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chartsheets/sheet1.xml" ContentType="application/vnd.openxmlformats-officedocument.spreadsheetml.chart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EstaPasta_de_trabalho" defaultThemeVersion="124226"/>
  <mc:AlternateContent xmlns:mc="http://schemas.openxmlformats.org/markup-compatibility/2006">
    <mc:Choice Requires="x15">
      <x15ac:absPath xmlns:x15ac="http://schemas.microsoft.com/office/spreadsheetml/2010/11/ac" url="D:\SMS-Victor\UPA\CD\"/>
    </mc:Choice>
  </mc:AlternateContent>
  <bookViews>
    <workbookView xWindow="0" yWindow="0" windowWidth="24240" windowHeight="12300" tabRatio="866" firstSheet="2" activeTab="4"/>
  </bookViews>
  <sheets>
    <sheet name="ITEN DE MAIOR" sheetId="14" state="hidden" r:id="rId1"/>
    <sheet name="CRON FIN - 5 MESES" sheetId="15" state="hidden" r:id="rId2"/>
    <sheet name="CURVA ABC" sheetId="12" r:id="rId3"/>
    <sheet name="ITEM MAIOR" sheetId="24" r:id="rId4"/>
    <sheet name="ORÇAMENTO" sheetId="5" r:id="rId5"/>
    <sheet name="RESUMO" sheetId="3" r:id="rId6"/>
    <sheet name="CRON FIN  - 10 MESES " sheetId="1" r:id="rId7"/>
    <sheet name="COMPOSIÇÕES" sheetId="4" r:id="rId8"/>
    <sheet name="ADM" sheetId="7" r:id="rId9"/>
    <sheet name="Cotações " sheetId="25" r:id="rId10"/>
    <sheet name="Gráf1" sheetId="21" state="hidden" r:id="rId11"/>
    <sheet name="Plan2" sheetId="22" state="hidden" r:id="rId12"/>
    <sheet name="Plan1" sheetId="23"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0">#N/A</definedName>
    <definedName name="\e">#N/A</definedName>
    <definedName name="_____ta105" localSheetId="3">#REF!</definedName>
    <definedName name="_____ta105">#REF!</definedName>
    <definedName name="_____ta157" localSheetId="3">#REF!</definedName>
    <definedName name="_____ta157">#REF!</definedName>
    <definedName name="____ta105" localSheetId="3">#REF!</definedName>
    <definedName name="____ta105">#REF!</definedName>
    <definedName name="____ta157" localSheetId="3">#REF!</definedName>
    <definedName name="____ta157">#REF!</definedName>
    <definedName name="___ta105" localSheetId="3">#REF!</definedName>
    <definedName name="___ta105">#REF!</definedName>
    <definedName name="___ta157" localSheetId="3">#REF!</definedName>
    <definedName name="___ta157">#REF!</definedName>
    <definedName name="___xlnm.Print_Area" localSheetId="5">RESUMO!$A$1:$C$30</definedName>
    <definedName name="__a100000" localSheetId="3">#REF!</definedName>
    <definedName name="__a100000">#REF!</definedName>
    <definedName name="__a70000" localSheetId="3">#REF!</definedName>
    <definedName name="__a70000">#REF!</definedName>
    <definedName name="__apf1" localSheetId="3">#REF!</definedName>
    <definedName name="__apf1">#REF!</definedName>
    <definedName name="__cpf1" localSheetId="3">#REF!</definedName>
    <definedName name="__cpf1">#REF!</definedName>
    <definedName name="__SL6">#N/A</definedName>
    <definedName name="__ta105" localSheetId="3">#REF!</definedName>
    <definedName name="__ta105">#REF!</definedName>
    <definedName name="__ta157" localSheetId="3">#REF!</definedName>
    <definedName name="__ta157">#REF!</definedName>
    <definedName name="__xlnm.Print_Area" localSheetId="1">'CRON FIN - 5 MESES'!$A$1:$O$36</definedName>
    <definedName name="_a100000" localSheetId="3">#REF!</definedName>
    <definedName name="_a100000">#REF!</definedName>
    <definedName name="_a70000" localSheetId="3">#REF!</definedName>
    <definedName name="_a70000">#REF!</definedName>
    <definedName name="_apf1" localSheetId="3">#REF!</definedName>
    <definedName name="_apf1">#REF!</definedName>
    <definedName name="_c" localSheetId="9">[1]Q8!#REF!</definedName>
    <definedName name="_c" localSheetId="3">[1]Q8!#REF!</definedName>
    <definedName name="_c">[1]Q8!#REF!</definedName>
    <definedName name="_cpf1" localSheetId="3">#REF!</definedName>
    <definedName name="_cpf1">#REF!</definedName>
    <definedName name="_xlnm._FilterDatabase" localSheetId="7" hidden="1">COMPOSIÇÕES!$A$1:$P$2233</definedName>
    <definedName name="_xlnm._FilterDatabase" localSheetId="9" hidden="1">'Cotações '!$A$1:$N$45</definedName>
    <definedName name="_xlnm._FilterDatabase" localSheetId="6" hidden="1">'CRON FIN  - 10 MESES '!$E$1:$E$156</definedName>
    <definedName name="_xlnm._FilterDatabase" localSheetId="2" hidden="1">'CURVA ABC'!$A$1:$S$598</definedName>
    <definedName name="_xlnm._FilterDatabase" localSheetId="3" hidden="1">'ITEM MAIOR'!$D$1:$M$190</definedName>
    <definedName name="_xlnm._FilterDatabase" localSheetId="0" hidden="1">'ITEN DE MAIOR'!$A$5:$N$27</definedName>
    <definedName name="_xlnm._FilterDatabase" localSheetId="4" hidden="1">ORÇAMENTO!$A$5:$AL$660</definedName>
    <definedName name="_xlnm._FilterDatabase" localSheetId="12" hidden="1">Plan1!$A$3:$G$3</definedName>
    <definedName name="_Hlk387315004" localSheetId="12">Plan1!$B$101</definedName>
    <definedName name="_Order1" hidden="1">255</definedName>
    <definedName name="_SL6">#N/A</definedName>
    <definedName name="_ta105" localSheetId="9">#REF!</definedName>
    <definedName name="_ta105" localSheetId="3">#REF!</definedName>
    <definedName name="_ta105">#REF!</definedName>
    <definedName name="_ta157" localSheetId="9">#REF!</definedName>
    <definedName name="_ta157" localSheetId="3">#REF!</definedName>
    <definedName name="_ta157">#REF!</definedName>
    <definedName name="ABRE_COLUNAS">#N/A</definedName>
    <definedName name="ACERTA_TITULOS">#N/A</definedName>
    <definedName name="AGORA" localSheetId="9">#REF!</definedName>
    <definedName name="AGORA" localSheetId="3">#REF!</definedName>
    <definedName name="AGORA">#REF!</definedName>
    <definedName name="_xlnm.Print_Area" localSheetId="8">ADM!$A$1:$G$28</definedName>
    <definedName name="_xlnm.Print_Area" localSheetId="7">COMPOSIÇÕES!$A$2:$G$2241</definedName>
    <definedName name="_xlnm.Print_Area" localSheetId="9">'Cotações '!$A$1:$P$120</definedName>
    <definedName name="_xlnm.Print_Area" localSheetId="6">'CRON FIN  - 10 MESES '!$A$1:$M$155</definedName>
    <definedName name="_xlnm.Print_Area" localSheetId="1">'CRON FIN - 5 MESES'!$A$1:$O$36</definedName>
    <definedName name="_xlnm.Print_Area" localSheetId="2">'CURVA ABC'!$D$1:$N$536</definedName>
    <definedName name="_xlnm.Print_Area" localSheetId="3">'ITEM MAIOR'!$D$1:$N$126</definedName>
    <definedName name="_xlnm.Print_Area" localSheetId="0">'ITEN DE MAIOR'!$A$1:$M$27</definedName>
    <definedName name="_xlnm.Print_Area" localSheetId="4">ORÇAMENTO!$A$1:$N$659</definedName>
    <definedName name="_xlnm.Print_Area" localSheetId="5">RESUMO!$A$5:$C$32</definedName>
    <definedName name="Área_impressão" localSheetId="9">#REF!</definedName>
    <definedName name="Área_impressão" localSheetId="3">#REF!</definedName>
    <definedName name="Área_impressão">#REF!</definedName>
    <definedName name="Área_impressão_IM" localSheetId="9">#REF!</definedName>
    <definedName name="Área_impressão_IM" localSheetId="3">#REF!</definedName>
    <definedName name="Área_impressão_IM">#REF!</definedName>
    <definedName name="atual">[2]Imai03!$A$2:$D$3535</definedName>
    <definedName name="_xlnm.Database" localSheetId="9">#REF!</definedName>
    <definedName name="_xlnm.Database" localSheetId="3">#REF!</definedName>
    <definedName name="_xlnm.Database">#REF!</definedName>
    <definedName name="BLOCO_BEEP">#N/A</definedName>
    <definedName name="BLOCO_IMPRESSAO">#N/A</definedName>
    <definedName name="BLOCO_SI">#N/A</definedName>
    <definedName name="cdi">[3]Assumptions!$B$23</definedName>
    <definedName name="COMP">'[4]COMPOSIÇOES-ORDEM NÚMERICA'!$A$8:$D$98</definedName>
    <definedName name="CONTADOR">#N/A</definedName>
    <definedName name="_xlnm.Criteria" localSheetId="9">#REF!</definedName>
    <definedName name="_xlnm.Criteria" localSheetId="3">#REF!</definedName>
    <definedName name="_xlnm.Criteria">#REF!</definedName>
    <definedName name="CUSTO_06" localSheetId="9">#REF!</definedName>
    <definedName name="CUSTO_06" localSheetId="3">#REF!</definedName>
    <definedName name="CUSTO_06">#REF!</definedName>
    <definedName name="d" localSheetId="9">#REF!</definedName>
    <definedName name="d" localSheetId="3">#REF!</definedName>
    <definedName name="d">#REF!</definedName>
    <definedName name="dealer">[3]Assumptions!$B$29</definedName>
    <definedName name="DEF_I_U_Q_ATUAL">#N/A</definedName>
    <definedName name="DEF_ITEM_ATUAL">#N/A</definedName>
    <definedName name="DEFINE_COMECO">#N/A</definedName>
    <definedName name="DEFINE_Q_ATUAL">#N/A</definedName>
    <definedName name="DEFINE_RANGE">#N/A</definedName>
    <definedName name="DEFINE_U_ATUAL">#N/A</definedName>
    <definedName name="DEL_LINHA">#N/A</definedName>
    <definedName name="DMT">'[5]Instalação e manutenção de cant'!$D$1651,'[5]Instalação e manutenção de cant'!$D$1155</definedName>
    <definedName name="E_ESQUERDA">#N/A</definedName>
    <definedName name="ERRO">#N/A</definedName>
    <definedName name="Excel_BuiltIn_Criteria" localSheetId="9">#REF!</definedName>
    <definedName name="Excel_BuiltIn_Criteria" localSheetId="3">#REF!</definedName>
    <definedName name="Excel_BuiltIn_Criteria">#REF!</definedName>
    <definedName name="Excel_BuiltIn_Print_Area_1">"$#REF!.$A$1:$G$27"</definedName>
    <definedName name="Excel_BuiltIn_Print_Area_1_1">"$#REF!.$A$1:$G$25"</definedName>
    <definedName name="Excel_BuiltIn_Print_Area_2_1" localSheetId="9">#REF!</definedName>
    <definedName name="Excel_BuiltIn_Print_Area_2_1" localSheetId="3">#REF!</definedName>
    <definedName name="Excel_BuiltIn_Print_Area_2_1">#REF!</definedName>
    <definedName name="Excel_BuiltIn_Print_Area_2_1_6" localSheetId="9">#REF!</definedName>
    <definedName name="Excel_BuiltIn_Print_Area_2_1_6" localSheetId="3">#REF!</definedName>
    <definedName name="Excel_BuiltIn_Print_Area_2_1_6">#REF!</definedName>
    <definedName name="Excel_BuiltIn_Print_Area_6_1" localSheetId="9">#REF!</definedName>
    <definedName name="Excel_BuiltIn_Print_Area_6_1" localSheetId="3">#REF!</definedName>
    <definedName name="Excel_BuiltIn_Print_Area_6_1">#REF!</definedName>
    <definedName name="Excel_BuiltIn_Print_Area_6_1_6" localSheetId="9">#REF!</definedName>
    <definedName name="Excel_BuiltIn_Print_Area_6_1_6" localSheetId="3">#REF!</definedName>
    <definedName name="Excel_BuiltIn_Print_Area_6_1_6">#REF!</definedName>
    <definedName name="f" localSheetId="9">#REF!</definedName>
    <definedName name="f" localSheetId="3">#REF!</definedName>
    <definedName name="f">#REF!</definedName>
    <definedName name="FINAL">#N/A</definedName>
    <definedName name="formulas">'[6]Compactação  botafora'!$B$112,'[6]Compactação  botafora'!$B$50,'[6]Compactação  botafora'!$B$174:$B$177,'[6]Compactação  botafora'!$B$236:$B$239,'[6]Compactação  botafora'!$B$298:$B$301,'[6]Compactação  botafora'!$B$360:$B$362,'[6]Compactação  botafora'!$B$422:$B$424,'[6]Compactação  botafora'!$B$484:$B$486,'[6]Compactação  botafora'!$B$546:$B$547,'[6]Compactação  botafora'!$B$608:$B$609,'[6]Compactação  botafora'!$B$671:$B$672,'[6]Compactação  botafora'!$B$733:$B$734,'[6]Compactação  botafora'!$B$795:$B$796,'[6]Compactação  botafora'!$B$857:$B$858,'[6]Compactação  botafora'!$B$980,'[6]Compactação  botafora'!$B$1042,'[6]Compactação  botafora'!$B$1104,'[6]Compactação  botafora'!$B$1166:$B$1168,'[6]Compactação  botafora'!$B$1228:$B$1230,'[6]Compactação  botafora'!$B$1290:$B$1292</definedName>
    <definedName name="FUNCAO">#N/A</definedName>
    <definedName name="FUNCAO_1">#N/A</definedName>
    <definedName name="FUNCAO_3">#N/A</definedName>
    <definedName name="FUNCAO_TITULOS">#N/A</definedName>
    <definedName name="IA">#N/A</definedName>
    <definedName name="KAPA" localSheetId="9">'[7]1-1'!#REF!</definedName>
    <definedName name="KAPA" localSheetId="3">'[7]1-1'!#REF!</definedName>
    <definedName name="KAPA">'[7]1-1'!#REF!</definedName>
    <definedName name="L_">#N/A</definedName>
    <definedName name="MENSAGEM">#N/A</definedName>
    <definedName name="MENSSAGEM_ERRO">#N/A</definedName>
    <definedName name="MM" localSheetId="9">#REF!</definedName>
    <definedName name="MM" localSheetId="3">#REF!</definedName>
    <definedName name="MM">#REF!</definedName>
    <definedName name="N_FOLHAS">#N/A</definedName>
    <definedName name="ok">[2]Imai03!$A$2:$D$3535</definedName>
    <definedName name="Percentual_adm_local" localSheetId="9">#REF!</definedName>
    <definedName name="Percentual_adm_local" localSheetId="3">#REF!</definedName>
    <definedName name="Percentual_adm_local">#REF!</definedName>
    <definedName name="Preço_unit_total_comp" localSheetId="9">#REF!</definedName>
    <definedName name="Preço_unit_total_comp" localSheetId="3">#REF!</definedName>
    <definedName name="Preço_unit_total_comp">#REF!</definedName>
    <definedName name="QA">#N/A</definedName>
    <definedName name="RETORNA_CURSOR">#N/A</definedName>
    <definedName name="SOBE_ATE_I_0">#N/A</definedName>
    <definedName name="ss">'[8]SERVIÇOS SABESP'!$B$2:$E$8622</definedName>
    <definedName name="ssss">'[8]SERVIÇOS SABESP'!$B$2:$E$8622</definedName>
    <definedName name="STOP">#N/A</definedName>
    <definedName name="STOP_3">#N/A</definedName>
    <definedName name="SUB_91">#N/A</definedName>
    <definedName name="SUB_92">#N/A</definedName>
    <definedName name="SUB_93">#N/A</definedName>
    <definedName name="SUB_94">#N/A</definedName>
    <definedName name="SUB_95">#N/A</definedName>
    <definedName name="SUB_96">#N/A</definedName>
    <definedName name="SUB_97">#N/A</definedName>
    <definedName name="SUB_SI">#N/A</definedName>
    <definedName name="_xlnm.Print_Titles" localSheetId="7">COMPOSIÇÕES!$2:$7</definedName>
    <definedName name="_xlnm.Print_Titles" localSheetId="9">'Cotações '!$1:$10</definedName>
    <definedName name="_xlnm.Print_Titles" localSheetId="2">'CURVA ABC'!$1:$5</definedName>
    <definedName name="_xlnm.Print_Titles" localSheetId="3">'ITEM MAIOR'!$1:$6</definedName>
    <definedName name="_xlnm.Print_Titles" localSheetId="0">'ITEN DE MAIOR'!$2:$5</definedName>
    <definedName name="_xlnm.Print_Titles" localSheetId="4">ORÇAMENTO!$1:$5</definedName>
    <definedName name="UA">#N/A</definedName>
    <definedName name="VALOR">#N/A</definedName>
    <definedName name="VALOR_1">#N/A</definedName>
    <definedName name="VALOR_2">#N/A</definedName>
    <definedName name="Valor_total_cal" localSheetId="9">#REF!</definedName>
    <definedName name="Valor_total_cal" localSheetId="3">#REF!</definedName>
    <definedName name="Valor_total_cal">#REF!</definedName>
    <definedName name="VERIFICA_SI">#N/A</definedName>
    <definedName name="Z_00AA036B_EBC0_4DD3_8572_AB62B8944F13_.wvu.FilterData" localSheetId="7" hidden="1">COMPOSIÇÕES!$A$1:$P$1477</definedName>
    <definedName name="Z_035369C5_531C_46C8_9680_76BF355CCF02_.wvu.FilterData" localSheetId="7" hidden="1">COMPOSIÇÕES!$A$1:$P$1477</definedName>
    <definedName name="Z_03AF3097_A8FB_458C_A6E3_16DC15F02CE9_.wvu.FilterData" localSheetId="4" hidden="1">ORÇAMENTO!$V$1:$V$676</definedName>
    <definedName name="Z_058771B6_EA14_4481_9169_45D6C071AB8E_.wvu.FilterData" localSheetId="4" hidden="1">ORÇAMENTO!$A$1:$V$676</definedName>
    <definedName name="Z_0B4828D4_152B_478C_B727_CA292D6D270A_.wvu.FilterData" localSheetId="7" hidden="1">COMPOSIÇÕES!$A$1:$P$1477</definedName>
    <definedName name="Z_10D8133B_48E6_4041_8CB3_8F24D7FEC4CF_.wvu.FilterData" localSheetId="7" hidden="1">COMPOSIÇÕES!$A$1:$P$1477</definedName>
    <definedName name="Z_1EDB3B08_9565_4073_8978_07FBB76C89D8_.wvu.FilterData" localSheetId="7" hidden="1">COMPOSIÇÕES!$A$1:$P$1477</definedName>
    <definedName name="Z_23877D89_BC54_4847_87B2_73E3D9E40F53_.wvu.FilterData" localSheetId="7" hidden="1">COMPOSIÇÕES!$A$1:$P$1477</definedName>
    <definedName name="Z_3020E6A3_AF15_4F92_AFE0_9209CB370C2D_.wvu.FilterData" localSheetId="7" hidden="1">COMPOSIÇÕES!$A$1:$P$1477</definedName>
    <definedName name="Z_36C09D75_DA74_40C1_B832_4E45ADFE32A9_.wvu.FilterData" localSheetId="7" hidden="1">COMPOSIÇÕES!$A$1:$P$1477</definedName>
    <definedName name="Z_36D1DF93_FA5D_4D31_AB31_9D8493B75D02_.wvu.FilterData" localSheetId="7" hidden="1">COMPOSIÇÕES!$A$1:$P$1477</definedName>
    <definedName name="Z_385977A3_6FE9_40C9_8548_2B73DA2662B2_.wvu.Cols" localSheetId="8" hidden="1">ADM!$A:$A</definedName>
    <definedName name="Z_385977A3_6FE9_40C9_8548_2B73DA2662B2_.wvu.Cols" localSheetId="6" hidden="1">'CRON FIN  - 10 MESES '!$Z:$AB,'CRON FIN  - 10 MESES '!$JV:$JX,'CRON FIN  - 10 MESES '!$TR:$TT,'CRON FIN  - 10 MESES '!$ADN:$ADP,'CRON FIN  - 10 MESES '!$ANJ:$ANL,'CRON FIN  - 10 MESES '!$AXF:$AXH,'CRON FIN  - 10 MESES '!$BHB:$BHD,'CRON FIN  - 10 MESES '!$BQX:$BQZ,'CRON FIN  - 10 MESES '!$CAT:$CAV,'CRON FIN  - 10 MESES '!$CKP:$CKR,'CRON FIN  - 10 MESES '!$CUL:$CUN,'CRON FIN  - 10 MESES '!$DEH:$DEJ,'CRON FIN  - 10 MESES '!$DOD:$DOF,'CRON FIN  - 10 MESES '!$DXZ:$DYB,'CRON FIN  - 10 MESES '!$EHV:$EHX,'CRON FIN  - 10 MESES '!$ERR:$ERT,'CRON FIN  - 10 MESES '!$FBN:$FBP,'CRON FIN  - 10 MESES '!$FLJ:$FLL,'CRON FIN  - 10 MESES '!$FVF:$FVH,'CRON FIN  - 10 MESES '!$GFB:$GFD,'CRON FIN  - 10 MESES '!$GOX:$GOZ,'CRON FIN  - 10 MESES '!$GYT:$GYV,'CRON FIN  - 10 MESES '!$HIP:$HIR,'CRON FIN  - 10 MESES '!$HSL:$HSN,'CRON FIN  - 10 MESES '!$ICH:$ICJ,'CRON FIN  - 10 MESES '!$IMD:$IMF,'CRON FIN  - 10 MESES '!$IVZ:$IWB,'CRON FIN  - 10 MESES '!$JFV:$JFX,'CRON FIN  - 10 MESES '!$JPR:$JPT,'CRON FIN  - 10 MESES '!$JZN:$JZP,'CRON FIN  - 10 MESES '!$KJJ:$KJL,'CRON FIN  - 10 MESES '!$KTF:$KTH,'CRON FIN  - 10 MESES '!$LDB:$LDD,'CRON FIN  - 10 MESES '!$LMX:$LMZ,'CRON FIN  - 10 MESES '!$LWT:$LWV,'CRON FIN  - 10 MESES '!$MGP:$MGR,'CRON FIN  - 10 MESES '!$MQL:$MQN,'CRON FIN  - 10 MESES '!$NAH:$NAJ,'CRON FIN  - 10 MESES '!$NKD:$NKF,'CRON FIN  - 10 MESES '!$NTZ:$NUB,'CRON FIN  - 10 MESES '!$ODV:$ODX,'CRON FIN  - 10 MESES '!$ONR:$ONT,'CRON FIN  - 10 MESES '!$OXN:$OXP,'CRON FIN  - 10 MESES '!$PHJ:$PHL,'CRON FIN  - 10 MESES '!$PRF:$PRH,'CRON FIN  - 10 MESES '!$QBB:$QBD,'CRON FIN  - 10 MESES '!$QKX:$QKZ,'CRON FIN  - 10 MESES '!$QUT:$QUV,'CRON FIN  - 10 MESES '!$REP:$RER,'CRON FIN  - 10 MESES '!$ROL:$RON,'CRON FIN  - 10 MESES '!$RYH:$RYJ,'CRON FIN  - 10 MESES '!$SID:$SIF,'CRON FIN  - 10 MESES '!$SRZ:$SSB,'CRON FIN  - 10 MESES '!$TBV:$TBX,'CRON FIN  - 10 MESES '!$TLR:$TLT,'CRON FIN  - 10 MESES '!$TVN:$TVP,'CRON FIN  - 10 MESES '!$UFJ:$UFL,'CRON FIN  - 10 MESES '!$UPF:$UPH,'CRON FIN  - 10 MESES '!$UZB:$UZD,'CRON FIN  - 10 MESES '!$VIX:$VIZ,'CRON FIN  - 10 MESES '!$VST:$VSV,'CRON FIN  - 10 MESES '!$WCP:$WCR,'CRON FIN  - 10 MESES '!$WML:$WMN,'CRON FIN  - 10 MESES '!$WWH:$WWJ</definedName>
    <definedName name="Z_385977A3_6FE9_40C9_8548_2B73DA2662B2_.wvu.Cols" localSheetId="1" hidden="1">'CRON FIN - 5 MESES'!$X:$Z,'CRON FIN - 5 MESES'!$JT:$JV,'CRON FIN - 5 MESES'!$TP:$TR,'CRON FIN - 5 MESES'!$ADL:$ADN,'CRON FIN - 5 MESES'!$ANH:$ANJ,'CRON FIN - 5 MESES'!$AXD:$AXF,'CRON FIN - 5 MESES'!$BGZ:$BHB,'CRON FIN - 5 MESES'!$BQV:$BQX,'CRON FIN - 5 MESES'!$CAR:$CAT,'CRON FIN - 5 MESES'!$CKN:$CKP,'CRON FIN - 5 MESES'!$CUJ:$CUL,'CRON FIN - 5 MESES'!$DEF:$DEH,'CRON FIN - 5 MESES'!$DOB:$DOD,'CRON FIN - 5 MESES'!$DXX:$DXZ,'CRON FIN - 5 MESES'!$EHT:$EHV,'CRON FIN - 5 MESES'!$ERP:$ERR,'CRON FIN - 5 MESES'!$FBL:$FBN,'CRON FIN - 5 MESES'!$FLH:$FLJ,'CRON FIN - 5 MESES'!$FVD:$FVF,'CRON FIN - 5 MESES'!$GEZ:$GFB,'CRON FIN - 5 MESES'!$GOV:$GOX,'CRON FIN - 5 MESES'!$GYR:$GYT,'CRON FIN - 5 MESES'!$HIN:$HIP,'CRON FIN - 5 MESES'!$HSJ:$HSL,'CRON FIN - 5 MESES'!$ICF:$ICH,'CRON FIN - 5 MESES'!$IMB:$IMD,'CRON FIN - 5 MESES'!$IVX:$IVZ,'CRON FIN - 5 MESES'!$JFT:$JFV,'CRON FIN - 5 MESES'!$JPP:$JPR,'CRON FIN - 5 MESES'!$JZL:$JZN,'CRON FIN - 5 MESES'!$KJH:$KJJ,'CRON FIN - 5 MESES'!$KTD:$KTF,'CRON FIN - 5 MESES'!$LCZ:$LDB,'CRON FIN - 5 MESES'!$LMV:$LMX,'CRON FIN - 5 MESES'!$LWR:$LWT,'CRON FIN - 5 MESES'!$MGN:$MGP,'CRON FIN - 5 MESES'!$MQJ:$MQL,'CRON FIN - 5 MESES'!$NAF:$NAH,'CRON FIN - 5 MESES'!$NKB:$NKD,'CRON FIN - 5 MESES'!$NTX:$NTZ,'CRON FIN - 5 MESES'!$ODT:$ODV,'CRON FIN - 5 MESES'!$ONP:$ONR,'CRON FIN - 5 MESES'!$OXL:$OXN,'CRON FIN - 5 MESES'!$PHH:$PHJ,'CRON FIN - 5 MESES'!$PRD:$PRF,'CRON FIN - 5 MESES'!$QAZ:$QBB,'CRON FIN - 5 MESES'!$QKV:$QKX,'CRON FIN - 5 MESES'!$QUR:$QUT,'CRON FIN - 5 MESES'!$REN:$REP,'CRON FIN - 5 MESES'!$ROJ:$ROL,'CRON FIN - 5 MESES'!$RYF:$RYH,'CRON FIN - 5 MESES'!$SIB:$SID,'CRON FIN - 5 MESES'!$SRX:$SRZ,'CRON FIN - 5 MESES'!$TBT:$TBV,'CRON FIN - 5 MESES'!$TLP:$TLR,'CRON FIN - 5 MESES'!$TVL:$TVN,'CRON FIN - 5 MESES'!$UFH:$UFJ,'CRON FIN - 5 MESES'!$UPD:$UPF,'CRON FIN - 5 MESES'!$UYZ:$UZB,'CRON FIN - 5 MESES'!$VIV:$VIX,'CRON FIN - 5 MESES'!$VSR:$VST,'CRON FIN - 5 MESES'!$WCN:$WCP,'CRON FIN - 5 MESES'!$WMJ:$WML,'CRON FIN - 5 MESES'!$WWF:$WWH</definedName>
    <definedName name="Z_385977A3_6FE9_40C9_8548_2B73DA2662B2_.wvu.Cols" localSheetId="2" hidden="1">'CURVA ABC'!$A:$C,'CURVA ABC'!$E:$E</definedName>
    <definedName name="Z_385977A3_6FE9_40C9_8548_2B73DA2662B2_.wvu.Cols" localSheetId="3" hidden="1">'ITEM MAIOR'!$A:$C,'ITEM MAIOR'!$E:$E</definedName>
    <definedName name="Z_385977A3_6FE9_40C9_8548_2B73DA2662B2_.wvu.Cols" localSheetId="0" hidden="1">'ITEN DE MAIOR'!$A:$C,'ITEN DE MAIOR'!$E:$E</definedName>
    <definedName name="Z_385977A3_6FE9_40C9_8548_2B73DA2662B2_.wvu.Cols" localSheetId="4" hidden="1">ORÇAMENTO!$C:$C,ORÇAMENTO!$F:$F,ORÇAMENTO!$H:$H</definedName>
    <definedName name="Z_385977A3_6FE9_40C9_8548_2B73DA2662B2_.wvu.FilterData" localSheetId="7" hidden="1">COMPOSIÇÕES!$A$1:$G$1477</definedName>
    <definedName name="Z_385977A3_6FE9_40C9_8548_2B73DA2662B2_.wvu.FilterData" localSheetId="9" hidden="1">'Cotações '!$A$1:$N$45</definedName>
    <definedName name="Z_385977A3_6FE9_40C9_8548_2B73DA2662B2_.wvu.FilterData" localSheetId="6" hidden="1">'CRON FIN  - 10 MESES '!$E$1:$E$156</definedName>
    <definedName name="Z_385977A3_6FE9_40C9_8548_2B73DA2662B2_.wvu.FilterData" localSheetId="2" hidden="1">'CURVA ABC'!$A$5:$M$495</definedName>
    <definedName name="Z_385977A3_6FE9_40C9_8548_2B73DA2662B2_.wvu.FilterData" localSheetId="3" hidden="1">'ITEM MAIOR'!$A$6:$M$88</definedName>
    <definedName name="Z_385977A3_6FE9_40C9_8548_2B73DA2662B2_.wvu.FilterData" localSheetId="0" hidden="1">'ITEN DE MAIOR'!$A$5:$N$27</definedName>
    <definedName name="Z_385977A3_6FE9_40C9_8548_2B73DA2662B2_.wvu.FilterData" localSheetId="4" hidden="1">ORÇAMENTO!$A$1:$V$676</definedName>
    <definedName name="Z_385977A3_6FE9_40C9_8548_2B73DA2662B2_.wvu.FilterData" localSheetId="12" hidden="1">Plan1!$A$3:$G$3</definedName>
    <definedName name="Z_385977A3_6FE9_40C9_8548_2B73DA2662B2_.wvu.PrintArea" localSheetId="8" hidden="1">ADM!$A$1:$G$28</definedName>
    <definedName name="Z_385977A3_6FE9_40C9_8548_2B73DA2662B2_.wvu.PrintArea" localSheetId="7" hidden="1">COMPOSIÇÕES!$A$1:$G$1477</definedName>
    <definedName name="Z_385977A3_6FE9_40C9_8548_2B73DA2662B2_.wvu.PrintArea" localSheetId="9" hidden="1">'Cotações '!$A$1:$N$51</definedName>
    <definedName name="Z_385977A3_6FE9_40C9_8548_2B73DA2662B2_.wvu.PrintArea" localSheetId="6" hidden="1">'CRON FIN  - 10 MESES '!$A$1:$O$155</definedName>
    <definedName name="Z_385977A3_6FE9_40C9_8548_2B73DA2662B2_.wvu.PrintArea" localSheetId="1" hidden="1">'CRON FIN - 5 MESES'!$A$1:$O$36</definedName>
    <definedName name="Z_385977A3_6FE9_40C9_8548_2B73DA2662B2_.wvu.PrintArea" localSheetId="2" hidden="1">'CURVA ABC'!$D$1:$M$498</definedName>
    <definedName name="Z_385977A3_6FE9_40C9_8548_2B73DA2662B2_.wvu.PrintArea" localSheetId="3" hidden="1">'ITEM MAIOR'!$D$1:$M$90</definedName>
    <definedName name="Z_385977A3_6FE9_40C9_8548_2B73DA2662B2_.wvu.PrintArea" localSheetId="0" hidden="1">'ITEN DE MAIOR'!$A$1:$M$27</definedName>
    <definedName name="Z_385977A3_6FE9_40C9_8548_2B73DA2662B2_.wvu.PrintArea" localSheetId="4" hidden="1">ORÇAMENTO!$A$1:$N$659</definedName>
    <definedName name="Z_385977A3_6FE9_40C9_8548_2B73DA2662B2_.wvu.PrintArea" localSheetId="5" hidden="1">RESUMO!$A$1:$C$30</definedName>
    <definedName name="Z_385977A3_6FE9_40C9_8548_2B73DA2662B2_.wvu.PrintTitles" localSheetId="7" hidden="1">COMPOSIÇÕES!$3:$7</definedName>
    <definedName name="Z_385977A3_6FE9_40C9_8548_2B73DA2662B2_.wvu.PrintTitles" localSheetId="9" hidden="1">'Cotações '!$1:$6</definedName>
    <definedName name="Z_385977A3_6FE9_40C9_8548_2B73DA2662B2_.wvu.PrintTitles" localSheetId="2" hidden="1">'CURVA ABC'!$1:$5</definedName>
    <definedName name="Z_385977A3_6FE9_40C9_8548_2B73DA2662B2_.wvu.PrintTitles" localSheetId="3" hidden="1">'ITEM MAIOR'!$1:$6</definedName>
    <definedName name="Z_385977A3_6FE9_40C9_8548_2B73DA2662B2_.wvu.PrintTitles" localSheetId="0" hidden="1">'ITEN DE MAIOR'!$2:$5</definedName>
    <definedName name="Z_385977A3_6FE9_40C9_8548_2B73DA2662B2_.wvu.PrintTitles" localSheetId="4" hidden="1">ORÇAMENTO!$2:$5</definedName>
    <definedName name="Z_385977A3_6FE9_40C9_8548_2B73DA2662B2_.wvu.Rows" localSheetId="0" hidden="1">'ITEN DE MAIOR'!$26:$26</definedName>
    <definedName name="Z_391E630A_00BB_40D2_B49C_4389F037E04F_.wvu.FilterData" localSheetId="7" hidden="1">COMPOSIÇÕES!$A$1:$P$1477</definedName>
    <definedName name="Z_3DCAD32F_0234_4998_8B98_FAF395AD3F85_.wvu.FilterData" localSheetId="7" hidden="1">COMPOSIÇÕES!$A$1:$G$1477</definedName>
    <definedName name="Z_3E2E3382_159F_4B40_B6F2_A32F31165D55_.wvu.FilterData" localSheetId="4" hidden="1">ORÇAMENTO!$A$1:$V$676</definedName>
    <definedName name="Z_3EF4BE35_E44E_47E1_A2E6_22C23895F512_.wvu.FilterData" localSheetId="4" hidden="1">ORÇAMENTO!$A$1:$V$676</definedName>
    <definedName name="Z_401EA94C_2864_421B_9801_6818C19A7F9B_.wvu.FilterData" localSheetId="4" hidden="1">ORÇAMENTO!$A$1:$V$676</definedName>
    <definedName name="Z_40D665AA_2F20_45E0_9895_433035A0264D_.wvu.FilterData" localSheetId="7" hidden="1">COMPOSIÇÕES!$A$1:$P$1477</definedName>
    <definedName name="Z_45F23FF3_026C_4AC3_85BD_33A4ABFFA500_.wvu.FilterData" localSheetId="4" hidden="1">ORÇAMENTO!$A$1:$V$676</definedName>
    <definedName name="Z_47733A2A_0C86_40DB_883A_BAE49C8321F7_.wvu.FilterData" localSheetId="7" hidden="1">COMPOSIÇÕES!$A$1:$P$1477</definedName>
    <definedName name="Z_4AA48B65_2240_472F_AB6E_773A852BA022_.wvu.FilterData" localSheetId="7" hidden="1">COMPOSIÇÕES!$A$1:$P$1477</definedName>
    <definedName name="Z_4CE0E97B_E9EA_4724_99C6_9FACA7B0968D_.wvu.FilterData" localSheetId="7" hidden="1">COMPOSIÇÕES!$A$1:$P$1477</definedName>
    <definedName name="Z_4E6B30AE_2E5F_4E90_BBEA_97ED8190EAE6_.wvu.FilterData" localSheetId="7" hidden="1">COMPOSIÇÕES!$A$1:$P$1477</definedName>
    <definedName name="Z_4E7E5EF6_6469_458A_8293_B8899447BC25_.wvu.FilterData" localSheetId="7" hidden="1">COMPOSIÇÕES!$A$1:$P$1477</definedName>
    <definedName name="Z_4FF6A77D_2244_4CD6_B2E5_4EC7D65A27C0_.wvu.FilterData" localSheetId="7" hidden="1">COMPOSIÇÕES!$A$1:$P$1477</definedName>
    <definedName name="Z_5510789B_D2BD_45CF_9D32_6D901C4BD80C_.wvu.FilterData" localSheetId="7" hidden="1">COMPOSIÇÕES!$A$1:$G$1477</definedName>
    <definedName name="Z_55FCDFF4_4AAB_490F_8642_DDCE375ED364_.wvu.FilterData" localSheetId="7" hidden="1">COMPOSIÇÕES!$A$1:$P$1477</definedName>
    <definedName name="Z_5BFF8666_B24C_498F_B773_6263A47947AE_.wvu.FilterData" localSheetId="7" hidden="1">COMPOSIÇÕES!$A$1:$P$1477</definedName>
    <definedName name="Z_5D535CF5_E587_4C90_9930_CD5828EFDC9A_.wvu.FilterData" localSheetId="7" hidden="1">COMPOSIÇÕES!$A$1:$P$1477</definedName>
    <definedName name="Z_5D535CF5_E587_4C90_9930_CD5828EFDC9A_.wvu.FilterData" localSheetId="4" hidden="1">ORÇAMENTO!$A$1:$V$676</definedName>
    <definedName name="Z_5DB36C3E_D3F5_4993_BA03_AF2C5D487DC1_.wvu.FilterData" localSheetId="7" hidden="1">COMPOSIÇÕES!$A$1:$P$1477</definedName>
    <definedName name="Z_5DB36C3E_D3F5_4993_BA03_AF2C5D487DC1_.wvu.FilterData" localSheetId="4" hidden="1">ORÇAMENTO!$A$1:$V$676</definedName>
    <definedName name="Z_61C9F86D_B03F_4A45_A5C9_DDA609E2597D_.wvu.FilterData" localSheetId="7" hidden="1">COMPOSIÇÕES!$A$1:$P$1477</definedName>
    <definedName name="Z_66CB9978_BD9F_4B56_9442_8AC8334463ED_.wvu.FilterData" localSheetId="7" hidden="1">COMPOSIÇÕES!$A$1:$P$1477</definedName>
    <definedName name="Z_6AF5147E_D59C_4CC4_B51D_4316382BD4E5_.wvu.FilterData" localSheetId="7" hidden="1">COMPOSIÇÕES!$A$1:$P$1477</definedName>
    <definedName name="Z_706A4D8F_D03D_447C_B03F_F8A80133A69B_.wvu.FilterData" localSheetId="7" hidden="1">COMPOSIÇÕES!$A$1:$P$1477</definedName>
    <definedName name="Z_74CADBDD_220A_4BC2_8790_0335B0109DCA_.wvu.FilterData" localSheetId="7" hidden="1">COMPOSIÇÕES!$A$1:$P$1477</definedName>
    <definedName name="Z_74CADBDD_220A_4BC2_8790_0335B0109DCA_.wvu.FilterData" localSheetId="4" hidden="1">ORÇAMENTO!$A$1:$V$676</definedName>
    <definedName name="Z_7A3BF072_F429_4C66_8F02_BEF918F6E50F_.wvu.FilterData" localSheetId="7" hidden="1">COMPOSIÇÕES!$A$1:$P$1477</definedName>
    <definedName name="Z_7EA2DDA6_0EB0_46F8_ADC4_20D831A2929B_.wvu.FilterData" localSheetId="7" hidden="1">COMPOSIÇÕES!$A$1:$P$1477</definedName>
    <definedName name="Z_81EC5BC1_BB86_4E1B_B93E_3769334C7D67_.wvu.FilterData" localSheetId="7" hidden="1">COMPOSIÇÕES!$A$1:$P$1477</definedName>
    <definedName name="Z_84F3D6CC_8759_469C_89DD_7C1649544BE8_.wvu.FilterData" localSheetId="7" hidden="1">COMPOSIÇÕES!$A$1:$P$1477</definedName>
    <definedName name="Z_888F3DE0_D68E_4B1B_A9EE_1536150A0094_.wvu.FilterData" localSheetId="7" hidden="1">COMPOSIÇÕES!$A$1:$P$1477</definedName>
    <definedName name="Z_89BE2FA8_A685_4ABE_B041_2CAC99E90C13_.wvu.FilterData" localSheetId="7" hidden="1">COMPOSIÇÕES!$A$1:$P$1477</definedName>
    <definedName name="Z_89BE2FA8_A685_4ABE_B041_2CAC99E90C13_.wvu.FilterData" localSheetId="4" hidden="1">ORÇAMENTO!$A$1:$V$676</definedName>
    <definedName name="Z_8A0B4AA3_571C_45F0_B2CB_78F7E2DAA5A3_.wvu.FilterData" localSheetId="7" hidden="1">COMPOSIÇÕES!$A$1:$P$1477</definedName>
    <definedName name="Z_8AC40C9B_6D08_4275_8F93_FC0D0EE342C0_.wvu.FilterData" localSheetId="7" hidden="1">COMPOSIÇÕES!$A$1:$P$1477</definedName>
    <definedName name="Z_8E8EE2BB_923B_4F0D_BF0F_F04BAD1A1AD6_.wvu.FilterData" localSheetId="4" hidden="1">ORÇAMENTO!$V$1:$V$676</definedName>
    <definedName name="Z_908BE8D5_EC14_4905_B00D_37483F07EBA0_.wvu.FilterData" localSheetId="7" hidden="1">COMPOSIÇÕES!$A$1:$P$1477</definedName>
    <definedName name="Z_9A650DB1_0598_4401_B84B_5A870378F375_.wvu.FilterData" localSheetId="7" hidden="1">COMPOSIÇÕES!$A$1:$P$1477</definedName>
    <definedName name="Z_9CD5C1CC_E821_44DC_AA60_6243E20176FC_.wvu.FilterData" localSheetId="7" hidden="1">COMPOSIÇÕES!$A$1:$P$1477</definedName>
    <definedName name="Z_9D764128_AD78_40CF_A46C_101F787B712A_.wvu.FilterData" localSheetId="7" hidden="1">COMPOSIÇÕES!$A$1:$P$1477</definedName>
    <definedName name="Z_9DDA2755_554C_47C8_8411_CBF1BA027C57_.wvu.FilterData" localSheetId="7" hidden="1">COMPOSIÇÕES!$A$1:$P$1477</definedName>
    <definedName name="Z_9DDA2755_554C_47C8_8411_CBF1BA027C57_.wvu.FilterData" localSheetId="4" hidden="1">ORÇAMENTO!$A$1:$V$676</definedName>
    <definedName name="Z_9E540E49_9E63_43E6_832F_9B4F421397D3_.wvu.FilterData" localSheetId="7" hidden="1">COMPOSIÇÕES!$A$1:$P$1477</definedName>
    <definedName name="Z_9FF9B28C_03E9_48AB_AC77_6EC589B672D2_.wvu.FilterData" localSheetId="7" hidden="1">COMPOSIÇÕES!$A$1:$P$1477</definedName>
    <definedName name="Z_A47E82D3_8E4B_4E97_A425_DC04C9C61048_.wvu.FilterData" localSheetId="7" hidden="1">COMPOSIÇÕES!$A$1:$P$1477</definedName>
    <definedName name="Z_AC61DC25_7BB9_409A_9651_CA63CE0816F5_.wvu.FilterData" localSheetId="7" hidden="1">COMPOSIÇÕES!$A$1:$P$1477</definedName>
    <definedName name="Z_ACE1DB5E_F4CB_42F4_809A_76ED3BAB0AC2_.wvu.FilterData" localSheetId="7" hidden="1">COMPOSIÇÕES!$A$1:$P$1477</definedName>
    <definedName name="Z_AE010237_7598_4C61_9883_EC8DBE86E9CC_.wvu.FilterData" localSheetId="7" hidden="1">COMPOSIÇÕES!$A$1:$P$1477</definedName>
    <definedName name="Z_AEA7F8DD_E290_43CC_B382_926DDA635C70_.wvu.FilterData" localSheetId="7" hidden="1">COMPOSIÇÕES!$A$1:$P$1477</definedName>
    <definedName name="Z_AEF6A31A_7A92_4845_9D49_32CE2D350899_.wvu.FilterData" localSheetId="7" hidden="1">COMPOSIÇÕES!$A$1:$P$1477</definedName>
    <definedName name="Z_B405E408_F2B9_4E18_BFF6_C22DA8A2ED1C_.wvu.FilterData" localSheetId="4" hidden="1">ORÇAMENTO!$V$1:$V$676</definedName>
    <definedName name="Z_B72F6E86_E884_4477_9C51_0FEBD5D39910_.wvu.FilterData" localSheetId="7" hidden="1">COMPOSIÇÕES!$A$1:$P$1477</definedName>
    <definedName name="Z_B891D5B8_75CE_4DD8_B015_D80FA56764FA_.wvu.FilterData" localSheetId="7" hidden="1">COMPOSIÇÕES!$A$1:$P$1477</definedName>
    <definedName name="Z_B8F95213_C3F8_4C47_ABC9_B76C0E563338_.wvu.FilterData" localSheetId="7" hidden="1">COMPOSIÇÕES!$A$1:$P$1477</definedName>
    <definedName name="Z_BB494701_1631_496D_BB6E_082E57C43435_.wvu.FilterData" localSheetId="7" hidden="1">COMPOSIÇÕES!$A$1:$P$1477</definedName>
    <definedName name="Z_BB494701_1631_496D_BB6E_082E57C43435_.wvu.FilterData" localSheetId="9" hidden="1">'Cotações '!$A$1:$N$45</definedName>
    <definedName name="Z_BB494701_1631_496D_BB6E_082E57C43435_.wvu.FilterData" localSheetId="4" hidden="1">ORÇAMENTO!$A$1:$V$676</definedName>
    <definedName name="Z_BEA09722_F226_4E92_B7CC_037AA06FE24C_.wvu.FilterData" localSheetId="7" hidden="1">COMPOSIÇÕES!$A$1:$P$1477</definedName>
    <definedName name="Z_BF95D06F_A801_4955_B76D_3C2C36D85037_.wvu.Cols" localSheetId="8" hidden="1">ADM!$A:$A</definedName>
    <definedName name="Z_BF95D06F_A801_4955_B76D_3C2C36D85037_.wvu.Cols" localSheetId="6" hidden="1">'CRON FIN  - 10 MESES '!$Z:$AB,'CRON FIN  - 10 MESES '!$JV:$JX,'CRON FIN  - 10 MESES '!$TR:$TT,'CRON FIN  - 10 MESES '!$ADN:$ADP,'CRON FIN  - 10 MESES '!$ANJ:$ANL,'CRON FIN  - 10 MESES '!$AXF:$AXH,'CRON FIN  - 10 MESES '!$BHB:$BHD,'CRON FIN  - 10 MESES '!$BQX:$BQZ,'CRON FIN  - 10 MESES '!$CAT:$CAV,'CRON FIN  - 10 MESES '!$CKP:$CKR,'CRON FIN  - 10 MESES '!$CUL:$CUN,'CRON FIN  - 10 MESES '!$DEH:$DEJ,'CRON FIN  - 10 MESES '!$DOD:$DOF,'CRON FIN  - 10 MESES '!$DXZ:$DYB,'CRON FIN  - 10 MESES '!$EHV:$EHX,'CRON FIN  - 10 MESES '!$ERR:$ERT,'CRON FIN  - 10 MESES '!$FBN:$FBP,'CRON FIN  - 10 MESES '!$FLJ:$FLL,'CRON FIN  - 10 MESES '!$FVF:$FVH,'CRON FIN  - 10 MESES '!$GFB:$GFD,'CRON FIN  - 10 MESES '!$GOX:$GOZ,'CRON FIN  - 10 MESES '!$GYT:$GYV,'CRON FIN  - 10 MESES '!$HIP:$HIR,'CRON FIN  - 10 MESES '!$HSL:$HSN,'CRON FIN  - 10 MESES '!$ICH:$ICJ,'CRON FIN  - 10 MESES '!$IMD:$IMF,'CRON FIN  - 10 MESES '!$IVZ:$IWB,'CRON FIN  - 10 MESES '!$JFV:$JFX,'CRON FIN  - 10 MESES '!$JPR:$JPT,'CRON FIN  - 10 MESES '!$JZN:$JZP,'CRON FIN  - 10 MESES '!$KJJ:$KJL,'CRON FIN  - 10 MESES '!$KTF:$KTH,'CRON FIN  - 10 MESES '!$LDB:$LDD,'CRON FIN  - 10 MESES '!$LMX:$LMZ,'CRON FIN  - 10 MESES '!$LWT:$LWV,'CRON FIN  - 10 MESES '!$MGP:$MGR,'CRON FIN  - 10 MESES '!$MQL:$MQN,'CRON FIN  - 10 MESES '!$NAH:$NAJ,'CRON FIN  - 10 MESES '!$NKD:$NKF,'CRON FIN  - 10 MESES '!$NTZ:$NUB,'CRON FIN  - 10 MESES '!$ODV:$ODX,'CRON FIN  - 10 MESES '!$ONR:$ONT,'CRON FIN  - 10 MESES '!$OXN:$OXP,'CRON FIN  - 10 MESES '!$PHJ:$PHL,'CRON FIN  - 10 MESES '!$PRF:$PRH,'CRON FIN  - 10 MESES '!$QBB:$QBD,'CRON FIN  - 10 MESES '!$QKX:$QKZ,'CRON FIN  - 10 MESES '!$QUT:$QUV,'CRON FIN  - 10 MESES '!$REP:$RER,'CRON FIN  - 10 MESES '!$ROL:$RON,'CRON FIN  - 10 MESES '!$RYH:$RYJ,'CRON FIN  - 10 MESES '!$SID:$SIF,'CRON FIN  - 10 MESES '!$SRZ:$SSB,'CRON FIN  - 10 MESES '!$TBV:$TBX,'CRON FIN  - 10 MESES '!$TLR:$TLT,'CRON FIN  - 10 MESES '!$TVN:$TVP,'CRON FIN  - 10 MESES '!$UFJ:$UFL,'CRON FIN  - 10 MESES '!$UPF:$UPH,'CRON FIN  - 10 MESES '!$UZB:$UZD,'CRON FIN  - 10 MESES '!$VIX:$VIZ,'CRON FIN  - 10 MESES '!$VST:$VSV,'CRON FIN  - 10 MESES '!$WCP:$WCR,'CRON FIN  - 10 MESES '!$WML:$WMN,'CRON FIN  - 10 MESES '!$WWH:$WWJ</definedName>
    <definedName name="Z_BF95D06F_A801_4955_B76D_3C2C36D85037_.wvu.Cols" localSheetId="1" hidden="1">'CRON FIN - 5 MESES'!$X:$Z,'CRON FIN - 5 MESES'!$JT:$JV,'CRON FIN - 5 MESES'!$TP:$TR,'CRON FIN - 5 MESES'!$ADL:$ADN,'CRON FIN - 5 MESES'!$ANH:$ANJ,'CRON FIN - 5 MESES'!$AXD:$AXF,'CRON FIN - 5 MESES'!$BGZ:$BHB,'CRON FIN - 5 MESES'!$BQV:$BQX,'CRON FIN - 5 MESES'!$CAR:$CAT,'CRON FIN - 5 MESES'!$CKN:$CKP,'CRON FIN - 5 MESES'!$CUJ:$CUL,'CRON FIN - 5 MESES'!$DEF:$DEH,'CRON FIN - 5 MESES'!$DOB:$DOD,'CRON FIN - 5 MESES'!$DXX:$DXZ,'CRON FIN - 5 MESES'!$EHT:$EHV,'CRON FIN - 5 MESES'!$ERP:$ERR,'CRON FIN - 5 MESES'!$FBL:$FBN,'CRON FIN - 5 MESES'!$FLH:$FLJ,'CRON FIN - 5 MESES'!$FVD:$FVF,'CRON FIN - 5 MESES'!$GEZ:$GFB,'CRON FIN - 5 MESES'!$GOV:$GOX,'CRON FIN - 5 MESES'!$GYR:$GYT,'CRON FIN - 5 MESES'!$HIN:$HIP,'CRON FIN - 5 MESES'!$HSJ:$HSL,'CRON FIN - 5 MESES'!$ICF:$ICH,'CRON FIN - 5 MESES'!$IMB:$IMD,'CRON FIN - 5 MESES'!$IVX:$IVZ,'CRON FIN - 5 MESES'!$JFT:$JFV,'CRON FIN - 5 MESES'!$JPP:$JPR,'CRON FIN - 5 MESES'!$JZL:$JZN,'CRON FIN - 5 MESES'!$KJH:$KJJ,'CRON FIN - 5 MESES'!$KTD:$KTF,'CRON FIN - 5 MESES'!$LCZ:$LDB,'CRON FIN - 5 MESES'!$LMV:$LMX,'CRON FIN - 5 MESES'!$LWR:$LWT,'CRON FIN - 5 MESES'!$MGN:$MGP,'CRON FIN - 5 MESES'!$MQJ:$MQL,'CRON FIN - 5 MESES'!$NAF:$NAH,'CRON FIN - 5 MESES'!$NKB:$NKD,'CRON FIN - 5 MESES'!$NTX:$NTZ,'CRON FIN - 5 MESES'!$ODT:$ODV,'CRON FIN - 5 MESES'!$ONP:$ONR,'CRON FIN - 5 MESES'!$OXL:$OXN,'CRON FIN - 5 MESES'!$PHH:$PHJ,'CRON FIN - 5 MESES'!$PRD:$PRF,'CRON FIN - 5 MESES'!$QAZ:$QBB,'CRON FIN - 5 MESES'!$QKV:$QKX,'CRON FIN - 5 MESES'!$QUR:$QUT,'CRON FIN - 5 MESES'!$REN:$REP,'CRON FIN - 5 MESES'!$ROJ:$ROL,'CRON FIN - 5 MESES'!$RYF:$RYH,'CRON FIN - 5 MESES'!$SIB:$SID,'CRON FIN - 5 MESES'!$SRX:$SRZ,'CRON FIN - 5 MESES'!$TBT:$TBV,'CRON FIN - 5 MESES'!$TLP:$TLR,'CRON FIN - 5 MESES'!$TVL:$TVN,'CRON FIN - 5 MESES'!$UFH:$UFJ,'CRON FIN - 5 MESES'!$UPD:$UPF,'CRON FIN - 5 MESES'!$UYZ:$UZB,'CRON FIN - 5 MESES'!$VIV:$VIX,'CRON FIN - 5 MESES'!$VSR:$VST,'CRON FIN - 5 MESES'!$WCN:$WCP,'CRON FIN - 5 MESES'!$WMJ:$WML,'CRON FIN - 5 MESES'!$WWF:$WWH</definedName>
    <definedName name="Z_BF95D06F_A801_4955_B76D_3C2C36D85037_.wvu.Cols" localSheetId="2" hidden="1">'CURVA ABC'!$A:$C,'CURVA ABC'!$E:$E</definedName>
    <definedName name="Z_BF95D06F_A801_4955_B76D_3C2C36D85037_.wvu.Cols" localSheetId="3" hidden="1">'ITEM MAIOR'!$A:$C,'ITEM MAIOR'!$E:$E</definedName>
    <definedName name="Z_BF95D06F_A801_4955_B76D_3C2C36D85037_.wvu.Cols" localSheetId="0" hidden="1">'ITEN DE MAIOR'!$A:$C,'ITEN DE MAIOR'!$E:$E</definedName>
    <definedName name="Z_BF95D06F_A801_4955_B76D_3C2C36D85037_.wvu.Cols" localSheetId="4" hidden="1">ORÇAMENTO!$C:$C,ORÇAMENTO!$F:$F,ORÇAMENTO!$H:$H</definedName>
    <definedName name="Z_BF95D06F_A801_4955_B76D_3C2C36D85037_.wvu.FilterData" localSheetId="7" hidden="1">COMPOSIÇÕES!$A$1:$P$1477</definedName>
    <definedName name="Z_BF95D06F_A801_4955_B76D_3C2C36D85037_.wvu.FilterData" localSheetId="9" hidden="1">'Cotações '!$A$1:$N$45</definedName>
    <definedName name="Z_BF95D06F_A801_4955_B76D_3C2C36D85037_.wvu.FilterData" localSheetId="6" hidden="1">'CRON FIN  - 10 MESES '!$E$1:$E$156</definedName>
    <definedName name="Z_BF95D06F_A801_4955_B76D_3C2C36D85037_.wvu.FilterData" localSheetId="2" hidden="1">'CURVA ABC'!$A$5:$M$495</definedName>
    <definedName name="Z_BF95D06F_A801_4955_B76D_3C2C36D85037_.wvu.FilterData" localSheetId="3" hidden="1">'ITEM MAIOR'!$A$6:$M$88</definedName>
    <definedName name="Z_BF95D06F_A801_4955_B76D_3C2C36D85037_.wvu.FilterData" localSheetId="0" hidden="1">'ITEN DE MAIOR'!$A$5:$N$27</definedName>
    <definedName name="Z_BF95D06F_A801_4955_B76D_3C2C36D85037_.wvu.FilterData" localSheetId="4" hidden="1">ORÇAMENTO!$A$1:$V$676</definedName>
    <definedName name="Z_BF95D06F_A801_4955_B76D_3C2C36D85037_.wvu.FilterData" localSheetId="12" hidden="1">Plan1!$A$3:$G$3</definedName>
    <definedName name="Z_BF95D06F_A801_4955_B76D_3C2C36D85037_.wvu.PrintArea" localSheetId="8" hidden="1">ADM!$A$1:$G$28</definedName>
    <definedName name="Z_BF95D06F_A801_4955_B76D_3C2C36D85037_.wvu.PrintArea" localSheetId="7" hidden="1">COMPOSIÇÕES!$A$1:$G$1477</definedName>
    <definedName name="Z_BF95D06F_A801_4955_B76D_3C2C36D85037_.wvu.PrintArea" localSheetId="9" hidden="1">'Cotações '!$A$1:$N$51</definedName>
    <definedName name="Z_BF95D06F_A801_4955_B76D_3C2C36D85037_.wvu.PrintArea" localSheetId="6" hidden="1">'CRON FIN  - 10 MESES '!$A$1:$O$155</definedName>
    <definedName name="Z_BF95D06F_A801_4955_B76D_3C2C36D85037_.wvu.PrintArea" localSheetId="1" hidden="1">'CRON FIN - 5 MESES'!$A$1:$O$36</definedName>
    <definedName name="Z_BF95D06F_A801_4955_B76D_3C2C36D85037_.wvu.PrintArea" localSheetId="2" hidden="1">'CURVA ABC'!$D$1:$M$498</definedName>
    <definedName name="Z_BF95D06F_A801_4955_B76D_3C2C36D85037_.wvu.PrintArea" localSheetId="3" hidden="1">'ITEM MAIOR'!$D$1:$M$90</definedName>
    <definedName name="Z_BF95D06F_A801_4955_B76D_3C2C36D85037_.wvu.PrintArea" localSheetId="0" hidden="1">'ITEN DE MAIOR'!$A$1:$M$27</definedName>
    <definedName name="Z_BF95D06F_A801_4955_B76D_3C2C36D85037_.wvu.PrintArea" localSheetId="4" hidden="1">ORÇAMENTO!$A$1:$N$659</definedName>
    <definedName name="Z_BF95D06F_A801_4955_B76D_3C2C36D85037_.wvu.PrintArea" localSheetId="5" hidden="1">RESUMO!$A$1:$C$30</definedName>
    <definedName name="Z_BF95D06F_A801_4955_B76D_3C2C36D85037_.wvu.PrintTitles" localSheetId="7" hidden="1">COMPOSIÇÕES!$3:$7</definedName>
    <definedName name="Z_BF95D06F_A801_4955_B76D_3C2C36D85037_.wvu.PrintTitles" localSheetId="9" hidden="1">'Cotações '!$1:$6</definedName>
    <definedName name="Z_BF95D06F_A801_4955_B76D_3C2C36D85037_.wvu.PrintTitles" localSheetId="2" hidden="1">'CURVA ABC'!$1:$5</definedName>
    <definedName name="Z_BF95D06F_A801_4955_B76D_3C2C36D85037_.wvu.PrintTitles" localSheetId="3" hidden="1">'ITEM MAIOR'!$1:$6</definedName>
    <definedName name="Z_BF95D06F_A801_4955_B76D_3C2C36D85037_.wvu.PrintTitles" localSheetId="0" hidden="1">'ITEN DE MAIOR'!$2:$5</definedName>
    <definedName name="Z_BF95D06F_A801_4955_B76D_3C2C36D85037_.wvu.PrintTitles" localSheetId="4" hidden="1">ORÇAMENTO!$2:$5</definedName>
    <definedName name="Z_BF95D06F_A801_4955_B76D_3C2C36D85037_.wvu.Rows" localSheetId="0" hidden="1">'ITEN DE MAIOR'!$26:$26</definedName>
    <definedName name="Z_C1C4EEF3_2628_4C85_B0F8_B403CA592D53_.wvu.FilterData" localSheetId="4" hidden="1">ORÇAMENTO!$A$5:$AL$670</definedName>
    <definedName name="Z_C8010A40_85A1_47F8_9223_1FE5EDDEECF6_.wvu.FilterData" localSheetId="7" hidden="1">COMPOSIÇÕES!$A$1:$P$1477</definedName>
    <definedName name="Z_C8010A40_85A1_47F8_9223_1FE5EDDEECF6_.wvu.FilterData" localSheetId="4" hidden="1">ORÇAMENTO!$A$5:$AL$670</definedName>
    <definedName name="Z_D0005ECF_5800_46B4_9BFE_B7EEF6E822CC_.wvu.FilterData" localSheetId="4" hidden="1">ORÇAMENTO!$A$1:$V$676</definedName>
    <definedName name="Z_D2022320_49A8_4687_87AA_C677DBD47EB7_.wvu.FilterData" localSheetId="7" hidden="1">COMPOSIÇÕES!$A$1:$P$1477</definedName>
    <definedName name="Z_D6127024_CB68_49DE_B300_E9260D2D4A0F_.wvu.FilterData" localSheetId="4" hidden="1">ORÇAMENTO!$A$1:$V$676</definedName>
    <definedName name="Z_D6D316DA_40B0_4488_9308_1A0E112B17AA_.wvu.FilterData" localSheetId="7" hidden="1">COMPOSIÇÕES!$A$1:$P$1477</definedName>
    <definedName name="Z_D8DC6F01_7BD9_4FAD_9B34_DB1A448C16A8_.wvu.FilterData" localSheetId="4" hidden="1">ORÇAMENTO!$A$1:$V$676</definedName>
    <definedName name="Z_DB04003A_6BAD_4653_83C8_E26327243AFB_.wvu.FilterData" localSheetId="4" hidden="1">ORÇAMENTO!$A$1:$V$676</definedName>
    <definedName name="Z_DDA4EE9C_77D8_4C81_9D2C_D54F274553F6_.wvu.FilterData" localSheetId="7" hidden="1">COMPOSIÇÕES!$A$1:$P$1477</definedName>
    <definedName name="Z_DDA712C7_30CF_4DD9_B686_8D6DD22379F3_.wvu.FilterData" localSheetId="4" hidden="1">ORÇAMENTO!$A$1:$V$676</definedName>
    <definedName name="Z_DFCC1ACA_633C_48C5_8B22_0640848F6C91_.wvu.FilterData" localSheetId="4" hidden="1">ORÇAMENTO!$V$1:$V$676</definedName>
    <definedName name="Z_E06265C2_3FDF_41E6_9B35_A86315642881_.wvu.FilterData" localSheetId="7" hidden="1">COMPOSIÇÕES!$A$1:$P$1477</definedName>
    <definedName name="Z_E35B6300_88F0_4844_92CB_ABAF3BCAD5BC_.wvu.FilterData" localSheetId="7" hidden="1">COMPOSIÇÕES!$A$1:$P$1477</definedName>
    <definedName name="Z_E90142F9_5C34_4858_8316_EA71BBA83F41_.wvu.FilterData" localSheetId="7" hidden="1">COMPOSIÇÕES!$A$1:$P$1477</definedName>
    <definedName name="Z_ECB54212_CFF6_42DA_9A48_E4ED3E07A439_.wvu.FilterData" localSheetId="7" hidden="1">COMPOSIÇÕES!$A$1:$G$1477</definedName>
    <definedName name="Z_ECB54212_CFF6_42DA_9A48_E4ED3E07A439_.wvu.FilterData" localSheetId="4" hidden="1">ORÇAMENTO!$A$1:$V$676</definedName>
    <definedName name="Z_EFB1C364_6A12_479A_8CA0_627E147D2C96_.wvu.FilterData" localSheetId="7" hidden="1">COMPOSIÇÕES!$A$1:$P$1477</definedName>
    <definedName name="Z_F97FD3A8_F9E4_41EE_883D_81BB95155467_.wvu.FilterData" localSheetId="7" hidden="1">COMPOSIÇÕES!$A$1:$P$1477</definedName>
  </definedNames>
  <calcPr calcId="162913"/>
  <customWorkbookViews>
    <customWorkbookView name="Victor Leonardo - Modo de exibição pessoal" guid="{BF95D06F-A801-4955-B76D-3C2C36D85037}" mergeInterval="0" personalView="1" maximized="1" xWindow="-8" yWindow="-8" windowWidth="1936" windowHeight="1056" tabRatio="734" activeSheetId="5"/>
    <customWorkbookView name="Danyela Alessandra F. Braz - Modo de exibição pessoal" guid="{385977A3-6FE9-40C9-8548-2B73DA2662B2}" mergeInterval="0" personalView="1" maximized="1" xWindow="1358" yWindow="-8" windowWidth="1382" windowHeight="744" activeSheetId="4"/>
  </customWorkbookViews>
</workbook>
</file>

<file path=xl/calcChain.xml><?xml version="1.0" encoding="utf-8"?>
<calcChain xmlns="http://schemas.openxmlformats.org/spreadsheetml/2006/main">
  <c r="L2010" i="4" l="1"/>
  <c r="G2010" i="4"/>
  <c r="J2010" i="4" s="1"/>
  <c r="L363" i="4"/>
  <c r="H363" i="4"/>
  <c r="G363" i="4"/>
  <c r="J363" i="4" s="1"/>
  <c r="L362" i="4"/>
  <c r="H362" i="4"/>
  <c r="G362" i="4"/>
  <c r="J362" i="4" s="1"/>
  <c r="L79" i="4"/>
  <c r="H79" i="4"/>
  <c r="G79" i="4"/>
  <c r="J79" i="4" s="1"/>
  <c r="P79" i="4"/>
  <c r="L2240" i="4" l="1"/>
  <c r="H2240" i="4"/>
  <c r="G2240" i="4"/>
  <c r="J2240" i="4" s="1"/>
  <c r="P2240" i="4"/>
  <c r="H2236" i="4"/>
  <c r="P2234" i="4"/>
  <c r="P2241" i="4"/>
  <c r="L2241" i="4"/>
  <c r="J2241" i="4"/>
  <c r="H2241" i="4"/>
  <c r="L2239" i="4"/>
  <c r="H2239" i="4"/>
  <c r="G2239" i="4"/>
  <c r="L2238" i="4"/>
  <c r="G2238" i="4"/>
  <c r="J2238" i="4" s="1"/>
  <c r="L2237" i="4"/>
  <c r="H2237" i="4"/>
  <c r="G2237" i="4"/>
  <c r="J2237" i="4" s="1"/>
  <c r="AZ2236" i="4"/>
  <c r="P2236" i="4"/>
  <c r="AZ2235" i="4"/>
  <c r="P2235" i="4"/>
  <c r="L2235" i="4"/>
  <c r="J2235" i="4"/>
  <c r="H2235" i="4"/>
  <c r="U653" i="5"/>
  <c r="U648" i="5"/>
  <c r="U632" i="5"/>
  <c r="U614" i="5"/>
  <c r="U598" i="5"/>
  <c r="U597" i="5"/>
  <c r="U558" i="5"/>
  <c r="U526" i="5"/>
  <c r="U525" i="5"/>
  <c r="U503" i="5"/>
  <c r="U475" i="5"/>
  <c r="U464" i="5"/>
  <c r="U458" i="5"/>
  <c r="U455" i="5"/>
  <c r="U450" i="5"/>
  <c r="U444" i="5"/>
  <c r="U395" i="5"/>
  <c r="U390" i="5"/>
  <c r="U389" i="5"/>
  <c r="U379" i="5"/>
  <c r="U365" i="5"/>
  <c r="U352" i="5"/>
  <c r="U341" i="5"/>
  <c r="U328" i="5"/>
  <c r="U304" i="5"/>
  <c r="U299" i="5"/>
  <c r="U297" i="5"/>
  <c r="U296" i="5"/>
  <c r="U295" i="5"/>
  <c r="U276" i="5"/>
  <c r="U260" i="5"/>
  <c r="U209" i="5"/>
  <c r="U198" i="5"/>
  <c r="U189" i="5"/>
  <c r="U179" i="5"/>
  <c r="U157" i="5"/>
  <c r="U156" i="5"/>
  <c r="U148" i="5"/>
  <c r="U145" i="5"/>
  <c r="U144" i="5"/>
  <c r="U123" i="5"/>
  <c r="U115" i="5"/>
  <c r="U114" i="5"/>
  <c r="U107" i="5"/>
  <c r="U99" i="5"/>
  <c r="U95" i="5"/>
  <c r="U94" i="5"/>
  <c r="U91" i="5"/>
  <c r="U86" i="5"/>
  <c r="U81" i="5"/>
  <c r="U75" i="5"/>
  <c r="U67" i="5"/>
  <c r="U59" i="5"/>
  <c r="U52" i="5"/>
  <c r="U37" i="5"/>
  <c r="U36" i="5"/>
  <c r="U33" i="5"/>
  <c r="U28" i="5"/>
  <c r="U27" i="5"/>
  <c r="U19" i="5"/>
  <c r="U9" i="5"/>
  <c r="U655" i="5"/>
  <c r="U656" i="5"/>
  <c r="U657" i="5"/>
  <c r="U658" i="5"/>
  <c r="U659" i="5"/>
  <c r="U660" i="5"/>
  <c r="U8" i="5"/>
  <c r="P2237" i="4"/>
  <c r="P362" i="4"/>
  <c r="P363" i="4"/>
  <c r="P2239" i="4"/>
  <c r="H2238" i="4"/>
  <c r="P2010" i="4"/>
  <c r="H2010" i="4" l="1"/>
  <c r="J2239" i="4"/>
  <c r="G2236" i="4"/>
  <c r="P2238" i="4"/>
  <c r="S11" i="25" l="1"/>
  <c r="G2226" i="4"/>
  <c r="G2225" i="4"/>
  <c r="G2224" i="4"/>
  <c r="G2219" i="4"/>
  <c r="G2218" i="4"/>
  <c r="G2217" i="4"/>
  <c r="G2212" i="4"/>
  <c r="G2211" i="4"/>
  <c r="G2210" i="4"/>
  <c r="G2205" i="4"/>
  <c r="G2204" i="4"/>
  <c r="G2203" i="4"/>
  <c r="G2198" i="4"/>
  <c r="G2197" i="4"/>
  <c r="G2191" i="4"/>
  <c r="G2190" i="4"/>
  <c r="G2184" i="4"/>
  <c r="G2183" i="4"/>
  <c r="G2177" i="4"/>
  <c r="G2176" i="4"/>
  <c r="G2170" i="4"/>
  <c r="G2169" i="4"/>
  <c r="G2163" i="4"/>
  <c r="G2162" i="4"/>
  <c r="G2156" i="4"/>
  <c r="G2155" i="4"/>
  <c r="G2154" i="4"/>
  <c r="G2149" i="4"/>
  <c r="G2148" i="4"/>
  <c r="G2147" i="4"/>
  <c r="G2146" i="4"/>
  <c r="G2141" i="4"/>
  <c r="G2140" i="4"/>
  <c r="G2139" i="4"/>
  <c r="G2138" i="4"/>
  <c r="G2137" i="4"/>
  <c r="G2136" i="4"/>
  <c r="G2135" i="4"/>
  <c r="G2134" i="4"/>
  <c r="G2133" i="4"/>
  <c r="G2132" i="4"/>
  <c r="G2131" i="4"/>
  <c r="G2126" i="4"/>
  <c r="G2121" i="4"/>
  <c r="G2116" i="4"/>
  <c r="G2115" i="4"/>
  <c r="G2114" i="4"/>
  <c r="G2109" i="4"/>
  <c r="G2108" i="4"/>
  <c r="G2107" i="4"/>
  <c r="G2101" i="4"/>
  <c r="G2100" i="4"/>
  <c r="G2095" i="4"/>
  <c r="G2094" i="4"/>
  <c r="G2089" i="4"/>
  <c r="G2088" i="4"/>
  <c r="G2087" i="4"/>
  <c r="G2082" i="4"/>
  <c r="G2081" i="4"/>
  <c r="G2080" i="4"/>
  <c r="G2075" i="4"/>
  <c r="G2074" i="4"/>
  <c r="G2073" i="4"/>
  <c r="G2068" i="4"/>
  <c r="G2067" i="4"/>
  <c r="G2066" i="4"/>
  <c r="G2061" i="4"/>
  <c r="G2060" i="4"/>
  <c r="G2059" i="4"/>
  <c r="G2054" i="4"/>
  <c r="G2053" i="4"/>
  <c r="G2052" i="4"/>
  <c r="G2047" i="4"/>
  <c r="G2046" i="4"/>
  <c r="G2045" i="4"/>
  <c r="G2040" i="4"/>
  <c r="G2039" i="4"/>
  <c r="G2038" i="4"/>
  <c r="G2033" i="4"/>
  <c r="G2032" i="4"/>
  <c r="G2031" i="4"/>
  <c r="G2030" i="4"/>
  <c r="G2029" i="4"/>
  <c r="G2024" i="4"/>
  <c r="G2023" i="4"/>
  <c r="G2022" i="4"/>
  <c r="G2017" i="4"/>
  <c r="G2016" i="4"/>
  <c r="G2015" i="4"/>
  <c r="G2009" i="4"/>
  <c r="G2008" i="4"/>
  <c r="G2007" i="4"/>
  <c r="G2006" i="4"/>
  <c r="G2001" i="4"/>
  <c r="G2000" i="4"/>
  <c r="G1999" i="4"/>
  <c r="G1994" i="4"/>
  <c r="G1993" i="4"/>
  <c r="G1992" i="4"/>
  <c r="G1987" i="4"/>
  <c r="G1986" i="4"/>
  <c r="G1985" i="4"/>
  <c r="G1980" i="4"/>
  <c r="G1979" i="4"/>
  <c r="G1978" i="4"/>
  <c r="G1973" i="4"/>
  <c r="G1972" i="4"/>
  <c r="G1971" i="4"/>
  <c r="G1966" i="4"/>
  <c r="G1965" i="4"/>
  <c r="G1964" i="4"/>
  <c r="G1963" i="4"/>
  <c r="G1958" i="4"/>
  <c r="G1957" i="4"/>
  <c r="G1956" i="4"/>
  <c r="G1951" i="4"/>
  <c r="G1950" i="4"/>
  <c r="G1949" i="4"/>
  <c r="G1944" i="4"/>
  <c r="G1937" i="4"/>
  <c r="G1930" i="4"/>
  <c r="G1929" i="4"/>
  <c r="G1928" i="4"/>
  <c r="G1923" i="4"/>
  <c r="G1922" i="4"/>
  <c r="G1921" i="4"/>
  <c r="G1916" i="4"/>
  <c r="G1915" i="4"/>
  <c r="G1914" i="4"/>
  <c r="G1909" i="4"/>
  <c r="G1908" i="4"/>
  <c r="G1907" i="4"/>
  <c r="G1902" i="4"/>
  <c r="G1901" i="4"/>
  <c r="G1900" i="4"/>
  <c r="G1895" i="4"/>
  <c r="G1894" i="4"/>
  <c r="G1893" i="4"/>
  <c r="G1888" i="4"/>
  <c r="G1887" i="4"/>
  <c r="G1886" i="4"/>
  <c r="G1881" i="4"/>
  <c r="G1880" i="4"/>
  <c r="G1879" i="4"/>
  <c r="G1874" i="4"/>
  <c r="G1873" i="4"/>
  <c r="G1872" i="4"/>
  <c r="G1867" i="4"/>
  <c r="G1866" i="4"/>
  <c r="G1865" i="4"/>
  <c r="G1860" i="4"/>
  <c r="G1859" i="4"/>
  <c r="G1858" i="4"/>
  <c r="G1857" i="4"/>
  <c r="G1856" i="4"/>
  <c r="G1855" i="4"/>
  <c r="G1854" i="4"/>
  <c r="G1853" i="4"/>
  <c r="G1848" i="4"/>
  <c r="G1847" i="4"/>
  <c r="G1845" i="4"/>
  <c r="G1844" i="4"/>
  <c r="G1839" i="4"/>
  <c r="G1838" i="4"/>
  <c r="G1837" i="4"/>
  <c r="G1832" i="4"/>
  <c r="G1831" i="4"/>
  <c r="G1830" i="4"/>
  <c r="G1829" i="4"/>
  <c r="G1828" i="4"/>
  <c r="G1823" i="4"/>
  <c r="G1822" i="4"/>
  <c r="G1821" i="4"/>
  <c r="G1820" i="4"/>
  <c r="G1815" i="4"/>
  <c r="G1814" i="4"/>
  <c r="G1813" i="4"/>
  <c r="G1812" i="4"/>
  <c r="G1811" i="4"/>
  <c r="G1806" i="4"/>
  <c r="G1805" i="4"/>
  <c r="G1804" i="4"/>
  <c r="G1803" i="4"/>
  <c r="G1802" i="4"/>
  <c r="G1801" i="4"/>
  <c r="G1794" i="4"/>
  <c r="G1792" i="4"/>
  <c r="G1791" i="4"/>
  <c r="G1790" i="4"/>
  <c r="G1789" i="4"/>
  <c r="G1784" i="4"/>
  <c r="G1783" i="4"/>
  <c r="G1782" i="4"/>
  <c r="G1781" i="4"/>
  <c r="G1776" i="4"/>
  <c r="G1775" i="4"/>
  <c r="G1770" i="4"/>
  <c r="G1769" i="4"/>
  <c r="G1768" i="4"/>
  <c r="G1767" i="4"/>
  <c r="G1766" i="4"/>
  <c r="G1765" i="4"/>
  <c r="G1764" i="4"/>
  <c r="G1763" i="4"/>
  <c r="G1757" i="4"/>
  <c r="G1755" i="4"/>
  <c r="G1754" i="4"/>
  <c r="G1753" i="4"/>
  <c r="G1752" i="4"/>
  <c r="G1751" i="4"/>
  <c r="G1750" i="4"/>
  <c r="G1749" i="4"/>
  <c r="G1742" i="4"/>
  <c r="G1741" i="4"/>
  <c r="G1740" i="4"/>
  <c r="G1739" i="4"/>
  <c r="G1738" i="4"/>
  <c r="G1737" i="4"/>
  <c r="G1736" i="4"/>
  <c r="G1731" i="4"/>
  <c r="G1730" i="4"/>
  <c r="G1729" i="4"/>
  <c r="G1728" i="4"/>
  <c r="G1727" i="4"/>
  <c r="G1721" i="4"/>
  <c r="G1720" i="4"/>
  <c r="G1719" i="4"/>
  <c r="G1718" i="4"/>
  <c r="G1717" i="4"/>
  <c r="G1716" i="4"/>
  <c r="G1715" i="4"/>
  <c r="G1714" i="4"/>
  <c r="G1713" i="4"/>
  <c r="G1712" i="4"/>
  <c r="G1711" i="4"/>
  <c r="G1705" i="4"/>
  <c r="G1704" i="4"/>
  <c r="G1703" i="4"/>
  <c r="G1702" i="4"/>
  <c r="G1701" i="4"/>
  <c r="G1700" i="4"/>
  <c r="G1699" i="4"/>
  <c r="G1694" i="4"/>
  <c r="G1688" i="4"/>
  <c r="G1687" i="4"/>
  <c r="G1686" i="4"/>
  <c r="G1680" i="4"/>
  <c r="G1679" i="4"/>
  <c r="G1678" i="4"/>
  <c r="G1676" i="4"/>
  <c r="G1675" i="4"/>
  <c r="G1674" i="4"/>
  <c r="G1673" i="4"/>
  <c r="G1666" i="4"/>
  <c r="G1665" i="4"/>
  <c r="G1664" i="4"/>
  <c r="G1662" i="4"/>
  <c r="G1661" i="4"/>
  <c r="G1660" i="4"/>
  <c r="G1659" i="4"/>
  <c r="G1653" i="4"/>
  <c r="G1652" i="4"/>
  <c r="G1651" i="4"/>
  <c r="G1644" i="4"/>
  <c r="G1643" i="4"/>
  <c r="G1642" i="4"/>
  <c r="G1641" i="4"/>
  <c r="G1640" i="4"/>
  <c r="G1639" i="4"/>
  <c r="G1638" i="4"/>
  <c r="G1631" i="4"/>
  <c r="G1630" i="4"/>
  <c r="G1629" i="4"/>
  <c r="G1628" i="4"/>
  <c r="G1627" i="4"/>
  <c r="G1626" i="4"/>
  <c r="G1625" i="4"/>
  <c r="G1620" i="4"/>
  <c r="G1619" i="4"/>
  <c r="G1618" i="4"/>
  <c r="G1612" i="4"/>
  <c r="G1611" i="4"/>
  <c r="G1610" i="4"/>
  <c r="G1609" i="4"/>
  <c r="G1608" i="4"/>
  <c r="G1606" i="4"/>
  <c r="G1605" i="4"/>
  <c r="G1604" i="4"/>
  <c r="G1603" i="4"/>
  <c r="G1596" i="4"/>
  <c r="G1595" i="4"/>
  <c r="G1594" i="4"/>
  <c r="G1593" i="4"/>
  <c r="G1592" i="4"/>
  <c r="G1590" i="4"/>
  <c r="G1589" i="4"/>
  <c r="G1588" i="4"/>
  <c r="G1587" i="4"/>
  <c r="G1580" i="4"/>
  <c r="G1579" i="4"/>
  <c r="G1578" i="4"/>
  <c r="G1577" i="4"/>
  <c r="G1576" i="4"/>
  <c r="G1574" i="4"/>
  <c r="G1573" i="4"/>
  <c r="G1572" i="4"/>
  <c r="G1567" i="4"/>
  <c r="G1566" i="4"/>
  <c r="G1565" i="4"/>
  <c r="G1564" i="4"/>
  <c r="G1563" i="4"/>
  <c r="G1562" i="4"/>
  <c r="G1561" i="4"/>
  <c r="G1556" i="4"/>
  <c r="G1555" i="4"/>
  <c r="G1554" i="4"/>
  <c r="G1553" i="4"/>
  <c r="G1552" i="4"/>
  <c r="G1547" i="4"/>
  <c r="G1546" i="4"/>
  <c r="G1545" i="4"/>
  <c r="G1544" i="4"/>
  <c r="G1539" i="4"/>
  <c r="G1538" i="4"/>
  <c r="G1537" i="4"/>
  <c r="G1536" i="4"/>
  <c r="G1530" i="4"/>
  <c r="G1529" i="4"/>
  <c r="G1527" i="4"/>
  <c r="G1526" i="4"/>
  <c r="G1525" i="4"/>
  <c r="G1524" i="4"/>
  <c r="G1523" i="4"/>
  <c r="G1518" i="4"/>
  <c r="G1517" i="4"/>
  <c r="G1516" i="4"/>
  <c r="G1515" i="4"/>
  <c r="G1510" i="4"/>
  <c r="G1508" i="4"/>
  <c r="G1507" i="4"/>
  <c r="G1502" i="4"/>
  <c r="G1501" i="4"/>
  <c r="G1500" i="4"/>
  <c r="G1499" i="4"/>
  <c r="G1494" i="4"/>
  <c r="G1493" i="4"/>
  <c r="G1488" i="4"/>
  <c r="G1487" i="4"/>
  <c r="G1482" i="4"/>
  <c r="G1481" i="4"/>
  <c r="G1476" i="4"/>
  <c r="G1471" i="4"/>
  <c r="G1470" i="4"/>
  <c r="G1469" i="4"/>
  <c r="G1464" i="4"/>
  <c r="G1463" i="4"/>
  <c r="G1462" i="4"/>
  <c r="G1457" i="4"/>
  <c r="G1452" i="4"/>
  <c r="G1450" i="4"/>
  <c r="G1445" i="4"/>
  <c r="G1444" i="4"/>
  <c r="G1443" i="4"/>
  <c r="G1438" i="4"/>
  <c r="G1437" i="4"/>
  <c r="G1436" i="4"/>
  <c r="G1431" i="4"/>
  <c r="G1430" i="4"/>
  <c r="G1429" i="4"/>
  <c r="G1424" i="4"/>
  <c r="G1423" i="4"/>
  <c r="G1422" i="4"/>
  <c r="G1417" i="4"/>
  <c r="G1416" i="4"/>
  <c r="G1415" i="4"/>
  <c r="G1410" i="4"/>
  <c r="G1409" i="4"/>
  <c r="G1408" i="4"/>
  <c r="G1403" i="4"/>
  <c r="G1402" i="4"/>
  <c r="G1401" i="4"/>
  <c r="G1396" i="4"/>
  <c r="G1395" i="4"/>
  <c r="G1394" i="4"/>
  <c r="G1389" i="4"/>
  <c r="G1388" i="4"/>
  <c r="G1387" i="4"/>
  <c r="G1382" i="4"/>
  <c r="G1381" i="4"/>
  <c r="G1380" i="4"/>
  <c r="G1375" i="4"/>
  <c r="G1374" i="4"/>
  <c r="G1373" i="4"/>
  <c r="G1368" i="4"/>
  <c r="G1367" i="4"/>
  <c r="G1366" i="4"/>
  <c r="G1361" i="4"/>
  <c r="G1360" i="4"/>
  <c r="G1359" i="4"/>
  <c r="G1354" i="4"/>
  <c r="G1353" i="4"/>
  <c r="G1352" i="4"/>
  <c r="G1347" i="4"/>
  <c r="G1346" i="4"/>
  <c r="G1345" i="4"/>
  <c r="G1344" i="4"/>
  <c r="G1343" i="4"/>
  <c r="G1342" i="4"/>
  <c r="G1341" i="4"/>
  <c r="G1340" i="4"/>
  <c r="G1339" i="4"/>
  <c r="G1338" i="4"/>
  <c r="G1337" i="4"/>
  <c r="G1332" i="4"/>
  <c r="G1331" i="4"/>
  <c r="G1330" i="4"/>
  <c r="G1329" i="4"/>
  <c r="G1328" i="4"/>
  <c r="G1327" i="4"/>
  <c r="G1326" i="4"/>
  <c r="G1325" i="4"/>
  <c r="G1324" i="4"/>
  <c r="G1323" i="4"/>
  <c r="G1322" i="4"/>
  <c r="G1317" i="4"/>
  <c r="G1316" i="4"/>
  <c r="G1315" i="4"/>
  <c r="G1314" i="4"/>
  <c r="G1313" i="4"/>
  <c r="G1312" i="4"/>
  <c r="G1311" i="4"/>
  <c r="G1310" i="4"/>
  <c r="G1309" i="4"/>
  <c r="G1308" i="4"/>
  <c r="G1307" i="4"/>
  <c r="G1302" i="4"/>
  <c r="G1301" i="4"/>
  <c r="G1300" i="4"/>
  <c r="G1299" i="4"/>
  <c r="G1298" i="4"/>
  <c r="G1297" i="4"/>
  <c r="G1296" i="4"/>
  <c r="G1295" i="4"/>
  <c r="G1294" i="4"/>
  <c r="G1293" i="4"/>
  <c r="G1292" i="4"/>
  <c r="G1287" i="4"/>
  <c r="G1286" i="4"/>
  <c r="G1285" i="4"/>
  <c r="G1284" i="4"/>
  <c r="G1283" i="4"/>
  <c r="G1282" i="4"/>
  <c r="G1281" i="4"/>
  <c r="G1280" i="4"/>
  <c r="G1279" i="4"/>
  <c r="G1278" i="4"/>
  <c r="G1277" i="4"/>
  <c r="G1272" i="4"/>
  <c r="G1267" i="4"/>
  <c r="G1262" i="4"/>
  <c r="G1257" i="4"/>
  <c r="G1252" i="4"/>
  <c r="G1247" i="4"/>
  <c r="G1246" i="4"/>
  <c r="G1245" i="4"/>
  <c r="G1240" i="4"/>
  <c r="G1239" i="4"/>
  <c r="G1238" i="4"/>
  <c r="G1233" i="4"/>
  <c r="G1232" i="4"/>
  <c r="G1231" i="4"/>
  <c r="G1226" i="4"/>
  <c r="G1225" i="4"/>
  <c r="G1224" i="4"/>
  <c r="G1219" i="4"/>
  <c r="G1218" i="4"/>
  <c r="G1217" i="4"/>
  <c r="G1212" i="4"/>
  <c r="G1207" i="4"/>
  <c r="G1206" i="4"/>
  <c r="G1205" i="4"/>
  <c r="G1200" i="4"/>
  <c r="G1199" i="4"/>
  <c r="G1198" i="4"/>
  <c r="G1193" i="4"/>
  <c r="G1192" i="4"/>
  <c r="G1191" i="4"/>
  <c r="G1186" i="4"/>
  <c r="G1185" i="4"/>
  <c r="G1179" i="4"/>
  <c r="G1178" i="4"/>
  <c r="G1177" i="4"/>
  <c r="G1172" i="4"/>
  <c r="G1171" i="4"/>
  <c r="G1170" i="4"/>
  <c r="G1165" i="4"/>
  <c r="G1164" i="4"/>
  <c r="G1163" i="4"/>
  <c r="G1162" i="4"/>
  <c r="G1157" i="4"/>
  <c r="G1156" i="4"/>
  <c r="G1151" i="4"/>
  <c r="G1150" i="4"/>
  <c r="G1149" i="4"/>
  <c r="G1148" i="4"/>
  <c r="G1143" i="4"/>
  <c r="G1142" i="4"/>
  <c r="G1137" i="4"/>
  <c r="G1131" i="4"/>
  <c r="G1130" i="4"/>
  <c r="G1129" i="4"/>
  <c r="G1124" i="4"/>
  <c r="G1123" i="4"/>
  <c r="G1122" i="4"/>
  <c r="G1117" i="4"/>
  <c r="G1116" i="4"/>
  <c r="G1115" i="4"/>
  <c r="G1110" i="4"/>
  <c r="G1109" i="4"/>
  <c r="G1108" i="4"/>
  <c r="G1107" i="4"/>
  <c r="G1102" i="4"/>
  <c r="G1101" i="4"/>
  <c r="G1100" i="4"/>
  <c r="G1099" i="4"/>
  <c r="G1094" i="4"/>
  <c r="G1093" i="4"/>
  <c r="G1092" i="4"/>
  <c r="G1091" i="4"/>
  <c r="G1086" i="4"/>
  <c r="G1085" i="4"/>
  <c r="G1080" i="4"/>
  <c r="G1079" i="4"/>
  <c r="G1078" i="4"/>
  <c r="G1073" i="4"/>
  <c r="G1072" i="4"/>
  <c r="G1071" i="4"/>
  <c r="G1066" i="4"/>
  <c r="G1065" i="4"/>
  <c r="G1064" i="4"/>
  <c r="G1063" i="4"/>
  <c r="G1058" i="4"/>
  <c r="G1057" i="4"/>
  <c r="G1056" i="4"/>
  <c r="G1055" i="4"/>
  <c r="G1050" i="4"/>
  <c r="G1049" i="4"/>
  <c r="G1048" i="4"/>
  <c r="G1043" i="4"/>
  <c r="G1042" i="4"/>
  <c r="G1041" i="4"/>
  <c r="G1040" i="4"/>
  <c r="G1039" i="4"/>
  <c r="G1038" i="4"/>
  <c r="G1033" i="4"/>
  <c r="G1032" i="4"/>
  <c r="G1027" i="4"/>
  <c r="G1026" i="4"/>
  <c r="G1025" i="4"/>
  <c r="G1020" i="4"/>
  <c r="G1019" i="4"/>
  <c r="G1018" i="4"/>
  <c r="G1013" i="4"/>
  <c r="G1012" i="4"/>
  <c r="G1011" i="4"/>
  <c r="G1006" i="4"/>
  <c r="G1005" i="4"/>
  <c r="G1004" i="4"/>
  <c r="G999" i="4"/>
  <c r="G998" i="4"/>
  <c r="G997" i="4"/>
  <c r="G992" i="4"/>
  <c r="G991" i="4"/>
  <c r="G990" i="4"/>
  <c r="G985" i="4"/>
  <c r="G984" i="4"/>
  <c r="G983" i="4"/>
  <c r="G978" i="4"/>
  <c r="G977" i="4"/>
  <c r="G972" i="4"/>
  <c r="G971" i="4"/>
  <c r="G965" i="4"/>
  <c r="G964" i="4"/>
  <c r="G963" i="4"/>
  <c r="G958" i="4"/>
  <c r="G957" i="4"/>
  <c r="G956" i="4"/>
  <c r="G951" i="4"/>
  <c r="G950" i="4"/>
  <c r="G945" i="4"/>
  <c r="G944" i="4"/>
  <c r="G939" i="4"/>
  <c r="G938" i="4"/>
  <c r="G937" i="4"/>
  <c r="G932" i="4"/>
  <c r="G931" i="4"/>
  <c r="G926" i="4"/>
  <c r="G925" i="4"/>
  <c r="G924" i="4"/>
  <c r="G919" i="4"/>
  <c r="G918" i="4"/>
  <c r="G912" i="4"/>
  <c r="G911" i="4"/>
  <c r="G910" i="4"/>
  <c r="G905" i="4"/>
  <c r="G904" i="4"/>
  <c r="G903" i="4"/>
  <c r="G898" i="4"/>
  <c r="G897" i="4"/>
  <c r="G896" i="4"/>
  <c r="G895" i="4"/>
  <c r="G894" i="4"/>
  <c r="G889" i="4"/>
  <c r="G888" i="4"/>
  <c r="G887" i="4"/>
  <c r="G886" i="4"/>
  <c r="G885" i="4"/>
  <c r="G880" i="4"/>
  <c r="G879" i="4"/>
  <c r="G878" i="4"/>
  <c r="G873" i="4"/>
  <c r="G872" i="4"/>
  <c r="G867" i="4"/>
  <c r="G866" i="4"/>
  <c r="G865" i="4"/>
  <c r="G860" i="4"/>
  <c r="G859" i="4"/>
  <c r="G854" i="4"/>
  <c r="G853" i="4"/>
  <c r="G852" i="4"/>
  <c r="G847" i="4"/>
  <c r="G846" i="4"/>
  <c r="G845" i="4"/>
  <c r="G840" i="4"/>
  <c r="G839" i="4"/>
  <c r="G838" i="4"/>
  <c r="G833" i="4"/>
  <c r="G832" i="4"/>
  <c r="G831" i="4"/>
  <c r="G826" i="4"/>
  <c r="G825" i="4"/>
  <c r="G824" i="4"/>
  <c r="G819" i="4"/>
  <c r="G818" i="4"/>
  <c r="G817" i="4"/>
  <c r="G812" i="4"/>
  <c r="G811" i="4"/>
  <c r="G810" i="4"/>
  <c r="G805" i="4"/>
  <c r="G804" i="4"/>
  <c r="G799" i="4"/>
  <c r="G798" i="4"/>
  <c r="G797" i="4"/>
  <c r="G792" i="4"/>
  <c r="G791" i="4"/>
  <c r="G786" i="4"/>
  <c r="G785" i="4"/>
  <c r="G780" i="4"/>
  <c r="G779" i="4"/>
  <c r="G774" i="4"/>
  <c r="G773" i="4"/>
  <c r="G768" i="4"/>
  <c r="G767" i="4"/>
  <c r="G762" i="4"/>
  <c r="G761" i="4"/>
  <c r="G756" i="4"/>
  <c r="G755" i="4"/>
  <c r="G750" i="4"/>
  <c r="G749" i="4"/>
  <c r="G744" i="4"/>
  <c r="G743" i="4"/>
  <c r="G738" i="4"/>
  <c r="G737" i="4"/>
  <c r="G732" i="4"/>
  <c r="G731" i="4"/>
  <c r="G726" i="4"/>
  <c r="G725" i="4"/>
  <c r="G724" i="4"/>
  <c r="G719" i="4"/>
  <c r="G718" i="4"/>
  <c r="G717" i="4"/>
  <c r="G712" i="4"/>
  <c r="G711" i="4"/>
  <c r="G706" i="4"/>
  <c r="G705" i="4"/>
  <c r="G704" i="4"/>
  <c r="G699" i="4"/>
  <c r="G698" i="4"/>
  <c r="G697" i="4"/>
  <c r="G692" i="4"/>
  <c r="G691" i="4"/>
  <c r="G690" i="4"/>
  <c r="G685" i="4"/>
  <c r="G684" i="4"/>
  <c r="G683" i="4"/>
  <c r="G678" i="4"/>
  <c r="G677" i="4"/>
  <c r="G676" i="4"/>
  <c r="G671" i="4"/>
  <c r="G670" i="4"/>
  <c r="G669" i="4"/>
  <c r="G664" i="4"/>
  <c r="G663" i="4"/>
  <c r="G662" i="4"/>
  <c r="G661" i="4"/>
  <c r="G660" i="4"/>
  <c r="G655" i="4"/>
  <c r="G654" i="4"/>
  <c r="G653" i="4"/>
  <c r="G648" i="4"/>
  <c r="G647" i="4"/>
  <c r="G646" i="4"/>
  <c r="G641" i="4"/>
  <c r="G640" i="4"/>
  <c r="G639" i="4"/>
  <c r="G634" i="4"/>
  <c r="G633" i="4"/>
  <c r="G632" i="4"/>
  <c r="G627" i="4"/>
  <c r="G626" i="4"/>
  <c r="G621" i="4"/>
  <c r="G620" i="4"/>
  <c r="G619" i="4"/>
  <c r="G618" i="4"/>
  <c r="G617" i="4"/>
  <c r="G616" i="4"/>
  <c r="G611" i="4"/>
  <c r="G610" i="4"/>
  <c r="G605" i="4"/>
  <c r="G604" i="4"/>
  <c r="G599" i="4"/>
  <c r="G598" i="4"/>
  <c r="G597" i="4"/>
  <c r="G592" i="4"/>
  <c r="G591" i="4"/>
  <c r="G590" i="4"/>
  <c r="G585" i="4"/>
  <c r="G584" i="4"/>
  <c r="G583" i="4"/>
  <c r="G582" i="4"/>
  <c r="G581" i="4"/>
  <c r="G580" i="4"/>
  <c r="G575" i="4"/>
  <c r="G574" i="4"/>
  <c r="G573" i="4"/>
  <c r="G568" i="4"/>
  <c r="G567" i="4"/>
  <c r="G566" i="4"/>
  <c r="G561" i="4"/>
  <c r="G560" i="4"/>
  <c r="G559" i="4"/>
  <c r="G554" i="4"/>
  <c r="G553" i="4"/>
  <c r="G552" i="4"/>
  <c r="G547" i="4"/>
  <c r="G546" i="4"/>
  <c r="G545" i="4"/>
  <c r="G540" i="4"/>
  <c r="G539" i="4"/>
  <c r="G538" i="4"/>
  <c r="G533" i="4"/>
  <c r="G532" i="4"/>
  <c r="G531" i="4"/>
  <c r="G526" i="4"/>
  <c r="G525" i="4"/>
  <c r="G524" i="4"/>
  <c r="G519" i="4"/>
  <c r="G518" i="4"/>
  <c r="G517" i="4"/>
  <c r="G512" i="4"/>
  <c r="G511" i="4"/>
  <c r="G510" i="4"/>
  <c r="G505" i="4"/>
  <c r="G504" i="4"/>
  <c r="G499" i="4"/>
  <c r="G498" i="4"/>
  <c r="G493" i="4"/>
  <c r="G492" i="4"/>
  <c r="G491" i="4"/>
  <c r="G490" i="4"/>
  <c r="G485" i="4"/>
  <c r="G484" i="4"/>
  <c r="G482" i="4"/>
  <c r="G481" i="4"/>
  <c r="G480" i="4"/>
  <c r="G479" i="4"/>
  <c r="G478" i="4"/>
  <c r="G472" i="4"/>
  <c r="G471" i="4"/>
  <c r="G469" i="4"/>
  <c r="G464" i="4"/>
  <c r="G463" i="4"/>
  <c r="G462" i="4"/>
  <c r="G461" i="4"/>
  <c r="G460" i="4"/>
  <c r="G459" i="4"/>
  <c r="G458" i="4"/>
  <c r="G457" i="4"/>
  <c r="G456" i="4"/>
  <c r="G451" i="4"/>
  <c r="G450" i="4"/>
  <c r="G449" i="4"/>
  <c r="G448" i="4"/>
  <c r="G447" i="4"/>
  <c r="G446" i="4"/>
  <c r="G445" i="4"/>
  <c r="G444" i="4"/>
  <c r="G443" i="4"/>
  <c r="G438" i="4"/>
  <c r="G437" i="4"/>
  <c r="G436" i="4"/>
  <c r="G435" i="4"/>
  <c r="G434" i="4"/>
  <c r="G433" i="4"/>
  <c r="G432" i="4"/>
  <c r="G431" i="4"/>
  <c r="G426" i="4"/>
  <c r="G425" i="4"/>
  <c r="G420" i="4"/>
  <c r="G419" i="4"/>
  <c r="G418" i="4"/>
  <c r="G417" i="4"/>
  <c r="G416" i="4"/>
  <c r="G415" i="4"/>
  <c r="G414" i="4"/>
  <c r="G413" i="4"/>
  <c r="G412" i="4"/>
  <c r="G411" i="4"/>
  <c r="G410" i="4"/>
  <c r="G409" i="4"/>
  <c r="G408" i="4"/>
  <c r="G407" i="4"/>
  <c r="G406" i="4"/>
  <c r="G405" i="4"/>
  <c r="G404" i="4"/>
  <c r="G403" i="4"/>
  <c r="G398" i="4"/>
  <c r="G397" i="4"/>
  <c r="G391" i="4"/>
  <c r="G390" i="4"/>
  <c r="G389" i="4"/>
  <c r="G388" i="4"/>
  <c r="G387" i="4"/>
  <c r="G382" i="4"/>
  <c r="G381" i="4"/>
  <c r="G380" i="4"/>
  <c r="G379" i="4"/>
  <c r="G378" i="4"/>
  <c r="G373" i="4"/>
  <c r="G372" i="4"/>
  <c r="G371" i="4"/>
  <c r="G370" i="4"/>
  <c r="G369" i="4"/>
  <c r="G368" i="4"/>
  <c r="G361" i="4"/>
  <c r="G360" i="4"/>
  <c r="G359" i="4"/>
  <c r="G358" i="4"/>
  <c r="G357" i="4"/>
  <c r="G352" i="4"/>
  <c r="G351" i="4"/>
  <c r="G350" i="4"/>
  <c r="G349" i="4"/>
  <c r="G348" i="4"/>
  <c r="G343" i="4"/>
  <c r="G342" i="4"/>
  <c r="G341" i="4"/>
  <c r="G340" i="4"/>
  <c r="G339" i="4"/>
  <c r="G334" i="4"/>
  <c r="G333" i="4"/>
  <c r="G332" i="4"/>
  <c r="G331" i="4"/>
  <c r="G330" i="4"/>
  <c r="G325" i="4"/>
  <c r="G324" i="4"/>
  <c r="G323" i="4"/>
  <c r="G322" i="4"/>
  <c r="G321" i="4"/>
  <c r="G316" i="4"/>
  <c r="G315" i="4"/>
  <c r="G310" i="4"/>
  <c r="G309" i="4"/>
  <c r="G303" i="4"/>
  <c r="G302" i="4"/>
  <c r="G296" i="4"/>
  <c r="G295" i="4"/>
  <c r="G289" i="4"/>
  <c r="G288" i="4"/>
  <c r="G282" i="4"/>
  <c r="G281" i="4"/>
  <c r="G275" i="4"/>
  <c r="G274" i="4"/>
  <c r="G268" i="4"/>
  <c r="G267" i="4"/>
  <c r="G261" i="4"/>
  <c r="G260" i="4"/>
  <c r="G254" i="4"/>
  <c r="G253" i="4"/>
  <c r="G247" i="4"/>
  <c r="G237" i="4"/>
  <c r="G236" i="4"/>
  <c r="G234" i="4"/>
  <c r="G233" i="4"/>
  <c r="G232" i="4"/>
  <c r="G231" i="4"/>
  <c r="G230" i="4"/>
  <c r="G229" i="4"/>
  <c r="G220" i="4"/>
  <c r="G219" i="4"/>
  <c r="G218" i="4"/>
  <c r="G217" i="4"/>
  <c r="G216" i="4"/>
  <c r="G215" i="4"/>
  <c r="G214" i="4"/>
  <c r="G213" i="4"/>
  <c r="G208" i="4"/>
  <c r="G207" i="4"/>
  <c r="G202" i="4"/>
  <c r="G201" i="4"/>
  <c r="G196" i="4"/>
  <c r="G195" i="4"/>
  <c r="G194" i="4"/>
  <c r="G193" i="4"/>
  <c r="G192" i="4"/>
  <c r="G191" i="4"/>
  <c r="G190" i="4"/>
  <c r="G189" i="4"/>
  <c r="G182" i="4"/>
  <c r="G181" i="4"/>
  <c r="G180" i="4"/>
  <c r="G179" i="4"/>
  <c r="G178" i="4"/>
  <c r="G173" i="4"/>
  <c r="G172" i="4"/>
  <c r="G171" i="4"/>
  <c r="G170" i="4"/>
  <c r="G165" i="4"/>
  <c r="G164" i="4"/>
  <c r="G163" i="4"/>
  <c r="G158" i="4"/>
  <c r="G157" i="4"/>
  <c r="G156" i="4"/>
  <c r="G155" i="4"/>
  <c r="G154" i="4"/>
  <c r="G149" i="4"/>
  <c r="G148" i="4"/>
  <c r="G143" i="4"/>
  <c r="G142" i="4"/>
  <c r="G141" i="4"/>
  <c r="G136" i="4"/>
  <c r="G135" i="4"/>
  <c r="G130" i="4"/>
  <c r="G129" i="4"/>
  <c r="G128" i="4"/>
  <c r="G123" i="4"/>
  <c r="G122" i="4"/>
  <c r="G121" i="4"/>
  <c r="G120" i="4"/>
  <c r="G119" i="4"/>
  <c r="G104" i="4"/>
  <c r="G99" i="4"/>
  <c r="G94" i="4"/>
  <c r="G93" i="4"/>
  <c r="G88" i="4"/>
  <c r="G87" i="4"/>
  <c r="G86" i="4"/>
  <c r="G85" i="4"/>
  <c r="G80" i="4"/>
  <c r="G78" i="4"/>
  <c r="G77" i="4"/>
  <c r="G72" i="4"/>
  <c r="G71" i="4"/>
  <c r="G70" i="4"/>
  <c r="G65" i="4"/>
  <c r="G64" i="4"/>
  <c r="G63" i="4"/>
  <c r="G58" i="4"/>
  <c r="G57" i="4"/>
  <c r="G56" i="4"/>
  <c r="G55" i="4"/>
  <c r="G54" i="4"/>
  <c r="G49" i="4"/>
  <c r="G48" i="4"/>
  <c r="G43" i="4"/>
  <c r="G42" i="4"/>
  <c r="G37" i="4"/>
  <c r="G36" i="4"/>
  <c r="G35" i="4"/>
  <c r="G30" i="4"/>
  <c r="G29" i="4"/>
  <c r="G24" i="4"/>
  <c r="G23" i="4"/>
  <c r="G18" i="4"/>
  <c r="G17" i="4"/>
  <c r="G16" i="4"/>
  <c r="G15" i="4"/>
  <c r="G14" i="4"/>
  <c r="G13" i="4"/>
  <c r="G12" i="4"/>
  <c r="G2202" i="4" l="1"/>
  <c r="G2005" i="4"/>
  <c r="G1650" i="4"/>
  <c r="G356" i="4"/>
  <c r="G212" i="4"/>
  <c r="P2228" i="4"/>
  <c r="L2228" i="4"/>
  <c r="J2228" i="4"/>
  <c r="H2228" i="4"/>
  <c r="L2227" i="4"/>
  <c r="L2225" i="4"/>
  <c r="J2225" i="4"/>
  <c r="L2148" i="4"/>
  <c r="J2148" i="4"/>
  <c r="P2148" i="4"/>
  <c r="L1367" i="4"/>
  <c r="H1367" i="4"/>
  <c r="J1367" i="4"/>
  <c r="P1367" i="4"/>
  <c r="L2226" i="4"/>
  <c r="H2226" i="4"/>
  <c r="P2226" i="4"/>
  <c r="P56" i="1"/>
  <c r="P58" i="1"/>
  <c r="P60" i="1"/>
  <c r="P62" i="1"/>
  <c r="P64" i="1"/>
  <c r="P66" i="1"/>
  <c r="P68" i="1"/>
  <c r="P70" i="1"/>
  <c r="P72" i="1"/>
  <c r="L309" i="4"/>
  <c r="H309" i="4"/>
  <c r="J309" i="4"/>
  <c r="L302" i="4"/>
  <c r="H302" i="4"/>
  <c r="J302" i="4"/>
  <c r="L295" i="4"/>
  <c r="H295" i="4"/>
  <c r="J295" i="4"/>
  <c r="L288" i="4"/>
  <c r="H288" i="4"/>
  <c r="J288" i="4"/>
  <c r="L281" i="4"/>
  <c r="H281" i="4"/>
  <c r="J281" i="4"/>
  <c r="L274" i="4"/>
  <c r="H274" i="4"/>
  <c r="J274" i="4"/>
  <c r="L268" i="4"/>
  <c r="H268" i="4"/>
  <c r="J268" i="4"/>
  <c r="L260" i="4"/>
  <c r="H260" i="4"/>
  <c r="J260" i="4"/>
  <c r="L253" i="4"/>
  <c r="H253" i="4"/>
  <c r="J253" i="4"/>
  <c r="L2169" i="4"/>
  <c r="H2169" i="4"/>
  <c r="J2169" i="4"/>
  <c r="H2148" i="4" l="1"/>
  <c r="J2226" i="4"/>
  <c r="P2220" i="4" l="1"/>
  <c r="L2220" i="4"/>
  <c r="J2220" i="4"/>
  <c r="H2220" i="4"/>
  <c r="L2219" i="4"/>
  <c r="H2219" i="4"/>
  <c r="J2219" i="4"/>
  <c r="L2218" i="4"/>
  <c r="H2218" i="4"/>
  <c r="J2218" i="4"/>
  <c r="P2213" i="4"/>
  <c r="L2213" i="4"/>
  <c r="J2213" i="4"/>
  <c r="H2213" i="4"/>
  <c r="L2212" i="4"/>
  <c r="H2212" i="4"/>
  <c r="J2212" i="4"/>
  <c r="L2211" i="4"/>
  <c r="H2211" i="4"/>
  <c r="J2211" i="4"/>
  <c r="P2206" i="4"/>
  <c r="L2206" i="4"/>
  <c r="J2206" i="4"/>
  <c r="H2206" i="4"/>
  <c r="L2205" i="4"/>
  <c r="H2205" i="4"/>
  <c r="J2205" i="4"/>
  <c r="L2204" i="4"/>
  <c r="H2204" i="4"/>
  <c r="J2204" i="4"/>
  <c r="L2198" i="4"/>
  <c r="H2198" i="4"/>
  <c r="J2198" i="4"/>
  <c r="L2197" i="4"/>
  <c r="H2197" i="4"/>
  <c r="J2197" i="4"/>
  <c r="L2191" i="4"/>
  <c r="H2191" i="4"/>
  <c r="J2191" i="4"/>
  <c r="L2190" i="4"/>
  <c r="H2190" i="4"/>
  <c r="J2190" i="4"/>
  <c r="L2184" i="4"/>
  <c r="H2184" i="4"/>
  <c r="J2184" i="4"/>
  <c r="L2183" i="4"/>
  <c r="H2183" i="4"/>
  <c r="J2183" i="4"/>
  <c r="L2177" i="4"/>
  <c r="H2177" i="4"/>
  <c r="J2177" i="4"/>
  <c r="L2176" i="4"/>
  <c r="H2176" i="4"/>
  <c r="J2176" i="4"/>
  <c r="L308" i="4"/>
  <c r="H308" i="4"/>
  <c r="L301" i="4"/>
  <c r="H301" i="4"/>
  <c r="L294" i="4"/>
  <c r="H294" i="4"/>
  <c r="L287" i="4"/>
  <c r="H287" i="4"/>
  <c r="L280" i="4"/>
  <c r="H280" i="4"/>
  <c r="L273" i="4"/>
  <c r="H273" i="4"/>
  <c r="L266" i="4"/>
  <c r="H266" i="4"/>
  <c r="L259" i="4"/>
  <c r="H259" i="4"/>
  <c r="P2172" i="4"/>
  <c r="P2171" i="4"/>
  <c r="L2171" i="4"/>
  <c r="J2171" i="4"/>
  <c r="H2171" i="4"/>
  <c r="L2170" i="4"/>
  <c r="H2170" i="4"/>
  <c r="J2170" i="4"/>
  <c r="L282" i="4"/>
  <c r="H282" i="4"/>
  <c r="J282" i="4"/>
  <c r="L289" i="4"/>
  <c r="H289" i="4"/>
  <c r="J289" i="4"/>
  <c r="L310" i="4"/>
  <c r="H310" i="4"/>
  <c r="J310" i="4"/>
  <c r="L275" i="4"/>
  <c r="H275" i="4"/>
  <c r="J275" i="4"/>
  <c r="L267" i="4"/>
  <c r="H267" i="4"/>
  <c r="L261" i="4"/>
  <c r="H261" i="4"/>
  <c r="J261" i="4"/>
  <c r="L254" i="4"/>
  <c r="H254" i="4"/>
  <c r="J254" i="4"/>
  <c r="R591" i="5"/>
  <c r="P591" i="5"/>
  <c r="M590" i="5" l="1"/>
  <c r="M589" i="5"/>
  <c r="M591" i="5"/>
  <c r="J267" i="4"/>
  <c r="G235" i="4"/>
  <c r="G226" i="4"/>
  <c r="G225" i="4"/>
  <c r="G227" i="4"/>
  <c r="G228" i="4"/>
  <c r="R16" i="5" l="1"/>
  <c r="P16" i="5"/>
  <c r="M16" i="5" l="1"/>
  <c r="P2233" i="4" l="1"/>
  <c r="L2233" i="4"/>
  <c r="J2233" i="4"/>
  <c r="H2233" i="4"/>
  <c r="L2232" i="4"/>
  <c r="H2232" i="4"/>
  <c r="AZ2231" i="4"/>
  <c r="P2231" i="4"/>
  <c r="AZ2230" i="4"/>
  <c r="P2230" i="4"/>
  <c r="L2230" i="4"/>
  <c r="J2230" i="4"/>
  <c r="H2230" i="4"/>
  <c r="P2229" i="4"/>
  <c r="L2224" i="4"/>
  <c r="H2224" i="4"/>
  <c r="AZ2223" i="4"/>
  <c r="P2223" i="4"/>
  <c r="AZ2222" i="4"/>
  <c r="P2222" i="4"/>
  <c r="L2222" i="4"/>
  <c r="J2222" i="4"/>
  <c r="H2222" i="4"/>
  <c r="P2221" i="4"/>
  <c r="L2217" i="4"/>
  <c r="H2217" i="4"/>
  <c r="AZ2216" i="4"/>
  <c r="P2216" i="4"/>
  <c r="AZ2215" i="4"/>
  <c r="P2215" i="4"/>
  <c r="L2215" i="4"/>
  <c r="J2215" i="4"/>
  <c r="H2215" i="4"/>
  <c r="P2214" i="4"/>
  <c r="L2210" i="4"/>
  <c r="H2210" i="4"/>
  <c r="AZ2209" i="4"/>
  <c r="P2209" i="4"/>
  <c r="AZ2208" i="4"/>
  <c r="P2208" i="4"/>
  <c r="L2208" i="4"/>
  <c r="J2208" i="4"/>
  <c r="H2208" i="4"/>
  <c r="P2207" i="4"/>
  <c r="L2203" i="4"/>
  <c r="H2203" i="4"/>
  <c r="AZ2202" i="4"/>
  <c r="P2202" i="4"/>
  <c r="AZ2201" i="4"/>
  <c r="P2201" i="4"/>
  <c r="L2201" i="4"/>
  <c r="J2201" i="4"/>
  <c r="H2201" i="4"/>
  <c r="P2200" i="4"/>
  <c r="P2199" i="4"/>
  <c r="L2199" i="4"/>
  <c r="J2199" i="4"/>
  <c r="H2199" i="4"/>
  <c r="L2196" i="4"/>
  <c r="H2196" i="4"/>
  <c r="AZ2195" i="4"/>
  <c r="P2195" i="4"/>
  <c r="AZ2194" i="4"/>
  <c r="P2194" i="4"/>
  <c r="L2194" i="4"/>
  <c r="J2194" i="4"/>
  <c r="H2194" i="4"/>
  <c r="P2193" i="4"/>
  <c r="P2192" i="4"/>
  <c r="L2192" i="4"/>
  <c r="J2192" i="4"/>
  <c r="H2192" i="4"/>
  <c r="L2189" i="4"/>
  <c r="H2189" i="4"/>
  <c r="AZ2188" i="4"/>
  <c r="P2188" i="4"/>
  <c r="AZ2187" i="4"/>
  <c r="P2187" i="4"/>
  <c r="L2187" i="4"/>
  <c r="J2187" i="4"/>
  <c r="H2187" i="4"/>
  <c r="P2186" i="4"/>
  <c r="P2185" i="4"/>
  <c r="L2185" i="4"/>
  <c r="J2185" i="4"/>
  <c r="H2185" i="4"/>
  <c r="L2182" i="4"/>
  <c r="H2182" i="4"/>
  <c r="AZ2181" i="4"/>
  <c r="P2181" i="4"/>
  <c r="AZ2180" i="4"/>
  <c r="P2180" i="4"/>
  <c r="L2180" i="4"/>
  <c r="J2180" i="4"/>
  <c r="H2180" i="4"/>
  <c r="P2179" i="4"/>
  <c r="P2165" i="4"/>
  <c r="P2178" i="4"/>
  <c r="L2178" i="4"/>
  <c r="J2178" i="4"/>
  <c r="H2178" i="4"/>
  <c r="L2175" i="4"/>
  <c r="H2175" i="4"/>
  <c r="AZ2174" i="4"/>
  <c r="P2174" i="4"/>
  <c r="AZ2173" i="4"/>
  <c r="P2173" i="4"/>
  <c r="L2173" i="4"/>
  <c r="J2173" i="4"/>
  <c r="H2173" i="4"/>
  <c r="L2168" i="4"/>
  <c r="H2168" i="4"/>
  <c r="AZ2167" i="4"/>
  <c r="P2167" i="4"/>
  <c r="AZ2166" i="4"/>
  <c r="P2166" i="4"/>
  <c r="L2166" i="4"/>
  <c r="J2166" i="4"/>
  <c r="H2166" i="4"/>
  <c r="P586" i="5"/>
  <c r="P585" i="5"/>
  <c r="P584" i="5"/>
  <c r="P583" i="5"/>
  <c r="P582" i="5"/>
  <c r="P581" i="5"/>
  <c r="P580" i="5"/>
  <c r="P579" i="5"/>
  <c r="P578" i="5"/>
  <c r="P577" i="5"/>
  <c r="P594" i="5"/>
  <c r="R593" i="5"/>
  <c r="P593" i="5"/>
  <c r="P592" i="5"/>
  <c r="P588" i="5"/>
  <c r="R590" i="5"/>
  <c r="P590" i="5"/>
  <c r="R589" i="5"/>
  <c r="P589" i="5"/>
  <c r="P587" i="5"/>
  <c r="P576" i="5"/>
  <c r="P575" i="5"/>
  <c r="P574" i="5"/>
  <c r="P573" i="5"/>
  <c r="P572" i="5"/>
  <c r="M593" i="5" l="1"/>
  <c r="G917" i="4"/>
  <c r="H916" i="4"/>
  <c r="O107" i="5" l="1"/>
  <c r="O94" i="5"/>
  <c r="M645" i="5" l="1"/>
  <c r="M644" i="5"/>
  <c r="M643" i="5"/>
  <c r="M636" i="5"/>
  <c r="M635" i="5"/>
  <c r="M634" i="5"/>
  <c r="M629" i="5"/>
  <c r="M628" i="5"/>
  <c r="M621" i="5"/>
  <c r="M620" i="5"/>
  <c r="M619" i="5"/>
  <c r="M618" i="5"/>
  <c r="M541" i="5"/>
  <c r="M536" i="5"/>
  <c r="M517" i="5"/>
  <c r="M477" i="5"/>
  <c r="M466" i="5"/>
  <c r="M271" i="5"/>
  <c r="M270" i="5"/>
  <c r="M269" i="5"/>
  <c r="M268" i="5"/>
  <c r="M262" i="5"/>
  <c r="M261" i="5"/>
  <c r="M258" i="5"/>
  <c r="M257" i="5"/>
  <c r="M256" i="5"/>
  <c r="M255" i="5"/>
  <c r="M252" i="5"/>
  <c r="M251" i="5"/>
  <c r="M216" i="5"/>
  <c r="M208" i="5"/>
  <c r="M207" i="5"/>
  <c r="M206" i="5"/>
  <c r="M204" i="5"/>
  <c r="M197" i="5"/>
  <c r="M186" i="5"/>
  <c r="M13" i="5" l="1"/>
  <c r="M48" i="5"/>
  <c r="M63" i="5"/>
  <c r="M366" i="5"/>
  <c r="M9" i="5"/>
  <c r="M64" i="5"/>
  <c r="M101" i="5"/>
  <c r="M110" i="5"/>
  <c r="M111" i="5"/>
  <c r="M184" i="5"/>
  <c r="M187" i="5"/>
  <c r="M188" i="5"/>
  <c r="M211" i="5"/>
  <c r="M212" i="5"/>
  <c r="M213" i="5"/>
  <c r="M214" i="5"/>
  <c r="M215" i="5"/>
  <c r="M217" i="5"/>
  <c r="M219" i="5"/>
  <c r="M220" i="5"/>
  <c r="M221" i="5"/>
  <c r="M222" i="5"/>
  <c r="M223" i="5"/>
  <c r="M225" i="5"/>
  <c r="M226" i="5"/>
  <c r="M227" i="5"/>
  <c r="M228" i="5"/>
  <c r="M230" i="5"/>
  <c r="M231" i="5"/>
  <c r="M232" i="5"/>
  <c r="M233" i="5"/>
  <c r="M234" i="5"/>
  <c r="M235" i="5"/>
  <c r="M236" i="5"/>
  <c r="M237" i="5"/>
  <c r="M238" i="5"/>
  <c r="M240" i="5"/>
  <c r="M241" i="5"/>
  <c r="M242" i="5"/>
  <c r="M263" i="5"/>
  <c r="M264" i="5"/>
  <c r="M445" i="5"/>
  <c r="M452" i="5"/>
  <c r="R496" i="12" s="1"/>
  <c r="M504" i="5"/>
  <c r="M506" i="5"/>
  <c r="M509" i="5"/>
  <c r="M510" i="5"/>
  <c r="M511" i="5"/>
  <c r="M512" i="5"/>
  <c r="M513" i="5"/>
  <c r="M516" i="5"/>
  <c r="M518" i="5"/>
  <c r="M468" i="5"/>
  <c r="M305" i="5"/>
  <c r="M306" i="5"/>
  <c r="M323" i="5"/>
  <c r="M342" i="5"/>
  <c r="M343" i="5"/>
  <c r="M344" i="5"/>
  <c r="M345" i="5"/>
  <c r="M346" i="5"/>
  <c r="M347" i="5"/>
  <c r="M348" i="5"/>
  <c r="M349" i="5"/>
  <c r="M12" i="5"/>
  <c r="M14" i="5"/>
  <c r="M29" i="5"/>
  <c r="M47" i="5"/>
  <c r="M49" i="5"/>
  <c r="M51" i="5"/>
  <c r="M88" i="5"/>
  <c r="M89" i="5"/>
  <c r="M195" i="5"/>
  <c r="M300" i="5"/>
  <c r="M301" i="5"/>
  <c r="M302" i="5"/>
  <c r="M303" i="5"/>
  <c r="M329" i="5"/>
  <c r="M330" i="5"/>
  <c r="M331" i="5"/>
  <c r="M332" i="5"/>
  <c r="M358" i="5"/>
  <c r="M380" i="5"/>
  <c r="M381" i="5"/>
  <c r="M382" i="5"/>
  <c r="M383" i="5"/>
  <c r="M384" i="5"/>
  <c r="M388" i="5"/>
  <c r="M398" i="5"/>
  <c r="M404" i="5"/>
  <c r="M410" i="5"/>
  <c r="M427" i="5"/>
  <c r="M437" i="5"/>
  <c r="M438" i="5"/>
  <c r="M467" i="5"/>
  <c r="M630" i="5"/>
  <c r="M11" i="5"/>
  <c r="M30" i="5"/>
  <c r="M50" i="5"/>
  <c r="M96" i="5"/>
  <c r="M61" i="5"/>
  <c r="M65" i="5"/>
  <c r="M100" i="5"/>
  <c r="M103" i="5"/>
  <c r="M105" i="5"/>
  <c r="M120" i="5"/>
  <c r="M127" i="5"/>
  <c r="M128" i="5"/>
  <c r="M334" i="5"/>
  <c r="M335" i="5"/>
  <c r="M336" i="5"/>
  <c r="M337" i="5"/>
  <c r="M338" i="5"/>
  <c r="M339" i="5"/>
  <c r="M15" i="5"/>
  <c r="M62" i="5"/>
  <c r="M66" i="5"/>
  <c r="M73" i="5"/>
  <c r="M93" i="5"/>
  <c r="M158" i="5"/>
  <c r="M159" i="5"/>
  <c r="M160" i="5"/>
  <c r="M161" i="5"/>
  <c r="M162" i="5"/>
  <c r="M163" i="5"/>
  <c r="M164" i="5"/>
  <c r="M165" i="5"/>
  <c r="M166" i="5"/>
  <c r="M167" i="5"/>
  <c r="M169" i="5"/>
  <c r="M171" i="5"/>
  <c r="M277" i="5"/>
  <c r="M279" i="5"/>
  <c r="M280" i="5"/>
  <c r="M281" i="5"/>
  <c r="M474" i="5"/>
  <c r="M533" i="5"/>
  <c r="M154" i="5"/>
  <c r="M456" i="5"/>
  <c r="M457" i="5"/>
  <c r="M481" i="5"/>
  <c r="U292" i="12"/>
  <c r="M488" i="5"/>
  <c r="M489" i="5"/>
  <c r="M497" i="5"/>
  <c r="M537" i="5"/>
  <c r="M538" i="5"/>
  <c r="M539" i="5"/>
  <c r="M540" i="5"/>
  <c r="M542" i="5"/>
  <c r="M543" i="5"/>
  <c r="M544" i="5"/>
  <c r="M601" i="5"/>
  <c r="M602" i="5"/>
  <c r="M603" i="5"/>
  <c r="M604" i="5"/>
  <c r="M610" i="5"/>
  <c r="M611" i="5"/>
  <c r="M612" i="5"/>
  <c r="M637" i="5"/>
  <c r="M627" i="5"/>
  <c r="M199" i="5"/>
  <c r="R81" i="24"/>
  <c r="R65" i="24"/>
  <c r="R57" i="24"/>
  <c r="R41" i="24"/>
  <c r="R33" i="24"/>
  <c r="R25" i="24"/>
  <c r="R70" i="24"/>
  <c r="R54" i="24"/>
  <c r="R46" i="24"/>
  <c r="R30" i="24"/>
  <c r="R83" i="24"/>
  <c r="R75" i="24"/>
  <c r="R27" i="24"/>
  <c r="R11" i="24"/>
  <c r="R88" i="24"/>
  <c r="R56" i="24"/>
  <c r="R40" i="24"/>
  <c r="R32" i="24"/>
  <c r="R45" i="24"/>
  <c r="R29" i="24"/>
  <c r="R74" i="24"/>
  <c r="R66" i="24"/>
  <c r="R58" i="24"/>
  <c r="R42" i="24"/>
  <c r="R34" i="24"/>
  <c r="R26" i="24"/>
  <c r="R18" i="24"/>
  <c r="R87" i="24"/>
  <c r="R55" i="24"/>
  <c r="R47" i="24"/>
  <c r="R31" i="24"/>
  <c r="R44" i="24"/>
  <c r="R36" i="24"/>
  <c r="R28" i="24"/>
  <c r="R12" i="24"/>
  <c r="M250" i="5"/>
  <c r="M192" i="5"/>
  <c r="M244" i="5"/>
  <c r="M194" i="5"/>
  <c r="M246" i="5"/>
  <c r="M201" i="5"/>
  <c r="R79" i="24"/>
  <c r="M651" i="5"/>
  <c r="M203" i="5"/>
  <c r="M248" i="5"/>
  <c r="M202" i="5"/>
  <c r="M193" i="5"/>
  <c r="M245" i="5"/>
  <c r="M247" i="5"/>
  <c r="K52" i="12" l="1"/>
  <c r="R50" i="24"/>
  <c r="R53" i="24"/>
  <c r="R73" i="24"/>
  <c r="R82" i="24"/>
  <c r="R64" i="24"/>
  <c r="R86" i="24"/>
  <c r="R84" i="24"/>
  <c r="R63" i="24"/>
  <c r="R22" i="24"/>
  <c r="R38" i="24"/>
  <c r="K161" i="12"/>
  <c r="R35" i="24"/>
  <c r="R72" i="24"/>
  <c r="R24" i="24"/>
  <c r="R49" i="24"/>
  <c r="R39" i="24"/>
  <c r="R52" i="24"/>
  <c r="M191" i="5"/>
  <c r="R23" i="24"/>
  <c r="R51" i="24"/>
  <c r="R48" i="24"/>
  <c r="R71" i="24"/>
  <c r="M116" i="5"/>
  <c r="M649" i="5"/>
  <c r="M82" i="5"/>
  <c r="M83" i="5"/>
  <c r="M76" i="5"/>
  <c r="M112" i="5"/>
  <c r="M119" i="5"/>
  <c r="M190" i="5"/>
  <c r="M180" i="5"/>
  <c r="R20" i="24"/>
  <c r="R21" i="24"/>
  <c r="R37" i="24"/>
  <c r="R85" i="24"/>
  <c r="R19" i="24"/>
  <c r="M77" i="5"/>
  <c r="M183" i="5"/>
  <c r="M44" i="5"/>
  <c r="M106" i="5"/>
  <c r="M121" i="5"/>
  <c r="M97" i="5"/>
  <c r="M181" i="5"/>
  <c r="U9" i="12"/>
  <c r="M84" i="5"/>
  <c r="M85" i="5"/>
  <c r="M45" i="5"/>
  <c r="M10" i="5"/>
  <c r="M78" i="5"/>
  <c r="M108" i="5"/>
  <c r="M124" i="5"/>
  <c r="M182" i="5"/>
  <c r="M92" i="5"/>
  <c r="R16" i="24"/>
  <c r="R80" i="24"/>
  <c r="M143" i="5"/>
  <c r="M68" i="5"/>
  <c r="M74" i="5"/>
  <c r="M122" i="5"/>
  <c r="M58" i="5"/>
  <c r="M652" i="5"/>
  <c r="M109" i="5"/>
  <c r="M24" i="5"/>
  <c r="M104" i="5"/>
  <c r="R10" i="24"/>
  <c r="R13" i="24"/>
  <c r="R43" i="24"/>
  <c r="R78" i="24"/>
  <c r="R17" i="24"/>
  <c r="D31" i="3"/>
  <c r="D32" i="3" s="1"/>
  <c r="M200" i="5"/>
  <c r="U7" i="12"/>
  <c r="U77" i="12"/>
  <c r="R69" i="24" l="1"/>
  <c r="R62" i="24"/>
  <c r="R77" i="24"/>
  <c r="R68" i="24"/>
  <c r="M31" i="5"/>
  <c r="M38" i="5"/>
  <c r="M42" i="5"/>
  <c r="R67" i="24"/>
  <c r="M32" i="5"/>
  <c r="M35" i="5"/>
  <c r="M40" i="5"/>
  <c r="M46" i="5"/>
  <c r="M34" i="5"/>
  <c r="M43" i="5"/>
  <c r="R76" i="24"/>
  <c r="M60" i="5"/>
  <c r="R15" i="24"/>
  <c r="R61" i="24" l="1"/>
  <c r="R14" i="24"/>
  <c r="R60" i="24"/>
  <c r="M25" i="5"/>
  <c r="M26" i="5"/>
  <c r="R59" i="24"/>
  <c r="U148" i="12"/>
  <c r="U219" i="12"/>
  <c r="P2164" i="4"/>
  <c r="L2164" i="4"/>
  <c r="J2164" i="4"/>
  <c r="H2164" i="4"/>
  <c r="L2163" i="4"/>
  <c r="H2163" i="4"/>
  <c r="J2163" i="4"/>
  <c r="L2162" i="4"/>
  <c r="H2162" i="4"/>
  <c r="J2162" i="4"/>
  <c r="L2161" i="4"/>
  <c r="H2161" i="4"/>
  <c r="AZ2160" i="4"/>
  <c r="P2160" i="4"/>
  <c r="AZ2159" i="4"/>
  <c r="P2159" i="4"/>
  <c r="L2159" i="4"/>
  <c r="J2159" i="4"/>
  <c r="H2159" i="4"/>
  <c r="P2158" i="4"/>
  <c r="P2157" i="4"/>
  <c r="L2157" i="4"/>
  <c r="J2157" i="4"/>
  <c r="H2157" i="4"/>
  <c r="L2156" i="4"/>
  <c r="H2156" i="4"/>
  <c r="J2156" i="4"/>
  <c r="L2155" i="4"/>
  <c r="H2155" i="4"/>
  <c r="P2155" i="4"/>
  <c r="L2154" i="4"/>
  <c r="H2154" i="4"/>
  <c r="J2154" i="4"/>
  <c r="AZ2153" i="4"/>
  <c r="P2153" i="4"/>
  <c r="AZ2152" i="4"/>
  <c r="P2152" i="4"/>
  <c r="L2152" i="4"/>
  <c r="J2152" i="4"/>
  <c r="H2152" i="4"/>
  <c r="P2151" i="4"/>
  <c r="L1360" i="4"/>
  <c r="H1360" i="4"/>
  <c r="J1360" i="4"/>
  <c r="AZ1360" i="4"/>
  <c r="L1353" i="4"/>
  <c r="H1353" i="4"/>
  <c r="J1353" i="4"/>
  <c r="AZ1353" i="4"/>
  <c r="P639" i="5"/>
  <c r="P623" i="5"/>
  <c r="P606" i="5"/>
  <c r="AZ2155" i="4" l="1"/>
  <c r="G2153" i="4"/>
  <c r="J2155" i="4"/>
  <c r="P1360" i="4"/>
  <c r="P1353" i="4"/>
  <c r="P616" i="5" l="1"/>
  <c r="R44" i="5" l="1"/>
  <c r="P44" i="5"/>
  <c r="P596" i="5"/>
  <c r="P2150" i="4" l="1"/>
  <c r="L2150" i="4"/>
  <c r="J2150" i="4"/>
  <c r="H2150" i="4"/>
  <c r="L2149" i="4"/>
  <c r="L2147" i="4"/>
  <c r="J2147" i="4"/>
  <c r="L2146" i="4"/>
  <c r="P2145" i="4"/>
  <c r="H2145" i="4"/>
  <c r="P2144" i="4"/>
  <c r="L2144" i="4"/>
  <c r="J2144" i="4"/>
  <c r="H2144" i="4"/>
  <c r="P2143" i="4"/>
  <c r="P595" i="5"/>
  <c r="J2146" i="4" l="1"/>
  <c r="P2142" i="4"/>
  <c r="L2142" i="4"/>
  <c r="J2142" i="4"/>
  <c r="H2142" i="4"/>
  <c r="L2141" i="4"/>
  <c r="H2141" i="4"/>
  <c r="J2141" i="4"/>
  <c r="L2140" i="4"/>
  <c r="H2140" i="4"/>
  <c r="L2139" i="4"/>
  <c r="H2139" i="4"/>
  <c r="J2139" i="4"/>
  <c r="L2138" i="4"/>
  <c r="H2138" i="4"/>
  <c r="J2138" i="4"/>
  <c r="P2138" i="4"/>
  <c r="L2137" i="4"/>
  <c r="H2137" i="4"/>
  <c r="J2137" i="4"/>
  <c r="L2136" i="4"/>
  <c r="H2136" i="4"/>
  <c r="J2136" i="4"/>
  <c r="P2136" i="4"/>
  <c r="L2135" i="4"/>
  <c r="H2135" i="4"/>
  <c r="J2135" i="4"/>
  <c r="P2135" i="4"/>
  <c r="L2134" i="4"/>
  <c r="H2134" i="4"/>
  <c r="J2134" i="4"/>
  <c r="P2134" i="4"/>
  <c r="L2133" i="4"/>
  <c r="H2133" i="4"/>
  <c r="J2133" i="4"/>
  <c r="P2133" i="4"/>
  <c r="L2132" i="4"/>
  <c r="H2132" i="4"/>
  <c r="J2132" i="4"/>
  <c r="L2131" i="4"/>
  <c r="H2131" i="4"/>
  <c r="J2131" i="4"/>
  <c r="AZ2130" i="4"/>
  <c r="P2130" i="4"/>
  <c r="AZ2129" i="4"/>
  <c r="P2129" i="4"/>
  <c r="L2129" i="4"/>
  <c r="J2129" i="4"/>
  <c r="H2129" i="4"/>
  <c r="P2128" i="4"/>
  <c r="P2127" i="4"/>
  <c r="L2127" i="4"/>
  <c r="J2127" i="4"/>
  <c r="H2127" i="4"/>
  <c r="L2126" i="4"/>
  <c r="H2126" i="4"/>
  <c r="AZ2125" i="4"/>
  <c r="P2125" i="4"/>
  <c r="AZ2124" i="4"/>
  <c r="P2124" i="4"/>
  <c r="L2124" i="4"/>
  <c r="J2124" i="4"/>
  <c r="H2124" i="4"/>
  <c r="P2123" i="4"/>
  <c r="P2122" i="4"/>
  <c r="L2122" i="4"/>
  <c r="J2122" i="4"/>
  <c r="H2122" i="4"/>
  <c r="L2121" i="4"/>
  <c r="H2121" i="4"/>
  <c r="G2120" i="4"/>
  <c r="AZ2120" i="4"/>
  <c r="P2120" i="4"/>
  <c r="AZ2119" i="4"/>
  <c r="P2119" i="4"/>
  <c r="L2119" i="4"/>
  <c r="J2119" i="4"/>
  <c r="H2119" i="4"/>
  <c r="P2118" i="4"/>
  <c r="AZ2135" i="4" l="1"/>
  <c r="AZ2136" i="4"/>
  <c r="AZ2133" i="4"/>
  <c r="AZ2134" i="4"/>
  <c r="AZ2138" i="4"/>
  <c r="J2140" i="4"/>
  <c r="G2130" i="4"/>
  <c r="J2126" i="4"/>
  <c r="G2125" i="4"/>
  <c r="J2121" i="4"/>
  <c r="P571" i="5"/>
  <c r="P565" i="5"/>
  <c r="P564" i="5"/>
  <c r="P2117" i="4" l="1"/>
  <c r="L2117" i="4"/>
  <c r="J2117" i="4"/>
  <c r="H2117" i="4"/>
  <c r="L2116" i="4"/>
  <c r="L2115" i="4"/>
  <c r="J2115" i="4"/>
  <c r="L2114" i="4"/>
  <c r="J2114" i="4"/>
  <c r="P2113" i="4"/>
  <c r="H2113" i="4"/>
  <c r="P2112" i="4"/>
  <c r="L2112" i="4"/>
  <c r="J2112" i="4"/>
  <c r="H2112" i="4"/>
  <c r="P2111" i="4"/>
  <c r="G2102" i="4"/>
  <c r="P2110" i="4"/>
  <c r="L2110" i="4"/>
  <c r="J2110" i="4"/>
  <c r="H2110" i="4"/>
  <c r="L2109" i="4"/>
  <c r="J2109" i="4"/>
  <c r="L2108" i="4"/>
  <c r="J2108" i="4"/>
  <c r="L2107" i="4"/>
  <c r="J2107" i="4"/>
  <c r="P2106" i="4"/>
  <c r="H2106" i="4"/>
  <c r="P2105" i="4"/>
  <c r="L2105" i="4"/>
  <c r="J2105" i="4"/>
  <c r="H2105" i="4"/>
  <c r="P2104" i="4"/>
  <c r="P2103" i="4"/>
  <c r="L2103" i="4"/>
  <c r="J2103" i="4"/>
  <c r="H2103" i="4"/>
  <c r="L2102" i="4"/>
  <c r="P2102" i="4"/>
  <c r="L2101" i="4"/>
  <c r="J2101" i="4"/>
  <c r="L2100" i="4"/>
  <c r="P2099" i="4"/>
  <c r="H2099" i="4"/>
  <c r="P2098" i="4"/>
  <c r="L2098" i="4"/>
  <c r="J2098" i="4"/>
  <c r="H2098" i="4"/>
  <c r="P2097" i="4"/>
  <c r="P2096" i="4"/>
  <c r="L2096" i="4"/>
  <c r="J2096" i="4"/>
  <c r="H2096" i="4"/>
  <c r="L2095" i="4"/>
  <c r="H2095" i="4"/>
  <c r="J2095" i="4"/>
  <c r="L2094" i="4"/>
  <c r="H2094" i="4"/>
  <c r="P2093" i="4"/>
  <c r="P2092" i="4"/>
  <c r="L2092" i="4"/>
  <c r="J2092" i="4"/>
  <c r="H2092" i="4"/>
  <c r="P2091" i="4"/>
  <c r="L663" i="4"/>
  <c r="H663" i="4"/>
  <c r="J663" i="4"/>
  <c r="L662" i="4"/>
  <c r="H662" i="4"/>
  <c r="J662" i="4"/>
  <c r="L661" i="4"/>
  <c r="H661" i="4"/>
  <c r="J661" i="4"/>
  <c r="G2113" i="4" l="1"/>
  <c r="J2116" i="4"/>
  <c r="J2102" i="4"/>
  <c r="G2106" i="4"/>
  <c r="H2102" i="4"/>
  <c r="J2100" i="4"/>
  <c r="J2094" i="4"/>
  <c r="G2093" i="4"/>
  <c r="L620" i="4"/>
  <c r="H620" i="4"/>
  <c r="J620" i="4"/>
  <c r="L619" i="4"/>
  <c r="H619" i="4"/>
  <c r="J619" i="4"/>
  <c r="L618" i="4"/>
  <c r="H618" i="4"/>
  <c r="J618" i="4"/>
  <c r="L617" i="4"/>
  <c r="H617" i="4"/>
  <c r="J617" i="4"/>
  <c r="R464" i="5"/>
  <c r="R468" i="5"/>
  <c r="R467" i="5"/>
  <c r="R466" i="5"/>
  <c r="R458" i="5"/>
  <c r="R455" i="5"/>
  <c r="R457" i="5"/>
  <c r="R456" i="5"/>
  <c r="R452" i="5"/>
  <c r="R444" i="5"/>
  <c r="R395" i="5"/>
  <c r="R390" i="5"/>
  <c r="R513" i="5"/>
  <c r="L2032" i="4"/>
  <c r="J2032" i="4"/>
  <c r="P2032" i="4"/>
  <c r="L2031" i="4"/>
  <c r="J2031" i="4"/>
  <c r="P2031" i="4"/>
  <c r="P2090" i="4"/>
  <c r="L2090" i="4"/>
  <c r="J2090" i="4"/>
  <c r="H2090" i="4"/>
  <c r="L2089" i="4"/>
  <c r="J2089" i="4"/>
  <c r="L2088" i="4"/>
  <c r="J2088" i="4"/>
  <c r="L2087" i="4"/>
  <c r="P2086" i="4"/>
  <c r="H2086" i="4"/>
  <c r="P2085" i="4"/>
  <c r="L2085" i="4"/>
  <c r="J2085" i="4"/>
  <c r="H2085" i="4"/>
  <c r="P2084" i="4"/>
  <c r="P2083" i="4"/>
  <c r="L2083" i="4"/>
  <c r="J2083" i="4"/>
  <c r="H2083" i="4"/>
  <c r="L2082" i="4"/>
  <c r="J2082" i="4"/>
  <c r="P2082" i="4"/>
  <c r="L2081" i="4"/>
  <c r="J2081" i="4"/>
  <c r="L2080" i="4"/>
  <c r="P2079" i="4"/>
  <c r="H2079" i="4"/>
  <c r="P2078" i="4"/>
  <c r="L2078" i="4"/>
  <c r="J2078" i="4"/>
  <c r="H2078" i="4"/>
  <c r="P2077" i="4"/>
  <c r="P2076" i="4"/>
  <c r="L2076" i="4"/>
  <c r="J2076" i="4"/>
  <c r="H2076" i="4"/>
  <c r="L2075" i="4"/>
  <c r="J2075" i="4"/>
  <c r="P2075" i="4"/>
  <c r="L2074" i="4"/>
  <c r="J2074" i="4"/>
  <c r="L2073" i="4"/>
  <c r="P2072" i="4"/>
  <c r="H2072" i="4"/>
  <c r="P2071" i="4"/>
  <c r="L2071" i="4"/>
  <c r="J2071" i="4"/>
  <c r="H2071" i="4"/>
  <c r="P2070" i="4"/>
  <c r="P2069" i="4"/>
  <c r="L2069" i="4"/>
  <c r="J2069" i="4"/>
  <c r="H2069" i="4"/>
  <c r="L2068" i="4"/>
  <c r="J2068" i="4"/>
  <c r="P2068" i="4"/>
  <c r="L2067" i="4"/>
  <c r="J2067" i="4"/>
  <c r="P2067" i="4"/>
  <c r="L2066" i="4"/>
  <c r="J2066" i="4"/>
  <c r="P2065" i="4"/>
  <c r="H2065" i="4"/>
  <c r="P2064" i="4"/>
  <c r="L2064" i="4"/>
  <c r="J2064" i="4"/>
  <c r="H2064" i="4"/>
  <c r="P2063" i="4"/>
  <c r="P2062" i="4"/>
  <c r="L2062" i="4"/>
  <c r="J2062" i="4"/>
  <c r="H2062" i="4"/>
  <c r="L2061" i="4"/>
  <c r="J2061" i="4"/>
  <c r="L2060" i="4"/>
  <c r="J2060" i="4"/>
  <c r="P2060" i="4"/>
  <c r="L2059" i="4"/>
  <c r="J2059" i="4"/>
  <c r="P2058" i="4"/>
  <c r="H2058" i="4"/>
  <c r="P2057" i="4"/>
  <c r="L2057" i="4"/>
  <c r="J2057" i="4"/>
  <c r="H2057" i="4"/>
  <c r="P2056" i="4"/>
  <c r="P2055" i="4"/>
  <c r="L2055" i="4"/>
  <c r="J2055" i="4"/>
  <c r="H2055" i="4"/>
  <c r="L2054" i="4"/>
  <c r="P2054" i="4"/>
  <c r="L2053" i="4"/>
  <c r="J2053" i="4"/>
  <c r="H2053" i="4"/>
  <c r="L2052" i="4"/>
  <c r="J2052" i="4"/>
  <c r="P2051" i="4"/>
  <c r="H2051" i="4"/>
  <c r="P2050" i="4"/>
  <c r="L2050" i="4"/>
  <c r="J2050" i="4"/>
  <c r="H2050" i="4"/>
  <c r="P2049" i="4"/>
  <c r="P2048" i="4"/>
  <c r="L2048" i="4"/>
  <c r="J2048" i="4"/>
  <c r="H2048" i="4"/>
  <c r="L2047" i="4"/>
  <c r="J2047" i="4"/>
  <c r="L2046" i="4"/>
  <c r="J2046" i="4"/>
  <c r="H2046" i="4"/>
  <c r="L2045" i="4"/>
  <c r="J2045" i="4"/>
  <c r="P2044" i="4"/>
  <c r="H2044" i="4"/>
  <c r="P2043" i="4"/>
  <c r="L2043" i="4"/>
  <c r="J2043" i="4"/>
  <c r="H2043" i="4"/>
  <c r="P2042" i="4"/>
  <c r="L2039" i="4"/>
  <c r="J2039" i="4"/>
  <c r="P2039" i="4"/>
  <c r="P2041" i="4"/>
  <c r="L2041" i="4"/>
  <c r="J2041" i="4"/>
  <c r="H2041" i="4"/>
  <c r="L2040" i="4"/>
  <c r="J2040" i="4"/>
  <c r="H2040" i="4"/>
  <c r="L2038" i="4"/>
  <c r="J2038" i="4"/>
  <c r="P2037" i="4"/>
  <c r="H2037" i="4"/>
  <c r="P2036" i="4"/>
  <c r="L2036" i="4"/>
  <c r="J2036" i="4"/>
  <c r="H2036" i="4"/>
  <c r="P2035" i="4"/>
  <c r="P2034" i="4"/>
  <c r="L2034" i="4"/>
  <c r="J2034" i="4"/>
  <c r="H2034" i="4"/>
  <c r="L2033" i="4"/>
  <c r="J2033" i="4"/>
  <c r="P2033" i="4"/>
  <c r="L2030" i="4"/>
  <c r="J2030" i="4"/>
  <c r="N2029" i="4"/>
  <c r="L2029" i="4"/>
  <c r="H2029" i="4"/>
  <c r="P2028" i="4"/>
  <c r="H2028" i="4"/>
  <c r="P2027" i="4"/>
  <c r="L2027" i="4"/>
  <c r="J2027" i="4"/>
  <c r="H2027" i="4"/>
  <c r="P2026" i="4"/>
  <c r="P2025" i="4"/>
  <c r="L2025" i="4"/>
  <c r="J2025" i="4"/>
  <c r="H2025" i="4"/>
  <c r="L2024" i="4"/>
  <c r="J2024" i="4"/>
  <c r="P2024" i="4"/>
  <c r="L2023" i="4"/>
  <c r="J2023" i="4"/>
  <c r="N2022" i="4"/>
  <c r="L2022" i="4"/>
  <c r="H2022" i="4"/>
  <c r="P2021" i="4"/>
  <c r="H2021" i="4"/>
  <c r="P2020" i="4"/>
  <c r="L2020" i="4"/>
  <c r="J2020" i="4"/>
  <c r="H2020" i="4"/>
  <c r="P2019" i="4"/>
  <c r="L2007" i="4"/>
  <c r="J2007" i="4"/>
  <c r="G2099" i="4" l="1"/>
  <c r="H2031" i="4"/>
  <c r="H2060" i="4"/>
  <c r="H2032" i="4"/>
  <c r="J2087" i="4"/>
  <c r="G2086" i="4"/>
  <c r="H2082" i="4"/>
  <c r="J2080" i="4"/>
  <c r="G2079" i="4"/>
  <c r="H2075" i="4"/>
  <c r="H2068" i="4"/>
  <c r="H2067" i="4"/>
  <c r="P2053" i="4"/>
  <c r="H2054" i="4"/>
  <c r="G2051" i="4"/>
  <c r="G2065" i="4"/>
  <c r="J2073" i="4"/>
  <c r="G2072" i="4"/>
  <c r="J2054" i="4"/>
  <c r="G2058" i="4"/>
  <c r="G2044" i="4"/>
  <c r="P2046" i="4"/>
  <c r="H2039" i="4"/>
  <c r="H2033" i="4"/>
  <c r="G2037" i="4"/>
  <c r="P2040" i="4"/>
  <c r="J2029" i="4"/>
  <c r="G2028" i="4"/>
  <c r="H2024" i="4"/>
  <c r="J2022" i="4"/>
  <c r="G2021" i="4"/>
  <c r="R395" i="12" l="1"/>
  <c r="L1965" i="4"/>
  <c r="J1965" i="4"/>
  <c r="G1943" i="4"/>
  <c r="G1942" i="4"/>
  <c r="P1937" i="4"/>
  <c r="G1936" i="4"/>
  <c r="G1935" i="4"/>
  <c r="L1936" i="4"/>
  <c r="P2018" i="4"/>
  <c r="L2018" i="4"/>
  <c r="J2018" i="4"/>
  <c r="H2018" i="4"/>
  <c r="L2017" i="4"/>
  <c r="J2017" i="4"/>
  <c r="P2017" i="4"/>
  <c r="L2016" i="4"/>
  <c r="J2016" i="4"/>
  <c r="N2015" i="4"/>
  <c r="L2015" i="4"/>
  <c r="H2015" i="4"/>
  <c r="P2014" i="4"/>
  <c r="H2014" i="4"/>
  <c r="P2013" i="4"/>
  <c r="L2013" i="4"/>
  <c r="J2013" i="4"/>
  <c r="H2013" i="4"/>
  <c r="P2012" i="4"/>
  <c r="P2011" i="4"/>
  <c r="L2011" i="4"/>
  <c r="J2011" i="4"/>
  <c r="H2011" i="4"/>
  <c r="L2009" i="4"/>
  <c r="J2009" i="4"/>
  <c r="P2009" i="4"/>
  <c r="L2008" i="4"/>
  <c r="J2008" i="4"/>
  <c r="N2006" i="4"/>
  <c r="L2006" i="4"/>
  <c r="H2006" i="4"/>
  <c r="P2005" i="4"/>
  <c r="H2005" i="4"/>
  <c r="P2004" i="4"/>
  <c r="L2004" i="4"/>
  <c r="J2004" i="4"/>
  <c r="H2004" i="4"/>
  <c r="P2003" i="4"/>
  <c r="P2002" i="4"/>
  <c r="L2002" i="4"/>
  <c r="J2002" i="4"/>
  <c r="H2002" i="4"/>
  <c r="L2001" i="4"/>
  <c r="J2001" i="4"/>
  <c r="P2001" i="4"/>
  <c r="L2000" i="4"/>
  <c r="J2000" i="4"/>
  <c r="P2000" i="4"/>
  <c r="N1999" i="4"/>
  <c r="L1999" i="4"/>
  <c r="H1999" i="4"/>
  <c r="P1998" i="4"/>
  <c r="H1998" i="4"/>
  <c r="P1997" i="4"/>
  <c r="L1997" i="4"/>
  <c r="J1997" i="4"/>
  <c r="H1997" i="4"/>
  <c r="P1996" i="4"/>
  <c r="P1995" i="4"/>
  <c r="L1995" i="4"/>
  <c r="J1995" i="4"/>
  <c r="H1995" i="4"/>
  <c r="L1994" i="4"/>
  <c r="J1994" i="4"/>
  <c r="P1994" i="4"/>
  <c r="L1993" i="4"/>
  <c r="J1993" i="4"/>
  <c r="N1992" i="4"/>
  <c r="L1992" i="4"/>
  <c r="H1992" i="4"/>
  <c r="P1991" i="4"/>
  <c r="H1991" i="4"/>
  <c r="P1990" i="4"/>
  <c r="L1990" i="4"/>
  <c r="J1990" i="4"/>
  <c r="H1990" i="4"/>
  <c r="P1989" i="4"/>
  <c r="P1988" i="4"/>
  <c r="L1988" i="4"/>
  <c r="J1988" i="4"/>
  <c r="H1988" i="4"/>
  <c r="L1987" i="4"/>
  <c r="J1987" i="4"/>
  <c r="H1987" i="4"/>
  <c r="L1986" i="4"/>
  <c r="J1986" i="4"/>
  <c r="N1985" i="4"/>
  <c r="L1985" i="4"/>
  <c r="H1985" i="4"/>
  <c r="J1985" i="4"/>
  <c r="P1984" i="4"/>
  <c r="H1984" i="4"/>
  <c r="P1983" i="4"/>
  <c r="L1983" i="4"/>
  <c r="J1983" i="4"/>
  <c r="H1983" i="4"/>
  <c r="P1982" i="4"/>
  <c r="P1981" i="4"/>
  <c r="L1981" i="4"/>
  <c r="J1981" i="4"/>
  <c r="H1981" i="4"/>
  <c r="L1980" i="4"/>
  <c r="J1980" i="4"/>
  <c r="P1980" i="4"/>
  <c r="L1979" i="4"/>
  <c r="J1979" i="4"/>
  <c r="N1978" i="4"/>
  <c r="L1978" i="4"/>
  <c r="H1978" i="4"/>
  <c r="P1977" i="4"/>
  <c r="H1977" i="4"/>
  <c r="P1976" i="4"/>
  <c r="L1976" i="4"/>
  <c r="J1976" i="4"/>
  <c r="H1976" i="4"/>
  <c r="P1975" i="4"/>
  <c r="P1974" i="4"/>
  <c r="L1974" i="4"/>
  <c r="J1974" i="4"/>
  <c r="H1974" i="4"/>
  <c r="L1973" i="4"/>
  <c r="J1973" i="4"/>
  <c r="P1973" i="4"/>
  <c r="L1972" i="4"/>
  <c r="J1972" i="4"/>
  <c r="N1971" i="4"/>
  <c r="L1971" i="4"/>
  <c r="H1971" i="4"/>
  <c r="P1970" i="4"/>
  <c r="H1970" i="4"/>
  <c r="P1969" i="4"/>
  <c r="L1969" i="4"/>
  <c r="J1969" i="4"/>
  <c r="H1969" i="4"/>
  <c r="P1968" i="4"/>
  <c r="P1967" i="4"/>
  <c r="L1967" i="4"/>
  <c r="J1967" i="4"/>
  <c r="H1967" i="4"/>
  <c r="L1966" i="4"/>
  <c r="J1966" i="4"/>
  <c r="L1964" i="4"/>
  <c r="J1964" i="4"/>
  <c r="N1963" i="4"/>
  <c r="L1963" i="4"/>
  <c r="H1963" i="4"/>
  <c r="P1962" i="4"/>
  <c r="H1962" i="4"/>
  <c r="P1961" i="4"/>
  <c r="L1961" i="4"/>
  <c r="J1961" i="4"/>
  <c r="H1961" i="4"/>
  <c r="P1960" i="4"/>
  <c r="P1959" i="4"/>
  <c r="L1959" i="4"/>
  <c r="J1959" i="4"/>
  <c r="H1959" i="4"/>
  <c r="L1958" i="4"/>
  <c r="J1958" i="4"/>
  <c r="P1958" i="4"/>
  <c r="L1957" i="4"/>
  <c r="J1957" i="4"/>
  <c r="N1956" i="4"/>
  <c r="L1956" i="4"/>
  <c r="H1956" i="4"/>
  <c r="P1955" i="4"/>
  <c r="H1955" i="4"/>
  <c r="P1954" i="4"/>
  <c r="L1954" i="4"/>
  <c r="J1954" i="4"/>
  <c r="H1954" i="4"/>
  <c r="P1953" i="4"/>
  <c r="P1952" i="4"/>
  <c r="L1952" i="4"/>
  <c r="J1952" i="4"/>
  <c r="H1952" i="4"/>
  <c r="L1951" i="4"/>
  <c r="J1951" i="4"/>
  <c r="H1951" i="4"/>
  <c r="L1950" i="4"/>
  <c r="J1950" i="4"/>
  <c r="N1949" i="4"/>
  <c r="L1949" i="4"/>
  <c r="H1949" i="4"/>
  <c r="P1948" i="4"/>
  <c r="H1948" i="4"/>
  <c r="P1947" i="4"/>
  <c r="L1947" i="4"/>
  <c r="J1947" i="4"/>
  <c r="H1947" i="4"/>
  <c r="P1946" i="4"/>
  <c r="P1945" i="4"/>
  <c r="L1945" i="4"/>
  <c r="J1945" i="4"/>
  <c r="H1945" i="4"/>
  <c r="L1944" i="4"/>
  <c r="J1944" i="4"/>
  <c r="P1944" i="4"/>
  <c r="L1943" i="4"/>
  <c r="J1943" i="4"/>
  <c r="N1942" i="4"/>
  <c r="L1942" i="4"/>
  <c r="H1942" i="4"/>
  <c r="P1941" i="4"/>
  <c r="H1941" i="4"/>
  <c r="P1940" i="4"/>
  <c r="L1940" i="4"/>
  <c r="J1940" i="4"/>
  <c r="H1940" i="4"/>
  <c r="P1939" i="4"/>
  <c r="P1938" i="4"/>
  <c r="L1938" i="4"/>
  <c r="J1938" i="4"/>
  <c r="H1938" i="4"/>
  <c r="L1937" i="4"/>
  <c r="J1937" i="4"/>
  <c r="N1935" i="4"/>
  <c r="L1935" i="4"/>
  <c r="H1935" i="4"/>
  <c r="P1934" i="4"/>
  <c r="H1934" i="4"/>
  <c r="P1933" i="4"/>
  <c r="L1933" i="4"/>
  <c r="J1933" i="4"/>
  <c r="H1933" i="4"/>
  <c r="P1932" i="4"/>
  <c r="P1931" i="4"/>
  <c r="L1931" i="4"/>
  <c r="J1931" i="4"/>
  <c r="H1931" i="4"/>
  <c r="L1930" i="4"/>
  <c r="J1930" i="4"/>
  <c r="P1930" i="4"/>
  <c r="L1929" i="4"/>
  <c r="J1929" i="4"/>
  <c r="N1928" i="4"/>
  <c r="L1928" i="4"/>
  <c r="H1928" i="4"/>
  <c r="P1927" i="4"/>
  <c r="H1927" i="4"/>
  <c r="P1926" i="4"/>
  <c r="L1926" i="4"/>
  <c r="J1926" i="4"/>
  <c r="H1926" i="4"/>
  <c r="P1925" i="4"/>
  <c r="P1924" i="4"/>
  <c r="L1924" i="4"/>
  <c r="J1924" i="4"/>
  <c r="H1924" i="4"/>
  <c r="L1923" i="4"/>
  <c r="J1923" i="4"/>
  <c r="P1923" i="4"/>
  <c r="L1922" i="4"/>
  <c r="J1922" i="4"/>
  <c r="N1921" i="4"/>
  <c r="L1921" i="4"/>
  <c r="H1921" i="4"/>
  <c r="P1920" i="4"/>
  <c r="H1920" i="4"/>
  <c r="P1919" i="4"/>
  <c r="L1919" i="4"/>
  <c r="J1919" i="4"/>
  <c r="H1919" i="4"/>
  <c r="P1918" i="4"/>
  <c r="P1917" i="4"/>
  <c r="L1917" i="4"/>
  <c r="J1917" i="4"/>
  <c r="H1917" i="4"/>
  <c r="L1916" i="4"/>
  <c r="J1916" i="4"/>
  <c r="P1916" i="4"/>
  <c r="L1915" i="4"/>
  <c r="J1915" i="4"/>
  <c r="N1914" i="4"/>
  <c r="L1914" i="4"/>
  <c r="H1914" i="4"/>
  <c r="P1913" i="4"/>
  <c r="H1913" i="4"/>
  <c r="P1912" i="4"/>
  <c r="L1912" i="4"/>
  <c r="J1912" i="4"/>
  <c r="H1912" i="4"/>
  <c r="P1911" i="4"/>
  <c r="P1910" i="4"/>
  <c r="L1910" i="4"/>
  <c r="J1910" i="4"/>
  <c r="H1910" i="4"/>
  <c r="L1909" i="4"/>
  <c r="J1909" i="4"/>
  <c r="P1909" i="4"/>
  <c r="L1908" i="4"/>
  <c r="J1908" i="4"/>
  <c r="N1907" i="4"/>
  <c r="L1907" i="4"/>
  <c r="H1907" i="4"/>
  <c r="P1906" i="4"/>
  <c r="H1906" i="4"/>
  <c r="P1905" i="4"/>
  <c r="L1905" i="4"/>
  <c r="J1905" i="4"/>
  <c r="H1905" i="4"/>
  <c r="P1904" i="4"/>
  <c r="P1903" i="4"/>
  <c r="L1903" i="4"/>
  <c r="J1903" i="4"/>
  <c r="H1903" i="4"/>
  <c r="L1902" i="4"/>
  <c r="J1902" i="4"/>
  <c r="P1902" i="4"/>
  <c r="L1901" i="4"/>
  <c r="J1901" i="4"/>
  <c r="N1900" i="4"/>
  <c r="L1900" i="4"/>
  <c r="H1900" i="4"/>
  <c r="P1899" i="4"/>
  <c r="H1899" i="4"/>
  <c r="P1898" i="4"/>
  <c r="L1898" i="4"/>
  <c r="J1898" i="4"/>
  <c r="H1898" i="4"/>
  <c r="P1897" i="4"/>
  <c r="P1896" i="4"/>
  <c r="L1896" i="4"/>
  <c r="J1896" i="4"/>
  <c r="H1896" i="4"/>
  <c r="L1895" i="4"/>
  <c r="J1895" i="4"/>
  <c r="H1895" i="4"/>
  <c r="L1894" i="4"/>
  <c r="J1894" i="4"/>
  <c r="N1893" i="4"/>
  <c r="L1893" i="4"/>
  <c r="H1893" i="4"/>
  <c r="P1892" i="4"/>
  <c r="H1892" i="4"/>
  <c r="P1891" i="4"/>
  <c r="L1891" i="4"/>
  <c r="J1891" i="4"/>
  <c r="H1891" i="4"/>
  <c r="P1890" i="4"/>
  <c r="R358" i="5"/>
  <c r="R349" i="5"/>
  <c r="R348" i="5"/>
  <c r="R347" i="5"/>
  <c r="R346" i="5"/>
  <c r="R339" i="5"/>
  <c r="R338" i="5"/>
  <c r="R323" i="5"/>
  <c r="R306" i="5"/>
  <c r="R302" i="5"/>
  <c r="R303" i="5"/>
  <c r="J1936" i="4" l="1"/>
  <c r="H1930" i="4"/>
  <c r="G1955" i="4"/>
  <c r="J1956" i="4"/>
  <c r="G1998" i="4"/>
  <c r="J1999" i="4"/>
  <c r="H1944" i="4"/>
  <c r="H1973" i="4"/>
  <c r="H2001" i="4"/>
  <c r="H2017" i="4"/>
  <c r="H1980" i="4"/>
  <c r="G1977" i="4"/>
  <c r="J1978" i="4"/>
  <c r="H2009" i="4"/>
  <c r="H1937" i="4"/>
  <c r="G1991" i="4"/>
  <c r="J2006" i="4"/>
  <c r="J2015" i="4"/>
  <c r="G2014" i="4"/>
  <c r="G1984" i="4"/>
  <c r="H2000" i="4"/>
  <c r="P1987" i="4"/>
  <c r="J1992" i="4"/>
  <c r="H1994" i="4"/>
  <c r="H1923" i="4"/>
  <c r="J1963" i="4"/>
  <c r="G1962" i="4"/>
  <c r="G1948" i="4"/>
  <c r="J1971" i="4"/>
  <c r="G1970" i="4"/>
  <c r="P1951" i="4"/>
  <c r="J1949" i="4"/>
  <c r="H1958" i="4"/>
  <c r="J1935" i="4"/>
  <c r="J1942" i="4"/>
  <c r="G1941" i="4"/>
  <c r="H1916" i="4"/>
  <c r="H1909" i="4"/>
  <c r="J1921" i="4"/>
  <c r="G1920" i="4"/>
  <c r="J1928" i="4"/>
  <c r="G1927" i="4"/>
  <c r="H1902" i="4"/>
  <c r="J1907" i="4"/>
  <c r="G1906" i="4"/>
  <c r="J1914" i="4"/>
  <c r="G1913" i="4"/>
  <c r="J1900" i="4"/>
  <c r="G1899" i="4"/>
  <c r="G1892" i="4"/>
  <c r="J1893" i="4"/>
  <c r="P1895" i="4"/>
  <c r="G1934" i="4" l="1"/>
  <c r="R208" i="5"/>
  <c r="R207" i="5"/>
  <c r="R187" i="5"/>
  <c r="R184" i="5"/>
  <c r="R183" i="5"/>
  <c r="L1066" i="4"/>
  <c r="J1066" i="4"/>
  <c r="P1066" i="4"/>
  <c r="L1065" i="4"/>
  <c r="J1065" i="4"/>
  <c r="P1065" i="4"/>
  <c r="L1064" i="4"/>
  <c r="J1064" i="4"/>
  <c r="N1063" i="4"/>
  <c r="L1063" i="4"/>
  <c r="H1063" i="4"/>
  <c r="J1063" i="4"/>
  <c r="P1889" i="4"/>
  <c r="L1889" i="4"/>
  <c r="J1889" i="4"/>
  <c r="H1889" i="4"/>
  <c r="L1888" i="4"/>
  <c r="J1888" i="4"/>
  <c r="H1888" i="4"/>
  <c r="L1887" i="4"/>
  <c r="J1887" i="4"/>
  <c r="N1886" i="4"/>
  <c r="L1886" i="4"/>
  <c r="H1886" i="4"/>
  <c r="P1885" i="4"/>
  <c r="H1885" i="4"/>
  <c r="P1884" i="4"/>
  <c r="L1884" i="4"/>
  <c r="J1884" i="4"/>
  <c r="H1884" i="4"/>
  <c r="P1883" i="4"/>
  <c r="L1881" i="4"/>
  <c r="J1881" i="4"/>
  <c r="P1881" i="4"/>
  <c r="P1882" i="4"/>
  <c r="L1882" i="4"/>
  <c r="J1882" i="4"/>
  <c r="H1882" i="4"/>
  <c r="L1880" i="4"/>
  <c r="J1880" i="4"/>
  <c r="N1879" i="4"/>
  <c r="L1879" i="4"/>
  <c r="H1879" i="4"/>
  <c r="P1878" i="4"/>
  <c r="H1878" i="4"/>
  <c r="P1877" i="4"/>
  <c r="L1877" i="4"/>
  <c r="J1877" i="4"/>
  <c r="H1877" i="4"/>
  <c r="P1876" i="4"/>
  <c r="P1875" i="4"/>
  <c r="L1875" i="4"/>
  <c r="J1875" i="4"/>
  <c r="H1875" i="4"/>
  <c r="L1874" i="4"/>
  <c r="J1874" i="4"/>
  <c r="P1874" i="4"/>
  <c r="L1873" i="4"/>
  <c r="J1873" i="4"/>
  <c r="N1872" i="4"/>
  <c r="L1872" i="4"/>
  <c r="H1872" i="4"/>
  <c r="P1871" i="4"/>
  <c r="H1871" i="4"/>
  <c r="P1870" i="4"/>
  <c r="L1870" i="4"/>
  <c r="J1870" i="4"/>
  <c r="H1870" i="4"/>
  <c r="P1869" i="4"/>
  <c r="L1859" i="4"/>
  <c r="J1859" i="4"/>
  <c r="L1857" i="4"/>
  <c r="J1857" i="4"/>
  <c r="L1856" i="4"/>
  <c r="J1856" i="4"/>
  <c r="L1855" i="4"/>
  <c r="J1855" i="4"/>
  <c r="L1854" i="4"/>
  <c r="J1854" i="4"/>
  <c r="G1846" i="4"/>
  <c r="L1847" i="4"/>
  <c r="J1847" i="4"/>
  <c r="L1846" i="4"/>
  <c r="L1845" i="4"/>
  <c r="J1845" i="4"/>
  <c r="R258" i="5"/>
  <c r="P1868" i="4"/>
  <c r="L1868" i="4"/>
  <c r="J1868" i="4"/>
  <c r="H1868" i="4"/>
  <c r="L1867" i="4"/>
  <c r="J1867" i="4"/>
  <c r="P1867" i="4"/>
  <c r="L1866" i="4"/>
  <c r="J1866" i="4"/>
  <c r="N1865" i="4"/>
  <c r="L1865" i="4"/>
  <c r="H1865" i="4"/>
  <c r="P1864" i="4"/>
  <c r="H1864" i="4"/>
  <c r="P1863" i="4"/>
  <c r="L1863" i="4"/>
  <c r="J1863" i="4"/>
  <c r="H1863" i="4"/>
  <c r="P1862" i="4"/>
  <c r="P1861" i="4"/>
  <c r="L1861" i="4"/>
  <c r="J1861" i="4"/>
  <c r="H1861" i="4"/>
  <c r="L1860" i="4"/>
  <c r="J1860" i="4"/>
  <c r="L1858" i="4"/>
  <c r="J1858" i="4"/>
  <c r="N1853" i="4"/>
  <c r="L1853" i="4"/>
  <c r="H1853" i="4"/>
  <c r="P1853" i="4"/>
  <c r="P1852" i="4"/>
  <c r="H1852" i="4"/>
  <c r="P1851" i="4"/>
  <c r="L1851" i="4"/>
  <c r="J1851" i="4"/>
  <c r="H1851" i="4"/>
  <c r="P1850" i="4"/>
  <c r="P1849" i="4"/>
  <c r="L1849" i="4"/>
  <c r="J1849" i="4"/>
  <c r="H1849" i="4"/>
  <c r="L1848" i="4"/>
  <c r="J1848" i="4"/>
  <c r="N1844" i="4"/>
  <c r="L1844" i="4"/>
  <c r="H1844" i="4"/>
  <c r="P1843" i="4"/>
  <c r="H1843" i="4"/>
  <c r="P1842" i="4"/>
  <c r="L1842" i="4"/>
  <c r="J1842" i="4"/>
  <c r="H1842" i="4"/>
  <c r="P1841" i="4"/>
  <c r="P1840" i="4"/>
  <c r="L1840" i="4"/>
  <c r="J1840" i="4"/>
  <c r="H1840" i="4"/>
  <c r="L1839" i="4"/>
  <c r="J1839" i="4"/>
  <c r="L1838" i="4"/>
  <c r="J1838" i="4"/>
  <c r="N1837" i="4"/>
  <c r="L1837" i="4"/>
  <c r="H1837" i="4"/>
  <c r="P1836" i="4"/>
  <c r="H1836" i="4"/>
  <c r="P1835" i="4"/>
  <c r="L1835" i="4"/>
  <c r="J1835" i="4"/>
  <c r="H1835" i="4"/>
  <c r="P1834" i="4"/>
  <c r="R233" i="5"/>
  <c r="R222" i="5"/>
  <c r="R223" i="5"/>
  <c r="R252" i="5"/>
  <c r="R251" i="5"/>
  <c r="P1833" i="4"/>
  <c r="L1833" i="4"/>
  <c r="J1833" i="4"/>
  <c r="H1833" i="4"/>
  <c r="L1832" i="4"/>
  <c r="J1832" i="4"/>
  <c r="P1832" i="4"/>
  <c r="L1831" i="4"/>
  <c r="J1831" i="4"/>
  <c r="H1831" i="4"/>
  <c r="L1830" i="4"/>
  <c r="J1830" i="4"/>
  <c r="H1830" i="4"/>
  <c r="L1829" i="4"/>
  <c r="J1829" i="4"/>
  <c r="N1828" i="4"/>
  <c r="L1828" i="4"/>
  <c r="H1828" i="4"/>
  <c r="P1827" i="4"/>
  <c r="H1827" i="4"/>
  <c r="P1826" i="4"/>
  <c r="L1826" i="4"/>
  <c r="J1826" i="4"/>
  <c r="H1826" i="4"/>
  <c r="P1825" i="4"/>
  <c r="P1824" i="4"/>
  <c r="L1824" i="4"/>
  <c r="J1824" i="4"/>
  <c r="H1824" i="4"/>
  <c r="L1823" i="4"/>
  <c r="J1823" i="4"/>
  <c r="H1823" i="4"/>
  <c r="L1822" i="4"/>
  <c r="J1822" i="4"/>
  <c r="P1822" i="4"/>
  <c r="L1821" i="4"/>
  <c r="J1821" i="4"/>
  <c r="N1820" i="4"/>
  <c r="L1820" i="4"/>
  <c r="H1820" i="4"/>
  <c r="P1819" i="4"/>
  <c r="H1819" i="4"/>
  <c r="P1818" i="4"/>
  <c r="L1818" i="4"/>
  <c r="J1818" i="4"/>
  <c r="H1818" i="4"/>
  <c r="P1817" i="4"/>
  <c r="L390" i="4"/>
  <c r="H390" i="4"/>
  <c r="J390" i="4"/>
  <c r="P390" i="4"/>
  <c r="L388" i="4"/>
  <c r="H388" i="4"/>
  <c r="J388" i="4"/>
  <c r="P1816" i="4"/>
  <c r="L1816" i="4"/>
  <c r="J1816" i="4"/>
  <c r="H1816" i="4"/>
  <c r="L1815" i="4"/>
  <c r="J1815" i="4"/>
  <c r="H1815" i="4"/>
  <c r="L1814" i="4"/>
  <c r="J1814" i="4"/>
  <c r="H1814" i="4"/>
  <c r="L1813" i="4"/>
  <c r="J1813" i="4"/>
  <c r="L1812" i="4"/>
  <c r="J1812" i="4"/>
  <c r="N1811" i="4"/>
  <c r="L1811" i="4"/>
  <c r="H1811" i="4"/>
  <c r="P1810" i="4"/>
  <c r="H1810" i="4"/>
  <c r="P1809" i="4"/>
  <c r="L1809" i="4"/>
  <c r="J1809" i="4"/>
  <c r="H1809" i="4"/>
  <c r="P1808" i="4"/>
  <c r="R250" i="5"/>
  <c r="R248" i="5"/>
  <c r="R247" i="5"/>
  <c r="R246" i="5"/>
  <c r="R245" i="5"/>
  <c r="R244" i="5"/>
  <c r="H1065" i="4" l="1"/>
  <c r="H1867" i="4"/>
  <c r="H1066" i="4"/>
  <c r="G1885" i="4"/>
  <c r="J1886" i="4"/>
  <c r="P1888" i="4"/>
  <c r="H1881" i="4"/>
  <c r="H1832" i="4"/>
  <c r="H1874" i="4"/>
  <c r="J1879" i="4"/>
  <c r="G1878" i="4"/>
  <c r="G1871" i="4"/>
  <c r="J1872" i="4"/>
  <c r="J1846" i="4"/>
  <c r="J1853" i="4"/>
  <c r="G1852" i="4"/>
  <c r="G1864" i="4"/>
  <c r="J1865" i="4"/>
  <c r="J1844" i="4"/>
  <c r="G1836" i="4"/>
  <c r="J1837" i="4"/>
  <c r="J1828" i="4"/>
  <c r="G1827" i="4"/>
  <c r="P1830" i="4"/>
  <c r="P1831" i="4"/>
  <c r="J1820" i="4"/>
  <c r="G1819" i="4"/>
  <c r="P1823" i="4"/>
  <c r="H1822" i="4"/>
  <c r="J1811" i="4"/>
  <c r="G1810" i="4"/>
  <c r="P1814" i="4"/>
  <c r="P1815" i="4"/>
  <c r="P1807" i="4"/>
  <c r="L1807" i="4"/>
  <c r="J1807" i="4"/>
  <c r="H1807" i="4"/>
  <c r="L1806" i="4"/>
  <c r="J1806" i="4"/>
  <c r="P1806" i="4"/>
  <c r="L1805" i="4"/>
  <c r="L1804" i="4"/>
  <c r="J1804" i="4"/>
  <c r="L1803" i="4"/>
  <c r="J1803" i="4"/>
  <c r="L1802" i="4"/>
  <c r="J1802" i="4"/>
  <c r="N1801" i="4"/>
  <c r="L1801" i="4"/>
  <c r="H1801" i="4"/>
  <c r="P1800" i="4"/>
  <c r="H1800" i="4"/>
  <c r="P1799" i="4"/>
  <c r="L1799" i="4"/>
  <c r="J1799" i="4"/>
  <c r="H1799" i="4"/>
  <c r="P1798" i="4"/>
  <c r="G1796" i="4"/>
  <c r="G1795" i="4"/>
  <c r="G1793" i="4"/>
  <c r="P1797" i="4"/>
  <c r="L1797" i="4"/>
  <c r="J1797" i="4"/>
  <c r="H1797" i="4"/>
  <c r="L1796" i="4"/>
  <c r="L1794" i="4"/>
  <c r="J1794" i="4"/>
  <c r="L1793" i="4"/>
  <c r="L1792" i="4"/>
  <c r="J1792" i="4"/>
  <c r="L1791" i="4"/>
  <c r="J1791" i="4"/>
  <c r="L1790" i="4"/>
  <c r="J1790" i="4"/>
  <c r="L1795" i="4"/>
  <c r="N1789" i="4"/>
  <c r="L1789" i="4"/>
  <c r="H1789" i="4"/>
  <c r="P1788" i="4"/>
  <c r="H1788" i="4"/>
  <c r="P1787" i="4"/>
  <c r="L1787" i="4"/>
  <c r="J1787" i="4"/>
  <c r="H1787" i="4"/>
  <c r="P1786" i="4"/>
  <c r="G1531" i="4"/>
  <c r="L1530" i="4"/>
  <c r="J1530" i="4"/>
  <c r="G1528" i="4"/>
  <c r="L1529" i="4"/>
  <c r="J1529" i="4"/>
  <c r="L1526" i="4"/>
  <c r="J1526" i="4"/>
  <c r="L1525" i="4"/>
  <c r="J1525" i="4"/>
  <c r="L1524" i="4"/>
  <c r="J1524" i="4"/>
  <c r="G1843" i="4" l="1"/>
  <c r="J1805" i="4"/>
  <c r="J1801" i="4"/>
  <c r="G1800" i="4"/>
  <c r="H1806" i="4"/>
  <c r="J1796" i="4"/>
  <c r="J1795" i="4"/>
  <c r="J1793" i="4"/>
  <c r="J1789" i="4"/>
  <c r="G1788" i="4" l="1"/>
  <c r="R206" i="5" l="1"/>
  <c r="R204" i="5"/>
  <c r="R203" i="5"/>
  <c r="R202" i="5"/>
  <c r="R201" i="5"/>
  <c r="R200" i="5"/>
  <c r="R199" i="5"/>
  <c r="R198" i="5"/>
  <c r="R540" i="5"/>
  <c r="L1782" i="4" l="1"/>
  <c r="H1782" i="4"/>
  <c r="J1782" i="4"/>
  <c r="P1782" i="4"/>
  <c r="P1785" i="4"/>
  <c r="L1785" i="4"/>
  <c r="J1785" i="4"/>
  <c r="H1785" i="4"/>
  <c r="L1784" i="4"/>
  <c r="H1784" i="4"/>
  <c r="J1784" i="4"/>
  <c r="L1783" i="4"/>
  <c r="H1783" i="4"/>
  <c r="J1783" i="4"/>
  <c r="L1781" i="4"/>
  <c r="H1781" i="4"/>
  <c r="J1781" i="4"/>
  <c r="P1780" i="4"/>
  <c r="P1779" i="4"/>
  <c r="L1779" i="4"/>
  <c r="J1779" i="4"/>
  <c r="H1779" i="4"/>
  <c r="P1778" i="4"/>
  <c r="G1780" i="4" l="1"/>
  <c r="L1597" i="4"/>
  <c r="G1597" i="4"/>
  <c r="L1581" i="4"/>
  <c r="G1581" i="4"/>
  <c r="L1743" i="4"/>
  <c r="G1743" i="4"/>
  <c r="J1597" i="4" l="1"/>
  <c r="J1581" i="4"/>
  <c r="J1743" i="4"/>
  <c r="R40" i="5" l="1"/>
  <c r="R60" i="5" l="1"/>
  <c r="R65" i="5"/>
  <c r="R64" i="5"/>
  <c r="R63" i="5"/>
  <c r="R62" i="5"/>
  <c r="R61" i="5"/>
  <c r="R50" i="5"/>
  <c r="R49" i="5"/>
  <c r="R48" i="5"/>
  <c r="R47" i="5"/>
  <c r="R41" i="12" l="1"/>
  <c r="P1777" i="4"/>
  <c r="L1777" i="4"/>
  <c r="J1777" i="4"/>
  <c r="H1777" i="4"/>
  <c r="L1776" i="4"/>
  <c r="J1776" i="4"/>
  <c r="N1775" i="4"/>
  <c r="L1775" i="4"/>
  <c r="H1775" i="4"/>
  <c r="J1775" i="4"/>
  <c r="P1774" i="4"/>
  <c r="H1774" i="4"/>
  <c r="P1773" i="4"/>
  <c r="L1773" i="4"/>
  <c r="J1773" i="4"/>
  <c r="H1773" i="4"/>
  <c r="P1772" i="4"/>
  <c r="R25" i="5"/>
  <c r="G1774" i="4" l="1"/>
  <c r="R42" i="12" l="1"/>
  <c r="R22" i="12"/>
  <c r="R19" i="5"/>
  <c r="P1771" i="4" l="1"/>
  <c r="L1771" i="4"/>
  <c r="J1771" i="4"/>
  <c r="H1771" i="4"/>
  <c r="L1770" i="4"/>
  <c r="J1770" i="4"/>
  <c r="L1769" i="4"/>
  <c r="J1769" i="4"/>
  <c r="L1768" i="4"/>
  <c r="J1768" i="4"/>
  <c r="L1767" i="4"/>
  <c r="J1767" i="4"/>
  <c r="L1766" i="4"/>
  <c r="J1766" i="4"/>
  <c r="L1765" i="4"/>
  <c r="J1765" i="4"/>
  <c r="L1764" i="4"/>
  <c r="J1764" i="4"/>
  <c r="N1763" i="4"/>
  <c r="L1763" i="4"/>
  <c r="H1763" i="4"/>
  <c r="P1762" i="4"/>
  <c r="H1762" i="4"/>
  <c r="P1761" i="4"/>
  <c r="L1761" i="4"/>
  <c r="J1761" i="4"/>
  <c r="H1761" i="4"/>
  <c r="P1760" i="4"/>
  <c r="J1763" i="4" l="1"/>
  <c r="G1762" i="4"/>
  <c r="X90" i="24" l="1"/>
  <c r="W90" i="24"/>
  <c r="Q89" i="24"/>
  <c r="M3" i="24"/>
  <c r="Q86" i="24" l="1"/>
  <c r="Q78" i="24"/>
  <c r="Q70" i="24"/>
  <c r="Q62" i="24"/>
  <c r="Q54" i="24"/>
  <c r="Q46" i="24"/>
  <c r="Q38" i="24"/>
  <c r="Q30" i="24"/>
  <c r="Q87" i="24"/>
  <c r="Q79" i="24"/>
  <c r="Q71" i="24"/>
  <c r="Q63" i="24"/>
  <c r="Q55" i="24"/>
  <c r="Q47" i="24"/>
  <c r="Q39" i="24"/>
  <c r="Q31" i="24"/>
  <c r="Q23" i="24"/>
  <c r="Q15" i="24"/>
  <c r="Q88" i="24"/>
  <c r="Q80" i="24"/>
  <c r="Q72" i="24"/>
  <c r="Q64" i="24"/>
  <c r="Q56" i="24"/>
  <c r="Q48" i="24"/>
  <c r="Q40" i="24"/>
  <c r="Q32" i="24"/>
  <c r="Q81" i="24"/>
  <c r="Q73" i="24"/>
  <c r="Q65" i="24"/>
  <c r="Q57" i="24"/>
  <c r="Q49" i="24"/>
  <c r="Q41" i="24"/>
  <c r="Q33" i="24"/>
  <c r="Q25" i="24"/>
  <c r="Q17" i="24"/>
  <c r="Q82" i="24"/>
  <c r="Q74" i="24"/>
  <c r="Q66" i="24"/>
  <c r="Q58" i="24"/>
  <c r="Q50" i="24"/>
  <c r="Q42" i="24"/>
  <c r="Q34" i="24"/>
  <c r="Q26" i="24"/>
  <c r="Q18" i="24"/>
  <c r="Q83" i="24"/>
  <c r="Q75" i="24"/>
  <c r="Q67" i="24"/>
  <c r="Q59" i="24"/>
  <c r="Q51" i="24"/>
  <c r="Q43" i="24"/>
  <c r="Q35" i="24"/>
  <c r="Q27" i="24"/>
  <c r="Q19" i="24"/>
  <c r="Q84" i="24"/>
  <c r="Q76" i="24"/>
  <c r="Q68" i="24"/>
  <c r="Q60" i="24"/>
  <c r="Q52" i="24"/>
  <c r="Q44" i="24"/>
  <c r="Q36" i="24"/>
  <c r="Q28" i="24"/>
  <c r="Q20" i="24"/>
  <c r="Q85" i="24"/>
  <c r="Q77" i="24"/>
  <c r="Q69" i="24"/>
  <c r="Q61" i="24"/>
  <c r="Q53" i="24"/>
  <c r="Q45" i="24"/>
  <c r="Q37" i="24"/>
  <c r="Q14" i="24"/>
  <c r="Q11" i="24"/>
  <c r="Q29" i="24"/>
  <c r="Q22" i="24"/>
  <c r="Q10" i="24"/>
  <c r="Q21" i="24"/>
  <c r="Q12" i="24"/>
  <c r="Q16" i="24"/>
  <c r="Q24" i="24"/>
  <c r="Q13" i="24"/>
  <c r="Q9" i="24"/>
  <c r="Q7" i="24"/>
  <c r="Q8" i="24"/>
  <c r="D25" i="3" l="1"/>
  <c r="D24" i="3"/>
  <c r="D23" i="3"/>
  <c r="D22" i="3"/>
  <c r="D21" i="3"/>
  <c r="D20" i="3"/>
  <c r="D19" i="3"/>
  <c r="D18" i="3"/>
  <c r="D17" i="3"/>
  <c r="D16" i="3"/>
  <c r="D15" i="3"/>
  <c r="D14" i="3"/>
  <c r="D13" i="3"/>
  <c r="D12" i="3"/>
  <c r="D11" i="3"/>
  <c r="D10" i="3"/>
  <c r="D9" i="3"/>
  <c r="D8" i="3"/>
  <c r="D7" i="3"/>
  <c r="D6" i="3"/>
  <c r="L2" i="4"/>
  <c r="J2" i="4"/>
  <c r="L1757" i="4" l="1"/>
  <c r="G1756" i="4"/>
  <c r="L1756" i="4"/>
  <c r="P1759" i="4"/>
  <c r="L1759" i="4"/>
  <c r="J1759" i="4"/>
  <c r="H1759" i="4"/>
  <c r="L1758" i="4"/>
  <c r="G1758" i="4"/>
  <c r="L1755" i="4"/>
  <c r="J1755" i="4"/>
  <c r="L1754" i="4"/>
  <c r="J1754" i="4"/>
  <c r="L1753" i="4"/>
  <c r="J1753" i="4"/>
  <c r="L1752" i="4"/>
  <c r="J1752" i="4"/>
  <c r="L1751" i="4"/>
  <c r="J1751" i="4"/>
  <c r="L1750" i="4"/>
  <c r="J1750" i="4"/>
  <c r="L1749" i="4"/>
  <c r="H1749" i="4"/>
  <c r="P1748" i="4"/>
  <c r="H1748" i="4"/>
  <c r="P1747" i="4"/>
  <c r="L1747" i="4"/>
  <c r="J1747" i="4"/>
  <c r="H1747" i="4"/>
  <c r="P1746" i="4"/>
  <c r="G1744" i="4"/>
  <c r="G1722" i="4"/>
  <c r="L1722" i="4"/>
  <c r="P1745" i="4"/>
  <c r="L1745" i="4"/>
  <c r="J1745" i="4"/>
  <c r="H1745" i="4"/>
  <c r="L1744" i="4"/>
  <c r="L1742" i="4"/>
  <c r="J1742" i="4"/>
  <c r="L1741" i="4"/>
  <c r="J1741" i="4"/>
  <c r="L1740" i="4"/>
  <c r="J1740" i="4"/>
  <c r="L1739" i="4"/>
  <c r="J1739" i="4"/>
  <c r="L1738" i="4"/>
  <c r="J1738" i="4"/>
  <c r="L1737" i="4"/>
  <c r="J1737" i="4"/>
  <c r="L1736" i="4"/>
  <c r="H1736" i="4"/>
  <c r="P1735" i="4"/>
  <c r="H1735" i="4"/>
  <c r="P1734" i="4"/>
  <c r="L1734" i="4"/>
  <c r="J1734" i="4"/>
  <c r="H1734" i="4"/>
  <c r="P1733" i="4"/>
  <c r="L1730" i="4"/>
  <c r="J1730" i="4"/>
  <c r="P1732" i="4"/>
  <c r="L1732" i="4"/>
  <c r="J1732" i="4"/>
  <c r="H1732" i="4"/>
  <c r="L1731" i="4"/>
  <c r="J1731" i="4"/>
  <c r="L1729" i="4"/>
  <c r="J1729" i="4"/>
  <c r="L1728" i="4"/>
  <c r="J1728" i="4"/>
  <c r="L1727" i="4"/>
  <c r="H1727" i="4"/>
  <c r="P1726" i="4"/>
  <c r="H1726" i="4"/>
  <c r="P1725" i="4"/>
  <c r="L1725" i="4"/>
  <c r="J1725" i="4"/>
  <c r="H1725" i="4"/>
  <c r="P1724" i="4"/>
  <c r="J1757" i="4" l="1"/>
  <c r="J1756" i="4"/>
  <c r="J1749" i="4"/>
  <c r="J1744" i="4"/>
  <c r="J1722" i="4"/>
  <c r="J1736" i="4"/>
  <c r="J1727" i="4"/>
  <c r="G1726" i="4"/>
  <c r="G1748" i="4" l="1"/>
  <c r="J1758" i="4"/>
  <c r="G1735" i="4"/>
  <c r="L1721" i="4" l="1"/>
  <c r="J1721" i="4"/>
  <c r="L1719" i="4"/>
  <c r="J1719" i="4"/>
  <c r="L1718" i="4"/>
  <c r="J1718" i="4"/>
  <c r="P1723" i="4"/>
  <c r="L1723" i="4"/>
  <c r="J1723" i="4"/>
  <c r="H1723" i="4"/>
  <c r="L1720" i="4"/>
  <c r="H1720" i="4"/>
  <c r="L1717" i="4"/>
  <c r="J1717" i="4"/>
  <c r="L1716" i="4"/>
  <c r="J1716" i="4"/>
  <c r="L1715" i="4"/>
  <c r="J1715" i="4"/>
  <c r="L1714" i="4"/>
  <c r="J1714" i="4"/>
  <c r="L1713" i="4"/>
  <c r="J1713" i="4"/>
  <c r="L1712" i="4"/>
  <c r="J1712" i="4"/>
  <c r="L1711" i="4"/>
  <c r="H1711" i="4"/>
  <c r="P1710" i="4"/>
  <c r="H1710" i="4"/>
  <c r="P1709" i="4"/>
  <c r="L1709" i="4"/>
  <c r="J1709" i="4"/>
  <c r="H1709" i="4"/>
  <c r="P1708" i="4"/>
  <c r="G1706" i="4"/>
  <c r="L1706" i="4"/>
  <c r="L1704" i="4"/>
  <c r="J1704" i="4"/>
  <c r="L1703" i="4"/>
  <c r="L1702" i="4"/>
  <c r="J1702" i="4"/>
  <c r="P1707" i="4"/>
  <c r="L1707" i="4"/>
  <c r="J1707" i="4"/>
  <c r="H1707" i="4"/>
  <c r="L1705" i="4"/>
  <c r="L1701" i="4"/>
  <c r="J1701" i="4"/>
  <c r="L1700" i="4"/>
  <c r="J1700" i="4"/>
  <c r="L1699" i="4"/>
  <c r="H1699" i="4"/>
  <c r="P1698" i="4"/>
  <c r="H1698" i="4"/>
  <c r="P1697" i="4"/>
  <c r="L1697" i="4"/>
  <c r="J1697" i="4"/>
  <c r="H1697" i="4"/>
  <c r="P1696" i="4"/>
  <c r="G1689" i="4"/>
  <c r="L1688" i="4"/>
  <c r="J1688" i="4"/>
  <c r="L1689" i="4"/>
  <c r="P1695" i="4"/>
  <c r="L1695" i="4"/>
  <c r="J1695" i="4"/>
  <c r="H1695" i="4"/>
  <c r="L1694" i="4"/>
  <c r="H1694" i="4"/>
  <c r="P1693" i="4"/>
  <c r="H1693" i="4"/>
  <c r="P1692" i="4"/>
  <c r="L1692" i="4"/>
  <c r="J1692" i="4"/>
  <c r="H1692" i="4"/>
  <c r="P1691" i="4"/>
  <c r="P1690" i="4"/>
  <c r="L1690" i="4"/>
  <c r="J1690" i="4"/>
  <c r="H1690" i="4"/>
  <c r="L1687" i="4"/>
  <c r="J1687" i="4"/>
  <c r="L1686" i="4"/>
  <c r="H1686" i="4"/>
  <c r="P1685" i="4"/>
  <c r="H1685" i="4"/>
  <c r="P1684" i="4"/>
  <c r="L1684" i="4"/>
  <c r="J1684" i="4"/>
  <c r="H1684" i="4"/>
  <c r="P1683" i="4"/>
  <c r="G1633" i="4"/>
  <c r="G1646" i="4"/>
  <c r="G1681" i="4"/>
  <c r="P1682" i="4"/>
  <c r="L1682" i="4"/>
  <c r="J1682" i="4"/>
  <c r="H1682" i="4"/>
  <c r="L1681" i="4"/>
  <c r="L1680" i="4"/>
  <c r="J1680" i="4"/>
  <c r="L1679" i="4"/>
  <c r="J1679" i="4"/>
  <c r="L1678" i="4"/>
  <c r="J1678" i="4"/>
  <c r="P1677" i="4"/>
  <c r="L1676" i="4"/>
  <c r="J1676" i="4"/>
  <c r="L1675" i="4"/>
  <c r="J1675" i="4"/>
  <c r="L1674" i="4"/>
  <c r="J1674" i="4"/>
  <c r="L1673" i="4"/>
  <c r="J1673" i="4"/>
  <c r="L1672" i="4"/>
  <c r="H1672" i="4"/>
  <c r="G1672" i="4"/>
  <c r="P1671" i="4"/>
  <c r="H1671" i="4"/>
  <c r="P1670" i="4"/>
  <c r="L1670" i="4"/>
  <c r="J1670" i="4"/>
  <c r="H1670" i="4"/>
  <c r="P1669" i="4"/>
  <c r="J1689" i="4" l="1"/>
  <c r="J1711" i="4"/>
  <c r="P1720" i="4"/>
  <c r="J1720" i="4"/>
  <c r="J1703" i="4"/>
  <c r="J1705" i="4"/>
  <c r="J1699" i="4"/>
  <c r="J1694" i="4"/>
  <c r="G1693" i="4"/>
  <c r="J1686" i="4"/>
  <c r="H1677" i="4"/>
  <c r="J1681" i="4"/>
  <c r="G1710" i="4" l="1"/>
  <c r="J1706" i="4"/>
  <c r="G1698" i="4"/>
  <c r="G1685" i="4"/>
  <c r="J1672" i="4"/>
  <c r="G1667" i="4" l="1"/>
  <c r="G1658" i="4"/>
  <c r="L1661" i="4"/>
  <c r="J1661" i="4"/>
  <c r="P1668" i="4"/>
  <c r="L1668" i="4"/>
  <c r="J1668" i="4"/>
  <c r="H1668" i="4"/>
  <c r="L1667" i="4"/>
  <c r="L1666" i="4"/>
  <c r="J1666" i="4"/>
  <c r="L1665" i="4"/>
  <c r="J1665" i="4"/>
  <c r="L1664" i="4"/>
  <c r="J1664" i="4"/>
  <c r="P1663" i="4"/>
  <c r="L1662" i="4"/>
  <c r="J1662" i="4"/>
  <c r="L1660" i="4"/>
  <c r="J1660" i="4"/>
  <c r="L1659" i="4"/>
  <c r="J1659" i="4"/>
  <c r="L1658" i="4"/>
  <c r="H1658" i="4"/>
  <c r="P1657" i="4"/>
  <c r="H1657" i="4"/>
  <c r="P1656" i="4"/>
  <c r="L1656" i="4"/>
  <c r="J1656" i="4"/>
  <c r="H1656" i="4"/>
  <c r="P1655" i="4"/>
  <c r="P1647" i="4"/>
  <c r="L1647" i="4"/>
  <c r="J1647" i="4"/>
  <c r="H1647" i="4"/>
  <c r="L1646" i="4"/>
  <c r="P1645" i="4"/>
  <c r="L1644" i="4"/>
  <c r="J1644" i="4"/>
  <c r="L1643" i="4"/>
  <c r="J1643" i="4"/>
  <c r="L1642" i="4"/>
  <c r="J1642" i="4"/>
  <c r="L1641" i="4"/>
  <c r="J1641" i="4"/>
  <c r="L1640" i="4"/>
  <c r="J1640" i="4"/>
  <c r="L1639" i="4"/>
  <c r="J1639" i="4"/>
  <c r="L1638" i="4"/>
  <c r="H1638" i="4"/>
  <c r="P1637" i="4"/>
  <c r="H1637" i="4"/>
  <c r="P1636" i="4"/>
  <c r="L1636" i="4"/>
  <c r="J1636" i="4"/>
  <c r="H1636" i="4"/>
  <c r="P1635" i="4"/>
  <c r="P1632" i="4"/>
  <c r="P1654" i="4"/>
  <c r="L1654" i="4"/>
  <c r="J1654" i="4"/>
  <c r="H1654" i="4"/>
  <c r="L1653" i="4"/>
  <c r="J1653" i="4"/>
  <c r="L1652" i="4"/>
  <c r="J1652" i="4"/>
  <c r="L1651" i="4"/>
  <c r="H1651" i="4"/>
  <c r="P1650" i="4"/>
  <c r="H1650" i="4"/>
  <c r="P1649" i="4"/>
  <c r="L1649" i="4"/>
  <c r="J1649" i="4"/>
  <c r="H1649" i="4"/>
  <c r="P1648" i="4"/>
  <c r="L1629" i="4"/>
  <c r="J1629" i="4"/>
  <c r="G1613" i="4"/>
  <c r="P1634" i="4"/>
  <c r="L1634" i="4"/>
  <c r="J1634" i="4"/>
  <c r="H1634" i="4"/>
  <c r="L1633" i="4"/>
  <c r="L1631" i="4"/>
  <c r="J1631" i="4"/>
  <c r="L1630" i="4"/>
  <c r="J1630" i="4"/>
  <c r="L1628" i="4"/>
  <c r="J1628" i="4"/>
  <c r="L1627" i="4"/>
  <c r="J1627" i="4"/>
  <c r="L1626" i="4"/>
  <c r="J1626" i="4"/>
  <c r="L1625" i="4"/>
  <c r="H1625" i="4"/>
  <c r="P1624" i="4"/>
  <c r="H1624" i="4"/>
  <c r="P1623" i="4"/>
  <c r="L1623" i="4"/>
  <c r="J1623" i="4"/>
  <c r="H1623" i="4"/>
  <c r="P1622" i="4"/>
  <c r="P1614" i="4"/>
  <c r="L1614" i="4"/>
  <c r="J1614" i="4"/>
  <c r="H1614" i="4"/>
  <c r="L1613" i="4"/>
  <c r="L1612" i="4"/>
  <c r="H1612" i="4"/>
  <c r="J1612" i="4"/>
  <c r="L1611" i="4"/>
  <c r="J1611" i="4"/>
  <c r="L1610" i="4"/>
  <c r="J1610" i="4"/>
  <c r="L1609" i="4"/>
  <c r="J1609" i="4"/>
  <c r="L1608" i="4"/>
  <c r="J1608" i="4"/>
  <c r="P1607" i="4"/>
  <c r="L1606" i="4"/>
  <c r="J1606" i="4"/>
  <c r="L1605" i="4"/>
  <c r="J1605" i="4"/>
  <c r="L1604" i="4"/>
  <c r="J1604" i="4"/>
  <c r="L1603" i="4"/>
  <c r="H1603" i="4"/>
  <c r="J1603" i="4"/>
  <c r="P1602" i="4"/>
  <c r="H1602" i="4"/>
  <c r="P1601" i="4"/>
  <c r="L1601" i="4"/>
  <c r="J1601" i="4"/>
  <c r="H1601" i="4"/>
  <c r="P1600" i="4"/>
  <c r="L1590" i="4"/>
  <c r="J1590" i="4"/>
  <c r="G1598" i="4"/>
  <c r="P1599" i="4"/>
  <c r="L1599" i="4"/>
  <c r="J1599" i="4"/>
  <c r="H1599" i="4"/>
  <c r="L1598" i="4"/>
  <c r="L1596" i="4"/>
  <c r="H1596" i="4"/>
  <c r="J1596" i="4"/>
  <c r="L1594" i="4"/>
  <c r="J1594" i="4"/>
  <c r="L1595" i="4"/>
  <c r="J1595" i="4"/>
  <c r="L1593" i="4"/>
  <c r="J1593" i="4"/>
  <c r="L1592" i="4"/>
  <c r="J1592" i="4"/>
  <c r="H1591" i="4"/>
  <c r="L1589" i="4"/>
  <c r="J1589" i="4"/>
  <c r="L1588" i="4"/>
  <c r="J1588" i="4"/>
  <c r="L1587" i="4"/>
  <c r="H1587" i="4"/>
  <c r="J1587" i="4"/>
  <c r="P1586" i="4"/>
  <c r="H1586" i="4"/>
  <c r="P1585" i="4"/>
  <c r="L1585" i="4"/>
  <c r="J1585" i="4"/>
  <c r="H1585" i="4"/>
  <c r="P1584" i="4"/>
  <c r="P1621" i="4"/>
  <c r="L1621" i="4"/>
  <c r="J1621" i="4"/>
  <c r="H1621" i="4"/>
  <c r="L1620" i="4"/>
  <c r="J1620" i="4"/>
  <c r="L1619" i="4"/>
  <c r="J1619" i="4"/>
  <c r="L1618" i="4"/>
  <c r="H1618" i="4"/>
  <c r="P1617" i="4"/>
  <c r="H1617" i="4"/>
  <c r="P1616" i="4"/>
  <c r="L1616" i="4"/>
  <c r="J1616" i="4"/>
  <c r="H1616" i="4"/>
  <c r="P1615" i="4"/>
  <c r="G1582" i="4"/>
  <c r="L1580" i="4"/>
  <c r="H1580" i="4"/>
  <c r="L1579" i="4"/>
  <c r="J1579" i="4"/>
  <c r="L1578" i="4"/>
  <c r="J1578" i="4"/>
  <c r="L1577" i="4"/>
  <c r="J1577" i="4"/>
  <c r="L1576" i="4"/>
  <c r="J1576" i="4"/>
  <c r="L1574" i="4"/>
  <c r="J1574" i="4"/>
  <c r="L1573" i="4"/>
  <c r="J1573" i="4"/>
  <c r="P1583" i="4"/>
  <c r="L1583" i="4"/>
  <c r="J1583" i="4"/>
  <c r="H1583" i="4"/>
  <c r="L1582" i="4"/>
  <c r="L1572" i="4"/>
  <c r="H1572" i="4"/>
  <c r="P1571" i="4"/>
  <c r="H1571" i="4"/>
  <c r="P1570" i="4"/>
  <c r="L1570" i="4"/>
  <c r="J1570" i="4"/>
  <c r="H1570" i="4"/>
  <c r="P1569" i="4"/>
  <c r="L1562" i="4"/>
  <c r="J1562" i="4"/>
  <c r="P1568" i="4"/>
  <c r="L1568" i="4"/>
  <c r="J1568" i="4"/>
  <c r="H1568" i="4"/>
  <c r="L1567" i="4"/>
  <c r="J1567" i="4"/>
  <c r="L1566" i="4"/>
  <c r="J1566" i="4"/>
  <c r="L1565" i="4"/>
  <c r="J1565" i="4"/>
  <c r="L1564" i="4"/>
  <c r="J1564" i="4"/>
  <c r="L1563" i="4"/>
  <c r="J1563" i="4"/>
  <c r="P1563" i="4"/>
  <c r="L1561" i="4"/>
  <c r="H1561" i="4"/>
  <c r="P1560" i="4"/>
  <c r="H1560" i="4"/>
  <c r="P1559" i="4"/>
  <c r="L1559" i="4"/>
  <c r="J1559" i="4"/>
  <c r="H1559" i="4"/>
  <c r="P1558" i="4"/>
  <c r="L1517" i="4"/>
  <c r="J1517" i="4"/>
  <c r="L1516" i="4"/>
  <c r="J1516" i="4"/>
  <c r="J1582" i="4" l="1"/>
  <c r="J1658" i="4"/>
  <c r="H1663" i="4"/>
  <c r="J1667" i="4"/>
  <c r="H1607" i="4"/>
  <c r="H1645" i="4"/>
  <c r="J1638" i="4"/>
  <c r="J1646" i="4"/>
  <c r="J1651" i="4"/>
  <c r="J1625" i="4"/>
  <c r="H1632" i="4"/>
  <c r="J1633" i="4"/>
  <c r="J1613" i="4"/>
  <c r="J1598" i="4"/>
  <c r="P1591" i="4"/>
  <c r="G1617" i="4"/>
  <c r="J1580" i="4"/>
  <c r="G1560" i="4"/>
  <c r="J1561" i="4"/>
  <c r="H1563" i="4"/>
  <c r="G1645" i="4" l="1"/>
  <c r="G1591" i="4"/>
  <c r="G1575" i="4"/>
  <c r="G1677" i="4"/>
  <c r="J1618" i="4"/>
  <c r="J1572" i="4"/>
  <c r="G1632" i="4" l="1"/>
  <c r="J1632" i="4" s="1"/>
  <c r="G1663" i="4"/>
  <c r="J1663" i="4" s="1"/>
  <c r="G1607" i="4"/>
  <c r="G1602" i="4" s="1"/>
  <c r="J1677" i="4"/>
  <c r="G1671" i="4"/>
  <c r="G1637" i="4"/>
  <c r="J1645" i="4"/>
  <c r="J1591" i="4"/>
  <c r="G1586" i="4"/>
  <c r="P1548" i="4"/>
  <c r="L1548" i="4"/>
  <c r="J1548" i="4"/>
  <c r="H1548" i="4"/>
  <c r="L1547" i="4"/>
  <c r="J1547" i="4"/>
  <c r="H1547" i="4"/>
  <c r="L1546" i="4"/>
  <c r="J1546" i="4"/>
  <c r="P1546" i="4"/>
  <c r="L1545" i="4"/>
  <c r="J1545" i="4"/>
  <c r="L1544" i="4"/>
  <c r="H1544" i="4"/>
  <c r="J1544" i="4"/>
  <c r="P1543" i="4"/>
  <c r="H1543" i="4"/>
  <c r="P1542" i="4"/>
  <c r="L1542" i="4"/>
  <c r="J1542" i="4"/>
  <c r="H1542" i="4"/>
  <c r="P1541" i="4"/>
  <c r="L1556" i="4"/>
  <c r="H1557" i="4"/>
  <c r="J1557" i="4"/>
  <c r="L1557" i="4"/>
  <c r="P1557" i="4"/>
  <c r="L1555" i="4"/>
  <c r="J1555" i="4"/>
  <c r="L1554" i="4"/>
  <c r="J1554" i="4"/>
  <c r="L1553" i="4"/>
  <c r="J1553" i="4"/>
  <c r="L1552" i="4"/>
  <c r="H1552" i="4"/>
  <c r="P1551" i="4"/>
  <c r="H1551" i="4"/>
  <c r="P1550" i="4"/>
  <c r="L1550" i="4"/>
  <c r="J1550" i="4"/>
  <c r="H1550" i="4"/>
  <c r="P1549" i="4"/>
  <c r="G1657" i="4" l="1"/>
  <c r="J1607" i="4"/>
  <c r="G1624" i="4"/>
  <c r="H1546" i="4"/>
  <c r="G1543" i="4"/>
  <c r="P1547" i="4"/>
  <c r="G1551" i="4"/>
  <c r="J1556" i="4"/>
  <c r="J1552" i="4"/>
  <c r="P1540" i="4" l="1"/>
  <c r="L1540" i="4"/>
  <c r="J1540" i="4"/>
  <c r="H1540" i="4"/>
  <c r="L1539" i="4"/>
  <c r="J1539" i="4"/>
  <c r="P1539" i="4"/>
  <c r="L1538" i="4"/>
  <c r="J1538" i="4"/>
  <c r="H1538" i="4"/>
  <c r="L1537" i="4"/>
  <c r="J1537" i="4"/>
  <c r="L1536" i="4"/>
  <c r="H1536" i="4"/>
  <c r="P1535" i="4"/>
  <c r="H1535" i="4"/>
  <c r="P1534" i="4"/>
  <c r="L1534" i="4"/>
  <c r="J1534" i="4"/>
  <c r="H1534" i="4"/>
  <c r="P1533" i="4"/>
  <c r="P1532" i="4"/>
  <c r="L1532" i="4"/>
  <c r="J1532" i="4"/>
  <c r="H1532" i="4"/>
  <c r="L1531" i="4"/>
  <c r="J1531" i="4"/>
  <c r="L1528" i="4"/>
  <c r="J1528" i="4"/>
  <c r="L1527" i="4"/>
  <c r="J1527" i="4"/>
  <c r="L1523" i="4"/>
  <c r="H1523" i="4"/>
  <c r="P1522" i="4"/>
  <c r="H1522" i="4"/>
  <c r="P1521" i="4"/>
  <c r="L1521" i="4"/>
  <c r="J1521" i="4"/>
  <c r="H1521" i="4"/>
  <c r="P1520" i="4"/>
  <c r="P1519" i="4"/>
  <c r="L1519" i="4"/>
  <c r="J1519" i="4"/>
  <c r="H1519" i="4"/>
  <c r="L1518" i="4"/>
  <c r="J1518" i="4"/>
  <c r="L1515" i="4"/>
  <c r="H1515" i="4"/>
  <c r="P1515" i="4"/>
  <c r="P1514" i="4"/>
  <c r="H1514" i="4"/>
  <c r="P1513" i="4"/>
  <c r="L1513" i="4"/>
  <c r="J1513" i="4"/>
  <c r="H1513" i="4"/>
  <c r="P1512" i="4"/>
  <c r="P1511" i="4"/>
  <c r="L1511" i="4"/>
  <c r="J1511" i="4"/>
  <c r="H1511" i="4"/>
  <c r="L1510" i="4"/>
  <c r="J1510" i="4"/>
  <c r="P1510" i="4"/>
  <c r="L1509" i="4"/>
  <c r="L1508" i="4"/>
  <c r="J1508" i="4"/>
  <c r="L1507" i="4"/>
  <c r="H1507" i="4"/>
  <c r="J1507" i="4"/>
  <c r="P1506" i="4"/>
  <c r="H1506" i="4"/>
  <c r="P1505" i="4"/>
  <c r="L1505" i="4"/>
  <c r="J1505" i="4"/>
  <c r="H1505" i="4"/>
  <c r="P1504" i="4"/>
  <c r="P1502" i="4"/>
  <c r="L1502" i="4"/>
  <c r="H1503" i="4"/>
  <c r="J1503" i="4"/>
  <c r="L1503" i="4"/>
  <c r="P1503" i="4"/>
  <c r="L1501" i="4"/>
  <c r="J1501" i="4"/>
  <c r="P1501" i="4"/>
  <c r="L1500" i="4"/>
  <c r="J1500" i="4"/>
  <c r="L1499" i="4"/>
  <c r="H1499" i="4"/>
  <c r="P1498" i="4"/>
  <c r="H1498" i="4"/>
  <c r="P1497" i="4"/>
  <c r="L1497" i="4"/>
  <c r="J1497" i="4"/>
  <c r="H1497" i="4"/>
  <c r="P1496" i="4"/>
  <c r="G1498" i="4" l="1"/>
  <c r="H1510" i="4"/>
  <c r="H1539" i="4"/>
  <c r="J1536" i="4"/>
  <c r="G1535" i="4"/>
  <c r="P1538" i="4"/>
  <c r="J1523" i="4"/>
  <c r="G1522" i="4"/>
  <c r="J1515" i="4"/>
  <c r="G1514" i="4"/>
  <c r="H1501" i="4"/>
  <c r="J1502" i="4"/>
  <c r="H1502" i="4"/>
  <c r="J1499" i="4"/>
  <c r="H1492" i="4"/>
  <c r="P1495" i="4"/>
  <c r="L1495" i="4"/>
  <c r="J1495" i="4"/>
  <c r="H1495" i="4"/>
  <c r="L1494" i="4"/>
  <c r="H1494" i="4"/>
  <c r="J1494" i="4"/>
  <c r="P1494" i="4"/>
  <c r="L1493" i="4"/>
  <c r="H1493" i="4"/>
  <c r="P1492" i="4"/>
  <c r="P1491" i="4"/>
  <c r="L1491" i="4"/>
  <c r="J1491" i="4"/>
  <c r="H1491" i="4"/>
  <c r="P1490" i="4"/>
  <c r="P1477" i="4"/>
  <c r="L1477" i="4"/>
  <c r="J1477" i="4"/>
  <c r="H1477" i="4"/>
  <c r="P1475" i="4"/>
  <c r="H1475" i="4"/>
  <c r="P1474" i="4"/>
  <c r="L1474" i="4"/>
  <c r="J1474" i="4"/>
  <c r="H1474" i="4"/>
  <c r="P1473" i="4"/>
  <c r="P1472" i="4"/>
  <c r="L1472" i="4"/>
  <c r="J1472" i="4"/>
  <c r="H1472" i="4"/>
  <c r="L1471" i="4"/>
  <c r="J1471" i="4"/>
  <c r="P1471" i="4"/>
  <c r="L1470" i="4"/>
  <c r="J1470" i="4"/>
  <c r="P1468" i="4"/>
  <c r="H1468" i="4"/>
  <c r="P1467" i="4"/>
  <c r="L1467" i="4"/>
  <c r="J1467" i="4"/>
  <c r="H1467" i="4"/>
  <c r="P1466" i="4"/>
  <c r="P1478" i="4"/>
  <c r="G1492" i="4" l="1"/>
  <c r="J1493" i="4"/>
  <c r="H1469" i="4"/>
  <c r="L1469" i="4"/>
  <c r="H1476" i="4"/>
  <c r="L1476" i="4"/>
  <c r="H1471" i="4"/>
  <c r="R148" i="5"/>
  <c r="P1451" i="4"/>
  <c r="P1465" i="4"/>
  <c r="L1465" i="4"/>
  <c r="J1465" i="4"/>
  <c r="H1465" i="4"/>
  <c r="L1464" i="4"/>
  <c r="H1464" i="4"/>
  <c r="J1464" i="4"/>
  <c r="P1464" i="4"/>
  <c r="L1463" i="4"/>
  <c r="H1463" i="4"/>
  <c r="J1463" i="4"/>
  <c r="P1463" i="4"/>
  <c r="L1462" i="4"/>
  <c r="H1462" i="4"/>
  <c r="AZ1461" i="4"/>
  <c r="P1461" i="4"/>
  <c r="AZ1460" i="4"/>
  <c r="P1460" i="4"/>
  <c r="L1460" i="4"/>
  <c r="J1460" i="4"/>
  <c r="H1460" i="4"/>
  <c r="P1459" i="4"/>
  <c r="P1458" i="4"/>
  <c r="L1458" i="4"/>
  <c r="J1458" i="4"/>
  <c r="H1458" i="4"/>
  <c r="L1457" i="4"/>
  <c r="H1457" i="4"/>
  <c r="J1457" i="4"/>
  <c r="AZ1456" i="4"/>
  <c r="P1456" i="4"/>
  <c r="AZ1455" i="4"/>
  <c r="P1455" i="4"/>
  <c r="L1455" i="4"/>
  <c r="J1455" i="4"/>
  <c r="H1455" i="4"/>
  <c r="P1454" i="4"/>
  <c r="P1453" i="4"/>
  <c r="L1453" i="4"/>
  <c r="J1453" i="4"/>
  <c r="H1453" i="4"/>
  <c r="L1452" i="4"/>
  <c r="H1452" i="4"/>
  <c r="J1452" i="4"/>
  <c r="L1450" i="4"/>
  <c r="H1450" i="4"/>
  <c r="AZ1449" i="4"/>
  <c r="P1449" i="4"/>
  <c r="AZ1448" i="4"/>
  <c r="P1448" i="4"/>
  <c r="L1448" i="4"/>
  <c r="J1448" i="4"/>
  <c r="H1448" i="4"/>
  <c r="P1447" i="4"/>
  <c r="P1446" i="4"/>
  <c r="L1446" i="4"/>
  <c r="J1446" i="4"/>
  <c r="H1446" i="4"/>
  <c r="L1445" i="4"/>
  <c r="H1445" i="4"/>
  <c r="J1445" i="4"/>
  <c r="L1444" i="4"/>
  <c r="H1444" i="4"/>
  <c r="J1444" i="4"/>
  <c r="L1443" i="4"/>
  <c r="H1443" i="4"/>
  <c r="AZ1442" i="4"/>
  <c r="P1442" i="4"/>
  <c r="AZ1441" i="4"/>
  <c r="P1441" i="4"/>
  <c r="L1441" i="4"/>
  <c r="J1441" i="4"/>
  <c r="H1441" i="4"/>
  <c r="P1440" i="4"/>
  <c r="P1425" i="4"/>
  <c r="L1425" i="4"/>
  <c r="J1425" i="4"/>
  <c r="H1425" i="4"/>
  <c r="L1424" i="4"/>
  <c r="H1424" i="4"/>
  <c r="J1424" i="4"/>
  <c r="L1423" i="4"/>
  <c r="H1423" i="4"/>
  <c r="J1423" i="4"/>
  <c r="L1422" i="4"/>
  <c r="H1422" i="4"/>
  <c r="P1422" i="4"/>
  <c r="AZ1421" i="4"/>
  <c r="P1421" i="4"/>
  <c r="AZ1420" i="4"/>
  <c r="P1420" i="4"/>
  <c r="L1420" i="4"/>
  <c r="J1420" i="4"/>
  <c r="H1420" i="4"/>
  <c r="P1419" i="4"/>
  <c r="P1418" i="4"/>
  <c r="L1418" i="4"/>
  <c r="J1418" i="4"/>
  <c r="H1418" i="4"/>
  <c r="L1417" i="4"/>
  <c r="H1417" i="4"/>
  <c r="J1417" i="4"/>
  <c r="L1416" i="4"/>
  <c r="H1416" i="4"/>
  <c r="J1416" i="4"/>
  <c r="L1415" i="4"/>
  <c r="H1415" i="4"/>
  <c r="AZ1414" i="4"/>
  <c r="P1414" i="4"/>
  <c r="AZ1413" i="4"/>
  <c r="P1413" i="4"/>
  <c r="L1413" i="4"/>
  <c r="J1413" i="4"/>
  <c r="H1413" i="4"/>
  <c r="P1412" i="4"/>
  <c r="P1432" i="4"/>
  <c r="L1432" i="4"/>
  <c r="J1432" i="4"/>
  <c r="H1432" i="4"/>
  <c r="L1431" i="4"/>
  <c r="H1431" i="4"/>
  <c r="J1431" i="4"/>
  <c r="L1430" i="4"/>
  <c r="H1430" i="4"/>
  <c r="J1430" i="4"/>
  <c r="L1429" i="4"/>
  <c r="H1429" i="4"/>
  <c r="AZ1428" i="4"/>
  <c r="P1428" i="4"/>
  <c r="AZ1427" i="4"/>
  <c r="P1427" i="4"/>
  <c r="L1427" i="4"/>
  <c r="J1427" i="4"/>
  <c r="H1427" i="4"/>
  <c r="P1426" i="4"/>
  <c r="L1409" i="4"/>
  <c r="H1409" i="4"/>
  <c r="J1409" i="4"/>
  <c r="L1402" i="4"/>
  <c r="H1402" i="4"/>
  <c r="J1402" i="4"/>
  <c r="L1395" i="4"/>
  <c r="H1395" i="4"/>
  <c r="J1395" i="4"/>
  <c r="P1397" i="4"/>
  <c r="L1397" i="4"/>
  <c r="J1397" i="4"/>
  <c r="H1397" i="4"/>
  <c r="L1396" i="4"/>
  <c r="H1396" i="4"/>
  <c r="J1396" i="4"/>
  <c r="L1394" i="4"/>
  <c r="H1394" i="4"/>
  <c r="AZ1393" i="4"/>
  <c r="P1393" i="4"/>
  <c r="AZ1392" i="4"/>
  <c r="P1392" i="4"/>
  <c r="L1392" i="4"/>
  <c r="J1392" i="4"/>
  <c r="H1392" i="4"/>
  <c r="P1391" i="4"/>
  <c r="P1411" i="4"/>
  <c r="L1411" i="4"/>
  <c r="J1411" i="4"/>
  <c r="H1411" i="4"/>
  <c r="L1410" i="4"/>
  <c r="H1410" i="4"/>
  <c r="J1410" i="4"/>
  <c r="L1408" i="4"/>
  <c r="H1408" i="4"/>
  <c r="AZ1407" i="4"/>
  <c r="P1407" i="4"/>
  <c r="AZ1406" i="4"/>
  <c r="P1406" i="4"/>
  <c r="L1406" i="4"/>
  <c r="J1406" i="4"/>
  <c r="H1406" i="4"/>
  <c r="P1405" i="4"/>
  <c r="P1404" i="4"/>
  <c r="L1404" i="4"/>
  <c r="J1404" i="4"/>
  <c r="H1404" i="4"/>
  <c r="L1403" i="4"/>
  <c r="H1403" i="4"/>
  <c r="J1403" i="4"/>
  <c r="L1401" i="4"/>
  <c r="H1401" i="4"/>
  <c r="AZ1400" i="4"/>
  <c r="P1400" i="4"/>
  <c r="AZ1399" i="4"/>
  <c r="P1399" i="4"/>
  <c r="L1399" i="4"/>
  <c r="J1399" i="4"/>
  <c r="H1399" i="4"/>
  <c r="P1398" i="4"/>
  <c r="P1439" i="4"/>
  <c r="L1439" i="4"/>
  <c r="J1439" i="4"/>
  <c r="H1439" i="4"/>
  <c r="L1438" i="4"/>
  <c r="H1438" i="4"/>
  <c r="J1438" i="4"/>
  <c r="L1437" i="4"/>
  <c r="H1437" i="4"/>
  <c r="J1437" i="4"/>
  <c r="L1436" i="4"/>
  <c r="H1436" i="4"/>
  <c r="P1436" i="4"/>
  <c r="AZ1435" i="4"/>
  <c r="P1435" i="4"/>
  <c r="AZ1434" i="4"/>
  <c r="P1434" i="4"/>
  <c r="L1434" i="4"/>
  <c r="J1434" i="4"/>
  <c r="H1434" i="4"/>
  <c r="P1433" i="4"/>
  <c r="P1390" i="4"/>
  <c r="L1390" i="4"/>
  <c r="J1390" i="4"/>
  <c r="H1390" i="4"/>
  <c r="L1389" i="4"/>
  <c r="H1389" i="4"/>
  <c r="J1389" i="4"/>
  <c r="L1388" i="4"/>
  <c r="H1388" i="4"/>
  <c r="J1388" i="4"/>
  <c r="L1387" i="4"/>
  <c r="H1387" i="4"/>
  <c r="P1387" i="4"/>
  <c r="AZ1386" i="4"/>
  <c r="P1386" i="4"/>
  <c r="AZ1385" i="4"/>
  <c r="P1385" i="4"/>
  <c r="L1385" i="4"/>
  <c r="J1385" i="4"/>
  <c r="H1385" i="4"/>
  <c r="P1384" i="4"/>
  <c r="P1383" i="4"/>
  <c r="L1383" i="4"/>
  <c r="J1383" i="4"/>
  <c r="H1383" i="4"/>
  <c r="L1382" i="4"/>
  <c r="H1382" i="4"/>
  <c r="J1382" i="4"/>
  <c r="L1381" i="4"/>
  <c r="H1381" i="4"/>
  <c r="J1381" i="4"/>
  <c r="L1380" i="4"/>
  <c r="H1380" i="4"/>
  <c r="AZ1379" i="4"/>
  <c r="P1379" i="4"/>
  <c r="AZ1378" i="4"/>
  <c r="P1378" i="4"/>
  <c r="L1378" i="4"/>
  <c r="J1378" i="4"/>
  <c r="H1378" i="4"/>
  <c r="P1377" i="4"/>
  <c r="P1376" i="4"/>
  <c r="L1376" i="4"/>
  <c r="J1376" i="4"/>
  <c r="H1376" i="4"/>
  <c r="L1375" i="4"/>
  <c r="H1375" i="4"/>
  <c r="J1375" i="4"/>
  <c r="L1374" i="4"/>
  <c r="H1374" i="4"/>
  <c r="J1374" i="4"/>
  <c r="L1373" i="4"/>
  <c r="H1373" i="4"/>
  <c r="P1373" i="4"/>
  <c r="AZ1372" i="4"/>
  <c r="P1372" i="4"/>
  <c r="AZ1371" i="4"/>
  <c r="P1371" i="4"/>
  <c r="L1371" i="4"/>
  <c r="J1371" i="4"/>
  <c r="H1371" i="4"/>
  <c r="P1370" i="4"/>
  <c r="AZ1365" i="4"/>
  <c r="P1365" i="4"/>
  <c r="AZ1364" i="4"/>
  <c r="P1364" i="4"/>
  <c r="L1364" i="4"/>
  <c r="J1364" i="4"/>
  <c r="H1364" i="4"/>
  <c r="P1362" i="4"/>
  <c r="L1362" i="4"/>
  <c r="J1362" i="4"/>
  <c r="H1362" i="4"/>
  <c r="L1361" i="4"/>
  <c r="H1361" i="4"/>
  <c r="J1361" i="4"/>
  <c r="L1359" i="4"/>
  <c r="H1359" i="4"/>
  <c r="AZ1358" i="4"/>
  <c r="P1358" i="4"/>
  <c r="AZ1357" i="4"/>
  <c r="P1357" i="4"/>
  <c r="L1357" i="4"/>
  <c r="J1357" i="4"/>
  <c r="H1357" i="4"/>
  <c r="P1356" i="4"/>
  <c r="P1348" i="4"/>
  <c r="L1348" i="4"/>
  <c r="J1348" i="4"/>
  <c r="H1348" i="4"/>
  <c r="L1347" i="4"/>
  <c r="H1347" i="4"/>
  <c r="J1347" i="4"/>
  <c r="L1346" i="4"/>
  <c r="H1346" i="4"/>
  <c r="J1346" i="4"/>
  <c r="L1345" i="4"/>
  <c r="H1345" i="4"/>
  <c r="J1345" i="4"/>
  <c r="L1344" i="4"/>
  <c r="H1344" i="4"/>
  <c r="J1344" i="4"/>
  <c r="L1343" i="4"/>
  <c r="H1343" i="4"/>
  <c r="J1343" i="4"/>
  <c r="L1342" i="4"/>
  <c r="H1342" i="4"/>
  <c r="J1342" i="4"/>
  <c r="P1342" i="4"/>
  <c r="L1341" i="4"/>
  <c r="H1341" i="4"/>
  <c r="J1341" i="4"/>
  <c r="AZ1341" i="4"/>
  <c r="L1340" i="4"/>
  <c r="H1340" i="4"/>
  <c r="J1340" i="4"/>
  <c r="AZ1340" i="4"/>
  <c r="L1339" i="4"/>
  <c r="H1339" i="4"/>
  <c r="J1339" i="4"/>
  <c r="AZ1339" i="4"/>
  <c r="L1338" i="4"/>
  <c r="H1338" i="4"/>
  <c r="J1338" i="4"/>
  <c r="L1337" i="4"/>
  <c r="H1337" i="4"/>
  <c r="AZ1336" i="4"/>
  <c r="P1336" i="4"/>
  <c r="AZ1335" i="4"/>
  <c r="P1335" i="4"/>
  <c r="L1335" i="4"/>
  <c r="J1335" i="4"/>
  <c r="H1335" i="4"/>
  <c r="P1334" i="4"/>
  <c r="P1333" i="4"/>
  <c r="L1333" i="4"/>
  <c r="J1333" i="4"/>
  <c r="H1333" i="4"/>
  <c r="L1332" i="4"/>
  <c r="H1332" i="4"/>
  <c r="J1332" i="4"/>
  <c r="L1331" i="4"/>
  <c r="H1331" i="4"/>
  <c r="J1331" i="4"/>
  <c r="L1330" i="4"/>
  <c r="H1330" i="4"/>
  <c r="J1330" i="4"/>
  <c r="L1329" i="4"/>
  <c r="H1329" i="4"/>
  <c r="J1329" i="4"/>
  <c r="L1328" i="4"/>
  <c r="H1328" i="4"/>
  <c r="J1328" i="4"/>
  <c r="L1327" i="4"/>
  <c r="H1327" i="4"/>
  <c r="J1327" i="4"/>
  <c r="AZ1327" i="4"/>
  <c r="L1326" i="4"/>
  <c r="H1326" i="4"/>
  <c r="J1326" i="4"/>
  <c r="AZ1326" i="4"/>
  <c r="L1325" i="4"/>
  <c r="H1325" i="4"/>
  <c r="J1325" i="4"/>
  <c r="AZ1325" i="4"/>
  <c r="L1324" i="4"/>
  <c r="H1324" i="4"/>
  <c r="J1324" i="4"/>
  <c r="P1324" i="4"/>
  <c r="L1323" i="4"/>
  <c r="H1323" i="4"/>
  <c r="J1323" i="4"/>
  <c r="L1322" i="4"/>
  <c r="H1322" i="4"/>
  <c r="AZ1321" i="4"/>
  <c r="P1321" i="4"/>
  <c r="AZ1320" i="4"/>
  <c r="P1320" i="4"/>
  <c r="L1320" i="4"/>
  <c r="J1320" i="4"/>
  <c r="H1320" i="4"/>
  <c r="P1319" i="4"/>
  <c r="P1288" i="4"/>
  <c r="L1288" i="4"/>
  <c r="J1288" i="4"/>
  <c r="H1288" i="4"/>
  <c r="L1287" i="4"/>
  <c r="H1287" i="4"/>
  <c r="J1287" i="4"/>
  <c r="L1286" i="4"/>
  <c r="H1286" i="4"/>
  <c r="J1286" i="4"/>
  <c r="L1285" i="4"/>
  <c r="H1285" i="4"/>
  <c r="J1285" i="4"/>
  <c r="L1284" i="4"/>
  <c r="H1284" i="4"/>
  <c r="J1284" i="4"/>
  <c r="L1283" i="4"/>
  <c r="H1283" i="4"/>
  <c r="J1283" i="4"/>
  <c r="L1282" i="4"/>
  <c r="H1282" i="4"/>
  <c r="J1282" i="4"/>
  <c r="P1282" i="4"/>
  <c r="L1281" i="4"/>
  <c r="H1281" i="4"/>
  <c r="J1281" i="4"/>
  <c r="AZ1281" i="4"/>
  <c r="L1280" i="4"/>
  <c r="H1280" i="4"/>
  <c r="J1280" i="4"/>
  <c r="AZ1280" i="4"/>
  <c r="L1279" i="4"/>
  <c r="H1279" i="4"/>
  <c r="J1279" i="4"/>
  <c r="AZ1279" i="4"/>
  <c r="L1278" i="4"/>
  <c r="H1278" i="4"/>
  <c r="J1278" i="4"/>
  <c r="L1277" i="4"/>
  <c r="H1277" i="4"/>
  <c r="AZ1276" i="4"/>
  <c r="P1276" i="4"/>
  <c r="AZ1275" i="4"/>
  <c r="P1275" i="4"/>
  <c r="L1275" i="4"/>
  <c r="J1275" i="4"/>
  <c r="H1275" i="4"/>
  <c r="P1274" i="4"/>
  <c r="P1318" i="4"/>
  <c r="L1318" i="4"/>
  <c r="J1318" i="4"/>
  <c r="H1318" i="4"/>
  <c r="L1317" i="4"/>
  <c r="H1317" i="4"/>
  <c r="J1317" i="4"/>
  <c r="L1316" i="4"/>
  <c r="H1316" i="4"/>
  <c r="J1316" i="4"/>
  <c r="L1315" i="4"/>
  <c r="H1315" i="4"/>
  <c r="J1315" i="4"/>
  <c r="L1314" i="4"/>
  <c r="H1314" i="4"/>
  <c r="J1314" i="4"/>
  <c r="L1313" i="4"/>
  <c r="H1313" i="4"/>
  <c r="J1313" i="4"/>
  <c r="L1312" i="4"/>
  <c r="H1312" i="4"/>
  <c r="J1312" i="4"/>
  <c r="P1312" i="4"/>
  <c r="L1311" i="4"/>
  <c r="H1311" i="4"/>
  <c r="J1311" i="4"/>
  <c r="AZ1311" i="4"/>
  <c r="L1310" i="4"/>
  <c r="H1310" i="4"/>
  <c r="J1310" i="4"/>
  <c r="AZ1310" i="4"/>
  <c r="L1309" i="4"/>
  <c r="H1309" i="4"/>
  <c r="J1309" i="4"/>
  <c r="AZ1309" i="4"/>
  <c r="L1308" i="4"/>
  <c r="H1308" i="4"/>
  <c r="J1308" i="4"/>
  <c r="L1307" i="4"/>
  <c r="H1307" i="4"/>
  <c r="AZ1306" i="4"/>
  <c r="P1306" i="4"/>
  <c r="AZ1305" i="4"/>
  <c r="P1305" i="4"/>
  <c r="L1305" i="4"/>
  <c r="J1305" i="4"/>
  <c r="H1305" i="4"/>
  <c r="P1304" i="4"/>
  <c r="L1302" i="4"/>
  <c r="H1302" i="4"/>
  <c r="J1302" i="4"/>
  <c r="L1301" i="4"/>
  <c r="H1301" i="4"/>
  <c r="J1301" i="4"/>
  <c r="L1300" i="4"/>
  <c r="H1300" i="4"/>
  <c r="J1300" i="4"/>
  <c r="L1299" i="4"/>
  <c r="H1299" i="4"/>
  <c r="J1299" i="4"/>
  <c r="L1298" i="4"/>
  <c r="H1298" i="4"/>
  <c r="J1298" i="4"/>
  <c r="L1297" i="4"/>
  <c r="H1297" i="4"/>
  <c r="J1297" i="4"/>
  <c r="AZ1297" i="4"/>
  <c r="L1296" i="4"/>
  <c r="H1296" i="4"/>
  <c r="J1296" i="4"/>
  <c r="AZ1296" i="4"/>
  <c r="L1295" i="4"/>
  <c r="H1295" i="4"/>
  <c r="J1295" i="4"/>
  <c r="AZ1295" i="4"/>
  <c r="L1294" i="4"/>
  <c r="H1294" i="4"/>
  <c r="J1294" i="4"/>
  <c r="AZ1294" i="4"/>
  <c r="L1293" i="4"/>
  <c r="H1293" i="4"/>
  <c r="J1293" i="4"/>
  <c r="P1273" i="4"/>
  <c r="L1273" i="4"/>
  <c r="J1273" i="4"/>
  <c r="H1273" i="4"/>
  <c r="L1272" i="4"/>
  <c r="H1272" i="4"/>
  <c r="AZ1271" i="4"/>
  <c r="P1271" i="4"/>
  <c r="AZ1270" i="4"/>
  <c r="P1270" i="4"/>
  <c r="L1270" i="4"/>
  <c r="J1270" i="4"/>
  <c r="H1270" i="4"/>
  <c r="P1269" i="4"/>
  <c r="P1268" i="4"/>
  <c r="L1268" i="4"/>
  <c r="J1268" i="4"/>
  <c r="H1268" i="4"/>
  <c r="L1267" i="4"/>
  <c r="H1267" i="4"/>
  <c r="AZ1266" i="4"/>
  <c r="P1266" i="4"/>
  <c r="AZ1265" i="4"/>
  <c r="P1265" i="4"/>
  <c r="L1265" i="4"/>
  <c r="J1265" i="4"/>
  <c r="H1265" i="4"/>
  <c r="P1264" i="4"/>
  <c r="P1258" i="4"/>
  <c r="L1258" i="4"/>
  <c r="J1258" i="4"/>
  <c r="H1258" i="4"/>
  <c r="L1257" i="4"/>
  <c r="H1257" i="4"/>
  <c r="AZ1256" i="4"/>
  <c r="P1256" i="4"/>
  <c r="AZ1255" i="4"/>
  <c r="P1255" i="4"/>
  <c r="L1255" i="4"/>
  <c r="J1255" i="4"/>
  <c r="H1255" i="4"/>
  <c r="P1254" i="4"/>
  <c r="P1263" i="4"/>
  <c r="L1263" i="4"/>
  <c r="J1263" i="4"/>
  <c r="H1263" i="4"/>
  <c r="L1262" i="4"/>
  <c r="H1262" i="4"/>
  <c r="AZ1261" i="4"/>
  <c r="P1261" i="4"/>
  <c r="AZ1260" i="4"/>
  <c r="P1260" i="4"/>
  <c r="L1260" i="4"/>
  <c r="J1260" i="4"/>
  <c r="H1260" i="4"/>
  <c r="P1259" i="4"/>
  <c r="P1355" i="4"/>
  <c r="L1355" i="4"/>
  <c r="J1355" i="4"/>
  <c r="H1355" i="4"/>
  <c r="L1354" i="4"/>
  <c r="H1354" i="4"/>
  <c r="J1354" i="4"/>
  <c r="L1352" i="4"/>
  <c r="H1352" i="4"/>
  <c r="AZ1351" i="4"/>
  <c r="P1351" i="4"/>
  <c r="AZ1350" i="4"/>
  <c r="P1350" i="4"/>
  <c r="L1350" i="4"/>
  <c r="J1350" i="4"/>
  <c r="H1350" i="4"/>
  <c r="P1349" i="4"/>
  <c r="P1303" i="4"/>
  <c r="L1303" i="4"/>
  <c r="J1303" i="4"/>
  <c r="H1303" i="4"/>
  <c r="L1292" i="4"/>
  <c r="H1292" i="4"/>
  <c r="AZ1291" i="4"/>
  <c r="P1291" i="4"/>
  <c r="AZ1290" i="4"/>
  <c r="P1290" i="4"/>
  <c r="L1290" i="4"/>
  <c r="J1290" i="4"/>
  <c r="H1290" i="4"/>
  <c r="P1289" i="4"/>
  <c r="P1253" i="4"/>
  <c r="L1253" i="4"/>
  <c r="J1253" i="4"/>
  <c r="H1253" i="4"/>
  <c r="L1252" i="4"/>
  <c r="H1252" i="4"/>
  <c r="AZ1251" i="4"/>
  <c r="P1251" i="4"/>
  <c r="AZ1250" i="4"/>
  <c r="P1250" i="4"/>
  <c r="L1250" i="4"/>
  <c r="J1250" i="4"/>
  <c r="H1250" i="4"/>
  <c r="P1249" i="4"/>
  <c r="P1248" i="4"/>
  <c r="L1248" i="4"/>
  <c r="J1248" i="4"/>
  <c r="H1248" i="4"/>
  <c r="L1247" i="4"/>
  <c r="H1247" i="4"/>
  <c r="J1247" i="4"/>
  <c r="L1246" i="4"/>
  <c r="H1246" i="4"/>
  <c r="J1246" i="4"/>
  <c r="L1245" i="4"/>
  <c r="H1245" i="4"/>
  <c r="AZ1245" i="4"/>
  <c r="AZ1244" i="4"/>
  <c r="P1244" i="4"/>
  <c r="AZ1243" i="4"/>
  <c r="P1243" i="4"/>
  <c r="L1243" i="4"/>
  <c r="J1243" i="4"/>
  <c r="H1243" i="4"/>
  <c r="P1242" i="4"/>
  <c r="P1241" i="4"/>
  <c r="L1241" i="4"/>
  <c r="J1241" i="4"/>
  <c r="H1241" i="4"/>
  <c r="L1240" i="4"/>
  <c r="H1240" i="4"/>
  <c r="J1240" i="4"/>
  <c r="L1239" i="4"/>
  <c r="H1239" i="4"/>
  <c r="J1239" i="4"/>
  <c r="L1238" i="4"/>
  <c r="H1238" i="4"/>
  <c r="AZ1238" i="4"/>
  <c r="AZ1237" i="4"/>
  <c r="P1237" i="4"/>
  <c r="AZ1236" i="4"/>
  <c r="P1236" i="4"/>
  <c r="L1236" i="4"/>
  <c r="J1236" i="4"/>
  <c r="H1236" i="4"/>
  <c r="P1235" i="4"/>
  <c r="P1234" i="4"/>
  <c r="L1234" i="4"/>
  <c r="J1234" i="4"/>
  <c r="H1234" i="4"/>
  <c r="L1233" i="4"/>
  <c r="H1233" i="4"/>
  <c r="J1233" i="4"/>
  <c r="L1232" i="4"/>
  <c r="H1232" i="4"/>
  <c r="J1232" i="4"/>
  <c r="L1231" i="4"/>
  <c r="H1231" i="4"/>
  <c r="AZ1231" i="4"/>
  <c r="AZ1230" i="4"/>
  <c r="P1230" i="4"/>
  <c r="AZ1229" i="4"/>
  <c r="P1229" i="4"/>
  <c r="L1229" i="4"/>
  <c r="J1229" i="4"/>
  <c r="H1229" i="4"/>
  <c r="P1228" i="4"/>
  <c r="P1227" i="4"/>
  <c r="L1227" i="4"/>
  <c r="J1227" i="4"/>
  <c r="H1227" i="4"/>
  <c r="L1226" i="4"/>
  <c r="H1226" i="4"/>
  <c r="J1226" i="4"/>
  <c r="L1225" i="4"/>
  <c r="H1225" i="4"/>
  <c r="J1225" i="4"/>
  <c r="L1224" i="4"/>
  <c r="H1224" i="4"/>
  <c r="AZ1223" i="4"/>
  <c r="P1223" i="4"/>
  <c r="AZ1222" i="4"/>
  <c r="P1222" i="4"/>
  <c r="L1222" i="4"/>
  <c r="J1222" i="4"/>
  <c r="H1222" i="4"/>
  <c r="P1221" i="4"/>
  <c r="P1220" i="4"/>
  <c r="L1220" i="4"/>
  <c r="J1220" i="4"/>
  <c r="H1220" i="4"/>
  <c r="L1219" i="4"/>
  <c r="H1219" i="4"/>
  <c r="J1219" i="4"/>
  <c r="L1218" i="4"/>
  <c r="H1218" i="4"/>
  <c r="J1218" i="4"/>
  <c r="L1217" i="4"/>
  <c r="H1217" i="4"/>
  <c r="AZ1217" i="4"/>
  <c r="AZ1216" i="4"/>
  <c r="P1216" i="4"/>
  <c r="AZ1215" i="4"/>
  <c r="P1215" i="4"/>
  <c r="L1215" i="4"/>
  <c r="J1215" i="4"/>
  <c r="H1215" i="4"/>
  <c r="P1214" i="4"/>
  <c r="P1213" i="4"/>
  <c r="L1213" i="4"/>
  <c r="J1213" i="4"/>
  <c r="H1213" i="4"/>
  <c r="L1212" i="4"/>
  <c r="H1212" i="4"/>
  <c r="P1212" i="4"/>
  <c r="AZ1211" i="4"/>
  <c r="P1211" i="4"/>
  <c r="AZ1210" i="4"/>
  <c r="P1210" i="4"/>
  <c r="L1210" i="4"/>
  <c r="J1210" i="4"/>
  <c r="H1210" i="4"/>
  <c r="P1209" i="4"/>
  <c r="P1208" i="4"/>
  <c r="L1208" i="4"/>
  <c r="J1208" i="4"/>
  <c r="H1208" i="4"/>
  <c r="L1207" i="4"/>
  <c r="H1207" i="4"/>
  <c r="J1207" i="4"/>
  <c r="L1206" i="4"/>
  <c r="H1206" i="4"/>
  <c r="J1206" i="4"/>
  <c r="L1205" i="4"/>
  <c r="H1205" i="4"/>
  <c r="AZ1205" i="4"/>
  <c r="AZ1204" i="4"/>
  <c r="P1204" i="4"/>
  <c r="AZ1203" i="4"/>
  <c r="P1203" i="4"/>
  <c r="L1203" i="4"/>
  <c r="J1203" i="4"/>
  <c r="H1203" i="4"/>
  <c r="P1202" i="4"/>
  <c r="P1201" i="4"/>
  <c r="L1201" i="4"/>
  <c r="J1201" i="4"/>
  <c r="H1201" i="4"/>
  <c r="L1200" i="4"/>
  <c r="H1200" i="4"/>
  <c r="J1200" i="4"/>
  <c r="L1199" i="4"/>
  <c r="H1199" i="4"/>
  <c r="J1199" i="4"/>
  <c r="L1198" i="4"/>
  <c r="H1198" i="4"/>
  <c r="AZ1197" i="4"/>
  <c r="P1197" i="4"/>
  <c r="AZ1196" i="4"/>
  <c r="P1196" i="4"/>
  <c r="L1196" i="4"/>
  <c r="J1196" i="4"/>
  <c r="H1196" i="4"/>
  <c r="P1195" i="4"/>
  <c r="P1194" i="4"/>
  <c r="L1194" i="4"/>
  <c r="J1194" i="4"/>
  <c r="H1194" i="4"/>
  <c r="L1193" i="4"/>
  <c r="H1193" i="4"/>
  <c r="J1193" i="4"/>
  <c r="L1192" i="4"/>
  <c r="H1192" i="4"/>
  <c r="J1192" i="4"/>
  <c r="L1191" i="4"/>
  <c r="H1191" i="4"/>
  <c r="AZ1190" i="4"/>
  <c r="P1190" i="4"/>
  <c r="AZ1189" i="4"/>
  <c r="P1189" i="4"/>
  <c r="L1189" i="4"/>
  <c r="J1189" i="4"/>
  <c r="H1189" i="4"/>
  <c r="P1188" i="4"/>
  <c r="L1164" i="4"/>
  <c r="H1164" i="4"/>
  <c r="J1164" i="4"/>
  <c r="P1173" i="4"/>
  <c r="L1173" i="4"/>
  <c r="J1173" i="4"/>
  <c r="H1173" i="4"/>
  <c r="L1172" i="4"/>
  <c r="H1172" i="4"/>
  <c r="J1172" i="4"/>
  <c r="L1171" i="4"/>
  <c r="H1171" i="4"/>
  <c r="J1171" i="4"/>
  <c r="L1170" i="4"/>
  <c r="H1170" i="4"/>
  <c r="AZ1169" i="4"/>
  <c r="P1169" i="4"/>
  <c r="AZ1168" i="4"/>
  <c r="P1168" i="4"/>
  <c r="L1168" i="4"/>
  <c r="J1168" i="4"/>
  <c r="H1168" i="4"/>
  <c r="P1167" i="4"/>
  <c r="P1166" i="4"/>
  <c r="L1166" i="4"/>
  <c r="J1166" i="4"/>
  <c r="H1166" i="4"/>
  <c r="L1165" i="4"/>
  <c r="H1165" i="4"/>
  <c r="J1165" i="4"/>
  <c r="L1163" i="4"/>
  <c r="H1163" i="4"/>
  <c r="J1163" i="4"/>
  <c r="L1162" i="4"/>
  <c r="H1162" i="4"/>
  <c r="AZ1161" i="4"/>
  <c r="P1161" i="4"/>
  <c r="AZ1160" i="4"/>
  <c r="P1160" i="4"/>
  <c r="L1160" i="4"/>
  <c r="J1160" i="4"/>
  <c r="H1160" i="4"/>
  <c r="P1159" i="4"/>
  <c r="P1187" i="4"/>
  <c r="L1187" i="4"/>
  <c r="J1187" i="4"/>
  <c r="H1187" i="4"/>
  <c r="L1186" i="4"/>
  <c r="H1186" i="4"/>
  <c r="J1186" i="4"/>
  <c r="L1185" i="4"/>
  <c r="H1185" i="4"/>
  <c r="J1185" i="4"/>
  <c r="L1184" i="4"/>
  <c r="H1184" i="4"/>
  <c r="AZ1184" i="4"/>
  <c r="AZ1183" i="4"/>
  <c r="P1183" i="4"/>
  <c r="AZ1182" i="4"/>
  <c r="P1182" i="4"/>
  <c r="L1182" i="4"/>
  <c r="J1182" i="4"/>
  <c r="H1182" i="4"/>
  <c r="P1181" i="4"/>
  <c r="P1180" i="4"/>
  <c r="L1180" i="4"/>
  <c r="J1180" i="4"/>
  <c r="H1180" i="4"/>
  <c r="L1179" i="4"/>
  <c r="H1179" i="4"/>
  <c r="J1179" i="4"/>
  <c r="L1178" i="4"/>
  <c r="H1178" i="4"/>
  <c r="J1178" i="4"/>
  <c r="L1177" i="4"/>
  <c r="H1177" i="4"/>
  <c r="AZ1177" i="4"/>
  <c r="AZ1176" i="4"/>
  <c r="P1176" i="4"/>
  <c r="AZ1175" i="4"/>
  <c r="P1175" i="4"/>
  <c r="L1175" i="4"/>
  <c r="J1175" i="4"/>
  <c r="H1175" i="4"/>
  <c r="P1174" i="4"/>
  <c r="L1149" i="4"/>
  <c r="H1149" i="4"/>
  <c r="J1149" i="4"/>
  <c r="AZ1149" i="4"/>
  <c r="P1148" i="4"/>
  <c r="AZ1107" i="4"/>
  <c r="P1158" i="4"/>
  <c r="L1158" i="4"/>
  <c r="J1158" i="4"/>
  <c r="H1158" i="4"/>
  <c r="L1157" i="4"/>
  <c r="H1157" i="4"/>
  <c r="J1157" i="4"/>
  <c r="L1156" i="4"/>
  <c r="H1156" i="4"/>
  <c r="P1156" i="4"/>
  <c r="AZ1155" i="4"/>
  <c r="P1155" i="4"/>
  <c r="AZ1154" i="4"/>
  <c r="P1154" i="4"/>
  <c r="L1154" i="4"/>
  <c r="J1154" i="4"/>
  <c r="H1154" i="4"/>
  <c r="P1153" i="4"/>
  <c r="P1152" i="4"/>
  <c r="L1152" i="4"/>
  <c r="J1152" i="4"/>
  <c r="H1152" i="4"/>
  <c r="L1151" i="4"/>
  <c r="H1151" i="4"/>
  <c r="J1151" i="4"/>
  <c r="L1150" i="4"/>
  <c r="H1150" i="4"/>
  <c r="J1150" i="4"/>
  <c r="L1148" i="4"/>
  <c r="H1148" i="4"/>
  <c r="AZ1147" i="4"/>
  <c r="P1147" i="4"/>
  <c r="AZ1146" i="4"/>
  <c r="P1146" i="4"/>
  <c r="L1146" i="4"/>
  <c r="J1146" i="4"/>
  <c r="H1146" i="4"/>
  <c r="P1145" i="4"/>
  <c r="P1144" i="4"/>
  <c r="L1144" i="4"/>
  <c r="J1144" i="4"/>
  <c r="H1144" i="4"/>
  <c r="L1143" i="4"/>
  <c r="H1143" i="4"/>
  <c r="J1143" i="4"/>
  <c r="L1142" i="4"/>
  <c r="H1142" i="4"/>
  <c r="AZ1141" i="4"/>
  <c r="P1141" i="4"/>
  <c r="AZ1140" i="4"/>
  <c r="P1140" i="4"/>
  <c r="L1140" i="4"/>
  <c r="J1140" i="4"/>
  <c r="H1140" i="4"/>
  <c r="P1139" i="4"/>
  <c r="P1132" i="4"/>
  <c r="L1132" i="4"/>
  <c r="J1132" i="4"/>
  <c r="H1132" i="4"/>
  <c r="L1131" i="4"/>
  <c r="H1131" i="4"/>
  <c r="J1131" i="4"/>
  <c r="L1130" i="4"/>
  <c r="H1130" i="4"/>
  <c r="J1130" i="4"/>
  <c r="L1129" i="4"/>
  <c r="H1129" i="4"/>
  <c r="AZ1128" i="4"/>
  <c r="P1128" i="4"/>
  <c r="AZ1127" i="4"/>
  <c r="P1127" i="4"/>
  <c r="L1127" i="4"/>
  <c r="J1127" i="4"/>
  <c r="H1127" i="4"/>
  <c r="P1126" i="4"/>
  <c r="AZ1135" i="4"/>
  <c r="P1135" i="4"/>
  <c r="AZ1134" i="4"/>
  <c r="P1134" i="4"/>
  <c r="L1134" i="4"/>
  <c r="J1134" i="4"/>
  <c r="H1134" i="4"/>
  <c r="P1125" i="4"/>
  <c r="L1125" i="4"/>
  <c r="J1125" i="4"/>
  <c r="H1125" i="4"/>
  <c r="L1124" i="4"/>
  <c r="H1124" i="4"/>
  <c r="J1124" i="4"/>
  <c r="L1123" i="4"/>
  <c r="H1123" i="4"/>
  <c r="J1123" i="4"/>
  <c r="L1122" i="4"/>
  <c r="H1122" i="4"/>
  <c r="AZ1121" i="4"/>
  <c r="P1121" i="4"/>
  <c r="AZ1120" i="4"/>
  <c r="P1120" i="4"/>
  <c r="L1120" i="4"/>
  <c r="J1120" i="4"/>
  <c r="H1120" i="4"/>
  <c r="P1119" i="4"/>
  <c r="L1115" i="4"/>
  <c r="H1115" i="4"/>
  <c r="J1115" i="4"/>
  <c r="AZ1115" i="4"/>
  <c r="P1103" i="4"/>
  <c r="L1103" i="4"/>
  <c r="J1103" i="4"/>
  <c r="H1103" i="4"/>
  <c r="L1102" i="4"/>
  <c r="H1102" i="4"/>
  <c r="J1102" i="4"/>
  <c r="L1101" i="4"/>
  <c r="H1101" i="4"/>
  <c r="J1101" i="4"/>
  <c r="L1100" i="4"/>
  <c r="H1100" i="4"/>
  <c r="J1100" i="4"/>
  <c r="L1099" i="4"/>
  <c r="H1099" i="4"/>
  <c r="AZ1098" i="4"/>
  <c r="P1098" i="4"/>
  <c r="AZ1097" i="4"/>
  <c r="P1097" i="4"/>
  <c r="L1097" i="4"/>
  <c r="J1097" i="4"/>
  <c r="H1097" i="4"/>
  <c r="P1096" i="4"/>
  <c r="P1111" i="4"/>
  <c r="L1111" i="4"/>
  <c r="J1111" i="4"/>
  <c r="H1111" i="4"/>
  <c r="L1110" i="4"/>
  <c r="H1110" i="4"/>
  <c r="J1110" i="4"/>
  <c r="L1109" i="4"/>
  <c r="H1109" i="4"/>
  <c r="J1109" i="4"/>
  <c r="L1108" i="4"/>
  <c r="H1108" i="4"/>
  <c r="J1108" i="4"/>
  <c r="L1107" i="4"/>
  <c r="H1107" i="4"/>
  <c r="AZ1106" i="4"/>
  <c r="P1106" i="4"/>
  <c r="AZ1105" i="4"/>
  <c r="P1105" i="4"/>
  <c r="L1105" i="4"/>
  <c r="J1105" i="4"/>
  <c r="H1105" i="4"/>
  <c r="P1104" i="4"/>
  <c r="L1093" i="4"/>
  <c r="H1093" i="4"/>
  <c r="J1093" i="4"/>
  <c r="P1118" i="4"/>
  <c r="L1118" i="4"/>
  <c r="J1118" i="4"/>
  <c r="H1118" i="4"/>
  <c r="L1117" i="4"/>
  <c r="H1117" i="4"/>
  <c r="J1117" i="4"/>
  <c r="L1116" i="4"/>
  <c r="H1116" i="4"/>
  <c r="J1116" i="4"/>
  <c r="AZ1114" i="4"/>
  <c r="P1114" i="4"/>
  <c r="AZ1113" i="4"/>
  <c r="P1113" i="4"/>
  <c r="L1113" i="4"/>
  <c r="J1113" i="4"/>
  <c r="H1113" i="4"/>
  <c r="P1112" i="4"/>
  <c r="P1095" i="4"/>
  <c r="L1095" i="4"/>
  <c r="J1095" i="4"/>
  <c r="H1095" i="4"/>
  <c r="L1094" i="4"/>
  <c r="H1094" i="4"/>
  <c r="J1094" i="4"/>
  <c r="L1092" i="4"/>
  <c r="H1092" i="4"/>
  <c r="J1092" i="4"/>
  <c r="L1091" i="4"/>
  <c r="H1091" i="4"/>
  <c r="AZ1090" i="4"/>
  <c r="P1090" i="4"/>
  <c r="AZ1089" i="4"/>
  <c r="P1089" i="4"/>
  <c r="L1089" i="4"/>
  <c r="J1089" i="4"/>
  <c r="H1089" i="4"/>
  <c r="P1088" i="4"/>
  <c r="L1079" i="4"/>
  <c r="H1079" i="4"/>
  <c r="J1079" i="4"/>
  <c r="L1072" i="4"/>
  <c r="H1072" i="4"/>
  <c r="J1072" i="4"/>
  <c r="P1081" i="4"/>
  <c r="L1081" i="4"/>
  <c r="J1081" i="4"/>
  <c r="H1081" i="4"/>
  <c r="L1080" i="4"/>
  <c r="H1080" i="4"/>
  <c r="J1080" i="4"/>
  <c r="AZ1080" i="4"/>
  <c r="L1078" i="4"/>
  <c r="H1078" i="4"/>
  <c r="AZ1077" i="4"/>
  <c r="P1077" i="4"/>
  <c r="AZ1076" i="4"/>
  <c r="P1076" i="4"/>
  <c r="L1076" i="4"/>
  <c r="J1076" i="4"/>
  <c r="H1076" i="4"/>
  <c r="P1075" i="4"/>
  <c r="P1074" i="4"/>
  <c r="L1074" i="4"/>
  <c r="J1074" i="4"/>
  <c r="H1074" i="4"/>
  <c r="L1073" i="4"/>
  <c r="H1073" i="4"/>
  <c r="J1073" i="4"/>
  <c r="AZ1073" i="4"/>
  <c r="L1071" i="4"/>
  <c r="H1071" i="4"/>
  <c r="AZ1070" i="4"/>
  <c r="P1070" i="4"/>
  <c r="AZ1069" i="4"/>
  <c r="P1069" i="4"/>
  <c r="L1069" i="4"/>
  <c r="J1069" i="4"/>
  <c r="H1069" i="4"/>
  <c r="P1068" i="4"/>
  <c r="L1056" i="4"/>
  <c r="H1056" i="4"/>
  <c r="J1056" i="4"/>
  <c r="P1489" i="4"/>
  <c r="L1489" i="4"/>
  <c r="J1489" i="4"/>
  <c r="H1489" i="4"/>
  <c r="L1488" i="4"/>
  <c r="H1488" i="4"/>
  <c r="J1488" i="4"/>
  <c r="P1488" i="4"/>
  <c r="L1487" i="4"/>
  <c r="H1487" i="4"/>
  <c r="P1486" i="4"/>
  <c r="P1485" i="4"/>
  <c r="L1485" i="4"/>
  <c r="J1485" i="4"/>
  <c r="H1485" i="4"/>
  <c r="P1484" i="4"/>
  <c r="P1483" i="4"/>
  <c r="L1483" i="4"/>
  <c r="J1483" i="4"/>
  <c r="H1483" i="4"/>
  <c r="L1482" i="4"/>
  <c r="H1482" i="4"/>
  <c r="J1482" i="4"/>
  <c r="P1482" i="4"/>
  <c r="L1481" i="4"/>
  <c r="H1481" i="4"/>
  <c r="P1480" i="4"/>
  <c r="P1479" i="4"/>
  <c r="L1479" i="4"/>
  <c r="J1479" i="4"/>
  <c r="H1479" i="4"/>
  <c r="L1043" i="4"/>
  <c r="H1043" i="4"/>
  <c r="J1043" i="4"/>
  <c r="L1042" i="4"/>
  <c r="H1042" i="4"/>
  <c r="J1042" i="4"/>
  <c r="L1041" i="4"/>
  <c r="H1041" i="4"/>
  <c r="J1041" i="4"/>
  <c r="L1040" i="4"/>
  <c r="H1040" i="4"/>
  <c r="J1040" i="4"/>
  <c r="L1039" i="4"/>
  <c r="H1039" i="4"/>
  <c r="J1039" i="4"/>
  <c r="P1067" i="4"/>
  <c r="L1067" i="4"/>
  <c r="J1067" i="4"/>
  <c r="H1067" i="4"/>
  <c r="AZ1062" i="4"/>
  <c r="P1062" i="4"/>
  <c r="AZ1061" i="4"/>
  <c r="P1061" i="4"/>
  <c r="L1061" i="4"/>
  <c r="J1061" i="4"/>
  <c r="H1061" i="4"/>
  <c r="P1060" i="4"/>
  <c r="P1059" i="4"/>
  <c r="L1059" i="4"/>
  <c r="J1059" i="4"/>
  <c r="H1059" i="4"/>
  <c r="L1058" i="4"/>
  <c r="H1058" i="4"/>
  <c r="J1058" i="4"/>
  <c r="L1057" i="4"/>
  <c r="H1057" i="4"/>
  <c r="J1057" i="4"/>
  <c r="AZ1057" i="4"/>
  <c r="L1055" i="4"/>
  <c r="H1055" i="4"/>
  <c r="AZ1054" i="4"/>
  <c r="P1054" i="4"/>
  <c r="AZ1053" i="4"/>
  <c r="P1053" i="4"/>
  <c r="L1053" i="4"/>
  <c r="J1053" i="4"/>
  <c r="H1053" i="4"/>
  <c r="P1052" i="4"/>
  <c r="P1051" i="4"/>
  <c r="L1051" i="4"/>
  <c r="J1051" i="4"/>
  <c r="H1051" i="4"/>
  <c r="L1050" i="4"/>
  <c r="H1050" i="4"/>
  <c r="J1050" i="4"/>
  <c r="L1049" i="4"/>
  <c r="H1049" i="4"/>
  <c r="J1049" i="4"/>
  <c r="L1048" i="4"/>
  <c r="H1048" i="4"/>
  <c r="AZ1047" i="4"/>
  <c r="P1047" i="4"/>
  <c r="AZ1046" i="4"/>
  <c r="P1046" i="4"/>
  <c r="L1046" i="4"/>
  <c r="J1046" i="4"/>
  <c r="H1046" i="4"/>
  <c r="P1045" i="4"/>
  <c r="P1044" i="4"/>
  <c r="L1044" i="4"/>
  <c r="J1044" i="4"/>
  <c r="H1044" i="4"/>
  <c r="L1038" i="4"/>
  <c r="H1038" i="4"/>
  <c r="AZ1037" i="4"/>
  <c r="P1037" i="4"/>
  <c r="AZ1036" i="4"/>
  <c r="P1036" i="4"/>
  <c r="L1036" i="4"/>
  <c r="J1036" i="4"/>
  <c r="H1036" i="4"/>
  <c r="P1035" i="4"/>
  <c r="P1034" i="4"/>
  <c r="L1034" i="4"/>
  <c r="J1034" i="4"/>
  <c r="H1034" i="4"/>
  <c r="L1033" i="4"/>
  <c r="H1033" i="4"/>
  <c r="J1033" i="4"/>
  <c r="L1032" i="4"/>
  <c r="H1032" i="4"/>
  <c r="AZ1032" i="4"/>
  <c r="AZ1031" i="4"/>
  <c r="P1031" i="4"/>
  <c r="AZ1030" i="4"/>
  <c r="P1030" i="4"/>
  <c r="L1030" i="4"/>
  <c r="J1030" i="4"/>
  <c r="H1030" i="4"/>
  <c r="P1029" i="4"/>
  <c r="P1028" i="4"/>
  <c r="L1028" i="4"/>
  <c r="J1028" i="4"/>
  <c r="H1028" i="4"/>
  <c r="L1027" i="4"/>
  <c r="H1027" i="4"/>
  <c r="J1027" i="4"/>
  <c r="L1026" i="4"/>
  <c r="H1026" i="4"/>
  <c r="J1026" i="4"/>
  <c r="L1025" i="4"/>
  <c r="H1025" i="4"/>
  <c r="AZ1024" i="4"/>
  <c r="P1024" i="4"/>
  <c r="AZ1023" i="4"/>
  <c r="P1023" i="4"/>
  <c r="L1023" i="4"/>
  <c r="J1023" i="4"/>
  <c r="H1023" i="4"/>
  <c r="P1022" i="4"/>
  <c r="P1021" i="4"/>
  <c r="L1021" i="4"/>
  <c r="J1021" i="4"/>
  <c r="H1021" i="4"/>
  <c r="L1020" i="4"/>
  <c r="H1020" i="4"/>
  <c r="J1020" i="4"/>
  <c r="L1019" i="4"/>
  <c r="H1019" i="4"/>
  <c r="J1019" i="4"/>
  <c r="L1018" i="4"/>
  <c r="H1018" i="4"/>
  <c r="AZ1017" i="4"/>
  <c r="P1017" i="4"/>
  <c r="AZ1016" i="4"/>
  <c r="P1016" i="4"/>
  <c r="L1016" i="4"/>
  <c r="J1016" i="4"/>
  <c r="H1016" i="4"/>
  <c r="P1015" i="4"/>
  <c r="P1014" i="4"/>
  <c r="L1014" i="4"/>
  <c r="J1014" i="4"/>
  <c r="H1014" i="4"/>
  <c r="L1013" i="4"/>
  <c r="H1013" i="4"/>
  <c r="J1013" i="4"/>
  <c r="L1012" i="4"/>
  <c r="H1012" i="4"/>
  <c r="J1012" i="4"/>
  <c r="L1011" i="4"/>
  <c r="H1011" i="4"/>
  <c r="AZ1011" i="4"/>
  <c r="AZ1010" i="4"/>
  <c r="P1010" i="4"/>
  <c r="AZ1009" i="4"/>
  <c r="P1009" i="4"/>
  <c r="L1009" i="4"/>
  <c r="J1009" i="4"/>
  <c r="H1009" i="4"/>
  <c r="P1008" i="4"/>
  <c r="P1007" i="4"/>
  <c r="L1007" i="4"/>
  <c r="J1007" i="4"/>
  <c r="H1007" i="4"/>
  <c r="L1006" i="4"/>
  <c r="H1006" i="4"/>
  <c r="J1006" i="4"/>
  <c r="L1005" i="4"/>
  <c r="H1005" i="4"/>
  <c r="J1005" i="4"/>
  <c r="L1004" i="4"/>
  <c r="H1004" i="4"/>
  <c r="AZ1004" i="4"/>
  <c r="AZ1003" i="4"/>
  <c r="P1003" i="4"/>
  <c r="AZ1002" i="4"/>
  <c r="P1002" i="4"/>
  <c r="L1002" i="4"/>
  <c r="J1002" i="4"/>
  <c r="H1002" i="4"/>
  <c r="P1001" i="4"/>
  <c r="P1000" i="4"/>
  <c r="L1000" i="4"/>
  <c r="J1000" i="4"/>
  <c r="H1000" i="4"/>
  <c r="L999" i="4"/>
  <c r="H999" i="4"/>
  <c r="J999" i="4"/>
  <c r="L998" i="4"/>
  <c r="H998" i="4"/>
  <c r="J998" i="4"/>
  <c r="L997" i="4"/>
  <c r="H997" i="4"/>
  <c r="AZ997" i="4"/>
  <c r="AZ996" i="4"/>
  <c r="P996" i="4"/>
  <c r="AZ995" i="4"/>
  <c r="P995" i="4"/>
  <c r="L995" i="4"/>
  <c r="J995" i="4"/>
  <c r="H995" i="4"/>
  <c r="P994" i="4"/>
  <c r="P993" i="4"/>
  <c r="L993" i="4"/>
  <c r="J993" i="4"/>
  <c r="H993" i="4"/>
  <c r="L992" i="4"/>
  <c r="H992" i="4"/>
  <c r="J992" i="4"/>
  <c r="L991" i="4"/>
  <c r="H991" i="4"/>
  <c r="J991" i="4"/>
  <c r="L990" i="4"/>
  <c r="H990" i="4"/>
  <c r="AZ990" i="4"/>
  <c r="AZ989" i="4"/>
  <c r="P989" i="4"/>
  <c r="AZ988" i="4"/>
  <c r="P988" i="4"/>
  <c r="L988" i="4"/>
  <c r="J988" i="4"/>
  <c r="H988" i="4"/>
  <c r="P987" i="4"/>
  <c r="L971" i="4"/>
  <c r="H971" i="4"/>
  <c r="J971" i="4"/>
  <c r="P986" i="4"/>
  <c r="L986" i="4"/>
  <c r="J986" i="4"/>
  <c r="H986" i="4"/>
  <c r="L985" i="4"/>
  <c r="H985" i="4"/>
  <c r="J985" i="4"/>
  <c r="L984" i="4"/>
  <c r="H984" i="4"/>
  <c r="J984" i="4"/>
  <c r="L983" i="4"/>
  <c r="H983" i="4"/>
  <c r="AZ982" i="4"/>
  <c r="P982" i="4"/>
  <c r="AZ981" i="4"/>
  <c r="P981" i="4"/>
  <c r="L981" i="4"/>
  <c r="J981" i="4"/>
  <c r="H981" i="4"/>
  <c r="P980" i="4"/>
  <c r="P979" i="4"/>
  <c r="L979" i="4"/>
  <c r="J979" i="4"/>
  <c r="H979" i="4"/>
  <c r="L978" i="4"/>
  <c r="H978" i="4"/>
  <c r="J978" i="4"/>
  <c r="L977" i="4"/>
  <c r="H977" i="4"/>
  <c r="P977" i="4"/>
  <c r="P976" i="4"/>
  <c r="P975" i="4"/>
  <c r="L975" i="4"/>
  <c r="J975" i="4"/>
  <c r="H975" i="4"/>
  <c r="P974" i="4"/>
  <c r="L957" i="4"/>
  <c r="H957" i="4"/>
  <c r="J957" i="4"/>
  <c r="L964" i="4"/>
  <c r="H964" i="4"/>
  <c r="J964" i="4"/>
  <c r="P952" i="4"/>
  <c r="L952" i="4"/>
  <c r="J952" i="4"/>
  <c r="H952" i="4"/>
  <c r="L951" i="4"/>
  <c r="H951" i="4"/>
  <c r="J951" i="4"/>
  <c r="L950" i="4"/>
  <c r="H950" i="4"/>
  <c r="P949" i="4"/>
  <c r="P948" i="4"/>
  <c r="L948" i="4"/>
  <c r="J948" i="4"/>
  <c r="H948" i="4"/>
  <c r="P947" i="4"/>
  <c r="P946" i="4"/>
  <c r="L946" i="4"/>
  <c r="J946" i="4"/>
  <c r="H946" i="4"/>
  <c r="L945" i="4"/>
  <c r="H945" i="4"/>
  <c r="J945" i="4"/>
  <c r="L944" i="4"/>
  <c r="H944" i="4"/>
  <c r="P943" i="4"/>
  <c r="P942" i="4"/>
  <c r="L942" i="4"/>
  <c r="J942" i="4"/>
  <c r="H942" i="4"/>
  <c r="P941" i="4"/>
  <c r="P959" i="4"/>
  <c r="L959" i="4"/>
  <c r="J959" i="4"/>
  <c r="H959" i="4"/>
  <c r="L958" i="4"/>
  <c r="H958" i="4"/>
  <c r="J958" i="4"/>
  <c r="L956" i="4"/>
  <c r="H956" i="4"/>
  <c r="P956" i="4"/>
  <c r="P955" i="4"/>
  <c r="P954" i="4"/>
  <c r="L954" i="4"/>
  <c r="J954" i="4"/>
  <c r="H954" i="4"/>
  <c r="P953" i="4"/>
  <c r="P973" i="4"/>
  <c r="L973" i="4"/>
  <c r="J973" i="4"/>
  <c r="H973" i="4"/>
  <c r="L972" i="4"/>
  <c r="H972" i="4"/>
  <c r="J972" i="4"/>
  <c r="L970" i="4"/>
  <c r="H970" i="4"/>
  <c r="AZ970" i="4"/>
  <c r="AZ969" i="4"/>
  <c r="P969" i="4"/>
  <c r="AZ968" i="4"/>
  <c r="P968" i="4"/>
  <c r="L968" i="4"/>
  <c r="J968" i="4"/>
  <c r="H968" i="4"/>
  <c r="P967" i="4"/>
  <c r="P966" i="4"/>
  <c r="L966" i="4"/>
  <c r="J966" i="4"/>
  <c r="H966" i="4"/>
  <c r="L965" i="4"/>
  <c r="H965" i="4"/>
  <c r="J965" i="4"/>
  <c r="L963" i="4"/>
  <c r="H963" i="4"/>
  <c r="P963" i="4"/>
  <c r="P962" i="4"/>
  <c r="P961" i="4"/>
  <c r="L961" i="4"/>
  <c r="J961" i="4"/>
  <c r="H961" i="4"/>
  <c r="P960" i="4"/>
  <c r="P927" i="4"/>
  <c r="L927" i="4"/>
  <c r="J927" i="4"/>
  <c r="H927" i="4"/>
  <c r="L926" i="4"/>
  <c r="H926" i="4"/>
  <c r="J926" i="4"/>
  <c r="L924" i="4"/>
  <c r="H924" i="4"/>
  <c r="P924" i="4"/>
  <c r="P923" i="4"/>
  <c r="P922" i="4"/>
  <c r="L922" i="4"/>
  <c r="J922" i="4"/>
  <c r="H922" i="4"/>
  <c r="P921" i="4"/>
  <c r="P1476" i="4" l="1"/>
  <c r="P1469" i="4"/>
  <c r="G1456" i="4"/>
  <c r="G1442" i="4"/>
  <c r="J1443" i="4"/>
  <c r="J1450" i="4"/>
  <c r="J1462" i="4"/>
  <c r="G1461" i="4"/>
  <c r="J1415" i="4"/>
  <c r="G1414" i="4"/>
  <c r="J1422" i="4"/>
  <c r="G1421" i="4"/>
  <c r="J1429" i="4"/>
  <c r="G1428" i="4"/>
  <c r="J1394" i="4"/>
  <c r="G1393" i="4"/>
  <c r="J1408" i="4"/>
  <c r="G1407" i="4"/>
  <c r="J1401" i="4"/>
  <c r="G1400" i="4"/>
  <c r="J1387" i="4"/>
  <c r="G1386" i="4"/>
  <c r="J1436" i="4"/>
  <c r="G1435" i="4"/>
  <c r="J1380" i="4"/>
  <c r="G1379" i="4"/>
  <c r="J1373" i="4"/>
  <c r="G1372" i="4"/>
  <c r="J1359" i="4"/>
  <c r="G1358" i="4"/>
  <c r="G1321" i="4"/>
  <c r="J1322" i="4"/>
  <c r="G1336" i="4"/>
  <c r="J1337" i="4"/>
  <c r="AZ1324" i="4"/>
  <c r="AZ1342" i="4"/>
  <c r="P1325" i="4"/>
  <c r="P1339" i="4"/>
  <c r="P1326" i="4"/>
  <c r="P1340" i="4"/>
  <c r="P1327" i="4"/>
  <c r="P1341" i="4"/>
  <c r="G1276" i="4"/>
  <c r="J1277" i="4"/>
  <c r="AZ1282" i="4"/>
  <c r="P1279" i="4"/>
  <c r="P1280" i="4"/>
  <c r="P1281" i="4"/>
  <c r="AZ1312" i="4"/>
  <c r="G1306" i="4"/>
  <c r="P1309" i="4"/>
  <c r="J1307" i="4"/>
  <c r="P1310" i="4"/>
  <c r="P1311" i="4"/>
  <c r="P1295" i="4"/>
  <c r="P1296" i="4"/>
  <c r="P1297" i="4"/>
  <c r="P1294" i="4"/>
  <c r="G1266" i="4"/>
  <c r="J1267" i="4"/>
  <c r="J1272" i="4"/>
  <c r="G1271" i="4"/>
  <c r="J1257" i="4"/>
  <c r="G1256" i="4"/>
  <c r="J1262" i="4"/>
  <c r="G1261" i="4"/>
  <c r="G1291" i="4"/>
  <c r="J1292" i="4"/>
  <c r="J1252" i="4"/>
  <c r="G1251" i="4"/>
  <c r="G1351" i="4"/>
  <c r="J1352" i="4"/>
  <c r="G1237" i="4"/>
  <c r="J1238" i="4"/>
  <c r="G1244" i="4"/>
  <c r="J1245" i="4"/>
  <c r="P1238" i="4"/>
  <c r="P1245" i="4"/>
  <c r="G1223" i="4"/>
  <c r="J1224" i="4"/>
  <c r="J1212" i="4"/>
  <c r="G1211" i="4"/>
  <c r="J1217" i="4"/>
  <c r="G1216" i="4"/>
  <c r="G1230" i="4"/>
  <c r="J1231" i="4"/>
  <c r="AZ1212" i="4"/>
  <c r="P1217" i="4"/>
  <c r="P1231" i="4"/>
  <c r="G1197" i="4"/>
  <c r="J1198" i="4"/>
  <c r="G1204" i="4"/>
  <c r="J1205" i="4"/>
  <c r="P1205" i="4"/>
  <c r="G1190" i="4"/>
  <c r="J1191" i="4"/>
  <c r="G1161" i="4"/>
  <c r="J1162" i="4"/>
  <c r="G1169" i="4"/>
  <c r="J1170" i="4"/>
  <c r="P1184" i="4"/>
  <c r="G1176" i="4"/>
  <c r="J1177" i="4"/>
  <c r="P1177" i="4"/>
  <c r="P1149" i="4"/>
  <c r="J1148" i="4"/>
  <c r="G1147" i="4"/>
  <c r="J1156" i="4"/>
  <c r="G1155" i="4"/>
  <c r="AZ1148" i="4"/>
  <c r="J1142" i="4"/>
  <c r="G1141" i="4"/>
  <c r="G1128" i="4"/>
  <c r="J1129" i="4"/>
  <c r="G1121" i="4"/>
  <c r="J1122" i="4"/>
  <c r="P1115" i="4"/>
  <c r="G1098" i="4"/>
  <c r="J1099" i="4"/>
  <c r="P1107" i="4"/>
  <c r="G1090" i="4"/>
  <c r="J1091" i="4"/>
  <c r="J1078" i="4"/>
  <c r="G1077" i="4"/>
  <c r="P1080" i="4"/>
  <c r="G1480" i="4"/>
  <c r="J1071" i="4"/>
  <c r="G1070" i="4"/>
  <c r="P1073" i="4"/>
  <c r="J1487" i="4"/>
  <c r="G1486" i="4"/>
  <c r="J1481" i="4"/>
  <c r="G1054" i="4"/>
  <c r="J1055" i="4"/>
  <c r="G1062" i="4"/>
  <c r="P1057" i="4"/>
  <c r="G1047" i="4"/>
  <c r="J1048" i="4"/>
  <c r="J1025" i="4"/>
  <c r="G1024" i="4"/>
  <c r="J1018" i="4"/>
  <c r="G1017" i="4"/>
  <c r="G1031" i="4"/>
  <c r="J1032" i="4"/>
  <c r="G1037" i="4"/>
  <c r="J1038" i="4"/>
  <c r="P1032" i="4"/>
  <c r="G1010" i="4"/>
  <c r="J1011" i="4"/>
  <c r="G1003" i="4"/>
  <c r="J1004" i="4"/>
  <c r="P1004" i="4"/>
  <c r="P1011" i="4"/>
  <c r="G996" i="4"/>
  <c r="J997" i="4"/>
  <c r="P997" i="4"/>
  <c r="G989" i="4"/>
  <c r="J990" i="4"/>
  <c r="P990" i="4"/>
  <c r="G982" i="4"/>
  <c r="J983" i="4"/>
  <c r="G976" i="4"/>
  <c r="J977" i="4"/>
  <c r="G943" i="4"/>
  <c r="J944" i="4"/>
  <c r="J950" i="4"/>
  <c r="G949" i="4"/>
  <c r="J956" i="4"/>
  <c r="G955" i="4"/>
  <c r="P970" i="4"/>
  <c r="J963" i="4"/>
  <c r="G962" i="4"/>
  <c r="J924" i="4"/>
  <c r="G923" i="4"/>
  <c r="G1451" i="4" l="1"/>
  <c r="J1451" i="4" s="1"/>
  <c r="G1475" i="4"/>
  <c r="G184" i="4" s="1"/>
  <c r="J1476" i="4"/>
  <c r="G1468" i="4"/>
  <c r="G183" i="4" s="1"/>
  <c r="J1469" i="4"/>
  <c r="G1449" i="4" l="1"/>
  <c r="P940" i="4"/>
  <c r="L940" i="4"/>
  <c r="J940" i="4"/>
  <c r="H940" i="4"/>
  <c r="L939" i="4"/>
  <c r="H939" i="4"/>
  <c r="J939" i="4"/>
  <c r="P939" i="4"/>
  <c r="L938" i="4"/>
  <c r="H938" i="4"/>
  <c r="J938" i="4"/>
  <c r="L937" i="4"/>
  <c r="H937" i="4"/>
  <c r="AZ936" i="4"/>
  <c r="P936" i="4"/>
  <c r="AZ935" i="4"/>
  <c r="P935" i="4"/>
  <c r="L935" i="4"/>
  <c r="J935" i="4"/>
  <c r="H935" i="4"/>
  <c r="P934" i="4"/>
  <c r="P899" i="4"/>
  <c r="L899" i="4"/>
  <c r="J899" i="4"/>
  <c r="H899" i="4"/>
  <c r="L898" i="4"/>
  <c r="H898" i="4"/>
  <c r="J898" i="4"/>
  <c r="L896" i="4"/>
  <c r="H896" i="4"/>
  <c r="J896" i="4"/>
  <c r="L894" i="4"/>
  <c r="H894" i="4"/>
  <c r="P893" i="4"/>
  <c r="P892" i="4"/>
  <c r="L892" i="4"/>
  <c r="J892" i="4"/>
  <c r="H892" i="4"/>
  <c r="P891" i="4"/>
  <c r="L887" i="4"/>
  <c r="H887" i="4"/>
  <c r="J887" i="4"/>
  <c r="G936" i="4" l="1"/>
  <c r="J937" i="4"/>
  <c r="AZ939" i="4"/>
  <c r="J894" i="4"/>
  <c r="G893" i="4"/>
  <c r="P890" i="4" l="1"/>
  <c r="L890" i="4"/>
  <c r="J890" i="4"/>
  <c r="H890" i="4"/>
  <c r="L889" i="4"/>
  <c r="H889" i="4"/>
  <c r="J889" i="4"/>
  <c r="L885" i="4"/>
  <c r="H885" i="4"/>
  <c r="P884" i="4"/>
  <c r="P883" i="4"/>
  <c r="L883" i="4"/>
  <c r="J883" i="4"/>
  <c r="H883" i="4"/>
  <c r="P882" i="4"/>
  <c r="P933" i="4"/>
  <c r="L933" i="4"/>
  <c r="J933" i="4"/>
  <c r="H933" i="4"/>
  <c r="L932" i="4"/>
  <c r="H932" i="4"/>
  <c r="J932" i="4"/>
  <c r="L931" i="4"/>
  <c r="H931" i="4"/>
  <c r="P930" i="4"/>
  <c r="P929" i="4"/>
  <c r="L929" i="4"/>
  <c r="J929" i="4"/>
  <c r="H929" i="4"/>
  <c r="P928" i="4"/>
  <c r="P920" i="4"/>
  <c r="L920" i="4"/>
  <c r="J920" i="4"/>
  <c r="H920" i="4"/>
  <c r="L919" i="4"/>
  <c r="H919" i="4"/>
  <c r="J919" i="4"/>
  <c r="L917" i="4"/>
  <c r="H917" i="4"/>
  <c r="P916" i="4"/>
  <c r="P915" i="4"/>
  <c r="L915" i="4"/>
  <c r="J915" i="4"/>
  <c r="H915" i="4"/>
  <c r="P914" i="4"/>
  <c r="P913" i="4"/>
  <c r="L913" i="4"/>
  <c r="J913" i="4"/>
  <c r="H913" i="4"/>
  <c r="L912" i="4"/>
  <c r="H912" i="4"/>
  <c r="J912" i="4"/>
  <c r="L910" i="4"/>
  <c r="H910" i="4"/>
  <c r="P909" i="4"/>
  <c r="P908" i="4"/>
  <c r="L908" i="4"/>
  <c r="J908" i="4"/>
  <c r="H908" i="4"/>
  <c r="P907" i="4"/>
  <c r="P906" i="4"/>
  <c r="L906" i="4"/>
  <c r="J906" i="4"/>
  <c r="H906" i="4"/>
  <c r="L905" i="4"/>
  <c r="H905" i="4"/>
  <c r="J905" i="4"/>
  <c r="L903" i="4"/>
  <c r="H903" i="4"/>
  <c r="P902" i="4"/>
  <c r="P901" i="4"/>
  <c r="L901" i="4"/>
  <c r="J901" i="4"/>
  <c r="H901" i="4"/>
  <c r="P900" i="4"/>
  <c r="P881" i="4"/>
  <c r="L881" i="4"/>
  <c r="J881" i="4"/>
  <c r="H881" i="4"/>
  <c r="L880" i="4"/>
  <c r="H880" i="4"/>
  <c r="J880" i="4"/>
  <c r="L878" i="4"/>
  <c r="H878" i="4"/>
  <c r="P877" i="4"/>
  <c r="P876" i="4"/>
  <c r="L876" i="4"/>
  <c r="J876" i="4"/>
  <c r="H876" i="4"/>
  <c r="P875" i="4"/>
  <c r="P874" i="4"/>
  <c r="L874" i="4"/>
  <c r="J874" i="4"/>
  <c r="H874" i="4"/>
  <c r="L873" i="4"/>
  <c r="H873" i="4"/>
  <c r="J873" i="4"/>
  <c r="L872" i="4"/>
  <c r="H872" i="4"/>
  <c r="P872" i="4"/>
  <c r="P871" i="4"/>
  <c r="P870" i="4"/>
  <c r="L870" i="4"/>
  <c r="J870" i="4"/>
  <c r="H870" i="4"/>
  <c r="P869" i="4"/>
  <c r="P861" i="4"/>
  <c r="L861" i="4"/>
  <c r="J861" i="4"/>
  <c r="H861" i="4"/>
  <c r="L859" i="4"/>
  <c r="H859" i="4"/>
  <c r="P858" i="4"/>
  <c r="P857" i="4"/>
  <c r="L857" i="4"/>
  <c r="J857" i="4"/>
  <c r="H857" i="4"/>
  <c r="P856" i="4"/>
  <c r="G884" i="4" l="1"/>
  <c r="G871" i="4"/>
  <c r="G916" i="4"/>
  <c r="G902" i="4"/>
  <c r="G930" i="4"/>
  <c r="G909" i="4"/>
  <c r="G877" i="4"/>
  <c r="J885" i="4"/>
  <c r="J903" i="4"/>
  <c r="J910" i="4"/>
  <c r="J917" i="4"/>
  <c r="J931" i="4"/>
  <c r="J872" i="4"/>
  <c r="J878" i="4"/>
  <c r="J859" i="4"/>
  <c r="G858" i="4"/>
  <c r="P834" i="4"/>
  <c r="L834" i="4"/>
  <c r="J834" i="4"/>
  <c r="H834" i="4"/>
  <c r="L833" i="4"/>
  <c r="H833" i="4"/>
  <c r="J833" i="4"/>
  <c r="L831" i="4"/>
  <c r="H831" i="4"/>
  <c r="P830" i="4"/>
  <c r="P829" i="4"/>
  <c r="L829" i="4"/>
  <c r="J829" i="4"/>
  <c r="H829" i="4"/>
  <c r="P828" i="4"/>
  <c r="P827" i="4"/>
  <c r="L827" i="4"/>
  <c r="J827" i="4"/>
  <c r="H827" i="4"/>
  <c r="L826" i="4"/>
  <c r="H826" i="4"/>
  <c r="J826" i="4"/>
  <c r="L824" i="4"/>
  <c r="H824" i="4"/>
  <c r="P823" i="4"/>
  <c r="P822" i="4"/>
  <c r="L822" i="4"/>
  <c r="J822" i="4"/>
  <c r="H822" i="4"/>
  <c r="P821" i="4"/>
  <c r="P820" i="4"/>
  <c r="L820" i="4"/>
  <c r="J820" i="4"/>
  <c r="H820" i="4"/>
  <c r="L819" i="4"/>
  <c r="H819" i="4"/>
  <c r="J819" i="4"/>
  <c r="L817" i="4"/>
  <c r="H817" i="4"/>
  <c r="P816" i="4"/>
  <c r="P815" i="4"/>
  <c r="L815" i="4"/>
  <c r="J815" i="4"/>
  <c r="H815" i="4"/>
  <c r="P814" i="4"/>
  <c r="P813" i="4"/>
  <c r="L813" i="4"/>
  <c r="J813" i="4"/>
  <c r="H813" i="4"/>
  <c r="L812" i="4"/>
  <c r="H812" i="4"/>
  <c r="J812" i="4"/>
  <c r="L810" i="4"/>
  <c r="H810" i="4"/>
  <c r="P809" i="4"/>
  <c r="P808" i="4"/>
  <c r="L808" i="4"/>
  <c r="J808" i="4"/>
  <c r="H808" i="4"/>
  <c r="P807" i="4"/>
  <c r="P868" i="4"/>
  <c r="L868" i="4"/>
  <c r="J868" i="4"/>
  <c r="H868" i="4"/>
  <c r="L867" i="4"/>
  <c r="H867" i="4"/>
  <c r="J867" i="4"/>
  <c r="L865" i="4"/>
  <c r="H865" i="4"/>
  <c r="P865" i="4"/>
  <c r="P864" i="4"/>
  <c r="P863" i="4"/>
  <c r="L863" i="4"/>
  <c r="J863" i="4"/>
  <c r="H863" i="4"/>
  <c r="P862" i="4"/>
  <c r="P855" i="4"/>
  <c r="L855" i="4"/>
  <c r="J855" i="4"/>
  <c r="H855" i="4"/>
  <c r="L854" i="4"/>
  <c r="H854" i="4"/>
  <c r="J854" i="4"/>
  <c r="L852" i="4"/>
  <c r="H852" i="4"/>
  <c r="P851" i="4"/>
  <c r="P850" i="4"/>
  <c r="L850" i="4"/>
  <c r="J850" i="4"/>
  <c r="H850" i="4"/>
  <c r="P849" i="4"/>
  <c r="P848" i="4"/>
  <c r="L848" i="4"/>
  <c r="J848" i="4"/>
  <c r="H848" i="4"/>
  <c r="L847" i="4"/>
  <c r="H847" i="4"/>
  <c r="J847" i="4"/>
  <c r="L845" i="4"/>
  <c r="H845" i="4"/>
  <c r="P844" i="4"/>
  <c r="P843" i="4"/>
  <c r="L843" i="4"/>
  <c r="J843" i="4"/>
  <c r="H843" i="4"/>
  <c r="P842" i="4"/>
  <c r="P841" i="4"/>
  <c r="L841" i="4"/>
  <c r="J841" i="4"/>
  <c r="H841" i="4"/>
  <c r="L840" i="4"/>
  <c r="H840" i="4"/>
  <c r="J840" i="4"/>
  <c r="L838" i="4"/>
  <c r="H838" i="4"/>
  <c r="P837" i="4"/>
  <c r="P836" i="4"/>
  <c r="L836" i="4"/>
  <c r="J836" i="4"/>
  <c r="H836" i="4"/>
  <c r="P835" i="4"/>
  <c r="P806" i="4"/>
  <c r="L806" i="4"/>
  <c r="J806" i="4"/>
  <c r="H806" i="4"/>
  <c r="L805" i="4"/>
  <c r="H805" i="4"/>
  <c r="J805" i="4"/>
  <c r="L804" i="4"/>
  <c r="H804" i="4"/>
  <c r="P803" i="4"/>
  <c r="P802" i="4"/>
  <c r="L802" i="4"/>
  <c r="J802" i="4"/>
  <c r="H802" i="4"/>
  <c r="P801" i="4"/>
  <c r="G851" i="4" l="1"/>
  <c r="G823" i="4"/>
  <c r="G809" i="4"/>
  <c r="G816" i="4"/>
  <c r="G837" i="4"/>
  <c r="G864" i="4"/>
  <c r="G830" i="4"/>
  <c r="G844" i="4"/>
  <c r="J810" i="4"/>
  <c r="J817" i="4"/>
  <c r="J824" i="4"/>
  <c r="J831" i="4"/>
  <c r="J852" i="4"/>
  <c r="J865" i="4"/>
  <c r="G803" i="4"/>
  <c r="J838" i="4"/>
  <c r="J845" i="4"/>
  <c r="J804" i="4"/>
  <c r="P787" i="4"/>
  <c r="L787" i="4"/>
  <c r="J787" i="4"/>
  <c r="H787" i="4"/>
  <c r="L786" i="4"/>
  <c r="H786" i="4"/>
  <c r="J786" i="4"/>
  <c r="L785" i="4"/>
  <c r="H785" i="4"/>
  <c r="P785" i="4"/>
  <c r="P784" i="4"/>
  <c r="P783" i="4"/>
  <c r="L783" i="4"/>
  <c r="J783" i="4"/>
  <c r="H783" i="4"/>
  <c r="P782" i="4"/>
  <c r="P793" i="4"/>
  <c r="L793" i="4"/>
  <c r="J793" i="4"/>
  <c r="H793" i="4"/>
  <c r="L792" i="4"/>
  <c r="H792" i="4"/>
  <c r="J792" i="4"/>
  <c r="L791" i="4"/>
  <c r="H791" i="4"/>
  <c r="P791" i="4"/>
  <c r="P790" i="4"/>
  <c r="P789" i="4"/>
  <c r="L789" i="4"/>
  <c r="J789" i="4"/>
  <c r="H789" i="4"/>
  <c r="P788" i="4"/>
  <c r="P781" i="4"/>
  <c r="L781" i="4"/>
  <c r="J781" i="4"/>
  <c r="H781" i="4"/>
  <c r="L780" i="4"/>
  <c r="H780" i="4"/>
  <c r="J780" i="4"/>
  <c r="L779" i="4"/>
  <c r="H779" i="4"/>
  <c r="P779" i="4"/>
  <c r="P778" i="4"/>
  <c r="P777" i="4"/>
  <c r="L777" i="4"/>
  <c r="J777" i="4"/>
  <c r="H777" i="4"/>
  <c r="P776" i="4"/>
  <c r="P757" i="4"/>
  <c r="L757" i="4"/>
  <c r="J757" i="4"/>
  <c r="H757" i="4"/>
  <c r="L756" i="4"/>
  <c r="H756" i="4"/>
  <c r="J756" i="4"/>
  <c r="L755" i="4"/>
  <c r="H755" i="4"/>
  <c r="P754" i="4"/>
  <c r="P753" i="4"/>
  <c r="L753" i="4"/>
  <c r="J753" i="4"/>
  <c r="H753" i="4"/>
  <c r="P752" i="4"/>
  <c r="P751" i="4"/>
  <c r="L751" i="4"/>
  <c r="J751" i="4"/>
  <c r="H751" i="4"/>
  <c r="L750" i="4"/>
  <c r="H750" i="4"/>
  <c r="J750" i="4"/>
  <c r="L749" i="4"/>
  <c r="H749" i="4"/>
  <c r="P748" i="4"/>
  <c r="P747" i="4"/>
  <c r="L747" i="4"/>
  <c r="J747" i="4"/>
  <c r="H747" i="4"/>
  <c r="P746" i="4"/>
  <c r="P745" i="4"/>
  <c r="L745" i="4"/>
  <c r="J745" i="4"/>
  <c r="H745" i="4"/>
  <c r="L744" i="4"/>
  <c r="H744" i="4"/>
  <c r="J744" i="4"/>
  <c r="L743" i="4"/>
  <c r="H743" i="4"/>
  <c r="J743" i="4"/>
  <c r="P743" i="4"/>
  <c r="P742" i="4"/>
  <c r="P741" i="4"/>
  <c r="L741" i="4"/>
  <c r="J741" i="4"/>
  <c r="H741" i="4"/>
  <c r="P740" i="4"/>
  <c r="P739" i="4"/>
  <c r="L739" i="4"/>
  <c r="J739" i="4"/>
  <c r="H739" i="4"/>
  <c r="L738" i="4"/>
  <c r="H738" i="4"/>
  <c r="J738" i="4"/>
  <c r="L737" i="4"/>
  <c r="H737" i="4"/>
  <c r="P737" i="4"/>
  <c r="P736" i="4"/>
  <c r="P735" i="4"/>
  <c r="L735" i="4"/>
  <c r="J735" i="4"/>
  <c r="H735" i="4"/>
  <c r="P734" i="4"/>
  <c r="P769" i="4"/>
  <c r="L769" i="4"/>
  <c r="J769" i="4"/>
  <c r="H769" i="4"/>
  <c r="L768" i="4"/>
  <c r="H768" i="4"/>
  <c r="J768" i="4"/>
  <c r="L767" i="4"/>
  <c r="H767" i="4"/>
  <c r="P767" i="4"/>
  <c r="P766" i="4"/>
  <c r="P765" i="4"/>
  <c r="L765" i="4"/>
  <c r="J765" i="4"/>
  <c r="H765" i="4"/>
  <c r="P764" i="4"/>
  <c r="P763" i="4"/>
  <c r="L763" i="4"/>
  <c r="J763" i="4"/>
  <c r="H763" i="4"/>
  <c r="L762" i="4"/>
  <c r="H762" i="4"/>
  <c r="J762" i="4"/>
  <c r="L761" i="4"/>
  <c r="H761" i="4"/>
  <c r="P761" i="4"/>
  <c r="P760" i="4"/>
  <c r="P759" i="4"/>
  <c r="L759" i="4"/>
  <c r="J759" i="4"/>
  <c r="H759" i="4"/>
  <c r="P758" i="4"/>
  <c r="P775" i="4"/>
  <c r="L775" i="4"/>
  <c r="J775" i="4"/>
  <c r="H775" i="4"/>
  <c r="L774" i="4"/>
  <c r="H774" i="4"/>
  <c r="J774" i="4"/>
  <c r="L773" i="4"/>
  <c r="H773" i="4"/>
  <c r="P773" i="4"/>
  <c r="P772" i="4"/>
  <c r="P771" i="4"/>
  <c r="L771" i="4"/>
  <c r="J771" i="4"/>
  <c r="H771" i="4"/>
  <c r="P770" i="4"/>
  <c r="P800" i="4"/>
  <c r="L800" i="4"/>
  <c r="J800" i="4"/>
  <c r="H800" i="4"/>
  <c r="L799" i="4"/>
  <c r="H799" i="4"/>
  <c r="J799" i="4"/>
  <c r="L797" i="4"/>
  <c r="H797" i="4"/>
  <c r="P796" i="4"/>
  <c r="P795" i="4"/>
  <c r="L795" i="4"/>
  <c r="J795" i="4"/>
  <c r="H795" i="4"/>
  <c r="P794" i="4"/>
  <c r="P733" i="4"/>
  <c r="L733" i="4"/>
  <c r="J733" i="4"/>
  <c r="H733" i="4"/>
  <c r="L732" i="4"/>
  <c r="H732" i="4"/>
  <c r="J732" i="4"/>
  <c r="L731" i="4"/>
  <c r="H731" i="4"/>
  <c r="P731" i="4"/>
  <c r="P730" i="4"/>
  <c r="P729" i="4"/>
  <c r="L729" i="4"/>
  <c r="J729" i="4"/>
  <c r="H729" i="4"/>
  <c r="P728" i="4"/>
  <c r="P727" i="4"/>
  <c r="L727" i="4"/>
  <c r="J727" i="4"/>
  <c r="H727" i="4"/>
  <c r="L726" i="4"/>
  <c r="H726" i="4"/>
  <c r="J726" i="4"/>
  <c r="L725" i="4"/>
  <c r="H725" i="4"/>
  <c r="J725" i="4"/>
  <c r="L724" i="4"/>
  <c r="H724" i="4"/>
  <c r="J724" i="4"/>
  <c r="P723" i="4"/>
  <c r="P722" i="4"/>
  <c r="L722" i="4"/>
  <c r="J722" i="4"/>
  <c r="H722" i="4"/>
  <c r="P721" i="4"/>
  <c r="P720" i="4"/>
  <c r="L720" i="4"/>
  <c r="J720" i="4"/>
  <c r="H720" i="4"/>
  <c r="L719" i="4"/>
  <c r="H719" i="4"/>
  <c r="J719" i="4"/>
  <c r="L718" i="4"/>
  <c r="H718" i="4"/>
  <c r="J718" i="4"/>
  <c r="L717" i="4"/>
  <c r="H717" i="4"/>
  <c r="J717" i="4"/>
  <c r="P717" i="4"/>
  <c r="P716" i="4"/>
  <c r="P715" i="4"/>
  <c r="L715" i="4"/>
  <c r="J715" i="4"/>
  <c r="H715" i="4"/>
  <c r="P714" i="4"/>
  <c r="P700" i="4"/>
  <c r="L700" i="4"/>
  <c r="J700" i="4"/>
  <c r="H700" i="4"/>
  <c r="L699" i="4"/>
  <c r="H699" i="4"/>
  <c r="J699" i="4"/>
  <c r="L698" i="4"/>
  <c r="H698" i="4"/>
  <c r="J698" i="4"/>
  <c r="L697" i="4"/>
  <c r="H697" i="4"/>
  <c r="P696" i="4"/>
  <c r="P695" i="4"/>
  <c r="L695" i="4"/>
  <c r="J695" i="4"/>
  <c r="H695" i="4"/>
  <c r="P694" i="4"/>
  <c r="P693" i="4"/>
  <c r="L693" i="4"/>
  <c r="J693" i="4"/>
  <c r="H693" i="4"/>
  <c r="L692" i="4"/>
  <c r="H692" i="4"/>
  <c r="J692" i="4"/>
  <c r="L691" i="4"/>
  <c r="H691" i="4"/>
  <c r="J691" i="4"/>
  <c r="L690" i="4"/>
  <c r="H690" i="4"/>
  <c r="P689" i="4"/>
  <c r="P688" i="4"/>
  <c r="L688" i="4"/>
  <c r="J688" i="4"/>
  <c r="H688" i="4"/>
  <c r="P687" i="4"/>
  <c r="P707" i="4"/>
  <c r="L707" i="4"/>
  <c r="J707" i="4"/>
  <c r="H707" i="4"/>
  <c r="L706" i="4"/>
  <c r="H706" i="4"/>
  <c r="J706" i="4"/>
  <c r="L705" i="4"/>
  <c r="H705" i="4"/>
  <c r="J705" i="4"/>
  <c r="L704" i="4"/>
  <c r="H704" i="4"/>
  <c r="P703" i="4"/>
  <c r="P702" i="4"/>
  <c r="L702" i="4"/>
  <c r="J702" i="4"/>
  <c r="H702" i="4"/>
  <c r="P701" i="4"/>
  <c r="P713" i="4"/>
  <c r="L713" i="4"/>
  <c r="J713" i="4"/>
  <c r="H713" i="4"/>
  <c r="L712" i="4"/>
  <c r="H712" i="4"/>
  <c r="J712" i="4"/>
  <c r="L711" i="4"/>
  <c r="H711" i="4"/>
  <c r="J711" i="4"/>
  <c r="P711" i="4"/>
  <c r="P710" i="4"/>
  <c r="P709" i="4"/>
  <c r="L709" i="4"/>
  <c r="J709" i="4"/>
  <c r="H709" i="4"/>
  <c r="P708" i="4"/>
  <c r="P656" i="4"/>
  <c r="L656" i="4"/>
  <c r="J656" i="4"/>
  <c r="H656" i="4"/>
  <c r="L655" i="4"/>
  <c r="H655" i="4"/>
  <c r="J655" i="4"/>
  <c r="L654" i="4"/>
  <c r="H654" i="4"/>
  <c r="J654" i="4"/>
  <c r="L653" i="4"/>
  <c r="H653" i="4"/>
  <c r="P653" i="4"/>
  <c r="P652" i="4"/>
  <c r="P651" i="4"/>
  <c r="L651" i="4"/>
  <c r="J651" i="4"/>
  <c r="H651" i="4"/>
  <c r="P650" i="4"/>
  <c r="P649" i="4"/>
  <c r="L649" i="4"/>
  <c r="J649" i="4"/>
  <c r="H649" i="4"/>
  <c r="L648" i="4"/>
  <c r="H648" i="4"/>
  <c r="J648" i="4"/>
  <c r="L647" i="4"/>
  <c r="H647" i="4"/>
  <c r="J647" i="4"/>
  <c r="L646" i="4"/>
  <c r="H646" i="4"/>
  <c r="P645" i="4"/>
  <c r="P644" i="4"/>
  <c r="L644" i="4"/>
  <c r="J644" i="4"/>
  <c r="H644" i="4"/>
  <c r="P643" i="4"/>
  <c r="P642" i="4"/>
  <c r="L642" i="4"/>
  <c r="J642" i="4"/>
  <c r="H642" i="4"/>
  <c r="L641" i="4"/>
  <c r="H641" i="4"/>
  <c r="J641" i="4"/>
  <c r="L640" i="4"/>
  <c r="H640" i="4"/>
  <c r="J640" i="4"/>
  <c r="L639" i="4"/>
  <c r="H639" i="4"/>
  <c r="P638" i="4"/>
  <c r="P637" i="4"/>
  <c r="L637" i="4"/>
  <c r="J637" i="4"/>
  <c r="H637" i="4"/>
  <c r="P636" i="4"/>
  <c r="P635" i="4"/>
  <c r="L635" i="4"/>
  <c r="J635" i="4"/>
  <c r="H635" i="4"/>
  <c r="L634" i="4"/>
  <c r="H634" i="4"/>
  <c r="J634" i="4"/>
  <c r="L633" i="4"/>
  <c r="H633" i="4"/>
  <c r="J633" i="4"/>
  <c r="L632" i="4"/>
  <c r="H632" i="4"/>
  <c r="P631" i="4"/>
  <c r="P630" i="4"/>
  <c r="L630" i="4"/>
  <c r="J630" i="4"/>
  <c r="H630" i="4"/>
  <c r="P629" i="4"/>
  <c r="P672" i="4"/>
  <c r="L672" i="4"/>
  <c r="J672" i="4"/>
  <c r="H672" i="4"/>
  <c r="L671" i="4"/>
  <c r="H671" i="4"/>
  <c r="J671" i="4"/>
  <c r="L670" i="4"/>
  <c r="H670" i="4"/>
  <c r="J670" i="4"/>
  <c r="L669" i="4"/>
  <c r="H669" i="4"/>
  <c r="P668" i="4"/>
  <c r="P667" i="4"/>
  <c r="L667" i="4"/>
  <c r="J667" i="4"/>
  <c r="H667" i="4"/>
  <c r="P666" i="4"/>
  <c r="P665" i="4"/>
  <c r="L665" i="4"/>
  <c r="J665" i="4"/>
  <c r="H665" i="4"/>
  <c r="L664" i="4"/>
  <c r="H664" i="4"/>
  <c r="J664" i="4"/>
  <c r="L660" i="4"/>
  <c r="H660" i="4"/>
  <c r="P660" i="4"/>
  <c r="P659" i="4"/>
  <c r="P658" i="4"/>
  <c r="L658" i="4"/>
  <c r="J658" i="4"/>
  <c r="H658" i="4"/>
  <c r="P657" i="4"/>
  <c r="P686" i="4"/>
  <c r="L686" i="4"/>
  <c r="J686" i="4"/>
  <c r="H686" i="4"/>
  <c r="L685" i="4"/>
  <c r="H685" i="4"/>
  <c r="J685" i="4"/>
  <c r="L684" i="4"/>
  <c r="H684" i="4"/>
  <c r="J684" i="4"/>
  <c r="L683" i="4"/>
  <c r="H683" i="4"/>
  <c r="P683" i="4"/>
  <c r="P682" i="4"/>
  <c r="P681" i="4"/>
  <c r="L681" i="4"/>
  <c r="J681" i="4"/>
  <c r="H681" i="4"/>
  <c r="P680" i="4"/>
  <c r="L677" i="4"/>
  <c r="H677" i="4"/>
  <c r="J677" i="4"/>
  <c r="P679" i="4"/>
  <c r="L679" i="4"/>
  <c r="J679" i="4"/>
  <c r="H679" i="4"/>
  <c r="L678" i="4"/>
  <c r="H678" i="4"/>
  <c r="J678" i="4"/>
  <c r="L676" i="4"/>
  <c r="H676" i="4"/>
  <c r="P676" i="4"/>
  <c r="P675" i="4"/>
  <c r="P674" i="4"/>
  <c r="L674" i="4"/>
  <c r="J674" i="4"/>
  <c r="H674" i="4"/>
  <c r="P673" i="4"/>
  <c r="P628" i="4"/>
  <c r="L628" i="4"/>
  <c r="J628" i="4"/>
  <c r="H628" i="4"/>
  <c r="L627" i="4"/>
  <c r="H627" i="4"/>
  <c r="J627" i="4"/>
  <c r="L626" i="4"/>
  <c r="H626" i="4"/>
  <c r="P626" i="4"/>
  <c r="P625" i="4"/>
  <c r="P624" i="4"/>
  <c r="L624" i="4"/>
  <c r="J624" i="4"/>
  <c r="H624" i="4"/>
  <c r="P623" i="4"/>
  <c r="P622" i="4"/>
  <c r="L622" i="4"/>
  <c r="J622" i="4"/>
  <c r="H622" i="4"/>
  <c r="L621" i="4"/>
  <c r="H621" i="4"/>
  <c r="J621" i="4"/>
  <c r="L616" i="4"/>
  <c r="H616" i="4"/>
  <c r="P615" i="4"/>
  <c r="P614" i="4"/>
  <c r="L614" i="4"/>
  <c r="J614" i="4"/>
  <c r="H614" i="4"/>
  <c r="P613" i="4"/>
  <c r="P612" i="4"/>
  <c r="L612" i="4"/>
  <c r="J612" i="4"/>
  <c r="H612" i="4"/>
  <c r="L611" i="4"/>
  <c r="H611" i="4"/>
  <c r="J611" i="4"/>
  <c r="L610" i="4"/>
  <c r="H610" i="4"/>
  <c r="P610" i="4"/>
  <c r="P609" i="4"/>
  <c r="P608" i="4"/>
  <c r="L608" i="4"/>
  <c r="J608" i="4"/>
  <c r="H608" i="4"/>
  <c r="P607" i="4"/>
  <c r="P606" i="4"/>
  <c r="L606" i="4"/>
  <c r="J606" i="4"/>
  <c r="H606" i="4"/>
  <c r="L605" i="4"/>
  <c r="H605" i="4"/>
  <c r="J605" i="4"/>
  <c r="L604" i="4"/>
  <c r="H604" i="4"/>
  <c r="P604" i="4"/>
  <c r="P603" i="4"/>
  <c r="P602" i="4"/>
  <c r="L602" i="4"/>
  <c r="J602" i="4"/>
  <c r="H602" i="4"/>
  <c r="P601" i="4"/>
  <c r="P600" i="4"/>
  <c r="L600" i="4"/>
  <c r="J600" i="4"/>
  <c r="H600" i="4"/>
  <c r="L599" i="4"/>
  <c r="H599" i="4"/>
  <c r="J599" i="4"/>
  <c r="L598" i="4"/>
  <c r="H598" i="4"/>
  <c r="J598" i="4"/>
  <c r="L597" i="4"/>
  <c r="H597" i="4"/>
  <c r="P597" i="4"/>
  <c r="P596" i="4"/>
  <c r="P595" i="4"/>
  <c r="L595" i="4"/>
  <c r="J595" i="4"/>
  <c r="H595" i="4"/>
  <c r="P594" i="4"/>
  <c r="P593" i="4"/>
  <c r="L593" i="4"/>
  <c r="J593" i="4"/>
  <c r="H593" i="4"/>
  <c r="L592" i="4"/>
  <c r="H592" i="4"/>
  <c r="J592" i="4"/>
  <c r="L591" i="4"/>
  <c r="H591" i="4"/>
  <c r="J591" i="4"/>
  <c r="L590" i="4"/>
  <c r="H590" i="4"/>
  <c r="P590" i="4"/>
  <c r="P589" i="4"/>
  <c r="P588" i="4"/>
  <c r="L588" i="4"/>
  <c r="J588" i="4"/>
  <c r="H588" i="4"/>
  <c r="P587" i="4"/>
  <c r="P576" i="4"/>
  <c r="L576" i="4"/>
  <c r="J576" i="4"/>
  <c r="H576" i="4"/>
  <c r="L575" i="4"/>
  <c r="H575" i="4"/>
  <c r="J575" i="4"/>
  <c r="L574" i="4"/>
  <c r="H574" i="4"/>
  <c r="J574" i="4"/>
  <c r="L573" i="4"/>
  <c r="H573" i="4"/>
  <c r="P572" i="4"/>
  <c r="P571" i="4"/>
  <c r="L571" i="4"/>
  <c r="J571" i="4"/>
  <c r="H571" i="4"/>
  <c r="P570" i="4"/>
  <c r="P569" i="4"/>
  <c r="L569" i="4"/>
  <c r="J569" i="4"/>
  <c r="H569" i="4"/>
  <c r="L568" i="4"/>
  <c r="H568" i="4"/>
  <c r="J568" i="4"/>
  <c r="L567" i="4"/>
  <c r="H567" i="4"/>
  <c r="J567" i="4"/>
  <c r="L566" i="4"/>
  <c r="H566" i="4"/>
  <c r="P565" i="4"/>
  <c r="P564" i="4"/>
  <c r="L564" i="4"/>
  <c r="J564" i="4"/>
  <c r="H564" i="4"/>
  <c r="P563" i="4"/>
  <c r="P562" i="4"/>
  <c r="L562" i="4"/>
  <c r="J562" i="4"/>
  <c r="H562" i="4"/>
  <c r="L561" i="4"/>
  <c r="H561" i="4"/>
  <c r="J561" i="4"/>
  <c r="L560" i="4"/>
  <c r="H560" i="4"/>
  <c r="J560" i="4"/>
  <c r="L559" i="4"/>
  <c r="H559" i="4"/>
  <c r="P559" i="4"/>
  <c r="P558" i="4"/>
  <c r="P557" i="4"/>
  <c r="L557" i="4"/>
  <c r="J557" i="4"/>
  <c r="H557" i="4"/>
  <c r="P556" i="4"/>
  <c r="P555" i="4"/>
  <c r="L555" i="4"/>
  <c r="J555" i="4"/>
  <c r="H555" i="4"/>
  <c r="L554" i="4"/>
  <c r="H554" i="4"/>
  <c r="J554" i="4"/>
  <c r="L553" i="4"/>
  <c r="H553" i="4"/>
  <c r="J553" i="4"/>
  <c r="L552" i="4"/>
  <c r="H552" i="4"/>
  <c r="P551" i="4"/>
  <c r="P550" i="4"/>
  <c r="L550" i="4"/>
  <c r="J550" i="4"/>
  <c r="H550" i="4"/>
  <c r="P549" i="4"/>
  <c r="P548" i="4"/>
  <c r="L548" i="4"/>
  <c r="J548" i="4"/>
  <c r="H548" i="4"/>
  <c r="L547" i="4"/>
  <c r="H547" i="4"/>
  <c r="J547" i="4"/>
  <c r="L546" i="4"/>
  <c r="H546" i="4"/>
  <c r="J546" i="4"/>
  <c r="L545" i="4"/>
  <c r="H545" i="4"/>
  <c r="P544" i="4"/>
  <c r="P543" i="4"/>
  <c r="L543" i="4"/>
  <c r="J543" i="4"/>
  <c r="H543" i="4"/>
  <c r="P542" i="4"/>
  <c r="P541" i="4"/>
  <c r="L541" i="4"/>
  <c r="J541" i="4"/>
  <c r="H541" i="4"/>
  <c r="L540" i="4"/>
  <c r="H540" i="4"/>
  <c r="J540" i="4"/>
  <c r="L539" i="4"/>
  <c r="H539" i="4"/>
  <c r="J539" i="4"/>
  <c r="L538" i="4"/>
  <c r="H538" i="4"/>
  <c r="P538" i="4"/>
  <c r="P537" i="4"/>
  <c r="P536" i="4"/>
  <c r="L536" i="4"/>
  <c r="J536" i="4"/>
  <c r="H536" i="4"/>
  <c r="P535" i="4"/>
  <c r="P534" i="4"/>
  <c r="L534" i="4"/>
  <c r="J534" i="4"/>
  <c r="H534" i="4"/>
  <c r="L533" i="4"/>
  <c r="H533" i="4"/>
  <c r="L532" i="4"/>
  <c r="H532" i="4"/>
  <c r="J532" i="4"/>
  <c r="L531" i="4"/>
  <c r="H531" i="4"/>
  <c r="P530" i="4"/>
  <c r="P529" i="4"/>
  <c r="L529" i="4"/>
  <c r="J529" i="4"/>
  <c r="H529" i="4"/>
  <c r="P528" i="4"/>
  <c r="L518" i="4"/>
  <c r="H518" i="4"/>
  <c r="J518" i="4"/>
  <c r="L511" i="4"/>
  <c r="H511" i="4"/>
  <c r="J511" i="4"/>
  <c r="P520" i="4"/>
  <c r="L520" i="4"/>
  <c r="J520" i="4"/>
  <c r="H520" i="4"/>
  <c r="L519" i="4"/>
  <c r="H519" i="4"/>
  <c r="P519" i="4"/>
  <c r="L517" i="4"/>
  <c r="H517" i="4"/>
  <c r="P516" i="4"/>
  <c r="P515" i="4"/>
  <c r="L515" i="4"/>
  <c r="J515" i="4"/>
  <c r="H515" i="4"/>
  <c r="P514" i="4"/>
  <c r="P513" i="4"/>
  <c r="L513" i="4"/>
  <c r="J513" i="4"/>
  <c r="H513" i="4"/>
  <c r="L512" i="4"/>
  <c r="H512" i="4"/>
  <c r="J512" i="4"/>
  <c r="L510" i="4"/>
  <c r="H510" i="4"/>
  <c r="P509" i="4"/>
  <c r="P508" i="4"/>
  <c r="L508" i="4"/>
  <c r="J508" i="4"/>
  <c r="H508" i="4"/>
  <c r="P507" i="4"/>
  <c r="P506" i="4"/>
  <c r="L506" i="4"/>
  <c r="J506" i="4"/>
  <c r="H506" i="4"/>
  <c r="L505" i="4"/>
  <c r="H505" i="4"/>
  <c r="J505" i="4"/>
  <c r="L504" i="4"/>
  <c r="H504" i="4"/>
  <c r="P503" i="4"/>
  <c r="P502" i="4"/>
  <c r="L502" i="4"/>
  <c r="J502" i="4"/>
  <c r="H502" i="4"/>
  <c r="P501" i="4"/>
  <c r="L492" i="4"/>
  <c r="H492" i="4"/>
  <c r="J492" i="4"/>
  <c r="L491" i="4"/>
  <c r="H491" i="4"/>
  <c r="J491" i="4"/>
  <c r="L480" i="4"/>
  <c r="H480" i="4"/>
  <c r="J480" i="4"/>
  <c r="L478" i="4"/>
  <c r="H478" i="4"/>
  <c r="J478" i="4"/>
  <c r="L483" i="4"/>
  <c r="H483" i="4"/>
  <c r="L484" i="4"/>
  <c r="H484" i="4"/>
  <c r="J484" i="4"/>
  <c r="L482" i="4"/>
  <c r="H482" i="4"/>
  <c r="J482" i="4"/>
  <c r="L481" i="4"/>
  <c r="H481" i="4"/>
  <c r="J481" i="4"/>
  <c r="L479" i="4"/>
  <c r="H479" i="4"/>
  <c r="J479" i="4"/>
  <c r="L477" i="4"/>
  <c r="H477" i="4"/>
  <c r="L470" i="4"/>
  <c r="H470" i="4"/>
  <c r="P465" i="4"/>
  <c r="L465" i="4"/>
  <c r="J465" i="4"/>
  <c r="H465" i="4"/>
  <c r="L464" i="4"/>
  <c r="H464" i="4"/>
  <c r="J464" i="4"/>
  <c r="P464" i="4"/>
  <c r="L463" i="4"/>
  <c r="H463" i="4"/>
  <c r="J463" i="4"/>
  <c r="P463" i="4"/>
  <c r="L462" i="4"/>
  <c r="H462" i="4"/>
  <c r="J462" i="4"/>
  <c r="P462" i="4"/>
  <c r="L461" i="4"/>
  <c r="H461" i="4"/>
  <c r="J461" i="4"/>
  <c r="P461" i="4"/>
  <c r="L460" i="4"/>
  <c r="H460" i="4"/>
  <c r="J460" i="4"/>
  <c r="L459" i="4"/>
  <c r="H459" i="4"/>
  <c r="J459" i="4"/>
  <c r="L458" i="4"/>
  <c r="H458" i="4"/>
  <c r="J458" i="4"/>
  <c r="L457" i="4"/>
  <c r="H457" i="4"/>
  <c r="J457" i="4"/>
  <c r="L456" i="4"/>
  <c r="H456" i="4"/>
  <c r="J456" i="4"/>
  <c r="P456" i="4"/>
  <c r="P455" i="4"/>
  <c r="H455" i="4"/>
  <c r="P454" i="4"/>
  <c r="L454" i="4"/>
  <c r="J454" i="4"/>
  <c r="H454" i="4"/>
  <c r="P453" i="4"/>
  <c r="P486" i="4"/>
  <c r="L486" i="4"/>
  <c r="J486" i="4"/>
  <c r="H486" i="4"/>
  <c r="L485" i="4"/>
  <c r="H485" i="4"/>
  <c r="J485" i="4"/>
  <c r="P476" i="4"/>
  <c r="P475" i="4"/>
  <c r="L475" i="4"/>
  <c r="J475" i="4"/>
  <c r="H475" i="4"/>
  <c r="P474" i="4"/>
  <c r="H430" i="4"/>
  <c r="L438" i="4"/>
  <c r="H438" i="4"/>
  <c r="J438" i="4"/>
  <c r="L437" i="4"/>
  <c r="H437" i="4"/>
  <c r="J437" i="4"/>
  <c r="L436" i="4"/>
  <c r="H436" i="4"/>
  <c r="J436" i="4"/>
  <c r="L435" i="4"/>
  <c r="H435" i="4"/>
  <c r="J435" i="4"/>
  <c r="L434" i="4"/>
  <c r="H434" i="4"/>
  <c r="J434" i="4"/>
  <c r="P434" i="4"/>
  <c r="L433" i="4"/>
  <c r="H433" i="4"/>
  <c r="J433" i="4"/>
  <c r="P433" i="4"/>
  <c r="H442" i="4"/>
  <c r="L449" i="4"/>
  <c r="H449" i="4"/>
  <c r="J449" i="4"/>
  <c r="P449" i="4"/>
  <c r="L450" i="4"/>
  <c r="H450" i="4"/>
  <c r="J450" i="4"/>
  <c r="P450" i="4"/>
  <c r="L448" i="4"/>
  <c r="H448" i="4"/>
  <c r="J448" i="4"/>
  <c r="P448" i="4"/>
  <c r="L447" i="4"/>
  <c r="H447" i="4"/>
  <c r="J447" i="4"/>
  <c r="P447" i="4"/>
  <c r="L446" i="4"/>
  <c r="H446" i="4"/>
  <c r="J446" i="4"/>
  <c r="L445" i="4"/>
  <c r="H445" i="4"/>
  <c r="J445" i="4"/>
  <c r="P473" i="4"/>
  <c r="L473" i="4"/>
  <c r="J473" i="4"/>
  <c r="H473" i="4"/>
  <c r="L472" i="4"/>
  <c r="H472" i="4"/>
  <c r="J472" i="4"/>
  <c r="L471" i="4"/>
  <c r="H471" i="4"/>
  <c r="J471" i="4"/>
  <c r="L469" i="4"/>
  <c r="H469" i="4"/>
  <c r="P469" i="4"/>
  <c r="P468" i="4"/>
  <c r="P467" i="4"/>
  <c r="L467" i="4"/>
  <c r="J467" i="4"/>
  <c r="H467" i="4"/>
  <c r="P466" i="4"/>
  <c r="P452" i="4"/>
  <c r="L452" i="4"/>
  <c r="J452" i="4"/>
  <c r="H452" i="4"/>
  <c r="L451" i="4"/>
  <c r="H451" i="4"/>
  <c r="J451" i="4"/>
  <c r="P451" i="4"/>
  <c r="L444" i="4"/>
  <c r="H444" i="4"/>
  <c r="J444" i="4"/>
  <c r="L443" i="4"/>
  <c r="H443" i="4"/>
  <c r="P442" i="4"/>
  <c r="P441" i="4"/>
  <c r="L441" i="4"/>
  <c r="J441" i="4"/>
  <c r="H441" i="4"/>
  <c r="P440" i="4"/>
  <c r="P439" i="4"/>
  <c r="L439" i="4"/>
  <c r="J439" i="4"/>
  <c r="H439" i="4"/>
  <c r="L432" i="4"/>
  <c r="H432" i="4"/>
  <c r="J432" i="4"/>
  <c r="P432" i="4"/>
  <c r="L431" i="4"/>
  <c r="H431" i="4"/>
  <c r="P431" i="4"/>
  <c r="P430" i="4"/>
  <c r="P429" i="4"/>
  <c r="L429" i="4"/>
  <c r="J429" i="4"/>
  <c r="H429" i="4"/>
  <c r="P428" i="4"/>
  <c r="L419" i="4"/>
  <c r="H419" i="4"/>
  <c r="J419" i="4"/>
  <c r="L411" i="4"/>
  <c r="H411" i="4"/>
  <c r="J411" i="4"/>
  <c r="L410" i="4"/>
  <c r="H410" i="4"/>
  <c r="J410" i="4"/>
  <c r="L409" i="4"/>
  <c r="H409" i="4"/>
  <c r="J409" i="4"/>
  <c r="L408" i="4"/>
  <c r="H408" i="4"/>
  <c r="J408" i="4"/>
  <c r="L407" i="4"/>
  <c r="H407" i="4"/>
  <c r="J407" i="4"/>
  <c r="L406" i="4"/>
  <c r="H406" i="4"/>
  <c r="J406" i="4"/>
  <c r="L405" i="4"/>
  <c r="H405" i="4"/>
  <c r="J405" i="4"/>
  <c r="L404" i="4"/>
  <c r="H404" i="4"/>
  <c r="J404" i="4"/>
  <c r="P421" i="4"/>
  <c r="L421" i="4"/>
  <c r="J421" i="4"/>
  <c r="H421" i="4"/>
  <c r="L420" i="4"/>
  <c r="H420" i="4"/>
  <c r="J420" i="4"/>
  <c r="L418" i="4"/>
  <c r="H418" i="4"/>
  <c r="J418" i="4"/>
  <c r="L417" i="4"/>
  <c r="H417" i="4"/>
  <c r="J417" i="4"/>
  <c r="L416" i="4"/>
  <c r="H416" i="4"/>
  <c r="J416" i="4"/>
  <c r="L415" i="4"/>
  <c r="H415" i="4"/>
  <c r="J415" i="4"/>
  <c r="L414" i="4"/>
  <c r="H414" i="4"/>
  <c r="J414" i="4"/>
  <c r="L413" i="4"/>
  <c r="H413" i="4"/>
  <c r="J413" i="4"/>
  <c r="L412" i="4"/>
  <c r="H412" i="4"/>
  <c r="J412" i="4"/>
  <c r="L403" i="4"/>
  <c r="H403" i="4"/>
  <c r="J403" i="4"/>
  <c r="P402" i="4"/>
  <c r="P401" i="4"/>
  <c r="L401" i="4"/>
  <c r="J401" i="4"/>
  <c r="H401" i="4"/>
  <c r="P400" i="4"/>
  <c r="P399" i="4"/>
  <c r="L399" i="4"/>
  <c r="J399" i="4"/>
  <c r="H399" i="4"/>
  <c r="L398" i="4"/>
  <c r="H398" i="4"/>
  <c r="J398" i="4"/>
  <c r="L397" i="4"/>
  <c r="H397" i="4"/>
  <c r="J397" i="4"/>
  <c r="L396" i="4"/>
  <c r="H396" i="4"/>
  <c r="P395" i="4"/>
  <c r="P394" i="4"/>
  <c r="L394" i="4"/>
  <c r="J394" i="4"/>
  <c r="H394" i="4"/>
  <c r="P393" i="4"/>
  <c r="L393" i="4"/>
  <c r="H393" i="4"/>
  <c r="P392" i="4"/>
  <c r="L392" i="4"/>
  <c r="J392" i="4"/>
  <c r="H392" i="4"/>
  <c r="L391" i="4"/>
  <c r="H391" i="4"/>
  <c r="J391" i="4"/>
  <c r="L389" i="4"/>
  <c r="H389" i="4"/>
  <c r="J389" i="4"/>
  <c r="L387" i="4"/>
  <c r="H387" i="4"/>
  <c r="J387" i="4"/>
  <c r="P386" i="4"/>
  <c r="P385" i="4"/>
  <c r="L385" i="4"/>
  <c r="J385" i="4"/>
  <c r="H385" i="4"/>
  <c r="P384" i="4"/>
  <c r="L384" i="4"/>
  <c r="H384" i="4"/>
  <c r="P383" i="4"/>
  <c r="L383" i="4"/>
  <c r="J383" i="4"/>
  <c r="H383" i="4"/>
  <c r="L382" i="4"/>
  <c r="H382" i="4"/>
  <c r="J382" i="4"/>
  <c r="L381" i="4"/>
  <c r="H381" i="4"/>
  <c r="J381" i="4"/>
  <c r="L380" i="4"/>
  <c r="H380" i="4"/>
  <c r="J380" i="4"/>
  <c r="L379" i="4"/>
  <c r="H379" i="4"/>
  <c r="J379" i="4"/>
  <c r="L378" i="4"/>
  <c r="H378" i="4"/>
  <c r="P377" i="4"/>
  <c r="P376" i="4"/>
  <c r="L376" i="4"/>
  <c r="J376" i="4"/>
  <c r="H376" i="4"/>
  <c r="P375" i="4"/>
  <c r="L375" i="4"/>
  <c r="H375" i="4"/>
  <c r="P374" i="4"/>
  <c r="L374" i="4"/>
  <c r="J374" i="4"/>
  <c r="H374" i="4"/>
  <c r="L373" i="4"/>
  <c r="H373" i="4"/>
  <c r="J373" i="4"/>
  <c r="L372" i="4"/>
  <c r="H372" i="4"/>
  <c r="J372" i="4"/>
  <c r="L371" i="4"/>
  <c r="H371" i="4"/>
  <c r="J371" i="4"/>
  <c r="L370" i="4"/>
  <c r="H370" i="4"/>
  <c r="J370" i="4"/>
  <c r="L369" i="4"/>
  <c r="H369" i="4"/>
  <c r="J369" i="4"/>
  <c r="L368" i="4"/>
  <c r="H368" i="4"/>
  <c r="P367" i="4"/>
  <c r="P366" i="4"/>
  <c r="L366" i="4"/>
  <c r="J366" i="4"/>
  <c r="H366" i="4"/>
  <c r="P365" i="4"/>
  <c r="L365" i="4"/>
  <c r="H365" i="4"/>
  <c r="H354" i="4"/>
  <c r="L354" i="4"/>
  <c r="P364" i="4"/>
  <c r="L364" i="4"/>
  <c r="J364" i="4"/>
  <c r="H364" i="4"/>
  <c r="L361" i="4"/>
  <c r="H361" i="4"/>
  <c r="J361" i="4"/>
  <c r="L360" i="4"/>
  <c r="H360" i="4"/>
  <c r="J360" i="4"/>
  <c r="L359" i="4"/>
  <c r="H359" i="4"/>
  <c r="J359" i="4"/>
  <c r="L358" i="4"/>
  <c r="H358" i="4"/>
  <c r="J358" i="4"/>
  <c r="L357" i="4"/>
  <c r="H357" i="4"/>
  <c r="P356" i="4"/>
  <c r="P355" i="4"/>
  <c r="L355" i="4"/>
  <c r="J355" i="4"/>
  <c r="H355" i="4"/>
  <c r="P354" i="4"/>
  <c r="P353" i="4"/>
  <c r="L353" i="4"/>
  <c r="J353" i="4"/>
  <c r="H353" i="4"/>
  <c r="L352" i="4"/>
  <c r="H352" i="4"/>
  <c r="J352" i="4"/>
  <c r="L351" i="4"/>
  <c r="H351" i="4"/>
  <c r="J351" i="4"/>
  <c r="L350" i="4"/>
  <c r="H350" i="4"/>
  <c r="J350" i="4"/>
  <c r="L349" i="4"/>
  <c r="H349" i="4"/>
  <c r="J349" i="4"/>
  <c r="L348" i="4"/>
  <c r="H348" i="4"/>
  <c r="P347" i="4"/>
  <c r="P346" i="4"/>
  <c r="L346" i="4"/>
  <c r="J346" i="4"/>
  <c r="H346" i="4"/>
  <c r="P345" i="4"/>
  <c r="P344" i="4"/>
  <c r="L344" i="4"/>
  <c r="J344" i="4"/>
  <c r="H344" i="4"/>
  <c r="L343" i="4"/>
  <c r="H343" i="4"/>
  <c r="J343" i="4"/>
  <c r="L342" i="4"/>
  <c r="H342" i="4"/>
  <c r="J342" i="4"/>
  <c r="L341" i="4"/>
  <c r="H341" i="4"/>
  <c r="J341" i="4"/>
  <c r="L340" i="4"/>
  <c r="H340" i="4"/>
  <c r="J340" i="4"/>
  <c r="L339" i="4"/>
  <c r="H339" i="4"/>
  <c r="J339" i="4"/>
  <c r="P338" i="4"/>
  <c r="P337" i="4"/>
  <c r="L337" i="4"/>
  <c r="J337" i="4"/>
  <c r="H337" i="4"/>
  <c r="P336" i="4"/>
  <c r="P335" i="4"/>
  <c r="L335" i="4"/>
  <c r="J335" i="4"/>
  <c r="H335" i="4"/>
  <c r="L334" i="4"/>
  <c r="H334" i="4"/>
  <c r="J334" i="4"/>
  <c r="L333" i="4"/>
  <c r="H333" i="4"/>
  <c r="J333" i="4"/>
  <c r="L332" i="4"/>
  <c r="H332" i="4"/>
  <c r="J332" i="4"/>
  <c r="L331" i="4"/>
  <c r="H331" i="4"/>
  <c r="J331" i="4"/>
  <c r="L330" i="4"/>
  <c r="H330" i="4"/>
  <c r="P329" i="4"/>
  <c r="P328" i="4"/>
  <c r="L328" i="4"/>
  <c r="J328" i="4"/>
  <c r="H328" i="4"/>
  <c r="P327" i="4"/>
  <c r="P326" i="4"/>
  <c r="L326" i="4"/>
  <c r="J326" i="4"/>
  <c r="H326" i="4"/>
  <c r="L325" i="4"/>
  <c r="H325" i="4"/>
  <c r="J325" i="4"/>
  <c r="L324" i="4"/>
  <c r="H324" i="4"/>
  <c r="J324" i="4"/>
  <c r="L323" i="4"/>
  <c r="H323" i="4"/>
  <c r="J323" i="4"/>
  <c r="L322" i="4"/>
  <c r="H322" i="4"/>
  <c r="J322" i="4"/>
  <c r="L321" i="4"/>
  <c r="H321" i="4"/>
  <c r="P320" i="4"/>
  <c r="P319" i="4"/>
  <c r="L319" i="4"/>
  <c r="J319" i="4"/>
  <c r="H319" i="4"/>
  <c r="P318" i="4"/>
  <c r="G778" i="4" l="1"/>
  <c r="J785" i="4"/>
  <c r="G784" i="4"/>
  <c r="J791" i="4"/>
  <c r="G790" i="4"/>
  <c r="J779" i="4"/>
  <c r="G736" i="4"/>
  <c r="J519" i="4"/>
  <c r="G748" i="4"/>
  <c r="J755" i="4"/>
  <c r="G754" i="4"/>
  <c r="J737" i="4"/>
  <c r="J749" i="4"/>
  <c r="G742" i="4"/>
  <c r="G760" i="4"/>
  <c r="J761" i="4"/>
  <c r="J767" i="4"/>
  <c r="G766" i="4"/>
  <c r="J773" i="4"/>
  <c r="G772" i="4"/>
  <c r="G730" i="4"/>
  <c r="J731" i="4"/>
  <c r="J797" i="4"/>
  <c r="G796" i="4"/>
  <c r="G723" i="4"/>
  <c r="G716" i="4"/>
  <c r="G689" i="4"/>
  <c r="J690" i="4"/>
  <c r="J697" i="4"/>
  <c r="G696" i="4"/>
  <c r="G710" i="4"/>
  <c r="J704" i="4"/>
  <c r="G703" i="4"/>
  <c r="J632" i="4"/>
  <c r="G631" i="4"/>
  <c r="J639" i="4"/>
  <c r="G638" i="4"/>
  <c r="G645" i="4"/>
  <c r="J646" i="4"/>
  <c r="J653" i="4"/>
  <c r="G652" i="4"/>
  <c r="J669" i="4"/>
  <c r="G668" i="4"/>
  <c r="J683" i="4"/>
  <c r="G682" i="4"/>
  <c r="J676" i="4"/>
  <c r="G675" i="4"/>
  <c r="G625" i="4"/>
  <c r="J626" i="4"/>
  <c r="J616" i="4"/>
  <c r="G615" i="4"/>
  <c r="J610" i="4"/>
  <c r="G609" i="4"/>
  <c r="J604" i="4"/>
  <c r="G603" i="4"/>
  <c r="J597" i="4"/>
  <c r="G596" i="4"/>
  <c r="J590" i="4"/>
  <c r="G589" i="4"/>
  <c r="G565" i="4"/>
  <c r="J566" i="4"/>
  <c r="J573" i="4"/>
  <c r="G572" i="4"/>
  <c r="G551" i="4"/>
  <c r="J552" i="4"/>
  <c r="J559" i="4"/>
  <c r="G558" i="4"/>
  <c r="J545" i="4"/>
  <c r="G544" i="4"/>
  <c r="J538" i="4"/>
  <c r="G537" i="4"/>
  <c r="J531" i="4"/>
  <c r="J510" i="4"/>
  <c r="G509" i="4"/>
  <c r="J517" i="4"/>
  <c r="J504" i="4"/>
  <c r="G503" i="4"/>
  <c r="L498" i="4"/>
  <c r="H498" i="4"/>
  <c r="G455" i="4"/>
  <c r="G442" i="4"/>
  <c r="J443" i="4"/>
  <c r="J469" i="4"/>
  <c r="G430" i="4"/>
  <c r="J431" i="4"/>
  <c r="G402" i="4"/>
  <c r="G386" i="4"/>
  <c r="G367" i="4"/>
  <c r="J368" i="4"/>
  <c r="G377" i="4"/>
  <c r="J378" i="4"/>
  <c r="J357" i="4"/>
  <c r="G347" i="4"/>
  <c r="J348" i="4"/>
  <c r="G338" i="4"/>
  <c r="G329" i="4"/>
  <c r="J330" i="4"/>
  <c r="G320" i="4"/>
  <c r="J321" i="4"/>
  <c r="G516" i="4" l="1"/>
  <c r="J498" i="4" l="1"/>
  <c r="P317" i="4" l="1"/>
  <c r="L317" i="4"/>
  <c r="J317" i="4"/>
  <c r="H317" i="4"/>
  <c r="L316" i="4"/>
  <c r="H316" i="4"/>
  <c r="J316" i="4"/>
  <c r="L315" i="4"/>
  <c r="H315" i="4"/>
  <c r="J315" i="4"/>
  <c r="P314" i="4"/>
  <c r="P313" i="4"/>
  <c r="L313" i="4"/>
  <c r="J313" i="4"/>
  <c r="H313" i="4"/>
  <c r="P312" i="4"/>
  <c r="P311" i="4"/>
  <c r="L311" i="4"/>
  <c r="J311" i="4"/>
  <c r="H311" i="4"/>
  <c r="P307" i="4"/>
  <c r="P306" i="4"/>
  <c r="L306" i="4"/>
  <c r="J306" i="4"/>
  <c r="H306" i="4"/>
  <c r="P305" i="4"/>
  <c r="P304" i="4"/>
  <c r="L304" i="4"/>
  <c r="J304" i="4"/>
  <c r="H304" i="4"/>
  <c r="L303" i="4"/>
  <c r="H303" i="4"/>
  <c r="P300" i="4"/>
  <c r="P299" i="4"/>
  <c r="L299" i="4"/>
  <c r="J299" i="4"/>
  <c r="H299" i="4"/>
  <c r="P298" i="4"/>
  <c r="P297" i="4"/>
  <c r="L297" i="4"/>
  <c r="J297" i="4"/>
  <c r="H297" i="4"/>
  <c r="L296" i="4"/>
  <c r="H296" i="4"/>
  <c r="P293" i="4"/>
  <c r="P292" i="4"/>
  <c r="L292" i="4"/>
  <c r="J292" i="4"/>
  <c r="H292" i="4"/>
  <c r="P291" i="4"/>
  <c r="P290" i="4"/>
  <c r="L290" i="4"/>
  <c r="J290" i="4"/>
  <c r="H290" i="4"/>
  <c r="P286" i="4"/>
  <c r="P285" i="4"/>
  <c r="L285" i="4"/>
  <c r="J285" i="4"/>
  <c r="H285" i="4"/>
  <c r="P284" i="4"/>
  <c r="P283" i="4"/>
  <c r="L283" i="4"/>
  <c r="J283" i="4"/>
  <c r="H283" i="4"/>
  <c r="P279" i="4"/>
  <c r="P278" i="4"/>
  <c r="L278" i="4"/>
  <c r="J278" i="4"/>
  <c r="H278" i="4"/>
  <c r="P277" i="4"/>
  <c r="P276" i="4"/>
  <c r="L276" i="4"/>
  <c r="J276" i="4"/>
  <c r="H276" i="4"/>
  <c r="P272" i="4"/>
  <c r="P271" i="4"/>
  <c r="L271" i="4"/>
  <c r="J271" i="4"/>
  <c r="H271" i="4"/>
  <c r="P270" i="4"/>
  <c r="P269" i="4"/>
  <c r="L269" i="4"/>
  <c r="J269" i="4"/>
  <c r="H269" i="4"/>
  <c r="P265" i="4"/>
  <c r="P264" i="4"/>
  <c r="L264" i="4"/>
  <c r="J264" i="4"/>
  <c r="H264" i="4"/>
  <c r="P263" i="4"/>
  <c r="P262" i="4"/>
  <c r="L262" i="4"/>
  <c r="J262" i="4"/>
  <c r="H262" i="4"/>
  <c r="P258" i="4"/>
  <c r="P257" i="4"/>
  <c r="L257" i="4"/>
  <c r="J257" i="4"/>
  <c r="H257" i="4"/>
  <c r="P256" i="4"/>
  <c r="P255" i="4"/>
  <c r="L255" i="4"/>
  <c r="J255" i="4"/>
  <c r="H255" i="4"/>
  <c r="L252" i="4"/>
  <c r="H252" i="4"/>
  <c r="P251" i="4"/>
  <c r="P250" i="4"/>
  <c r="L250" i="4"/>
  <c r="J250" i="4"/>
  <c r="H250" i="4"/>
  <c r="P249" i="4"/>
  <c r="P248" i="4"/>
  <c r="L248" i="4"/>
  <c r="J248" i="4"/>
  <c r="H248" i="4"/>
  <c r="L247" i="4"/>
  <c r="H247" i="4"/>
  <c r="P246" i="4"/>
  <c r="P245" i="4"/>
  <c r="L245" i="4"/>
  <c r="J245" i="4"/>
  <c r="H245" i="4"/>
  <c r="P244" i="4"/>
  <c r="P243" i="4"/>
  <c r="L243" i="4"/>
  <c r="J243" i="4"/>
  <c r="H243" i="4"/>
  <c r="P241" i="4"/>
  <c r="P240" i="4"/>
  <c r="L240" i="4"/>
  <c r="J240" i="4"/>
  <c r="H240" i="4"/>
  <c r="P239" i="4"/>
  <c r="L233" i="4"/>
  <c r="H233" i="4"/>
  <c r="J233" i="4"/>
  <c r="L235" i="4"/>
  <c r="H235" i="4"/>
  <c r="J235" i="4"/>
  <c r="P235" i="4"/>
  <c r="L234" i="4"/>
  <c r="H234" i="4"/>
  <c r="J234" i="4"/>
  <c r="L232" i="4"/>
  <c r="H232" i="4"/>
  <c r="J232" i="4"/>
  <c r="L231" i="4"/>
  <c r="H231" i="4"/>
  <c r="J231" i="4"/>
  <c r="P238" i="4"/>
  <c r="L238" i="4"/>
  <c r="J238" i="4"/>
  <c r="H238" i="4"/>
  <c r="L237" i="4"/>
  <c r="H237" i="4"/>
  <c r="J237" i="4"/>
  <c r="P237" i="4"/>
  <c r="L236" i="4"/>
  <c r="H236" i="4"/>
  <c r="J236" i="4"/>
  <c r="P236" i="4"/>
  <c r="L230" i="4"/>
  <c r="H230" i="4"/>
  <c r="J230" i="4"/>
  <c r="L229" i="4"/>
  <c r="H229" i="4"/>
  <c r="J229" i="4"/>
  <c r="L228" i="4"/>
  <c r="H228" i="4"/>
  <c r="J228" i="4"/>
  <c r="L227" i="4"/>
  <c r="H227" i="4"/>
  <c r="J227" i="4"/>
  <c r="L226" i="4"/>
  <c r="H226" i="4"/>
  <c r="J226" i="4"/>
  <c r="L225" i="4"/>
  <c r="H225" i="4"/>
  <c r="J225" i="4"/>
  <c r="P224" i="4"/>
  <c r="P223" i="4"/>
  <c r="L223" i="4"/>
  <c r="J223" i="4"/>
  <c r="H223" i="4"/>
  <c r="P222" i="4"/>
  <c r="P221" i="4"/>
  <c r="L221" i="4"/>
  <c r="J221" i="4"/>
  <c r="H221" i="4"/>
  <c r="L220" i="4"/>
  <c r="H220" i="4"/>
  <c r="J220" i="4"/>
  <c r="L219" i="4"/>
  <c r="H219" i="4"/>
  <c r="J219" i="4"/>
  <c r="L218" i="4"/>
  <c r="H218" i="4"/>
  <c r="J218" i="4"/>
  <c r="L217" i="4"/>
  <c r="H217" i="4"/>
  <c r="J217" i="4"/>
  <c r="L216" i="4"/>
  <c r="H216" i="4"/>
  <c r="J216" i="4"/>
  <c r="L215" i="4"/>
  <c r="H215" i="4"/>
  <c r="J215" i="4"/>
  <c r="L214" i="4"/>
  <c r="H214" i="4"/>
  <c r="J214" i="4"/>
  <c r="L213" i="4"/>
  <c r="H213" i="4"/>
  <c r="J213" i="4"/>
  <c r="P213" i="4"/>
  <c r="P212" i="4"/>
  <c r="P211" i="4"/>
  <c r="L211" i="4"/>
  <c r="J211" i="4"/>
  <c r="H211" i="4"/>
  <c r="P210" i="4"/>
  <c r="P203" i="4"/>
  <c r="L203" i="4"/>
  <c r="J203" i="4"/>
  <c r="L202" i="4"/>
  <c r="J202" i="4"/>
  <c r="P202" i="4"/>
  <c r="L201" i="4"/>
  <c r="P200" i="4"/>
  <c r="P199" i="4"/>
  <c r="L199" i="4"/>
  <c r="J199" i="4"/>
  <c r="P198" i="4"/>
  <c r="P209" i="4"/>
  <c r="L209" i="4"/>
  <c r="J209" i="4"/>
  <c r="L208" i="4"/>
  <c r="J208" i="4"/>
  <c r="P208" i="4"/>
  <c r="L207" i="4"/>
  <c r="P206" i="4"/>
  <c r="P205" i="4"/>
  <c r="L205" i="4"/>
  <c r="J205" i="4"/>
  <c r="P204" i="4"/>
  <c r="L193" i="4"/>
  <c r="H193" i="4"/>
  <c r="J193" i="4"/>
  <c r="L192" i="4"/>
  <c r="H192" i="4"/>
  <c r="J192" i="4"/>
  <c r="L191" i="4"/>
  <c r="H191" i="4"/>
  <c r="J191" i="4"/>
  <c r="L190" i="4"/>
  <c r="H190" i="4"/>
  <c r="J190" i="4"/>
  <c r="P197" i="4"/>
  <c r="L197" i="4"/>
  <c r="J197" i="4"/>
  <c r="H197" i="4"/>
  <c r="L196" i="4"/>
  <c r="H196" i="4"/>
  <c r="J196" i="4"/>
  <c r="L195" i="4"/>
  <c r="H195" i="4"/>
  <c r="J195" i="4"/>
  <c r="L194" i="4"/>
  <c r="H194" i="4"/>
  <c r="J194" i="4"/>
  <c r="L189" i="4"/>
  <c r="H189" i="4"/>
  <c r="P188" i="4"/>
  <c r="O188" i="4"/>
  <c r="H188" i="4"/>
  <c r="P187" i="4"/>
  <c r="L187" i="4"/>
  <c r="J187" i="4"/>
  <c r="P186" i="4"/>
  <c r="G314" i="4" l="1"/>
  <c r="J303" i="4"/>
  <c r="J296" i="4"/>
  <c r="J247" i="4"/>
  <c r="G246" i="4"/>
  <c r="G242" i="4" s="1"/>
  <c r="G224" i="4"/>
  <c r="G200" i="4"/>
  <c r="J201" i="4"/>
  <c r="G206" i="4"/>
  <c r="J207" i="4"/>
  <c r="G188" i="4"/>
  <c r="J189" i="4"/>
  <c r="P159" i="4" l="1"/>
  <c r="L159" i="4"/>
  <c r="J159" i="4"/>
  <c r="H159" i="4"/>
  <c r="L158" i="4"/>
  <c r="H158" i="4"/>
  <c r="J158" i="4"/>
  <c r="P158" i="4"/>
  <c r="L157" i="4"/>
  <c r="H157" i="4"/>
  <c r="J157" i="4"/>
  <c r="P157" i="4"/>
  <c r="L156" i="4"/>
  <c r="H156" i="4"/>
  <c r="J156" i="4"/>
  <c r="P156" i="4"/>
  <c r="L155" i="4"/>
  <c r="H155" i="4"/>
  <c r="J155" i="4"/>
  <c r="L154" i="4"/>
  <c r="H154" i="4"/>
  <c r="P153" i="4"/>
  <c r="P152" i="4"/>
  <c r="L152" i="4"/>
  <c r="J152" i="4"/>
  <c r="H152" i="4"/>
  <c r="P160" i="4"/>
  <c r="P150" i="4"/>
  <c r="L150" i="4"/>
  <c r="J150" i="4"/>
  <c r="H150" i="4"/>
  <c r="L149" i="4"/>
  <c r="H149" i="4"/>
  <c r="J149" i="4"/>
  <c r="L148" i="4"/>
  <c r="H148" i="4"/>
  <c r="P148" i="4"/>
  <c r="P147" i="4"/>
  <c r="O147" i="4"/>
  <c r="H147" i="4"/>
  <c r="P146" i="4"/>
  <c r="L146" i="4"/>
  <c r="J146" i="4"/>
  <c r="H146" i="4"/>
  <c r="P145" i="4"/>
  <c r="L142" i="4"/>
  <c r="H142" i="4"/>
  <c r="J142" i="4"/>
  <c r="P144" i="4"/>
  <c r="L144" i="4"/>
  <c r="J144" i="4"/>
  <c r="H144" i="4"/>
  <c r="L143" i="4"/>
  <c r="H143" i="4"/>
  <c r="J143" i="4"/>
  <c r="L141" i="4"/>
  <c r="H141" i="4"/>
  <c r="P141" i="4"/>
  <c r="P140" i="4"/>
  <c r="P139" i="4"/>
  <c r="L139" i="4"/>
  <c r="J139" i="4"/>
  <c r="H139" i="4"/>
  <c r="P138" i="4"/>
  <c r="P151" i="4"/>
  <c r="L135" i="4"/>
  <c r="H135" i="4"/>
  <c r="J135" i="4"/>
  <c r="P137" i="4"/>
  <c r="L137" i="4"/>
  <c r="J137" i="4"/>
  <c r="H137" i="4"/>
  <c r="L136" i="4"/>
  <c r="H136" i="4"/>
  <c r="P134" i="4"/>
  <c r="P133" i="4"/>
  <c r="L133" i="4"/>
  <c r="J133" i="4"/>
  <c r="H133" i="4"/>
  <c r="P132" i="4"/>
  <c r="L122" i="4"/>
  <c r="L120" i="4"/>
  <c r="L129" i="4"/>
  <c r="H129" i="4"/>
  <c r="J129" i="4"/>
  <c r="J154" i="4" l="1"/>
  <c r="G153" i="4"/>
  <c r="J148" i="4"/>
  <c r="G147" i="4"/>
  <c r="J141" i="4"/>
  <c r="G140" i="4"/>
  <c r="G134" i="4"/>
  <c r="J136" i="4"/>
  <c r="L121" i="4"/>
  <c r="L123" i="4"/>
  <c r="H121" i="4"/>
  <c r="H123" i="4"/>
  <c r="H120" i="4"/>
  <c r="H122" i="4"/>
  <c r="J120" i="4" l="1"/>
  <c r="J123" i="4"/>
  <c r="J121" i="4"/>
  <c r="J122" i="4"/>
  <c r="P122" i="4"/>
  <c r="L87" i="4" l="1"/>
  <c r="H87" i="4"/>
  <c r="J87" i="4"/>
  <c r="L72" i="4"/>
  <c r="H72" i="4"/>
  <c r="J72" i="4"/>
  <c r="L71" i="4"/>
  <c r="H71" i="4"/>
  <c r="J71" i="4"/>
  <c r="L56" i="4"/>
  <c r="J56" i="4"/>
  <c r="L55" i="4"/>
  <c r="J55" i="4"/>
  <c r="L17" i="4"/>
  <c r="H17" i="4"/>
  <c r="J17" i="4"/>
  <c r="L16" i="4"/>
  <c r="H16" i="4"/>
  <c r="J16" i="4"/>
  <c r="L15" i="4"/>
  <c r="H15" i="4"/>
  <c r="J15" i="4"/>
  <c r="L14" i="4"/>
  <c r="H14" i="4"/>
  <c r="J14" i="4"/>
  <c r="L13" i="4"/>
  <c r="H13" i="4"/>
  <c r="J13" i="4"/>
  <c r="L12" i="4"/>
  <c r="H12" i="4"/>
  <c r="J12" i="4"/>
  <c r="R628" i="5" l="1"/>
  <c r="R189" i="5"/>
  <c r="R179" i="5"/>
  <c r="R123" i="5"/>
  <c r="R115" i="5"/>
  <c r="R107" i="5"/>
  <c r="R99" i="5"/>
  <c r="R93" i="5"/>
  <c r="R92" i="5"/>
  <c r="R91" i="5"/>
  <c r="R85" i="5"/>
  <c r="R89" i="5"/>
  <c r="R88" i="5"/>
  <c r="R86" i="5"/>
  <c r="R84" i="5"/>
  <c r="R83" i="5"/>
  <c r="R82" i="5"/>
  <c r="R81" i="5"/>
  <c r="R67" i="5"/>
  <c r="R52" i="5"/>
  <c r="R37" i="5"/>
  <c r="R26" i="5"/>
  <c r="R24" i="5"/>
  <c r="U591" i="5" l="1"/>
  <c r="U16" i="5"/>
  <c r="P72" i="4"/>
  <c r="P831" i="4"/>
  <c r="P817" i="4"/>
  <c r="P552" i="4"/>
  <c r="P573" i="4"/>
  <c r="P566" i="4"/>
  <c r="P510" i="4"/>
  <c r="P704" i="4"/>
  <c r="P545" i="4"/>
  <c r="U589" i="5" l="1"/>
  <c r="U590" i="5"/>
  <c r="P944" i="4"/>
  <c r="P639" i="4"/>
  <c r="P403" i="4"/>
  <c r="P416" i="4"/>
  <c r="P690" i="4"/>
  <c r="P214" i="4"/>
  <c r="P229" i="4"/>
  <c r="P498" i="4"/>
  <c r="P755" i="4"/>
  <c r="P409" i="4"/>
  <c r="P411" i="4"/>
  <c r="P2184" i="4"/>
  <c r="P2139" i="4"/>
  <c r="P2177" i="4"/>
  <c r="P824" i="4"/>
  <c r="P1763" i="4"/>
  <c r="P323" i="4"/>
  <c r="P1775" i="4"/>
  <c r="P481" i="4"/>
  <c r="P1452" i="4"/>
  <c r="P1450" i="4"/>
  <c r="P621" i="4"/>
  <c r="P1402" i="4"/>
  <c r="P2219" i="4"/>
  <c r="P1992" i="4"/>
  <c r="P1900" i="4"/>
  <c r="P1872" i="4"/>
  <c r="P1784" i="4"/>
  <c r="P670" i="4"/>
  <c r="P618" i="4"/>
  <c r="P598" i="4"/>
  <c r="P419" i="4"/>
  <c r="P316" i="4"/>
  <c r="P303" i="4"/>
  <c r="P289" i="4"/>
  <c r="P275" i="4"/>
  <c r="P261" i="4"/>
  <c r="P56" i="4"/>
  <c r="P2198" i="4"/>
  <c r="P2170" i="4"/>
  <c r="P1971" i="4"/>
  <c r="P1935" i="4"/>
  <c r="P1907" i="4"/>
  <c r="P1699" i="4"/>
  <c r="P1499" i="4"/>
  <c r="P725" i="4"/>
  <c r="P705" i="4"/>
  <c r="P517" i="4"/>
  <c r="P373" i="4"/>
  <c r="P343" i="4"/>
  <c r="P2205" i="4"/>
  <c r="P2015" i="4"/>
  <c r="P1978" i="4"/>
  <c r="AZ1099" i="4"/>
  <c r="P896" i="4"/>
  <c r="P560" i="4"/>
  <c r="P532" i="4"/>
  <c r="P484" i="4"/>
  <c r="P479" i="4"/>
  <c r="P310" i="4"/>
  <c r="P282" i="4"/>
  <c r="P268" i="4"/>
  <c r="P254" i="4"/>
  <c r="P2212" i="4"/>
  <c r="P2163" i="4"/>
  <c r="P2022" i="4"/>
  <c r="P1893" i="4"/>
  <c r="P1865" i="4"/>
  <c r="P1837" i="4"/>
  <c r="P1457" i="4"/>
  <c r="P1424" i="4"/>
  <c r="P1416" i="4"/>
  <c r="P887" i="4"/>
  <c r="P591" i="4"/>
  <c r="P547" i="4"/>
  <c r="P511" i="4"/>
  <c r="P436" i="4"/>
  <c r="P387" i="4"/>
  <c r="P129" i="4"/>
  <c r="P87" i="4"/>
  <c r="P14" i="4"/>
  <c r="P838" i="4"/>
  <c r="P1443" i="4"/>
  <c r="P1380" i="4"/>
  <c r="P2094" i="4"/>
  <c r="P1552" i="4"/>
  <c r="P412" i="4"/>
  <c r="P189" i="4"/>
  <c r="P216" i="4"/>
  <c r="P1415" i="4"/>
  <c r="P415" i="4"/>
  <c r="P1408" i="4"/>
  <c r="P1401" i="4"/>
  <c r="P413" i="4"/>
  <c r="P332" i="4"/>
  <c r="P341" i="4"/>
  <c r="P194" i="4"/>
  <c r="P617" i="4"/>
  <c r="P225" i="4"/>
  <c r="P1789" i="4"/>
  <c r="P1603" i="4"/>
  <c r="P1625" i="4"/>
  <c r="P1587" i="4"/>
  <c r="P655" i="4"/>
  <c r="P12" i="4"/>
  <c r="P13" i="4"/>
  <c r="P201" i="4"/>
  <c r="P2197" i="4"/>
  <c r="P192" i="4"/>
  <c r="P142" i="4"/>
  <c r="P55" i="4"/>
  <c r="P1481" i="4"/>
  <c r="P978" i="4"/>
  <c r="P945" i="4"/>
  <c r="P951" i="4"/>
  <c r="P663" i="4"/>
  <c r="P231" i="4"/>
  <c r="P196" i="4"/>
  <c r="P2176" i="4"/>
  <c r="P2218" i="4"/>
  <c r="P2183" i="4"/>
  <c r="P322" i="4"/>
  <c r="P379" i="4"/>
  <c r="P408" i="4"/>
  <c r="P632" i="4"/>
  <c r="P669" i="4"/>
  <c r="P2131" i="4"/>
  <c r="P504" i="4"/>
  <c r="P378" i="4"/>
  <c r="P348" i="4"/>
  <c r="P339" i="4"/>
  <c r="P368" i="4"/>
  <c r="P330" i="4"/>
  <c r="P616" i="4"/>
  <c r="P17" i="4"/>
  <c r="P121" i="4"/>
  <c r="P417" i="4"/>
  <c r="P1781" i="4"/>
  <c r="P414" i="4"/>
  <c r="P350" i="4"/>
  <c r="P218" i="4"/>
  <c r="P898" i="4"/>
  <c r="P889" i="4"/>
  <c r="P418" i="4"/>
  <c r="P620" i="4"/>
  <c r="P1403" i="4"/>
  <c r="P435" i="4"/>
  <c r="P360" i="4"/>
  <c r="P324" i="4"/>
  <c r="P1783" i="4"/>
  <c r="P1410" i="4"/>
  <c r="P1374" i="4"/>
  <c r="P485" i="4"/>
  <c r="P446" i="4"/>
  <c r="P381" i="4"/>
  <c r="P351" i="4"/>
  <c r="P1417" i="4"/>
  <c r="P744" i="4"/>
  <c r="P372" i="4"/>
  <c r="P342" i="4"/>
  <c r="P1493" i="4"/>
  <c r="P1396" i="4"/>
  <c r="P420" i="4"/>
  <c r="P333" i="4"/>
  <c r="P215" i="4"/>
  <c r="P191" i="4"/>
  <c r="P302" i="4"/>
  <c r="P288" i="4"/>
  <c r="P274" i="4"/>
  <c r="P260" i="4"/>
  <c r="P2169" i="4"/>
  <c r="P309" i="4"/>
  <c r="P295" i="4"/>
  <c r="P281" i="4"/>
  <c r="P267" i="4"/>
  <c r="P253" i="4"/>
  <c r="P646" i="4"/>
  <c r="P407" i="4"/>
  <c r="P340" i="4"/>
  <c r="P123" i="4"/>
  <c r="P190" i="4"/>
  <c r="P2132" i="4"/>
  <c r="P697" i="4"/>
  <c r="P443" i="4"/>
  <c r="P438" i="4"/>
  <c r="P457" i="4"/>
  <c r="P749" i="4"/>
  <c r="P410" i="4"/>
  <c r="P797" i="4"/>
  <c r="P810" i="4"/>
  <c r="P16" i="4"/>
  <c r="P406" i="4"/>
  <c r="P331" i="4"/>
  <c r="P349" i="4"/>
  <c r="P1142" i="4"/>
  <c r="P234" i="4"/>
  <c r="P15" i="4"/>
  <c r="P149" i="4"/>
  <c r="P724" i="4"/>
  <c r="P950" i="4"/>
  <c r="P233" i="4"/>
  <c r="P491" i="4"/>
  <c r="P859" i="4"/>
  <c r="P894" i="4"/>
  <c r="P405" i="4"/>
  <c r="P437" i="4"/>
  <c r="P458" i="4"/>
  <c r="P444" i="4"/>
  <c r="P230" i="4"/>
  <c r="P315" i="4"/>
  <c r="P1394" i="4"/>
  <c r="P398" i="4"/>
  <c r="P217" i="4"/>
  <c r="P228" i="4"/>
  <c r="P136" i="4"/>
  <c r="P2190" i="4"/>
  <c r="P1963" i="4"/>
  <c r="P1445" i="4"/>
  <c r="P1381" i="4"/>
  <c r="P2162" i="4"/>
  <c r="P958" i="4"/>
  <c r="P926" i="4"/>
  <c r="P854" i="4"/>
  <c r="P826" i="4"/>
  <c r="P786" i="4"/>
  <c r="P774" i="4"/>
  <c r="P762" i="4"/>
  <c r="P738" i="4"/>
  <c r="P726" i="4"/>
  <c r="P706" i="4"/>
  <c r="P678" i="4"/>
  <c r="P634" i="4"/>
  <c r="P554" i="4"/>
  <c r="P546" i="4"/>
  <c r="P1430" i="4"/>
  <c r="P1143" i="4"/>
  <c r="P905" i="4"/>
  <c r="P873" i="4"/>
  <c r="P833" i="4"/>
  <c r="P805" i="4"/>
  <c r="P685" i="4"/>
  <c r="P677" i="4"/>
  <c r="P641" i="4"/>
  <c r="P605" i="4"/>
  <c r="P561" i="4"/>
  <c r="P505" i="4"/>
  <c r="P2095" i="4"/>
  <c r="P2006" i="4"/>
  <c r="P1437" i="4"/>
  <c r="P932" i="4"/>
  <c r="P912" i="4"/>
  <c r="P880" i="4"/>
  <c r="P840" i="4"/>
  <c r="P812" i="4"/>
  <c r="P792" i="4"/>
  <c r="P780" i="4"/>
  <c r="P768" i="4"/>
  <c r="P756" i="4"/>
  <c r="P732" i="4"/>
  <c r="P712" i="4"/>
  <c r="P692" i="4"/>
  <c r="P648" i="4"/>
  <c r="P592" i="4"/>
  <c r="P568" i="4"/>
  <c r="P512" i="4"/>
  <c r="P492" i="4"/>
  <c r="P2191" i="4"/>
  <c r="P1444" i="4"/>
  <c r="P1157" i="4"/>
  <c r="P919" i="4"/>
  <c r="P847" i="4"/>
  <c r="P819" i="4"/>
  <c r="P799" i="4"/>
  <c r="P719" i="4"/>
  <c r="P699" i="4"/>
  <c r="P671" i="4"/>
  <c r="P627" i="4"/>
  <c r="P611" i="4"/>
  <c r="P599" i="4"/>
  <c r="P575" i="4"/>
  <c r="P539" i="4"/>
  <c r="P531" i="4"/>
  <c r="P2211" i="4"/>
  <c r="P661" i="4"/>
  <c r="P2204" i="4"/>
  <c r="P867" i="4"/>
  <c r="P135" i="4"/>
  <c r="U347" i="5"/>
  <c r="U348" i="5"/>
  <c r="U349" i="5"/>
  <c r="U306" i="5"/>
  <c r="U62" i="5"/>
  <c r="U540" i="5"/>
  <c r="U513" i="5"/>
  <c r="U199" i="5"/>
  <c r="U63" i="5"/>
  <c r="P226" i="4"/>
  <c r="P1855" i="4"/>
  <c r="H1855" i="4"/>
  <c r="U246" i="5"/>
  <c r="U183" i="5"/>
  <c r="U201" i="5"/>
  <c r="P1965" i="4"/>
  <c r="H1965" i="4"/>
  <c r="P852" i="4"/>
  <c r="H1700" i="4"/>
  <c r="P1700" i="4"/>
  <c r="U247" i="5"/>
  <c r="U202" i="5"/>
  <c r="U323" i="5"/>
  <c r="P1531" i="4"/>
  <c r="H1531" i="4"/>
  <c r="U204" i="5"/>
  <c r="P388" i="4"/>
  <c r="P1859" i="4"/>
  <c r="H1859" i="4"/>
  <c r="P1966" i="4"/>
  <c r="H1966" i="4"/>
  <c r="P2116" i="4"/>
  <c r="H2116" i="4"/>
  <c r="P1776" i="4"/>
  <c r="H1776" i="4"/>
  <c r="U49" i="5"/>
  <c r="U251" i="5"/>
  <c r="P1523" i="4"/>
  <c r="P227" i="4"/>
  <c r="U252" i="5"/>
  <c r="P2137" i="4"/>
  <c r="AZ2137" i="4"/>
  <c r="P1813" i="4"/>
  <c r="H1813" i="4"/>
  <c r="U44" i="5"/>
  <c r="U250" i="5"/>
  <c r="U258" i="5"/>
  <c r="U206" i="5"/>
  <c r="U245" i="5"/>
  <c r="U200" i="5"/>
  <c r="H2061" i="4"/>
  <c r="P2061" i="4"/>
  <c r="U248" i="5"/>
  <c r="U203" i="5"/>
  <c r="P1839" i="4"/>
  <c r="H1839" i="4"/>
  <c r="P2089" i="4"/>
  <c r="H2089" i="4"/>
  <c r="P1556" i="4"/>
  <c r="H1556" i="4"/>
  <c r="U25" i="5"/>
  <c r="P2047" i="4"/>
  <c r="H2047" i="4"/>
  <c r="P1638" i="4"/>
  <c r="U40" i="5"/>
  <c r="U60" i="5"/>
  <c r="P1860" i="4"/>
  <c r="H1860" i="4"/>
  <c r="P1854" i="4"/>
  <c r="H1854" i="4"/>
  <c r="H2109" i="4"/>
  <c r="P2109" i="4"/>
  <c r="P1857" i="4"/>
  <c r="H1857" i="4"/>
  <c r="P845" i="4"/>
  <c r="H1848" i="4"/>
  <c r="P1848" i="4"/>
  <c r="U48" i="5"/>
  <c r="P619" i="4"/>
  <c r="U187" i="5"/>
  <c r="U207" i="5"/>
  <c r="P220" i="4"/>
  <c r="P1844" i="4"/>
  <c r="P1801" i="4"/>
  <c r="P482" i="4"/>
  <c r="P1736" i="4"/>
  <c r="P1749" i="4"/>
  <c r="P1572" i="4"/>
  <c r="P662" i="4"/>
  <c r="P2029" i="4"/>
  <c r="P1949" i="4"/>
  <c r="P1914" i="4"/>
  <c r="P1999" i="4"/>
  <c r="P1942" i="4"/>
  <c r="P1985" i="4"/>
  <c r="P1956" i="4"/>
  <c r="P1921" i="4"/>
  <c r="P1928" i="4"/>
  <c r="P1820" i="4"/>
  <c r="P1063" i="4"/>
  <c r="P1828" i="4"/>
  <c r="P1811" i="4"/>
  <c r="P1886" i="4"/>
  <c r="P1879" i="4"/>
  <c r="P1711" i="4"/>
  <c r="P1544" i="4"/>
  <c r="P1507" i="4"/>
  <c r="P1536" i="4"/>
  <c r="R76" i="12"/>
  <c r="R23" i="12"/>
  <c r="P938" i="4"/>
  <c r="AZ938" i="4"/>
  <c r="P1487" i="4"/>
  <c r="AZ1048" i="4"/>
  <c r="P1048" i="4"/>
  <c r="AZ1299" i="4"/>
  <c r="P1299" i="4"/>
  <c r="P389" i="4"/>
  <c r="P1395" i="4"/>
  <c r="P1409" i="4"/>
  <c r="AZ1025" i="4"/>
  <c r="P1025" i="4"/>
  <c r="AZ1038" i="4"/>
  <c r="P1038" i="4"/>
  <c r="P1041" i="4"/>
  <c r="AZ1041" i="4"/>
  <c r="AZ1163" i="4"/>
  <c r="P1163" i="4"/>
  <c r="AZ1224" i="4"/>
  <c r="P1224" i="4"/>
  <c r="AZ983" i="4"/>
  <c r="P983" i="4"/>
  <c r="AZ1040" i="4"/>
  <c r="P1040" i="4"/>
  <c r="AZ1329" i="4"/>
  <c r="P1329" i="4"/>
  <c r="AZ1039" i="4"/>
  <c r="P1039" i="4"/>
  <c r="AZ1162" i="4"/>
  <c r="P1162" i="4"/>
  <c r="P1200" i="4"/>
  <c r="AZ1200" i="4"/>
  <c r="P404" i="4"/>
  <c r="P1058" i="4"/>
  <c r="AZ1058" i="4"/>
  <c r="AZ1344" i="4"/>
  <c r="P1344" i="4"/>
  <c r="P1431" i="4"/>
  <c r="P1382" i="4"/>
  <c r="P1438" i="4"/>
  <c r="P1375" i="4"/>
  <c r="P1389" i="4"/>
  <c r="P1462" i="4"/>
  <c r="P1018" i="4"/>
  <c r="AZ1018" i="4"/>
  <c r="AZ1193" i="4"/>
  <c r="P1193" i="4"/>
  <c r="P1388" i="4"/>
  <c r="P965" i="4"/>
  <c r="P1423" i="4"/>
  <c r="AZ1122" i="4"/>
  <c r="P1122" i="4"/>
  <c r="AZ1091" i="4"/>
  <c r="P1091" i="4"/>
  <c r="AZ1284" i="4"/>
  <c r="P1284" i="4"/>
  <c r="AZ1314" i="4"/>
  <c r="P1314" i="4"/>
  <c r="P247" i="4"/>
  <c r="P478" i="4"/>
  <c r="P207" i="4"/>
  <c r="P154" i="4"/>
  <c r="P370" i="4"/>
  <c r="P359" i="4"/>
  <c r="P380" i="4"/>
  <c r="P296" i="4"/>
  <c r="P321" i="4"/>
  <c r="P357" i="4"/>
  <c r="P358" i="4"/>
  <c r="P369" i="4"/>
  <c r="P371" i="4"/>
  <c r="P931" i="4"/>
  <c r="P885" i="4"/>
  <c r="P878" i="4"/>
  <c r="P903" i="4"/>
  <c r="P910" i="4"/>
  <c r="P917" i="4"/>
  <c r="P804" i="4"/>
  <c r="P480" i="4"/>
  <c r="P219" i="4"/>
  <c r="P195" i="4"/>
  <c r="P698" i="4"/>
  <c r="P691" i="4"/>
  <c r="P664" i="4"/>
  <c r="P553" i="4"/>
  <c r="P684" i="4"/>
  <c r="P445" i="4"/>
  <c r="P361" i="4"/>
  <c r="P352" i="4"/>
  <c r="P654" i="4"/>
  <c r="P472" i="4"/>
  <c r="P334" i="4"/>
  <c r="P647" i="4"/>
  <c r="P382" i="4"/>
  <c r="P640" i="4"/>
  <c r="P574" i="4"/>
  <c r="P540" i="4"/>
  <c r="P459" i="4"/>
  <c r="P718" i="4"/>
  <c r="P633" i="4"/>
  <c r="P567" i="4"/>
  <c r="P397" i="4"/>
  <c r="P325" i="4"/>
  <c r="P193" i="4"/>
  <c r="P232" i="4"/>
  <c r="P143" i="4"/>
  <c r="P155" i="4"/>
  <c r="P120" i="4"/>
  <c r="P518" i="4"/>
  <c r="P750" i="4"/>
  <c r="P460" i="4"/>
  <c r="P471" i="4"/>
  <c r="P391" i="4"/>
  <c r="P71" i="4"/>
  <c r="U184" i="5" l="1"/>
  <c r="X223" i="5"/>
  <c r="U223" i="5"/>
  <c r="U504" i="5"/>
  <c r="U47" i="5"/>
  <c r="U303" i="5"/>
  <c r="U477" i="5"/>
  <c r="U24" i="5"/>
  <c r="U516" i="5"/>
  <c r="U244" i="5"/>
  <c r="U445" i="5"/>
  <c r="U83" i="5"/>
  <c r="U220" i="5"/>
  <c r="U93" i="5"/>
  <c r="U64" i="5"/>
  <c r="U512" i="5"/>
  <c r="U50" i="5"/>
  <c r="U92" i="5"/>
  <c r="U89" i="5"/>
  <c r="U221" i="5"/>
  <c r="U346" i="5"/>
  <c r="U85" i="5"/>
  <c r="U222" i="5"/>
  <c r="U76" i="5"/>
  <c r="U517" i="5"/>
  <c r="U302" i="5"/>
  <c r="U61" i="5"/>
  <c r="U88" i="5"/>
  <c r="U82" i="5"/>
  <c r="X233" i="5"/>
  <c r="U233" i="5"/>
  <c r="U208" i="5"/>
  <c r="U628" i="5"/>
  <c r="U65" i="5"/>
  <c r="U26" i="5"/>
  <c r="U127" i="5"/>
  <c r="U128" i="5"/>
  <c r="U84" i="5"/>
  <c r="AZ2132" i="4"/>
  <c r="P1099" i="4"/>
  <c r="AZ2131" i="4"/>
  <c r="AZ2139" i="4"/>
  <c r="X222" i="5"/>
  <c r="H2225" i="4"/>
  <c r="P2225" i="4"/>
  <c r="X540" i="5"/>
  <c r="H1554" i="4"/>
  <c r="P1554" i="4"/>
  <c r="P1640" i="4"/>
  <c r="H1640" i="4"/>
  <c r="P1750" i="4"/>
  <c r="H1750" i="4"/>
  <c r="AZ2141" i="4"/>
  <c r="P2141" i="4"/>
  <c r="P1730" i="4"/>
  <c r="H1730" i="4"/>
  <c r="H1793" i="4"/>
  <c r="P1793" i="4"/>
  <c r="P1555" i="4"/>
  <c r="H1555" i="4"/>
  <c r="P1605" i="4"/>
  <c r="H1605" i="4"/>
  <c r="P1662" i="4"/>
  <c r="H1662" i="4"/>
  <c r="H1701" i="4"/>
  <c r="P1701" i="4"/>
  <c r="P1529" i="4"/>
  <c r="H1529" i="4"/>
  <c r="P1545" i="4"/>
  <c r="H1545" i="4"/>
  <c r="P1838" i="4"/>
  <c r="H1838" i="4"/>
  <c r="H1681" i="4"/>
  <c r="P1681" i="4"/>
  <c r="P1064" i="4"/>
  <c r="H1064" i="4"/>
  <c r="P1936" i="4"/>
  <c r="H1936" i="4"/>
  <c r="H1922" i="4"/>
  <c r="P1922" i="4"/>
  <c r="P2087" i="4"/>
  <c r="H2087" i="4"/>
  <c r="P2114" i="4"/>
  <c r="H2114" i="4"/>
  <c r="P1530" i="4"/>
  <c r="H1530" i="4"/>
  <c r="P1620" i="4"/>
  <c r="H1620" i="4"/>
  <c r="P1588" i="4"/>
  <c r="H1588" i="4"/>
  <c r="P1764" i="4"/>
  <c r="H1764" i="4"/>
  <c r="H2008" i="4"/>
  <c r="P2008" i="4"/>
  <c r="H2074" i="4"/>
  <c r="P2074" i="4"/>
  <c r="H2147" i="4"/>
  <c r="P2147" i="4"/>
  <c r="H1802" i="4"/>
  <c r="P1802" i="4"/>
  <c r="P1516" i="4"/>
  <c r="H1516" i="4"/>
  <c r="H1664" i="4"/>
  <c r="P1664" i="4"/>
  <c r="H1553" i="4"/>
  <c r="P1553" i="4"/>
  <c r="H1592" i="4"/>
  <c r="P1592" i="4"/>
  <c r="P1687" i="4"/>
  <c r="H1687" i="4"/>
  <c r="P1794" i="4"/>
  <c r="H1794" i="4"/>
  <c r="P1590" i="4"/>
  <c r="H1590" i="4"/>
  <c r="H1667" i="4"/>
  <c r="P1667" i="4"/>
  <c r="P1744" i="4"/>
  <c r="H1744" i="4"/>
  <c r="H1887" i="4"/>
  <c r="P1887" i="4"/>
  <c r="H1972" i="4"/>
  <c r="P1972" i="4"/>
  <c r="P1957" i="4"/>
  <c r="H1957" i="4"/>
  <c r="P2080" i="4"/>
  <c r="H2080" i="4"/>
  <c r="P2115" i="4"/>
  <c r="H2115" i="4"/>
  <c r="H1803" i="4"/>
  <c r="P1803" i="4"/>
  <c r="P1604" i="4"/>
  <c r="H1604" i="4"/>
  <c r="P1688" i="4"/>
  <c r="H1688" i="4"/>
  <c r="H2088" i="4"/>
  <c r="P2088" i="4"/>
  <c r="P1846" i="4"/>
  <c r="H1846" i="4"/>
  <c r="H1574" i="4"/>
  <c r="P1574" i="4"/>
  <c r="H1566" i="4"/>
  <c r="P1566" i="4"/>
  <c r="P1576" i="4"/>
  <c r="H1576" i="4"/>
  <c r="P1714" i="4"/>
  <c r="H1714" i="4"/>
  <c r="P1847" i="4"/>
  <c r="H1847" i="4"/>
  <c r="H1606" i="4"/>
  <c r="P1606" i="4"/>
  <c r="P1805" i="4"/>
  <c r="H1805" i="4"/>
  <c r="P1582" i="4"/>
  <c r="H1582" i="4"/>
  <c r="P1722" i="4"/>
  <c r="H1722" i="4"/>
  <c r="P1856" i="4"/>
  <c r="H1856" i="4"/>
  <c r="H1901" i="4"/>
  <c r="P1901" i="4"/>
  <c r="H2016" i="4"/>
  <c r="P2016" i="4"/>
  <c r="P2073" i="4"/>
  <c r="H2073" i="4"/>
  <c r="P2107" i="4"/>
  <c r="H2107" i="4"/>
  <c r="P1525" i="4"/>
  <c r="H1525" i="4"/>
  <c r="P1653" i="4"/>
  <c r="H1653" i="4"/>
  <c r="P1804" i="4"/>
  <c r="H1804" i="4"/>
  <c r="P2156" i="4"/>
  <c r="AZ2156" i="4"/>
  <c r="P1795" i="4"/>
  <c r="H1795" i="4"/>
  <c r="P1626" i="4"/>
  <c r="H1626" i="4"/>
  <c r="P1678" i="4"/>
  <c r="H1678" i="4"/>
  <c r="P1517" i="4"/>
  <c r="H1517" i="4"/>
  <c r="P1619" i="4"/>
  <c r="H1619" i="4"/>
  <c r="H1739" i="4"/>
  <c r="P1739" i="4"/>
  <c r="H1829" i="4"/>
  <c r="P1829" i="4"/>
  <c r="H1646" i="4"/>
  <c r="P1646" i="4"/>
  <c r="H1758" i="4"/>
  <c r="P1758" i="4"/>
  <c r="H1873" i="4"/>
  <c r="P1873" i="4"/>
  <c r="P1993" i="4"/>
  <c r="H1993" i="4"/>
  <c r="H1929" i="4"/>
  <c r="P1929" i="4"/>
  <c r="H2023" i="4"/>
  <c r="P2023" i="4"/>
  <c r="H2100" i="4"/>
  <c r="P2100" i="4"/>
  <c r="P1790" i="4"/>
  <c r="H1790" i="4"/>
  <c r="P1665" i="4"/>
  <c r="H1665" i="4"/>
  <c r="P1679" i="4"/>
  <c r="H1679" i="4"/>
  <c r="H1858" i="4"/>
  <c r="P1858" i="4"/>
  <c r="H2081" i="4"/>
  <c r="P2081" i="4"/>
  <c r="P1639" i="4"/>
  <c r="H1639" i="4"/>
  <c r="H1712" i="4"/>
  <c r="P1712" i="4"/>
  <c r="H1728" i="4"/>
  <c r="P1728" i="4"/>
  <c r="H1642" i="4"/>
  <c r="P1642" i="4"/>
  <c r="P1752" i="4"/>
  <c r="H1752" i="4"/>
  <c r="H1613" i="4"/>
  <c r="P1613" i="4"/>
  <c r="P1564" i="4"/>
  <c r="H1564" i="4"/>
  <c r="H1880" i="4"/>
  <c r="P1880" i="4"/>
  <c r="H1908" i="4"/>
  <c r="P1908" i="4"/>
  <c r="H1964" i="4"/>
  <c r="P1964" i="4"/>
  <c r="P2066" i="4"/>
  <c r="H2066" i="4"/>
  <c r="P2140" i="4"/>
  <c r="AZ2140" i="4"/>
  <c r="P1791" i="4"/>
  <c r="H1791" i="4"/>
  <c r="P1518" i="4"/>
  <c r="H1518" i="4"/>
  <c r="P1573" i="4"/>
  <c r="H1573" i="4"/>
  <c r="P1666" i="4"/>
  <c r="H1666" i="4"/>
  <c r="P1524" i="4"/>
  <c r="H1524" i="4"/>
  <c r="H1565" i="4"/>
  <c r="P1565" i="4"/>
  <c r="H1628" i="4"/>
  <c r="P1628" i="4"/>
  <c r="P1738" i="4"/>
  <c r="H1738" i="4"/>
  <c r="P1629" i="4"/>
  <c r="H1629" i="4"/>
  <c r="H1766" i="4"/>
  <c r="P1766" i="4"/>
  <c r="H1527" i="4"/>
  <c r="P1527" i="4"/>
  <c r="H1500" i="4"/>
  <c r="P1500" i="4"/>
  <c r="H1821" i="4"/>
  <c r="P1821" i="4"/>
  <c r="H1633" i="4"/>
  <c r="P1633" i="4"/>
  <c r="P1715" i="4"/>
  <c r="H1715" i="4"/>
  <c r="H1979" i="4"/>
  <c r="P1979" i="4"/>
  <c r="H1943" i="4"/>
  <c r="P1943" i="4"/>
  <c r="H2030" i="4"/>
  <c r="P2030" i="4"/>
  <c r="H2146" i="4"/>
  <c r="P2146" i="4"/>
  <c r="P1526" i="4"/>
  <c r="H1526" i="4"/>
  <c r="P1567" i="4"/>
  <c r="H1567" i="4"/>
  <c r="P1729" i="4"/>
  <c r="H1729" i="4"/>
  <c r="P2108" i="4"/>
  <c r="H2108" i="4"/>
  <c r="H1680" i="4"/>
  <c r="P1680" i="4"/>
  <c r="P1845" i="4"/>
  <c r="H1845" i="4"/>
  <c r="P1713" i="4"/>
  <c r="H1713" i="4"/>
  <c r="H1641" i="4"/>
  <c r="P1641" i="4"/>
  <c r="P1751" i="4"/>
  <c r="H1751" i="4"/>
  <c r="P2007" i="4"/>
  <c r="H2007" i="4"/>
  <c r="H1652" i="4"/>
  <c r="P1652" i="4"/>
  <c r="H1508" i="4"/>
  <c r="P1508" i="4"/>
  <c r="H1866" i="4"/>
  <c r="P1866" i="4"/>
  <c r="H1598" i="4"/>
  <c r="P1598" i="4"/>
  <c r="AZ1352" i="4"/>
  <c r="P1352" i="4"/>
  <c r="H1894" i="4"/>
  <c r="P1894" i="4"/>
  <c r="H1915" i="4"/>
  <c r="P1915" i="4"/>
  <c r="H2038" i="4"/>
  <c r="P2038" i="4"/>
  <c r="P2059" i="4"/>
  <c r="H2059" i="4"/>
  <c r="P2154" i="4"/>
  <c r="AZ2154" i="4"/>
  <c r="P1767" i="4"/>
  <c r="H1767" i="4"/>
  <c r="P1627" i="4"/>
  <c r="H1627" i="4"/>
  <c r="H1737" i="4"/>
  <c r="P1737" i="4"/>
  <c r="H2101" i="4"/>
  <c r="P2101" i="4"/>
  <c r="H1528" i="4"/>
  <c r="P1528" i="4"/>
  <c r="P1589" i="4"/>
  <c r="H1589" i="4"/>
  <c r="P1765" i="4"/>
  <c r="H1765" i="4"/>
  <c r="P1608" i="4"/>
  <c r="H1608" i="4"/>
  <c r="P1676" i="4"/>
  <c r="H1676" i="4"/>
  <c r="P1792" i="4"/>
  <c r="H1792" i="4"/>
  <c r="H1537" i="4"/>
  <c r="P1537" i="4"/>
  <c r="P1812" i="4"/>
  <c r="H1812" i="4"/>
  <c r="P1706" i="4"/>
  <c r="H1706" i="4"/>
  <c r="P1359" i="4"/>
  <c r="AZ1359" i="4"/>
  <c r="H1986" i="4"/>
  <c r="P1986" i="4"/>
  <c r="P1950" i="4"/>
  <c r="H1950" i="4"/>
  <c r="H2045" i="4"/>
  <c r="P2045" i="4"/>
  <c r="P2052" i="4"/>
  <c r="H2052" i="4"/>
  <c r="H1796" i="4"/>
  <c r="P1796" i="4"/>
  <c r="AZ1218" i="4"/>
  <c r="P1218" i="4"/>
  <c r="AZ1020" i="4"/>
  <c r="P1020" i="4"/>
  <c r="P1123" i="4"/>
  <c r="AZ1123" i="4"/>
  <c r="P992" i="4"/>
  <c r="AZ992" i="4"/>
  <c r="AZ1094" i="4"/>
  <c r="P1094" i="4"/>
  <c r="P1226" i="4"/>
  <c r="AZ1226" i="4"/>
  <c r="AZ1072" i="4"/>
  <c r="P1072" i="4"/>
  <c r="AZ964" i="4"/>
  <c r="P964" i="4"/>
  <c r="AZ1108" i="4"/>
  <c r="P1108" i="4"/>
  <c r="AZ1170" i="4"/>
  <c r="P1170" i="4"/>
  <c r="AZ1307" i="4"/>
  <c r="P1307" i="4"/>
  <c r="P1308" i="4"/>
  <c r="AZ1308" i="4"/>
  <c r="AZ1285" i="4"/>
  <c r="P1285" i="4"/>
  <c r="AZ1343" i="4"/>
  <c r="P1343" i="4"/>
  <c r="P1286" i="4"/>
  <c r="AZ1286" i="4"/>
  <c r="AZ1150" i="4"/>
  <c r="P1150" i="4"/>
  <c r="AZ1027" i="4"/>
  <c r="P1027" i="4"/>
  <c r="P1130" i="4"/>
  <c r="AZ1130" i="4"/>
  <c r="AZ1117" i="4"/>
  <c r="P1117" i="4"/>
  <c r="P1332" i="4"/>
  <c r="AZ1332" i="4"/>
  <c r="P991" i="4"/>
  <c r="AZ991" i="4"/>
  <c r="AZ1131" i="4"/>
  <c r="P1131" i="4"/>
  <c r="AZ957" i="4"/>
  <c r="P957" i="4"/>
  <c r="P1192" i="4"/>
  <c r="AZ1192" i="4"/>
  <c r="P1092" i="4"/>
  <c r="AZ1092" i="4"/>
  <c r="AZ1337" i="4"/>
  <c r="P1337" i="4"/>
  <c r="AZ1293" i="4"/>
  <c r="P1293" i="4"/>
  <c r="AZ1330" i="4"/>
  <c r="P1330" i="4"/>
  <c r="AZ1093" i="4"/>
  <c r="P1093" i="4"/>
  <c r="AZ1050" i="4"/>
  <c r="P1050" i="4"/>
  <c r="AZ1164" i="4"/>
  <c r="P1164" i="4"/>
  <c r="AZ1043" i="4"/>
  <c r="P1043" i="4"/>
  <c r="P1171" i="4"/>
  <c r="AZ1171" i="4"/>
  <c r="P1012" i="4"/>
  <c r="AZ1012" i="4"/>
  <c r="AZ1172" i="4"/>
  <c r="P1172" i="4"/>
  <c r="P1019" i="4"/>
  <c r="AZ1019" i="4"/>
  <c r="P1240" i="4"/>
  <c r="AZ1240" i="4"/>
  <c r="AZ1100" i="4"/>
  <c r="P1100" i="4"/>
  <c r="AZ1292" i="4"/>
  <c r="P1292" i="4"/>
  <c r="P1338" i="4"/>
  <c r="AZ1338" i="4"/>
  <c r="AZ1110" i="4"/>
  <c r="P1110" i="4"/>
  <c r="AZ1225" i="4"/>
  <c r="P1225" i="4"/>
  <c r="AZ1198" i="4"/>
  <c r="P1198" i="4"/>
  <c r="P1078" i="4"/>
  <c r="AZ1078" i="4"/>
  <c r="P1232" i="4"/>
  <c r="AZ1232" i="4"/>
  <c r="AZ1124" i="4"/>
  <c r="P1124" i="4"/>
  <c r="P1049" i="4"/>
  <c r="AZ1049" i="4"/>
  <c r="AZ1233" i="4"/>
  <c r="P1233" i="4"/>
  <c r="AZ1186" i="4"/>
  <c r="P1186" i="4"/>
  <c r="AZ1277" i="4"/>
  <c r="P1277" i="4"/>
  <c r="AZ1354" i="4"/>
  <c r="P1354" i="4"/>
  <c r="P1470" i="4"/>
  <c r="H1470" i="4"/>
  <c r="AZ1102" i="4"/>
  <c r="P1102" i="4"/>
  <c r="AZ1331" i="4"/>
  <c r="P1331" i="4"/>
  <c r="P1206" i="4"/>
  <c r="AZ1206" i="4"/>
  <c r="P1178" i="4"/>
  <c r="AZ1178" i="4"/>
  <c r="AZ1301" i="4"/>
  <c r="P1301" i="4"/>
  <c r="AZ1042" i="4"/>
  <c r="P1042" i="4"/>
  <c r="AZ1026" i="4"/>
  <c r="P1026" i="4"/>
  <c r="AZ1151" i="4"/>
  <c r="P1151" i="4"/>
  <c r="AZ1056" i="4"/>
  <c r="P1056" i="4"/>
  <c r="AZ1302" i="4"/>
  <c r="P1302" i="4"/>
  <c r="AZ1219" i="4"/>
  <c r="P1219" i="4"/>
  <c r="P984" i="4"/>
  <c r="AZ984" i="4"/>
  <c r="AZ1322" i="4"/>
  <c r="P1322" i="4"/>
  <c r="AZ1315" i="4"/>
  <c r="P1315" i="4"/>
  <c r="AZ1283" i="4"/>
  <c r="P1283" i="4"/>
  <c r="P1246" i="4"/>
  <c r="AZ1246" i="4"/>
  <c r="P1316" i="4"/>
  <c r="AZ1316" i="4"/>
  <c r="P1346" i="4"/>
  <c r="AZ1346" i="4"/>
  <c r="AZ1199" i="4"/>
  <c r="P1199" i="4"/>
  <c r="P1116" i="4"/>
  <c r="AZ1116" i="4"/>
  <c r="AZ1347" i="4"/>
  <c r="P1347" i="4"/>
  <c r="AZ1287" i="4"/>
  <c r="P1287" i="4"/>
  <c r="AZ1300" i="4"/>
  <c r="P1300" i="4"/>
  <c r="P1328" i="4"/>
  <c r="AZ1328" i="4"/>
  <c r="P1109" i="4"/>
  <c r="AZ1109" i="4"/>
  <c r="AZ937" i="4"/>
  <c r="P937" i="4"/>
  <c r="AZ1191" i="4"/>
  <c r="P1191" i="4"/>
  <c r="AZ999" i="4"/>
  <c r="P999" i="4"/>
  <c r="AZ1013" i="4"/>
  <c r="P1013" i="4"/>
  <c r="AZ1079" i="4"/>
  <c r="P1079" i="4"/>
  <c r="AZ1207" i="4"/>
  <c r="P1207" i="4"/>
  <c r="AZ1179" i="4"/>
  <c r="P1179" i="4"/>
  <c r="AZ971" i="4"/>
  <c r="P971" i="4"/>
  <c r="P1278" i="4"/>
  <c r="AZ1278" i="4"/>
  <c r="AZ1345" i="4"/>
  <c r="P1345" i="4"/>
  <c r="AZ1313" i="4"/>
  <c r="P1313" i="4"/>
  <c r="AZ1055" i="4"/>
  <c r="P1055" i="4"/>
  <c r="P1101" i="4"/>
  <c r="AZ1101" i="4"/>
  <c r="P1185" i="4"/>
  <c r="AZ1185" i="4"/>
  <c r="AZ1239" i="4"/>
  <c r="P1239" i="4"/>
  <c r="P1006" i="4"/>
  <c r="AZ1006" i="4"/>
  <c r="AZ972" i="4"/>
  <c r="P972" i="4"/>
  <c r="AZ985" i="4"/>
  <c r="P985" i="4"/>
  <c r="P1071" i="4"/>
  <c r="AZ1071" i="4"/>
  <c r="P1165" i="4"/>
  <c r="AZ1165" i="4"/>
  <c r="AZ1247" i="4"/>
  <c r="P1247" i="4"/>
  <c r="AZ1317" i="4"/>
  <c r="P1317" i="4"/>
  <c r="P998" i="4"/>
  <c r="AZ998" i="4"/>
  <c r="AZ1005" i="4"/>
  <c r="P1005" i="4"/>
  <c r="AZ1129" i="4"/>
  <c r="P1129" i="4"/>
  <c r="AZ1323" i="4"/>
  <c r="P1323" i="4"/>
  <c r="P1361" i="4"/>
  <c r="AZ1361" i="4"/>
  <c r="AZ1298" i="4"/>
  <c r="P1298" i="4"/>
  <c r="P1033" i="4"/>
  <c r="AZ1033" i="4"/>
  <c r="M91" i="5" l="1"/>
  <c r="P1686" i="4" l="1"/>
  <c r="P1727" i="4"/>
  <c r="P1429" i="4"/>
  <c r="P1694" i="4"/>
  <c r="P1561" i="4"/>
  <c r="P1702" i="4" l="1"/>
  <c r="H1702" i="4"/>
  <c r="P1580" i="4"/>
  <c r="P1596" i="4"/>
  <c r="P1612" i="4"/>
  <c r="P1770" i="4"/>
  <c r="H1770" i="4"/>
  <c r="H1768" i="4"/>
  <c r="P1768" i="4"/>
  <c r="P1716" i="4"/>
  <c r="H1716" i="4"/>
  <c r="P1631" i="4"/>
  <c r="H1631" i="4"/>
  <c r="P1651" i="4"/>
  <c r="P1618" i="4"/>
  <c r="P1769" i="4"/>
  <c r="H1769" i="4"/>
  <c r="P1718" i="4"/>
  <c r="H1718" i="4"/>
  <c r="H1705" i="4"/>
  <c r="P1705" i="4"/>
  <c r="P1704" i="4"/>
  <c r="H1704" i="4"/>
  <c r="P1644" i="4"/>
  <c r="H1644" i="4"/>
  <c r="AZ2121" i="4"/>
  <c r="P2121" i="4"/>
  <c r="AZ2126" i="4"/>
  <c r="P2126" i="4"/>
  <c r="P1719" i="4"/>
  <c r="H1719" i="4"/>
  <c r="P1703" i="4"/>
  <c r="H1703" i="4"/>
  <c r="P1562" i="4"/>
  <c r="H1562" i="4"/>
  <c r="P1578" i="4"/>
  <c r="H1578" i="4"/>
  <c r="P1672" i="4"/>
  <c r="P1658" i="4"/>
  <c r="AZ1252" i="4"/>
  <c r="P1252" i="4"/>
  <c r="P1262" i="4"/>
  <c r="AZ1262" i="4"/>
  <c r="AZ1267" i="4"/>
  <c r="P1267" i="4"/>
  <c r="AZ1272" i="4"/>
  <c r="P1272" i="4"/>
  <c r="AZ1257" i="4"/>
  <c r="P1257" i="4"/>
  <c r="P1594" i="4" l="1"/>
  <c r="H1594" i="4"/>
  <c r="P1581" i="4"/>
  <c r="H1581" i="4"/>
  <c r="H1630" i="4"/>
  <c r="P1630" i="4"/>
  <c r="H1743" i="4"/>
  <c r="P1743" i="4"/>
  <c r="H1689" i="4"/>
  <c r="P1689" i="4"/>
  <c r="P1660" i="4"/>
  <c r="H1660" i="4"/>
  <c r="P1661" i="4"/>
  <c r="H1661" i="4"/>
  <c r="H1673" i="4"/>
  <c r="P1673" i="4"/>
  <c r="H1731" i="4"/>
  <c r="P1731" i="4"/>
  <c r="P1741" i="4"/>
  <c r="H1741" i="4"/>
  <c r="P1659" i="4"/>
  <c r="H1659" i="4"/>
  <c r="P1609" i="4"/>
  <c r="H1609" i="4"/>
  <c r="P1577" i="4"/>
  <c r="H1577" i="4"/>
  <c r="P1721" i="4"/>
  <c r="H1721" i="4"/>
  <c r="H1717" i="4"/>
  <c r="P1717" i="4"/>
  <c r="P1754" i="4"/>
  <c r="H1754" i="4"/>
  <c r="P1579" i="4"/>
  <c r="H1579" i="4"/>
  <c r="P1593" i="4"/>
  <c r="H1593" i="4"/>
  <c r="P1757" i="4"/>
  <c r="H1757" i="4"/>
  <c r="P1753" i="4"/>
  <c r="H1753" i="4"/>
  <c r="P1675" i="4"/>
  <c r="H1675" i="4"/>
  <c r="P1740" i="4"/>
  <c r="H1740" i="4"/>
  <c r="H1755" i="4"/>
  <c r="P1755" i="4"/>
  <c r="P1610" i="4"/>
  <c r="H1610" i="4"/>
  <c r="P1756" i="4"/>
  <c r="H1756" i="4"/>
  <c r="P1674" i="4"/>
  <c r="H1674" i="4"/>
  <c r="P1742" i="4"/>
  <c r="H1742" i="4"/>
  <c r="P1595" i="4"/>
  <c r="H1595" i="4"/>
  <c r="P1611" i="4"/>
  <c r="H1611" i="4"/>
  <c r="H1643" i="4"/>
  <c r="P1643" i="4"/>
  <c r="P1597" i="4"/>
  <c r="H1597" i="4"/>
  <c r="R76" i="5"/>
  <c r="R66" i="5"/>
  <c r="L18" i="4" l="1"/>
  <c r="H18" i="4"/>
  <c r="J18" i="4"/>
  <c r="R15" i="5" l="1"/>
  <c r="R271" i="5" l="1"/>
  <c r="R268" i="5"/>
  <c r="R96" i="5" l="1"/>
  <c r="R97" i="5"/>
  <c r="H62" i="4" l="1"/>
  <c r="K186" i="12" l="1"/>
  <c r="R544" i="5" l="1"/>
  <c r="H69" i="4" l="1"/>
  <c r="R108" i="5" l="1"/>
  <c r="R32" i="5" l="1"/>
  <c r="R653" i="5" l="1"/>
  <c r="R28" i="5" l="1"/>
  <c r="R29" i="5"/>
  <c r="L88" i="4" l="1"/>
  <c r="H88" i="4"/>
  <c r="J88" i="4"/>
  <c r="R299" i="5" l="1"/>
  <c r="R384" i="5" l="1"/>
  <c r="R383" i="5"/>
  <c r="R382" i="5"/>
  <c r="R381" i="5"/>
  <c r="R380" i="5"/>
  <c r="R379" i="5"/>
  <c r="R342" i="5" l="1"/>
  <c r="R336" i="5"/>
  <c r="R335" i="5"/>
  <c r="H84" i="4" l="1"/>
  <c r="R257" i="12" l="1"/>
  <c r="R304" i="5"/>
  <c r="R231" i="5" l="1"/>
  <c r="R188" i="5"/>
  <c r="R182" i="5"/>
  <c r="R157" i="12" l="1"/>
  <c r="R171" i="5"/>
  <c r="R197" i="5"/>
  <c r="R167" i="5"/>
  <c r="R543" i="5" l="1"/>
  <c r="H162" i="4"/>
  <c r="H113" i="4"/>
  <c r="H103" i="4"/>
  <c r="H53" i="4"/>
  <c r="H41" i="4"/>
  <c r="R518" i="5"/>
  <c r="H98" i="4" l="1"/>
  <c r="L94" i="4"/>
  <c r="H94" i="4"/>
  <c r="J94" i="4"/>
  <c r="H92" i="4"/>
  <c r="R120" i="5" l="1"/>
  <c r="R119" i="5"/>
  <c r="R97" i="12" l="1"/>
  <c r="R98" i="12"/>
  <c r="R644" i="5"/>
  <c r="R630" i="5" l="1"/>
  <c r="R611" i="5" l="1"/>
  <c r="R480" i="12" l="1"/>
  <c r="P18" i="4"/>
  <c r="U342" i="5"/>
  <c r="U384" i="5"/>
  <c r="U380" i="5"/>
  <c r="P1369" i="4"/>
  <c r="P1363" i="4"/>
  <c r="P1138" i="4"/>
  <c r="P1133" i="4"/>
  <c r="P1087" i="4"/>
  <c r="P1084" i="4"/>
  <c r="P1083" i="4"/>
  <c r="P1082" i="4"/>
  <c r="P586" i="4"/>
  <c r="P579" i="4"/>
  <c r="P578" i="4"/>
  <c r="P577" i="4"/>
  <c r="P527" i="4"/>
  <c r="P523" i="4"/>
  <c r="P522" i="4"/>
  <c r="P521" i="4"/>
  <c r="P500" i="4"/>
  <c r="P497" i="4"/>
  <c r="P496" i="4"/>
  <c r="P495" i="4"/>
  <c r="P494" i="4"/>
  <c r="P489" i="4"/>
  <c r="P488" i="4"/>
  <c r="P487" i="4"/>
  <c r="P427" i="4"/>
  <c r="P424" i="4"/>
  <c r="P423" i="4"/>
  <c r="P422" i="4"/>
  <c r="P185" i="4"/>
  <c r="P177" i="4"/>
  <c r="P176" i="4"/>
  <c r="P175" i="4"/>
  <c r="P174" i="4"/>
  <c r="P169" i="4"/>
  <c r="P168" i="4"/>
  <c r="P167" i="4"/>
  <c r="P166" i="4"/>
  <c r="P162" i="4"/>
  <c r="P161" i="4"/>
  <c r="P131" i="4"/>
  <c r="P127" i="4"/>
  <c r="P126" i="4"/>
  <c r="P125" i="4"/>
  <c r="P124" i="4"/>
  <c r="P118" i="4"/>
  <c r="P117" i="4"/>
  <c r="P116" i="4"/>
  <c r="P115" i="4"/>
  <c r="P113" i="4"/>
  <c r="P112" i="4"/>
  <c r="P111" i="4"/>
  <c r="P110" i="4"/>
  <c r="P108" i="4"/>
  <c r="P107" i="4"/>
  <c r="P106" i="4"/>
  <c r="P105" i="4"/>
  <c r="P103" i="4"/>
  <c r="P102" i="4"/>
  <c r="P101" i="4"/>
  <c r="P100" i="4"/>
  <c r="P98" i="4"/>
  <c r="P97" i="4"/>
  <c r="P96" i="4"/>
  <c r="P95" i="4"/>
  <c r="P92" i="4"/>
  <c r="P91" i="4"/>
  <c r="P90" i="4"/>
  <c r="P89" i="4"/>
  <c r="P84" i="4"/>
  <c r="P83" i="4"/>
  <c r="P82" i="4"/>
  <c r="P81" i="4"/>
  <c r="P76" i="4"/>
  <c r="P75" i="4"/>
  <c r="P74" i="4"/>
  <c r="P73" i="4"/>
  <c r="P69" i="4"/>
  <c r="P68" i="4"/>
  <c r="P67" i="4"/>
  <c r="P66" i="4"/>
  <c r="P62" i="4"/>
  <c r="P61" i="4"/>
  <c r="P60" i="4"/>
  <c r="P59" i="4"/>
  <c r="P53" i="4"/>
  <c r="P52" i="4"/>
  <c r="P51" i="4"/>
  <c r="P50" i="4"/>
  <c r="P47" i="4"/>
  <c r="P46" i="4"/>
  <c r="P45" i="4"/>
  <c r="P44" i="4"/>
  <c r="P41" i="4"/>
  <c r="P40" i="4"/>
  <c r="P39" i="4"/>
  <c r="P38" i="4"/>
  <c r="P34" i="4"/>
  <c r="P33" i="4"/>
  <c r="P32" i="4"/>
  <c r="P31" i="4"/>
  <c r="P28" i="4"/>
  <c r="P27" i="4"/>
  <c r="P26" i="4"/>
  <c r="P25" i="4"/>
  <c r="P22" i="4"/>
  <c r="P21" i="4"/>
  <c r="P20" i="4"/>
  <c r="P19" i="4"/>
  <c r="P10" i="4"/>
  <c r="U382" i="5" l="1"/>
  <c r="U197" i="5"/>
  <c r="U97" i="5"/>
  <c r="U96" i="5"/>
  <c r="U66" i="5"/>
  <c r="U108" i="5"/>
  <c r="U231" i="5"/>
  <c r="U15" i="5"/>
  <c r="U335" i="5"/>
  <c r="U518" i="5"/>
  <c r="U167" i="5"/>
  <c r="U171" i="5"/>
  <c r="U29" i="5"/>
  <c r="U544" i="5"/>
  <c r="U543" i="5"/>
  <c r="U188" i="5"/>
  <c r="U32" i="5"/>
  <c r="P88" i="4"/>
  <c r="U336" i="5"/>
  <c r="U120" i="5"/>
  <c r="U119" i="5"/>
  <c r="P94" i="4"/>
  <c r="U630" i="5"/>
  <c r="U611" i="5"/>
  <c r="U182" i="5" l="1"/>
  <c r="U381" i="5"/>
  <c r="U271" i="5"/>
  <c r="U268" i="5"/>
  <c r="U644" i="5"/>
  <c r="U383" i="5"/>
  <c r="X231" i="5"/>
  <c r="X543" i="5"/>
  <c r="X268" i="5"/>
  <c r="X167" i="5"/>
  <c r="X544" i="5"/>
  <c r="X271" i="5"/>
  <c r="X644" i="5"/>
  <c r="R78" i="5" l="1"/>
  <c r="R77" i="5"/>
  <c r="R74" i="5"/>
  <c r="R73" i="5"/>
  <c r="R68" i="5"/>
  <c r="R58" i="5"/>
  <c r="M81" i="5" l="1"/>
  <c r="P1366" i="4" l="1"/>
  <c r="P1137" i="4"/>
  <c r="P1086" i="4"/>
  <c r="P583" i="4"/>
  <c r="P582" i="4"/>
  <c r="P581" i="4"/>
  <c r="P526" i="4"/>
  <c r="P426" i="4"/>
  <c r="P425" i="4"/>
  <c r="P181" i="4"/>
  <c r="P180" i="4"/>
  <c r="P173" i="4"/>
  <c r="P172" i="4"/>
  <c r="P163" i="4"/>
  <c r="P130" i="4"/>
  <c r="P80" i="4"/>
  <c r="P70" i="4"/>
  <c r="P58" i="4"/>
  <c r="P57" i="4"/>
  <c r="P43" i="4"/>
  <c r="P37" i="4"/>
  <c r="G11" i="4"/>
  <c r="P11" i="4"/>
  <c r="P184" i="4" l="1"/>
  <c r="P183" i="4"/>
  <c r="L64" i="4" l="1"/>
  <c r="J64" i="4"/>
  <c r="L63" i="4"/>
  <c r="H63" i="4"/>
  <c r="J63" i="4"/>
  <c r="R154" i="5" l="1"/>
  <c r="P585" i="4" l="1"/>
  <c r="P584" i="4"/>
  <c r="U154" i="5"/>
  <c r="P9" i="4"/>
  <c r="U58" i="5" l="1"/>
  <c r="U73" i="5"/>
  <c r="P182" i="4"/>
  <c r="P1085" i="4"/>
  <c r="P23" i="4"/>
  <c r="P85" i="4"/>
  <c r="P170" i="4"/>
  <c r="P178" i="4"/>
  <c r="P1136" i="4"/>
  <c r="P93" i="4"/>
  <c r="P164" i="4"/>
  <c r="P29" i="4"/>
  <c r="P128" i="4"/>
  <c r="P24" i="4"/>
  <c r="P525" i="4"/>
  <c r="P171" i="4"/>
  <c r="P86" i="4"/>
  <c r="P64" i="4"/>
  <c r="P49" i="4"/>
  <c r="P165" i="4"/>
  <c r="P179" i="4"/>
  <c r="P30" i="4"/>
  <c r="P493" i="4"/>
  <c r="P78" i="4"/>
  <c r="P54" i="4"/>
  <c r="P42" i="4"/>
  <c r="P36" i="4"/>
  <c r="P490" i="4"/>
  <c r="P77" i="4"/>
  <c r="P109" i="4"/>
  <c r="P524" i="4"/>
  <c r="P63" i="4"/>
  <c r="P48" i="4"/>
  <c r="P35" i="4"/>
  <c r="P114" i="4"/>
  <c r="P580" i="4"/>
  <c r="U77" i="5" l="1"/>
  <c r="U74" i="5"/>
  <c r="U68" i="5"/>
  <c r="U78" i="5"/>
  <c r="G1136" i="4" l="1"/>
  <c r="G1184" i="4"/>
  <c r="G970" i="4"/>
  <c r="R12" i="5"/>
  <c r="G114" i="4" l="1"/>
  <c r="G109" i="4"/>
  <c r="J1184" i="4"/>
  <c r="G1183" i="4"/>
  <c r="G1106" i="4"/>
  <c r="J1107" i="4"/>
  <c r="G1114" i="4"/>
  <c r="G969" i="4"/>
  <c r="J970" i="4"/>
  <c r="G659" i="4"/>
  <c r="J660" i="4"/>
  <c r="J19" i="4" l="1"/>
  <c r="P124" i="1" l="1"/>
  <c r="P122" i="1"/>
  <c r="P120" i="1"/>
  <c r="P118" i="1"/>
  <c r="P116" i="1"/>
  <c r="P114" i="1"/>
  <c r="P112" i="1"/>
  <c r="P110" i="1"/>
  <c r="P108" i="1"/>
  <c r="U12" i="5" l="1"/>
  <c r="R648" i="5" l="1"/>
  <c r="R645" i="5"/>
  <c r="R643" i="5"/>
  <c r="R637" i="5"/>
  <c r="R634" i="5"/>
  <c r="R632" i="5"/>
  <c r="R627" i="5"/>
  <c r="R614" i="5"/>
  <c r="R610" i="5"/>
  <c r="R598" i="5"/>
  <c r="R597" i="5"/>
  <c r="R558" i="5"/>
  <c r="R526" i="5"/>
  <c r="R525" i="5"/>
  <c r="R503" i="5"/>
  <c r="R475" i="5"/>
  <c r="R389" i="5"/>
  <c r="R365" i="5"/>
  <c r="R352" i="5"/>
  <c r="R345" i="5"/>
  <c r="R344" i="5"/>
  <c r="R343" i="5"/>
  <c r="R341" i="5"/>
  <c r="R328" i="5"/>
  <c r="R297" i="5"/>
  <c r="R296" i="5"/>
  <c r="R295" i="5"/>
  <c r="R276" i="5"/>
  <c r="R260" i="5"/>
  <c r="R217" i="5"/>
  <c r="R216" i="5"/>
  <c r="R219" i="5"/>
  <c r="R220" i="5"/>
  <c r="R221" i="5"/>
  <c r="R209" i="5"/>
  <c r="R165" i="5"/>
  <c r="R164" i="5"/>
  <c r="R163" i="5"/>
  <c r="R158" i="5"/>
  <c r="R157" i="5"/>
  <c r="R156" i="5"/>
  <c r="R145" i="5"/>
  <c r="R144" i="5"/>
  <c r="R116" i="5"/>
  <c r="R114" i="5"/>
  <c r="R111" i="5"/>
  <c r="R110" i="5"/>
  <c r="R100" i="5"/>
  <c r="R95" i="5"/>
  <c r="R94" i="5"/>
  <c r="R75" i="5"/>
  <c r="R51" i="5"/>
  <c r="R45" i="5"/>
  <c r="R38" i="5"/>
  <c r="R36" i="5"/>
  <c r="R35" i="5"/>
  <c r="R34" i="5"/>
  <c r="R31" i="5"/>
  <c r="R30" i="5"/>
  <c r="R27" i="5"/>
  <c r="R14" i="5"/>
  <c r="R13" i="5"/>
  <c r="R11" i="5"/>
  <c r="R10" i="5"/>
  <c r="R9" i="5"/>
  <c r="R8" i="5"/>
  <c r="R7" i="5"/>
  <c r="R6" i="5"/>
  <c r="U51" i="5" l="1"/>
  <c r="U45" i="5"/>
  <c r="R38" i="12" l="1"/>
  <c r="K253" i="12" l="1"/>
  <c r="G19" i="7" l="1"/>
  <c r="U217" i="5" l="1"/>
  <c r="X217" i="5" l="1"/>
  <c r="L30" i="4" l="1"/>
  <c r="H30" i="4"/>
  <c r="J30" i="4"/>
  <c r="L29" i="4"/>
  <c r="H29" i="4"/>
  <c r="J29" i="4" l="1"/>
  <c r="L163" i="4" l="1"/>
  <c r="H163" i="4"/>
  <c r="J163" i="4" l="1"/>
  <c r="L585" i="4" l="1"/>
  <c r="H585" i="4"/>
  <c r="J585" i="4"/>
  <c r="M3" i="12"/>
  <c r="J5" i="4"/>
  <c r="L1369" i="4"/>
  <c r="J1369" i="4"/>
  <c r="L1368" i="4"/>
  <c r="L1366" i="4"/>
  <c r="L1138" i="4"/>
  <c r="J1138" i="4"/>
  <c r="L1137" i="4"/>
  <c r="L1136" i="4"/>
  <c r="L1087" i="4"/>
  <c r="J1087" i="4"/>
  <c r="L1086" i="4"/>
  <c r="L1085" i="4"/>
  <c r="L1083" i="4"/>
  <c r="J1083" i="4"/>
  <c r="L586" i="4"/>
  <c r="J586" i="4"/>
  <c r="L584" i="4"/>
  <c r="L583" i="4"/>
  <c r="L582" i="4"/>
  <c r="L581" i="4"/>
  <c r="L580" i="4"/>
  <c r="L578" i="4"/>
  <c r="J578" i="4"/>
  <c r="L527" i="4"/>
  <c r="J527" i="4"/>
  <c r="L526" i="4"/>
  <c r="L525" i="4"/>
  <c r="L524" i="4"/>
  <c r="L522" i="4"/>
  <c r="J522" i="4"/>
  <c r="L500" i="4"/>
  <c r="J500" i="4"/>
  <c r="L496" i="4"/>
  <c r="J496" i="4"/>
  <c r="L494" i="4"/>
  <c r="J494" i="4"/>
  <c r="L493" i="4"/>
  <c r="L490" i="4"/>
  <c r="L488" i="4"/>
  <c r="J488" i="4"/>
  <c r="L427" i="4"/>
  <c r="J427" i="4"/>
  <c r="L426" i="4"/>
  <c r="L425" i="4"/>
  <c r="L423" i="4"/>
  <c r="J423" i="4"/>
  <c r="L185" i="4"/>
  <c r="J185" i="4"/>
  <c r="L182" i="4"/>
  <c r="L181" i="4"/>
  <c r="L180" i="4"/>
  <c r="L179" i="4"/>
  <c r="L178" i="4"/>
  <c r="L176" i="4"/>
  <c r="J176" i="4"/>
  <c r="L174" i="4"/>
  <c r="J174" i="4"/>
  <c r="L173" i="4"/>
  <c r="L172" i="4"/>
  <c r="L171" i="4"/>
  <c r="L170" i="4"/>
  <c r="L168" i="4"/>
  <c r="J168" i="4"/>
  <c r="L166" i="4"/>
  <c r="J166" i="4"/>
  <c r="L165" i="4"/>
  <c r="L164" i="4"/>
  <c r="L161" i="4"/>
  <c r="J161" i="4"/>
  <c r="L131" i="4"/>
  <c r="J131" i="4"/>
  <c r="L130" i="4"/>
  <c r="L128" i="4"/>
  <c r="L126" i="4"/>
  <c r="J126" i="4"/>
  <c r="L124" i="4"/>
  <c r="J124" i="4"/>
  <c r="L117" i="4"/>
  <c r="J117" i="4"/>
  <c r="L115" i="4"/>
  <c r="J115" i="4"/>
  <c r="L114" i="4"/>
  <c r="L112" i="4"/>
  <c r="J112" i="4"/>
  <c r="L110" i="4"/>
  <c r="J110" i="4"/>
  <c r="L109" i="4"/>
  <c r="L107" i="4"/>
  <c r="J107" i="4"/>
  <c r="L105" i="4"/>
  <c r="J105" i="4"/>
  <c r="L104" i="4"/>
  <c r="L102" i="4"/>
  <c r="J102" i="4"/>
  <c r="L100" i="4"/>
  <c r="J100" i="4"/>
  <c r="L99" i="4"/>
  <c r="L97" i="4"/>
  <c r="J97" i="4"/>
  <c r="L95" i="4"/>
  <c r="J95" i="4"/>
  <c r="L93" i="4"/>
  <c r="L91" i="4"/>
  <c r="J91" i="4"/>
  <c r="L89" i="4"/>
  <c r="J89" i="4"/>
  <c r="L86" i="4"/>
  <c r="L85" i="4"/>
  <c r="L83" i="4"/>
  <c r="J83" i="4"/>
  <c r="L81" i="4"/>
  <c r="J81" i="4"/>
  <c r="L80" i="4"/>
  <c r="L78" i="4"/>
  <c r="L77" i="4"/>
  <c r="L75" i="4"/>
  <c r="J75" i="4"/>
  <c r="L73" i="4"/>
  <c r="J73" i="4"/>
  <c r="L70" i="4"/>
  <c r="L68" i="4"/>
  <c r="J68" i="4"/>
  <c r="L66" i="4"/>
  <c r="J66" i="4"/>
  <c r="L61" i="4"/>
  <c r="J61" i="4"/>
  <c r="J1137" i="4"/>
  <c r="J584" i="4"/>
  <c r="J583" i="4"/>
  <c r="J581" i="4"/>
  <c r="J526" i="4"/>
  <c r="J181" i="4"/>
  <c r="J180" i="4"/>
  <c r="J173" i="4"/>
  <c r="J172" i="4"/>
  <c r="J165" i="4"/>
  <c r="J80" i="4"/>
  <c r="G69" i="4"/>
  <c r="J58" i="4"/>
  <c r="J57" i="4"/>
  <c r="J43" i="4"/>
  <c r="J37" i="4"/>
  <c r="J525" i="4"/>
  <c r="J493" i="4"/>
  <c r="J426" i="4"/>
  <c r="J182" i="4"/>
  <c r="J179" i="4"/>
  <c r="J171" i="4"/>
  <c r="J86" i="4"/>
  <c r="J85" i="4"/>
  <c r="J78" i="4"/>
  <c r="J49" i="4"/>
  <c r="J42" i="4"/>
  <c r="J36" i="4"/>
  <c r="J24" i="4"/>
  <c r="L59" i="4"/>
  <c r="J59" i="4"/>
  <c r="L58" i="4"/>
  <c r="L57" i="4"/>
  <c r="L54" i="4"/>
  <c r="L52" i="4"/>
  <c r="J52" i="4"/>
  <c r="L50" i="4"/>
  <c r="J50" i="4"/>
  <c r="L49" i="4"/>
  <c r="L48" i="4"/>
  <c r="L46" i="4"/>
  <c r="J46" i="4"/>
  <c r="L44" i="4"/>
  <c r="J44" i="4"/>
  <c r="L43" i="4"/>
  <c r="L42" i="4"/>
  <c r="L40" i="4"/>
  <c r="J40" i="4"/>
  <c r="L38" i="4"/>
  <c r="J38" i="4"/>
  <c r="L37" i="4"/>
  <c r="L36" i="4"/>
  <c r="L35" i="4"/>
  <c r="L33" i="4"/>
  <c r="J33" i="4"/>
  <c r="L31" i="4"/>
  <c r="J31" i="4"/>
  <c r="L27" i="4"/>
  <c r="J27" i="4"/>
  <c r="L25" i="4"/>
  <c r="J25" i="4"/>
  <c r="L24" i="4"/>
  <c r="L23" i="4"/>
  <c r="L21" i="4"/>
  <c r="J21" i="4"/>
  <c r="L19" i="4"/>
  <c r="L11" i="4"/>
  <c r="L9" i="4"/>
  <c r="J9" i="4"/>
  <c r="L8" i="4"/>
  <c r="J8" i="4"/>
  <c r="L7" i="4"/>
  <c r="J7" i="4"/>
  <c r="L6" i="4"/>
  <c r="J6" i="4"/>
  <c r="L5" i="4"/>
  <c r="L4" i="4"/>
  <c r="J4" i="4"/>
  <c r="L3" i="4"/>
  <c r="J3" i="4"/>
  <c r="U30" i="5"/>
  <c r="U31" i="5"/>
  <c r="U343" i="5"/>
  <c r="U13" i="5"/>
  <c r="U11" i="5"/>
  <c r="U10" i="5"/>
  <c r="U158" i="5"/>
  <c r="U164" i="5"/>
  <c r="U165" i="5"/>
  <c r="U610" i="5"/>
  <c r="U116" i="5"/>
  <c r="G18" i="7"/>
  <c r="G17" i="7"/>
  <c r="G16" i="7"/>
  <c r="S41" i="1"/>
  <c r="S39" i="1"/>
  <c r="S37" i="1"/>
  <c r="S35" i="1"/>
  <c r="S33" i="1"/>
  <c r="S31" i="1"/>
  <c r="S29" i="1"/>
  <c r="S27" i="1"/>
  <c r="S25" i="1"/>
  <c r="S23" i="1"/>
  <c r="S21" i="1"/>
  <c r="S19" i="1"/>
  <c r="S17" i="1"/>
  <c r="S15" i="1"/>
  <c r="S13" i="1"/>
  <c r="S11" i="1"/>
  <c r="S9" i="1"/>
  <c r="S7" i="1"/>
  <c r="S5" i="1"/>
  <c r="S3" i="1"/>
  <c r="H9" i="4"/>
  <c r="H11" i="4"/>
  <c r="H19" i="4"/>
  <c r="H21" i="4"/>
  <c r="H23" i="4"/>
  <c r="H24" i="4"/>
  <c r="H25" i="4"/>
  <c r="H27" i="4"/>
  <c r="H31" i="4"/>
  <c r="H33" i="4"/>
  <c r="H35" i="4"/>
  <c r="H36" i="4"/>
  <c r="H38" i="4"/>
  <c r="H40" i="4"/>
  <c r="H46" i="4"/>
  <c r="H48" i="4"/>
  <c r="H49" i="4"/>
  <c r="H50" i="4"/>
  <c r="H52" i="4"/>
  <c r="H61" i="4"/>
  <c r="H66" i="4"/>
  <c r="H68" i="4"/>
  <c r="H70" i="4"/>
  <c r="H73" i="4"/>
  <c r="H75" i="4"/>
  <c r="H77" i="4"/>
  <c r="H78" i="4"/>
  <c r="H80" i="4"/>
  <c r="H81" i="4"/>
  <c r="H83" i="4"/>
  <c r="H85" i="4"/>
  <c r="H86" i="4"/>
  <c r="H89" i="4"/>
  <c r="H91" i="4"/>
  <c r="H93" i="4"/>
  <c r="H95" i="4"/>
  <c r="H97" i="4"/>
  <c r="H99" i="4"/>
  <c r="H100" i="4"/>
  <c r="H102" i="4"/>
  <c r="H104" i="4"/>
  <c r="H105" i="4"/>
  <c r="H107" i="4"/>
  <c r="H109" i="4"/>
  <c r="H110" i="4"/>
  <c r="H112" i="4"/>
  <c r="H114" i="4"/>
  <c r="H115" i="4"/>
  <c r="H117" i="4"/>
  <c r="H124" i="4"/>
  <c r="H126" i="4"/>
  <c r="H128" i="4"/>
  <c r="H130" i="4"/>
  <c r="H131" i="4"/>
  <c r="H161" i="4"/>
  <c r="H164" i="4"/>
  <c r="H165" i="4"/>
  <c r="H166" i="4"/>
  <c r="H168" i="4"/>
  <c r="H170" i="4"/>
  <c r="H171" i="4"/>
  <c r="H172" i="4"/>
  <c r="H173" i="4"/>
  <c r="H174" i="4"/>
  <c r="H176" i="4"/>
  <c r="H178" i="4"/>
  <c r="H179" i="4"/>
  <c r="H180" i="4"/>
  <c r="H181" i="4"/>
  <c r="H182" i="4"/>
  <c r="H185" i="4"/>
  <c r="H423" i="4"/>
  <c r="H425" i="4"/>
  <c r="H426" i="4"/>
  <c r="H427" i="4"/>
  <c r="H488" i="4"/>
  <c r="H490" i="4"/>
  <c r="H493" i="4"/>
  <c r="H494" i="4"/>
  <c r="H496" i="4"/>
  <c r="H500" i="4"/>
  <c r="H522" i="4"/>
  <c r="H524" i="4"/>
  <c r="H525" i="4"/>
  <c r="H526" i="4"/>
  <c r="H527" i="4"/>
  <c r="H578" i="4"/>
  <c r="H580" i="4"/>
  <c r="H581" i="4"/>
  <c r="H582" i="4"/>
  <c r="H583" i="4"/>
  <c r="H584" i="4"/>
  <c r="H586" i="4"/>
  <c r="H1083" i="4"/>
  <c r="H1085" i="4"/>
  <c r="H1086" i="4"/>
  <c r="H1087" i="4"/>
  <c r="H1136" i="4"/>
  <c r="H1137" i="4"/>
  <c r="H1138" i="4"/>
  <c r="H1366" i="4"/>
  <c r="H1368" i="4"/>
  <c r="H1369" i="4"/>
  <c r="Q4" i="1"/>
  <c r="X498" i="12"/>
  <c r="W498" i="12"/>
  <c r="Q497" i="12"/>
  <c r="O118" i="4"/>
  <c r="O69" i="4"/>
  <c r="O489" i="4"/>
  <c r="B420" i="22"/>
  <c r="A420" i="22"/>
  <c r="B419" i="22"/>
  <c r="A419" i="22"/>
  <c r="B418" i="22"/>
  <c r="A418" i="22"/>
  <c r="B414" i="22"/>
  <c r="A414" i="22"/>
  <c r="B413" i="22"/>
  <c r="A413" i="22"/>
  <c r="B412" i="22"/>
  <c r="A412" i="22"/>
  <c r="X411" i="22"/>
  <c r="B411" i="22"/>
  <c r="A411" i="22"/>
  <c r="X410" i="22"/>
  <c r="B410" i="22"/>
  <c r="A410" i="22"/>
  <c r="X409" i="22"/>
  <c r="B409" i="22"/>
  <c r="A409" i="22"/>
  <c r="X408" i="22"/>
  <c r="B408" i="22"/>
  <c r="A408" i="22"/>
  <c r="X407" i="22"/>
  <c r="B407" i="22"/>
  <c r="A407" i="22"/>
  <c r="X406" i="22"/>
  <c r="B406" i="22"/>
  <c r="A406" i="22"/>
  <c r="X405" i="22"/>
  <c r="B405" i="22"/>
  <c r="A405" i="22"/>
  <c r="X404" i="22"/>
  <c r="B404" i="22"/>
  <c r="A404" i="22"/>
  <c r="X403" i="22"/>
  <c r="B403" i="22"/>
  <c r="A403" i="22"/>
  <c r="X402" i="22"/>
  <c r="B402" i="22"/>
  <c r="A402" i="22"/>
  <c r="X401" i="22"/>
  <c r="B401" i="22"/>
  <c r="A401" i="22"/>
  <c r="X400" i="22"/>
  <c r="B400" i="22"/>
  <c r="A400" i="22"/>
  <c r="X399" i="22"/>
  <c r="B399" i="22"/>
  <c r="A399" i="22"/>
  <c r="X398" i="22"/>
  <c r="B398" i="22"/>
  <c r="A398" i="22"/>
  <c r="X397" i="22"/>
  <c r="B397" i="22"/>
  <c r="A397" i="22"/>
  <c r="X396" i="22"/>
  <c r="B396" i="22"/>
  <c r="A396" i="22"/>
  <c r="X395" i="22"/>
  <c r="B395" i="22"/>
  <c r="A395" i="22"/>
  <c r="X394" i="22"/>
  <c r="B394" i="22"/>
  <c r="A394" i="22"/>
  <c r="X393" i="22"/>
  <c r="B393" i="22"/>
  <c r="A393" i="22"/>
  <c r="X392" i="22"/>
  <c r="B392" i="22"/>
  <c r="A392" i="22"/>
  <c r="B388" i="22"/>
  <c r="A388" i="22"/>
  <c r="B387" i="22"/>
  <c r="A387" i="22"/>
  <c r="B386" i="22"/>
  <c r="A386" i="22"/>
  <c r="B385" i="22"/>
  <c r="A385" i="22"/>
  <c r="B384" i="22"/>
  <c r="A384" i="22"/>
  <c r="B383" i="22"/>
  <c r="A383" i="22"/>
  <c r="B382" i="22"/>
  <c r="A382" i="22"/>
  <c r="B381" i="22"/>
  <c r="A381" i="22"/>
  <c r="X380" i="22"/>
  <c r="B380" i="22"/>
  <c r="A380" i="22"/>
  <c r="X379" i="22"/>
  <c r="B379" i="22"/>
  <c r="A379" i="22"/>
  <c r="X378" i="22"/>
  <c r="B378" i="22"/>
  <c r="A378" i="22"/>
  <c r="X377" i="22"/>
  <c r="B377" i="22"/>
  <c r="A377" i="22"/>
  <c r="X376" i="22"/>
  <c r="B376" i="22"/>
  <c r="A376" i="22"/>
  <c r="X375" i="22"/>
  <c r="B375" i="22"/>
  <c r="A375" i="22"/>
  <c r="X374" i="22"/>
  <c r="B374" i="22"/>
  <c r="A374" i="22"/>
  <c r="X373" i="22"/>
  <c r="B373" i="22"/>
  <c r="A373" i="22"/>
  <c r="X372" i="22"/>
  <c r="B372" i="22"/>
  <c r="A372" i="22"/>
  <c r="X371" i="22"/>
  <c r="B371" i="22"/>
  <c r="A371" i="22"/>
  <c r="X370" i="22"/>
  <c r="B370" i="22"/>
  <c r="A370" i="22"/>
  <c r="X369" i="22"/>
  <c r="B369" i="22"/>
  <c r="A369" i="22"/>
  <c r="X368" i="22"/>
  <c r="B368" i="22"/>
  <c r="A368" i="22"/>
  <c r="X367" i="22"/>
  <c r="B367" i="22"/>
  <c r="A367" i="22"/>
  <c r="X366" i="22"/>
  <c r="B366" i="22"/>
  <c r="A366" i="22"/>
  <c r="X365" i="22"/>
  <c r="B365" i="22"/>
  <c r="A365" i="22"/>
  <c r="X364" i="22"/>
  <c r="B364" i="22"/>
  <c r="A364" i="22"/>
  <c r="X363" i="22"/>
  <c r="B363" i="22"/>
  <c r="A363" i="22"/>
  <c r="X362" i="22"/>
  <c r="B362" i="22"/>
  <c r="A362" i="22"/>
  <c r="X361" i="22"/>
  <c r="B361" i="22"/>
  <c r="A361" i="22"/>
  <c r="X360" i="22"/>
  <c r="J326" i="22"/>
  <c r="J325" i="22"/>
  <c r="X297" i="22"/>
  <c r="B297" i="22"/>
  <c r="A297" i="22"/>
  <c r="J289" i="22"/>
  <c r="J288" i="22"/>
  <c r="I284" i="22"/>
  <c r="K284" i="22" s="1"/>
  <c r="I283" i="22"/>
  <c r="K283" i="22" s="1"/>
  <c r="I282" i="22"/>
  <c r="K282" i="22" s="1"/>
  <c r="I281" i="22"/>
  <c r="K281" i="22" s="1"/>
  <c r="I280" i="22"/>
  <c r="K280" i="22" s="1"/>
  <c r="I279" i="22"/>
  <c r="K279" i="22" s="1"/>
  <c r="I278" i="22"/>
  <c r="K278" i="22" s="1"/>
  <c r="I277" i="22"/>
  <c r="K277" i="22" s="1"/>
  <c r="I276" i="22"/>
  <c r="K276" i="22" s="1"/>
  <c r="I275" i="22"/>
  <c r="K275" i="22" s="1"/>
  <c r="I274" i="22"/>
  <c r="K274" i="22" s="1"/>
  <c r="I273" i="22"/>
  <c r="K273" i="22" s="1"/>
  <c r="I272" i="22"/>
  <c r="K272" i="22" s="1"/>
  <c r="I271" i="22"/>
  <c r="K271" i="22" s="1"/>
  <c r="I270" i="22"/>
  <c r="K270" i="22" s="1"/>
  <c r="I269" i="22"/>
  <c r="K269" i="22" s="1"/>
  <c r="I268" i="22"/>
  <c r="K268" i="22" s="1"/>
  <c r="I267" i="22"/>
  <c r="K267" i="22" s="1"/>
  <c r="I266" i="22"/>
  <c r="K266" i="22" s="1"/>
  <c r="I265" i="22"/>
  <c r="K265" i="22" s="1"/>
  <c r="A259" i="22"/>
  <c r="B258" i="22"/>
  <c r="A258" i="22"/>
  <c r="B257" i="22"/>
  <c r="A257" i="22"/>
  <c r="B256" i="22"/>
  <c r="A256" i="22"/>
  <c r="B255" i="22"/>
  <c r="A255" i="22"/>
  <c r="B254" i="22"/>
  <c r="A254" i="22"/>
  <c r="B253" i="22"/>
  <c r="A253" i="22"/>
  <c r="B252" i="22"/>
  <c r="A252" i="22"/>
  <c r="X251" i="22"/>
  <c r="B251" i="22"/>
  <c r="A251" i="22"/>
  <c r="X250" i="22"/>
  <c r="B250" i="22"/>
  <c r="A250" i="22"/>
  <c r="X249" i="22"/>
  <c r="B249" i="22"/>
  <c r="A249" i="22"/>
  <c r="X248" i="22"/>
  <c r="B248" i="22"/>
  <c r="A248" i="22"/>
  <c r="X247" i="22"/>
  <c r="B247" i="22"/>
  <c r="A247" i="22"/>
  <c r="X246" i="22"/>
  <c r="B246" i="22"/>
  <c r="A246" i="22"/>
  <c r="X245" i="22"/>
  <c r="B245" i="22"/>
  <c r="A245" i="22"/>
  <c r="X244" i="22"/>
  <c r="B244" i="22"/>
  <c r="A244" i="22"/>
  <c r="X243" i="22"/>
  <c r="B243" i="22"/>
  <c r="A243" i="22"/>
  <c r="X242" i="22"/>
  <c r="B242" i="22"/>
  <c r="A242" i="22"/>
  <c r="X241" i="22"/>
  <c r="B241" i="22"/>
  <c r="A241" i="22"/>
  <c r="X240" i="22"/>
  <c r="B240" i="22"/>
  <c r="A240" i="22"/>
  <c r="X239" i="22"/>
  <c r="B239" i="22"/>
  <c r="A239" i="22"/>
  <c r="X238" i="22"/>
  <c r="B238" i="22"/>
  <c r="A238" i="22"/>
  <c r="X237" i="22"/>
  <c r="B237" i="22"/>
  <c r="A237" i="22"/>
  <c r="X236" i="22"/>
  <c r="B236" i="22"/>
  <c r="A236" i="22"/>
  <c r="X235" i="22"/>
  <c r="B235" i="22"/>
  <c r="A235" i="22"/>
  <c r="X234" i="22"/>
  <c r="B234" i="22"/>
  <c r="A234" i="22"/>
  <c r="X233" i="22"/>
  <c r="B233" i="22"/>
  <c r="A233" i="22"/>
  <c r="X232" i="22"/>
  <c r="B232" i="22"/>
  <c r="A232" i="22"/>
  <c r="X231" i="22"/>
  <c r="J224" i="22"/>
  <c r="J223" i="22"/>
  <c r="J222" i="22"/>
  <c r="J221" i="22"/>
  <c r="J219" i="22"/>
  <c r="J218" i="22"/>
  <c r="J217" i="22"/>
  <c r="J216" i="22"/>
  <c r="J214" i="22"/>
  <c r="J213" i="22"/>
  <c r="J212" i="22"/>
  <c r="J211" i="22"/>
  <c r="J210" i="22"/>
  <c r="J209" i="22"/>
  <c r="J208" i="22"/>
  <c r="X206" i="22"/>
  <c r="I206" i="22"/>
  <c r="J206" i="22" s="1"/>
  <c r="B206" i="22"/>
  <c r="A206" i="22"/>
  <c r="X205" i="22"/>
  <c r="I205" i="22"/>
  <c r="J205" i="22" s="1"/>
  <c r="B205" i="22"/>
  <c r="A205" i="22"/>
  <c r="X203" i="22"/>
  <c r="I203" i="22"/>
  <c r="G203" i="22"/>
  <c r="B203" i="22"/>
  <c r="A203" i="22"/>
  <c r="X202" i="22"/>
  <c r="G202" i="22"/>
  <c r="J202" i="22" s="1"/>
  <c r="B202" i="22"/>
  <c r="A202" i="22"/>
  <c r="X201" i="22"/>
  <c r="G201" i="22"/>
  <c r="J201" i="22" s="1"/>
  <c r="B201" i="22"/>
  <c r="A201" i="22"/>
  <c r="X200" i="22"/>
  <c r="G200" i="22"/>
  <c r="J200" i="22" s="1"/>
  <c r="B200" i="22"/>
  <c r="A200" i="22"/>
  <c r="X199" i="22"/>
  <c r="G199" i="22"/>
  <c r="J199" i="22" s="1"/>
  <c r="B199" i="22"/>
  <c r="A199" i="22"/>
  <c r="X198" i="22"/>
  <c r="G198" i="22"/>
  <c r="J198" i="22" s="1"/>
  <c r="B198" i="22"/>
  <c r="A198" i="22"/>
  <c r="X197" i="22"/>
  <c r="G197" i="22"/>
  <c r="J197" i="22" s="1"/>
  <c r="B197" i="22"/>
  <c r="A197" i="22"/>
  <c r="X196" i="22"/>
  <c r="G196" i="22"/>
  <c r="J196" i="22" s="1"/>
  <c r="B196" i="22"/>
  <c r="A196" i="22"/>
  <c r="X195" i="22"/>
  <c r="G195" i="22"/>
  <c r="J195" i="22" s="1"/>
  <c r="B195" i="22"/>
  <c r="A195" i="22"/>
  <c r="X194" i="22"/>
  <c r="G194" i="22"/>
  <c r="J194" i="22" s="1"/>
  <c r="B194" i="22"/>
  <c r="A194" i="22"/>
  <c r="G193" i="22"/>
  <c r="J193" i="22" s="1"/>
  <c r="B193" i="22"/>
  <c r="A193" i="22"/>
  <c r="G192" i="22"/>
  <c r="J192" i="22" s="1"/>
  <c r="B192" i="22"/>
  <c r="A192" i="22"/>
  <c r="X187" i="22"/>
  <c r="G187" i="22"/>
  <c r="J187" i="22" s="1"/>
  <c r="X186" i="22"/>
  <c r="G186" i="22"/>
  <c r="J186" i="22" s="1"/>
  <c r="X185" i="22"/>
  <c r="G185" i="22"/>
  <c r="J185" i="22" s="1"/>
  <c r="X184" i="22"/>
  <c r="G184" i="22"/>
  <c r="J184" i="22" s="1"/>
  <c r="X183" i="22"/>
  <c r="G183" i="22"/>
  <c r="J183" i="22" s="1"/>
  <c r="X182" i="22"/>
  <c r="G182" i="22"/>
  <c r="J182" i="22" s="1"/>
  <c r="X181" i="22"/>
  <c r="G181" i="22"/>
  <c r="J181" i="22" s="1"/>
  <c r="X180" i="22"/>
  <c r="G180" i="22"/>
  <c r="J180" i="22" s="1"/>
  <c r="X179" i="22"/>
  <c r="G179" i="22"/>
  <c r="J179" i="22" s="1"/>
  <c r="X178" i="22"/>
  <c r="G178" i="22"/>
  <c r="J178" i="22" s="1"/>
  <c r="X177" i="22"/>
  <c r="G177" i="22"/>
  <c r="J177" i="22" s="1"/>
  <c r="G176" i="22"/>
  <c r="J176" i="22" s="1"/>
  <c r="G175" i="22"/>
  <c r="J175" i="22" s="1"/>
  <c r="X172" i="22"/>
  <c r="G172" i="22"/>
  <c r="J172" i="22" s="1"/>
  <c r="X171" i="22"/>
  <c r="G171" i="22"/>
  <c r="J171" i="22" s="1"/>
  <c r="X170" i="22"/>
  <c r="G170" i="22"/>
  <c r="J170" i="22" s="1"/>
  <c r="X169" i="22"/>
  <c r="G169" i="22"/>
  <c r="J169" i="22" s="1"/>
  <c r="X168" i="22"/>
  <c r="G168" i="22"/>
  <c r="J168" i="22" s="1"/>
  <c r="X167" i="22"/>
  <c r="G167" i="22"/>
  <c r="J167" i="22" s="1"/>
  <c r="X166" i="22"/>
  <c r="G166" i="22"/>
  <c r="J166" i="22" s="1"/>
  <c r="X165" i="22"/>
  <c r="G165" i="22"/>
  <c r="J165" i="22" s="1"/>
  <c r="X164" i="22"/>
  <c r="G164" i="22"/>
  <c r="J164" i="22" s="1"/>
  <c r="X163" i="22"/>
  <c r="G163" i="22"/>
  <c r="J163" i="22" s="1"/>
  <c r="X162" i="22"/>
  <c r="G162" i="22"/>
  <c r="J162" i="22" s="1"/>
  <c r="G161" i="22"/>
  <c r="J161" i="22" s="1"/>
  <c r="G160" i="22"/>
  <c r="J160" i="22" s="1"/>
  <c r="X157" i="22"/>
  <c r="I157" i="22"/>
  <c r="G157" i="22"/>
  <c r="X156" i="22"/>
  <c r="I156" i="22"/>
  <c r="G156" i="22"/>
  <c r="X155" i="22"/>
  <c r="G155" i="22"/>
  <c r="J155" i="22" s="1"/>
  <c r="X154" i="22"/>
  <c r="G154" i="22"/>
  <c r="J154" i="22" s="1"/>
  <c r="X153" i="22"/>
  <c r="G153" i="22"/>
  <c r="J153" i="22" s="1"/>
  <c r="X152" i="22"/>
  <c r="G152" i="22"/>
  <c r="J152" i="22" s="1"/>
  <c r="X151" i="22"/>
  <c r="G151" i="22"/>
  <c r="J151" i="22" s="1"/>
  <c r="X150" i="22"/>
  <c r="G150" i="22"/>
  <c r="J150" i="22" s="1"/>
  <c r="X149" i="22"/>
  <c r="G149" i="22"/>
  <c r="J149" i="22" s="1"/>
  <c r="X148" i="22"/>
  <c r="G148" i="22"/>
  <c r="J148" i="22" s="1"/>
  <c r="X147" i="22"/>
  <c r="G147" i="22"/>
  <c r="J147" i="22" s="1"/>
  <c r="G146" i="22"/>
  <c r="J146" i="22" s="1"/>
  <c r="G145" i="22"/>
  <c r="J145" i="22" s="1"/>
  <c r="X141" i="22"/>
  <c r="G141" i="22"/>
  <c r="J141" i="22" s="1"/>
  <c r="B141" i="22"/>
  <c r="A141" i="22"/>
  <c r="X140" i="22"/>
  <c r="J140" i="22"/>
  <c r="B140" i="22"/>
  <c r="A140" i="22"/>
  <c r="X139" i="22"/>
  <c r="B139" i="22"/>
  <c r="A139" i="22"/>
  <c r="X138" i="22"/>
  <c r="J138" i="22"/>
  <c r="B138" i="22"/>
  <c r="A138" i="22"/>
  <c r="X137" i="22"/>
  <c r="J137" i="22"/>
  <c r="B137" i="22"/>
  <c r="A137" i="22"/>
  <c r="X136" i="22"/>
  <c r="J136" i="22"/>
  <c r="B136" i="22"/>
  <c r="A136" i="22"/>
  <c r="X135" i="22"/>
  <c r="J135" i="22"/>
  <c r="B135" i="22"/>
  <c r="A135" i="22"/>
  <c r="X134" i="22"/>
  <c r="J134" i="22"/>
  <c r="B134" i="22"/>
  <c r="A134" i="22"/>
  <c r="X133" i="22"/>
  <c r="B133" i="22"/>
  <c r="A133" i="22"/>
  <c r="X132" i="22"/>
  <c r="J132" i="22"/>
  <c r="B132" i="22"/>
  <c r="A132" i="22"/>
  <c r="X131" i="22"/>
  <c r="J131" i="22"/>
  <c r="B131" i="22"/>
  <c r="A131" i="22"/>
  <c r="X130" i="22"/>
  <c r="J130" i="22"/>
  <c r="B130" i="22"/>
  <c r="A130" i="22"/>
  <c r="X129" i="22"/>
  <c r="J129" i="22"/>
  <c r="B129" i="22"/>
  <c r="A129" i="22"/>
  <c r="X128" i="22"/>
  <c r="J128" i="22"/>
  <c r="B128" i="22"/>
  <c r="A128" i="22"/>
  <c r="X127" i="22"/>
  <c r="J127" i="22"/>
  <c r="B127" i="22"/>
  <c r="A127" i="22"/>
  <c r="X126" i="22"/>
  <c r="J126" i="22"/>
  <c r="B126" i="22"/>
  <c r="A126" i="22"/>
  <c r="X125" i="22"/>
  <c r="J125" i="22"/>
  <c r="B125" i="22"/>
  <c r="A125" i="22"/>
  <c r="X124" i="22"/>
  <c r="J124" i="22"/>
  <c r="B124" i="22"/>
  <c r="A124" i="22"/>
  <c r="X123" i="22"/>
  <c r="J123" i="22"/>
  <c r="B123" i="22"/>
  <c r="A123" i="22"/>
  <c r="X122" i="22"/>
  <c r="J122" i="22"/>
  <c r="B122" i="22"/>
  <c r="A122" i="22"/>
  <c r="X121" i="22"/>
  <c r="J121" i="22"/>
  <c r="B121" i="22"/>
  <c r="A121" i="22"/>
  <c r="X120" i="22"/>
  <c r="J120" i="22"/>
  <c r="B120" i="22"/>
  <c r="A120" i="22"/>
  <c r="X119" i="22"/>
  <c r="J119" i="22"/>
  <c r="B119" i="22"/>
  <c r="A119" i="22"/>
  <c r="X118" i="22"/>
  <c r="J118" i="22"/>
  <c r="B118" i="22"/>
  <c r="A118" i="22"/>
  <c r="X117" i="22"/>
  <c r="J117" i="22"/>
  <c r="B117" i="22"/>
  <c r="A117" i="22"/>
  <c r="X116" i="22"/>
  <c r="J116" i="22"/>
  <c r="B116" i="22"/>
  <c r="A116" i="22"/>
  <c r="X115" i="22"/>
  <c r="J115" i="22"/>
  <c r="B115" i="22"/>
  <c r="A115" i="22"/>
  <c r="X114" i="22"/>
  <c r="J114" i="22"/>
  <c r="B114" i="22"/>
  <c r="A114" i="22"/>
  <c r="X113" i="22"/>
  <c r="J113" i="22"/>
  <c r="B113" i="22"/>
  <c r="A113" i="22"/>
  <c r="J112" i="22"/>
  <c r="B112" i="22"/>
  <c r="A112" i="22"/>
  <c r="J111" i="22"/>
  <c r="B111" i="22"/>
  <c r="A111" i="22"/>
  <c r="J106" i="22"/>
  <c r="J105" i="22"/>
  <c r="J104" i="22"/>
  <c r="J103" i="22"/>
  <c r="J99" i="22"/>
  <c r="J98" i="22"/>
  <c r="J97" i="22"/>
  <c r="J96" i="22"/>
  <c r="J91" i="22"/>
  <c r="J90" i="22"/>
  <c r="J89" i="22"/>
  <c r="J88" i="22"/>
  <c r="J87" i="22"/>
  <c r="J86" i="22"/>
  <c r="J85" i="22"/>
  <c r="X79" i="22"/>
  <c r="I79" i="22"/>
  <c r="J79" i="22" s="1"/>
  <c r="B79" i="22"/>
  <c r="A79" i="22"/>
  <c r="X78" i="22"/>
  <c r="I78" i="22"/>
  <c r="J78" i="22" s="1"/>
  <c r="B78" i="22"/>
  <c r="A78" i="22"/>
  <c r="X73" i="22"/>
  <c r="I73" i="22"/>
  <c r="G73" i="22"/>
  <c r="B73" i="22"/>
  <c r="A73" i="22"/>
  <c r="X72" i="22"/>
  <c r="I72" i="22"/>
  <c r="G72" i="22"/>
  <c r="B72" i="22"/>
  <c r="A72" i="22"/>
  <c r="X71" i="22"/>
  <c r="I71" i="22"/>
  <c r="G71" i="22"/>
  <c r="B71" i="22"/>
  <c r="A71" i="22"/>
  <c r="X70" i="22"/>
  <c r="G70" i="22"/>
  <c r="J70" i="22" s="1"/>
  <c r="B70" i="22"/>
  <c r="A70" i="22"/>
  <c r="X69" i="22"/>
  <c r="G69" i="22"/>
  <c r="J69" i="22" s="1"/>
  <c r="B69" i="22"/>
  <c r="A69" i="22"/>
  <c r="X68" i="22"/>
  <c r="G68" i="22"/>
  <c r="J68" i="22" s="1"/>
  <c r="B68" i="22"/>
  <c r="A68" i="22"/>
  <c r="X67" i="22"/>
  <c r="G67" i="22"/>
  <c r="J67" i="22" s="1"/>
  <c r="B67" i="22"/>
  <c r="A67" i="22"/>
  <c r="X66" i="22"/>
  <c r="G66" i="22"/>
  <c r="J66" i="22" s="1"/>
  <c r="B66" i="22"/>
  <c r="A66" i="22"/>
  <c r="X65" i="22"/>
  <c r="G65" i="22"/>
  <c r="J65" i="22" s="1"/>
  <c r="B65" i="22"/>
  <c r="A65" i="22"/>
  <c r="X64" i="22"/>
  <c r="G64" i="22"/>
  <c r="J64" i="22" s="1"/>
  <c r="B64" i="22"/>
  <c r="A64" i="22"/>
  <c r="X63" i="22"/>
  <c r="G63" i="22"/>
  <c r="J63" i="22" s="1"/>
  <c r="B63" i="22"/>
  <c r="A63" i="22"/>
  <c r="X62" i="22"/>
  <c r="G62" i="22"/>
  <c r="J62" i="22" s="1"/>
  <c r="B62" i="22"/>
  <c r="A62" i="22"/>
  <c r="X61" i="22"/>
  <c r="G61" i="22"/>
  <c r="J61" i="22" s="1"/>
  <c r="B61" i="22"/>
  <c r="A61" i="22"/>
  <c r="X60" i="22"/>
  <c r="G60" i="22"/>
  <c r="J60" i="22" s="1"/>
  <c r="B60" i="22"/>
  <c r="A60" i="22"/>
  <c r="X59" i="22"/>
  <c r="G59" i="22"/>
  <c r="J59" i="22" s="1"/>
  <c r="B59" i="22"/>
  <c r="A59" i="22"/>
  <c r="X58" i="22"/>
  <c r="G58" i="22"/>
  <c r="J58" i="22" s="1"/>
  <c r="B58" i="22"/>
  <c r="A58" i="22"/>
  <c r="X57" i="22"/>
  <c r="G57" i="22"/>
  <c r="J57" i="22" s="1"/>
  <c r="B57" i="22"/>
  <c r="A57" i="22"/>
  <c r="X56" i="22"/>
  <c r="G56" i="22"/>
  <c r="J56" i="22" s="1"/>
  <c r="B56" i="22"/>
  <c r="A56" i="22"/>
  <c r="X55" i="22"/>
  <c r="G55" i="22"/>
  <c r="J55" i="22" s="1"/>
  <c r="B55" i="22"/>
  <c r="A55" i="22"/>
  <c r="X54" i="22"/>
  <c r="G54" i="22"/>
  <c r="J54" i="22" s="1"/>
  <c r="B54" i="22"/>
  <c r="A54" i="22"/>
  <c r="X53" i="22"/>
  <c r="G53" i="22"/>
  <c r="J53" i="22" s="1"/>
  <c r="B53" i="22"/>
  <c r="A53" i="22"/>
  <c r="G52" i="22"/>
  <c r="J52" i="22" s="1"/>
  <c r="B52" i="22"/>
  <c r="A52" i="22"/>
  <c r="G51" i="22"/>
  <c r="J51" i="22" s="1"/>
  <c r="B51" i="22"/>
  <c r="A51" i="22"/>
  <c r="G50" i="22"/>
  <c r="J50" i="22" s="1"/>
  <c r="B50" i="22"/>
  <c r="A50" i="22"/>
  <c r="G49" i="22"/>
  <c r="J49" i="22" s="1"/>
  <c r="B49" i="22"/>
  <c r="A49" i="22"/>
  <c r="X44" i="22"/>
  <c r="G44" i="22"/>
  <c r="B44" i="22"/>
  <c r="I44" i="22" s="1"/>
  <c r="J44" i="22" s="1"/>
  <c r="A44" i="22"/>
  <c r="X43" i="22"/>
  <c r="B43" i="22"/>
  <c r="I43" i="22" s="1"/>
  <c r="J43" i="22" s="1"/>
  <c r="A43" i="22"/>
  <c r="X42" i="22"/>
  <c r="B42" i="22"/>
  <c r="A42" i="22"/>
  <c r="X41" i="22"/>
  <c r="B41" i="22"/>
  <c r="I41" i="22" s="1"/>
  <c r="J41" i="22" s="1"/>
  <c r="A41" i="22"/>
  <c r="X40" i="22"/>
  <c r="B40" i="22"/>
  <c r="I40" i="22" s="1"/>
  <c r="J40" i="22" s="1"/>
  <c r="A40" i="22"/>
  <c r="X39" i="22"/>
  <c r="H39" i="22"/>
  <c r="B39" i="22"/>
  <c r="I39" i="22" s="1"/>
  <c r="A39" i="22"/>
  <c r="X38" i="22"/>
  <c r="H38" i="22"/>
  <c r="B38" i="22"/>
  <c r="I38" i="22" s="1"/>
  <c r="A38" i="22"/>
  <c r="X37" i="22"/>
  <c r="H37" i="22"/>
  <c r="B37" i="22"/>
  <c r="I37" i="22" s="1"/>
  <c r="A37" i="22"/>
  <c r="X36" i="22"/>
  <c r="B36" i="22"/>
  <c r="A36" i="22"/>
  <c r="X35" i="22"/>
  <c r="B35" i="22"/>
  <c r="I35" i="22" s="1"/>
  <c r="J35" i="22" s="1"/>
  <c r="A35" i="22"/>
  <c r="X34" i="22"/>
  <c r="G34" i="22"/>
  <c r="B34" i="22"/>
  <c r="I34" i="22" s="1"/>
  <c r="J34" i="22" s="1"/>
  <c r="A34" i="22"/>
  <c r="X33" i="22"/>
  <c r="B33" i="22"/>
  <c r="I33" i="22" s="1"/>
  <c r="J33" i="22" s="1"/>
  <c r="A33" i="22"/>
  <c r="X32" i="22"/>
  <c r="G32" i="22"/>
  <c r="B32" i="22"/>
  <c r="I32" i="22" s="1"/>
  <c r="J32" i="22" s="1"/>
  <c r="A32" i="22"/>
  <c r="X31" i="22"/>
  <c r="B31" i="22"/>
  <c r="I31" i="22" s="1"/>
  <c r="J31" i="22" s="1"/>
  <c r="A31" i="22"/>
  <c r="X30" i="22"/>
  <c r="B30" i="22"/>
  <c r="I30" i="22" s="1"/>
  <c r="J30" i="22" s="1"/>
  <c r="A30" i="22"/>
  <c r="X29" i="22"/>
  <c r="B29" i="22"/>
  <c r="I29" i="22" s="1"/>
  <c r="J29" i="22" s="1"/>
  <c r="A29" i="22"/>
  <c r="X28" i="22"/>
  <c r="G28" i="22"/>
  <c r="B28" i="22"/>
  <c r="I28" i="22" s="1"/>
  <c r="J28" i="22" s="1"/>
  <c r="A28" i="22"/>
  <c r="X27" i="22"/>
  <c r="B27" i="22"/>
  <c r="I27" i="22" s="1"/>
  <c r="J27" i="22" s="1"/>
  <c r="A27" i="22"/>
  <c r="X26" i="22"/>
  <c r="G26" i="22"/>
  <c r="B26" i="22"/>
  <c r="I26" i="22" s="1"/>
  <c r="J26" i="22" s="1"/>
  <c r="A26" i="22"/>
  <c r="X25" i="22"/>
  <c r="I25" i="22"/>
  <c r="J25" i="22" s="1"/>
  <c r="B25" i="22"/>
  <c r="A25" i="22"/>
  <c r="X24" i="22"/>
  <c r="B24" i="22"/>
  <c r="I24" i="22" s="1"/>
  <c r="J24" i="22" s="1"/>
  <c r="A24" i="22"/>
  <c r="X23" i="22"/>
  <c r="I23" i="22"/>
  <c r="J23" i="22" s="1"/>
  <c r="B23" i="22"/>
  <c r="A23" i="22"/>
  <c r="X22" i="22"/>
  <c r="I22" i="22"/>
  <c r="J22" i="22" s="1"/>
  <c r="B22" i="22"/>
  <c r="A22" i="22"/>
  <c r="X21" i="22"/>
  <c r="B21" i="22"/>
  <c r="I21" i="22" s="1"/>
  <c r="J21" i="22" s="1"/>
  <c r="A21" i="22"/>
  <c r="X20" i="22"/>
  <c r="B20" i="22"/>
  <c r="I20" i="22" s="1"/>
  <c r="J20" i="22" s="1"/>
  <c r="A20" i="22"/>
  <c r="X19" i="22"/>
  <c r="B19" i="22"/>
  <c r="I19" i="22" s="1"/>
  <c r="J19" i="22" s="1"/>
  <c r="A19" i="22"/>
  <c r="X18" i="22"/>
  <c r="B18" i="22"/>
  <c r="I18" i="22" s="1"/>
  <c r="J18" i="22" s="1"/>
  <c r="A18" i="22"/>
  <c r="X17" i="22"/>
  <c r="B17" i="22"/>
  <c r="I17" i="22" s="1"/>
  <c r="J17" i="22" s="1"/>
  <c r="A17" i="22"/>
  <c r="X16" i="22"/>
  <c r="I16" i="22"/>
  <c r="J16" i="22" s="1"/>
  <c r="B16" i="22"/>
  <c r="A16" i="22"/>
  <c r="X15" i="22"/>
  <c r="I15" i="22"/>
  <c r="J15" i="22" s="1"/>
  <c r="B15" i="22"/>
  <c r="A15" i="22"/>
  <c r="X14" i="22"/>
  <c r="I14" i="22"/>
  <c r="J14" i="22" s="1"/>
  <c r="B14" i="22"/>
  <c r="A14" i="22"/>
  <c r="X13" i="22"/>
  <c r="I13" i="22"/>
  <c r="J13" i="22" s="1"/>
  <c r="B13" i="22"/>
  <c r="A13" i="22"/>
  <c r="X12" i="22"/>
  <c r="I12" i="22"/>
  <c r="J12" i="22" s="1"/>
  <c r="B12" i="22"/>
  <c r="A12" i="22"/>
  <c r="X11" i="22"/>
  <c r="I11" i="22"/>
  <c r="J11" i="22" s="1"/>
  <c r="B11" i="22"/>
  <c r="A11" i="22"/>
  <c r="X10" i="22"/>
  <c r="I10" i="22"/>
  <c r="J10" i="22" s="1"/>
  <c r="B10" i="22"/>
  <c r="A10" i="22"/>
  <c r="X9" i="22"/>
  <c r="I9" i="22"/>
  <c r="J9" i="22" s="1"/>
  <c r="B9" i="22"/>
  <c r="A9" i="22"/>
  <c r="X8" i="22"/>
  <c r="I8" i="22"/>
  <c r="J8" i="22" s="1"/>
  <c r="B8" i="22"/>
  <c r="A8" i="22"/>
  <c r="I7" i="22"/>
  <c r="J7" i="22" s="1"/>
  <c r="B7" i="22"/>
  <c r="A7" i="22"/>
  <c r="I6" i="22"/>
  <c r="J6" i="22" s="1"/>
  <c r="B6" i="22"/>
  <c r="A6" i="22"/>
  <c r="X5" i="22"/>
  <c r="R5" i="22"/>
  <c r="J1086" i="4"/>
  <c r="J582" i="4"/>
  <c r="J130" i="4"/>
  <c r="B83" i="14"/>
  <c r="C83" i="14" s="1"/>
  <c r="B82" i="14"/>
  <c r="C82" i="14" s="1"/>
  <c r="B81" i="14"/>
  <c r="C81" i="14" s="1"/>
  <c r="B80" i="14"/>
  <c r="C80" i="14" s="1"/>
  <c r="B79" i="14"/>
  <c r="C79" i="14" s="1"/>
  <c r="B78" i="14"/>
  <c r="C78" i="14" s="1"/>
  <c r="B77" i="14"/>
  <c r="C77" i="14" s="1"/>
  <c r="B76" i="14"/>
  <c r="C76" i="14" s="1"/>
  <c r="B75" i="14"/>
  <c r="C75" i="14" s="1"/>
  <c r="B74" i="14"/>
  <c r="C74" i="14" s="1"/>
  <c r="B73" i="14"/>
  <c r="C73" i="14" s="1"/>
  <c r="B72" i="14"/>
  <c r="C72" i="14" s="1"/>
  <c r="B71" i="14"/>
  <c r="C71" i="14" s="1"/>
  <c r="B70" i="14"/>
  <c r="C70" i="14" s="1"/>
  <c r="B69" i="14"/>
  <c r="N27" i="14"/>
  <c r="K27" i="14"/>
  <c r="N26" i="14"/>
  <c r="O5" i="14"/>
  <c r="O4" i="14"/>
  <c r="O3" i="14"/>
  <c r="B3" i="14"/>
  <c r="R18" i="15"/>
  <c r="Q17" i="15"/>
  <c r="R17" i="15" s="1"/>
  <c r="R16" i="15"/>
  <c r="Q15" i="15"/>
  <c r="R14" i="15"/>
  <c r="Q13" i="15"/>
  <c r="R12" i="15"/>
  <c r="Q11" i="15"/>
  <c r="R10" i="15"/>
  <c r="Q9" i="15"/>
  <c r="R8" i="15"/>
  <c r="Q7" i="15"/>
  <c r="R6" i="15"/>
  <c r="Q5" i="15"/>
  <c r="R4" i="15"/>
  <c r="Q3" i="15"/>
  <c r="T659" i="5"/>
  <c r="Q30" i="1"/>
  <c r="Q20" i="1"/>
  <c r="Q8" i="1"/>
  <c r="Q34" i="1"/>
  <c r="Q6" i="1"/>
  <c r="Q14" i="1"/>
  <c r="Q12" i="1"/>
  <c r="Q16" i="1"/>
  <c r="Q10" i="1"/>
  <c r="Q32" i="1"/>
  <c r="Q26" i="1"/>
  <c r="Q28" i="1"/>
  <c r="Q22" i="1"/>
  <c r="Q18" i="1"/>
  <c r="Q24" i="1"/>
  <c r="U100" i="5"/>
  <c r="Q496" i="12" l="1"/>
  <c r="Q160" i="12"/>
  <c r="Q51" i="12"/>
  <c r="U645" i="5"/>
  <c r="U627" i="5"/>
  <c r="U14" i="5"/>
  <c r="U34" i="5"/>
  <c r="U35" i="5"/>
  <c r="U38" i="5"/>
  <c r="U643" i="5"/>
  <c r="U111" i="5"/>
  <c r="U110" i="5"/>
  <c r="Q494" i="12"/>
  <c r="Q492" i="12"/>
  <c r="Q493" i="12"/>
  <c r="Q469" i="12"/>
  <c r="Q465" i="12"/>
  <c r="Q461" i="12"/>
  <c r="Q457" i="12"/>
  <c r="Q453" i="12"/>
  <c r="Q449" i="12"/>
  <c r="Q445" i="12"/>
  <c r="Q441" i="12"/>
  <c r="Q437" i="12"/>
  <c r="Q433" i="12"/>
  <c r="Q429" i="12"/>
  <c r="Q425" i="12"/>
  <c r="Q421" i="12"/>
  <c r="Q417" i="12"/>
  <c r="Q470" i="12"/>
  <c r="Q466" i="12"/>
  <c r="Q462" i="12"/>
  <c r="Q458" i="12"/>
  <c r="Q454" i="12"/>
  <c r="Q450" i="12"/>
  <c r="Q446" i="12"/>
  <c r="Q442" i="12"/>
  <c r="Q438" i="12"/>
  <c r="Q434" i="12"/>
  <c r="Q430" i="12"/>
  <c r="Q426" i="12"/>
  <c r="Q422" i="12"/>
  <c r="Q467" i="12"/>
  <c r="Q463" i="12"/>
  <c r="Q459" i="12"/>
  <c r="Q455" i="12"/>
  <c r="Q451" i="12"/>
  <c r="Q447" i="12"/>
  <c r="Q443" i="12"/>
  <c r="Q439" i="12"/>
  <c r="Q435" i="12"/>
  <c r="Q431" i="12"/>
  <c r="Q427" i="12"/>
  <c r="Q423" i="12"/>
  <c r="Q419" i="12"/>
  <c r="Q468" i="12"/>
  <c r="Q464" i="12"/>
  <c r="Q456" i="12"/>
  <c r="Q448" i="12"/>
  <c r="Q440" i="12"/>
  <c r="Q428" i="12"/>
  <c r="Q418" i="12"/>
  <c r="Q415" i="12"/>
  <c r="Q424" i="12"/>
  <c r="Q420" i="12"/>
  <c r="Q416" i="12"/>
  <c r="Q412" i="12"/>
  <c r="Q414" i="12"/>
  <c r="Q410" i="12"/>
  <c r="Q460" i="12"/>
  <c r="Q452" i="12"/>
  <c r="Q444" i="12"/>
  <c r="Q436" i="12"/>
  <c r="Q413" i="12"/>
  <c r="Q432" i="12"/>
  <c r="Q411" i="12"/>
  <c r="Q485" i="12"/>
  <c r="Q477" i="12"/>
  <c r="Q408" i="12"/>
  <c r="Q400" i="12"/>
  <c r="Q392" i="12"/>
  <c r="Q384" i="12"/>
  <c r="Q486" i="12"/>
  <c r="Q478" i="12"/>
  <c r="Q409" i="12"/>
  <c r="Q401" i="12"/>
  <c r="Q393" i="12"/>
  <c r="Q385" i="12"/>
  <c r="Q487" i="12"/>
  <c r="Q479" i="12"/>
  <c r="Q471" i="12"/>
  <c r="Q402" i="12"/>
  <c r="Q394" i="12"/>
  <c r="Q386" i="12"/>
  <c r="Q488" i="12"/>
  <c r="Q480" i="12"/>
  <c r="Q472" i="12"/>
  <c r="Q403" i="12"/>
  <c r="Q395" i="12"/>
  <c r="Q387" i="12"/>
  <c r="Q489" i="12"/>
  <c r="Q481" i="12"/>
  <c r="Q473" i="12"/>
  <c r="Q404" i="12"/>
  <c r="Q396" i="12"/>
  <c r="Q388" i="12"/>
  <c r="Q490" i="12"/>
  <c r="Q482" i="12"/>
  <c r="Q474" i="12"/>
  <c r="Q405" i="12"/>
  <c r="Q397" i="12"/>
  <c r="Q389" i="12"/>
  <c r="Q381" i="12"/>
  <c r="Q491" i="12"/>
  <c r="Q483" i="12"/>
  <c r="Q475" i="12"/>
  <c r="Q406" i="12"/>
  <c r="Q398" i="12"/>
  <c r="Q390" i="12"/>
  <c r="Q382" i="12"/>
  <c r="Q495" i="12"/>
  <c r="Q484" i="12"/>
  <c r="Q476" i="12"/>
  <c r="Q407" i="12"/>
  <c r="Q399" i="12"/>
  <c r="Q391" i="12"/>
  <c r="Q383" i="12"/>
  <c r="Q288" i="12"/>
  <c r="Q280" i="12"/>
  <c r="Q272" i="12"/>
  <c r="Q264" i="12"/>
  <c r="Q256" i="12"/>
  <c r="Q248" i="12"/>
  <c r="Q240" i="12"/>
  <c r="Q232" i="12"/>
  <c r="Q224" i="12"/>
  <c r="Q216" i="12"/>
  <c r="Q208" i="12"/>
  <c r="Q200" i="12"/>
  <c r="Q289" i="12"/>
  <c r="Q281" i="12"/>
  <c r="Q273" i="12"/>
  <c r="Q265" i="12"/>
  <c r="Q257" i="12"/>
  <c r="Q249" i="12"/>
  <c r="Q241" i="12"/>
  <c r="Q233" i="12"/>
  <c r="Q225" i="12"/>
  <c r="Q209" i="12"/>
  <c r="Q201" i="12"/>
  <c r="Q282" i="12"/>
  <c r="Q274" i="12"/>
  <c r="Q266" i="12"/>
  <c r="Q258" i="12"/>
  <c r="Q250" i="12"/>
  <c r="Q242" i="12"/>
  <c r="Q234" i="12"/>
  <c r="Q226" i="12"/>
  <c r="Q217" i="12"/>
  <c r="Q210" i="12"/>
  <c r="Q202" i="12"/>
  <c r="Q283" i="12"/>
  <c r="Q275" i="12"/>
  <c r="Q267" i="12"/>
  <c r="Q259" i="12"/>
  <c r="Q251" i="12"/>
  <c r="Q243" i="12"/>
  <c r="Q235" i="12"/>
  <c r="Q227" i="12"/>
  <c r="Q218" i="12"/>
  <c r="Q211" i="12"/>
  <c r="Q203" i="12"/>
  <c r="Q284" i="12"/>
  <c r="Q276" i="12"/>
  <c r="Q268" i="12"/>
  <c r="Q260" i="12"/>
  <c r="Q252" i="12"/>
  <c r="Q244" i="12"/>
  <c r="Q236" i="12"/>
  <c r="Q228" i="12"/>
  <c r="Q220" i="12"/>
  <c r="Q219" i="12"/>
  <c r="Q212" i="12"/>
  <c r="Q204" i="12"/>
  <c r="Q285" i="12"/>
  <c r="Q277" i="12"/>
  <c r="Q269" i="12"/>
  <c r="Q261" i="12"/>
  <c r="Q253" i="12"/>
  <c r="Q245" i="12"/>
  <c r="Q237" i="12"/>
  <c r="Q229" i="12"/>
  <c r="Q221" i="12"/>
  <c r="Q213" i="12"/>
  <c r="Q205" i="12"/>
  <c r="Q197" i="12"/>
  <c r="Q286" i="12"/>
  <c r="Q278" i="12"/>
  <c r="Q270" i="12"/>
  <c r="Q262" i="12"/>
  <c r="Q254" i="12"/>
  <c r="Q246" i="12"/>
  <c r="Q238" i="12"/>
  <c r="Q230" i="12"/>
  <c r="Q222" i="12"/>
  <c r="Q287" i="12"/>
  <c r="Q279" i="12"/>
  <c r="Q271" i="12"/>
  <c r="Q263" i="12"/>
  <c r="Q255" i="12"/>
  <c r="Q247" i="12"/>
  <c r="Q239" i="12"/>
  <c r="Q231" i="12"/>
  <c r="Q223" i="12"/>
  <c r="Q215" i="12"/>
  <c r="Q207" i="12"/>
  <c r="Q187" i="12"/>
  <c r="Q179" i="12"/>
  <c r="Q171" i="12"/>
  <c r="Q163" i="12"/>
  <c r="Q156" i="12"/>
  <c r="Q195" i="12"/>
  <c r="Q188" i="12"/>
  <c r="Q180" i="12"/>
  <c r="Q172" i="12"/>
  <c r="Q164" i="12"/>
  <c r="Q157" i="12"/>
  <c r="Q189" i="12"/>
  <c r="Q181" i="12"/>
  <c r="Q173" i="12"/>
  <c r="Q165" i="12"/>
  <c r="Q158" i="12"/>
  <c r="Q149" i="12"/>
  <c r="Q148" i="12"/>
  <c r="Q190" i="12"/>
  <c r="Q182" i="12"/>
  <c r="Q174" i="12"/>
  <c r="Q166" i="12"/>
  <c r="Q159" i="12"/>
  <c r="Q151" i="12"/>
  <c r="Q150" i="12"/>
  <c r="Q199" i="12"/>
  <c r="Q196" i="12"/>
  <c r="Q191" i="12"/>
  <c r="Q183" i="12"/>
  <c r="Q175" i="12"/>
  <c r="Q167" i="12"/>
  <c r="Q152" i="12"/>
  <c r="Q206" i="12"/>
  <c r="Q198" i="12"/>
  <c r="Q192" i="12"/>
  <c r="Q184" i="12"/>
  <c r="Q176" i="12"/>
  <c r="Q168" i="12"/>
  <c r="Q153" i="12"/>
  <c r="Q214" i="12"/>
  <c r="Q193" i="12"/>
  <c r="Q185" i="12"/>
  <c r="Q177" i="12"/>
  <c r="Q169" i="12"/>
  <c r="Q161" i="12"/>
  <c r="Q154" i="12"/>
  <c r="Q194" i="12"/>
  <c r="Q186" i="12"/>
  <c r="Q178" i="12"/>
  <c r="Q170" i="12"/>
  <c r="Q162" i="12"/>
  <c r="Q155" i="12"/>
  <c r="Q146" i="12"/>
  <c r="Q138" i="12"/>
  <c r="Q130" i="12"/>
  <c r="Q122" i="12"/>
  <c r="Q114" i="12"/>
  <c r="Q106" i="12"/>
  <c r="Q98" i="12"/>
  <c r="Q90" i="12"/>
  <c r="Q82" i="12"/>
  <c r="Q73" i="12"/>
  <c r="Q65" i="12"/>
  <c r="Q57" i="12"/>
  <c r="Q147" i="12"/>
  <c r="Q139" i="12"/>
  <c r="Q131" i="12"/>
  <c r="Q123" i="12"/>
  <c r="Q115" i="12"/>
  <c r="Q107" i="12"/>
  <c r="Q99" i="12"/>
  <c r="Q91" i="12"/>
  <c r="Q83" i="12"/>
  <c r="Q74" i="12"/>
  <c r="Q66" i="12"/>
  <c r="Q58" i="12"/>
  <c r="Q140" i="12"/>
  <c r="Q132" i="12"/>
  <c r="Q124" i="12"/>
  <c r="Q116" i="12"/>
  <c r="Q108" i="12"/>
  <c r="Q100" i="12"/>
  <c r="Q92" i="12"/>
  <c r="Q84" i="12"/>
  <c r="Q75" i="12"/>
  <c r="Q67" i="12"/>
  <c r="Q59" i="12"/>
  <c r="Q141" i="12"/>
  <c r="Q133" i="12"/>
  <c r="Q125" i="12"/>
  <c r="Q117" i="12"/>
  <c r="Q109" i="12"/>
  <c r="Q101" i="12"/>
  <c r="Q93" i="12"/>
  <c r="Q85" i="12"/>
  <c r="Q76" i="12"/>
  <c r="Q68" i="12"/>
  <c r="Q60" i="12"/>
  <c r="Q142" i="12"/>
  <c r="Q134" i="12"/>
  <c r="Q126" i="12"/>
  <c r="Q118" i="12"/>
  <c r="Q110" i="12"/>
  <c r="Q102" i="12"/>
  <c r="Q94" i="12"/>
  <c r="Q86" i="12"/>
  <c r="Q78" i="12"/>
  <c r="Q77" i="12"/>
  <c r="Q69" i="12"/>
  <c r="Q61" i="12"/>
  <c r="Q143" i="12"/>
  <c r="Q135" i="12"/>
  <c r="Q127" i="12"/>
  <c r="Q119" i="12"/>
  <c r="Q111" i="12"/>
  <c r="Q103" i="12"/>
  <c r="Q95" i="12"/>
  <c r="Q87" i="12"/>
  <c r="Q79" i="12"/>
  <c r="Q70" i="12"/>
  <c r="Q62" i="12"/>
  <c r="Q54" i="12"/>
  <c r="Q144" i="12"/>
  <c r="Q136" i="12"/>
  <c r="Q128" i="12"/>
  <c r="Q120" i="12"/>
  <c r="Q112" i="12"/>
  <c r="Q104" i="12"/>
  <c r="Q96" i="12"/>
  <c r="Q88" i="12"/>
  <c r="Q80" i="12"/>
  <c r="Q145" i="12"/>
  <c r="Q137" i="12"/>
  <c r="Q129" i="12"/>
  <c r="Q121" i="12"/>
  <c r="Q113" i="12"/>
  <c r="Q105" i="12"/>
  <c r="Q97" i="12"/>
  <c r="Q89" i="12"/>
  <c r="Q81" i="12"/>
  <c r="Q72" i="12"/>
  <c r="Q64" i="12"/>
  <c r="Q44" i="12"/>
  <c r="Q36" i="12"/>
  <c r="Q28" i="12"/>
  <c r="Q21" i="12"/>
  <c r="Q14" i="12"/>
  <c r="Q45" i="12"/>
  <c r="Q37" i="12"/>
  <c r="Q29" i="12"/>
  <c r="Q22" i="12"/>
  <c r="Q15" i="12"/>
  <c r="Q63" i="12"/>
  <c r="Q52" i="12"/>
  <c r="Q46" i="12"/>
  <c r="Q38" i="12"/>
  <c r="Q30" i="12"/>
  <c r="Q23" i="12"/>
  <c r="Q16" i="12"/>
  <c r="Q71" i="12"/>
  <c r="Q56" i="12"/>
  <c r="Q47" i="12"/>
  <c r="Q39" i="12"/>
  <c r="Q31" i="12"/>
  <c r="Q8" i="12"/>
  <c r="Q7" i="12"/>
  <c r="Q48" i="12"/>
  <c r="Q40" i="12"/>
  <c r="Q32" i="12"/>
  <c r="Q24" i="12"/>
  <c r="Q17" i="12"/>
  <c r="Q10" i="12"/>
  <c r="Q9" i="12"/>
  <c r="Q55" i="12"/>
  <c r="Q53" i="12"/>
  <c r="Q49" i="12"/>
  <c r="Q41" i="12"/>
  <c r="Q33" i="12"/>
  <c r="Q25" i="12"/>
  <c r="Q18" i="12"/>
  <c r="Q11" i="12"/>
  <c r="Q50" i="12"/>
  <c r="Q42" i="12"/>
  <c r="Q34" i="12"/>
  <c r="Q26" i="12"/>
  <c r="Q19" i="12"/>
  <c r="Q12" i="12"/>
  <c r="Q43" i="12"/>
  <c r="Q35" i="12"/>
  <c r="Q27" i="12"/>
  <c r="Q20" i="12"/>
  <c r="Q13" i="12"/>
  <c r="Q361" i="12"/>
  <c r="Q353" i="12"/>
  <c r="Q345" i="12"/>
  <c r="Q337" i="12"/>
  <c r="Q329" i="12"/>
  <c r="Q321" i="12"/>
  <c r="Q313" i="12"/>
  <c r="Q305" i="12"/>
  <c r="Q297" i="12"/>
  <c r="Q362" i="12"/>
  <c r="Q354" i="12"/>
  <c r="Q346" i="12"/>
  <c r="Q338" i="12"/>
  <c r="Q330" i="12"/>
  <c r="Q322" i="12"/>
  <c r="Q314" i="12"/>
  <c r="Q306" i="12"/>
  <c r="Q298" i="12"/>
  <c r="Q355" i="12"/>
  <c r="Q347" i="12"/>
  <c r="Q339" i="12"/>
  <c r="Q331" i="12"/>
  <c r="Q323" i="12"/>
  <c r="Q315" i="12"/>
  <c r="Q307" i="12"/>
  <c r="Q299" i="12"/>
  <c r="Q356" i="12"/>
  <c r="Q348" i="12"/>
  <c r="Q340" i="12"/>
  <c r="Q332" i="12"/>
  <c r="Q324" i="12"/>
  <c r="Q316" i="12"/>
  <c r="Q308" i="12"/>
  <c r="Q300" i="12"/>
  <c r="Q357" i="12"/>
  <c r="Q349" i="12"/>
  <c r="Q341" i="12"/>
  <c r="Q333" i="12"/>
  <c r="Q325" i="12"/>
  <c r="Q317" i="12"/>
  <c r="Q309" i="12"/>
  <c r="Q301" i="12"/>
  <c r="Q293" i="12"/>
  <c r="Q292" i="12"/>
  <c r="Q358" i="12"/>
  <c r="Q350" i="12"/>
  <c r="Q342" i="12"/>
  <c r="Q334" i="12"/>
  <c r="Q326" i="12"/>
  <c r="Q318" i="12"/>
  <c r="Q310" i="12"/>
  <c r="Q302" i="12"/>
  <c r="Q294" i="12"/>
  <c r="Q359" i="12"/>
  <c r="Q351" i="12"/>
  <c r="Q343" i="12"/>
  <c r="Q335" i="12"/>
  <c r="Q327" i="12"/>
  <c r="Q319" i="12"/>
  <c r="Q311" i="12"/>
  <c r="Q303" i="12"/>
  <c r="Q295" i="12"/>
  <c r="Q360" i="12"/>
  <c r="Q352" i="12"/>
  <c r="Q344" i="12"/>
  <c r="Q336" i="12"/>
  <c r="Q328" i="12"/>
  <c r="Q320" i="12"/>
  <c r="Q312" i="12"/>
  <c r="Q304" i="12"/>
  <c r="Q296" i="12"/>
  <c r="Q373" i="12"/>
  <c r="Q374" i="12"/>
  <c r="Q366" i="12"/>
  <c r="Q365" i="12"/>
  <c r="Q375" i="12"/>
  <c r="Q367" i="12"/>
  <c r="Q376" i="12"/>
  <c r="Q368" i="12"/>
  <c r="Q377" i="12"/>
  <c r="Q369" i="12"/>
  <c r="Q378" i="12"/>
  <c r="Q370" i="12"/>
  <c r="Q379" i="12"/>
  <c r="Q371" i="12"/>
  <c r="Q364" i="12"/>
  <c r="Q380" i="12"/>
  <c r="Q372" i="12"/>
  <c r="G1135" i="4"/>
  <c r="J11" i="4"/>
  <c r="G10" i="4"/>
  <c r="J10" i="4" s="1"/>
  <c r="G424" i="4"/>
  <c r="G489" i="4"/>
  <c r="G127" i="4"/>
  <c r="G34" i="4"/>
  <c r="G108" i="4"/>
  <c r="G113" i="4"/>
  <c r="G162" i="4"/>
  <c r="J54" i="4"/>
  <c r="G53" i="4"/>
  <c r="G47" i="4"/>
  <c r="G41" i="4"/>
  <c r="R91" i="12"/>
  <c r="Q6" i="12"/>
  <c r="Q363" i="12"/>
  <c r="Q290" i="12"/>
  <c r="J203" i="22"/>
  <c r="J190" i="22" s="1"/>
  <c r="R2" i="22" s="1"/>
  <c r="J157" i="22"/>
  <c r="J72" i="22"/>
  <c r="J37" i="22"/>
  <c r="J39" i="22"/>
  <c r="J38" i="22"/>
  <c r="J71" i="22"/>
  <c r="J156" i="22"/>
  <c r="J77" i="22"/>
  <c r="J84" i="22"/>
  <c r="J95" i="22"/>
  <c r="J110" i="22"/>
  <c r="J159" i="22"/>
  <c r="D71" i="14"/>
  <c r="J73" i="22"/>
  <c r="J102" i="22"/>
  <c r="J174" i="22"/>
  <c r="D75" i="14"/>
  <c r="D78" i="14"/>
  <c r="J580" i="4"/>
  <c r="G579" i="4"/>
  <c r="J70" i="4"/>
  <c r="J23" i="4"/>
  <c r="G22" i="4"/>
  <c r="G84" i="4"/>
  <c r="J114" i="4"/>
  <c r="J170" i="4"/>
  <c r="G169" i="4"/>
  <c r="J1085" i="4"/>
  <c r="G1084" i="4"/>
  <c r="J425" i="4"/>
  <c r="J490" i="4"/>
  <c r="J524" i="4"/>
  <c r="G523" i="4"/>
  <c r="J1136" i="4"/>
  <c r="J35" i="4"/>
  <c r="J48" i="4"/>
  <c r="G76" i="4"/>
  <c r="J109" i="4"/>
  <c r="J178" i="4"/>
  <c r="J1366" i="4"/>
  <c r="D79" i="14"/>
  <c r="D82" i="14"/>
  <c r="D73" i="14"/>
  <c r="D77" i="14"/>
  <c r="D81" i="14"/>
  <c r="D72" i="14"/>
  <c r="D76" i="14"/>
  <c r="D80" i="14"/>
  <c r="S32" i="1"/>
  <c r="S30" i="1"/>
  <c r="S34" i="1"/>
  <c r="S12" i="1"/>
  <c r="D70" i="14"/>
  <c r="D74" i="14"/>
  <c r="S16" i="1"/>
  <c r="S22" i="1"/>
  <c r="S26" i="1"/>
  <c r="S36" i="1"/>
  <c r="S20" i="1"/>
  <c r="S6" i="1"/>
  <c r="S8" i="1"/>
  <c r="S10" i="1"/>
  <c r="S14" i="1"/>
  <c r="S18" i="1"/>
  <c r="S24" i="1"/>
  <c r="S28" i="1"/>
  <c r="S38" i="1"/>
  <c r="S40" i="1"/>
  <c r="S42" i="1"/>
  <c r="U163" i="5"/>
  <c r="U344" i="5"/>
  <c r="J164" i="4"/>
  <c r="G22" i="7"/>
  <c r="G23" i="7" s="1"/>
  <c r="U345" i="5"/>
  <c r="N6" i="14"/>
  <c r="N16" i="14"/>
  <c r="N17" i="14"/>
  <c r="N13" i="14"/>
  <c r="N19" i="14"/>
  <c r="N12" i="14"/>
  <c r="N10" i="14"/>
  <c r="N11" i="14"/>
  <c r="N15" i="14"/>
  <c r="N18" i="14"/>
  <c r="N20" i="14"/>
  <c r="N7" i="14"/>
  <c r="N21" i="14"/>
  <c r="N8" i="14"/>
  <c r="N14" i="14"/>
  <c r="N9" i="14"/>
  <c r="Q291" i="12"/>
  <c r="T657" i="5"/>
  <c r="J128" i="4"/>
  <c r="N23" i="14"/>
  <c r="N25" i="14"/>
  <c r="N24" i="14"/>
  <c r="N22" i="14"/>
  <c r="J77" i="4"/>
  <c r="M8" i="5" l="1"/>
  <c r="J144" i="22"/>
  <c r="S2" i="22" s="1"/>
  <c r="J48" i="22"/>
  <c r="T2" i="22" s="1"/>
  <c r="J93" i="4"/>
  <c r="R11" i="12"/>
  <c r="J22" i="4"/>
  <c r="R137" i="12"/>
  <c r="R12" i="12"/>
  <c r="P396" i="4" l="1"/>
  <c r="M18" i="5"/>
  <c r="R6" i="12"/>
  <c r="R479" i="12"/>
  <c r="K39" i="24"/>
  <c r="K35" i="24"/>
  <c r="K16" i="24"/>
  <c r="K88" i="24"/>
  <c r="K85" i="24"/>
  <c r="K80" i="24"/>
  <c r="K43" i="24"/>
  <c r="K77" i="24"/>
  <c r="K74" i="24"/>
  <c r="K42" i="24"/>
  <c r="K18" i="24"/>
  <c r="K17" i="24"/>
  <c r="K12" i="24"/>
  <c r="K13" i="24"/>
  <c r="K23" i="24"/>
  <c r="K24" i="24"/>
  <c r="U18" i="5"/>
  <c r="U2" i="22"/>
  <c r="P104" i="4"/>
  <c r="P99" i="4"/>
  <c r="L10" i="4"/>
  <c r="H10" i="4"/>
  <c r="J99" i="4"/>
  <c r="G396" i="4" l="1"/>
  <c r="M20" i="5"/>
  <c r="U20" i="5"/>
  <c r="R18" i="5"/>
  <c r="H22" i="4"/>
  <c r="L22" i="4"/>
  <c r="R16" i="12" l="1"/>
  <c r="N499" i="4"/>
  <c r="N518" i="4"/>
  <c r="N519" i="4"/>
  <c r="N504" i="4"/>
  <c r="N510" i="4"/>
  <c r="N505" i="4"/>
  <c r="N511" i="4"/>
  <c r="N517" i="4"/>
  <c r="N512" i="4"/>
  <c r="N498" i="4"/>
  <c r="J396" i="4"/>
  <c r="G395" i="4"/>
  <c r="R20" i="5"/>
  <c r="G470" i="4" l="1"/>
  <c r="P477" i="4" l="1"/>
  <c r="P483" i="4"/>
  <c r="J104" i="4"/>
  <c r="G103" i="4"/>
  <c r="G477" i="4" l="1"/>
  <c r="J477" i="4" s="1"/>
  <c r="H1509" i="4"/>
  <c r="P1509" i="4"/>
  <c r="G483" i="4" l="1"/>
  <c r="G1509" i="4"/>
  <c r="P252" i="4"/>
  <c r="P533" i="4"/>
  <c r="P273" i="4" l="1"/>
  <c r="J1509" i="4"/>
  <c r="G1506" i="4"/>
  <c r="H2227" i="4"/>
  <c r="G2227" i="4"/>
  <c r="J2227" i="4" s="1"/>
  <c r="G252" i="4"/>
  <c r="P1368" i="4"/>
  <c r="J533" i="4"/>
  <c r="G530" i="4"/>
  <c r="J483" i="4"/>
  <c r="G476" i="4"/>
  <c r="P259" i="4" l="1"/>
  <c r="P2227" i="4"/>
  <c r="P266" i="4"/>
  <c r="P2161" i="4"/>
  <c r="P280" i="4"/>
  <c r="G251" i="4"/>
  <c r="J252" i="4"/>
  <c r="J1368" i="4"/>
  <c r="G1365" i="4"/>
  <c r="P2149" i="4"/>
  <c r="H2149" i="4"/>
  <c r="G273" i="4" l="1"/>
  <c r="G2161" i="4"/>
  <c r="J2161" i="4" s="1"/>
  <c r="P2182" i="4"/>
  <c r="G2182" i="4"/>
  <c r="G2181" i="4" s="1"/>
  <c r="P2189" i="4"/>
  <c r="G2175" i="4"/>
  <c r="G2174" i="4" s="1"/>
  <c r="P2175" i="4"/>
  <c r="G266" i="4"/>
  <c r="G265" i="4" s="1"/>
  <c r="G2160" i="4"/>
  <c r="J273" i="4" l="1"/>
  <c r="G272" i="4"/>
  <c r="G280" i="4"/>
  <c r="P2196" i="4"/>
  <c r="P287" i="4"/>
  <c r="J266" i="4"/>
  <c r="G2189" i="4"/>
  <c r="G2188" i="4" s="1"/>
  <c r="P2203" i="4"/>
  <c r="J2182" i="4"/>
  <c r="J2175" i="4"/>
  <c r="J280" i="4" l="1"/>
  <c r="G279" i="4"/>
  <c r="G287" i="4"/>
  <c r="J287" i="4" s="1"/>
  <c r="P294" i="4"/>
  <c r="P301" i="4"/>
  <c r="J2189" i="4"/>
  <c r="G2196" i="4"/>
  <c r="G2195" i="4" s="1"/>
  <c r="P2210" i="4"/>
  <c r="G294" i="4" l="1"/>
  <c r="J294" i="4" s="1"/>
  <c r="P308" i="4"/>
  <c r="J2196" i="4"/>
  <c r="J2203" i="4"/>
  <c r="G286" i="4"/>
  <c r="J2210" i="4"/>
  <c r="P2217" i="4"/>
  <c r="G2209" i="4" l="1"/>
  <c r="G301" i="4"/>
  <c r="J301" i="4" s="1"/>
  <c r="P2168" i="4"/>
  <c r="G293" i="4"/>
  <c r="G308" i="4" l="1"/>
  <c r="G300" i="4"/>
  <c r="G2168" i="4" l="1"/>
  <c r="J308" i="4"/>
  <c r="G307" i="4"/>
  <c r="G2216" i="4"/>
  <c r="J2217" i="4"/>
  <c r="L499" i="4" l="1"/>
  <c r="H499" i="4"/>
  <c r="N65" i="4"/>
  <c r="L65" i="4" l="1"/>
  <c r="H65" i="4"/>
  <c r="P2232" i="4" l="1"/>
  <c r="N1749" i="4"/>
  <c r="N1736" i="4"/>
  <c r="N1727" i="4"/>
  <c r="N1686" i="4"/>
  <c r="N1699" i="4"/>
  <c r="N1711" i="4"/>
  <c r="N1694" i="4"/>
  <c r="N1672" i="4"/>
  <c r="N1658" i="4"/>
  <c r="N1638" i="4"/>
  <c r="N1572" i="4"/>
  <c r="N1596" i="4"/>
  <c r="N1587" i="4"/>
  <c r="N1625" i="4"/>
  <c r="N1580" i="4"/>
  <c r="N1561" i="4"/>
  <c r="N1603" i="4"/>
  <c r="N1651" i="4"/>
  <c r="N1618" i="4"/>
  <c r="N1612" i="4"/>
  <c r="N1544" i="4"/>
  <c r="N1552" i="4"/>
  <c r="G2232" i="4" l="1"/>
  <c r="P2224" i="4"/>
  <c r="J2232" i="4" l="1"/>
  <c r="G2231" i="4"/>
  <c r="P65" i="4"/>
  <c r="P499" i="4"/>
  <c r="G259" i="4" l="1"/>
  <c r="J2224" i="4"/>
  <c r="G2223" i="4"/>
  <c r="J2149" i="4"/>
  <c r="G2167" i="4"/>
  <c r="J259" i="4" l="1"/>
  <c r="G258" i="4"/>
  <c r="G2145" i="4"/>
  <c r="J2168" i="4"/>
  <c r="G28" i="4"/>
  <c r="J28" i="4" l="1"/>
  <c r="M22" i="5" l="1"/>
  <c r="U488" i="5"/>
  <c r="J34" i="4"/>
  <c r="U22" i="5" l="1"/>
  <c r="U23" i="5"/>
  <c r="J41" i="4"/>
  <c r="H28" i="4"/>
  <c r="L28" i="4"/>
  <c r="M23" i="5" l="1"/>
  <c r="R294" i="12" s="1"/>
  <c r="R22" i="5"/>
  <c r="R488" i="5"/>
  <c r="J47" i="4"/>
  <c r="H34" i="4"/>
  <c r="L34" i="4"/>
  <c r="M33" i="5" l="1"/>
  <c r="R23" i="5"/>
  <c r="R17" i="12"/>
  <c r="U39" i="5"/>
  <c r="L41" i="4"/>
  <c r="J53" i="4"/>
  <c r="U249" i="5" l="1"/>
  <c r="U185" i="5"/>
  <c r="U259" i="5"/>
  <c r="U196" i="5"/>
  <c r="U205" i="5"/>
  <c r="R33" i="5"/>
  <c r="H47" i="4"/>
  <c r="L47" i="4"/>
  <c r="R185" i="5" l="1"/>
  <c r="R205" i="5"/>
  <c r="R249" i="5"/>
  <c r="R59" i="5"/>
  <c r="R186" i="5"/>
  <c r="R196" i="5"/>
  <c r="L53" i="4"/>
  <c r="N119" i="4" l="1"/>
  <c r="N122" i="4"/>
  <c r="N121" i="4"/>
  <c r="N120" i="4"/>
  <c r="N123" i="4"/>
  <c r="L119" i="4" l="1"/>
  <c r="H119" i="4"/>
  <c r="G497" i="4" l="1"/>
  <c r="J499" i="4" l="1"/>
  <c r="P119" i="4"/>
  <c r="G62" i="4" l="1"/>
  <c r="J62" i="4" s="1"/>
  <c r="J65" i="4"/>
  <c r="J69" i="4" l="1"/>
  <c r="L62" i="4" l="1"/>
  <c r="J76" i="4"/>
  <c r="G118" i="4"/>
  <c r="R53" i="5" l="1"/>
  <c r="L76" i="4"/>
  <c r="L69" i="4"/>
  <c r="J84" i="4"/>
  <c r="H76" i="4"/>
  <c r="J119" i="4"/>
  <c r="R55" i="5" l="1"/>
  <c r="R54" i="5"/>
  <c r="L84" i="4" l="1"/>
  <c r="R56" i="5" l="1"/>
  <c r="N1469" i="4" l="1"/>
  <c r="N1536" i="4"/>
  <c r="N1499" i="4"/>
  <c r="N1507" i="4"/>
  <c r="N1515" i="4"/>
  <c r="N1523" i="4"/>
  <c r="N1476" i="4" l="1"/>
  <c r="P470" i="4" l="1"/>
  <c r="J470" i="4" l="1"/>
  <c r="G468" i="4"/>
  <c r="U219" i="5" l="1"/>
  <c r="U637" i="5"/>
  <c r="U634" i="5" l="1"/>
  <c r="U216" i="5"/>
  <c r="X220" i="5"/>
  <c r="X216" i="5"/>
  <c r="X219" i="5"/>
  <c r="R168" i="12" l="1"/>
  <c r="X221" i="5" l="1"/>
  <c r="G98" i="4" l="1"/>
  <c r="G92" i="4" l="1"/>
  <c r="J92" i="4" l="1"/>
  <c r="J98" i="4" l="1"/>
  <c r="L92" i="4" l="1"/>
  <c r="J103" i="4"/>
  <c r="R57" i="5" l="1"/>
  <c r="L98" i="4"/>
  <c r="J108" i="4"/>
  <c r="R69" i="5" l="1"/>
  <c r="J113" i="4"/>
  <c r="H108" i="4"/>
  <c r="L108" i="4"/>
  <c r="L103" i="4"/>
  <c r="U71" i="5" l="1"/>
  <c r="R70" i="5"/>
  <c r="R71" i="5"/>
  <c r="J118" i="4"/>
  <c r="U72" i="5" l="1"/>
  <c r="L118" i="4"/>
  <c r="J127" i="4"/>
  <c r="L113" i="4"/>
  <c r="J134" i="4" l="1"/>
  <c r="R79" i="5"/>
  <c r="R72" i="5"/>
  <c r="H118" i="4"/>
  <c r="L134" i="4" l="1"/>
  <c r="J140" i="4"/>
  <c r="H127" i="4"/>
  <c r="L127" i="4"/>
  <c r="J184" i="4"/>
  <c r="R80" i="5" l="1"/>
  <c r="H134" i="4"/>
  <c r="J147" i="4"/>
  <c r="J183" i="4"/>
  <c r="G177" i="4"/>
  <c r="L140" i="4" l="1"/>
  <c r="H140" i="4"/>
  <c r="L147" i="4"/>
  <c r="J153" i="4"/>
  <c r="J162" i="4" l="1"/>
  <c r="L153" i="4"/>
  <c r="H153" i="4"/>
  <c r="L162" i="4" l="1"/>
  <c r="R87" i="5"/>
  <c r="J169" i="4"/>
  <c r="R279" i="5"/>
  <c r="J177" i="4" l="1"/>
  <c r="H169" i="4"/>
  <c r="L169" i="4"/>
  <c r="R90" i="5" s="1"/>
  <c r="H177" i="4" l="1"/>
  <c r="J188" i="4"/>
  <c r="J200" i="4" l="1"/>
  <c r="J206" i="4" s="1"/>
  <c r="L188" i="4"/>
  <c r="L177" i="4"/>
  <c r="L200" i="4" l="1"/>
  <c r="R98" i="5"/>
  <c r="J212" i="4"/>
  <c r="L206" i="4"/>
  <c r="H212" i="4" l="1"/>
  <c r="J224" i="4"/>
  <c r="L212" i="4" l="1"/>
  <c r="L224" i="4"/>
  <c r="H224" i="4" l="1"/>
  <c r="R152" i="5"/>
  <c r="R102" i="5"/>
  <c r="R124" i="5" l="1"/>
  <c r="R277" i="5" l="1"/>
  <c r="R366" i="5" l="1"/>
  <c r="R481" i="5" l="1"/>
  <c r="R517" i="5" l="1"/>
  <c r="R192" i="5" l="1"/>
  <c r="R112" i="5" l="1"/>
  <c r="R533" i="5" l="1"/>
  <c r="R539" i="5" l="1"/>
  <c r="R541" i="5" l="1"/>
  <c r="R542" i="5" l="1"/>
  <c r="R226" i="5" l="1"/>
  <c r="R104" i="5" l="1"/>
  <c r="R635" i="5" l="1"/>
  <c r="R618" i="5" l="1"/>
  <c r="R636" i="5"/>
  <c r="R601" i="5"/>
  <c r="R603" i="5" l="1"/>
  <c r="R620" i="5"/>
  <c r="R621" i="5" l="1"/>
  <c r="R604" i="5"/>
  <c r="R612" i="5" l="1"/>
  <c r="R652" i="5" l="1"/>
  <c r="R649" i="5"/>
  <c r="R651" i="5"/>
  <c r="R537" i="5" l="1"/>
  <c r="R269" i="5" l="1"/>
  <c r="R225" i="5" l="1"/>
  <c r="R227" i="5" l="1"/>
  <c r="R228" i="5"/>
  <c r="R169" i="5" l="1"/>
  <c r="R193" i="5"/>
  <c r="R262" i="5"/>
  <c r="R305" i="5" l="1"/>
  <c r="R109" i="5" l="1"/>
  <c r="R143" i="5" l="1"/>
  <c r="R128" i="5" l="1"/>
  <c r="R331" i="5" l="1"/>
  <c r="R329" i="5"/>
  <c r="R330" i="5" l="1"/>
  <c r="R261" i="5" l="1"/>
  <c r="R259" i="5" l="1"/>
  <c r="R510" i="5" l="1"/>
  <c r="R194" i="5" l="1"/>
  <c r="R190" i="5" l="1"/>
  <c r="R41" i="5"/>
  <c r="R191" i="5"/>
  <c r="R46" i="5" l="1"/>
  <c r="R195" i="5" l="1"/>
  <c r="U533" i="5" l="1"/>
  <c r="U124" i="5" l="1"/>
  <c r="U215" i="5"/>
  <c r="U366" i="5"/>
  <c r="X533" i="5"/>
  <c r="U103" i="5" l="1"/>
  <c r="U280" i="5"/>
  <c r="U277" i="5"/>
  <c r="X215" i="5"/>
  <c r="R412" i="12"/>
  <c r="R164" i="12" l="1"/>
  <c r="R301" i="5" l="1"/>
  <c r="R281" i="5"/>
  <c r="U263" i="5" l="1"/>
  <c r="U264" i="5"/>
  <c r="U262" i="5" l="1"/>
  <c r="U270" i="5"/>
  <c r="U269" i="5"/>
  <c r="X263" i="5"/>
  <c r="X270" i="5"/>
  <c r="X264" i="5"/>
  <c r="X262" i="5"/>
  <c r="X269" i="5"/>
  <c r="R136" i="12" l="1"/>
  <c r="U169" i="5" l="1"/>
  <c r="U481" i="5" l="1"/>
  <c r="U193" i="5"/>
  <c r="U192" i="5"/>
  <c r="U279" i="5" l="1"/>
  <c r="U331" i="5" l="1"/>
  <c r="R257" i="5" l="1"/>
  <c r="U54" i="5" l="1"/>
  <c r="U56" i="5"/>
  <c r="U53" i="5"/>
  <c r="U57" i="5" l="1"/>
  <c r="U55" i="5"/>
  <c r="U41" i="5"/>
  <c r="U117" i="5"/>
  <c r="U102" i="5"/>
  <c r="U90" i="5"/>
  <c r="U80" i="5"/>
  <c r="U70" i="5"/>
  <c r="U539" i="5"/>
  <c r="U542" i="5"/>
  <c r="U489" i="5"/>
  <c r="U214" i="5"/>
  <c r="U180" i="5"/>
  <c r="U602" i="5"/>
  <c r="U212" i="5"/>
  <c r="U601" i="5"/>
  <c r="U235" i="5"/>
  <c r="U603" i="5"/>
  <c r="U305" i="5"/>
  <c r="U143" i="5"/>
  <c r="U242" i="5"/>
  <c r="U105" i="5"/>
  <c r="U109" i="5"/>
  <c r="U497" i="5"/>
  <c r="U226" i="5"/>
  <c r="U211" i="5"/>
  <c r="U510" i="5"/>
  <c r="U538" i="5"/>
  <c r="U213" i="5"/>
  <c r="U230" i="5"/>
  <c r="U329" i="5"/>
  <c r="U474" i="5"/>
  <c r="U334" i="5"/>
  <c r="U190" i="5"/>
  <c r="U112" i="5"/>
  <c r="U537" i="5"/>
  <c r="U332" i="5"/>
  <c r="U241" i="5"/>
  <c r="U225" i="5"/>
  <c r="U604" i="5"/>
  <c r="U301" i="5"/>
  <c r="U121" i="5"/>
  <c r="U122" i="5"/>
  <c r="U166" i="5"/>
  <c r="U227" i="5"/>
  <c r="U238" i="5"/>
  <c r="U237" i="5"/>
  <c r="U240" i="5"/>
  <c r="U228" i="5"/>
  <c r="U234" i="5"/>
  <c r="U236" i="5"/>
  <c r="U536" i="5" l="1"/>
  <c r="U618" i="5"/>
  <c r="U46" i="5"/>
  <c r="U636" i="5"/>
  <c r="U330" i="5"/>
  <c r="U629" i="5"/>
  <c r="U79" i="5"/>
  <c r="U194" i="5"/>
  <c r="U261" i="5"/>
  <c r="U256" i="5"/>
  <c r="U612" i="5"/>
  <c r="U104" i="5"/>
  <c r="U101" i="5"/>
  <c r="U652" i="5"/>
  <c r="U257" i="5"/>
  <c r="U621" i="5"/>
  <c r="U649" i="5"/>
  <c r="U87" i="5"/>
  <c r="U620" i="5"/>
  <c r="U635" i="5"/>
  <c r="U651" i="5"/>
  <c r="U619" i="5"/>
  <c r="U281" i="5"/>
  <c r="U98" i="5"/>
  <c r="U300" i="5"/>
  <c r="U181" i="5"/>
  <c r="U106" i="5"/>
  <c r="U42" i="5"/>
  <c r="U195" i="5"/>
  <c r="U43" i="5"/>
  <c r="U113" i="5"/>
  <c r="U255" i="5"/>
  <c r="U191" i="5"/>
  <c r="U541" i="5"/>
  <c r="U69" i="5"/>
  <c r="R60" i="12"/>
  <c r="X541" i="5"/>
  <c r="X536" i="5"/>
  <c r="X542" i="5"/>
  <c r="X539" i="5"/>
  <c r="R57" i="12"/>
  <c r="X236" i="5"/>
  <c r="X237" i="5"/>
  <c r="X255" i="5"/>
  <c r="X225" i="5"/>
  <c r="X537" i="5"/>
  <c r="X256" i="5"/>
  <c r="X538" i="5"/>
  <c r="X259" i="5"/>
  <c r="X235" i="5"/>
  <c r="X212" i="5"/>
  <c r="X214" i="5"/>
  <c r="X211" i="5"/>
  <c r="X226" i="5"/>
  <c r="X241" i="5"/>
  <c r="X261" i="5"/>
  <c r="X230" i="5"/>
  <c r="X242" i="5"/>
  <c r="X234" i="5"/>
  <c r="X228" i="5"/>
  <c r="X240" i="5"/>
  <c r="X238" i="5"/>
  <c r="X227" i="5"/>
  <c r="X257" i="5"/>
  <c r="X213" i="5"/>
  <c r="K361" i="12" l="1"/>
  <c r="R154" i="12"/>
  <c r="R34" i="12"/>
  <c r="R363" i="12"/>
  <c r="R470" i="12"/>
  <c r="R151" i="12"/>
  <c r="M28" i="5"/>
  <c r="M27" i="5" s="1"/>
  <c r="K439" i="12" l="1"/>
  <c r="S8" i="5"/>
  <c r="T8" i="5" s="1"/>
  <c r="K211" i="12" l="1"/>
  <c r="K118" i="12"/>
  <c r="K231" i="12"/>
  <c r="K200" i="12"/>
  <c r="M299" i="5"/>
  <c r="P13" i="1"/>
  <c r="P5" i="1"/>
  <c r="P57" i="1" s="1"/>
  <c r="P5" i="15"/>
  <c r="P13" i="15"/>
  <c r="P65" i="1" l="1"/>
  <c r="P34" i="1"/>
  <c r="P32" i="1"/>
  <c r="P30" i="1"/>
  <c r="P28" i="1"/>
  <c r="P42" i="1"/>
  <c r="P26" i="1"/>
  <c r="P40" i="1"/>
  <c r="P24" i="1"/>
  <c r="P38" i="1"/>
  <c r="P22" i="1"/>
  <c r="P36" i="1"/>
  <c r="I5" i="15"/>
  <c r="K5" i="15"/>
  <c r="G5" i="15"/>
  <c r="R5" i="15"/>
  <c r="M13" i="15"/>
  <c r="O13" i="15"/>
  <c r="R13" i="15"/>
  <c r="S65" i="1" l="1"/>
  <c r="P78" i="1"/>
  <c r="P130" i="1" s="1"/>
  <c r="P88" i="1"/>
  <c r="P140" i="1" s="1"/>
  <c r="P74" i="1"/>
  <c r="P126" i="1" s="1"/>
  <c r="P82" i="1"/>
  <c r="P134" i="1" s="1"/>
  <c r="P90" i="1"/>
  <c r="P142" i="1" s="1"/>
  <c r="P80" i="1"/>
  <c r="P132" i="1" s="1"/>
  <c r="P76" i="1"/>
  <c r="P128" i="1" s="1"/>
  <c r="P84" i="1"/>
  <c r="P136" i="1" s="1"/>
  <c r="P94" i="1"/>
  <c r="P146" i="1" s="1"/>
  <c r="P92" i="1"/>
  <c r="P144" i="1" s="1"/>
  <c r="P86" i="1"/>
  <c r="P138" i="1" s="1"/>
  <c r="P117" i="1"/>
  <c r="P109" i="1"/>
  <c r="S66" i="1" l="1"/>
  <c r="S118" i="1"/>
  <c r="S116" i="1"/>
  <c r="S115" i="1"/>
  <c r="S117" i="1" l="1"/>
  <c r="Q5" i="1" l="1"/>
  <c r="R5" i="1" s="1"/>
  <c r="Q9" i="1"/>
  <c r="Q13" i="1"/>
  <c r="R13" i="1" s="1"/>
  <c r="Q11" i="1"/>
  <c r="Q41" i="1"/>
  <c r="Q21" i="1"/>
  <c r="P17" i="1"/>
  <c r="R215" i="5"/>
  <c r="R212" i="5"/>
  <c r="R106" i="5"/>
  <c r="R242" i="5"/>
  <c r="R241" i="5"/>
  <c r="R240" i="5"/>
  <c r="R238" i="5"/>
  <c r="R237" i="5"/>
  <c r="R236" i="5"/>
  <c r="R235" i="5"/>
  <c r="R234" i="5"/>
  <c r="R211" i="5"/>
  <c r="R121" i="5"/>
  <c r="R300" i="5"/>
  <c r="R39" i="5"/>
  <c r="R43" i="5"/>
  <c r="R474" i="5"/>
  <c r="R536" i="5"/>
  <c r="R127" i="5"/>
  <c r="R42" i="5"/>
  <c r="R256" i="5"/>
  <c r="R255" i="5"/>
  <c r="R103" i="5"/>
  <c r="R334" i="5"/>
  <c r="R332" i="5"/>
  <c r="R122" i="5"/>
  <c r="R105" i="5"/>
  <c r="R497" i="5"/>
  <c r="R180" i="5"/>
  <c r="R270" i="5"/>
  <c r="R264" i="5"/>
  <c r="R263" i="5"/>
  <c r="R166" i="5"/>
  <c r="R538" i="5"/>
  <c r="R101" i="5"/>
  <c r="R213" i="5"/>
  <c r="R230" i="5"/>
  <c r="R619" i="5"/>
  <c r="R214" i="5"/>
  <c r="R629" i="5"/>
  <c r="R602" i="5"/>
  <c r="R181" i="5"/>
  <c r="R489" i="5"/>
  <c r="R280" i="5"/>
  <c r="J242" i="4"/>
  <c r="P69" i="1" l="1"/>
  <c r="G241" i="4"/>
  <c r="J241" i="4" s="1"/>
  <c r="P121" i="1" l="1"/>
  <c r="J246" i="4"/>
  <c r="L241" i="4" l="1"/>
  <c r="H241" i="4"/>
  <c r="J251" i="4"/>
  <c r="L246" i="4"/>
  <c r="H246" i="4"/>
  <c r="J258" i="4" l="1"/>
  <c r="H258" i="4" s="1"/>
  <c r="R153" i="5"/>
  <c r="P242" i="4"/>
  <c r="H242" i="4"/>
  <c r="L242" i="4"/>
  <c r="J265" i="4" l="1"/>
  <c r="H265" i="4" s="1"/>
  <c r="L258" i="4"/>
  <c r="R573" i="5" s="1"/>
  <c r="L251" i="4"/>
  <c r="R572" i="5" s="1"/>
  <c r="H251" i="4"/>
  <c r="L265" i="4" l="1"/>
  <c r="R574" i="5" s="1"/>
  <c r="J272" i="4"/>
  <c r="H272" i="4" s="1"/>
  <c r="Q17" i="1"/>
  <c r="R17" i="1" s="1"/>
  <c r="J279" i="4" l="1"/>
  <c r="L272" i="4"/>
  <c r="R575" i="5" s="1"/>
  <c r="J286" i="4" l="1"/>
  <c r="H286" i="4" s="1"/>
  <c r="L279" i="4"/>
  <c r="R576" i="5" s="1"/>
  <c r="H279" i="4"/>
  <c r="J293" i="4" l="1"/>
  <c r="L293" i="4" s="1"/>
  <c r="R578" i="5" s="1"/>
  <c r="L286" i="4"/>
  <c r="R577" i="5" s="1"/>
  <c r="J300" i="4" l="1"/>
  <c r="L300" i="4" s="1"/>
  <c r="R579" i="5" s="1"/>
  <c r="H293" i="4"/>
  <c r="J307" i="4" l="1"/>
  <c r="H300" i="4"/>
  <c r="J314" i="4" l="1"/>
  <c r="H307" i="4"/>
  <c r="L307" i="4"/>
  <c r="R580" i="5" s="1"/>
  <c r="J320" i="4" l="1"/>
  <c r="L314" i="4"/>
  <c r="H314" i="4"/>
  <c r="J329" i="4" l="1"/>
  <c r="J338" i="4" s="1"/>
  <c r="H320" i="4"/>
  <c r="L320" i="4"/>
  <c r="H329" i="4" l="1"/>
  <c r="R174" i="5"/>
  <c r="J347" i="4"/>
  <c r="L329" i="4" l="1"/>
  <c r="J356" i="4"/>
  <c r="H338" i="4"/>
  <c r="L338" i="4"/>
  <c r="R177" i="5"/>
  <c r="R176" i="5" l="1"/>
  <c r="L356" i="4"/>
  <c r="H356" i="4"/>
  <c r="J367" i="4"/>
  <c r="L347" i="4"/>
  <c r="H347" i="4"/>
  <c r="R175" i="5" l="1"/>
  <c r="J377" i="4"/>
  <c r="R168" i="5"/>
  <c r="J386" i="4" l="1"/>
  <c r="L367" i="4"/>
  <c r="H367" i="4"/>
  <c r="J395" i="4" l="1"/>
  <c r="R170" i="5"/>
  <c r="H377" i="4"/>
  <c r="L377" i="4"/>
  <c r="R178" i="5" l="1"/>
  <c r="J402" i="4"/>
  <c r="J424" i="4" s="1"/>
  <c r="L386" i="4"/>
  <c r="H386" i="4"/>
  <c r="R218" i="5" l="1"/>
  <c r="J430" i="4"/>
  <c r="L430" i="4" s="1"/>
  <c r="H395" i="4"/>
  <c r="L395" i="4"/>
  <c r="J442" i="4" l="1"/>
  <c r="L442" i="4" s="1"/>
  <c r="L402" i="4"/>
  <c r="H402" i="4"/>
  <c r="L424" i="4"/>
  <c r="H424" i="4"/>
  <c r="J455" i="4" l="1"/>
  <c r="L455" i="4" s="1"/>
  <c r="R253" i="5"/>
  <c r="R113" i="5"/>
  <c r="R117" i="5"/>
  <c r="J468" i="4" l="1"/>
  <c r="H468" i="4" s="1"/>
  <c r="J476" i="4" l="1"/>
  <c r="L468" i="4"/>
  <c r="J489" i="4" l="1"/>
  <c r="H476" i="4"/>
  <c r="L476" i="4"/>
  <c r="R146" i="5"/>
  <c r="J497" i="4" l="1"/>
  <c r="J503" i="4" s="1"/>
  <c r="J509" i="4" s="1"/>
  <c r="L489" i="4"/>
  <c r="H489" i="4"/>
  <c r="H497" i="4" l="1"/>
  <c r="L509" i="4"/>
  <c r="H509" i="4"/>
  <c r="J516" i="4"/>
  <c r="L497" i="4" l="1"/>
  <c r="R377" i="5" s="1"/>
  <c r="H503" i="4"/>
  <c r="L503" i="4"/>
  <c r="J523" i="4"/>
  <c r="R307" i="5"/>
  <c r="R453" i="5" l="1"/>
  <c r="J530" i="4"/>
  <c r="L516" i="4"/>
  <c r="H516" i="4"/>
  <c r="R378" i="5"/>
  <c r="R454" i="5"/>
  <c r="R309" i="5" l="1"/>
  <c r="H523" i="4"/>
  <c r="L523" i="4"/>
  <c r="J537" i="4"/>
  <c r="J544" i="4" l="1"/>
  <c r="J551" i="4" s="1"/>
  <c r="L530" i="4"/>
  <c r="H530" i="4"/>
  <c r="R333" i="5"/>
  <c r="R313" i="5" l="1"/>
  <c r="J558" i="4"/>
  <c r="L537" i="4"/>
  <c r="H537" i="4"/>
  <c r="J565" i="4" l="1"/>
  <c r="H565" i="4" s="1"/>
  <c r="H558" i="4"/>
  <c r="L558" i="4"/>
  <c r="L544" i="4"/>
  <c r="H544" i="4"/>
  <c r="R314" i="5"/>
  <c r="H551" i="4"/>
  <c r="L551" i="4"/>
  <c r="R147" i="5"/>
  <c r="J572" i="4" l="1"/>
  <c r="J579" i="4" s="1"/>
  <c r="L579" i="4" s="1"/>
  <c r="L565" i="4"/>
  <c r="R315" i="5"/>
  <c r="R316" i="5"/>
  <c r="R317" i="5"/>
  <c r="R318" i="5"/>
  <c r="R289" i="5"/>
  <c r="H579" i="4" l="1"/>
  <c r="J589" i="4"/>
  <c r="J596" i="4" s="1"/>
  <c r="L596" i="4" s="1"/>
  <c r="H572" i="4"/>
  <c r="H596" i="4" l="1"/>
  <c r="J603" i="4"/>
  <c r="H603" i="4" s="1"/>
  <c r="H589" i="4"/>
  <c r="L572" i="4"/>
  <c r="R319" i="5"/>
  <c r="R310" i="5"/>
  <c r="L589" i="4" l="1"/>
  <c r="L603" i="4"/>
  <c r="J609" i="4"/>
  <c r="L609" i="4" s="1"/>
  <c r="R451" i="5"/>
  <c r="R414" i="5"/>
  <c r="R312" i="5"/>
  <c r="H609" i="4" l="1"/>
  <c r="J615" i="4"/>
  <c r="J625" i="4" s="1"/>
  <c r="L615" i="4" l="1"/>
  <c r="J631" i="4"/>
  <c r="H615" i="4" l="1"/>
  <c r="J638" i="4"/>
  <c r="L625" i="4"/>
  <c r="H625" i="4"/>
  <c r="J645" i="4" l="1"/>
  <c r="L631" i="4"/>
  <c r="H631" i="4"/>
  <c r="R470" i="5" l="1"/>
  <c r="J652" i="4"/>
  <c r="H638" i="4"/>
  <c r="L638" i="4"/>
  <c r="R446" i="5" l="1"/>
  <c r="R396" i="5"/>
  <c r="J659" i="4"/>
  <c r="L645" i="4"/>
  <c r="H645" i="4"/>
  <c r="R469" i="5" l="1"/>
  <c r="J668" i="4"/>
  <c r="H652" i="4"/>
  <c r="L652" i="4"/>
  <c r="R461" i="5" l="1"/>
  <c r="H659" i="4"/>
  <c r="L659" i="4"/>
  <c r="J675" i="4"/>
  <c r="J682" i="4" s="1"/>
  <c r="L682" i="4" s="1"/>
  <c r="R465" i="5" l="1"/>
  <c r="H668" i="4"/>
  <c r="L668" i="4"/>
  <c r="H682" i="4"/>
  <c r="J689" i="4"/>
  <c r="J696" i="4" l="1"/>
  <c r="L675" i="4"/>
  <c r="H675" i="4"/>
  <c r="R463" i="5" l="1"/>
  <c r="L696" i="4"/>
  <c r="H696" i="4"/>
  <c r="J703" i="4"/>
  <c r="L689" i="4"/>
  <c r="H689" i="4"/>
  <c r="J710" i="4" l="1"/>
  <c r="J716" i="4" s="1"/>
  <c r="J723" i="4" l="1"/>
  <c r="J730" i="4" s="1"/>
  <c r="H730" i="4" s="1"/>
  <c r="H703" i="4"/>
  <c r="L703" i="4"/>
  <c r="L730" i="4" l="1"/>
  <c r="R407" i="5"/>
  <c r="H710" i="4"/>
  <c r="L710" i="4"/>
  <c r="H716" i="4"/>
  <c r="L716" i="4"/>
  <c r="J736" i="4"/>
  <c r="L723" i="4" l="1"/>
  <c r="H723" i="4"/>
  <c r="J742" i="4"/>
  <c r="R421" i="5"/>
  <c r="J748" i="4" l="1"/>
  <c r="L736" i="4"/>
  <c r="H736" i="4"/>
  <c r="R428" i="5" l="1"/>
  <c r="J754" i="4"/>
  <c r="L742" i="4"/>
  <c r="H742" i="4"/>
  <c r="R473" i="5" l="1"/>
  <c r="J760" i="4"/>
  <c r="L748" i="4"/>
  <c r="H748" i="4"/>
  <c r="R472" i="5" l="1"/>
  <c r="L754" i="4"/>
  <c r="H754" i="4"/>
  <c r="J766" i="4"/>
  <c r="J772" i="4" s="1"/>
  <c r="H772" i="4" s="1"/>
  <c r="J778" i="4" l="1"/>
  <c r="H760" i="4"/>
  <c r="L760" i="4"/>
  <c r="L772" i="4"/>
  <c r="R397" i="5"/>
  <c r="R416" i="5" l="1"/>
  <c r="J784" i="4"/>
  <c r="H784" i="4" s="1"/>
  <c r="L766" i="4"/>
  <c r="H766" i="4"/>
  <c r="R424" i="5"/>
  <c r="H778" i="4"/>
  <c r="L778" i="4"/>
  <c r="J790" i="4" l="1"/>
  <c r="L790" i="4" s="1"/>
  <c r="L784" i="4"/>
  <c r="J796" i="4" l="1"/>
  <c r="L796" i="4" s="1"/>
  <c r="H790" i="4"/>
  <c r="R405" i="5"/>
  <c r="J803" i="4" l="1"/>
  <c r="L803" i="4" s="1"/>
  <c r="H796" i="4"/>
  <c r="J809" i="4" l="1"/>
  <c r="H809" i="4" s="1"/>
  <c r="H803" i="4"/>
  <c r="L809" i="4" l="1"/>
  <c r="J816" i="4"/>
  <c r="J823" i="4" s="1"/>
  <c r="J830" i="4" s="1"/>
  <c r="R415" i="5"/>
  <c r="H823" i="4" l="1"/>
  <c r="J837" i="4"/>
  <c r="L823" i="4" l="1"/>
  <c r="H816" i="4"/>
  <c r="L816" i="4"/>
  <c r="R448" i="5"/>
  <c r="L830" i="4"/>
  <c r="H830" i="4"/>
  <c r="J844" i="4"/>
  <c r="H837" i="4" l="1"/>
  <c r="L837" i="4"/>
  <c r="J851" i="4"/>
  <c r="J858" i="4" l="1"/>
  <c r="J864" i="4" s="1"/>
  <c r="L844" i="4"/>
  <c r="H844" i="4"/>
  <c r="H864" i="4" l="1"/>
  <c r="L864" i="4"/>
  <c r="J871" i="4"/>
  <c r="J877" i="4" s="1"/>
  <c r="H877" i="4" s="1"/>
  <c r="L851" i="4"/>
  <c r="H851" i="4"/>
  <c r="R406" i="5"/>
  <c r="L877" i="4" l="1"/>
  <c r="R447" i="5" s="1"/>
  <c r="J884" i="4"/>
  <c r="L884" i="4" s="1"/>
  <c r="H858" i="4"/>
  <c r="L858" i="4"/>
  <c r="J893" i="4" l="1"/>
  <c r="L893" i="4" s="1"/>
  <c r="H884" i="4"/>
  <c r="L871" i="4"/>
  <c r="H871" i="4"/>
  <c r="H893" i="4" l="1"/>
  <c r="J902" i="4"/>
  <c r="L902" i="4" s="1"/>
  <c r="R449" i="5"/>
  <c r="J909" i="4" l="1"/>
  <c r="H909" i="4" s="1"/>
  <c r="H902" i="4"/>
  <c r="J916" i="4" l="1"/>
  <c r="L916" i="4" s="1"/>
  <c r="R340" i="5" s="1"/>
  <c r="L909" i="4"/>
  <c r="J923" i="4" l="1"/>
  <c r="L923" i="4" s="1"/>
  <c r="H923" i="4" l="1"/>
  <c r="J930" i="4"/>
  <c r="L930" i="4" s="1"/>
  <c r="R273" i="5"/>
  <c r="R274" i="5"/>
  <c r="R275" i="5"/>
  <c r="H930" i="4" l="1"/>
  <c r="J936" i="4"/>
  <c r="L936" i="4" s="1"/>
  <c r="J943" i="4" l="1"/>
  <c r="H943" i="4" s="1"/>
  <c r="H936" i="4"/>
  <c r="R373" i="5"/>
  <c r="L943" i="4" l="1"/>
  <c r="J949" i="4"/>
  <c r="J955" i="4" s="1"/>
  <c r="J962" i="4" s="1"/>
  <c r="L962" i="4" s="1"/>
  <c r="H955" i="4" l="1"/>
  <c r="J969" i="4"/>
  <c r="L949" i="4"/>
  <c r="H962" i="4"/>
  <c r="H949" i="4" l="1"/>
  <c r="J976" i="4"/>
  <c r="J982" i="4" s="1"/>
  <c r="L982" i="4" s="1"/>
  <c r="L955" i="4"/>
  <c r="L969" i="4"/>
  <c r="H969" i="4"/>
  <c r="L976" i="4" l="1"/>
  <c r="J989" i="4"/>
  <c r="H989" i="4" s="1"/>
  <c r="H982" i="4"/>
  <c r="H976" i="4" l="1"/>
  <c r="L989" i="4"/>
  <c r="J996" i="4"/>
  <c r="J1003" i="4" l="1"/>
  <c r="J1010" i="4" l="1"/>
  <c r="H1010" i="4" s="1"/>
  <c r="H996" i="4"/>
  <c r="L996" i="4"/>
  <c r="L1010" i="4" l="1"/>
  <c r="R308" i="5" s="1"/>
  <c r="J1017" i="4"/>
  <c r="L1017" i="4" s="1"/>
  <c r="L1003" i="4"/>
  <c r="H1003" i="4"/>
  <c r="J1024" i="4" l="1"/>
  <c r="L1024" i="4" s="1"/>
  <c r="H1017" i="4"/>
  <c r="H1024" i="4" l="1"/>
  <c r="J1031" i="4"/>
  <c r="H1031" i="4" s="1"/>
  <c r="L1031" i="4" l="1"/>
  <c r="J1037" i="4"/>
  <c r="H1037" i="4" s="1"/>
  <c r="L1037" i="4" l="1"/>
  <c r="J1047" i="4"/>
  <c r="H1047" i="4" s="1"/>
  <c r="J1054" i="4" l="1"/>
  <c r="L1054" i="4" s="1"/>
  <c r="L1047" i="4"/>
  <c r="J1062" i="4" l="1"/>
  <c r="H1062" i="4" s="1"/>
  <c r="H1054" i="4"/>
  <c r="J1070" i="4" l="1"/>
  <c r="L1070" i="4" s="1"/>
  <c r="L1062" i="4"/>
  <c r="R502" i="5"/>
  <c r="J1077" i="4" l="1"/>
  <c r="H1070" i="4"/>
  <c r="R521" i="5"/>
  <c r="J1084" i="4" l="1"/>
  <c r="J1090" i="4" l="1"/>
  <c r="L1077" i="4"/>
  <c r="H1077" i="4"/>
  <c r="R522" i="5" l="1"/>
  <c r="J1098" i="4"/>
  <c r="J1106" i="4" s="1"/>
  <c r="H1106" i="4" s="1"/>
  <c r="H1084" i="4"/>
  <c r="L1084" i="4"/>
  <c r="L1106" i="4" l="1"/>
  <c r="R523" i="5"/>
  <c r="J1114" i="4"/>
  <c r="H1090" i="4"/>
  <c r="L1090" i="4"/>
  <c r="R515" i="5"/>
  <c r="R507" i="5" l="1"/>
  <c r="J1121" i="4"/>
  <c r="H1098" i="4"/>
  <c r="L1098" i="4"/>
  <c r="R508" i="5" l="1"/>
  <c r="J1128" i="4"/>
  <c r="H1114" i="4"/>
  <c r="L1114" i="4"/>
  <c r="R519" i="5" l="1"/>
  <c r="J1135" i="4"/>
  <c r="L1121" i="4"/>
  <c r="H1121" i="4"/>
  <c r="H1128" i="4" l="1"/>
  <c r="L1128" i="4"/>
  <c r="J1141" i="4"/>
  <c r="J1147" i="4" l="1"/>
  <c r="L1135" i="4"/>
  <c r="H1135" i="4"/>
  <c r="J1155" i="4" l="1"/>
  <c r="L1141" i="4"/>
  <c r="H1141" i="4"/>
  <c r="J1161" i="4" l="1"/>
  <c r="H1147" i="4"/>
  <c r="L1147" i="4"/>
  <c r="H1155" i="4" l="1"/>
  <c r="L1155" i="4"/>
  <c r="J1169" i="4"/>
  <c r="J1176" i="4" l="1"/>
  <c r="J1183" i="4" s="1"/>
  <c r="H1183" i="4" s="1"/>
  <c r="H1161" i="4"/>
  <c r="L1161" i="4"/>
  <c r="L1183" i="4" l="1"/>
  <c r="J1190" i="4"/>
  <c r="L1169" i="4"/>
  <c r="H1169" i="4"/>
  <c r="J1197" i="4" l="1"/>
  <c r="L1176" i="4"/>
  <c r="H1176" i="4"/>
  <c r="H1197" i="4" l="1"/>
  <c r="H1190" i="4"/>
  <c r="L1190" i="4"/>
  <c r="J1204" i="4"/>
  <c r="L1197" i="4" l="1"/>
  <c r="J1211" i="4"/>
  <c r="L1204" i="4" l="1"/>
  <c r="H1204" i="4"/>
  <c r="J1216" i="4"/>
  <c r="J1223" i="4" l="1"/>
  <c r="H1211" i="4"/>
  <c r="L1211" i="4"/>
  <c r="L1223" i="4" l="1"/>
  <c r="H1223" i="4"/>
  <c r="J1230" i="4"/>
  <c r="L1216" i="4"/>
  <c r="H1216" i="4"/>
  <c r="J1237" i="4" l="1"/>
  <c r="J1244" i="4" s="1"/>
  <c r="H1244" i="4" s="1"/>
  <c r="L1244" i="4" l="1"/>
  <c r="R320" i="5" s="1"/>
  <c r="J1251" i="4"/>
  <c r="H1230" i="4"/>
  <c r="L1230" i="4"/>
  <c r="R311" i="5" l="1"/>
  <c r="J1256" i="4"/>
  <c r="L1256" i="4" s="1"/>
  <c r="H1237" i="4"/>
  <c r="L1237" i="4"/>
  <c r="H1256" i="4" l="1"/>
  <c r="R321" i="5"/>
  <c r="H1251" i="4"/>
  <c r="L1251" i="4"/>
  <c r="J1261" i="4"/>
  <c r="J1266" i="4" l="1"/>
  <c r="L1261" i="4" l="1"/>
  <c r="H1261" i="4"/>
  <c r="J1271" i="4"/>
  <c r="L1266" i="4" l="1"/>
  <c r="H1266" i="4"/>
  <c r="J1276" i="4"/>
  <c r="J1291" i="4" s="1"/>
  <c r="L1291" i="4" s="1"/>
  <c r="R477" i="5"/>
  <c r="H1291" i="4" l="1"/>
  <c r="J1306" i="4"/>
  <c r="H1271" i="4"/>
  <c r="L1271" i="4"/>
  <c r="J1321" i="4" l="1"/>
  <c r="H1276" i="4"/>
  <c r="L1276" i="4"/>
  <c r="R564" i="5"/>
  <c r="R151" i="5"/>
  <c r="J1336" i="4" l="1"/>
  <c r="L1306" i="4"/>
  <c r="H1306" i="4"/>
  <c r="J1351" i="4" l="1"/>
  <c r="H1321" i="4"/>
  <c r="L1321" i="4"/>
  <c r="J1358" i="4" l="1"/>
  <c r="H1336" i="4"/>
  <c r="L1336" i="4"/>
  <c r="J1365" i="4" l="1"/>
  <c r="H1351" i="4"/>
  <c r="L1351" i="4"/>
  <c r="R606" i="5" l="1"/>
  <c r="J1372" i="4"/>
  <c r="H1358" i="4"/>
  <c r="L1358" i="4"/>
  <c r="R623" i="5" l="1"/>
  <c r="J1379" i="4"/>
  <c r="L1365" i="4"/>
  <c r="H1365" i="4"/>
  <c r="R596" i="5" l="1"/>
  <c r="J1386" i="4"/>
  <c r="L1372" i="4"/>
  <c r="H1372" i="4"/>
  <c r="R616" i="5" l="1"/>
  <c r="J1393" i="4"/>
  <c r="L1379" i="4"/>
  <c r="H1379" i="4"/>
  <c r="J1400" i="4" l="1"/>
  <c r="J1407" i="4" s="1"/>
  <c r="L1386" i="4"/>
  <c r="H1386" i="4"/>
  <c r="L1393" i="4" l="1"/>
  <c r="H1393" i="4"/>
  <c r="H1407" i="4"/>
  <c r="L1407" i="4"/>
  <c r="J1414" i="4"/>
  <c r="H1414" i="4" l="1"/>
  <c r="L1414" i="4"/>
  <c r="L1400" i="4"/>
  <c r="H1400" i="4"/>
  <c r="J1421" i="4"/>
  <c r="J1428" i="4" l="1"/>
  <c r="J1435" i="4"/>
  <c r="R487" i="5"/>
  <c r="J1442" i="4" l="1"/>
  <c r="L1442" i="4" s="1"/>
  <c r="H1435" i="4"/>
  <c r="L1435" i="4"/>
  <c r="H1428" i="4"/>
  <c r="L1428" i="4"/>
  <c r="L1421" i="4"/>
  <c r="H1421" i="4"/>
  <c r="J1449" i="4" l="1"/>
  <c r="J1456" i="4" s="1"/>
  <c r="H1442" i="4"/>
  <c r="R393" i="5"/>
  <c r="J1461" i="4" l="1"/>
  <c r="H1461" i="4" s="1"/>
  <c r="L1456" i="4"/>
  <c r="H1456" i="4"/>
  <c r="L1449" i="4"/>
  <c r="L1451" i="4"/>
  <c r="H1451" i="4"/>
  <c r="H1449" i="4" l="1"/>
  <c r="J1468" i="4"/>
  <c r="L1461" i="4"/>
  <c r="J1475" i="4" l="1"/>
  <c r="U508" i="5" s="1"/>
  <c r="L1468" i="4"/>
  <c r="K57" i="12"/>
  <c r="R282" i="5"/>
  <c r="L1475" i="4" l="1"/>
  <c r="U461" i="5"/>
  <c r="U396" i="5"/>
  <c r="U397" i="5"/>
  <c r="U507" i="5"/>
  <c r="U436" i="5"/>
  <c r="U177" i="5"/>
  <c r="U428" i="5"/>
  <c r="U414" i="5"/>
  <c r="U415" i="5"/>
  <c r="U575" i="5"/>
  <c r="U502" i="5"/>
  <c r="U405" i="5"/>
  <c r="U573" i="5"/>
  <c r="U176" i="5"/>
  <c r="R284" i="5"/>
  <c r="U416" i="5" l="1"/>
  <c r="U578" i="5"/>
  <c r="U413" i="5"/>
  <c r="U178" i="5"/>
  <c r="U439" i="5"/>
  <c r="U432" i="5"/>
  <c r="U391" i="5"/>
  <c r="U430" i="5"/>
  <c r="U574" i="5"/>
  <c r="U572" i="5"/>
  <c r="U420" i="5"/>
  <c r="U421" i="5"/>
  <c r="U579" i="5"/>
  <c r="U407" i="5"/>
  <c r="U403" i="5"/>
  <c r="U418" i="5"/>
  <c r="U431" i="5"/>
  <c r="U577" i="5"/>
  <c r="U580" i="5"/>
  <c r="U576" i="5"/>
  <c r="K397" i="12"/>
  <c r="R150" i="12"/>
  <c r="R286" i="5"/>
  <c r="R287" i="5" l="1"/>
  <c r="R288" i="5" l="1"/>
  <c r="R298" i="5" l="1"/>
  <c r="R337" i="5" l="1"/>
  <c r="R388" i="5" l="1"/>
  <c r="R159" i="5"/>
  <c r="R160" i="5" l="1"/>
  <c r="R161" i="5" l="1"/>
  <c r="R353" i="5" l="1"/>
  <c r="R391" i="5" l="1"/>
  <c r="R392" i="5" l="1"/>
  <c r="R549" i="5"/>
  <c r="R394" i="5" l="1"/>
  <c r="R398" i="5" l="1"/>
  <c r="R399" i="5" l="1"/>
  <c r="R553" i="5"/>
  <c r="R400" i="5" l="1"/>
  <c r="R555" i="5"/>
  <c r="R401" i="5" l="1"/>
  <c r="R557" i="5"/>
  <c r="R402" i="5" l="1"/>
  <c r="R403" i="5" l="1"/>
  <c r="R404" i="5" l="1"/>
  <c r="R408" i="5" l="1"/>
  <c r="R409" i="5" l="1"/>
  <c r="R410" i="5" l="1"/>
  <c r="R411" i="5" l="1"/>
  <c r="R412" i="5" l="1"/>
  <c r="R413" i="5" l="1"/>
  <c r="R417" i="5" l="1"/>
  <c r="R418" i="5" l="1"/>
  <c r="R419" i="5" l="1"/>
  <c r="R422" i="5" l="1"/>
  <c r="R162" i="5"/>
  <c r="R423" i="5" l="1"/>
  <c r="R425" i="5" l="1"/>
  <c r="R426" i="5" l="1"/>
  <c r="R254" i="5"/>
  <c r="R232" i="5"/>
  <c r="R427" i="5" l="1"/>
  <c r="R243" i="5"/>
  <c r="R429" i="5" l="1"/>
  <c r="R278" i="5"/>
  <c r="R430" i="5" l="1"/>
  <c r="R431" i="5" l="1"/>
  <c r="R432" i="5" l="1"/>
  <c r="R433" i="5" l="1"/>
  <c r="R434" i="5" l="1"/>
  <c r="R435" i="5" l="1"/>
  <c r="R436" i="5" l="1"/>
  <c r="R437" i="5" l="1"/>
  <c r="R504" i="5"/>
  <c r="R438" i="5" l="1"/>
  <c r="R506" i="5"/>
  <c r="R439" i="5" l="1"/>
  <c r="R440" i="5" l="1"/>
  <c r="R441" i="5" l="1"/>
  <c r="R442" i="5" l="1"/>
  <c r="R443" i="5" l="1"/>
  <c r="R445" i="5" l="1"/>
  <c r="R460" i="5" l="1"/>
  <c r="R476" i="5" l="1"/>
  <c r="R155" i="5"/>
  <c r="R478" i="5" l="1"/>
  <c r="R498" i="5"/>
  <c r="R479" i="5"/>
  <c r="R480" i="5" l="1"/>
  <c r="R482" i="5" l="1"/>
  <c r="R483" i="5" l="1"/>
  <c r="R484" i="5" l="1"/>
  <c r="R485" i="5" l="1"/>
  <c r="R486" i="5" l="1"/>
  <c r="R490" i="5" l="1"/>
  <c r="R491" i="5" l="1"/>
  <c r="R492" i="5" l="1"/>
  <c r="R493" i="5" l="1"/>
  <c r="R494" i="5" l="1"/>
  <c r="R495" i="5" l="1"/>
  <c r="R496" i="5" l="1"/>
  <c r="R499" i="5" l="1"/>
  <c r="U186" i="5" l="1"/>
  <c r="R500" i="5"/>
  <c r="R501" i="5" l="1"/>
  <c r="R509" i="5" l="1"/>
  <c r="R511" i="5" l="1"/>
  <c r="R512" i="5" l="1"/>
  <c r="U146" i="5"/>
  <c r="R516" i="5" l="1"/>
  <c r="R524" i="5" l="1"/>
  <c r="R386" i="12"/>
  <c r="R527" i="5" l="1"/>
  <c r="K449" i="12" l="1"/>
  <c r="K94" i="12"/>
  <c r="R528" i="5"/>
  <c r="R529" i="5" l="1"/>
  <c r="R530" i="5" l="1"/>
  <c r="R531" i="5" l="1"/>
  <c r="R532" i="5" l="1"/>
  <c r="R534" i="5" l="1"/>
  <c r="R535" i="5" l="1"/>
  <c r="R545" i="5" l="1"/>
  <c r="R546" i="5" l="1"/>
  <c r="R547" i="5" l="1"/>
  <c r="R548" i="5" l="1"/>
  <c r="R550" i="5" l="1"/>
  <c r="R551" i="5"/>
  <c r="R552" i="5" l="1"/>
  <c r="R554" i="5" l="1"/>
  <c r="R556" i="5" l="1"/>
  <c r="R560" i="5" l="1"/>
  <c r="R561" i="5" l="1"/>
  <c r="R562" i="5"/>
  <c r="R563" i="5" l="1"/>
  <c r="R566" i="5" l="1"/>
  <c r="R567" i="5" l="1"/>
  <c r="R568" i="5" l="1"/>
  <c r="R569" i="5" l="1"/>
  <c r="R570" i="5" l="1"/>
  <c r="R599" i="5" l="1"/>
  <c r="R617" i="5" l="1"/>
  <c r="R600" i="5"/>
  <c r="R605" i="5"/>
  <c r="R607" i="5" l="1"/>
  <c r="R640" i="5"/>
  <c r="R624" i="5"/>
  <c r="R641" i="5" l="1"/>
  <c r="R608" i="5"/>
  <c r="R625" i="5"/>
  <c r="R609" i="5" l="1"/>
  <c r="R626" i="5"/>
  <c r="R642" i="5"/>
  <c r="R646" i="5" l="1"/>
  <c r="R613" i="5"/>
  <c r="R631" i="5"/>
  <c r="R622" i="5"/>
  <c r="R633" i="5" l="1"/>
  <c r="R638" i="5" l="1"/>
  <c r="R647" i="5" l="1"/>
  <c r="R650" i="5" l="1"/>
  <c r="R654" i="5" l="1"/>
  <c r="L184" i="4" l="1"/>
  <c r="H184" i="4"/>
  <c r="U545" i="5" l="1"/>
  <c r="U500" i="5"/>
  <c r="U401" i="5"/>
  <c r="U290" i="5"/>
  <c r="U160" i="5"/>
  <c r="U147" i="5"/>
  <c r="H183" i="4"/>
  <c r="U151" i="5"/>
  <c r="U408" i="5"/>
  <c r="U404" i="5"/>
  <c r="U550" i="5"/>
  <c r="U548" i="5"/>
  <c r="U501" i="5"/>
  <c r="U400" i="5"/>
  <c r="U353" i="5"/>
  <c r="U427" i="5"/>
  <c r="U162" i="5"/>
  <c r="U394" i="5"/>
  <c r="U435" i="5"/>
  <c r="U412" i="5"/>
  <c r="U551" i="5"/>
  <c r="U398" i="5"/>
  <c r="U155" i="5"/>
  <c r="U484" i="5"/>
  <c r="U243" i="5"/>
  <c r="U393" i="5"/>
  <c r="U411" i="5"/>
  <c r="U159" i="5"/>
  <c r="U410" i="5"/>
  <c r="U161" i="5"/>
  <c r="L183" i="4"/>
  <c r="U409" i="5"/>
  <c r="U286" i="5"/>
  <c r="U232" i="5"/>
  <c r="U486" i="5"/>
  <c r="U487" i="5"/>
  <c r="U406" i="5"/>
  <c r="U282" i="5"/>
  <c r="U482" i="5"/>
  <c r="U496" i="5"/>
  <c r="U479" i="5"/>
  <c r="U438" i="5"/>
  <c r="U422" i="5"/>
  <c r="U495" i="5"/>
  <c r="U478" i="5"/>
  <c r="U441" i="5"/>
  <c r="U437" i="5"/>
  <c r="U493" i="5"/>
  <c r="U490" i="5"/>
  <c r="U499" i="5"/>
  <c r="U570" i="5"/>
  <c r="U552" i="5"/>
  <c r="U532" i="5"/>
  <c r="U607" i="5"/>
  <c r="U535" i="5"/>
  <c r="U530" i="5"/>
  <c r="U605" i="5"/>
  <c r="U527" i="5"/>
  <c r="U528" i="5"/>
  <c r="U511" i="5"/>
  <c r="U531" i="5"/>
  <c r="U509" i="5"/>
  <c r="U506" i="5"/>
  <c r="U287" i="5"/>
  <c r="U298" i="5" l="1"/>
  <c r="U402" i="5"/>
  <c r="U600" i="5"/>
  <c r="U547" i="5"/>
  <c r="U568" i="5"/>
  <c r="U460" i="5"/>
  <c r="U569" i="5"/>
  <c r="U284" i="5"/>
  <c r="U440" i="5"/>
  <c r="U417" i="5"/>
  <c r="U640" i="5"/>
  <c r="U426" i="5"/>
  <c r="U388" i="5"/>
  <c r="U392" i="5"/>
  <c r="U529" i="5"/>
  <c r="U278" i="5"/>
  <c r="U153" i="5"/>
  <c r="U399" i="5"/>
  <c r="U419" i="5"/>
  <c r="U534" i="5"/>
  <c r="U556" i="5"/>
  <c r="U442" i="5"/>
  <c r="U554" i="5"/>
  <c r="U560" i="5"/>
  <c r="U567" i="5"/>
  <c r="U480" i="5"/>
  <c r="U491" i="5"/>
  <c r="U254" i="5"/>
  <c r="U624" i="5"/>
  <c r="U557" i="5"/>
  <c r="U561" i="5"/>
  <c r="U563" i="5"/>
  <c r="U483" i="5"/>
  <c r="U289" i="5"/>
  <c r="U492" i="5"/>
  <c r="U555" i="5"/>
  <c r="U617" i="5"/>
  <c r="U288" i="5"/>
  <c r="U562" i="5"/>
  <c r="U566" i="5"/>
  <c r="U494" i="5"/>
  <c r="U429" i="5"/>
  <c r="U152" i="5"/>
  <c r="U425" i="5"/>
  <c r="U498" i="5"/>
  <c r="U337" i="5"/>
  <c r="U599" i="5"/>
  <c r="U546" i="5"/>
  <c r="U423" i="5"/>
  <c r="U549" i="5"/>
  <c r="U476" i="5"/>
  <c r="U485" i="5"/>
  <c r="U553" i="5"/>
  <c r="U433" i="5"/>
  <c r="U434" i="5"/>
  <c r="X531" i="5"/>
  <c r="X527" i="5"/>
  <c r="X532" i="5"/>
  <c r="X254" i="5"/>
  <c r="X553" i="5"/>
  <c r="X549" i="5"/>
  <c r="X545" i="5"/>
  <c r="X232" i="5"/>
  <c r="X551" i="5"/>
  <c r="X548" i="5"/>
  <c r="X408" i="5"/>
  <c r="X557" i="5"/>
  <c r="X243" i="5"/>
  <c r="X555" i="5"/>
  <c r="X550" i="5"/>
  <c r="X529" i="5"/>
  <c r="X528" i="5"/>
  <c r="X534" i="5"/>
  <c r="X554" i="5"/>
  <c r="X530" i="5"/>
  <c r="X535" i="5"/>
  <c r="X556" i="5"/>
  <c r="X552" i="5"/>
  <c r="X420" i="5"/>
  <c r="X546" i="5"/>
  <c r="X547" i="5"/>
  <c r="R126" i="12" l="1"/>
  <c r="R127" i="12"/>
  <c r="R409" i="12"/>
  <c r="R211" i="12"/>
  <c r="R200" i="12"/>
  <c r="R315" i="12"/>
  <c r="R394" i="12"/>
  <c r="R253" i="12"/>
  <c r="R129" i="12"/>
  <c r="R217" i="12"/>
  <c r="R383" i="12"/>
  <c r="R370" i="12" l="1"/>
  <c r="R440" i="12"/>
  <c r="K221" i="12"/>
  <c r="K100" i="12" l="1"/>
  <c r="K328" i="12"/>
  <c r="K229" i="12"/>
  <c r="K121" i="12"/>
  <c r="K305" i="12"/>
  <c r="K224" i="12"/>
  <c r="K42" i="12"/>
  <c r="K58" i="12"/>
  <c r="K370" i="12"/>
  <c r="K126" i="12"/>
  <c r="K11" i="12"/>
  <c r="K81" i="12"/>
  <c r="K383" i="12"/>
  <c r="K435" i="12"/>
  <c r="K250" i="12"/>
  <c r="K98" i="12"/>
  <c r="K393" i="12"/>
  <c r="S209" i="5"/>
  <c r="T209" i="5" s="1"/>
  <c r="S28" i="5"/>
  <c r="T28" i="5" s="1"/>
  <c r="S37" i="5"/>
  <c r="T37" i="5" s="1"/>
  <c r="S95" i="5"/>
  <c r="T95" i="5" s="1"/>
  <c r="S145" i="5"/>
  <c r="T145" i="5" s="1"/>
  <c r="S179" i="5"/>
  <c r="T179" i="5" s="1"/>
  <c r="S389" i="5"/>
  <c r="S198" i="5"/>
  <c r="T198" i="5" s="1"/>
  <c r="S189" i="5"/>
  <c r="T189" i="5" s="1"/>
  <c r="S115" i="5"/>
  <c r="T115" i="5" s="1"/>
  <c r="S632" i="5"/>
  <c r="T632" i="5" s="1"/>
  <c r="S648" i="5"/>
  <c r="T648" i="5" s="1"/>
  <c r="S157" i="5"/>
  <c r="T157" i="5" s="1"/>
  <c r="S52" i="5"/>
  <c r="T52" i="5" s="1"/>
  <c r="S148" i="5"/>
  <c r="T148" i="5" s="1"/>
  <c r="S260" i="5"/>
  <c r="T260" i="5" s="1"/>
  <c r="S99" i="5"/>
  <c r="T99" i="5" s="1"/>
  <c r="S526" i="5"/>
  <c r="T526" i="5" s="1"/>
  <c r="S614" i="5"/>
  <c r="T614" i="5" s="1"/>
  <c r="S296" i="5"/>
  <c r="S123" i="5"/>
  <c r="T123" i="5" s="1"/>
  <c r="S598" i="5"/>
  <c r="T598" i="5" s="1"/>
  <c r="S276" i="5"/>
  <c r="T276" i="5" s="1"/>
  <c r="S19" i="5"/>
  <c r="S234" i="5"/>
  <c r="T234" i="5" s="1"/>
  <c r="S380" i="5"/>
  <c r="T380" i="5" s="1"/>
  <c r="S653" i="5"/>
  <c r="S75" i="5"/>
  <c r="S107" i="5"/>
  <c r="S94" i="5"/>
  <c r="S525" i="5"/>
  <c r="S67" i="5"/>
  <c r="S475" i="5"/>
  <c r="S36" i="5"/>
  <c r="S91" i="5"/>
  <c r="S558" i="5"/>
  <c r="S503" i="5"/>
  <c r="S295" i="5"/>
  <c r="S27" i="5"/>
  <c r="S597" i="5"/>
  <c r="S86" i="5"/>
  <c r="S144" i="5"/>
  <c r="S81" i="5"/>
  <c r="S114" i="5"/>
  <c r="S156" i="5"/>
  <c r="S11" i="5"/>
  <c r="T11" i="5" s="1"/>
  <c r="Q35" i="1" l="1"/>
  <c r="Q31" i="1"/>
  <c r="J1480" i="4" l="1"/>
  <c r="U641" i="5" l="1"/>
  <c r="U625" i="5"/>
  <c r="J1486" i="4"/>
  <c r="U608" i="5" l="1"/>
  <c r="U642" i="5"/>
  <c r="U626" i="5"/>
  <c r="L1480" i="4"/>
  <c r="H1480" i="4"/>
  <c r="J1492" i="4"/>
  <c r="U609" i="5" l="1"/>
  <c r="X609" i="5"/>
  <c r="U631" i="5"/>
  <c r="X626" i="5"/>
  <c r="R292" i="5"/>
  <c r="J1498" i="4"/>
  <c r="L1486" i="4"/>
  <c r="H1486" i="4"/>
  <c r="U613" i="5" l="1"/>
  <c r="U646" i="5"/>
  <c r="X613" i="5"/>
  <c r="U622" i="5"/>
  <c r="R293" i="5"/>
  <c r="L1492" i="4"/>
  <c r="J1506" i="4"/>
  <c r="R290" i="5"/>
  <c r="R294" i="5" l="1"/>
  <c r="J1514" i="4"/>
  <c r="L1498" i="4"/>
  <c r="U633" i="5" l="1"/>
  <c r="K39" i="12"/>
  <c r="R495" i="12"/>
  <c r="R149" i="5"/>
  <c r="J1522" i="4"/>
  <c r="U638" i="5" s="1"/>
  <c r="L1506" i="4"/>
  <c r="R150" i="5" l="1"/>
  <c r="J1535" i="4"/>
  <c r="L1514" i="4"/>
  <c r="J1543" i="4" l="1"/>
  <c r="L1543" i="4" s="1"/>
  <c r="R126" i="5"/>
  <c r="L1522" i="4"/>
  <c r="J1551" i="4" l="1"/>
  <c r="R283" i="5"/>
  <c r="R265" i="5"/>
  <c r="L1535" i="4"/>
  <c r="J1560" i="4" l="1"/>
  <c r="R285" i="5"/>
  <c r="L1551" i="4"/>
  <c r="U654" i="5" l="1"/>
  <c r="L1560" i="4"/>
  <c r="R118" i="5"/>
  <c r="R129" i="5" l="1"/>
  <c r="K132" i="12" l="1"/>
  <c r="S14" i="5"/>
  <c r="T14" i="5" s="1"/>
  <c r="Q25" i="1" l="1"/>
  <c r="G1571" i="4"/>
  <c r="J1571" i="4" s="1"/>
  <c r="J1575" i="4" l="1"/>
  <c r="J1586" i="4" s="1"/>
  <c r="L1586" i="4" l="1"/>
  <c r="J1602" i="4"/>
  <c r="L1571" i="4"/>
  <c r="R132" i="5" l="1"/>
  <c r="R133" i="5"/>
  <c r="J1617" i="4"/>
  <c r="L1602" i="4"/>
  <c r="J1624" i="4" l="1"/>
  <c r="R134" i="5"/>
  <c r="P1575" i="4"/>
  <c r="H1575" i="4"/>
  <c r="L1607" i="4" l="1"/>
  <c r="L1677" i="4"/>
  <c r="J1637" i="4"/>
  <c r="L1624" i="4"/>
  <c r="R135" i="5"/>
  <c r="L1617" i="4"/>
  <c r="U293" i="5" l="1"/>
  <c r="K294" i="12"/>
  <c r="K79" i="12"/>
  <c r="L1637" i="4"/>
  <c r="J1650" i="4"/>
  <c r="L1663" i="4"/>
  <c r="L1575" i="4"/>
  <c r="L1591" i="4"/>
  <c r="U294" i="5" l="1"/>
  <c r="J1657" i="4"/>
  <c r="R136" i="5"/>
  <c r="L1657" i="4" l="1"/>
  <c r="J1671" i="4"/>
  <c r="L1645" i="4"/>
  <c r="L1650" i="4"/>
  <c r="L1632" i="4" l="1"/>
  <c r="U150" i="5"/>
  <c r="J1685" i="4"/>
  <c r="R137" i="5"/>
  <c r="U126" i="5" l="1"/>
  <c r="L1671" i="4"/>
  <c r="U265" i="5"/>
  <c r="K480" i="12"/>
  <c r="K84" i="12"/>
  <c r="U285" i="5"/>
  <c r="J1693" i="4"/>
  <c r="X265" i="5" l="1"/>
  <c r="R138" i="5"/>
  <c r="L1685" i="4"/>
  <c r="J1698" i="4"/>
  <c r="J1710" i="4" s="1"/>
  <c r="R139" i="5" l="1"/>
  <c r="L1693" i="4"/>
  <c r="U283" i="5"/>
  <c r="R114" i="12"/>
  <c r="J1726" i="4"/>
  <c r="J1735" i="4" s="1"/>
  <c r="L1710" i="4"/>
  <c r="U118" i="5" l="1"/>
  <c r="R142" i="5"/>
  <c r="R140" i="5"/>
  <c r="J1748" i="4"/>
  <c r="J1762" i="4" s="1"/>
  <c r="L1735" i="4"/>
  <c r="L1698" i="4"/>
  <c r="U132" i="5"/>
  <c r="R130" i="5" l="1"/>
  <c r="S119" i="5"/>
  <c r="T119" i="5" s="1"/>
  <c r="R141" i="5"/>
  <c r="J1774" i="4"/>
  <c r="J1780" i="4" s="1"/>
  <c r="L1762" i="4"/>
  <c r="L1726" i="4"/>
  <c r="U174" i="5"/>
  <c r="R117" i="12"/>
  <c r="U168" i="5" l="1"/>
  <c r="U170" i="5"/>
  <c r="U275" i="5"/>
  <c r="U273" i="5"/>
  <c r="U274" i="5"/>
  <c r="U175" i="5"/>
  <c r="R149" i="12"/>
  <c r="R17" i="5"/>
  <c r="R118" i="12"/>
  <c r="J1788" i="4"/>
  <c r="L1748" i="4"/>
  <c r="R119" i="12"/>
  <c r="R125" i="5"/>
  <c r="U218" i="5"/>
  <c r="X275" i="5"/>
  <c r="X273" i="5"/>
  <c r="X274" i="5"/>
  <c r="U253" i="5" l="1"/>
  <c r="K63" i="12"/>
  <c r="R93" i="12"/>
  <c r="R146" i="12"/>
  <c r="J1800" i="4"/>
  <c r="L1800" i="4" s="1"/>
  <c r="R131" i="5"/>
  <c r="L1774" i="4"/>
  <c r="H1780" i="4"/>
  <c r="L1780" i="4"/>
  <c r="S82" i="5"/>
  <c r="T82" i="5" s="1"/>
  <c r="R140" i="12"/>
  <c r="X218" i="5"/>
  <c r="K15" i="12" l="1"/>
  <c r="R147" i="12"/>
  <c r="R21" i="5"/>
  <c r="R15" i="12"/>
  <c r="L1788" i="4"/>
  <c r="R267" i="5" s="1"/>
  <c r="R291" i="5"/>
  <c r="J1810" i="4"/>
  <c r="U316" i="5"/>
  <c r="U315" i="5"/>
  <c r="U319" i="5"/>
  <c r="U318" i="5"/>
  <c r="U313" i="5" l="1"/>
  <c r="U314" i="5"/>
  <c r="U317" i="5"/>
  <c r="J1819" i="4"/>
  <c r="R266" i="5"/>
  <c r="U309" i="5"/>
  <c r="U307" i="5"/>
  <c r="U378" i="5"/>
  <c r="U321" i="5"/>
  <c r="U338" i="5"/>
  <c r="U519" i="5"/>
  <c r="U524" i="5"/>
  <c r="U515" i="5"/>
  <c r="U340" i="5" l="1"/>
  <c r="U358" i="5"/>
  <c r="U377" i="5"/>
  <c r="U523" i="5"/>
  <c r="U521" i="5"/>
  <c r="U310" i="5"/>
  <c r="U320" i="5"/>
  <c r="U339" i="5"/>
  <c r="U308" i="5"/>
  <c r="U311" i="5"/>
  <c r="U312" i="5"/>
  <c r="U522" i="5"/>
  <c r="U333" i="5"/>
  <c r="K150" i="12"/>
  <c r="S49" i="5"/>
  <c r="T49" i="5" s="1"/>
  <c r="L1810" i="4"/>
  <c r="J1827" i="4"/>
  <c r="R228" i="12"/>
  <c r="K246" i="12" l="1"/>
  <c r="K395" i="12"/>
  <c r="R229" i="12"/>
  <c r="L1819" i="4"/>
  <c r="R210" i="5"/>
  <c r="J1836" i="4"/>
  <c r="R397" i="12"/>
  <c r="R224" i="12"/>
  <c r="R236" i="12"/>
  <c r="S26" i="5" l="1"/>
  <c r="T26" i="5" s="1"/>
  <c r="K238" i="12"/>
  <c r="K479" i="12"/>
  <c r="K60" i="12"/>
  <c r="K216" i="12"/>
  <c r="K154" i="12"/>
  <c r="K168" i="12"/>
  <c r="K280" i="12"/>
  <c r="S112" i="5"/>
  <c r="T112" i="5" s="1"/>
  <c r="R225" i="12"/>
  <c r="R231" i="12"/>
  <c r="R235" i="12"/>
  <c r="R234" i="12"/>
  <c r="R233" i="12"/>
  <c r="R224" i="5"/>
  <c r="J1843" i="4"/>
  <c r="L1843" i="4" s="1"/>
  <c r="L1827" i="4"/>
  <c r="S346" i="5"/>
  <c r="T346" i="5" s="1"/>
  <c r="S101" i="5" l="1"/>
  <c r="T101" i="5" s="1"/>
  <c r="S214" i="5"/>
  <c r="T214" i="5" s="1"/>
  <c r="K27" i="12"/>
  <c r="K457" i="12"/>
  <c r="K290" i="12"/>
  <c r="K279" i="12"/>
  <c r="S104" i="5"/>
  <c r="T104" i="5" s="1"/>
  <c r="S25" i="5"/>
  <c r="T25" i="5" s="1"/>
  <c r="R229" i="5"/>
  <c r="J1852" i="4"/>
  <c r="R173" i="5"/>
  <c r="L1836" i="4"/>
  <c r="S215" i="5"/>
  <c r="T215" i="5" s="1"/>
  <c r="Q3" i="1"/>
  <c r="Q15" i="1"/>
  <c r="R172" i="5" l="1"/>
  <c r="J1864" i="4"/>
  <c r="L1852" i="4" l="1"/>
  <c r="J1871" i="4"/>
  <c r="L1864" i="4"/>
  <c r="K244" i="12" l="1"/>
  <c r="R272" i="5"/>
  <c r="J1878" i="4"/>
  <c r="R239" i="5"/>
  <c r="Q33" i="1"/>
  <c r="Q23" i="1"/>
  <c r="L1871" i="4" l="1"/>
  <c r="J1885" i="4"/>
  <c r="J1892" i="4" l="1"/>
  <c r="L1878" i="4"/>
  <c r="R505" i="5"/>
  <c r="K119" i="12" l="1"/>
  <c r="S226" i="5"/>
  <c r="T226" i="5" s="1"/>
  <c r="L1885" i="4"/>
  <c r="R520" i="5"/>
  <c r="J1899" i="4"/>
  <c r="Q27" i="1"/>
  <c r="L1892" i="4" l="1"/>
  <c r="J1906" i="4"/>
  <c r="R322" i="5"/>
  <c r="S328" i="5" l="1"/>
  <c r="T328" i="5" s="1"/>
  <c r="S297" i="5"/>
  <c r="T297" i="5" s="1"/>
  <c r="S464" i="5"/>
  <c r="S304" i="5"/>
  <c r="T304" i="5" s="1"/>
  <c r="S299" i="5"/>
  <c r="T299" i="5" s="1"/>
  <c r="S379" i="5"/>
  <c r="T379" i="5" s="1"/>
  <c r="S341" i="5"/>
  <c r="T341" i="5" s="1"/>
  <c r="S390" i="5"/>
  <c r="S352" i="5"/>
  <c r="T352" i="5" s="1"/>
  <c r="S458" i="5"/>
  <c r="S444" i="5"/>
  <c r="S455" i="5"/>
  <c r="S395" i="5"/>
  <c r="S365" i="5"/>
  <c r="T365" i="5" s="1"/>
  <c r="S536" i="5"/>
  <c r="T536" i="5" s="1"/>
  <c r="S301" i="5"/>
  <c r="T301" i="5" s="1"/>
  <c r="J1913" i="4"/>
  <c r="L1899" i="4"/>
  <c r="R324" i="5"/>
  <c r="R325" i="5" l="1"/>
  <c r="J1920" i="4"/>
  <c r="L1906" i="4"/>
  <c r="R241" i="12" l="1"/>
  <c r="J1927" i="4"/>
  <c r="L1913" i="4"/>
  <c r="R326" i="5"/>
  <c r="R327" i="5" l="1"/>
  <c r="J1934" i="4"/>
  <c r="L1920" i="4"/>
  <c r="J1941" i="4" l="1"/>
  <c r="R350" i="5"/>
  <c r="L1927" i="4"/>
  <c r="R243" i="12" l="1"/>
  <c r="R265" i="12"/>
  <c r="J1948" i="4"/>
  <c r="L1934" i="4"/>
  <c r="R351" i="5"/>
  <c r="K199" i="12"/>
  <c r="S180" i="5" l="1"/>
  <c r="T180" i="5" s="1"/>
  <c r="S199" i="5"/>
  <c r="T199" i="5" s="1"/>
  <c r="S92" i="5"/>
  <c r="T92" i="5" s="1"/>
  <c r="J1955" i="4"/>
  <c r="L1941" i="4"/>
  <c r="R354" i="5"/>
  <c r="S339" i="5"/>
  <c r="T339" i="5" s="1"/>
  <c r="S45" i="5"/>
  <c r="T45" i="5" s="1"/>
  <c r="S96" i="5"/>
  <c r="T96" i="5" s="1"/>
  <c r="J1962" i="4" l="1"/>
  <c r="R355" i="5"/>
  <c r="L1948" i="4"/>
  <c r="K388" i="12" l="1"/>
  <c r="L1955" i="4"/>
  <c r="J1970" i="4"/>
  <c r="R356" i="5"/>
  <c r="S78" i="5" l="1"/>
  <c r="T78" i="5" s="1"/>
  <c r="S252" i="5"/>
  <c r="T252" i="5" s="1"/>
  <c r="K38" i="12"/>
  <c r="J1977" i="4"/>
  <c r="L1962" i="4"/>
  <c r="R357" i="5"/>
  <c r="K129" i="12" l="1"/>
  <c r="R359" i="5"/>
  <c r="J1984" i="4"/>
  <c r="L1970" i="4"/>
  <c r="J1991" i="4" l="1"/>
  <c r="R360" i="5"/>
  <c r="L1977" i="4"/>
  <c r="K390" i="12" l="1"/>
  <c r="R274" i="12"/>
  <c r="R361" i="5"/>
  <c r="J1998" i="4"/>
  <c r="L1984" i="4"/>
  <c r="L1991" i="4" l="1"/>
  <c r="J2005" i="4"/>
  <c r="R363" i="5"/>
  <c r="R362" i="5"/>
  <c r="K234" i="12" l="1"/>
  <c r="J2014" i="4"/>
  <c r="L1998" i="4"/>
  <c r="U473" i="5"/>
  <c r="U469" i="5"/>
  <c r="U470" i="5"/>
  <c r="U452" i="5"/>
  <c r="U373" i="5" l="1"/>
  <c r="U424" i="5"/>
  <c r="U468" i="5"/>
  <c r="U472" i="5"/>
  <c r="U457" i="5"/>
  <c r="U451" i="5"/>
  <c r="U447" i="5"/>
  <c r="U449" i="5"/>
  <c r="U465" i="5"/>
  <c r="U454" i="5"/>
  <c r="U456" i="5"/>
  <c r="U448" i="5"/>
  <c r="U463" i="5"/>
  <c r="U467" i="5"/>
  <c r="U453" i="5"/>
  <c r="U466" i="5"/>
  <c r="R355" i="12"/>
  <c r="R221" i="12"/>
  <c r="R321" i="12"/>
  <c r="S358" i="5"/>
  <c r="T358" i="5" s="1"/>
  <c r="R364" i="5"/>
  <c r="J2021" i="4"/>
  <c r="L2005" i="4"/>
  <c r="R356" i="12"/>
  <c r="J2028" i="4" l="1"/>
  <c r="R367" i="5"/>
  <c r="L2014" i="4"/>
  <c r="M455" i="5"/>
  <c r="R337" i="12"/>
  <c r="S13" i="5" l="1"/>
  <c r="T13" i="5" s="1"/>
  <c r="S305" i="5"/>
  <c r="T305" i="5" s="1"/>
  <c r="K394" i="12"/>
  <c r="K73" i="12"/>
  <c r="K153" i="12"/>
  <c r="R338" i="12"/>
  <c r="S504" i="5"/>
  <c r="T504" i="5" s="1"/>
  <c r="S65" i="5"/>
  <c r="T65" i="5" s="1"/>
  <c r="S85" i="5"/>
  <c r="T85" i="5" s="1"/>
  <c r="J2037" i="4"/>
  <c r="L2021" i="4"/>
  <c r="R368" i="5"/>
  <c r="S48" i="5"/>
  <c r="T48" i="5" s="1"/>
  <c r="U443" i="5" l="1"/>
  <c r="S467" i="5"/>
  <c r="T467" i="5" s="1"/>
  <c r="K492" i="12"/>
  <c r="S213" i="5"/>
  <c r="T213" i="5" s="1"/>
  <c r="U564" i="5"/>
  <c r="U446" i="5"/>
  <c r="K286" i="12"/>
  <c r="K338" i="12"/>
  <c r="K446" i="12"/>
  <c r="S217" i="5"/>
  <c r="T217" i="5" s="1"/>
  <c r="S427" i="5"/>
  <c r="T427" i="5" s="1"/>
  <c r="S404" i="5"/>
  <c r="T404" i="5" s="1"/>
  <c r="S335" i="5"/>
  <c r="T335" i="5" s="1"/>
  <c r="R280" i="12"/>
  <c r="J2044" i="4"/>
  <c r="L2028" i="4"/>
  <c r="R369" i="5"/>
  <c r="S512" i="5"/>
  <c r="T512" i="5" s="1"/>
  <c r="S302" i="5"/>
  <c r="T302" i="5" s="1"/>
  <c r="S517" i="5"/>
  <c r="T517" i="5" s="1"/>
  <c r="S509" i="5"/>
  <c r="T509" i="5" s="1"/>
  <c r="R435" i="12"/>
  <c r="U623" i="5"/>
  <c r="P455" i="5"/>
  <c r="P463" i="5"/>
  <c r="P462" i="5"/>
  <c r="P446" i="5"/>
  <c r="P323" i="5"/>
  <c r="P307" i="5"/>
  <c r="P325" i="5"/>
  <c r="P317" i="5"/>
  <c r="P363" i="5"/>
  <c r="P369" i="5"/>
  <c r="P357" i="5"/>
  <c r="P519" i="5"/>
  <c r="P244" i="5"/>
  <c r="P245" i="5"/>
  <c r="P273" i="5"/>
  <c r="P204" i="5"/>
  <c r="P63" i="5"/>
  <c r="P61" i="5"/>
  <c r="P130" i="5"/>
  <c r="P148" i="5"/>
  <c r="P650" i="5"/>
  <c r="P629" i="5"/>
  <c r="P179" i="5"/>
  <c r="P651" i="5"/>
  <c r="P189" i="5"/>
  <c r="P609" i="5"/>
  <c r="P509" i="5"/>
  <c r="P419" i="5"/>
  <c r="P298" i="5"/>
  <c r="P197" i="5"/>
  <c r="P117" i="5"/>
  <c r="P11" i="5"/>
  <c r="P608" i="5"/>
  <c r="P507" i="5"/>
  <c r="P418" i="5"/>
  <c r="P297" i="5"/>
  <c r="P196" i="5"/>
  <c r="P116" i="5"/>
  <c r="P10" i="5"/>
  <c r="P644" i="5"/>
  <c r="P546" i="5"/>
  <c r="P474" i="5"/>
  <c r="P352" i="5"/>
  <c r="P241" i="5"/>
  <c r="P156" i="5"/>
  <c r="P18" i="5"/>
  <c r="P614" i="5"/>
  <c r="P515" i="5"/>
  <c r="P424" i="5"/>
  <c r="P330" i="5"/>
  <c r="P213" i="5"/>
  <c r="P124" i="5"/>
  <c r="P17" i="5"/>
  <c r="P604" i="5"/>
  <c r="P504" i="5"/>
  <c r="P415" i="5"/>
  <c r="P294" i="5"/>
  <c r="P193" i="5"/>
  <c r="P112" i="5"/>
  <c r="R497" i="12"/>
  <c r="P632" i="5"/>
  <c r="P534" i="5"/>
  <c r="P438" i="5"/>
  <c r="P379" i="5"/>
  <c r="P229" i="5"/>
  <c r="P144" i="5"/>
  <c r="P39" i="5"/>
  <c r="P620" i="5"/>
  <c r="P525" i="5"/>
  <c r="P429" i="5"/>
  <c r="P335" i="5"/>
  <c r="P219" i="5"/>
  <c r="P132" i="5"/>
  <c r="P29" i="5"/>
  <c r="P619" i="5"/>
  <c r="P524" i="5"/>
  <c r="P428" i="5"/>
  <c r="P334" i="5"/>
  <c r="P140" i="5"/>
  <c r="P453" i="5"/>
  <c r="P444" i="5"/>
  <c r="P390" i="5"/>
  <c r="P464" i="5"/>
  <c r="P310" i="5"/>
  <c r="P338" i="5"/>
  <c r="P318" i="5"/>
  <c r="P311" i="5"/>
  <c r="P359" i="5"/>
  <c r="P387" i="5"/>
  <c r="P348" i="5"/>
  <c r="P173" i="5"/>
  <c r="P250" i="5"/>
  <c r="P208" i="5"/>
  <c r="P275" i="5"/>
  <c r="P199" i="5"/>
  <c r="P50" i="5"/>
  <c r="R7" i="24"/>
  <c r="P131" i="5"/>
  <c r="P287" i="5"/>
  <c r="P107" i="5"/>
  <c r="P569" i="5"/>
  <c r="P98" i="5"/>
  <c r="P88" i="5"/>
  <c r="P89" i="5"/>
  <c r="P600" i="5"/>
  <c r="P500" i="5"/>
  <c r="P411" i="5"/>
  <c r="P282" i="5"/>
  <c r="P188" i="5"/>
  <c r="P108" i="5"/>
  <c r="P151" i="5"/>
  <c r="P599" i="5"/>
  <c r="P499" i="5"/>
  <c r="P410" i="5"/>
  <c r="P281" i="5"/>
  <c r="P186" i="5"/>
  <c r="P106" i="5"/>
  <c r="P105" i="5"/>
  <c r="P635" i="5"/>
  <c r="P537" i="5"/>
  <c r="P441" i="5"/>
  <c r="P382" i="5"/>
  <c r="P232" i="5"/>
  <c r="P147" i="5"/>
  <c r="P9" i="5"/>
  <c r="P605" i="5"/>
  <c r="P505" i="5"/>
  <c r="P416" i="5"/>
  <c r="P295" i="5"/>
  <c r="P194" i="5"/>
  <c r="P113" i="5"/>
  <c r="P8" i="5"/>
  <c r="P496" i="5"/>
  <c r="P407" i="5"/>
  <c r="P278" i="5"/>
  <c r="P181" i="5"/>
  <c r="P104" i="5"/>
  <c r="P14" i="5"/>
  <c r="P621" i="5"/>
  <c r="P526" i="5"/>
  <c r="P430" i="5"/>
  <c r="P336" i="5"/>
  <c r="P218" i="5"/>
  <c r="P133" i="5"/>
  <c r="P30" i="5"/>
  <c r="P611" i="5"/>
  <c r="P511" i="5"/>
  <c r="P421" i="5"/>
  <c r="P305" i="5"/>
  <c r="P451" i="5"/>
  <c r="P395" i="5"/>
  <c r="P457" i="5"/>
  <c r="P469" i="5"/>
  <c r="P303" i="5"/>
  <c r="P376" i="5"/>
  <c r="P314" i="5"/>
  <c r="P313" i="5"/>
  <c r="P355" i="5"/>
  <c r="P349" i="5"/>
  <c r="P346" i="5"/>
  <c r="P522" i="5"/>
  <c r="P223" i="5"/>
  <c r="P246" i="5"/>
  <c r="P205" i="5"/>
  <c r="P202" i="5"/>
  <c r="P47" i="5"/>
  <c r="P62" i="5"/>
  <c r="P141" i="5"/>
  <c r="P293" i="5"/>
  <c r="P67" i="5"/>
  <c r="P87" i="5"/>
  <c r="P91" i="5"/>
  <c r="P628" i="5"/>
  <c r="P86" i="5"/>
  <c r="P566" i="5"/>
  <c r="P492" i="5"/>
  <c r="P403" i="5"/>
  <c r="P271" i="5"/>
  <c r="P176" i="5"/>
  <c r="P96" i="5"/>
  <c r="P129" i="5"/>
  <c r="P563" i="5"/>
  <c r="P491" i="5"/>
  <c r="P402" i="5"/>
  <c r="P270" i="5"/>
  <c r="P175" i="5"/>
  <c r="P97" i="5"/>
  <c r="P57" i="5"/>
  <c r="P625" i="5"/>
  <c r="P529" i="5"/>
  <c r="P433" i="5"/>
  <c r="P342" i="5"/>
  <c r="P224" i="5"/>
  <c r="P137" i="5"/>
  <c r="P36" i="5"/>
  <c r="P597" i="5"/>
  <c r="P497" i="5"/>
  <c r="P408" i="5"/>
  <c r="P279" i="5"/>
  <c r="P182" i="5"/>
  <c r="P103" i="5"/>
  <c r="P159" i="5"/>
  <c r="P560" i="5"/>
  <c r="P488" i="5"/>
  <c r="P399" i="5"/>
  <c r="P267" i="5"/>
  <c r="P170" i="5"/>
  <c r="P80" i="5"/>
  <c r="R499" i="12"/>
  <c r="P612" i="5"/>
  <c r="P512" i="5"/>
  <c r="P422" i="5"/>
  <c r="P328" i="5"/>
  <c r="P211" i="5"/>
  <c r="P121" i="5"/>
  <c r="R498" i="12"/>
  <c r="P602" i="5"/>
  <c r="P502" i="5"/>
  <c r="P413" i="5"/>
  <c r="P286" i="5"/>
  <c r="P191" i="5"/>
  <c r="P110" i="5"/>
  <c r="P209" i="5"/>
  <c r="P601" i="5"/>
  <c r="P501" i="5"/>
  <c r="P412" i="5"/>
  <c r="P284" i="5"/>
  <c r="P449" i="5"/>
  <c r="P470" i="5"/>
  <c r="P448" i="5"/>
  <c r="P467" i="5"/>
  <c r="P378" i="5"/>
  <c r="P374" i="5"/>
  <c r="P386" i="5"/>
  <c r="P340" i="5"/>
  <c r="P347" i="5"/>
  <c r="P377" i="5"/>
  <c r="P252" i="5"/>
  <c r="P520" i="5"/>
  <c r="P247" i="5"/>
  <c r="P184" i="5"/>
  <c r="P201" i="5"/>
  <c r="P200" i="5"/>
  <c r="P65" i="5"/>
  <c r="P48" i="5"/>
  <c r="R92" i="24"/>
  <c r="P142" i="5"/>
  <c r="P150" i="5"/>
  <c r="P37" i="5"/>
  <c r="P84" i="5"/>
  <c r="P90" i="5"/>
  <c r="P83" i="5"/>
  <c r="P556" i="5"/>
  <c r="P484" i="5"/>
  <c r="P394" i="5"/>
  <c r="P263" i="5"/>
  <c r="P166" i="5"/>
  <c r="P76" i="5"/>
  <c r="P109" i="5"/>
  <c r="P555" i="5"/>
  <c r="P483" i="5"/>
  <c r="P393" i="5"/>
  <c r="P262" i="5"/>
  <c r="P165" i="5"/>
  <c r="P75" i="5"/>
  <c r="P43" i="5"/>
  <c r="P615" i="5"/>
  <c r="P516" i="5"/>
  <c r="P425" i="5"/>
  <c r="P331" i="5"/>
  <c r="P214" i="5"/>
  <c r="P126" i="5"/>
  <c r="P12" i="5"/>
  <c r="P561" i="5"/>
  <c r="P489" i="5"/>
  <c r="P400" i="5"/>
  <c r="P268" i="5"/>
  <c r="P171" i="5"/>
  <c r="P94" i="5"/>
  <c r="P653" i="5"/>
  <c r="P552" i="5"/>
  <c r="P480" i="5"/>
  <c r="P389" i="5"/>
  <c r="P259" i="5"/>
  <c r="P162" i="5"/>
  <c r="P72" i="5"/>
  <c r="P177" i="5"/>
  <c r="P603" i="5"/>
  <c r="P503" i="5"/>
  <c r="P414" i="5"/>
  <c r="P292" i="5"/>
  <c r="P192" i="5"/>
  <c r="P111" i="5"/>
  <c r="P217" i="5"/>
  <c r="P447" i="5"/>
  <c r="P468" i="5"/>
  <c r="P513" i="5"/>
  <c r="P350" i="5"/>
  <c r="P372" i="5"/>
  <c r="P370" i="5"/>
  <c r="P362" i="5"/>
  <c r="P320" i="5"/>
  <c r="P327" i="5"/>
  <c r="P375" i="5"/>
  <c r="P251" i="5"/>
  <c r="P272" i="5"/>
  <c r="P172" i="5"/>
  <c r="P183" i="5"/>
  <c r="P198" i="5"/>
  <c r="P291" i="5"/>
  <c r="P49" i="5"/>
  <c r="P25" i="5"/>
  <c r="R8" i="24"/>
  <c r="P134" i="5"/>
  <c r="P288" i="5"/>
  <c r="P23" i="5"/>
  <c r="P22" i="5"/>
  <c r="P24" i="5"/>
  <c r="P93" i="5"/>
  <c r="P646" i="5"/>
  <c r="P548" i="5"/>
  <c r="P476" i="5"/>
  <c r="P354" i="5"/>
  <c r="P254" i="5"/>
  <c r="P158" i="5"/>
  <c r="P59" i="5"/>
  <c r="P645" i="5"/>
  <c r="P547" i="5"/>
  <c r="P475" i="5"/>
  <c r="P353" i="5"/>
  <c r="P242" i="5"/>
  <c r="P157" i="5"/>
  <c r="P58" i="5"/>
  <c r="P66" i="5"/>
  <c r="P607" i="5"/>
  <c r="P506" i="5"/>
  <c r="P417" i="5"/>
  <c r="P296" i="5"/>
  <c r="P195" i="5"/>
  <c r="P114" i="5"/>
  <c r="P654" i="5"/>
  <c r="P553" i="5"/>
  <c r="P481" i="5"/>
  <c r="P391" i="5"/>
  <c r="P260" i="5"/>
  <c r="P163" i="5"/>
  <c r="P73" i="5"/>
  <c r="P642" i="5"/>
  <c r="P544" i="5"/>
  <c r="P461" i="5"/>
  <c r="P300" i="5"/>
  <c r="P239" i="5"/>
  <c r="P154" i="5"/>
  <c r="P55" i="5"/>
  <c r="P167" i="5"/>
  <c r="P495" i="5"/>
  <c r="P406" i="5"/>
  <c r="P277" i="5"/>
  <c r="P180" i="5"/>
  <c r="P102" i="5"/>
  <c r="P100" i="5"/>
  <c r="P558" i="5"/>
  <c r="P486" i="5"/>
  <c r="P397" i="5"/>
  <c r="P265" i="5"/>
  <c r="P168" i="5"/>
  <c r="P78" i="5"/>
  <c r="P77" i="5"/>
  <c r="P466" i="5"/>
  <c r="P458" i="5"/>
  <c r="P473" i="5"/>
  <c r="P326" i="5"/>
  <c r="P368" i="5"/>
  <c r="P302" i="5"/>
  <c r="P360" i="5"/>
  <c r="P316" i="5"/>
  <c r="P324" i="5"/>
  <c r="P373" i="5"/>
  <c r="P258" i="5"/>
  <c r="P249" i="5"/>
  <c r="P253" i="5"/>
  <c r="P521" i="5"/>
  <c r="P206" i="5"/>
  <c r="P60" i="5"/>
  <c r="R91" i="24"/>
  <c r="P283" i="5"/>
  <c r="P290" i="5"/>
  <c r="P81" i="5"/>
  <c r="P115" i="5"/>
  <c r="P123" i="5"/>
  <c r="P637" i="5"/>
  <c r="P539" i="5"/>
  <c r="P443" i="5"/>
  <c r="P384" i="5"/>
  <c r="P235" i="5"/>
  <c r="P289" i="5"/>
  <c r="P46" i="5"/>
  <c r="P636" i="5"/>
  <c r="P538" i="5"/>
  <c r="P442" i="5"/>
  <c r="P383" i="5"/>
  <c r="P234" i="5"/>
  <c r="P149" i="5"/>
  <c r="P45" i="5"/>
  <c r="P28" i="5"/>
  <c r="P598" i="5"/>
  <c r="P498" i="5"/>
  <c r="P409" i="5"/>
  <c r="P280" i="5"/>
  <c r="P185" i="5"/>
  <c r="P95" i="5"/>
  <c r="P643" i="5"/>
  <c r="P545" i="5"/>
  <c r="P471" i="5"/>
  <c r="P301" i="5"/>
  <c r="P240" i="5"/>
  <c r="P155" i="5"/>
  <c r="P56" i="5"/>
  <c r="P633" i="5"/>
  <c r="P535" i="5"/>
  <c r="P439" i="5"/>
  <c r="P380" i="5"/>
  <c r="P230" i="5"/>
  <c r="P145" i="5"/>
  <c r="P41" i="5"/>
  <c r="P51" i="5"/>
  <c r="P559" i="5"/>
  <c r="P487" i="5"/>
  <c r="P398" i="5"/>
  <c r="P266" i="5"/>
  <c r="P169" i="5"/>
  <c r="P79" i="5"/>
  <c r="P648" i="5"/>
  <c r="P550" i="5"/>
  <c r="P478" i="5"/>
  <c r="P365" i="5"/>
  <c r="P256" i="5"/>
  <c r="P160" i="5"/>
  <c r="P68" i="5"/>
  <c r="P647" i="5"/>
  <c r="P549" i="5"/>
  <c r="P477" i="5"/>
  <c r="P364" i="5"/>
  <c r="P255" i="5"/>
  <c r="R9" i="24"/>
  <c r="P472" i="5"/>
  <c r="P452" i="5"/>
  <c r="P454" i="5"/>
  <c r="P321" i="5"/>
  <c r="P356" i="5"/>
  <c r="P315" i="5"/>
  <c r="P358" i="5"/>
  <c r="P308" i="5"/>
  <c r="P312" i="5"/>
  <c r="P367" i="5"/>
  <c r="P508" i="5"/>
  <c r="P187" i="5"/>
  <c r="P207" i="5"/>
  <c r="P248" i="5"/>
  <c r="P540" i="5"/>
  <c r="P40" i="5"/>
  <c r="R90" i="24"/>
  <c r="P118" i="5"/>
  <c r="P71" i="5"/>
  <c r="P92" i="5"/>
  <c r="P52" i="5"/>
  <c r="P26" i="5"/>
  <c r="P649" i="5"/>
  <c r="P627" i="5"/>
  <c r="P531" i="5"/>
  <c r="P435" i="5"/>
  <c r="P344" i="5"/>
  <c r="P226" i="5"/>
  <c r="P139" i="5"/>
  <c r="P35" i="5"/>
  <c r="P626" i="5"/>
  <c r="P530" i="5"/>
  <c r="P434" i="5"/>
  <c r="P343" i="5"/>
  <c r="P225" i="5"/>
  <c r="P138" i="5"/>
  <c r="P34" i="5"/>
  <c r="R500" i="12"/>
  <c r="P562" i="5"/>
  <c r="P490" i="5"/>
  <c r="P401" i="5"/>
  <c r="P269" i="5"/>
  <c r="P174" i="5"/>
  <c r="P74" i="5"/>
  <c r="P634" i="5"/>
  <c r="P536" i="5"/>
  <c r="P440" i="5"/>
  <c r="P381" i="5"/>
  <c r="P231" i="5"/>
  <c r="P146" i="5"/>
  <c r="P42" i="5"/>
  <c r="P622" i="5"/>
  <c r="P527" i="5"/>
  <c r="P431" i="5"/>
  <c r="P337" i="5"/>
  <c r="P220" i="5"/>
  <c r="P135" i="5"/>
  <c r="P31" i="5"/>
  <c r="P652" i="5"/>
  <c r="P551" i="5"/>
  <c r="P479" i="5"/>
  <c r="P366" i="5"/>
  <c r="P257" i="5"/>
  <c r="P161" i="5"/>
  <c r="P69" i="5"/>
  <c r="P640" i="5"/>
  <c r="P542" i="5"/>
  <c r="P459" i="5"/>
  <c r="P456" i="5"/>
  <c r="P465" i="5"/>
  <c r="P450" i="5"/>
  <c r="P322" i="5"/>
  <c r="P339" i="5"/>
  <c r="P309" i="5"/>
  <c r="P319" i="5"/>
  <c r="P371" i="5"/>
  <c r="P306" i="5"/>
  <c r="P361" i="5"/>
  <c r="P523" i="5"/>
  <c r="P222" i="5"/>
  <c r="P233" i="5"/>
  <c r="P274" i="5"/>
  <c r="P203" i="5"/>
  <c r="P64" i="5"/>
  <c r="R89" i="24"/>
  <c r="P125" i="5"/>
  <c r="P285" i="5"/>
  <c r="P70" i="5"/>
  <c r="P82" i="5"/>
  <c r="P85" i="5"/>
  <c r="P99" i="5"/>
  <c r="P570" i="5"/>
  <c r="P618" i="5"/>
  <c r="P518" i="5"/>
  <c r="P427" i="5"/>
  <c r="P333" i="5"/>
  <c r="P216" i="5"/>
  <c r="P128" i="5"/>
  <c r="P21" i="5"/>
  <c r="P617" i="5"/>
  <c r="P517" i="5"/>
  <c r="P426" i="5"/>
  <c r="P332" i="5"/>
  <c r="P215" i="5"/>
  <c r="P127" i="5"/>
  <c r="P20" i="5"/>
  <c r="P27" i="5"/>
  <c r="P554" i="5"/>
  <c r="P482" i="5"/>
  <c r="P392" i="5"/>
  <c r="P261" i="5"/>
  <c r="P164" i="5"/>
  <c r="P33" i="5"/>
  <c r="P624" i="5"/>
  <c r="P528" i="5"/>
  <c r="P432" i="5"/>
  <c r="P341" i="5"/>
  <c r="P221" i="5"/>
  <c r="P136" i="5"/>
  <c r="P32" i="5"/>
  <c r="P613" i="5"/>
  <c r="P514" i="5"/>
  <c r="P423" i="5"/>
  <c r="P329" i="5"/>
  <c r="P212" i="5"/>
  <c r="P122" i="5"/>
  <c r="P15" i="5"/>
  <c r="P641" i="5"/>
  <c r="P543" i="5"/>
  <c r="P460" i="5"/>
  <c r="P299" i="5"/>
  <c r="P238" i="5"/>
  <c r="P153" i="5"/>
  <c r="P54" i="5"/>
  <c r="P631" i="5"/>
  <c r="P533" i="5"/>
  <c r="P568" i="5"/>
  <c r="P228" i="5"/>
  <c r="P38" i="5"/>
  <c r="P541" i="5"/>
  <c r="P404" i="5"/>
  <c r="P227" i="5"/>
  <c r="P494" i="5"/>
  <c r="P210" i="5"/>
  <c r="P13" i="5"/>
  <c r="P532" i="5"/>
  <c r="P396" i="5"/>
  <c r="P119" i="5"/>
  <c r="P437" i="5"/>
  <c r="P178" i="5"/>
  <c r="P190" i="5"/>
  <c r="P510" i="5"/>
  <c r="P385" i="5"/>
  <c r="P405" i="5"/>
  <c r="P152" i="5"/>
  <c r="P638" i="5"/>
  <c r="P493" i="5"/>
  <c r="P345" i="5"/>
  <c r="P388" i="5"/>
  <c r="P143" i="5"/>
  <c r="P630" i="5"/>
  <c r="P485" i="5"/>
  <c r="P304" i="5"/>
  <c r="P351" i="5"/>
  <c r="P120" i="5"/>
  <c r="P610" i="5"/>
  <c r="P445" i="5"/>
  <c r="P243" i="5"/>
  <c r="P276" i="5"/>
  <c r="P101" i="5"/>
  <c r="P567" i="5"/>
  <c r="P436" i="5"/>
  <c r="P264" i="5"/>
  <c r="P237" i="5"/>
  <c r="P53" i="5"/>
  <c r="P557" i="5"/>
  <c r="P420" i="5"/>
  <c r="P236" i="5"/>
  <c r="R420" i="5"/>
  <c r="K7" i="24"/>
  <c r="K6" i="12" l="1"/>
  <c r="J2051" i="4"/>
  <c r="L2037" i="4"/>
  <c r="R370" i="5"/>
  <c r="U150" i="12"/>
  <c r="U6" i="12"/>
  <c r="U363" i="12"/>
  <c r="U290" i="12"/>
  <c r="U8" i="24"/>
  <c r="U7" i="24"/>
  <c r="S216" i="5" l="1"/>
  <c r="T216" i="5" s="1"/>
  <c r="S159" i="5"/>
  <c r="T159" i="5" s="1"/>
  <c r="S262" i="5"/>
  <c r="T262" i="5" s="1"/>
  <c r="S220" i="5"/>
  <c r="T220" i="5" s="1"/>
  <c r="S477" i="5"/>
  <c r="T477" i="5" s="1"/>
  <c r="S323" i="5"/>
  <c r="T323" i="5" s="1"/>
  <c r="S212" i="5"/>
  <c r="T212" i="5" s="1"/>
  <c r="J2058" i="4"/>
  <c r="L2044" i="4"/>
  <c r="R371" i="5"/>
  <c r="U616" i="5"/>
  <c r="U596" i="5" l="1"/>
  <c r="U606" i="5"/>
  <c r="U593" i="5"/>
  <c r="R372" i="5"/>
  <c r="J2065" i="4"/>
  <c r="L2051" i="4"/>
  <c r="R467" i="12" l="1"/>
  <c r="S66" i="5"/>
  <c r="T66" i="5" s="1"/>
  <c r="J2072" i="4"/>
  <c r="L2058" i="4"/>
  <c r="R374" i="5"/>
  <c r="S120" i="5"/>
  <c r="T120" i="5" s="1"/>
  <c r="S456" i="5" l="1"/>
  <c r="T456" i="5" s="1"/>
  <c r="K436" i="12"/>
  <c r="S108" i="5"/>
  <c r="T108" i="5" s="1"/>
  <c r="S334" i="5"/>
  <c r="T334" i="5" s="1"/>
  <c r="R475" i="12"/>
  <c r="R285" i="12"/>
  <c r="J2079" i="4"/>
  <c r="L2065" i="4"/>
  <c r="R375" i="5"/>
  <c r="S329" i="5"/>
  <c r="T329" i="5" s="1"/>
  <c r="S541" i="5" l="1"/>
  <c r="T541" i="5" s="1"/>
  <c r="S489" i="5"/>
  <c r="T489" i="5" s="1"/>
  <c r="J2086" i="4"/>
  <c r="L2072" i="4"/>
  <c r="R376" i="5"/>
  <c r="S208" i="5"/>
  <c r="T208" i="5" s="1"/>
  <c r="S188" i="5"/>
  <c r="T188" i="5" s="1"/>
  <c r="R385" i="5" l="1"/>
  <c r="J2093" i="4"/>
  <c r="L2079" i="4"/>
  <c r="R386" i="5" l="1"/>
  <c r="L2086" i="4"/>
  <c r="J2099" i="4"/>
  <c r="S410" i="5" l="1"/>
  <c r="T410" i="5" s="1"/>
  <c r="J2106" i="4"/>
  <c r="L2093" i="4"/>
  <c r="H2093" i="4"/>
  <c r="R387" i="5"/>
  <c r="R450" i="5" l="1"/>
  <c r="J2113" i="4"/>
  <c r="L2099" i="4"/>
  <c r="Q7" i="1"/>
  <c r="Q29" i="1"/>
  <c r="S18" i="5" l="1"/>
  <c r="T18" i="5" s="1"/>
  <c r="K402" i="12"/>
  <c r="S111" i="5"/>
  <c r="T111" i="5" s="1"/>
  <c r="J2120" i="4"/>
  <c r="L2106" i="4"/>
  <c r="R459" i="5"/>
  <c r="Q39" i="1"/>
  <c r="R462" i="5" l="1"/>
  <c r="L2113" i="4"/>
  <c r="J2125" i="4"/>
  <c r="Q37" i="1"/>
  <c r="R471" i="5" l="1"/>
  <c r="J2130" i="4"/>
  <c r="L2120" i="4"/>
  <c r="H2120" i="4"/>
  <c r="R559" i="5" l="1"/>
  <c r="J2145" i="4"/>
  <c r="L2125" i="4"/>
  <c r="H2125" i="4"/>
  <c r="R565" i="5" l="1"/>
  <c r="H2130" i="4"/>
  <c r="L2130" i="4"/>
  <c r="J2153" i="4"/>
  <c r="L2145" i="4" l="1"/>
  <c r="R571" i="5"/>
  <c r="J2160" i="4"/>
  <c r="R595" i="5" l="1"/>
  <c r="J2167" i="4"/>
  <c r="H2153" i="4"/>
  <c r="L2153" i="4"/>
  <c r="Q19" i="1"/>
  <c r="L2160" i="4" l="1"/>
  <c r="H2160" i="4"/>
  <c r="J2174" i="4"/>
  <c r="R639" i="5"/>
  <c r="J2181" i="4" l="1"/>
  <c r="L2167" i="4"/>
  <c r="H2167" i="4"/>
  <c r="R615" i="5"/>
  <c r="R581" i="5" l="1"/>
  <c r="J2188" i="4"/>
  <c r="L2174" i="4"/>
  <c r="H2174" i="4"/>
  <c r="R582" i="5" l="1"/>
  <c r="J2195" i="4"/>
  <c r="H2181" i="4"/>
  <c r="L2181" i="4"/>
  <c r="R583" i="5" l="1"/>
  <c r="J2202" i="4"/>
  <c r="L2188" i="4"/>
  <c r="H2188" i="4"/>
  <c r="R584" i="5" l="1"/>
  <c r="J2209" i="4"/>
  <c r="L2195" i="4"/>
  <c r="H2195" i="4"/>
  <c r="R585" i="5" l="1"/>
  <c r="J2216" i="4"/>
  <c r="L2202" i="4"/>
  <c r="H2202" i="4"/>
  <c r="R455" i="12" l="1"/>
  <c r="R586" i="5"/>
  <c r="L2209" i="4"/>
  <c r="H2209" i="4"/>
  <c r="J2223" i="4"/>
  <c r="S89" i="5" l="1"/>
  <c r="T89" i="5" s="1"/>
  <c r="S537" i="5"/>
  <c r="T537" i="5" s="1"/>
  <c r="K114" i="12"/>
  <c r="S47" i="5"/>
  <c r="T47" i="5" s="1"/>
  <c r="S306" i="5"/>
  <c r="T306" i="5" s="1"/>
  <c r="S20" i="5"/>
  <c r="T20" i="5" s="1"/>
  <c r="S510" i="5"/>
  <c r="T510" i="5" s="1"/>
  <c r="K146" i="12"/>
  <c r="K409" i="12"/>
  <c r="K228" i="12"/>
  <c r="K452" i="12"/>
  <c r="K341" i="12"/>
  <c r="R449" i="12"/>
  <c r="S388" i="5"/>
  <c r="T388" i="5" s="1"/>
  <c r="S604" i="5"/>
  <c r="T604" i="5" s="1"/>
  <c r="S635" i="5"/>
  <c r="T635" i="5" s="1"/>
  <c r="S619" i="5"/>
  <c r="T619" i="5" s="1"/>
  <c r="S280" i="5"/>
  <c r="T280" i="5" s="1"/>
  <c r="S105" i="5"/>
  <c r="T105" i="5" s="1"/>
  <c r="S257" i="5"/>
  <c r="T257" i="5" s="1"/>
  <c r="S192" i="5"/>
  <c r="T192" i="5" s="1"/>
  <c r="S201" i="5"/>
  <c r="T201" i="5" s="1"/>
  <c r="S183" i="5"/>
  <c r="T183" i="5" s="1"/>
  <c r="S246" i="5"/>
  <c r="T246" i="5" s="1"/>
  <c r="S73" i="5"/>
  <c r="T73" i="5" s="1"/>
  <c r="S58" i="5"/>
  <c r="T58" i="5" s="1"/>
  <c r="S221" i="5"/>
  <c r="T221" i="5" s="1"/>
  <c r="R587" i="5"/>
  <c r="J2231" i="4"/>
  <c r="J2236" i="4" s="1"/>
  <c r="L2216" i="4"/>
  <c r="H2216" i="4"/>
  <c r="S449" i="12" l="1"/>
  <c r="M446" i="5"/>
  <c r="M554" i="5"/>
  <c r="M494" i="5"/>
  <c r="M463" i="5"/>
  <c r="M556" i="5"/>
  <c r="M505" i="5"/>
  <c r="M453" i="5"/>
  <c r="M641" i="5"/>
  <c r="M454" i="5"/>
  <c r="M646" i="5"/>
  <c r="M196" i="5"/>
  <c r="M189" i="5" s="1"/>
  <c r="M363" i="5"/>
  <c r="M319" i="5"/>
  <c r="M267" i="5"/>
  <c r="M617" i="5"/>
  <c r="M133" i="5"/>
  <c r="M441" i="5"/>
  <c r="M625" i="5"/>
  <c r="M434" i="5"/>
  <c r="M433" i="5"/>
  <c r="M442" i="5"/>
  <c r="M501" i="5"/>
  <c r="R286" i="12" s="1"/>
  <c r="M275" i="5"/>
  <c r="M426" i="5"/>
  <c r="M431" i="5"/>
  <c r="M423" i="5"/>
  <c r="M449" i="5"/>
  <c r="M631" i="5"/>
  <c r="M386" i="5"/>
  <c r="R375" i="12" s="1"/>
  <c r="M549" i="5"/>
  <c r="R250" i="12" s="1"/>
  <c r="M642" i="5"/>
  <c r="M555" i="5"/>
  <c r="M480" i="5"/>
  <c r="M229" i="5"/>
  <c r="R481" i="12" s="1"/>
  <c r="M553" i="5"/>
  <c r="M327" i="5"/>
  <c r="M451" i="5"/>
  <c r="M448" i="5"/>
  <c r="M249" i="5"/>
  <c r="M616" i="5"/>
  <c r="M273" i="5"/>
  <c r="M557" i="5"/>
  <c r="M624" i="5"/>
  <c r="M550" i="5"/>
  <c r="M478" i="5"/>
  <c r="M259" i="5"/>
  <c r="M440" i="5"/>
  <c r="M59" i="5"/>
  <c r="M476" i="5"/>
  <c r="M205" i="5"/>
  <c r="M198" i="5" s="1"/>
  <c r="M498" i="5"/>
  <c r="M640" i="5"/>
  <c r="R457" i="12"/>
  <c r="R588" i="5"/>
  <c r="L2223" i="4"/>
  <c r="H2223" i="4"/>
  <c r="S590" i="5"/>
  <c r="T590" i="5" s="1"/>
  <c r="M2010" i="4" l="1"/>
  <c r="M363" i="4"/>
  <c r="M362" i="4"/>
  <c r="L2236" i="4"/>
  <c r="M79" i="4"/>
  <c r="M2134" i="4"/>
  <c r="R148" i="12"/>
  <c r="R382" i="12"/>
  <c r="M2238" i="4"/>
  <c r="M2240" i="4"/>
  <c r="M2239" i="4"/>
  <c r="M2241" i="4"/>
  <c r="M2235" i="4"/>
  <c r="M2236" i="4"/>
  <c r="M2237" i="4"/>
  <c r="M995" i="4"/>
  <c r="M2115" i="4"/>
  <c r="M2154" i="4"/>
  <c r="M2218" i="4"/>
  <c r="M1596" i="4"/>
  <c r="M885" i="4"/>
  <c r="M1229" i="4"/>
  <c r="M2170" i="4"/>
  <c r="M54" i="4"/>
  <c r="M266" i="4"/>
  <c r="M2219" i="4"/>
  <c r="M2136" i="4"/>
  <c r="M2114" i="4"/>
  <c r="M267" i="4"/>
  <c r="M2139" i="4"/>
  <c r="M2183" i="4"/>
  <c r="M2119" i="4"/>
  <c r="M2107" i="4"/>
  <c r="M301" i="4"/>
  <c r="M2113" i="4"/>
  <c r="M2133" i="4"/>
  <c r="M2206" i="4"/>
  <c r="M2138" i="4"/>
  <c r="M342" i="4"/>
  <c r="M308" i="4"/>
  <c r="M2144" i="4"/>
  <c r="M407" i="4"/>
  <c r="M2153" i="4"/>
  <c r="M1225" i="4"/>
  <c r="M2121" i="4"/>
  <c r="M273" i="4"/>
  <c r="M2157" i="4"/>
  <c r="M2163" i="4"/>
  <c r="M86" i="4"/>
  <c r="M2191" i="4"/>
  <c r="M2199" i="4"/>
  <c r="M2209" i="4"/>
  <c r="M114" i="4"/>
  <c r="M2131" i="4"/>
  <c r="M733" i="4"/>
  <c r="M2100" i="4"/>
  <c r="M1814" i="4"/>
  <c r="M2095" i="4"/>
  <c r="M2092" i="4"/>
  <c r="M2112" i="4"/>
  <c r="M2184" i="4"/>
  <c r="M592" i="5"/>
  <c r="U133" i="5"/>
  <c r="U136" i="5"/>
  <c r="U139" i="5"/>
  <c r="U138" i="5"/>
  <c r="U140" i="5"/>
  <c r="U210" i="5"/>
  <c r="U224" i="5"/>
  <c r="U229" i="5"/>
  <c r="U173" i="5"/>
  <c r="U325" i="5"/>
  <c r="U356" i="5"/>
  <c r="U355" i="5"/>
  <c r="U359" i="5"/>
  <c r="U369" i="5"/>
  <c r="M571" i="5"/>
  <c r="R105" i="12" s="1"/>
  <c r="M2220" i="4"/>
  <c r="M2223" i="4"/>
  <c r="M471" i="5"/>
  <c r="R312" i="12" s="1"/>
  <c r="M450" i="5"/>
  <c r="M459" i="5"/>
  <c r="M2197" i="4"/>
  <c r="M387" i="5"/>
  <c r="R248" i="12" s="1"/>
  <c r="M594" i="5"/>
  <c r="M584" i="5"/>
  <c r="R107" i="12"/>
  <c r="M2146" i="4"/>
  <c r="M150" i="5"/>
  <c r="M524" i="5"/>
  <c r="M126" i="5"/>
  <c r="M253" i="5"/>
  <c r="M419" i="5"/>
  <c r="M447" i="5"/>
  <c r="M274" i="5"/>
  <c r="M626" i="5"/>
  <c r="M369" i="5"/>
  <c r="M359" i="5"/>
  <c r="M185" i="5"/>
  <c r="M179" i="5" s="1"/>
  <c r="M367" i="5"/>
  <c r="R264" i="12"/>
  <c r="K241" i="12"/>
  <c r="S253" i="12" s="1"/>
  <c r="M391" i="4"/>
  <c r="M2150" i="4"/>
  <c r="M2192" i="4"/>
  <c r="R594" i="5"/>
  <c r="M2140" i="4"/>
  <c r="U459" i="5"/>
  <c r="L2231" i="4"/>
  <c r="R514" i="5" s="1"/>
  <c r="H2231" i="4"/>
  <c r="M268" i="4"/>
  <c r="M2226" i="4"/>
  <c r="M281" i="4"/>
  <c r="M1367" i="4"/>
  <c r="M295" i="4"/>
  <c r="M2225" i="4"/>
  <c r="M2148" i="4"/>
  <c r="M309" i="4"/>
  <c r="M260" i="4"/>
  <c r="M2228" i="4"/>
  <c r="M2227" i="4"/>
  <c r="M253" i="4"/>
  <c r="M274" i="4"/>
  <c r="M302" i="4"/>
  <c r="M2169" i="4"/>
  <c r="M288" i="4"/>
  <c r="M2231" i="4"/>
  <c r="M1310" i="4"/>
  <c r="M2103" i="4"/>
  <c r="M214" i="4"/>
  <c r="M2126" i="4"/>
  <c r="M2159" i="4"/>
  <c r="M289" i="4"/>
  <c r="M364" i="4"/>
  <c r="M1756" i="4"/>
  <c r="M1511" i="4"/>
  <c r="M153" i="4"/>
  <c r="M1380" i="4"/>
  <c r="M1365" i="4"/>
  <c r="M991" i="4"/>
  <c r="M19" i="4"/>
  <c r="M561" i="4"/>
  <c r="M662" i="4"/>
  <c r="M485" i="4"/>
  <c r="M810" i="4"/>
  <c r="M933" i="4"/>
  <c r="M143" i="4"/>
  <c r="M332" i="4"/>
  <c r="M1258" i="4"/>
  <c r="M11" i="4"/>
  <c r="M1262" i="4"/>
  <c r="M935" i="4"/>
  <c r="M1389" i="4"/>
  <c r="M725" i="4"/>
  <c r="M361" i="4"/>
  <c r="M1651" i="4"/>
  <c r="M2033" i="4"/>
  <c r="M998" i="4"/>
  <c r="M1341" i="4"/>
  <c r="M1605" i="4"/>
  <c r="M139" i="4"/>
  <c r="M1124" i="4"/>
  <c r="M1106" i="4"/>
  <c r="M1797" i="4"/>
  <c r="M1460" i="4"/>
  <c r="M420" i="4"/>
  <c r="M2187" i="4"/>
  <c r="M95" i="4"/>
  <c r="M731" i="4"/>
  <c r="M1779" i="4"/>
  <c r="M620" i="4"/>
  <c r="M670" i="4"/>
  <c r="M173" i="4"/>
  <c r="M1846" i="4"/>
  <c r="M1368" i="4"/>
  <c r="M31" i="4"/>
  <c r="M1171" i="4"/>
  <c r="M1661" i="4"/>
  <c r="M1500" i="4"/>
  <c r="M1712" i="4"/>
  <c r="M1299" i="4"/>
  <c r="M1645" i="4"/>
  <c r="M421" i="4"/>
  <c r="M1749" i="4"/>
  <c r="M1851" i="4"/>
  <c r="M927" i="4"/>
  <c r="M1627" i="4"/>
  <c r="M1260" i="4"/>
  <c r="M1129" i="4"/>
  <c r="M1988" i="4"/>
  <c r="M2203" i="4"/>
  <c r="M887" i="4"/>
  <c r="M808" i="4"/>
  <c r="M1654" i="4"/>
  <c r="M1604" i="4"/>
  <c r="M1233" i="4"/>
  <c r="M330" i="4"/>
  <c r="M282" i="4"/>
  <c r="M1700" i="4"/>
  <c r="M1503" i="4"/>
  <c r="M2110" i="4"/>
  <c r="M1476" i="4"/>
  <c r="M245" i="4"/>
  <c r="M978" i="4"/>
  <c r="M1856" i="4"/>
  <c r="M1110" i="4"/>
  <c r="M750" i="4"/>
  <c r="M1704" i="4"/>
  <c r="M2125" i="4"/>
  <c r="M1588" i="4"/>
  <c r="M232" i="4"/>
  <c r="M1418" i="4"/>
  <c r="M749" i="4"/>
  <c r="M419" i="4"/>
  <c r="M555" i="4"/>
  <c r="M809" i="4"/>
  <c r="M1947" i="4"/>
  <c r="M64" i="4"/>
  <c r="M435" i="4"/>
  <c r="M1362" i="4"/>
  <c r="M1390" i="4"/>
  <c r="M1033" i="4"/>
  <c r="M1020" i="4"/>
  <c r="M348" i="4"/>
  <c r="M498" i="4"/>
  <c r="M1381" i="4"/>
  <c r="M777" i="4"/>
  <c r="M1501" i="4"/>
  <c r="M632" i="4"/>
  <c r="M323" i="4"/>
  <c r="M511" i="4"/>
  <c r="M655" i="4"/>
  <c r="M1736" i="4"/>
  <c r="M1791" i="4"/>
  <c r="M899" i="4"/>
  <c r="M37" i="4"/>
  <c r="M194" i="4"/>
  <c r="M1510" i="4"/>
  <c r="M1585" i="4"/>
  <c r="M170" i="4"/>
  <c r="M477" i="4"/>
  <c r="M1142" i="4"/>
  <c r="M472" i="4"/>
  <c r="M2201" i="4"/>
  <c r="M1909" i="4"/>
  <c r="M1279" i="4"/>
  <c r="M735" i="4"/>
  <c r="M165" i="4"/>
  <c r="M1976" i="4"/>
  <c r="M1109" i="4"/>
  <c r="M1822" i="4"/>
  <c r="M1668" i="4"/>
  <c r="M1471" i="4"/>
  <c r="M107" i="4"/>
  <c r="M196" i="4"/>
  <c r="M940" i="4"/>
  <c r="M557" i="4"/>
  <c r="M2194" i="4"/>
  <c r="M133" i="4"/>
  <c r="M592" i="4"/>
  <c r="M780" i="4"/>
  <c r="M1498" i="4"/>
  <c r="M1160" i="4"/>
  <c r="M599" i="4"/>
  <c r="M1509" i="4"/>
  <c r="M676" i="4"/>
  <c r="M2196" i="4"/>
  <c r="M619" i="4"/>
  <c r="M820" i="4"/>
  <c r="M723" i="4"/>
  <c r="M2156" i="4"/>
  <c r="M2211" i="4"/>
  <c r="M2101" i="4"/>
  <c r="M2130" i="4"/>
  <c r="M72" i="4"/>
  <c r="M234" i="4"/>
  <c r="M1345" i="4"/>
  <c r="M350" i="4"/>
  <c r="M981" i="4"/>
  <c r="M1701" i="4"/>
  <c r="M463" i="4"/>
  <c r="M1935" i="4"/>
  <c r="M2034" i="4"/>
  <c r="M1040" i="4"/>
  <c r="M2208" i="4"/>
  <c r="M1441" i="4"/>
  <c r="M207" i="4"/>
  <c r="M2189" i="4"/>
  <c r="M819" i="4"/>
  <c r="M917" i="4"/>
  <c r="M271" i="4"/>
  <c r="M220" i="4"/>
  <c r="M660" i="4"/>
  <c r="M709" i="4"/>
  <c r="M959" i="4"/>
  <c r="M379" i="4"/>
  <c r="M93" i="4"/>
  <c r="M490" i="4"/>
  <c r="M958" i="4"/>
  <c r="M1206" i="4"/>
  <c r="M1346" i="4"/>
  <c r="M387" i="4"/>
  <c r="M848" i="4"/>
  <c r="M590" i="4"/>
  <c r="M923" i="4"/>
  <c r="M812" i="4"/>
  <c r="M73" i="4"/>
  <c r="M1720" i="4"/>
  <c r="M396" i="4"/>
  <c r="M763" i="4"/>
  <c r="M1901" i="4"/>
  <c r="M431" i="4"/>
  <c r="M1078" i="4"/>
  <c r="M1826" i="4"/>
  <c r="M445" i="4"/>
  <c r="M152" i="4"/>
  <c r="M1344" i="4"/>
  <c r="M686" i="4"/>
  <c r="M1415" i="4"/>
  <c r="M575" i="4"/>
  <c r="M1158" i="4"/>
  <c r="M584" i="4"/>
  <c r="M334" i="4"/>
  <c r="M1083" i="4"/>
  <c r="M945" i="4"/>
  <c r="M1831" i="4"/>
  <c r="M2075" i="4"/>
  <c r="M49" i="4"/>
  <c r="M1248" i="4"/>
  <c r="M703" i="4"/>
  <c r="M1519" i="4"/>
  <c r="M2045" i="4"/>
  <c r="M1849" i="4"/>
  <c r="M1892" i="4"/>
  <c r="M1170" i="4"/>
  <c r="M1860" i="4"/>
  <c r="M910" i="4"/>
  <c r="M339" i="4"/>
  <c r="M436" i="4"/>
  <c r="M510" i="4"/>
  <c r="M1283" i="4"/>
  <c r="M126" i="4"/>
  <c r="M683" i="4"/>
  <c r="M1395" i="4"/>
  <c r="M1369" i="4"/>
  <c r="M446" i="4"/>
  <c r="M1854" i="4"/>
  <c r="M218" i="4"/>
  <c r="M944" i="4"/>
  <c r="M1296" i="4"/>
  <c r="M1954" i="4"/>
  <c r="M537" i="4"/>
  <c r="M1103" i="4"/>
  <c r="M397" i="4"/>
  <c r="M762" i="4"/>
  <c r="M1424" i="4"/>
  <c r="M1026" i="4"/>
  <c r="M1309" i="4"/>
  <c r="M142" i="4"/>
  <c r="M595" i="4"/>
  <c r="M883" i="4"/>
  <c r="M1577" i="4"/>
  <c r="M1915" i="4"/>
  <c r="M1489" i="4"/>
  <c r="M1944" i="4"/>
  <c r="M605" i="4"/>
  <c r="M2032" i="4"/>
  <c r="M303" i="4"/>
  <c r="M653" i="4"/>
  <c r="M608" i="4"/>
  <c r="M2087" i="4"/>
  <c r="M491" i="4"/>
  <c r="M1292" i="4"/>
  <c r="M843" i="4"/>
  <c r="M815" i="4"/>
  <c r="M593" i="4"/>
  <c r="M1285" i="4"/>
  <c r="M1767" i="4"/>
  <c r="M1465" i="4"/>
  <c r="M950" i="4"/>
  <c r="M1352" i="4"/>
  <c r="M1329" i="4"/>
  <c r="M1360" i="4"/>
  <c r="M216" i="4"/>
  <c r="M1413" i="4"/>
  <c r="M1673" i="4"/>
  <c r="M870" i="4"/>
  <c r="M912" i="4"/>
  <c r="M574" i="4"/>
  <c r="M1287" i="4"/>
  <c r="M863" i="4"/>
  <c r="M786" i="4"/>
  <c r="M2185" i="4"/>
  <c r="M513" i="4"/>
  <c r="M1097" i="4"/>
  <c r="M179" i="4"/>
  <c r="M2106" i="4"/>
  <c r="M829" i="4"/>
  <c r="M938" i="4"/>
  <c r="M1234" i="4"/>
  <c r="M1931" i="4"/>
  <c r="M1606" i="4"/>
  <c r="M586" i="4"/>
  <c r="M756" i="4"/>
  <c r="M1044" i="4"/>
  <c r="M1886" i="4"/>
  <c r="M2230" i="4"/>
  <c r="M1555" i="4"/>
  <c r="M898" i="4"/>
  <c r="M155" i="4"/>
  <c r="M1574" i="4"/>
  <c r="M2105" i="4"/>
  <c r="M737" i="4"/>
  <c r="M726" i="4"/>
  <c r="M518" i="4"/>
  <c r="M156" i="4"/>
  <c r="M1168" i="4"/>
  <c r="M1439" i="4"/>
  <c r="M1192" i="4"/>
  <c r="M2210" i="4"/>
  <c r="M1232" i="4"/>
  <c r="M2217" i="4"/>
  <c r="M2004" i="4"/>
  <c r="M1320" i="4"/>
  <c r="M1967" i="4"/>
  <c r="M667" i="4"/>
  <c r="M157" i="4"/>
  <c r="M237" i="4"/>
  <c r="M1815" i="4"/>
  <c r="M1288" i="4"/>
  <c r="M769" i="4"/>
  <c r="M1678" i="4"/>
  <c r="M1199" i="4"/>
  <c r="M975" i="4"/>
  <c r="M1422" i="4"/>
  <c r="M1711" i="4"/>
  <c r="M2233" i="4"/>
  <c r="M1487" i="4"/>
  <c r="M1863" i="4"/>
  <c r="M1302" i="4"/>
  <c r="M1301" i="4"/>
  <c r="M2175" i="4"/>
  <c r="M120" i="4"/>
  <c r="M185" i="4"/>
  <c r="M374" i="4"/>
  <c r="M1677" i="4"/>
  <c r="M417" i="4"/>
  <c r="M1855" i="4"/>
  <c r="M1231" i="4"/>
  <c r="M500" i="4"/>
  <c r="M665" i="4"/>
  <c r="M857" i="4"/>
  <c r="M1125" i="4"/>
  <c r="M1069" i="4"/>
  <c r="M403" i="4"/>
  <c r="M1784" i="4"/>
  <c r="M1063" i="4"/>
  <c r="M55" i="4"/>
  <c r="M642" i="4"/>
  <c r="M1638" i="4"/>
  <c r="M2023" i="4"/>
  <c r="M1081" i="4"/>
  <c r="M1636" i="4"/>
  <c r="M115" i="4"/>
  <c r="M91" i="4"/>
  <c r="M388" i="4"/>
  <c r="M1528" i="4"/>
  <c r="M1306" i="4"/>
  <c r="M1039" i="4"/>
  <c r="M1662" i="4"/>
  <c r="M429" i="4"/>
  <c r="M1164" i="4"/>
  <c r="M376" i="4"/>
  <c r="M208" i="4"/>
  <c r="M1665" i="4"/>
  <c r="M1663" i="4"/>
  <c r="M349" i="4"/>
  <c r="M203" i="4"/>
  <c r="M1335" i="4"/>
  <c r="M1875" i="4"/>
  <c r="M1734" i="4"/>
  <c r="M457" i="4"/>
  <c r="M932" i="4"/>
  <c r="M554" i="4"/>
  <c r="M517" i="4"/>
  <c r="M1111" i="4"/>
  <c r="M441" i="4"/>
  <c r="M451" i="4"/>
  <c r="M1515" i="4"/>
  <c r="M2102" i="4"/>
  <c r="M1193" i="4"/>
  <c r="M78" i="4"/>
  <c r="M661" i="4"/>
  <c r="M493" i="4"/>
  <c r="M1614" i="4"/>
  <c r="M183" i="4"/>
  <c r="M988" i="4"/>
  <c r="M704" i="4"/>
  <c r="M398" i="4"/>
  <c r="M1880" i="4"/>
  <c r="M470" i="4"/>
  <c r="M792" i="4"/>
  <c r="M221" i="4"/>
  <c r="M1411" i="4"/>
  <c r="M464" i="4"/>
  <c r="M1198" i="4"/>
  <c r="M1338" i="4"/>
  <c r="M600" i="4"/>
  <c r="M52" i="4"/>
  <c r="M1445" i="4"/>
  <c r="M598" i="4"/>
  <c r="M1799" i="4"/>
  <c r="M1265" i="4"/>
  <c r="M1337" i="4"/>
  <c r="M985" i="4"/>
  <c r="M551" i="4"/>
  <c r="M1219" i="4"/>
  <c r="M100" i="4"/>
  <c r="M868" i="4"/>
  <c r="M865" i="4"/>
  <c r="M1676" i="4"/>
  <c r="M854" i="4"/>
  <c r="M141" i="4"/>
  <c r="M1371" i="4"/>
  <c r="M137" i="4"/>
  <c r="M581" i="4"/>
  <c r="M1417" i="4"/>
  <c r="M1877" i="4"/>
  <c r="M1889" i="4"/>
  <c r="M1314" i="4"/>
  <c r="M1684" i="4"/>
  <c r="M209" i="4"/>
  <c r="M1080" i="4"/>
  <c r="M1118" i="4"/>
  <c r="M1667" i="4"/>
  <c r="M1898" i="4"/>
  <c r="M56" i="4"/>
  <c r="M1679" i="4"/>
  <c r="M465" i="4"/>
  <c r="M559" i="4"/>
  <c r="M625" i="4"/>
  <c r="M1926" i="4"/>
  <c r="M1686" i="4"/>
  <c r="M1429" i="4"/>
  <c r="M1602" i="4"/>
  <c r="M1286" i="4"/>
  <c r="M1949" i="4"/>
  <c r="M1781" i="4"/>
  <c r="M1055" i="4"/>
  <c r="M504" i="4"/>
  <c r="M663" i="4"/>
  <c r="M411" i="4"/>
  <c r="M459" i="4"/>
  <c r="M1666" i="4"/>
  <c r="M873" i="4"/>
  <c r="M1393" i="4"/>
  <c r="M1707" i="4"/>
  <c r="M1517" i="4"/>
  <c r="M588" i="4"/>
  <c r="M427" i="4"/>
  <c r="M1316" i="4"/>
  <c r="M275" i="4"/>
  <c r="M2176" i="4"/>
  <c r="M2022" i="4"/>
  <c r="M1630" i="4"/>
  <c r="M182" i="4"/>
  <c r="M1243" i="4"/>
  <c r="M1462" i="4"/>
  <c r="M700" i="4"/>
  <c r="M227" i="4"/>
  <c r="M1531" i="4"/>
  <c r="M2064" i="4"/>
  <c r="M1250" i="4"/>
  <c r="M1742" i="4"/>
  <c r="M831" i="4"/>
  <c r="M1493" i="4"/>
  <c r="M1893" i="4"/>
  <c r="M180" i="4"/>
  <c r="M1397" i="4"/>
  <c r="M181" i="4"/>
  <c r="M1896" i="4"/>
  <c r="M290" i="4"/>
  <c r="M135" i="4"/>
  <c r="M109" i="4"/>
  <c r="M519" i="4"/>
  <c r="M506" i="4"/>
  <c r="M1322" i="4"/>
  <c r="M1201" i="4"/>
  <c r="M66" i="4"/>
  <c r="M706" i="4"/>
  <c r="M1674" i="4"/>
  <c r="M2031" i="4"/>
  <c r="M965" i="4"/>
  <c r="M1165" i="4"/>
  <c r="M565" i="4"/>
  <c r="M1146" i="4"/>
  <c r="M473" i="4"/>
  <c r="M399" i="4"/>
  <c r="M1375" i="4"/>
  <c r="M1043" i="4"/>
  <c r="M781" i="4"/>
  <c r="M1342" i="4"/>
  <c r="M1277" i="4"/>
  <c r="M1333" i="4"/>
  <c r="M690" i="4"/>
  <c r="M659" i="4"/>
  <c r="M1908" i="4"/>
  <c r="M191" i="4"/>
  <c r="M1942" i="4"/>
  <c r="M711" i="4"/>
  <c r="M2030" i="4"/>
  <c r="M7" i="4"/>
  <c r="M1205" i="4"/>
  <c r="M61" i="4"/>
  <c r="M1427" i="4"/>
  <c r="M852" i="4"/>
  <c r="M102" i="4"/>
  <c r="M1325" i="4"/>
  <c r="M522" i="4"/>
  <c r="M684" i="4"/>
  <c r="M1796" i="4"/>
  <c r="M1378" i="4"/>
  <c r="M841" i="4"/>
  <c r="M233" i="4"/>
  <c r="M1940" i="4"/>
  <c r="M2178" i="4"/>
  <c r="M1847" i="4"/>
  <c r="M922" i="4"/>
  <c r="M1470" i="4"/>
  <c r="M1978" i="4"/>
  <c r="M292" i="4"/>
  <c r="M1101" i="4"/>
  <c r="M2202" i="4"/>
  <c r="M1623" i="4"/>
  <c r="M1770" i="4"/>
  <c r="M2099" i="4"/>
  <c r="M58" i="4"/>
  <c r="M259" i="4"/>
  <c r="M2162" i="4"/>
  <c r="M1086" i="4"/>
  <c r="M2147" i="4"/>
  <c r="M2216" i="4"/>
  <c r="M2006" i="4"/>
  <c r="M956" i="4"/>
  <c r="M1632" i="4"/>
  <c r="M757" i="4"/>
  <c r="M1358" i="4"/>
  <c r="M1650" i="4"/>
  <c r="M874" i="4"/>
  <c r="M997" i="4"/>
  <c r="M1137" i="4"/>
  <c r="M1148" i="4"/>
  <c r="M697" i="4"/>
  <c r="M1818" i="4"/>
  <c r="M1740" i="4"/>
  <c r="M634" i="4"/>
  <c r="M1000" i="4"/>
  <c r="M789" i="4"/>
  <c r="M1064" i="4"/>
  <c r="M630" i="4"/>
  <c r="M1607" i="4"/>
  <c r="M1072" i="4"/>
  <c r="M1714" i="4"/>
  <c r="M1255" i="4"/>
  <c r="M1079" i="4"/>
  <c r="M569" i="4"/>
  <c r="M1899" i="4"/>
  <c r="M983" i="4"/>
  <c r="M1054" i="4"/>
  <c r="M201" i="4"/>
  <c r="M1599" i="4"/>
  <c r="M2174" i="4"/>
  <c r="M679" i="4"/>
  <c r="M1699" i="4"/>
  <c r="M1323" i="4"/>
  <c r="M621" i="4"/>
  <c r="M1132" i="4"/>
  <c r="M1590" i="4"/>
  <c r="M1598" i="4"/>
  <c r="M343" i="4"/>
  <c r="M1783" i="4"/>
  <c r="M1284" i="4"/>
  <c r="M475" i="4"/>
  <c r="M432" i="4"/>
  <c r="M930" i="4"/>
  <c r="M560" i="4"/>
  <c r="M1036" i="4"/>
  <c r="M591" i="4"/>
  <c r="M637" i="4"/>
  <c r="M1695" i="4"/>
  <c r="M12" i="4"/>
  <c r="M609" i="4"/>
  <c r="M494" i="4"/>
  <c r="M252" i="4"/>
  <c r="M44" i="4"/>
  <c r="M1437" i="4"/>
  <c r="M190" i="4"/>
  <c r="M1768" i="4"/>
  <c r="M1945" i="4"/>
  <c r="M408" i="4"/>
  <c r="M1872" i="4"/>
  <c r="M242" i="4"/>
  <c r="M892" i="4"/>
  <c r="M618" i="4"/>
  <c r="M1105" i="4"/>
  <c r="M1318" i="4"/>
  <c r="M889" i="4"/>
  <c r="M1582" i="4"/>
  <c r="M161" i="4"/>
  <c r="M1848" i="4"/>
  <c r="M1576" i="4"/>
  <c r="M1156" i="4"/>
  <c r="M129" i="4"/>
  <c r="M373" i="4"/>
  <c r="M633" i="4"/>
  <c r="M1951" i="4"/>
  <c r="M423" i="4"/>
  <c r="M1450" i="4"/>
  <c r="M452" i="4"/>
  <c r="M876" i="4"/>
  <c r="M2051" i="4"/>
  <c r="M1138" i="4"/>
  <c r="M548" i="4"/>
  <c r="M136" i="4"/>
  <c r="M1603" i="4"/>
  <c r="M85" i="4"/>
  <c r="M996" i="4"/>
  <c r="M1557" i="4"/>
  <c r="M437" i="4"/>
  <c r="M1263" i="4"/>
  <c r="M1895" i="4"/>
  <c r="M1811" i="4"/>
  <c r="M6" i="4"/>
  <c r="M326" i="4"/>
  <c r="M166" i="4"/>
  <c r="M169" i="4"/>
  <c r="M692" i="4"/>
  <c r="M1421" i="4"/>
  <c r="M1355" i="4"/>
  <c r="M1723" i="4"/>
  <c r="M1914" i="4"/>
  <c r="M951" i="4"/>
  <c r="M456" i="4"/>
  <c r="M1041" i="4"/>
  <c r="M461" i="4"/>
  <c r="M231" i="4"/>
  <c r="M1675" i="4"/>
  <c r="M1343" i="4"/>
  <c r="M1050" i="4"/>
  <c r="M17" i="4"/>
  <c r="M1563" i="4"/>
  <c r="M1401" i="4"/>
  <c r="M313" i="4"/>
  <c r="M1313" i="4"/>
  <c r="M1571" i="4"/>
  <c r="M1560" i="4"/>
  <c r="M1928" i="4"/>
  <c r="M1789" i="4"/>
  <c r="M508" i="4"/>
  <c r="M1567" i="4"/>
  <c r="M1535" i="4"/>
  <c r="M1204" i="4"/>
  <c r="M1295" i="4"/>
  <c r="M1305" i="4"/>
  <c r="M16" i="4"/>
  <c r="M1449" i="4"/>
  <c r="M1790" i="4"/>
  <c r="M538" i="4"/>
  <c r="M1018" i="4"/>
  <c r="M1891" i="4"/>
  <c r="M83" i="4"/>
  <c r="M433" i="4"/>
  <c r="M972" i="4"/>
  <c r="M691" i="4"/>
  <c r="M834" i="4"/>
  <c r="M478" i="4"/>
  <c r="M722" i="4"/>
  <c r="M1775" i="4"/>
  <c r="M1612" i="4"/>
  <c r="M359" i="4"/>
  <c r="M488" i="4"/>
  <c r="M1150" i="4"/>
  <c r="M952" i="4"/>
  <c r="M1858" i="4"/>
  <c r="M2182" i="4"/>
  <c r="M28" i="4"/>
  <c r="M1983" i="4"/>
  <c r="M795" i="4"/>
  <c r="M516" i="4"/>
  <c r="M1930" i="4"/>
  <c r="M1628" i="4"/>
  <c r="M1090" i="4"/>
  <c r="M68" i="4"/>
  <c r="M1620" i="4"/>
  <c r="M199" i="4"/>
  <c r="M1120" i="4"/>
  <c r="M215" i="4"/>
  <c r="M617" i="4"/>
  <c r="M717" i="4"/>
  <c r="M1173" i="4"/>
  <c r="M1751" i="4"/>
  <c r="M88" i="4"/>
  <c r="M745" i="4"/>
  <c r="M503" i="4"/>
  <c r="M796" i="4"/>
  <c r="M381" i="4"/>
  <c r="M1499" i="4"/>
  <c r="M265" i="4"/>
  <c r="M754" i="4"/>
  <c r="M416" i="4"/>
  <c r="M1226" i="4"/>
  <c r="M159" i="4"/>
  <c r="M1774" i="4"/>
  <c r="M1444" i="4"/>
  <c r="M1099" i="4"/>
  <c r="M545" i="4"/>
  <c r="M775" i="4"/>
  <c r="M635" i="4"/>
  <c r="M624" i="4"/>
  <c r="M986" i="4"/>
  <c r="M448" i="4"/>
  <c r="M1997" i="4"/>
  <c r="M1268" i="4"/>
  <c r="M689" i="4"/>
  <c r="M202" i="4"/>
  <c r="M2039" i="4"/>
  <c r="M2" i="4"/>
  <c r="M200" i="4"/>
  <c r="M2073" i="4"/>
  <c r="M1432" i="4"/>
  <c r="M1321" i="4"/>
  <c r="M219" i="4"/>
  <c r="M1955" i="4"/>
  <c r="M931" i="4"/>
  <c r="M1832" i="4"/>
  <c r="M1187" i="4"/>
  <c r="M977" i="4"/>
  <c r="M250" i="4"/>
  <c r="M955" i="4"/>
  <c r="M1552" i="4"/>
  <c r="M1059" i="4"/>
  <c r="M1394" i="4"/>
  <c r="M1553" i="4"/>
  <c r="M1656" i="4"/>
  <c r="M2188" i="4"/>
  <c r="M1805" i="4"/>
  <c r="M800" i="4"/>
  <c r="M984" i="4"/>
  <c r="M1480" i="4"/>
  <c r="M1176" i="4"/>
  <c r="M1057" i="4"/>
  <c r="M1580" i="4"/>
  <c r="M1293" i="4"/>
  <c r="M2001" i="4"/>
  <c r="M1290" i="4"/>
  <c r="M1879" i="4"/>
  <c r="M1952" i="4"/>
  <c r="M1053" i="4"/>
  <c r="M1143" i="4"/>
  <c r="M1245" i="4"/>
  <c r="M286" i="4"/>
  <c r="M771" i="4"/>
  <c r="M668" i="4"/>
  <c r="M1400" i="4"/>
  <c r="M539" i="4"/>
  <c r="M1639" i="4"/>
  <c r="M1178" i="4"/>
  <c r="M2166" i="4"/>
  <c r="M1871" i="4"/>
  <c r="M2040" i="4"/>
  <c r="M1336" i="4"/>
  <c r="M1009" i="4"/>
  <c r="M2181" i="4"/>
  <c r="M1547" i="4"/>
  <c r="M98" i="4"/>
  <c r="M1755" i="4"/>
  <c r="M27" i="4"/>
  <c r="M954" i="4"/>
  <c r="M1236" i="4"/>
  <c r="M1091" i="4"/>
  <c r="M1694" i="4"/>
  <c r="M1386" i="4"/>
  <c r="M1705" i="4"/>
  <c r="M438" i="4"/>
  <c r="M678" i="4"/>
  <c r="M1905" i="4"/>
  <c r="M2017" i="4"/>
  <c r="M1324" i="4"/>
  <c r="M688" i="4"/>
  <c r="M1672" i="4"/>
  <c r="M81" i="4"/>
  <c r="M257" i="4"/>
  <c r="M1821" i="4"/>
  <c r="M1776" i="4"/>
  <c r="M386" i="4"/>
  <c r="M1180" i="4"/>
  <c r="M1820" i="4"/>
  <c r="M458" i="4"/>
  <c r="M813" i="4"/>
  <c r="M1004" i="4"/>
  <c r="M1382" i="4"/>
  <c r="M246" i="4"/>
  <c r="M1608" i="4"/>
  <c r="M483" i="4"/>
  <c r="M497" i="4"/>
  <c r="M979" i="4"/>
  <c r="M372" i="4"/>
  <c r="M1731" i="4"/>
  <c r="M1999" i="4"/>
  <c r="M238" i="4"/>
  <c r="M189" i="4"/>
  <c r="M1785" i="4"/>
  <c r="M580" i="4"/>
  <c r="M1587" i="4"/>
  <c r="M401" i="4"/>
  <c r="M973" i="4"/>
  <c r="M1430" i="4"/>
  <c r="M2025" i="4"/>
  <c r="M1388" i="4"/>
  <c r="M1190" i="4"/>
  <c r="M1315" i="4"/>
  <c r="M530" i="4"/>
  <c r="M205" i="4"/>
  <c r="M1420" i="4"/>
  <c r="M543" i="4"/>
  <c r="M784" i="4"/>
  <c r="M1618" i="4"/>
  <c r="M241" i="4"/>
  <c r="M322" i="4"/>
  <c r="M942" i="4"/>
  <c r="M707" i="4"/>
  <c r="M1042" i="4"/>
  <c r="M378" i="4"/>
  <c r="M2037" i="4"/>
  <c r="M296" i="4"/>
  <c r="M2232" i="4"/>
  <c r="M1021" i="4"/>
  <c r="M622" i="4"/>
  <c r="M1631" i="4"/>
  <c r="M610" i="4"/>
  <c r="M1364" i="4"/>
  <c r="M1934" i="4"/>
  <c r="M604" i="4"/>
  <c r="M867" i="4"/>
  <c r="M1922" i="4"/>
  <c r="M228" i="4"/>
  <c r="M394" i="4"/>
  <c r="M413" i="4"/>
  <c r="M1921" i="4"/>
  <c r="M827" i="4"/>
  <c r="M366" i="4"/>
  <c r="M1556" i="4"/>
  <c r="M652" i="4"/>
  <c r="M1482" i="4"/>
  <c r="M450" i="4"/>
  <c r="M1032" i="4"/>
  <c r="M948" i="4"/>
  <c r="M2055" i="4"/>
  <c r="M146" i="4"/>
  <c r="M744" i="4"/>
  <c r="M1518" i="4"/>
  <c r="M759" i="4"/>
  <c r="M1354" i="4"/>
  <c r="M806" i="4"/>
  <c r="M1981" i="4"/>
  <c r="M894" i="4"/>
  <c r="M1239" i="4"/>
  <c r="M1544" i="4"/>
  <c r="M1251" i="4"/>
  <c r="M2027" i="4"/>
  <c r="M38" i="4"/>
  <c r="M248" i="4"/>
  <c r="M1526" i="4"/>
  <c r="M1513" i="4"/>
  <c r="M1149" i="4"/>
  <c r="M108" i="4"/>
  <c r="M2089" i="4"/>
  <c r="M1680" i="4"/>
  <c r="M793" i="4"/>
  <c r="M1619" i="4"/>
  <c r="M112" i="4"/>
  <c r="M1748" i="4"/>
  <c r="M797" i="4"/>
  <c r="M710" i="4"/>
  <c r="M1809" i="4"/>
  <c r="M455" i="4"/>
  <c r="M1929" i="4"/>
  <c r="M531" i="4"/>
  <c r="M1998" i="4"/>
  <c r="M258" i="4"/>
  <c r="M1011" i="4"/>
  <c r="M337" i="4"/>
  <c r="M1573" i="4"/>
  <c r="M838" i="4"/>
  <c r="M1689" i="4"/>
  <c r="M229" i="4"/>
  <c r="M993" i="4"/>
  <c r="M1687" i="4"/>
  <c r="M276" i="4"/>
  <c r="M1583" i="4"/>
  <c r="M324" i="4"/>
  <c r="M646" i="4"/>
  <c r="M1958" i="4"/>
  <c r="M1536" i="4"/>
  <c r="M1633" i="4"/>
  <c r="M187" i="4"/>
  <c r="M802" i="4"/>
  <c r="M1014" i="4"/>
  <c r="M677" i="4"/>
  <c r="M1211" i="4"/>
  <c r="M144" i="4"/>
  <c r="M1986" i="4"/>
  <c r="M2090" i="4"/>
  <c r="M1936" i="4"/>
  <c r="M896" i="4"/>
  <c r="M272" i="4"/>
  <c r="M1406" i="4"/>
  <c r="M1963" i="4"/>
  <c r="M489" i="4"/>
  <c r="M297" i="4"/>
  <c r="M1706" i="4"/>
  <c r="M1182" i="4"/>
  <c r="M306" i="4"/>
  <c r="M884" i="4"/>
  <c r="M578" i="4"/>
  <c r="M1409" i="4"/>
  <c r="M262" i="4"/>
  <c r="M727" i="4"/>
  <c r="M1023" i="4"/>
  <c r="M597" i="4"/>
  <c r="M103" i="4"/>
  <c r="M1722" i="4"/>
  <c r="M59" i="4"/>
  <c r="M1502" i="4"/>
  <c r="M1682" i="4"/>
  <c r="M1559" i="4"/>
  <c r="M76" i="4"/>
  <c r="M1777" i="4"/>
  <c r="M1252" i="4"/>
  <c r="M402" i="4"/>
  <c r="M719" i="4"/>
  <c r="M712" i="4"/>
  <c r="M739" i="4"/>
  <c r="M2018" i="4"/>
  <c r="M1485" i="4"/>
  <c r="M902" i="4"/>
  <c r="M1048" i="4"/>
  <c r="M1874" i="4"/>
  <c r="M355" i="4"/>
  <c r="M1189" i="4"/>
  <c r="M1092" i="4"/>
  <c r="M368" i="4"/>
  <c r="M316" i="4"/>
  <c r="M1644" i="4"/>
  <c r="M656" i="4"/>
  <c r="M901" i="4"/>
  <c r="M1065" i="4"/>
  <c r="M21" i="4"/>
  <c r="M738" i="4"/>
  <c r="M1403" i="4"/>
  <c r="M2029" i="4"/>
  <c r="M1794" i="4"/>
  <c r="M178" i="4"/>
  <c r="M527" i="4"/>
  <c r="M121" i="4"/>
  <c r="M1703" i="4"/>
  <c r="M826" i="4"/>
  <c r="M1073" i="4"/>
  <c r="M22" i="4"/>
  <c r="M850" i="4"/>
  <c r="M859" i="4"/>
  <c r="M1643" i="4"/>
  <c r="M1067" i="4"/>
  <c r="M484" i="4"/>
  <c r="M328" i="4"/>
  <c r="M370" i="4"/>
  <c r="M2047" i="4"/>
  <c r="M2008" i="4"/>
  <c r="M1545" i="4"/>
  <c r="M243" i="4"/>
  <c r="M1994" i="4"/>
  <c r="M747" i="4"/>
  <c r="M1769" i="4"/>
  <c r="M929" i="4"/>
  <c r="M1474" i="4"/>
  <c r="M671" i="4"/>
  <c r="M547" i="4"/>
  <c r="M1093" i="4"/>
  <c r="M1330" i="4"/>
  <c r="M536" i="4"/>
  <c r="M582" i="4"/>
  <c r="M2024" i="4"/>
  <c r="M783" i="4"/>
  <c r="M1492" i="4"/>
  <c r="M1840" i="4"/>
  <c r="M640" i="4"/>
  <c r="M293" i="4"/>
  <c r="M524" i="4"/>
  <c r="M469" i="4"/>
  <c r="M1136" i="4"/>
  <c r="M87" i="4"/>
  <c r="M213" i="4"/>
  <c r="M1113" i="4"/>
  <c r="M1647" i="4"/>
  <c r="M1197" i="4"/>
  <c r="M2043" i="4"/>
  <c r="M682" i="4"/>
  <c r="M612" i="4"/>
  <c r="M1566" i="4"/>
  <c r="M454" i="4"/>
  <c r="M672" i="4"/>
  <c r="M872" i="4"/>
  <c r="M1453" i="4"/>
  <c r="M2093" i="4"/>
  <c r="M1593" i="4"/>
  <c r="M299" i="4"/>
  <c r="M168" i="4"/>
  <c r="M893" i="4"/>
  <c r="M1456" i="4"/>
  <c r="M1624" i="4"/>
  <c r="M1102" i="4"/>
  <c r="M1973" i="4"/>
  <c r="M46" i="4"/>
  <c r="M492" i="4"/>
  <c r="M963" i="4"/>
  <c r="M1592" i="4"/>
  <c r="M1801" i="4"/>
  <c r="M1147" i="4"/>
  <c r="M2048" i="4"/>
  <c r="M1085" i="4"/>
  <c r="M1408" i="4"/>
  <c r="M224" i="4"/>
  <c r="M1025" i="4"/>
  <c r="M822" i="4"/>
  <c r="M579" i="4"/>
  <c r="M1140" i="4"/>
  <c r="M2074" i="4"/>
  <c r="M344" i="4"/>
  <c r="M430" i="4"/>
  <c r="M371" i="4"/>
  <c r="M223" i="4"/>
  <c r="M225" i="4"/>
  <c r="M2009" i="4"/>
  <c r="M1037" i="4"/>
  <c r="M110" i="4"/>
  <c r="M1163" i="4"/>
  <c r="M1626" i="4"/>
  <c r="M1771" i="4"/>
  <c r="M992" i="4"/>
  <c r="M1641" i="4"/>
  <c r="M442" i="4"/>
  <c r="M1379" i="4"/>
  <c r="M1595" i="4"/>
  <c r="M1475" i="4"/>
  <c r="M1752" i="4"/>
  <c r="M880" i="4"/>
  <c r="M1383" i="4"/>
  <c r="M63" i="4"/>
  <c r="M1047" i="4"/>
  <c r="M1888" i="4"/>
  <c r="M1597" i="4"/>
  <c r="M1144" i="4"/>
  <c r="M1208" i="4"/>
  <c r="M1521" i="4"/>
  <c r="M532" i="4"/>
  <c r="M1469" i="4"/>
  <c r="M1835" i="4"/>
  <c r="M1256" i="4"/>
  <c r="M48" i="4"/>
  <c r="M718" i="4"/>
  <c r="M1522" i="4"/>
  <c r="M2072" i="4"/>
  <c r="M550" i="4"/>
  <c r="M2173" i="4"/>
  <c r="M1795" i="4"/>
  <c r="M1882" i="4"/>
  <c r="M353" i="4"/>
  <c r="M1539" i="4"/>
  <c r="M1331" i="4"/>
  <c r="M649" i="4"/>
  <c r="M1224" i="4"/>
  <c r="M1353" i="4"/>
  <c r="M123" i="4"/>
  <c r="M1010" i="4"/>
  <c r="M1532" i="4"/>
  <c r="M785" i="4"/>
  <c r="M1151" i="4"/>
  <c r="M836" i="4"/>
  <c r="M18" i="4"/>
  <c r="M803" i="4"/>
  <c r="M1617" i="4"/>
  <c r="M1562" i="4"/>
  <c r="M552" i="4"/>
  <c r="M567" i="4"/>
  <c r="M163" i="4"/>
  <c r="M30" i="4"/>
  <c r="M2088" i="4"/>
  <c r="M1169" i="4"/>
  <c r="M1062" i="4"/>
  <c r="M641" i="4"/>
  <c r="M1865" i="4"/>
  <c r="M644" i="4"/>
  <c r="M1744" i="4"/>
  <c r="M1157" i="4"/>
  <c r="M1971" i="4"/>
  <c r="M1709" i="4"/>
  <c r="M1524" i="4"/>
  <c r="M1853" i="4"/>
  <c r="M903" i="4"/>
  <c r="M1451" i="4"/>
  <c r="M1625" i="4"/>
  <c r="M1271" i="4"/>
  <c r="M1003" i="4"/>
  <c r="M1970" i="4"/>
  <c r="M1276" i="4"/>
  <c r="M1878" i="4"/>
  <c r="M1461" i="4"/>
  <c r="M14" i="4"/>
  <c r="M2052" i="4"/>
  <c r="M730" i="4"/>
  <c r="M99" i="4"/>
  <c r="M611" i="4"/>
  <c r="M1950" i="4"/>
  <c r="M698" i="4"/>
  <c r="M1743" i="4"/>
  <c r="M467" i="4"/>
  <c r="M2167" i="4"/>
  <c r="M1027" i="4"/>
  <c r="M753" i="4"/>
  <c r="M1152" i="4"/>
  <c r="M217" i="4"/>
  <c r="M1098" i="4"/>
  <c r="M1434" i="4"/>
  <c r="M1076" i="4"/>
  <c r="M1116" i="4"/>
  <c r="M356" i="4"/>
  <c r="M602" i="4"/>
  <c r="M2155" i="4"/>
  <c r="M347" i="4"/>
  <c r="M1200" i="4"/>
  <c r="M1529" i="4"/>
  <c r="M1745" i="4"/>
  <c r="M1155" i="4"/>
  <c r="M1481" i="4"/>
  <c r="M1838" i="4"/>
  <c r="M406" i="4"/>
  <c r="M1361" i="4"/>
  <c r="M924" i="4"/>
  <c r="M1261" i="4"/>
  <c r="M1568" i="4"/>
  <c r="M443" i="4"/>
  <c r="M1957" i="4"/>
  <c r="M97" i="4"/>
  <c r="M964" i="4"/>
  <c r="M1807" i="4"/>
  <c r="M1902" i="4"/>
  <c r="M1698" i="4"/>
  <c r="M1715" i="4"/>
  <c r="M128" i="4"/>
  <c r="M1049" i="4"/>
  <c r="M1990" i="4"/>
  <c r="M2000" i="4"/>
  <c r="M1690" i="4"/>
  <c r="M1903" i="4"/>
  <c r="M1326" i="4"/>
  <c r="M2041" i="4"/>
  <c r="M1016" i="4"/>
  <c r="M1803" i="4"/>
  <c r="M2058" i="4"/>
  <c r="M1987" i="4"/>
  <c r="M1819" i="4"/>
  <c r="M2071" i="4"/>
  <c r="M1134" i="4"/>
  <c r="M2059" i="4"/>
  <c r="M134" i="4"/>
  <c r="M1985" i="4"/>
  <c r="M1537" i="4"/>
  <c r="M1089" i="4"/>
  <c r="M192" i="4"/>
  <c r="M861" i="4"/>
  <c r="M1114" i="4"/>
  <c r="M240" i="4"/>
  <c r="M751" i="4"/>
  <c r="M1610" i="4"/>
  <c r="M1941" i="4"/>
  <c r="M742" i="4"/>
  <c r="M1787" i="4"/>
  <c r="M1658" i="4"/>
  <c r="M1867" i="4"/>
  <c r="M35" i="4"/>
  <c r="M654" i="4"/>
  <c r="M645" i="4"/>
  <c r="M409" i="4"/>
  <c r="M568" i="4"/>
  <c r="M2224" i="4"/>
  <c r="M481" i="4"/>
  <c r="M1993" i="4"/>
  <c r="M729" i="4"/>
  <c r="M2168" i="4"/>
  <c r="M606" i="4"/>
  <c r="M1467" i="4"/>
  <c r="M949" i="4"/>
  <c r="M104" i="4"/>
  <c r="M33" i="4"/>
  <c r="M915" i="4"/>
  <c r="M264" i="4"/>
  <c r="M2013" i="4"/>
  <c r="M1738" i="4"/>
  <c r="M1194" i="4"/>
  <c r="M1038" i="4"/>
  <c r="M1131" i="4"/>
  <c r="M1210" i="4"/>
  <c r="M1728" i="4"/>
  <c r="M913" i="4"/>
  <c r="M1505" i="4"/>
  <c r="M1737" i="4"/>
  <c r="M845" i="4"/>
  <c r="M2180" i="4"/>
  <c r="M774" i="4"/>
  <c r="M1392" i="4"/>
  <c r="M805" i="4"/>
  <c r="M1974" i="4"/>
  <c r="M1257" i="4"/>
  <c r="M279" i="4"/>
  <c r="M502" i="4"/>
  <c r="M24" i="4"/>
  <c r="M603" i="4"/>
  <c r="M1240" i="4"/>
  <c r="M1992" i="4"/>
  <c r="M383" i="4"/>
  <c r="M1881" i="4"/>
  <c r="M1317" i="4"/>
  <c r="M968" i="4"/>
  <c r="M674" i="4"/>
  <c r="M1844" i="4"/>
  <c r="M1094" i="4"/>
  <c r="M1758" i="4"/>
  <c r="M1730" i="4"/>
  <c r="M1634" i="4"/>
  <c r="M1836" i="4"/>
  <c r="M1870" i="4"/>
  <c r="M526" i="4"/>
  <c r="M1866" i="4"/>
  <c r="M174" i="4"/>
  <c r="M1100" i="4"/>
  <c r="M1542" i="4"/>
  <c r="M1031" i="4"/>
  <c r="M520" i="4"/>
  <c r="M1965" i="4"/>
  <c r="M1561" i="4"/>
  <c r="M1028" i="4"/>
  <c r="M1732" i="4"/>
  <c r="M1308" i="4"/>
  <c r="M628" i="4"/>
  <c r="M3" i="4"/>
  <c r="M1793" i="4"/>
  <c r="M1792" i="4"/>
  <c r="M1943" i="4"/>
  <c r="M285" i="4"/>
  <c r="M647" i="4"/>
  <c r="M1479" i="4"/>
  <c r="M380" i="4"/>
  <c r="M1919" i="4"/>
  <c r="M1166" i="4"/>
  <c r="M1348" i="4"/>
  <c r="M1828" i="4"/>
  <c r="M1621" i="4"/>
  <c r="M195" i="4"/>
  <c r="M1802" i="4"/>
  <c r="M1629" i="4"/>
  <c r="M154" i="4"/>
  <c r="M2222" i="4"/>
  <c r="M1463" i="4"/>
  <c r="M2053" i="4"/>
  <c r="M1185" i="4"/>
  <c r="M830" i="4"/>
  <c r="M2215" i="4"/>
  <c r="M1721" i="4"/>
  <c r="M1273" i="4"/>
  <c r="M57" i="4"/>
  <c r="M412" i="4"/>
  <c r="M2082" i="4"/>
  <c r="M1230" i="4"/>
  <c r="M1446" i="4"/>
  <c r="M1291" i="4"/>
  <c r="M817" i="4"/>
  <c r="M1671" i="4"/>
  <c r="M193" i="4"/>
  <c r="M1244" i="4"/>
  <c r="M317" i="4"/>
  <c r="M2002" i="4"/>
  <c r="M34" i="4"/>
  <c r="M1579" i="4"/>
  <c r="M105" i="4"/>
  <c r="M1642" i="4"/>
  <c r="M562" i="4"/>
  <c r="M1868" i="4"/>
  <c r="M779" i="4"/>
  <c r="M787" i="4"/>
  <c r="M1646" i="4"/>
  <c r="M1402" i="4"/>
  <c r="M767" i="4"/>
  <c r="M2076" i="4"/>
  <c r="M720" i="4"/>
  <c r="M482" i="4"/>
  <c r="M969" i="4"/>
  <c r="M1727" i="4"/>
  <c r="M1572" i="4"/>
  <c r="M1763" i="4"/>
  <c r="M837" i="4"/>
  <c r="M1066" i="4"/>
  <c r="M418" i="4"/>
  <c r="M1717" i="4"/>
  <c r="M124" i="4"/>
  <c r="M1885" i="4"/>
  <c r="M1833" i="4"/>
  <c r="M1525" i="4"/>
  <c r="M62" i="4"/>
  <c r="M1702" i="4"/>
  <c r="M235" i="4"/>
  <c r="M1005" i="4"/>
  <c r="M119" i="4"/>
  <c r="M919" i="4"/>
  <c r="M360" i="4"/>
  <c r="M1916" i="4"/>
  <c r="M251" i="4"/>
  <c r="M1640" i="4"/>
  <c r="M1203" i="4"/>
  <c r="M164" i="4"/>
  <c r="M1813" i="4"/>
  <c r="M509" i="4"/>
  <c r="M1507" i="4"/>
  <c r="M804" i="4"/>
  <c r="M773" i="4"/>
  <c r="M1823" i="4"/>
  <c r="M1962" i="4"/>
  <c r="M534" i="4"/>
  <c r="M564" i="4"/>
  <c r="M1554" i="4"/>
  <c r="M1019" i="4"/>
  <c r="M1546" i="4"/>
  <c r="M177" i="4"/>
  <c r="M1523" i="4"/>
  <c r="M1183" i="4"/>
  <c r="M131" i="4"/>
  <c r="M1506" i="4"/>
  <c r="M1729" i="4"/>
  <c r="M755" i="4"/>
  <c r="M80" i="4"/>
  <c r="M631" i="4"/>
  <c r="M89" i="4"/>
  <c r="M1649" i="4"/>
  <c r="M1376" i="4"/>
  <c r="M1241" i="4"/>
  <c r="M382" i="4"/>
  <c r="M909" i="4"/>
  <c r="M320" i="4"/>
  <c r="M2021" i="4"/>
  <c r="M1372" i="4"/>
  <c r="M1117" i="4"/>
  <c r="M1972" i="4"/>
  <c r="M2204" i="4"/>
  <c r="M553" i="4"/>
  <c r="M768" i="4"/>
  <c r="M576" i="4"/>
  <c r="M916" i="4"/>
  <c r="M966" i="4"/>
  <c r="M2061" i="4"/>
  <c r="M1657" i="4"/>
  <c r="M878" i="4"/>
  <c r="M616" i="4"/>
  <c r="M41" i="4"/>
  <c r="M1175" i="4"/>
  <c r="M1436" i="4"/>
  <c r="M1238" i="4"/>
  <c r="M695" i="4"/>
  <c r="M15" i="4"/>
  <c r="M1812" i="4"/>
  <c r="M664" i="4"/>
  <c r="M571" i="4"/>
  <c r="M840" i="4"/>
  <c r="M1979" i="4"/>
  <c r="M1540" i="4"/>
  <c r="M1852" i="4"/>
  <c r="M505" i="4"/>
  <c r="M1007" i="4"/>
  <c r="M315" i="4"/>
  <c r="M1804" i="4"/>
  <c r="M1127" i="4"/>
  <c r="M321" i="4"/>
  <c r="M1141" i="4"/>
  <c r="M1154" i="4"/>
  <c r="M2065" i="4"/>
  <c r="M358" i="4"/>
  <c r="M1013" i="4"/>
  <c r="M540" i="4"/>
  <c r="M1294" i="4"/>
  <c r="M1423" i="4"/>
  <c r="M881" i="4"/>
  <c r="M377" i="4"/>
  <c r="M1920" i="4"/>
  <c r="M1861" i="4"/>
  <c r="M1084" i="4"/>
  <c r="M2083" i="4"/>
  <c r="M1347" i="4"/>
  <c r="M149" i="4"/>
  <c r="M1800" i="4"/>
  <c r="M1685" i="4"/>
  <c r="M990" i="4"/>
  <c r="M1438" i="4"/>
  <c r="M278" i="4"/>
  <c r="M1414" i="4"/>
  <c r="M434" i="4"/>
  <c r="M92" i="4"/>
  <c r="M148" i="4"/>
  <c r="M715" i="4"/>
  <c r="M1497" i="4"/>
  <c r="M864" i="4"/>
  <c r="M1578" i="4"/>
  <c r="M395" i="4"/>
  <c r="M460" i="4"/>
  <c r="M1431" i="4"/>
  <c r="M439" i="4"/>
  <c r="M743" i="4"/>
  <c r="M329" i="4"/>
  <c r="M1212" i="4"/>
  <c r="M335" i="4"/>
  <c r="M1495" i="4"/>
  <c r="M2145" i="4"/>
  <c r="M1782" i="4"/>
  <c r="M2142" i="4"/>
  <c r="M2108" i="4"/>
  <c r="M2137" i="4"/>
  <c r="M1213" i="4"/>
  <c r="M1530" i="4"/>
  <c r="M1122" i="4"/>
  <c r="M2005" i="4"/>
  <c r="M713" i="4"/>
  <c r="M1300" i="4"/>
  <c r="M1051" i="4"/>
  <c r="M614" i="4"/>
  <c r="M1488" i="4"/>
  <c r="M761" i="4"/>
  <c r="M1726" i="4"/>
  <c r="M1458" i="4"/>
  <c r="M732" i="4"/>
  <c r="M1830" i="4"/>
  <c r="M1735" i="4"/>
  <c r="M589" i="4"/>
  <c r="M572" i="4"/>
  <c r="M36" i="4"/>
  <c r="M1237" i="4"/>
  <c r="M1207" i="4"/>
  <c r="M982" i="4"/>
  <c r="M184" i="4"/>
  <c r="M1550" i="4"/>
  <c r="M283" i="4"/>
  <c r="M970" i="4"/>
  <c r="M425" i="4"/>
  <c r="M541" i="4"/>
  <c r="M1806" i="4"/>
  <c r="M69" i="4"/>
  <c r="M1061" i="4"/>
  <c r="M8" i="4"/>
  <c r="M1534" i="4"/>
  <c r="M583" i="4"/>
  <c r="M424" i="4"/>
  <c r="M1764" i="4"/>
  <c r="M823" i="4"/>
  <c r="M53" i="4"/>
  <c r="M858" i="4"/>
  <c r="M648" i="4"/>
  <c r="M2086" i="4"/>
  <c r="M304" i="4"/>
  <c r="M1448" i="4"/>
  <c r="M1107" i="4"/>
  <c r="M724" i="4"/>
  <c r="M206" i="4"/>
  <c r="M1247" i="4"/>
  <c r="M414" i="4"/>
  <c r="M230" i="4"/>
  <c r="M1077" i="4"/>
  <c r="M1754" i="4"/>
  <c r="M1933" i="4"/>
  <c r="M544" i="4"/>
  <c r="M1937" i="4"/>
  <c r="M1964" i="4"/>
  <c r="M118" i="4"/>
  <c r="M1927" i="4"/>
  <c r="M1087" i="4"/>
  <c r="M1416" i="4"/>
  <c r="M905" i="4"/>
  <c r="M1907" i="4"/>
  <c r="M117" i="4"/>
  <c r="M639" i="4"/>
  <c r="M1980" i="4"/>
  <c r="M1483" i="4"/>
  <c r="M357" i="4"/>
  <c r="M1659" i="4"/>
  <c r="M280" i="4"/>
  <c r="M2198" i="4"/>
  <c r="M2117" i="4"/>
  <c r="M2124" i="4"/>
  <c r="M254" i="4"/>
  <c r="M1443" i="4"/>
  <c r="M1753" i="4"/>
  <c r="M2060" i="4"/>
  <c r="M741" i="4"/>
  <c r="M1816" i="4"/>
  <c r="M1428" i="4"/>
  <c r="M1311" i="4"/>
  <c r="M533" i="4"/>
  <c r="M13" i="4"/>
  <c r="M658" i="4"/>
  <c r="M140" i="4"/>
  <c r="M338" i="4"/>
  <c r="M94" i="4"/>
  <c r="M1719" i="4"/>
  <c r="M311" i="4"/>
  <c r="M847" i="4"/>
  <c r="M1425" i="4"/>
  <c r="M748" i="4"/>
  <c r="M1452" i="4"/>
  <c r="M147" i="4"/>
  <c r="M989" i="4"/>
  <c r="M1565" i="4"/>
  <c r="M1272" i="4"/>
  <c r="M1491" i="4"/>
  <c r="M2079" i="4"/>
  <c r="M188" i="4"/>
  <c r="M1056" i="4"/>
  <c r="M546" i="4"/>
  <c r="M585" i="4"/>
  <c r="M1280" i="4"/>
  <c r="M1859" i="4"/>
  <c r="M766" i="4"/>
  <c r="M1477" i="4"/>
  <c r="M529" i="4"/>
  <c r="M1739" i="4"/>
  <c r="M1002" i="4"/>
  <c r="M1357" i="4"/>
  <c r="M906" i="4"/>
  <c r="M1508" i="4"/>
  <c r="M5" i="4"/>
  <c r="M1551" i="4"/>
  <c r="M1298" i="4"/>
  <c r="M2078" i="4"/>
  <c r="M426" i="4"/>
  <c r="M255" i="4"/>
  <c r="M1442" i="4"/>
  <c r="M1887" i="4"/>
  <c r="M1128" i="4"/>
  <c r="M1681" i="4"/>
  <c r="M1765" i="4"/>
  <c r="M2015" i="4"/>
  <c r="M937" i="4"/>
  <c r="M1837" i="4"/>
  <c r="M1270" i="4"/>
  <c r="M1586" i="4"/>
  <c r="M1410" i="4"/>
  <c r="M1012" i="4"/>
  <c r="M1275" i="4"/>
  <c r="M1900" i="4"/>
  <c r="M1030" i="4"/>
  <c r="M2080" i="4"/>
  <c r="M1468" i="4"/>
  <c r="M1095" i="4"/>
  <c r="M1570" i="4"/>
  <c r="M1995" i="4"/>
  <c r="M2044" i="4"/>
  <c r="M307" i="4"/>
  <c r="M2096" i="4"/>
  <c r="M2152" i="4"/>
  <c r="M2127" i="4"/>
  <c r="M294" i="4"/>
  <c r="M2177" i="4"/>
  <c r="M319" i="4"/>
  <c r="M2094" i="4"/>
  <c r="M1223" i="4"/>
  <c r="M2116" i="4"/>
  <c r="M926" i="4"/>
  <c r="M84" i="4"/>
  <c r="M957" i="4"/>
  <c r="M2011" i="4"/>
  <c r="M65" i="4"/>
  <c r="M1070" i="4"/>
  <c r="M1653" i="4"/>
  <c r="M833" i="4"/>
  <c r="M415" i="4"/>
  <c r="M392" i="4"/>
  <c r="M1913" i="4"/>
  <c r="M1664" i="4"/>
  <c r="M1718" i="4"/>
  <c r="M939" i="4"/>
  <c r="M486" i="4"/>
  <c r="M2054" i="4"/>
  <c r="M499" i="4"/>
  <c r="M1591" i="4"/>
  <c r="M2007" i="4"/>
  <c r="M1407" i="4"/>
  <c r="M1385" i="4"/>
  <c r="M1017" i="4"/>
  <c r="M1543" i="4"/>
  <c r="M351" i="4"/>
  <c r="M1969" i="4"/>
  <c r="M346" i="4"/>
  <c r="M705" i="4"/>
  <c r="M1350" i="4"/>
  <c r="M1839" i="4"/>
  <c r="M936" i="4"/>
  <c r="M269" i="4"/>
  <c r="M130" i="4"/>
  <c r="M236" i="4"/>
  <c r="M523" i="4"/>
  <c r="M405" i="4"/>
  <c r="M462" i="4"/>
  <c r="M2195" i="4"/>
  <c r="M1991" i="4"/>
  <c r="M699" i="4"/>
  <c r="M1601" i="4"/>
  <c r="M449" i="4"/>
  <c r="M1297" i="4"/>
  <c r="M385" i="4"/>
  <c r="M736" i="4"/>
  <c r="M760" i="4"/>
  <c r="M2067" i="4"/>
  <c r="M2038" i="4"/>
  <c r="M1747" i="4"/>
  <c r="M1984" i="4"/>
  <c r="M1135" i="4"/>
  <c r="M2068" i="4"/>
  <c r="M871" i="4"/>
  <c r="M2050" i="4"/>
  <c r="M696" i="4"/>
  <c r="M1220" i="4"/>
  <c r="M50" i="4"/>
  <c r="M1115" i="4"/>
  <c r="M1637" i="4"/>
  <c r="M71" i="4"/>
  <c r="M1857" i="4"/>
  <c r="M1071" i="4"/>
  <c r="M1339" i="4"/>
  <c r="M573" i="4"/>
  <c r="M2028" i="4"/>
  <c r="M596" i="4"/>
  <c r="M261" i="4"/>
  <c r="M1312" i="4"/>
  <c r="M1829" i="4"/>
  <c r="M2141" i="4"/>
  <c r="M333" i="4"/>
  <c r="M340" i="4"/>
  <c r="M390" i="4"/>
  <c r="M1757" i="4"/>
  <c r="M2085" i="4"/>
  <c r="M212" i="4"/>
  <c r="M1906" i="4"/>
  <c r="M2066" i="4"/>
  <c r="M404" i="4"/>
  <c r="M962" i="4"/>
  <c r="M943" i="4"/>
  <c r="M1564" i="4"/>
  <c r="M1589" i="4"/>
  <c r="M172" i="4"/>
  <c r="M1351" i="4"/>
  <c r="M844" i="4"/>
  <c r="M480" i="4"/>
  <c r="M627" i="4"/>
  <c r="M1123" i="4"/>
  <c r="M479" i="4"/>
  <c r="M1191" i="4"/>
  <c r="M816" i="4"/>
  <c r="M1472" i="4"/>
  <c r="M1761" i="4"/>
  <c r="M341" i="4"/>
  <c r="M1693" i="4"/>
  <c r="M920" i="4"/>
  <c r="M1457" i="4"/>
  <c r="M29" i="4"/>
  <c r="M1006" i="4"/>
  <c r="M1130" i="4"/>
  <c r="M946" i="4"/>
  <c r="M1575" i="4"/>
  <c r="M855" i="4"/>
  <c r="M1217" i="4"/>
  <c r="M314" i="4"/>
  <c r="M1161" i="4"/>
  <c r="M2069" i="4"/>
  <c r="M1966" i="4"/>
  <c r="M702" i="4"/>
  <c r="M300" i="4"/>
  <c r="M1581" i="4"/>
  <c r="M127" i="4"/>
  <c r="M1514" i="4"/>
  <c r="M1670" i="4"/>
  <c r="M1773" i="4"/>
  <c r="M2036" i="4"/>
  <c r="M1516" i="4"/>
  <c r="M877" i="4"/>
  <c r="M1713" i="4"/>
  <c r="M693" i="4"/>
  <c r="M468" i="4"/>
  <c r="M1750" i="4"/>
  <c r="M1873" i="4"/>
  <c r="M171" i="4"/>
  <c r="M9" i="4"/>
  <c r="M1227" i="4"/>
  <c r="M1455" i="4"/>
  <c r="M685" i="4"/>
  <c r="M1611" i="4"/>
  <c r="M1121" i="4"/>
  <c r="M1162" i="4"/>
  <c r="M615" i="4"/>
  <c r="M1652" i="4"/>
  <c r="M1827" i="4"/>
  <c r="M1222" i="4"/>
  <c r="M2098" i="4"/>
  <c r="M1404" i="4"/>
  <c r="M1594" i="4"/>
  <c r="M2190" i="4"/>
  <c r="M2057" i="4"/>
  <c r="M1281" i="4"/>
  <c r="M626" i="4"/>
  <c r="M1912" i="4"/>
  <c r="M150" i="4"/>
  <c r="M47" i="4"/>
  <c r="M1845" i="4"/>
  <c r="M525" i="4"/>
  <c r="M352" i="4"/>
  <c r="M2016" i="4"/>
  <c r="M2081" i="4"/>
  <c r="M515" i="4"/>
  <c r="M1046" i="4"/>
  <c r="M1688" i="4"/>
  <c r="M799" i="4"/>
  <c r="M325" i="4"/>
  <c r="M1399" i="4"/>
  <c r="M4" i="4"/>
  <c r="M1810" i="4"/>
  <c r="M1697" i="4"/>
  <c r="M1894" i="4"/>
  <c r="M1548" i="4"/>
  <c r="M1609" i="4"/>
  <c r="M1977" i="4"/>
  <c r="M162" i="4"/>
  <c r="M1373" i="4"/>
  <c r="M1074" i="4"/>
  <c r="M1328" i="4"/>
  <c r="M369" i="4"/>
  <c r="M976" i="4"/>
  <c r="M1374" i="4"/>
  <c r="M675" i="4"/>
  <c r="M1716" i="4"/>
  <c r="M1359" i="4"/>
  <c r="M42" i="4"/>
  <c r="M1387" i="4"/>
  <c r="M1186" i="4"/>
  <c r="M1184" i="4"/>
  <c r="M1961" i="4"/>
  <c r="M197" i="4"/>
  <c r="M1267" i="4"/>
  <c r="M1956" i="4"/>
  <c r="M1215" i="4"/>
  <c r="M566" i="4"/>
  <c r="M1759" i="4"/>
  <c r="M1246" i="4"/>
  <c r="M1034" i="4"/>
  <c r="M389" i="4"/>
  <c r="M651" i="4"/>
  <c r="M1396" i="4"/>
  <c r="M1910" i="4"/>
  <c r="M43" i="4"/>
  <c r="M158" i="4"/>
  <c r="M113" i="4"/>
  <c r="M1486" i="4"/>
  <c r="M1218" i="4"/>
  <c r="M791" i="4"/>
  <c r="M1741" i="4"/>
  <c r="M1924" i="4"/>
  <c r="M1327" i="4"/>
  <c r="M824" i="4"/>
  <c r="M1842" i="4"/>
  <c r="M1179" i="4"/>
  <c r="M1172" i="4"/>
  <c r="M1058" i="4"/>
  <c r="M1948" i="4"/>
  <c r="M1216" i="4"/>
  <c r="M1177" i="4"/>
  <c r="M1938" i="4"/>
  <c r="M1725" i="4"/>
  <c r="M1340" i="4"/>
  <c r="M1303" i="4"/>
  <c r="M765" i="4"/>
  <c r="M496" i="4"/>
  <c r="M331" i="4"/>
  <c r="M75" i="4"/>
  <c r="M10" i="4"/>
  <c r="M1494" i="4"/>
  <c r="M971" i="4"/>
  <c r="M1710" i="4"/>
  <c r="M1660" i="4"/>
  <c r="M669" i="4"/>
  <c r="M1692" i="4"/>
  <c r="M778" i="4"/>
  <c r="M1278" i="4"/>
  <c r="M681" i="4"/>
  <c r="M2062" i="4"/>
  <c r="M226" i="4"/>
  <c r="M961" i="4"/>
  <c r="M1788" i="4"/>
  <c r="M908" i="4"/>
  <c r="M1527" i="4"/>
  <c r="M1864" i="4"/>
  <c r="M211" i="4"/>
  <c r="M367" i="4"/>
  <c r="M70" i="4"/>
  <c r="M1253" i="4"/>
  <c r="M1762" i="4"/>
  <c r="M247" i="4"/>
  <c r="M1435" i="4"/>
  <c r="M1266" i="4"/>
  <c r="M476" i="4"/>
  <c r="M2014" i="4"/>
  <c r="M410" i="4"/>
  <c r="M1884" i="4"/>
  <c r="M790" i="4"/>
  <c r="M851" i="4"/>
  <c r="M512" i="4"/>
  <c r="M1024" i="4"/>
  <c r="M1923" i="4"/>
  <c r="M1538" i="4"/>
  <c r="M638" i="4"/>
  <c r="M1366" i="4"/>
  <c r="M25" i="4"/>
  <c r="M1108" i="4"/>
  <c r="M2020" i="4"/>
  <c r="M716" i="4"/>
  <c r="M1307" i="4"/>
  <c r="M1613" i="4"/>
  <c r="M558" i="4"/>
  <c r="M1780" i="4"/>
  <c r="M1282" i="4"/>
  <c r="M1616" i="4"/>
  <c r="M1766" i="4"/>
  <c r="M1843" i="4"/>
  <c r="M1332" i="4"/>
  <c r="M772" i="4"/>
  <c r="M310" i="4"/>
  <c r="M1824" i="4"/>
  <c r="M2122" i="4"/>
  <c r="M2135" i="4"/>
  <c r="M2046" i="4"/>
  <c r="M471" i="4"/>
  <c r="M176" i="4"/>
  <c r="M40" i="4"/>
  <c r="M444" i="4"/>
  <c r="M1196" i="4"/>
  <c r="M1959" i="4"/>
  <c r="M2171" i="4"/>
  <c r="M1464" i="4"/>
  <c r="M999" i="4"/>
  <c r="M77" i="4"/>
  <c r="M2149" i="4"/>
  <c r="M2160" i="4"/>
  <c r="M122" i="4"/>
  <c r="M23" i="4"/>
  <c r="M2109" i="4"/>
  <c r="M1917" i="4"/>
  <c r="M2213" i="4"/>
  <c r="M2161" i="4"/>
  <c r="M890" i="4"/>
  <c r="M287" i="4"/>
  <c r="M2129" i="4"/>
  <c r="M2205" i="4"/>
  <c r="M2132" i="4"/>
  <c r="M2120" i="4"/>
  <c r="M2164" i="4"/>
  <c r="M447" i="4"/>
  <c r="M2212" i="4"/>
  <c r="R170" i="12" l="1"/>
  <c r="U130" i="5"/>
  <c r="K76" i="24"/>
  <c r="M563" i="5"/>
  <c r="R167" i="12"/>
  <c r="R169" i="12"/>
  <c r="U588" i="5"/>
  <c r="U583" i="5"/>
  <c r="U585" i="5"/>
  <c r="U375" i="5"/>
  <c r="U371" i="5"/>
  <c r="U362" i="5"/>
  <c r="U354" i="5"/>
  <c r="U326" i="5"/>
  <c r="U17" i="5"/>
  <c r="U292" i="5"/>
  <c r="U571" i="5"/>
  <c r="U615" i="5"/>
  <c r="K46" i="24"/>
  <c r="M298" i="5"/>
  <c r="R9" i="12" s="1"/>
  <c r="R132" i="12"/>
  <c r="R131" i="12"/>
  <c r="U587" i="5"/>
  <c r="U584" i="5"/>
  <c r="U376" i="5"/>
  <c r="U374" i="5"/>
  <c r="U363" i="5"/>
  <c r="U360" i="5"/>
  <c r="U357" i="5"/>
  <c r="U351" i="5"/>
  <c r="U322" i="5"/>
  <c r="U272" i="5"/>
  <c r="U267" i="5"/>
  <c r="U266" i="5"/>
  <c r="U131" i="5"/>
  <c r="U595" i="5"/>
  <c r="R325" i="12"/>
  <c r="R328" i="12"/>
  <c r="U581" i="5"/>
  <c r="U582" i="5"/>
  <c r="U586" i="5"/>
  <c r="R494" i="12"/>
  <c r="U372" i="5"/>
  <c r="U370" i="5"/>
  <c r="U368" i="5"/>
  <c r="U361" i="5"/>
  <c r="U324" i="5"/>
  <c r="U350" i="5"/>
  <c r="U520" i="5"/>
  <c r="U291" i="5"/>
  <c r="U125" i="5"/>
  <c r="U142" i="5"/>
  <c r="U135" i="5"/>
  <c r="U134" i="5"/>
  <c r="U149" i="5"/>
  <c r="U650" i="5"/>
  <c r="R341" i="12"/>
  <c r="U639" i="5"/>
  <c r="U471" i="5"/>
  <c r="K36" i="12"/>
  <c r="R204" i="12"/>
  <c r="K308" i="12"/>
  <c r="K37" i="12"/>
  <c r="U385" i="5"/>
  <c r="U367" i="5"/>
  <c r="U327" i="5"/>
  <c r="U239" i="5"/>
  <c r="U172" i="5"/>
  <c r="U21" i="5"/>
  <c r="U141" i="5"/>
  <c r="U137" i="5"/>
  <c r="U129" i="5"/>
  <c r="U647" i="5"/>
  <c r="U514" i="5"/>
  <c r="U364" i="5"/>
  <c r="U594" i="5"/>
  <c r="U462" i="5"/>
  <c r="U565" i="5"/>
  <c r="U387" i="5"/>
  <c r="U559" i="5"/>
  <c r="U592" i="5"/>
  <c r="U386" i="5"/>
  <c r="U505" i="5"/>
  <c r="R171" i="12"/>
  <c r="M149" i="5"/>
  <c r="X267" i="5"/>
  <c r="X266" i="5"/>
  <c r="X229" i="5"/>
  <c r="X210" i="5"/>
  <c r="X272" i="5"/>
  <c r="X224" i="5"/>
  <c r="X239" i="5"/>
  <c r="M355" i="5"/>
  <c r="M647" i="5"/>
  <c r="R345" i="12" s="1"/>
  <c r="M340" i="5"/>
  <c r="M117" i="5"/>
  <c r="M80" i="5"/>
  <c r="M282" i="5"/>
  <c r="M136" i="5"/>
  <c r="M130" i="5"/>
  <c r="R75" i="12" s="1"/>
  <c r="K75" i="24"/>
  <c r="M561" i="5"/>
  <c r="K52" i="24"/>
  <c r="M132" i="5"/>
  <c r="R35" i="12" s="1"/>
  <c r="K36" i="24"/>
  <c r="M39" i="5"/>
  <c r="S16" i="5"/>
  <c r="T16" i="5" s="1"/>
  <c r="K13" i="12"/>
  <c r="K399" i="12"/>
  <c r="K468" i="12"/>
  <c r="K256" i="12"/>
  <c r="K123" i="12"/>
  <c r="K63" i="24"/>
  <c r="K366" i="12"/>
  <c r="K7" i="12"/>
  <c r="K407" i="12"/>
  <c r="K141" i="12"/>
  <c r="K189" i="12"/>
  <c r="K57" i="24"/>
  <c r="K102" i="12"/>
  <c r="K400" i="12"/>
  <c r="K84" i="24"/>
  <c r="M54" i="5"/>
  <c r="K66" i="12"/>
  <c r="K120" i="12"/>
  <c r="K71" i="24"/>
  <c r="K58" i="24"/>
  <c r="K182" i="12"/>
  <c r="K65" i="12"/>
  <c r="K160" i="12"/>
  <c r="K220" i="12"/>
  <c r="K300" i="12"/>
  <c r="K122" i="12"/>
  <c r="K368" i="12"/>
  <c r="K128" i="12"/>
  <c r="K269" i="12"/>
  <c r="K44" i="12"/>
  <c r="K176" i="12"/>
  <c r="K459" i="12"/>
  <c r="K41" i="24"/>
  <c r="K237" i="12"/>
  <c r="K410" i="12"/>
  <c r="K201" i="12"/>
  <c r="K30" i="12"/>
  <c r="K335" i="12"/>
  <c r="K38" i="24"/>
  <c r="K245" i="12"/>
  <c r="K263" i="12"/>
  <c r="K92" i="12"/>
  <c r="K261" i="12"/>
  <c r="K10" i="12"/>
  <c r="K143" i="12"/>
  <c r="K302" i="12"/>
  <c r="K78" i="24"/>
  <c r="K444" i="12"/>
  <c r="K429" i="12"/>
  <c r="K142" i="12"/>
  <c r="K259" i="12"/>
  <c r="K371" i="12"/>
  <c r="K462" i="12"/>
  <c r="K484" i="12"/>
  <c r="K334" i="12"/>
  <c r="K460" i="12"/>
  <c r="K223" i="12"/>
  <c r="K252" i="12"/>
  <c r="K469" i="12"/>
  <c r="K43" i="12"/>
  <c r="K493" i="12"/>
  <c r="K19" i="12"/>
  <c r="K163" i="12"/>
  <c r="K426" i="12"/>
  <c r="K367" i="12"/>
  <c r="K133" i="12"/>
  <c r="K319" i="12"/>
  <c r="K227" i="12"/>
  <c r="K192" i="12"/>
  <c r="K242" i="12"/>
  <c r="K377" i="12"/>
  <c r="K453" i="12"/>
  <c r="M397" i="5"/>
  <c r="K332" i="12"/>
  <c r="K9" i="24"/>
  <c r="K21" i="12"/>
  <c r="K193" i="12"/>
  <c r="K158" i="12"/>
  <c r="K381" i="12"/>
  <c r="K159" i="12"/>
  <c r="S488" i="5"/>
  <c r="T488" i="5" s="1"/>
  <c r="R592" i="5"/>
  <c r="K414" i="12"/>
  <c r="K49" i="24" l="1"/>
  <c r="K67" i="24"/>
  <c r="K72" i="12"/>
  <c r="K73" i="24"/>
  <c r="R51" i="12"/>
  <c r="M131" i="5"/>
  <c r="K60" i="24"/>
  <c r="K45" i="12"/>
  <c r="M153" i="5"/>
  <c r="R36" i="12" s="1"/>
  <c r="M285" i="5"/>
  <c r="R45" i="12" s="1"/>
  <c r="K37" i="24"/>
  <c r="K203" i="12"/>
  <c r="M102" i="5"/>
  <c r="K28" i="12"/>
  <c r="M72" i="5"/>
  <c r="M113" i="5"/>
  <c r="R37" i="12" s="1"/>
  <c r="K72" i="24"/>
  <c r="K310" i="12"/>
  <c r="K48" i="24"/>
  <c r="K47" i="12"/>
  <c r="R58" i="12"/>
  <c r="K82" i="24"/>
  <c r="K83" i="12"/>
  <c r="K137" i="12"/>
  <c r="K375" i="12"/>
  <c r="K299" i="12"/>
  <c r="M528" i="5"/>
  <c r="R307" i="12" s="1"/>
  <c r="K307" i="12"/>
  <c r="M378" i="5"/>
  <c r="K425" i="12"/>
  <c r="R87" i="12"/>
  <c r="R88" i="12"/>
  <c r="K31" i="24"/>
  <c r="K56" i="24"/>
  <c r="K56" i="12"/>
  <c r="M484" i="5"/>
  <c r="K219" i="12"/>
  <c r="M314" i="5"/>
  <c r="R295" i="12" s="1"/>
  <c r="K298" i="12"/>
  <c r="M416" i="5"/>
  <c r="R441" i="12" s="1"/>
  <c r="K450" i="12"/>
  <c r="M310" i="5"/>
  <c r="R110" i="12" s="1"/>
  <c r="K109" i="12"/>
  <c r="M502" i="5"/>
  <c r="K387" i="12"/>
  <c r="M600" i="5"/>
  <c r="K266" i="12"/>
  <c r="M654" i="5"/>
  <c r="K90" i="12"/>
  <c r="M361" i="5"/>
  <c r="R183" i="12" s="1"/>
  <c r="K188" i="12"/>
  <c r="M568" i="5"/>
  <c r="K116" i="12"/>
  <c r="M324" i="5"/>
  <c r="R431" i="12" s="1"/>
  <c r="K442" i="12"/>
  <c r="S29" i="5"/>
  <c r="T29" i="5" s="1"/>
  <c r="R73" i="12"/>
  <c r="R74" i="12"/>
  <c r="M155" i="5"/>
  <c r="K207" i="12"/>
  <c r="K35" i="12"/>
  <c r="K111" i="12"/>
  <c r="M177" i="5"/>
  <c r="R99" i="12" s="1"/>
  <c r="K99" i="12"/>
  <c r="K51" i="24"/>
  <c r="K51" i="12"/>
  <c r="S6" i="12" s="1"/>
  <c r="K378" i="12"/>
  <c r="K70" i="24"/>
  <c r="K70" i="12"/>
  <c r="K62" i="24"/>
  <c r="K62" i="12"/>
  <c r="M317" i="5"/>
  <c r="K454" i="12"/>
  <c r="M321" i="5"/>
  <c r="R329" i="12" s="1"/>
  <c r="K329" i="12"/>
  <c r="M522" i="5"/>
  <c r="R293" i="12" s="1"/>
  <c r="K293" i="12"/>
  <c r="M41" i="5"/>
  <c r="K304" i="12"/>
  <c r="M495" i="5"/>
  <c r="R291" i="12" s="1"/>
  <c r="K291" i="12"/>
  <c r="M370" i="5"/>
  <c r="K145" i="12"/>
  <c r="M362" i="5"/>
  <c r="K209" i="12"/>
  <c r="M322" i="5"/>
  <c r="R130" i="12" s="1"/>
  <c r="K130" i="12"/>
  <c r="M385" i="5"/>
  <c r="R384" i="12" s="1"/>
  <c r="K384" i="12"/>
  <c r="M364" i="5"/>
  <c r="R404" i="12" s="1"/>
  <c r="K404" i="12"/>
  <c r="M371" i="5"/>
  <c r="K339" i="12"/>
  <c r="M520" i="5"/>
  <c r="K423" i="12"/>
  <c r="K10" i="24"/>
  <c r="K9" i="12"/>
  <c r="M368" i="5"/>
  <c r="K187" i="12"/>
  <c r="M570" i="5"/>
  <c r="K316" i="12"/>
  <c r="K59" i="24"/>
  <c r="K59" i="12"/>
  <c r="K15" i="24"/>
  <c r="K348" i="12"/>
  <c r="S255" i="5"/>
  <c r="T255" i="5" s="1"/>
  <c r="S42" i="5"/>
  <c r="T42" i="5" s="1"/>
  <c r="S61" i="5"/>
  <c r="T61" i="5" s="1"/>
  <c r="S164" i="5"/>
  <c r="T164" i="5" s="1"/>
  <c r="S270" i="5"/>
  <c r="T270" i="5" s="1"/>
  <c r="S344" i="5"/>
  <c r="T344" i="5" s="1"/>
  <c r="S84" i="5"/>
  <c r="T84" i="5" s="1"/>
  <c r="S511" i="5"/>
  <c r="T511" i="5" s="1"/>
  <c r="K226" i="12"/>
  <c r="S171" i="5"/>
  <c r="T171" i="5" s="1"/>
  <c r="S542" i="5"/>
  <c r="T542" i="5" s="1"/>
  <c r="S43" i="5"/>
  <c r="T43" i="5" s="1"/>
  <c r="S68" i="5"/>
  <c r="T68" i="5" s="1"/>
  <c r="K455" i="12"/>
  <c r="S455" i="12" s="1"/>
  <c r="S227" i="5"/>
  <c r="T227" i="5" s="1"/>
  <c r="S258" i="5"/>
  <c r="T258" i="5" s="1"/>
  <c r="S197" i="5"/>
  <c r="T197" i="5" s="1"/>
  <c r="S44" i="5"/>
  <c r="T44" i="5" s="1"/>
  <c r="S186" i="5"/>
  <c r="T186" i="5" s="1"/>
  <c r="S250" i="5"/>
  <c r="T250" i="5" s="1"/>
  <c r="S206" i="5"/>
  <c r="T206" i="5" s="1"/>
  <c r="S15" i="5"/>
  <c r="T15" i="5" s="1"/>
  <c r="S83" i="5"/>
  <c r="T83" i="5" s="1"/>
  <c r="S88" i="5"/>
  <c r="T88" i="5" s="1"/>
  <c r="M588" i="5"/>
  <c r="K32" i="24"/>
  <c r="K26" i="12"/>
  <c r="M289" i="5"/>
  <c r="M139" i="5"/>
  <c r="K233" i="12"/>
  <c r="M308" i="5"/>
  <c r="M414" i="5"/>
  <c r="K391" i="12"/>
  <c r="K465" i="12"/>
  <c r="K180" i="12"/>
  <c r="M546" i="5"/>
  <c r="K443" i="12"/>
  <c r="K278" i="12"/>
  <c r="K254" i="12"/>
  <c r="M391" i="5"/>
  <c r="M530" i="5"/>
  <c r="M142" i="5"/>
  <c r="R227" i="12" s="1"/>
  <c r="M532" i="5"/>
  <c r="M482" i="5"/>
  <c r="K210" i="12"/>
  <c r="R135" i="12"/>
  <c r="M55" i="5"/>
  <c r="M224" i="5"/>
  <c r="M283" i="5"/>
  <c r="R364" i="12" s="1"/>
  <c r="M413" i="5"/>
  <c r="R428" i="12" s="1"/>
  <c r="M147" i="5"/>
  <c r="K281" i="12"/>
  <c r="M315" i="5"/>
  <c r="M576" i="5"/>
  <c r="M650" i="5"/>
  <c r="R175" i="12" s="1"/>
  <c r="M545" i="5"/>
  <c r="R101" i="12" s="1"/>
  <c r="M575" i="5"/>
  <c r="M609" i="5"/>
  <c r="R63" i="12" s="1"/>
  <c r="K65" i="24"/>
  <c r="M350" i="5"/>
  <c r="K428" i="12"/>
  <c r="M551" i="5"/>
  <c r="M292" i="5"/>
  <c r="M565" i="5"/>
  <c r="R32" i="12" s="1"/>
  <c r="K33" i="24"/>
  <c r="R306" i="12"/>
  <c r="M487" i="5"/>
  <c r="M405" i="5"/>
  <c r="R487" i="12" s="1"/>
  <c r="M316" i="5"/>
  <c r="R452" i="12" s="1"/>
  <c r="M483" i="5"/>
  <c r="M218" i="5"/>
  <c r="R483" i="12" s="1"/>
  <c r="M572" i="5"/>
  <c r="R426" i="12" s="1"/>
  <c r="K398" i="12"/>
  <c r="M210" i="5"/>
  <c r="K69" i="12"/>
  <c r="M79" i="5"/>
  <c r="K19" i="24"/>
  <c r="M140" i="5"/>
  <c r="R346" i="12" s="1"/>
  <c r="M377" i="5"/>
  <c r="M613" i="5"/>
  <c r="R206" i="12" s="1"/>
  <c r="K303" i="12"/>
  <c r="M473" i="5"/>
  <c r="R433" i="12" s="1"/>
  <c r="M424" i="5"/>
  <c r="R421" i="12" s="1"/>
  <c r="M436" i="5"/>
  <c r="K181" i="12"/>
  <c r="R304" i="12"/>
  <c r="M265" i="5"/>
  <c r="M168" i="5"/>
  <c r="R269" i="12" s="1"/>
  <c r="M401" i="5"/>
  <c r="R369" i="12" s="1"/>
  <c r="K28" i="24"/>
  <c r="M21" i="5"/>
  <c r="R124" i="12" s="1"/>
  <c r="M172" i="5"/>
  <c r="M623" i="5"/>
  <c r="R152" i="12" s="1"/>
  <c r="M479" i="5"/>
  <c r="M552" i="5"/>
  <c r="R184" i="12" s="1"/>
  <c r="K389" i="12"/>
  <c r="M53" i="5"/>
  <c r="K8" i="24"/>
  <c r="S9" i="5"/>
  <c r="T9" i="5" s="1"/>
  <c r="M421" i="5"/>
  <c r="M176" i="5"/>
  <c r="R256" i="12" s="1"/>
  <c r="M407" i="5"/>
  <c r="K41" i="12"/>
  <c r="S39" i="5"/>
  <c r="T39" i="5" s="1"/>
  <c r="S249" i="5"/>
  <c r="T249" i="5" s="1"/>
  <c r="S185" i="5"/>
  <c r="T185" i="5" s="1"/>
  <c r="S59" i="5"/>
  <c r="T59" i="5" s="1"/>
  <c r="S205" i="5"/>
  <c r="T205" i="5" s="1"/>
  <c r="S259" i="5"/>
  <c r="T259" i="5" s="1"/>
  <c r="S196" i="5"/>
  <c r="T196" i="5" s="1"/>
  <c r="K23" i="12"/>
  <c r="S72" i="5"/>
  <c r="T72" i="5" s="1"/>
  <c r="M531" i="5"/>
  <c r="M581" i="5"/>
  <c r="K166" i="12"/>
  <c r="M486" i="5"/>
  <c r="M286" i="5"/>
  <c r="S113" i="5"/>
  <c r="T113" i="5" s="1"/>
  <c r="S253" i="5"/>
  <c r="T253" i="5" s="1"/>
  <c r="K91" i="12"/>
  <c r="M435" i="5"/>
  <c r="M272" i="5"/>
  <c r="R429" i="12" s="1"/>
  <c r="M87" i="5"/>
  <c r="K11" i="24"/>
  <c r="M17" i="5"/>
  <c r="R47" i="12" s="1"/>
  <c r="K47" i="24"/>
  <c r="M254" i="5"/>
  <c r="R30" i="12" s="1"/>
  <c r="S33" i="5"/>
  <c r="T33" i="5" s="1"/>
  <c r="M465" i="5"/>
  <c r="M170" i="5"/>
  <c r="M580" i="5"/>
  <c r="M534" i="5"/>
  <c r="R49" i="12" s="1"/>
  <c r="K50" i="24"/>
  <c r="M515" i="5"/>
  <c r="S457" i="5"/>
  <c r="T457" i="5" s="1"/>
  <c r="M564" i="5"/>
  <c r="R65" i="12" s="1"/>
  <c r="K64" i="24"/>
  <c r="M596" i="5"/>
  <c r="R83" i="12" s="1"/>
  <c r="K81" i="24"/>
  <c r="S97" i="5"/>
  <c r="T97" i="5" s="1"/>
  <c r="M548" i="5"/>
  <c r="K240" i="12"/>
  <c r="M411" i="5"/>
  <c r="S240" i="5"/>
  <c r="T240" i="5" s="1"/>
  <c r="M496" i="5"/>
  <c r="M605" i="5"/>
  <c r="M547" i="5"/>
  <c r="M485" i="5"/>
  <c r="R377" i="12" s="1"/>
  <c r="M499" i="5"/>
  <c r="M566" i="5"/>
  <c r="R54" i="12" s="1"/>
  <c r="K54" i="24"/>
  <c r="M470" i="5"/>
  <c r="M375" i="5"/>
  <c r="S587" i="5"/>
  <c r="T587" i="5" s="1"/>
  <c r="M577" i="5"/>
  <c r="R371" i="12" s="1"/>
  <c r="M439" i="5"/>
  <c r="M325" i="5"/>
  <c r="M586" i="5"/>
  <c r="R82" i="12" s="1"/>
  <c r="K83" i="24"/>
  <c r="M318" i="5"/>
  <c r="K149" i="12"/>
  <c r="S153" i="5"/>
  <c r="T153" i="5" s="1"/>
  <c r="M578" i="5"/>
  <c r="M239" i="5"/>
  <c r="M357" i="5"/>
  <c r="R33" i="12" s="1"/>
  <c r="K34" i="24"/>
  <c r="M313" i="5"/>
  <c r="R198" i="12" s="1"/>
  <c r="K352" i="12"/>
  <c r="M422" i="5"/>
  <c r="R287" i="12" s="1"/>
  <c r="M353" i="5"/>
  <c r="R177" i="12" s="1"/>
  <c r="M90" i="5"/>
  <c r="R220" i="12" s="1"/>
  <c r="M432" i="5"/>
  <c r="M399" i="5"/>
  <c r="R358" i="12" s="1"/>
  <c r="M320" i="5"/>
  <c r="M460" i="5"/>
  <c r="R70" i="12" s="1"/>
  <c r="K69" i="24"/>
  <c r="M415" i="5"/>
  <c r="R476" i="12" s="1"/>
  <c r="M567" i="5"/>
  <c r="K53" i="24"/>
  <c r="M137" i="5"/>
  <c r="R100" i="12" s="1"/>
  <c r="M500" i="5"/>
  <c r="R138" i="12" s="1"/>
  <c r="M417" i="5"/>
  <c r="M392" i="5"/>
  <c r="R276" i="12" s="1"/>
  <c r="K33" i="12"/>
  <c r="M402" i="5"/>
  <c r="R468" i="12" s="1"/>
  <c r="S468" i="12" s="1"/>
  <c r="M372" i="5"/>
  <c r="K139" i="12"/>
  <c r="S451" i="5"/>
  <c r="T451" i="5" s="1"/>
  <c r="S414" i="5"/>
  <c r="T414" i="5" s="1"/>
  <c r="S434" i="5"/>
  <c r="T434" i="5" s="1"/>
  <c r="M472" i="5"/>
  <c r="M418" i="5"/>
  <c r="R448" i="12" s="1"/>
  <c r="M425" i="5"/>
  <c r="R427" i="12" s="1"/>
  <c r="M491" i="5"/>
  <c r="M125" i="5"/>
  <c r="M141" i="5"/>
  <c r="M290" i="5"/>
  <c r="M71" i="5"/>
  <c r="R247" i="12" s="1"/>
  <c r="M284" i="5"/>
  <c r="R40" i="12" s="1"/>
  <c r="K40" i="24"/>
  <c r="M469" i="5"/>
  <c r="R458" i="12" s="1"/>
  <c r="M311" i="5"/>
  <c r="M333" i="5"/>
  <c r="R272" i="12" s="1"/>
  <c r="K22" i="12"/>
  <c r="R296" i="12"/>
  <c r="M135" i="5"/>
  <c r="K191" i="12"/>
  <c r="M579" i="5"/>
  <c r="R408" i="12" s="1"/>
  <c r="M560" i="5"/>
  <c r="K22" i="24"/>
  <c r="M243" i="5"/>
  <c r="K68" i="12"/>
  <c r="K285" i="12"/>
  <c r="R48" i="12"/>
  <c r="K169" i="12"/>
  <c r="M354" i="5"/>
  <c r="M360" i="5"/>
  <c r="R80" i="12" s="1"/>
  <c r="K79" i="24"/>
  <c r="M622" i="5"/>
  <c r="K473" i="12"/>
  <c r="M573" i="5"/>
  <c r="R242" i="12" s="1"/>
  <c r="K420" i="12"/>
  <c r="M420" i="5"/>
  <c r="M574" i="5"/>
  <c r="R283" i="12" s="1"/>
  <c r="M70" i="5"/>
  <c r="K20" i="24"/>
  <c r="M173" i="5"/>
  <c r="R322" i="12" s="1"/>
  <c r="M408" i="5"/>
  <c r="R456" i="12" s="1"/>
  <c r="M461" i="5"/>
  <c r="R302" i="12" s="1"/>
  <c r="M134" i="5"/>
  <c r="M490" i="5"/>
  <c r="R439" i="12" s="1"/>
  <c r="M523" i="5"/>
  <c r="M312" i="5"/>
  <c r="R128" i="12" s="1"/>
  <c r="M326" i="5"/>
  <c r="M633" i="5"/>
  <c r="R13" i="12" s="1"/>
  <c r="K14" i="24"/>
  <c r="M373" i="5"/>
  <c r="R447" i="12" s="1"/>
  <c r="M400" i="5"/>
  <c r="M507" i="5"/>
  <c r="M403" i="5"/>
  <c r="M492" i="5"/>
  <c r="M535" i="5"/>
  <c r="M562" i="5"/>
  <c r="R61" i="12" s="1"/>
  <c r="K61" i="24"/>
  <c r="M569" i="5"/>
  <c r="K66" i="24"/>
  <c r="K30" i="24"/>
  <c r="M430" i="5"/>
  <c r="K321" i="12"/>
  <c r="M152" i="5"/>
  <c r="K21" i="24"/>
  <c r="K466" i="12"/>
  <c r="M406" i="5"/>
  <c r="M175" i="5"/>
  <c r="R134" i="12" s="1"/>
  <c r="M98" i="5"/>
  <c r="K44" i="24"/>
  <c r="M376" i="5"/>
  <c r="R464" i="12" s="1"/>
  <c r="M393" i="5"/>
  <c r="M356" i="5"/>
  <c r="M146" i="5"/>
  <c r="M429" i="5"/>
  <c r="M69" i="5"/>
  <c r="R263" i="12" s="1"/>
  <c r="M394" i="5"/>
  <c r="M351" i="5"/>
  <c r="R205" i="12" s="1"/>
  <c r="M638" i="5"/>
  <c r="M519" i="5"/>
  <c r="M529" i="5"/>
  <c r="R44" i="12" s="1"/>
  <c r="K45" i="24"/>
  <c r="M309" i="5"/>
  <c r="M129" i="5"/>
  <c r="R160" i="12" s="1"/>
  <c r="M266" i="5"/>
  <c r="M174" i="5"/>
  <c r="R123" i="12" s="1"/>
  <c r="M278" i="5"/>
  <c r="R8" i="12"/>
  <c r="M297" i="5"/>
  <c r="M607" i="5"/>
  <c r="R94" i="12" s="1"/>
  <c r="S116" i="5"/>
  <c r="T116" i="5" s="1"/>
  <c r="M57" i="5"/>
  <c r="M396" i="5"/>
  <c r="M178" i="5"/>
  <c r="S241" i="5"/>
  <c r="T241" i="5" s="1"/>
  <c r="M294" i="5"/>
  <c r="M151" i="5"/>
  <c r="R362" i="12" s="1"/>
  <c r="S471" i="5"/>
  <c r="T471" i="5" s="1"/>
  <c r="M287" i="5"/>
  <c r="M493" i="5"/>
  <c r="R186" i="12" s="1"/>
  <c r="S238" i="5"/>
  <c r="T238" i="5" s="1"/>
  <c r="M307" i="5"/>
  <c r="M56" i="5"/>
  <c r="M118" i="5"/>
  <c r="M138" i="5"/>
  <c r="M428" i="5"/>
  <c r="R161" i="12" s="1"/>
  <c r="M508" i="5"/>
  <c r="R166" i="12" s="1"/>
  <c r="M599" i="5"/>
  <c r="R68" i="12" s="1"/>
  <c r="K68" i="24"/>
  <c r="M443" i="5"/>
  <c r="M527" i="5"/>
  <c r="M412" i="5"/>
  <c r="R121" i="12" s="1"/>
  <c r="M291" i="5"/>
  <c r="M521" i="5"/>
  <c r="M374" i="5"/>
  <c r="M293" i="5"/>
  <c r="K225" i="12"/>
  <c r="M409" i="5"/>
  <c r="M608" i="5"/>
  <c r="R56" i="12" s="1"/>
  <c r="K55" i="24"/>
  <c r="M606" i="5"/>
  <c r="M587" i="5"/>
  <c r="M288" i="5"/>
  <c r="R222" i="12" s="1"/>
  <c r="K434" i="12"/>
  <c r="S102" i="5"/>
  <c r="T102" i="5" s="1"/>
  <c r="K8" i="12"/>
  <c r="K50" i="12"/>
  <c r="K337" i="12"/>
  <c r="K287" i="12"/>
  <c r="K135" i="12"/>
  <c r="K488" i="12"/>
  <c r="K485" i="12"/>
  <c r="K346" i="12"/>
  <c r="K71" i="12"/>
  <c r="K80" i="12"/>
  <c r="K403" i="12"/>
  <c r="K296" i="12"/>
  <c r="K416" i="12"/>
  <c r="K312" i="12"/>
  <c r="K437" i="12"/>
  <c r="K364" i="12"/>
  <c r="R244" i="12"/>
  <c r="R387" i="12"/>
  <c r="K96" i="12"/>
  <c r="K205" i="12"/>
  <c r="R278" i="12"/>
  <c r="K170" i="12"/>
  <c r="K265" i="12"/>
  <c r="S30" i="5"/>
  <c r="T30" i="5" s="1"/>
  <c r="S431" i="5"/>
  <c r="T431" i="5" s="1"/>
  <c r="S468" i="5"/>
  <c r="T468" i="5" s="1"/>
  <c r="R436" i="12"/>
  <c r="R277" i="12"/>
  <c r="K260" i="12"/>
  <c r="S652" i="5"/>
  <c r="T652" i="5" s="1"/>
  <c r="K478" i="12"/>
  <c r="K424" i="12"/>
  <c r="S35" i="5"/>
  <c r="T35" i="5" s="1"/>
  <c r="S10" i="5"/>
  <c r="T10" i="5" s="1"/>
  <c r="M444" i="5"/>
  <c r="K107" i="12"/>
  <c r="S160" i="5"/>
  <c r="T160" i="5" s="1"/>
  <c r="S130" i="5"/>
  <c r="T130" i="5" s="1"/>
  <c r="K477" i="12"/>
  <c r="R284" i="12" l="1"/>
  <c r="R349" i="12"/>
  <c r="R142" i="12"/>
  <c r="S160" i="12"/>
  <c r="R438" i="12"/>
  <c r="R327" i="12"/>
  <c r="R326" i="12"/>
  <c r="R415" i="12"/>
  <c r="R416" i="12"/>
  <c r="K86" i="12"/>
  <c r="K87" i="24"/>
  <c r="R342" i="12"/>
  <c r="R50" i="12"/>
  <c r="R313" i="12"/>
  <c r="R201" i="12"/>
  <c r="R180" i="12"/>
  <c r="R109" i="12"/>
  <c r="R111" i="12"/>
  <c r="R71" i="12"/>
  <c r="R72" i="12"/>
  <c r="S72" i="12" s="1"/>
  <c r="R240" i="12"/>
  <c r="R258" i="12"/>
  <c r="R259" i="12"/>
  <c r="R352" i="12"/>
  <c r="R353" i="12"/>
  <c r="R162" i="12"/>
  <c r="R163" i="12"/>
  <c r="R316" i="12"/>
  <c r="R398" i="12"/>
  <c r="R67" i="12"/>
  <c r="R392" i="12"/>
  <c r="K26" i="24"/>
  <c r="S435" i="12"/>
  <c r="S129" i="12"/>
  <c r="S83" i="12"/>
  <c r="S394" i="12"/>
  <c r="S293" i="12"/>
  <c r="S51" i="12"/>
  <c r="S289" i="5"/>
  <c r="T289" i="5" s="1"/>
  <c r="K320" i="12"/>
  <c r="S47" i="12"/>
  <c r="R423" i="12"/>
  <c r="S308" i="5"/>
  <c r="T308" i="5" s="1"/>
  <c r="S494" i="5"/>
  <c r="T494" i="5" s="1"/>
  <c r="S155" i="5"/>
  <c r="T155" i="5" s="1"/>
  <c r="M462" i="5"/>
  <c r="R29" i="12" s="1"/>
  <c r="S64" i="5"/>
  <c r="T64" i="5" s="1"/>
  <c r="S285" i="5"/>
  <c r="T285" i="5" s="1"/>
  <c r="S570" i="5"/>
  <c r="T570" i="5" s="1"/>
  <c r="S131" i="5"/>
  <c r="T131" i="5" s="1"/>
  <c r="M107" i="5"/>
  <c r="P21" i="1" s="1"/>
  <c r="R336" i="12"/>
  <c r="M583" i="5"/>
  <c r="R202" i="12" s="1"/>
  <c r="S298" i="5"/>
  <c r="T298" i="5" s="1"/>
  <c r="R419" i="12"/>
  <c r="S41" i="5"/>
  <c r="T41" i="5" s="1"/>
  <c r="S132" i="5"/>
  <c r="T132" i="5" s="1"/>
  <c r="K29" i="24"/>
  <c r="S556" i="5"/>
  <c r="T556" i="5" s="1"/>
  <c r="S236" i="5"/>
  <c r="T236" i="5" s="1"/>
  <c r="S561" i="5"/>
  <c r="T561" i="5" s="1"/>
  <c r="R69" i="12"/>
  <c r="S69" i="12" s="1"/>
  <c r="S641" i="5"/>
  <c r="T641" i="5" s="1"/>
  <c r="R298" i="12"/>
  <c r="R471" i="12"/>
  <c r="M99" i="5"/>
  <c r="R430" i="12"/>
  <c r="R347" i="12"/>
  <c r="S608" i="5"/>
  <c r="T608" i="5" s="1"/>
  <c r="S54" i="5"/>
  <c r="T54" i="5" s="1"/>
  <c r="R309" i="12"/>
  <c r="R297" i="12"/>
  <c r="S559" i="5"/>
  <c r="T559" i="5" s="1"/>
  <c r="M37" i="5"/>
  <c r="R330" i="12"/>
  <c r="S584" i="5"/>
  <c r="T584" i="5" s="1"/>
  <c r="R156" i="12"/>
  <c r="S450" i="5"/>
  <c r="T450" i="5" s="1"/>
  <c r="S437" i="5"/>
  <c r="T437" i="5" s="1"/>
  <c r="K25" i="12"/>
  <c r="S57" i="12" s="1"/>
  <c r="R488" i="12"/>
  <c r="S143" i="5"/>
  <c r="T143" i="5" s="1"/>
  <c r="R195" i="12"/>
  <c r="K27" i="24"/>
  <c r="S546" i="5"/>
  <c r="T546" i="5" s="1"/>
  <c r="S522" i="5"/>
  <c r="T522" i="5" s="1"/>
  <c r="S319" i="5"/>
  <c r="T319" i="5" s="1"/>
  <c r="R189" i="12"/>
  <c r="R354" i="12"/>
  <c r="K25" i="24"/>
  <c r="M615" i="5"/>
  <c r="R26" i="12" s="1"/>
  <c r="R400" i="12"/>
  <c r="R139" i="12"/>
  <c r="S633" i="5"/>
  <c r="T633" i="5" s="1"/>
  <c r="S267" i="5"/>
  <c r="T267" i="5" s="1"/>
  <c r="S563" i="5"/>
  <c r="T563" i="5" s="1"/>
  <c r="R319" i="12"/>
  <c r="R332" i="12"/>
  <c r="M559" i="5"/>
  <c r="R31" i="12" s="1"/>
  <c r="R317" i="12"/>
  <c r="R442" i="12"/>
  <c r="S625" i="5"/>
  <c r="T625" i="5" s="1"/>
  <c r="R437" i="12"/>
  <c r="K86" i="24"/>
  <c r="R20" i="12"/>
  <c r="R348" i="12"/>
  <c r="M582" i="5"/>
  <c r="R417" i="12"/>
  <c r="R207" i="12"/>
  <c r="R53" i="12"/>
  <c r="R55" i="12"/>
  <c r="R159" i="12"/>
  <c r="R165" i="12"/>
  <c r="R141" i="12"/>
  <c r="R144" i="12"/>
  <c r="R350" i="12"/>
  <c r="R351" i="12"/>
  <c r="R318" i="12"/>
  <c r="R323" i="12"/>
  <c r="R208" i="12"/>
  <c r="R210" i="12"/>
  <c r="S210" i="12" s="1"/>
  <c r="R133" i="12"/>
  <c r="R125" i="12"/>
  <c r="R314" i="12"/>
  <c r="R320" i="12"/>
  <c r="R366" i="12"/>
  <c r="R367" i="12"/>
  <c r="R357" i="12"/>
  <c r="R359" i="12"/>
  <c r="R459" i="12"/>
  <c r="R460" i="12"/>
  <c r="R402" i="12"/>
  <c r="R373" i="12"/>
  <c r="R374" i="12"/>
  <c r="R191" i="12"/>
  <c r="R194" i="12"/>
  <c r="R223" i="12"/>
  <c r="R226" i="12"/>
  <c r="S226" i="12" s="1"/>
  <c r="R339" i="12"/>
  <c r="R340" i="12"/>
  <c r="M514" i="5"/>
  <c r="R143" i="12"/>
  <c r="R145" i="12"/>
  <c r="R116" i="12"/>
  <c r="S116" i="12" s="1"/>
  <c r="R90" i="12"/>
  <c r="M653" i="5"/>
  <c r="P41" i="1" s="1"/>
  <c r="R216" i="12"/>
  <c r="S216" i="12" s="1"/>
  <c r="R219" i="12"/>
  <c r="R489" i="12"/>
  <c r="R472" i="12"/>
  <c r="R420" i="12"/>
  <c r="R424" i="12"/>
  <c r="R485" i="12"/>
  <c r="R486" i="12"/>
  <c r="R432" i="12"/>
  <c r="R434" i="12"/>
  <c r="R443" i="12"/>
  <c r="R444" i="12"/>
  <c r="R251" i="12"/>
  <c r="R252" i="12"/>
  <c r="R446" i="12"/>
  <c r="R445" i="12"/>
  <c r="R450" i="12"/>
  <c r="R451" i="12"/>
  <c r="R230" i="12"/>
  <c r="R237" i="12"/>
  <c r="R113" i="12"/>
  <c r="R108" i="12"/>
  <c r="R262" i="12"/>
  <c r="R261" i="12"/>
  <c r="R333" i="12"/>
  <c r="R335" i="12"/>
  <c r="S335" i="12" s="1"/>
  <c r="R270" i="12"/>
  <c r="R271" i="12"/>
  <c r="R396" i="12"/>
  <c r="R399" i="12"/>
  <c r="R410" i="12"/>
  <c r="R411" i="12"/>
  <c r="R266" i="12"/>
  <c r="R268" i="12"/>
  <c r="R95" i="12"/>
  <c r="R96" i="12"/>
  <c r="R331" i="12"/>
  <c r="R334" i="12"/>
  <c r="R344" i="12"/>
  <c r="R153" i="12"/>
  <c r="S153" i="12" s="1"/>
  <c r="R155" i="12"/>
  <c r="R89" i="12"/>
  <c r="R92" i="12"/>
  <c r="R477" i="12"/>
  <c r="R478" i="12"/>
  <c r="R199" i="12"/>
  <c r="R203" i="12"/>
  <c r="R473" i="12"/>
  <c r="R474" i="12"/>
  <c r="R492" i="12"/>
  <c r="R493" i="12"/>
  <c r="S493" i="12" s="1"/>
  <c r="R413" i="12"/>
  <c r="R414" i="12"/>
  <c r="R303" i="12"/>
  <c r="R305" i="12"/>
  <c r="R490" i="12"/>
  <c r="R491" i="12"/>
  <c r="M595" i="5"/>
  <c r="R214" i="12" s="1"/>
  <c r="K218" i="12"/>
  <c r="R185" i="12"/>
  <c r="R187" i="12"/>
  <c r="S187" i="12" s="1"/>
  <c r="R406" i="12"/>
  <c r="R405" i="12"/>
  <c r="R381" i="12"/>
  <c r="R385" i="12"/>
  <c r="R289" i="12"/>
  <c r="R290" i="12"/>
  <c r="R288" i="12"/>
  <c r="R292" i="12"/>
  <c r="R453" i="12"/>
  <c r="R454" i="12"/>
  <c r="M585" i="5"/>
  <c r="K174" i="12"/>
  <c r="R389" i="12"/>
  <c r="R388" i="12"/>
  <c r="M639" i="5"/>
  <c r="R14" i="12"/>
  <c r="R273" i="12"/>
  <c r="R193" i="12"/>
  <c r="R301" i="12"/>
  <c r="R422" i="12"/>
  <c r="R190" i="12"/>
  <c r="R212" i="12"/>
  <c r="R24" i="12"/>
  <c r="R25" i="12"/>
  <c r="R112" i="12"/>
  <c r="R115" i="12"/>
  <c r="R179" i="12"/>
  <c r="R181" i="12"/>
  <c r="R77" i="12"/>
  <c r="R78" i="12"/>
  <c r="R390" i="12"/>
  <c r="R393" i="12"/>
  <c r="R376" i="12"/>
  <c r="R379" i="12"/>
  <c r="R188" i="12"/>
  <c r="R192" i="12"/>
  <c r="R461" i="12"/>
  <c r="R462" i="12"/>
  <c r="R178" i="12"/>
  <c r="R182" i="12"/>
  <c r="R378" i="12"/>
  <c r="R380" i="12"/>
  <c r="R482" i="12"/>
  <c r="R484" i="12"/>
  <c r="R173" i="12"/>
  <c r="R176" i="12"/>
  <c r="R102" i="12"/>
  <c r="R106" i="12"/>
  <c r="R368" i="12"/>
  <c r="S22" i="12"/>
  <c r="S149" i="12"/>
  <c r="S340" i="5"/>
  <c r="T340" i="5" s="1"/>
  <c r="S184" i="5"/>
  <c r="T184" i="5" s="1"/>
  <c r="S247" i="5"/>
  <c r="T247" i="5" s="1"/>
  <c r="S202" i="5"/>
  <c r="T202" i="5" s="1"/>
  <c r="S193" i="5"/>
  <c r="T193" i="5" s="1"/>
  <c r="K441" i="12"/>
  <c r="S544" i="5"/>
  <c r="T544" i="5" s="1"/>
  <c r="K61" i="12"/>
  <c r="S38" i="5"/>
  <c r="T38" i="5" s="1"/>
  <c r="S169" i="5"/>
  <c r="T169" i="5" s="1"/>
  <c r="S300" i="5"/>
  <c r="T300" i="5" s="1"/>
  <c r="S348" i="5"/>
  <c r="T348" i="5" s="1"/>
  <c r="S251" i="5"/>
  <c r="T251" i="5" s="1"/>
  <c r="S76" i="5"/>
  <c r="T76" i="5" s="1"/>
  <c r="S347" i="5"/>
  <c r="T347" i="5" s="1"/>
  <c r="K295" i="12"/>
  <c r="S497" i="5"/>
  <c r="T497" i="5" s="1"/>
  <c r="K243" i="12"/>
  <c r="S593" i="5"/>
  <c r="T593" i="5" s="1"/>
  <c r="S203" i="5"/>
  <c r="T203" i="5" s="1"/>
  <c r="S182" i="5"/>
  <c r="T182" i="5" s="1"/>
  <c r="S248" i="5"/>
  <c r="T248" i="5" s="1"/>
  <c r="S194" i="5"/>
  <c r="T194" i="5" s="1"/>
  <c r="S211" i="5"/>
  <c r="T211" i="5" s="1"/>
  <c r="S127" i="5"/>
  <c r="T127" i="5" s="1"/>
  <c r="K297" i="12"/>
  <c r="S23" i="5"/>
  <c r="T23" i="5" s="1"/>
  <c r="S154" i="5"/>
  <c r="T154" i="5" s="1"/>
  <c r="S63" i="5"/>
  <c r="T63" i="5" s="1"/>
  <c r="S12" i="5"/>
  <c r="T12" i="5" s="1"/>
  <c r="S621" i="5"/>
  <c r="T621" i="5" s="1"/>
  <c r="S602" i="5"/>
  <c r="T602" i="5" s="1"/>
  <c r="S264" i="5"/>
  <c r="T264" i="5" s="1"/>
  <c r="S466" i="5"/>
  <c r="T466" i="5" s="1"/>
  <c r="S303" i="5"/>
  <c r="T303" i="5" s="1"/>
  <c r="S331" i="5"/>
  <c r="T331" i="5" s="1"/>
  <c r="S242" i="5"/>
  <c r="T242" i="5" s="1"/>
  <c r="S275" i="5"/>
  <c r="T275" i="5" s="1"/>
  <c r="S121" i="5"/>
  <c r="T121" i="5" s="1"/>
  <c r="S150" i="5"/>
  <c r="T150" i="5" s="1"/>
  <c r="S476" i="5"/>
  <c r="T476" i="5" s="1"/>
  <c r="S139" i="5"/>
  <c r="T139" i="5" s="1"/>
  <c r="S223" i="5"/>
  <c r="T223" i="5" s="1"/>
  <c r="K89" i="12"/>
  <c r="S244" i="5"/>
  <c r="T244" i="5" s="1"/>
  <c r="S31" i="5"/>
  <c r="T31" i="5" s="1"/>
  <c r="S343" i="5"/>
  <c r="T343" i="5" s="1"/>
  <c r="S161" i="5"/>
  <c r="T161" i="5" s="1"/>
  <c r="S46" i="5"/>
  <c r="T46" i="5" s="1"/>
  <c r="S122" i="5"/>
  <c r="T122" i="5" s="1"/>
  <c r="S40" i="5"/>
  <c r="T40" i="5" s="1"/>
  <c r="S60" i="5"/>
  <c r="T60" i="5" s="1"/>
  <c r="S100" i="5"/>
  <c r="T100" i="5" s="1"/>
  <c r="S513" i="5"/>
  <c r="T513" i="5" s="1"/>
  <c r="S74" i="5"/>
  <c r="T74" i="5" s="1"/>
  <c r="S181" i="5"/>
  <c r="T181" i="5" s="1"/>
  <c r="S245" i="5"/>
  <c r="T245" i="5" s="1"/>
  <c r="S200" i="5"/>
  <c r="T200" i="5" s="1"/>
  <c r="S256" i="5"/>
  <c r="T256" i="5" s="1"/>
  <c r="S191" i="5"/>
  <c r="T191" i="5" s="1"/>
  <c r="S651" i="5"/>
  <c r="T651" i="5" s="1"/>
  <c r="S543" i="5"/>
  <c r="T543" i="5" s="1"/>
  <c r="S336" i="5"/>
  <c r="T336" i="5" s="1"/>
  <c r="S337" i="5"/>
  <c r="T337" i="5" s="1"/>
  <c r="K386" i="12"/>
  <c r="S349" i="5"/>
  <c r="T349" i="5" s="1"/>
  <c r="S381" i="5"/>
  <c r="T381" i="5" s="1"/>
  <c r="K481" i="12"/>
  <c r="S438" i="5"/>
  <c r="T438" i="5" s="1"/>
  <c r="S110" i="5"/>
  <c r="T110" i="5" s="1"/>
  <c r="S77" i="5"/>
  <c r="T77" i="5" s="1"/>
  <c r="S332" i="5"/>
  <c r="T332" i="5" s="1"/>
  <c r="K64" i="12"/>
  <c r="S330" i="5"/>
  <c r="T330" i="5" s="1"/>
  <c r="S342" i="5"/>
  <c r="T342" i="5" s="1"/>
  <c r="S235" i="5"/>
  <c r="T235" i="5" s="1"/>
  <c r="S204" i="5"/>
  <c r="T204" i="5" s="1"/>
  <c r="S195" i="5"/>
  <c r="T195" i="5" s="1"/>
  <c r="S50" i="5"/>
  <c r="T50" i="5" s="1"/>
  <c r="K359" i="12"/>
  <c r="S620" i="5"/>
  <c r="T620" i="5" s="1"/>
  <c r="S601" i="5"/>
  <c r="T601" i="5" s="1"/>
  <c r="S636" i="5"/>
  <c r="T636" i="5" s="1"/>
  <c r="S263" i="5"/>
  <c r="T263" i="5" s="1"/>
  <c r="S345" i="5"/>
  <c r="T345" i="5" s="1"/>
  <c r="S445" i="5"/>
  <c r="T445" i="5" s="1"/>
  <c r="S533" i="5"/>
  <c r="T533" i="5" s="1"/>
  <c r="S338" i="5"/>
  <c r="T338" i="5" s="1"/>
  <c r="S630" i="5"/>
  <c r="T630" i="5" s="1"/>
  <c r="S538" i="5"/>
  <c r="T538" i="5" s="1"/>
  <c r="S106" i="5"/>
  <c r="T106" i="5" s="1"/>
  <c r="S277" i="5"/>
  <c r="T277" i="5" s="1"/>
  <c r="S397" i="5"/>
  <c r="T397" i="5" s="1"/>
  <c r="S355" i="5"/>
  <c r="T355" i="5" s="1"/>
  <c r="S232" i="5"/>
  <c r="T232" i="5" s="1"/>
  <c r="S219" i="5"/>
  <c r="T219" i="5" s="1"/>
  <c r="S93" i="5"/>
  <c r="T93" i="5" s="1"/>
  <c r="S237" i="5"/>
  <c r="T237" i="5" s="1"/>
  <c r="K376" i="12"/>
  <c r="S130" i="12" s="1"/>
  <c r="S261" i="5"/>
  <c r="T261" i="5" s="1"/>
  <c r="S158" i="5"/>
  <c r="T158" i="5" s="1"/>
  <c r="K396" i="12"/>
  <c r="S398" i="5"/>
  <c r="T398" i="5" s="1"/>
  <c r="K230" i="12"/>
  <c r="S229" i="12" s="1"/>
  <c r="S51" i="5"/>
  <c r="T51" i="5" s="1"/>
  <c r="S268" i="5"/>
  <c r="T268" i="5" s="1"/>
  <c r="S162" i="5"/>
  <c r="T162" i="5" s="1"/>
  <c r="S109" i="5"/>
  <c r="T109" i="5" s="1"/>
  <c r="S22" i="5"/>
  <c r="T22" i="5" s="1"/>
  <c r="S24" i="5"/>
  <c r="T24" i="5" s="1"/>
  <c r="S166" i="5"/>
  <c r="T166" i="5" s="1"/>
  <c r="S62" i="5"/>
  <c r="T62" i="5" s="1"/>
  <c r="S540" i="5"/>
  <c r="T540" i="5" s="1"/>
  <c r="S230" i="5"/>
  <c r="T230" i="5" s="1"/>
  <c r="S225" i="5"/>
  <c r="T225" i="5" s="1"/>
  <c r="S124" i="5"/>
  <c r="T124" i="5" s="1"/>
  <c r="S539" i="5"/>
  <c r="T539" i="5" s="1"/>
  <c r="S103" i="5"/>
  <c r="T103" i="5" s="1"/>
  <c r="K356" i="12"/>
  <c r="S163" i="5"/>
  <c r="T163" i="5" s="1"/>
  <c r="S269" i="5"/>
  <c r="T269" i="5" s="1"/>
  <c r="S282" i="5"/>
  <c r="T282" i="5" s="1"/>
  <c r="R300" i="12"/>
  <c r="S147" i="5"/>
  <c r="T147" i="5" s="1"/>
  <c r="K311" i="12"/>
  <c r="K343" i="12"/>
  <c r="S378" i="5"/>
  <c r="T378" i="5" s="1"/>
  <c r="S454" i="5"/>
  <c r="T454" i="5" s="1"/>
  <c r="K178" i="12"/>
  <c r="S224" i="12" s="1"/>
  <c r="S321" i="5"/>
  <c r="T321" i="5" s="1"/>
  <c r="K448" i="12"/>
  <c r="S329" i="12" s="1"/>
  <c r="S350" i="5"/>
  <c r="T350" i="5" s="1"/>
  <c r="S317" i="5"/>
  <c r="T317" i="5" s="1"/>
  <c r="S484" i="5"/>
  <c r="T484" i="5" s="1"/>
  <c r="S117" i="5"/>
  <c r="T117" i="5" s="1"/>
  <c r="S177" i="5"/>
  <c r="T177" i="5" s="1"/>
  <c r="S149" i="5"/>
  <c r="T149" i="5" s="1"/>
  <c r="S573" i="5"/>
  <c r="T573" i="5" s="1"/>
  <c r="S528" i="5"/>
  <c r="T528" i="5" s="1"/>
  <c r="K157" i="12"/>
  <c r="K248" i="12"/>
  <c r="S80" i="5"/>
  <c r="T80" i="5" s="1"/>
  <c r="S152" i="5"/>
  <c r="T152" i="5" s="1"/>
  <c r="K447" i="12"/>
  <c r="S210" i="5"/>
  <c r="T210" i="5" s="1"/>
  <c r="K222" i="12"/>
  <c r="R239" i="12"/>
  <c r="K406" i="12"/>
  <c r="M148" i="5"/>
  <c r="S495" i="5"/>
  <c r="T495" i="5" s="1"/>
  <c r="S136" i="5"/>
  <c r="T136" i="5" s="1"/>
  <c r="S8" i="12"/>
  <c r="K257" i="12"/>
  <c r="S70" i="12"/>
  <c r="S314" i="5"/>
  <c r="T314" i="5" s="1"/>
  <c r="M304" i="5"/>
  <c r="S327" i="5"/>
  <c r="T327" i="5" s="1"/>
  <c r="S436" i="5"/>
  <c r="T436" i="5" s="1"/>
  <c r="M464" i="5"/>
  <c r="R282" i="12"/>
  <c r="R401" i="12"/>
  <c r="S13" i="12"/>
  <c r="S581" i="5"/>
  <c r="T581" i="5" s="1"/>
  <c r="M395" i="5"/>
  <c r="R120" i="12"/>
  <c r="K331" i="12"/>
  <c r="S443" i="5"/>
  <c r="T443" i="5" s="1"/>
  <c r="K495" i="12"/>
  <c r="S428" i="5"/>
  <c r="T428" i="5" s="1"/>
  <c r="K458" i="12"/>
  <c r="S371" i="12" s="1"/>
  <c r="S307" i="5"/>
  <c r="T307" i="5" s="1"/>
  <c r="R310" i="12"/>
  <c r="K365" i="12"/>
  <c r="S278" i="5"/>
  <c r="T278" i="5" s="1"/>
  <c r="S44" i="12"/>
  <c r="K198" i="12"/>
  <c r="S69" i="5"/>
  <c r="T69" i="5" s="1"/>
  <c r="K162" i="12"/>
  <c r="S162" i="12" s="1"/>
  <c r="S356" i="5"/>
  <c r="T356" i="5" s="1"/>
  <c r="R43" i="12"/>
  <c r="M95" i="5"/>
  <c r="S583" i="5"/>
  <c r="T583" i="5" s="1"/>
  <c r="K347" i="12"/>
  <c r="K16" i="12"/>
  <c r="S134" i="5"/>
  <c r="T134" i="5" s="1"/>
  <c r="S70" i="5"/>
  <c r="T70" i="5" s="1"/>
  <c r="K167" i="12"/>
  <c r="S166" i="12" s="1"/>
  <c r="R238" i="12"/>
  <c r="M123" i="5"/>
  <c r="R275" i="12"/>
  <c r="K417" i="12"/>
  <c r="S418" i="5"/>
  <c r="T418" i="5" s="1"/>
  <c r="K95" i="12"/>
  <c r="S432" i="5"/>
  <c r="T432" i="5" s="1"/>
  <c r="K430" i="12"/>
  <c r="S239" i="5"/>
  <c r="T239" i="5" s="1"/>
  <c r="K349" i="12"/>
  <c r="S577" i="5"/>
  <c r="T577" i="5" s="1"/>
  <c r="R52" i="12"/>
  <c r="K101" i="12"/>
  <c r="S119" i="12" s="1"/>
  <c r="S548" i="5"/>
  <c r="T548" i="5" s="1"/>
  <c r="K456" i="12"/>
  <c r="S465" i="5"/>
  <c r="T465" i="5" s="1"/>
  <c r="K29" i="12"/>
  <c r="S17" i="5"/>
  <c r="T17" i="5" s="1"/>
  <c r="S435" i="5"/>
  <c r="T435" i="5" s="1"/>
  <c r="K382" i="12"/>
  <c r="R158" i="12"/>
  <c r="R403" i="12"/>
  <c r="M475" i="5"/>
  <c r="P31" i="1" s="1"/>
  <c r="K463" i="12"/>
  <c r="S405" i="5"/>
  <c r="T405" i="5" s="1"/>
  <c r="K85" i="12"/>
  <c r="S545" i="5"/>
  <c r="T545" i="5" s="1"/>
  <c r="K108" i="12"/>
  <c r="S377" i="12" s="1"/>
  <c r="S283" i="5"/>
  <c r="T283" i="5" s="1"/>
  <c r="R196" i="12"/>
  <c r="K32" i="12"/>
  <c r="S374" i="5"/>
  <c r="T374" i="5" s="1"/>
  <c r="K421" i="12"/>
  <c r="S527" i="5"/>
  <c r="T527" i="5" s="1"/>
  <c r="K306" i="12"/>
  <c r="S151" i="5"/>
  <c r="T151" i="5" s="1"/>
  <c r="S607" i="5"/>
  <c r="T607" i="5" s="1"/>
  <c r="S640" i="5"/>
  <c r="T640" i="5" s="1"/>
  <c r="K351" i="12"/>
  <c r="S624" i="5"/>
  <c r="T624" i="5" s="1"/>
  <c r="M276" i="5"/>
  <c r="R311" i="12"/>
  <c r="K20" i="12"/>
  <c r="S394" i="5"/>
  <c r="T394" i="5" s="1"/>
  <c r="M67" i="5"/>
  <c r="R232" i="12"/>
  <c r="K369" i="12"/>
  <c r="S274" i="5"/>
  <c r="T274" i="5" s="1"/>
  <c r="S175" i="5"/>
  <c r="T175" i="5" s="1"/>
  <c r="R59" i="12"/>
  <c r="R197" i="12"/>
  <c r="K125" i="12"/>
  <c r="S523" i="5"/>
  <c r="T523" i="5" s="1"/>
  <c r="R21" i="12"/>
  <c r="K97" i="12"/>
  <c r="S118" i="12" s="1"/>
  <c r="S284" i="5"/>
  <c r="T284" i="5" s="1"/>
  <c r="K422" i="12"/>
  <c r="S491" i="5"/>
  <c r="T491" i="5" s="1"/>
  <c r="S567" i="5"/>
  <c r="T567" i="5" s="1"/>
  <c r="K236" i="12"/>
  <c r="K134" i="12"/>
  <c r="S154" i="12" s="1"/>
  <c r="S460" i="5"/>
  <c r="T460" i="5" s="1"/>
  <c r="K239" i="12"/>
  <c r="S586" i="5"/>
  <c r="T586" i="5" s="1"/>
  <c r="R372" i="12"/>
  <c r="K194" i="12"/>
  <c r="S71" i="12" s="1"/>
  <c r="K55" i="12"/>
  <c r="S496" i="5"/>
  <c r="T496" i="5" s="1"/>
  <c r="S486" i="5"/>
  <c r="T486" i="5" s="1"/>
  <c r="K431" i="12"/>
  <c r="K461" i="12"/>
  <c r="S407" i="5"/>
  <c r="T407" i="5" s="1"/>
  <c r="R7" i="12"/>
  <c r="M52" i="5"/>
  <c r="S623" i="5"/>
  <c r="T623" i="5" s="1"/>
  <c r="K76" i="12"/>
  <c r="K380" i="12"/>
  <c r="S448" i="5"/>
  <c r="T448" i="5" s="1"/>
  <c r="S401" i="5"/>
  <c r="T401" i="5" s="1"/>
  <c r="K433" i="12"/>
  <c r="S424" i="5"/>
  <c r="T424" i="5" s="1"/>
  <c r="S140" i="5"/>
  <c r="T140" i="5" s="1"/>
  <c r="K487" i="12"/>
  <c r="R425" i="12"/>
  <c r="S425" i="12" s="1"/>
  <c r="R365" i="12"/>
  <c r="K333" i="12"/>
  <c r="S530" i="5"/>
  <c r="T530" i="5" s="1"/>
  <c r="K103" i="12"/>
  <c r="S288" i="5"/>
  <c r="T288" i="5" s="1"/>
  <c r="K215" i="12"/>
  <c r="S409" i="5"/>
  <c r="T409" i="5" s="1"/>
  <c r="S426" i="5"/>
  <c r="T426" i="5" s="1"/>
  <c r="R308" i="12"/>
  <c r="M526" i="5"/>
  <c r="M525" i="5" s="1"/>
  <c r="P35" i="1" s="1"/>
  <c r="K18" i="12"/>
  <c r="S616" i="5"/>
  <c r="T616" i="5" s="1"/>
  <c r="S599" i="5"/>
  <c r="T599" i="5" s="1"/>
  <c r="K476" i="12"/>
  <c r="S138" i="5"/>
  <c r="T138" i="5" s="1"/>
  <c r="S493" i="5"/>
  <c r="T493" i="5" s="1"/>
  <c r="K202" i="12"/>
  <c r="S35" i="12" s="1"/>
  <c r="K354" i="12"/>
  <c r="S178" i="5"/>
  <c r="T178" i="5" s="1"/>
  <c r="K271" i="12"/>
  <c r="S174" i="5"/>
  <c r="T174" i="5" s="1"/>
  <c r="S273" i="5"/>
  <c r="T273" i="5" s="1"/>
  <c r="S440" i="5"/>
  <c r="T440" i="5" s="1"/>
  <c r="S429" i="5"/>
  <c r="T429" i="5" s="1"/>
  <c r="K105" i="12"/>
  <c r="K272" i="12"/>
  <c r="S436" i="12" s="1"/>
  <c r="S393" i="5"/>
  <c r="T393" i="5" s="1"/>
  <c r="K353" i="12"/>
  <c r="S430" i="5"/>
  <c r="T430" i="5" s="1"/>
  <c r="K494" i="12"/>
  <c r="S535" i="5"/>
  <c r="T535" i="5" s="1"/>
  <c r="K379" i="12"/>
  <c r="S507" i="5"/>
  <c r="T507" i="5" s="1"/>
  <c r="K342" i="12"/>
  <c r="S326" i="5"/>
  <c r="T326" i="5" s="1"/>
  <c r="K412" i="12"/>
  <c r="S461" i="5"/>
  <c r="T461" i="5" s="1"/>
  <c r="R19" i="12"/>
  <c r="S579" i="5"/>
  <c r="T579" i="5" s="1"/>
  <c r="K309" i="12"/>
  <c r="K445" i="12"/>
  <c r="S472" i="5"/>
  <c r="T472" i="5" s="1"/>
  <c r="K262" i="12"/>
  <c r="S90" i="5"/>
  <c r="T90" i="5" s="1"/>
  <c r="K151" i="12"/>
  <c r="S357" i="5"/>
  <c r="T357" i="5" s="1"/>
  <c r="K184" i="12"/>
  <c r="S184" i="12" s="1"/>
  <c r="S578" i="5"/>
  <c r="T578" i="5" s="1"/>
  <c r="K24" i="12"/>
  <c r="S375" i="5"/>
  <c r="T375" i="5" s="1"/>
  <c r="K12" i="12"/>
  <c r="S596" i="5"/>
  <c r="T596" i="5" s="1"/>
  <c r="K115" i="12"/>
  <c r="S580" i="5"/>
  <c r="T580" i="5" s="1"/>
  <c r="R46" i="12"/>
  <c r="M7" i="5"/>
  <c r="M115" i="5"/>
  <c r="K212" i="12"/>
  <c r="S218" i="5"/>
  <c r="T218" i="5" s="1"/>
  <c r="S135" i="12"/>
  <c r="K131" i="12"/>
  <c r="S131" i="12" s="1"/>
  <c r="S294" i="5"/>
  <c r="T294" i="5" s="1"/>
  <c r="K113" i="12"/>
  <c r="S11" i="12" s="1"/>
  <c r="S519" i="5"/>
  <c r="T519" i="5" s="1"/>
  <c r="K14" i="12"/>
  <c r="S406" i="5"/>
  <c r="T406" i="5" s="1"/>
  <c r="K53" i="12"/>
  <c r="S439" i="12" s="1"/>
  <c r="S490" i="5"/>
  <c r="T490" i="5" s="1"/>
  <c r="S574" i="5"/>
  <c r="T574" i="5" s="1"/>
  <c r="K206" i="12"/>
  <c r="S225" i="12" s="1"/>
  <c r="R407" i="12"/>
  <c r="K326" i="12"/>
  <c r="S333" i="5"/>
  <c r="T333" i="5" s="1"/>
  <c r="R39" i="12"/>
  <c r="K251" i="12"/>
  <c r="S425" i="5"/>
  <c r="T425" i="5" s="1"/>
  <c r="S442" i="5"/>
  <c r="T442" i="5" s="1"/>
  <c r="K405" i="12"/>
  <c r="S423" i="5"/>
  <c r="T423" i="5" s="1"/>
  <c r="S417" i="5"/>
  <c r="T417" i="5" s="1"/>
  <c r="R215" i="12"/>
  <c r="R343" i="12"/>
  <c r="R81" i="12"/>
  <c r="K438" i="12"/>
  <c r="S485" i="5"/>
  <c r="T485" i="5" s="1"/>
  <c r="K325" i="12"/>
  <c r="S411" i="5"/>
  <c r="T411" i="5" s="1"/>
  <c r="S433" i="5"/>
  <c r="T433" i="5" s="1"/>
  <c r="S419" i="5"/>
  <c r="T419" i="5" s="1"/>
  <c r="K136" i="12"/>
  <c r="S254" i="5"/>
  <c r="T254" i="5" s="1"/>
  <c r="K74" i="12"/>
  <c r="S73" i="12" s="1"/>
  <c r="S87" i="5"/>
  <c r="T87" i="5" s="1"/>
  <c r="K301" i="12"/>
  <c r="S531" i="5"/>
  <c r="T531" i="5" s="1"/>
  <c r="S176" i="5"/>
  <c r="T176" i="5" s="1"/>
  <c r="K93" i="12"/>
  <c r="S172" i="5"/>
  <c r="T172" i="5" s="1"/>
  <c r="K475" i="12"/>
  <c r="K179" i="12"/>
  <c r="S168" i="5"/>
  <c r="T168" i="5" s="1"/>
  <c r="K54" i="12"/>
  <c r="S15" i="12" s="1"/>
  <c r="S473" i="5"/>
  <c r="T473" i="5" s="1"/>
  <c r="K124" i="12"/>
  <c r="S79" i="5"/>
  <c r="T79" i="5" s="1"/>
  <c r="K373" i="12"/>
  <c r="S487" i="5"/>
  <c r="T487" i="5" s="1"/>
  <c r="K110" i="12"/>
  <c r="S111" i="12" s="1"/>
  <c r="S292" i="5"/>
  <c r="T292" i="5" s="1"/>
  <c r="R324" i="12"/>
  <c r="M341" i="5"/>
  <c r="K270" i="12"/>
  <c r="S650" i="5"/>
  <c r="T650" i="5" s="1"/>
  <c r="R466" i="12"/>
  <c r="R66" i="12"/>
  <c r="M598" i="5"/>
  <c r="K318" i="12"/>
  <c r="S118" i="5"/>
  <c r="T118" i="5" s="1"/>
  <c r="R103" i="12"/>
  <c r="K138" i="12"/>
  <c r="S446" i="5"/>
  <c r="T446" i="5" s="1"/>
  <c r="S396" i="5"/>
  <c r="T396" i="5" s="1"/>
  <c r="K496" i="12"/>
  <c r="S266" i="5"/>
  <c r="T266" i="5" s="1"/>
  <c r="K471" i="12"/>
  <c r="S129" i="5"/>
  <c r="T129" i="5" s="1"/>
  <c r="K217" i="12"/>
  <c r="S146" i="5"/>
  <c r="T146" i="5" s="1"/>
  <c r="K340" i="12"/>
  <c r="S376" i="5"/>
  <c r="T376" i="5" s="1"/>
  <c r="K427" i="12"/>
  <c r="S492" i="5"/>
  <c r="T492" i="5" s="1"/>
  <c r="K195" i="12"/>
  <c r="S400" i="5"/>
  <c r="T400" i="5" s="1"/>
  <c r="S447" i="5"/>
  <c r="T447" i="5" s="1"/>
  <c r="K165" i="12"/>
  <c r="S169" i="12" s="1"/>
  <c r="S555" i="5"/>
  <c r="T555" i="5" s="1"/>
  <c r="S312" i="5"/>
  <c r="T312" i="5" s="1"/>
  <c r="S408" i="5"/>
  <c r="T408" i="5" s="1"/>
  <c r="K327" i="12"/>
  <c r="R281" i="12"/>
  <c r="R267" i="12"/>
  <c r="M328" i="5"/>
  <c r="K451" i="12"/>
  <c r="S71" i="5"/>
  <c r="T71" i="5" s="1"/>
  <c r="K155" i="12"/>
  <c r="S415" i="5"/>
  <c r="T415" i="5" s="1"/>
  <c r="K467" i="12"/>
  <c r="S557" i="5"/>
  <c r="T557" i="5" s="1"/>
  <c r="S320" i="5"/>
  <c r="T320" i="5" s="1"/>
  <c r="K483" i="12"/>
  <c r="S353" i="5"/>
  <c r="T353" i="5" s="1"/>
  <c r="S325" i="5"/>
  <c r="T325" i="5" s="1"/>
  <c r="K345" i="12"/>
  <c r="S470" i="5"/>
  <c r="T470" i="5" s="1"/>
  <c r="R79" i="12"/>
  <c r="R391" i="12"/>
  <c r="S391" i="12" s="1"/>
  <c r="R279" i="12"/>
  <c r="M157" i="5"/>
  <c r="K249" i="12"/>
  <c r="S483" i="5"/>
  <c r="T483" i="5" s="1"/>
  <c r="R254" i="12"/>
  <c r="M648" i="5"/>
  <c r="K17" i="12"/>
  <c r="S582" i="5"/>
  <c r="T582" i="5" s="1"/>
  <c r="K140" i="12"/>
  <c r="S140" i="12" s="1"/>
  <c r="S291" i="5"/>
  <c r="T291" i="5" s="1"/>
  <c r="K232" i="12"/>
  <c r="S508" i="5"/>
  <c r="T508" i="5" s="1"/>
  <c r="K289" i="12"/>
  <c r="S638" i="5"/>
  <c r="T638" i="5" s="1"/>
  <c r="R104" i="12"/>
  <c r="M145" i="5"/>
  <c r="K40" i="12"/>
  <c r="S146" i="12" s="1"/>
  <c r="S243" i="5"/>
  <c r="T243" i="5" s="1"/>
  <c r="K385" i="12"/>
  <c r="S554" i="5"/>
  <c r="T554" i="5" s="1"/>
  <c r="S311" i="5"/>
  <c r="T311" i="5" s="1"/>
  <c r="R245" i="12"/>
  <c r="K283" i="12"/>
  <c r="S141" i="5"/>
  <c r="T141" i="5" s="1"/>
  <c r="K355" i="12"/>
  <c r="S500" i="5"/>
  <c r="T500" i="5" s="1"/>
  <c r="S547" i="5"/>
  <c r="T547" i="5" s="1"/>
  <c r="K235" i="12"/>
  <c r="S302" i="12" s="1"/>
  <c r="S564" i="5"/>
  <c r="T564" i="5" s="1"/>
  <c r="K49" i="12"/>
  <c r="S23" i="12" s="1"/>
  <c r="K46" i="12"/>
  <c r="S515" i="5"/>
  <c r="T515" i="5" s="1"/>
  <c r="R10" i="12"/>
  <c r="M86" i="5"/>
  <c r="K440" i="12"/>
  <c r="S421" i="5"/>
  <c r="T421" i="5" s="1"/>
  <c r="K106" i="12"/>
  <c r="S21" i="5"/>
  <c r="T21" i="5" s="1"/>
  <c r="K486" i="12"/>
  <c r="S457" i="12" s="1"/>
  <c r="S265" i="5"/>
  <c r="T265" i="5" s="1"/>
  <c r="M75" i="5"/>
  <c r="R18" i="12"/>
  <c r="K336" i="12"/>
  <c r="S551" i="5"/>
  <c r="T551" i="5" s="1"/>
  <c r="S576" i="5"/>
  <c r="T576" i="5" s="1"/>
  <c r="K408" i="12"/>
  <c r="S409" i="12" s="1"/>
  <c r="S532" i="5"/>
  <c r="T532" i="5" s="1"/>
  <c r="K372" i="12"/>
  <c r="S606" i="5"/>
  <c r="T606" i="5" s="1"/>
  <c r="R260" i="12"/>
  <c r="K419" i="12"/>
  <c r="S56" i="5"/>
  <c r="T56" i="5" s="1"/>
  <c r="K277" i="12"/>
  <c r="S309" i="5"/>
  <c r="T309" i="5" s="1"/>
  <c r="K82" i="12"/>
  <c r="S80" i="12" s="1"/>
  <c r="S98" i="5"/>
  <c r="T98" i="5" s="1"/>
  <c r="S403" i="5"/>
  <c r="T403" i="5" s="1"/>
  <c r="K284" i="12"/>
  <c r="S221" i="12" s="1"/>
  <c r="S480" i="5"/>
  <c r="T480" i="5" s="1"/>
  <c r="S373" i="5"/>
  <c r="T373" i="5" s="1"/>
  <c r="K255" i="12"/>
  <c r="K490" i="12"/>
  <c r="S173" i="5"/>
  <c r="T173" i="5" s="1"/>
  <c r="K315" i="12"/>
  <c r="S316" i="12" s="1"/>
  <c r="S354" i="5"/>
  <c r="T354" i="5" s="1"/>
  <c r="S290" i="5"/>
  <c r="T290" i="5" s="1"/>
  <c r="K464" i="12"/>
  <c r="K268" i="12"/>
  <c r="S399" i="5"/>
  <c r="T399" i="5" s="1"/>
  <c r="K392" i="12"/>
  <c r="S392" i="12" s="1"/>
  <c r="S422" i="5"/>
  <c r="T422" i="5" s="1"/>
  <c r="K48" i="12"/>
  <c r="S91" i="12" s="1"/>
  <c r="S439" i="5"/>
  <c r="T439" i="5" s="1"/>
  <c r="K171" i="12"/>
  <c r="S566" i="5"/>
  <c r="T566" i="5" s="1"/>
  <c r="K489" i="12"/>
  <c r="S170" i="5"/>
  <c r="T170" i="5" s="1"/>
  <c r="K177" i="12"/>
  <c r="S429" i="12" s="1"/>
  <c r="S272" i="5"/>
  <c r="T272" i="5" s="1"/>
  <c r="S30" i="12"/>
  <c r="R122" i="12"/>
  <c r="M19" i="5"/>
  <c r="M260" i="5"/>
  <c r="K401" i="12"/>
  <c r="S58" i="12" s="1"/>
  <c r="S316" i="5"/>
  <c r="T316" i="5" s="1"/>
  <c r="K88" i="12"/>
  <c r="S45" i="12" s="1"/>
  <c r="S575" i="5"/>
  <c r="T575" i="5" s="1"/>
  <c r="R418" i="12"/>
  <c r="K183" i="12"/>
  <c r="S413" i="5"/>
  <c r="T413" i="5" s="1"/>
  <c r="R84" i="12"/>
  <c r="K172" i="12"/>
  <c r="S391" i="5"/>
  <c r="T391" i="5" s="1"/>
  <c r="S293" i="5"/>
  <c r="T293" i="5" s="1"/>
  <c r="K282" i="12"/>
  <c r="S280" i="12" s="1"/>
  <c r="K104" i="12"/>
  <c r="S121" i="12" s="1"/>
  <c r="S463" i="5"/>
  <c r="T463" i="5" s="1"/>
  <c r="S412" i="5"/>
  <c r="T412" i="5" s="1"/>
  <c r="K358" i="12"/>
  <c r="S287" i="5"/>
  <c r="T287" i="5" s="1"/>
  <c r="S57" i="5"/>
  <c r="T57" i="5" s="1"/>
  <c r="K173" i="12"/>
  <c r="K208" i="12"/>
  <c r="S227" i="12" s="1"/>
  <c r="S351" i="5"/>
  <c r="T351" i="5" s="1"/>
  <c r="R64" i="12"/>
  <c r="K323" i="12"/>
  <c r="S126" i="12" s="1"/>
  <c r="S560" i="5"/>
  <c r="T560" i="5" s="1"/>
  <c r="K77" i="12"/>
  <c r="S41" i="12" s="1"/>
  <c r="S469" i="5"/>
  <c r="T469" i="5" s="1"/>
  <c r="R246" i="12"/>
  <c r="K258" i="12"/>
  <c r="S125" i="5"/>
  <c r="T125" i="5" s="1"/>
  <c r="K175" i="12"/>
  <c r="S449" i="5"/>
  <c r="T449" i="5" s="1"/>
  <c r="S402" i="5"/>
  <c r="T402" i="5" s="1"/>
  <c r="S137" i="5"/>
  <c r="T137" i="5" s="1"/>
  <c r="K264" i="12"/>
  <c r="S395" i="12" s="1"/>
  <c r="K344" i="12"/>
  <c r="S318" i="5"/>
  <c r="T318" i="5" s="1"/>
  <c r="K472" i="12"/>
  <c r="S605" i="5"/>
  <c r="T605" i="5" s="1"/>
  <c r="R62" i="12"/>
  <c r="S534" i="5"/>
  <c r="T534" i="5" s="1"/>
  <c r="K275" i="12"/>
  <c r="S286" i="5"/>
  <c r="T286" i="5" s="1"/>
  <c r="K197" i="12"/>
  <c r="S286" i="12" s="1"/>
  <c r="K127" i="12"/>
  <c r="S127" i="12" s="1"/>
  <c r="S53" i="5"/>
  <c r="T53" i="5" s="1"/>
  <c r="K313" i="12"/>
  <c r="S479" i="5"/>
  <c r="T479" i="5" s="1"/>
  <c r="K276" i="12"/>
  <c r="S453" i="5"/>
  <c r="T453" i="5" s="1"/>
  <c r="S377" i="5"/>
  <c r="T377" i="5" s="1"/>
  <c r="R469" i="12"/>
  <c r="S469" i="12" s="1"/>
  <c r="M209" i="5"/>
  <c r="R255" i="12"/>
  <c r="K491" i="12"/>
  <c r="S315" i="5"/>
  <c r="T315" i="5" s="1"/>
  <c r="K185" i="12"/>
  <c r="S55" i="5"/>
  <c r="T55" i="5" s="1"/>
  <c r="S142" i="5"/>
  <c r="T142" i="5" s="1"/>
  <c r="K152" i="12"/>
  <c r="R249" i="12"/>
  <c r="M390" i="5"/>
  <c r="S201" i="12"/>
  <c r="K363" i="12"/>
  <c r="S265" i="12" s="1"/>
  <c r="K350" i="12"/>
  <c r="S240" i="12" s="1"/>
  <c r="K204" i="12"/>
  <c r="K374" i="12"/>
  <c r="K362" i="12"/>
  <c r="S137" i="12"/>
  <c r="K112" i="12"/>
  <c r="K117" i="12"/>
  <c r="S132" i="12" s="1"/>
  <c r="K415" i="12"/>
  <c r="K214" i="12"/>
  <c r="K156" i="12"/>
  <c r="S150" i="12" s="1"/>
  <c r="K190" i="12"/>
  <c r="K164" i="12"/>
  <c r="K196" i="12"/>
  <c r="S244" i="12" s="1"/>
  <c r="K288" i="12"/>
  <c r="K78" i="12"/>
  <c r="S233" i="12" s="1"/>
  <c r="K432" i="12"/>
  <c r="K411" i="12"/>
  <c r="K314" i="12"/>
  <c r="K267" i="12"/>
  <c r="K357" i="12"/>
  <c r="K147" i="12"/>
  <c r="K67" i="12"/>
  <c r="S338" i="12" s="1"/>
  <c r="K482" i="12"/>
  <c r="S180" i="12" s="1"/>
  <c r="K322" i="12"/>
  <c r="S322" i="12" s="1"/>
  <c r="K247" i="12"/>
  <c r="S247" i="12" s="1"/>
  <c r="K474" i="12"/>
  <c r="K330" i="12"/>
  <c r="K148" i="12"/>
  <c r="S65" i="12" s="1"/>
  <c r="K274" i="12"/>
  <c r="K317" i="12"/>
  <c r="K324" i="12"/>
  <c r="K75" i="12"/>
  <c r="S479" i="12"/>
  <c r="K87" i="12"/>
  <c r="K34" i="12"/>
  <c r="S34" i="12" s="1"/>
  <c r="K418" i="12"/>
  <c r="S426" i="12"/>
  <c r="K292" i="12"/>
  <c r="K413" i="12"/>
  <c r="S304" i="12" s="1"/>
  <c r="K144" i="12"/>
  <c r="S168" i="12" s="1"/>
  <c r="S324" i="5"/>
  <c r="T324" i="5" s="1"/>
  <c r="S278" i="12"/>
  <c r="M379" i="5"/>
  <c r="R299" i="12"/>
  <c r="S299" i="12" s="1"/>
  <c r="S233" i="5"/>
  <c r="T233" i="5" s="1"/>
  <c r="S32" i="5"/>
  <c r="T32" i="5" s="1"/>
  <c r="S518" i="5"/>
  <c r="T518" i="5" s="1"/>
  <c r="S279" i="5"/>
  <c r="T279" i="5" s="1"/>
  <c r="S610" i="5"/>
  <c r="T610" i="5" s="1"/>
  <c r="S627" i="5"/>
  <c r="T627" i="5" s="1"/>
  <c r="S643" i="5"/>
  <c r="T643" i="5" s="1"/>
  <c r="S361" i="5"/>
  <c r="T361" i="5" s="1"/>
  <c r="S224" i="5"/>
  <c r="T224" i="5" s="1"/>
  <c r="S222" i="5"/>
  <c r="T222" i="5" s="1"/>
  <c r="S552" i="5"/>
  <c r="T552" i="5" s="1"/>
  <c r="S549" i="5"/>
  <c r="T549" i="5" s="1"/>
  <c r="S165" i="5"/>
  <c r="T165" i="5" s="1"/>
  <c r="S271" i="5"/>
  <c r="T271" i="5" s="1"/>
  <c r="S637" i="5"/>
  <c r="T637" i="5" s="1"/>
  <c r="S501" i="5"/>
  <c r="T501" i="5" s="1"/>
  <c r="S649" i="5"/>
  <c r="T649" i="5" s="1"/>
  <c r="S524" i="5"/>
  <c r="T524" i="5" s="1"/>
  <c r="S383" i="5"/>
  <c r="T383" i="5" s="1"/>
  <c r="S628" i="5"/>
  <c r="T628" i="5" s="1"/>
  <c r="S368" i="5"/>
  <c r="T368" i="5" s="1"/>
  <c r="S611" i="5"/>
  <c r="T611" i="5" s="1"/>
  <c r="S626" i="5"/>
  <c r="T626" i="5" s="1"/>
  <c r="S609" i="5"/>
  <c r="T609" i="5" s="1"/>
  <c r="S642" i="5"/>
  <c r="T642" i="5" s="1"/>
  <c r="S359" i="5"/>
  <c r="T359" i="5" s="1"/>
  <c r="S474" i="5"/>
  <c r="T474" i="5" s="1"/>
  <c r="S644" i="5"/>
  <c r="T644" i="5" s="1"/>
  <c r="S502" i="5"/>
  <c r="T502" i="5" s="1"/>
  <c r="S385" i="5"/>
  <c r="T385" i="5" s="1"/>
  <c r="S382" i="5"/>
  <c r="T382" i="5" s="1"/>
  <c r="S550" i="5"/>
  <c r="T550" i="5" s="1"/>
  <c r="S231" i="5"/>
  <c r="T231" i="5" s="1"/>
  <c r="S229" i="5"/>
  <c r="T229" i="5" s="1"/>
  <c r="S452" i="5"/>
  <c r="T452" i="5" s="1"/>
  <c r="S384" i="5"/>
  <c r="T384" i="5" s="1"/>
  <c r="S562" i="5"/>
  <c r="T562" i="5" s="1"/>
  <c r="S126" i="5"/>
  <c r="T126" i="5" s="1"/>
  <c r="S416" i="5"/>
  <c r="T416" i="5" s="1"/>
  <c r="S207" i="5"/>
  <c r="T207" i="5" s="1"/>
  <c r="S187" i="5"/>
  <c r="T187" i="5" s="1"/>
  <c r="S569" i="5"/>
  <c r="T569" i="5" s="1"/>
  <c r="S516" i="5"/>
  <c r="T516" i="5" s="1"/>
  <c r="S600" i="5"/>
  <c r="T600" i="5" s="1"/>
  <c r="S617" i="5"/>
  <c r="T617" i="5" s="1"/>
  <c r="S478" i="5"/>
  <c r="T478" i="5" s="1"/>
  <c r="S498" i="5"/>
  <c r="T498" i="5" s="1"/>
  <c r="S310" i="5"/>
  <c r="T310" i="5" s="1"/>
  <c r="S553" i="5"/>
  <c r="T553" i="5" s="1"/>
  <c r="S366" i="5"/>
  <c r="T366" i="5" s="1"/>
  <c r="S135" i="5"/>
  <c r="T135" i="5" s="1"/>
  <c r="S133" i="5"/>
  <c r="T133" i="5" s="1"/>
  <c r="S360" i="5"/>
  <c r="T360" i="5" s="1"/>
  <c r="S441" i="5"/>
  <c r="T441" i="5" s="1"/>
  <c r="S568" i="5"/>
  <c r="T568" i="5" s="1"/>
  <c r="S505" i="5"/>
  <c r="T505" i="5" s="1"/>
  <c r="R463" i="12"/>
  <c r="R465" i="12"/>
  <c r="S465" i="12" s="1"/>
  <c r="S369" i="5"/>
  <c r="T369" i="5" s="1"/>
  <c r="S634" i="5"/>
  <c r="T634" i="5" s="1"/>
  <c r="S392" i="5"/>
  <c r="T392" i="5" s="1"/>
  <c r="S618" i="5"/>
  <c r="T618" i="5" s="1"/>
  <c r="S603" i="5"/>
  <c r="T603" i="5" s="1"/>
  <c r="M365" i="5"/>
  <c r="S481" i="5"/>
  <c r="T481" i="5" s="1"/>
  <c r="S612" i="5"/>
  <c r="T612" i="5" s="1"/>
  <c r="S629" i="5"/>
  <c r="T629" i="5" s="1"/>
  <c r="S529" i="5"/>
  <c r="T529" i="5" s="1"/>
  <c r="S645" i="5"/>
  <c r="T645" i="5" s="1"/>
  <c r="S572" i="5"/>
  <c r="T572" i="5" s="1"/>
  <c r="S167" i="5"/>
  <c r="T167" i="5" s="1"/>
  <c r="S367" i="5"/>
  <c r="T367" i="5" s="1"/>
  <c r="S506" i="5"/>
  <c r="T506" i="5" s="1"/>
  <c r="S622" i="5"/>
  <c r="T622" i="5" s="1"/>
  <c r="S462" i="5"/>
  <c r="T462" i="5" s="1"/>
  <c r="S313" i="5"/>
  <c r="T313" i="5" s="1"/>
  <c r="S654" i="5"/>
  <c r="T654" i="5" s="1"/>
  <c r="S613" i="5"/>
  <c r="T613" i="5" s="1"/>
  <c r="S646" i="5"/>
  <c r="T646" i="5" s="1"/>
  <c r="S631" i="5"/>
  <c r="T631" i="5" s="1"/>
  <c r="S615" i="5"/>
  <c r="T615" i="5" s="1"/>
  <c r="S565" i="5"/>
  <c r="T565" i="5" s="1"/>
  <c r="S34" i="5"/>
  <c r="T34" i="5" s="1"/>
  <c r="S190" i="5"/>
  <c r="T190" i="5" s="1"/>
  <c r="S387" i="5"/>
  <c r="T387" i="5" s="1"/>
  <c r="S482" i="5"/>
  <c r="T482" i="5" s="1"/>
  <c r="S322" i="5"/>
  <c r="T322" i="5" s="1"/>
  <c r="S521" i="5"/>
  <c r="T521" i="5" s="1"/>
  <c r="S647" i="5"/>
  <c r="T647" i="5" s="1"/>
  <c r="S128" i="5"/>
  <c r="T128" i="5" s="1"/>
  <c r="S372" i="5"/>
  <c r="T372" i="5" s="1"/>
  <c r="S420" i="5"/>
  <c r="T420" i="5" s="1"/>
  <c r="S363" i="5"/>
  <c r="T363" i="5" s="1"/>
  <c r="S281" i="5"/>
  <c r="T281" i="5" s="1"/>
  <c r="M352" i="5"/>
  <c r="S364" i="5"/>
  <c r="T364" i="5" s="1"/>
  <c r="M458" i="5"/>
  <c r="S370" i="5"/>
  <c r="T370" i="5" s="1"/>
  <c r="S362" i="5"/>
  <c r="T362" i="5" s="1"/>
  <c r="S594" i="5"/>
  <c r="T594" i="5" s="1"/>
  <c r="S571" i="5"/>
  <c r="T571" i="5" s="1"/>
  <c r="S592" i="5"/>
  <c r="T592" i="5" s="1"/>
  <c r="S371" i="5"/>
  <c r="T371" i="5" s="1"/>
  <c r="S520" i="5"/>
  <c r="T520" i="5" s="1"/>
  <c r="S386" i="5"/>
  <c r="T386" i="5" s="1"/>
  <c r="S459" i="5"/>
  <c r="T459" i="5" s="1"/>
  <c r="R361" i="12" l="1"/>
  <c r="R360" i="12"/>
  <c r="R85" i="12"/>
  <c r="S85" i="12" s="1"/>
  <c r="R86" i="12"/>
  <c r="R174" i="12"/>
  <c r="S174" i="12" s="1"/>
  <c r="S142" i="12"/>
  <c r="S241" i="12"/>
  <c r="S384" i="12"/>
  <c r="S428" i="12"/>
  <c r="S277" i="12"/>
  <c r="S307" i="12"/>
  <c r="S342" i="12"/>
  <c r="S42" i="12"/>
  <c r="S478" i="12"/>
  <c r="S252" i="12"/>
  <c r="S219" i="12"/>
  <c r="S285" i="12"/>
  <c r="S37" i="12"/>
  <c r="S484" i="12"/>
  <c r="S68" i="12"/>
  <c r="S143" i="12"/>
  <c r="S26" i="12"/>
  <c r="S98" i="12"/>
  <c r="S480" i="12"/>
  <c r="S263" i="12"/>
  <c r="S404" i="12"/>
  <c r="S96" i="12"/>
  <c r="S442" i="12"/>
  <c r="S36" i="12"/>
  <c r="S56" i="12"/>
  <c r="S9" i="12"/>
  <c r="S49" i="12"/>
  <c r="S284" i="12"/>
  <c r="S102" i="12"/>
  <c r="S217" i="12"/>
  <c r="S243" i="12"/>
  <c r="S157" i="12"/>
  <c r="S99" i="12"/>
  <c r="S415" i="12"/>
  <c r="S12" i="12"/>
  <c r="S109" i="12"/>
  <c r="S266" i="12"/>
  <c r="S242" i="12"/>
  <c r="S17" i="12"/>
  <c r="S38" i="12"/>
  <c r="S100" i="12"/>
  <c r="S387" i="12"/>
  <c r="S390" i="12"/>
  <c r="S399" i="12"/>
  <c r="S434" i="12"/>
  <c r="S367" i="12"/>
  <c r="S312" i="12"/>
  <c r="S60" i="12"/>
  <c r="S228" i="12"/>
  <c r="S205" i="12"/>
  <c r="S440" i="12"/>
  <c r="S206" i="12"/>
  <c r="S123" i="12"/>
  <c r="S94" i="12"/>
  <c r="S182" i="12"/>
  <c r="S192" i="12"/>
  <c r="S181" i="12"/>
  <c r="S453" i="12"/>
  <c r="S339" i="12"/>
  <c r="S191" i="12"/>
  <c r="S321" i="12"/>
  <c r="S97" i="12"/>
  <c r="S114" i="12"/>
  <c r="S124" i="12"/>
  <c r="S398" i="12"/>
  <c r="S397" i="12"/>
  <c r="S296" i="12"/>
  <c r="S454" i="12"/>
  <c r="S290" i="12"/>
  <c r="S92" i="12"/>
  <c r="S261" i="12"/>
  <c r="S444" i="12"/>
  <c r="S320" i="12"/>
  <c r="S207" i="12"/>
  <c r="S50" i="12"/>
  <c r="S236" i="12"/>
  <c r="S48" i="12"/>
  <c r="S362" i="12"/>
  <c r="S382" i="12"/>
  <c r="S405" i="12"/>
  <c r="S67" i="12"/>
  <c r="S380" i="12"/>
  <c r="S78" i="12"/>
  <c r="S55" i="12"/>
  <c r="S309" i="12"/>
  <c r="S353" i="12"/>
  <c r="S87" i="12"/>
  <c r="S327" i="12"/>
  <c r="S292" i="12"/>
  <c r="S385" i="12"/>
  <c r="S202" i="12"/>
  <c r="S289" i="12"/>
  <c r="S175" i="12"/>
  <c r="S340" i="12"/>
  <c r="S165" i="12"/>
  <c r="S408" i="12"/>
  <c r="S344" i="12"/>
  <c r="S585" i="5"/>
  <c r="T585" i="5" s="1"/>
  <c r="S20" i="12"/>
  <c r="S423" i="12"/>
  <c r="S471" i="12"/>
  <c r="S588" i="5"/>
  <c r="T588" i="5" s="1"/>
  <c r="S441" i="12"/>
  <c r="R28" i="12"/>
  <c r="S28" i="12" s="1"/>
  <c r="S451" i="12"/>
  <c r="S29" i="12"/>
  <c r="M614" i="5"/>
  <c r="S330" i="12"/>
  <c r="S430" i="12"/>
  <c r="S203" i="12"/>
  <c r="S155" i="12"/>
  <c r="S301" i="12"/>
  <c r="R21" i="1"/>
  <c r="P73" i="1"/>
  <c r="S417" i="12"/>
  <c r="M663" i="5"/>
  <c r="S485" i="12"/>
  <c r="S77" i="12"/>
  <c r="S141" i="12"/>
  <c r="S179" i="12"/>
  <c r="S188" i="12"/>
  <c r="M94" i="5"/>
  <c r="P19" i="1" s="1"/>
  <c r="S447" i="12"/>
  <c r="S306" i="12"/>
  <c r="S90" i="12"/>
  <c r="S446" i="12"/>
  <c r="S297" i="12"/>
  <c r="R172" i="12"/>
  <c r="S172" i="12" s="1"/>
  <c r="S481" i="12"/>
  <c r="S376" i="12"/>
  <c r="S488" i="12"/>
  <c r="S298" i="12"/>
  <c r="S347" i="12"/>
  <c r="S352" i="12"/>
  <c r="S262" i="12"/>
  <c r="M665" i="5"/>
  <c r="S492" i="12"/>
  <c r="S139" i="12"/>
  <c r="S379" i="12"/>
  <c r="S389" i="12"/>
  <c r="S223" i="12"/>
  <c r="S357" i="12"/>
  <c r="S420" i="12"/>
  <c r="R218" i="12"/>
  <c r="S218" i="12" s="1"/>
  <c r="M36" i="5"/>
  <c r="P7" i="1" s="1"/>
  <c r="S433" i="12"/>
  <c r="S170" i="12"/>
  <c r="S595" i="5"/>
  <c r="T595" i="5" s="1"/>
  <c r="S411" i="12"/>
  <c r="S351" i="12"/>
  <c r="S359" i="12"/>
  <c r="K31" i="12"/>
  <c r="S431" i="12" s="1"/>
  <c r="S24" i="12"/>
  <c r="S400" i="12"/>
  <c r="S388" i="12"/>
  <c r="S332" i="12"/>
  <c r="S101" i="12"/>
  <c r="S448" i="12"/>
  <c r="K89" i="24"/>
  <c r="S294" i="12"/>
  <c r="S424" i="12"/>
  <c r="S106" i="12"/>
  <c r="S268" i="12"/>
  <c r="S374" i="12"/>
  <c r="S317" i="12"/>
  <c r="S193" i="12"/>
  <c r="M503" i="5"/>
  <c r="P33" i="1" s="1"/>
  <c r="R27" i="12"/>
  <c r="S476" i="12"/>
  <c r="S378" i="12"/>
  <c r="S366" i="12"/>
  <c r="S177" i="12"/>
  <c r="S348" i="12"/>
  <c r="S183" i="12"/>
  <c r="S18" i="12"/>
  <c r="R209" i="12"/>
  <c r="S209" i="12" s="1"/>
  <c r="R213" i="12"/>
  <c r="R41" i="1"/>
  <c r="P93" i="1"/>
  <c r="K213" i="12"/>
  <c r="S235" i="12" s="1"/>
  <c r="S639" i="5"/>
  <c r="T639" i="5" s="1"/>
  <c r="K360" i="12"/>
  <c r="S514" i="5"/>
  <c r="T514" i="5" s="1"/>
  <c r="S413" i="12"/>
  <c r="S477" i="12"/>
  <c r="M632" i="5"/>
  <c r="S333" i="12"/>
  <c r="S185" i="12"/>
  <c r="S363" i="12"/>
  <c r="S421" i="12"/>
  <c r="S412" i="12"/>
  <c r="S486" i="12"/>
  <c r="S324" i="12"/>
  <c r="S295" i="12"/>
  <c r="S212" i="12"/>
  <c r="S222" i="12"/>
  <c r="S437" i="12"/>
  <c r="S238" i="12"/>
  <c r="S113" i="12"/>
  <c r="S326" i="12"/>
  <c r="S406" i="12"/>
  <c r="S473" i="12"/>
  <c r="S345" i="12"/>
  <c r="S464" i="12"/>
  <c r="S341" i="12"/>
  <c r="S178" i="12"/>
  <c r="S475" i="12"/>
  <c r="S314" i="12"/>
  <c r="S445" i="12"/>
  <c r="S349" i="12"/>
  <c r="S494" i="12"/>
  <c r="S115" i="12"/>
  <c r="S144" i="12"/>
  <c r="S220" i="12"/>
  <c r="S86" i="12"/>
  <c r="S145" i="12"/>
  <c r="S323" i="12"/>
  <c r="S214" i="12"/>
  <c r="S173" i="12"/>
  <c r="S337" i="12"/>
  <c r="S208" i="12"/>
  <c r="S40" i="12"/>
  <c r="S419" i="12"/>
  <c r="S467" i="12"/>
  <c r="S256" i="12"/>
  <c r="S93" i="12"/>
  <c r="S189" i="12"/>
  <c r="S355" i="12"/>
  <c r="S147" i="12"/>
  <c r="S75" i="12"/>
  <c r="S134" i="12"/>
  <c r="S370" i="12"/>
  <c r="S336" i="12"/>
  <c r="S161" i="12"/>
  <c r="S482" i="12"/>
  <c r="S346" i="12"/>
  <c r="S272" i="12"/>
  <c r="S364" i="12"/>
  <c r="S274" i="12"/>
  <c r="S204" i="12"/>
  <c r="S318" i="12"/>
  <c r="S472" i="12"/>
  <c r="S267" i="12"/>
  <c r="S490" i="12"/>
  <c r="S489" i="12"/>
  <c r="S331" i="12"/>
  <c r="S461" i="12"/>
  <c r="S319" i="12"/>
  <c r="S237" i="12"/>
  <c r="S474" i="12"/>
  <c r="S495" i="12"/>
  <c r="S315" i="12"/>
  <c r="S63" i="12"/>
  <c r="S76" i="12"/>
  <c r="S167" i="12"/>
  <c r="S416" i="12"/>
  <c r="S458" i="12"/>
  <c r="S82" i="12"/>
  <c r="S133" i="12"/>
  <c r="S386" i="12"/>
  <c r="S159" i="12"/>
  <c r="S231" i="12"/>
  <c r="S186" i="12"/>
  <c r="S200" i="12"/>
  <c r="S250" i="12"/>
  <c r="S291" i="12"/>
  <c r="S211" i="12"/>
  <c r="S313" i="12"/>
  <c r="S259" i="12"/>
  <c r="S163" i="12"/>
  <c r="S171" i="12"/>
  <c r="S375" i="12"/>
  <c r="S410" i="12"/>
  <c r="S491" i="12"/>
  <c r="S258" i="12"/>
  <c r="S88" i="12"/>
  <c r="S138" i="12"/>
  <c r="S356" i="12"/>
  <c r="S456" i="12"/>
  <c r="S328" i="12"/>
  <c r="S368" i="12"/>
  <c r="S194" i="12"/>
  <c r="S33" i="12"/>
  <c r="S151" i="12"/>
  <c r="S369" i="12"/>
  <c r="S305" i="12"/>
  <c r="S89" i="12"/>
  <c r="S16" i="12"/>
  <c r="S195" i="12"/>
  <c r="S325" i="12"/>
  <c r="S373" i="12"/>
  <c r="S427" i="12"/>
  <c r="S483" i="12"/>
  <c r="S251" i="12"/>
  <c r="S270" i="12"/>
  <c r="S190" i="12"/>
  <c r="S288" i="12"/>
  <c r="S248" i="12"/>
  <c r="S414" i="12"/>
  <c r="S283" i="12"/>
  <c r="S269" i="12"/>
  <c r="S32" i="12"/>
  <c r="S107" i="12"/>
  <c r="S74" i="12"/>
  <c r="S110" i="12"/>
  <c r="S148" i="12"/>
  <c r="S264" i="12"/>
  <c r="S358" i="12"/>
  <c r="S452" i="12"/>
  <c r="S402" i="12"/>
  <c r="S287" i="12"/>
  <c r="S393" i="12"/>
  <c r="S396" i="12"/>
  <c r="S234" i="12"/>
  <c r="S128" i="12"/>
  <c r="S164" i="12"/>
  <c r="S350" i="12"/>
  <c r="S496" i="12"/>
  <c r="S112" i="12"/>
  <c r="S108" i="12"/>
  <c r="S459" i="12"/>
  <c r="S25" i="12"/>
  <c r="S105" i="12"/>
  <c r="S438" i="12"/>
  <c r="S54" i="12"/>
  <c r="S230" i="12"/>
  <c r="S125" i="12"/>
  <c r="S156" i="12"/>
  <c r="S432" i="12"/>
  <c r="S487" i="12"/>
  <c r="S334" i="12"/>
  <c r="S53" i="12"/>
  <c r="S300" i="12"/>
  <c r="S14" i="12"/>
  <c r="S95" i="12"/>
  <c r="S422" i="12"/>
  <c r="S381" i="12"/>
  <c r="S117" i="12"/>
  <c r="S136" i="12"/>
  <c r="S228" i="5"/>
  <c r="T228" i="5" s="1"/>
  <c r="S499" i="5"/>
  <c r="T499" i="5" s="1"/>
  <c r="M144" i="5"/>
  <c r="P25" i="1" s="1"/>
  <c r="R25" i="1" s="1"/>
  <c r="S158" i="12"/>
  <c r="S239" i="12"/>
  <c r="S232" i="12"/>
  <c r="S279" i="12"/>
  <c r="S84" i="12"/>
  <c r="S282" i="12"/>
  <c r="S281" i="12"/>
  <c r="S59" i="12"/>
  <c r="S52" i="12"/>
  <c r="S7" i="12"/>
  <c r="S275" i="12"/>
  <c r="S401" i="12"/>
  <c r="S104" i="12"/>
  <c r="M389" i="5"/>
  <c r="S463" i="12"/>
  <c r="S152" i="12"/>
  <c r="S197" i="12"/>
  <c r="S103" i="12"/>
  <c r="S10" i="12"/>
  <c r="S260" i="12"/>
  <c r="S254" i="12"/>
  <c r="M296" i="5"/>
  <c r="S64" i="12"/>
  <c r="S255" i="12"/>
  <c r="S246" i="12"/>
  <c r="S245" i="12"/>
  <c r="S403" i="12"/>
  <c r="S46" i="12"/>
  <c r="S122" i="12"/>
  <c r="M6" i="5"/>
  <c r="S39" i="12"/>
  <c r="M114" i="5"/>
  <c r="P23" i="1" s="1"/>
  <c r="P11" i="1"/>
  <c r="P11" i="15"/>
  <c r="S308" i="12"/>
  <c r="S311" i="12"/>
  <c r="S418" i="12"/>
  <c r="S62" i="12"/>
  <c r="S215" i="12"/>
  <c r="S81" i="12"/>
  <c r="S21" i="12"/>
  <c r="S365" i="12"/>
  <c r="S372" i="12"/>
  <c r="S310" i="12"/>
  <c r="P125" i="1"/>
  <c r="S19" i="12"/>
  <c r="P15" i="1"/>
  <c r="P15" i="15"/>
  <c r="S343" i="12"/>
  <c r="S66" i="12"/>
  <c r="P9" i="1"/>
  <c r="P9" i="15"/>
  <c r="M156" i="5"/>
  <c r="P27" i="1" s="1"/>
  <c r="S466" i="12"/>
  <c r="P87" i="1"/>
  <c r="R35" i="1"/>
  <c r="S249" i="12"/>
  <c r="S79" i="12"/>
  <c r="S407" i="12"/>
  <c r="S196" i="12"/>
  <c r="P83" i="1"/>
  <c r="R31" i="1"/>
  <c r="S43" i="12"/>
  <c r="S120" i="12"/>
  <c r="S199" i="12"/>
  <c r="S198" i="12"/>
  <c r="S460" i="12"/>
  <c r="K273" i="12"/>
  <c r="S383" i="12" s="1"/>
  <c r="S462" i="12"/>
  <c r="K470" i="12"/>
  <c r="S443" i="12" s="1"/>
  <c r="S591" i="5"/>
  <c r="T591" i="5" s="1"/>
  <c r="S589" i="5"/>
  <c r="T589" i="5" s="1"/>
  <c r="M558" i="5"/>
  <c r="P37" i="1" s="1"/>
  <c r="M666" i="5" l="1"/>
  <c r="M656" i="5" s="1"/>
  <c r="S27" i="12"/>
  <c r="S354" i="12"/>
  <c r="S303" i="12"/>
  <c r="S361" i="12"/>
  <c r="S276" i="12"/>
  <c r="S450" i="12"/>
  <c r="S257" i="12"/>
  <c r="S61" i="12"/>
  <c r="S360" i="12"/>
  <c r="S273" i="12"/>
  <c r="M597" i="5"/>
  <c r="P39" i="1" s="1"/>
  <c r="P85" i="1"/>
  <c r="P7" i="15"/>
  <c r="O7" i="15" s="1"/>
  <c r="P71" i="1"/>
  <c r="R19" i="1"/>
  <c r="S31" i="12"/>
  <c r="R33" i="1"/>
  <c r="K497" i="12"/>
  <c r="S213" i="12"/>
  <c r="P145" i="1"/>
  <c r="S176" i="12"/>
  <c r="S470" i="12"/>
  <c r="S271" i="12"/>
  <c r="M295" i="5"/>
  <c r="P77" i="1"/>
  <c r="P129" i="1" s="1"/>
  <c r="P75" i="1"/>
  <c r="R23" i="1"/>
  <c r="R1" i="5"/>
  <c r="P63" i="1"/>
  <c r="R11" i="1"/>
  <c r="G9" i="15"/>
  <c r="K9" i="15"/>
  <c r="R9" i="15"/>
  <c r="M9" i="15"/>
  <c r="O9" i="15"/>
  <c r="I9" i="15"/>
  <c r="O15" i="15"/>
  <c r="R15" i="15"/>
  <c r="P67" i="1"/>
  <c r="R15" i="1"/>
  <c r="P61" i="1"/>
  <c r="R9" i="1"/>
  <c r="P135" i="1"/>
  <c r="P139" i="1"/>
  <c r="K7" i="15"/>
  <c r="P59" i="1"/>
  <c r="R7" i="1"/>
  <c r="P79" i="1"/>
  <c r="R27" i="1"/>
  <c r="O11" i="15"/>
  <c r="I11" i="15"/>
  <c r="G11" i="15"/>
  <c r="K11" i="15"/>
  <c r="M11" i="15"/>
  <c r="R11" i="15"/>
  <c r="R37" i="1"/>
  <c r="P89" i="1"/>
  <c r="P123" i="1" l="1"/>
  <c r="G7" i="15"/>
  <c r="R39" i="1"/>
  <c r="P91" i="1"/>
  <c r="O657" i="5"/>
  <c r="O658" i="5" s="1"/>
  <c r="P137" i="1"/>
  <c r="R7" i="15"/>
  <c r="I7" i="15"/>
  <c r="M7" i="15"/>
  <c r="M655" i="5"/>
  <c r="N402" i="5" s="1"/>
  <c r="R4" i="5"/>
  <c r="L52" i="12"/>
  <c r="L161" i="12"/>
  <c r="L270" i="12"/>
  <c r="L90" i="12"/>
  <c r="L206" i="12"/>
  <c r="L198" i="12"/>
  <c r="L116" i="12"/>
  <c r="L374" i="12"/>
  <c r="L48" i="12"/>
  <c r="L76" i="12"/>
  <c r="L451" i="12"/>
  <c r="L53" i="12"/>
  <c r="L193" i="12"/>
  <c r="L258" i="12"/>
  <c r="L105" i="12"/>
  <c r="L485" i="12"/>
  <c r="L386" i="12"/>
  <c r="L235" i="12"/>
  <c r="L21" i="12"/>
  <c r="L107" i="12"/>
  <c r="L322" i="12"/>
  <c r="L220" i="12"/>
  <c r="L351" i="12"/>
  <c r="L142" i="12"/>
  <c r="L320" i="12"/>
  <c r="L266" i="12"/>
  <c r="L69" i="12"/>
  <c r="L332" i="12"/>
  <c r="L184" i="12"/>
  <c r="L375" i="12"/>
  <c r="L449" i="12"/>
  <c r="L284" i="12"/>
  <c r="L38" i="12"/>
  <c r="L47" i="12"/>
  <c r="L95" i="12"/>
  <c r="L421" i="12"/>
  <c r="L267" i="12"/>
  <c r="L78" i="12"/>
  <c r="L155" i="12"/>
  <c r="L343" i="12"/>
  <c r="L302" i="12"/>
  <c r="L237" i="12"/>
  <c r="L168" i="12"/>
  <c r="L174" i="12"/>
  <c r="L489" i="12"/>
  <c r="L493" i="12"/>
  <c r="L406" i="12"/>
  <c r="L163" i="12"/>
  <c r="L293" i="12"/>
  <c r="L492" i="12"/>
  <c r="L63" i="12"/>
  <c r="L461" i="12"/>
  <c r="L337" i="12"/>
  <c r="L441" i="12"/>
  <c r="L444" i="12"/>
  <c r="L445" i="12"/>
  <c r="L279" i="12"/>
  <c r="L162" i="12"/>
  <c r="L353" i="12"/>
  <c r="L295" i="12"/>
  <c r="L323" i="12"/>
  <c r="L395" i="12"/>
  <c r="L491" i="12"/>
  <c r="L426" i="12"/>
  <c r="L170" i="12"/>
  <c r="L119" i="12"/>
  <c r="L188" i="12"/>
  <c r="L197" i="12"/>
  <c r="L466" i="12"/>
  <c r="L77" i="12"/>
  <c r="L422" i="12"/>
  <c r="L70" i="12"/>
  <c r="L224" i="12"/>
  <c r="L401" i="12"/>
  <c r="L338" i="12"/>
  <c r="L494" i="12"/>
  <c r="L79" i="12"/>
  <c r="L333" i="12"/>
  <c r="L138" i="12"/>
  <c r="L85" i="12"/>
  <c r="L171" i="12"/>
  <c r="L98" i="12"/>
  <c r="L109" i="12"/>
  <c r="L352" i="12"/>
  <c r="L185" i="12"/>
  <c r="L223" i="12"/>
  <c r="L246" i="12"/>
  <c r="L275" i="12"/>
  <c r="L84" i="12"/>
  <c r="L10" i="12"/>
  <c r="L221" i="12"/>
  <c r="L480" i="12"/>
  <c r="L133" i="12"/>
  <c r="L196" i="12"/>
  <c r="L488" i="12"/>
  <c r="L202" i="12"/>
  <c r="L217" i="12"/>
  <c r="L191" i="12"/>
  <c r="L440" i="12"/>
  <c r="L368" i="12"/>
  <c r="L89" i="12"/>
  <c r="L269" i="12"/>
  <c r="L158" i="12"/>
  <c r="L305" i="12"/>
  <c r="L152" i="12"/>
  <c r="L487" i="12"/>
  <c r="L146" i="12"/>
  <c r="L232" i="12"/>
  <c r="L452" i="12"/>
  <c r="L447" i="12"/>
  <c r="L360" i="12"/>
  <c r="L236" i="12"/>
  <c r="L43" i="12"/>
  <c r="L428" i="12"/>
  <c r="L278" i="12"/>
  <c r="L178" i="12"/>
  <c r="L101" i="12"/>
  <c r="L387" i="12"/>
  <c r="L453" i="12"/>
  <c r="L484" i="12"/>
  <c r="L365" i="12"/>
  <c r="L61" i="12"/>
  <c r="L50" i="12"/>
  <c r="L296" i="12"/>
  <c r="L41" i="12"/>
  <c r="L131" i="12"/>
  <c r="L203" i="12"/>
  <c r="L262" i="12"/>
  <c r="L454" i="12"/>
  <c r="L294" i="12"/>
  <c r="L370" i="12"/>
  <c r="L371" i="12"/>
  <c r="L57" i="12"/>
  <c r="L364" i="12"/>
  <c r="L342" i="12"/>
  <c r="L68" i="12"/>
  <c r="L56" i="12"/>
  <c r="L268" i="12"/>
  <c r="L259" i="12"/>
  <c r="L150" i="12"/>
  <c r="L151" i="12"/>
  <c r="L448" i="12"/>
  <c r="L234" i="12"/>
  <c r="L51" i="12"/>
  <c r="L216" i="12"/>
  <c r="L39" i="12"/>
  <c r="L66" i="12"/>
  <c r="L31" i="12"/>
  <c r="L385" i="12"/>
  <c r="L463" i="12"/>
  <c r="L175" i="12"/>
  <c r="L412" i="12"/>
  <c r="L416" i="12"/>
  <c r="L227" i="12"/>
  <c r="L252" i="12"/>
  <c r="L143" i="12"/>
  <c r="L251" i="12"/>
  <c r="L311" i="12"/>
  <c r="L290" i="12"/>
  <c r="L215" i="12"/>
  <c r="L479" i="12"/>
  <c r="L280" i="12"/>
  <c r="L253" i="12"/>
  <c r="L283" i="12"/>
  <c r="L486" i="12"/>
  <c r="L403" i="12"/>
  <c r="L418" i="12"/>
  <c r="L135" i="12"/>
  <c r="L64" i="12"/>
  <c r="L475" i="12"/>
  <c r="L307" i="12"/>
  <c r="L300" i="12"/>
  <c r="L121" i="12"/>
  <c r="L165" i="12"/>
  <c r="L339" i="12"/>
  <c r="L91" i="12"/>
  <c r="L201" i="12"/>
  <c r="L93" i="12"/>
  <c r="L7" i="12"/>
  <c r="L424" i="12"/>
  <c r="L204" i="12"/>
  <c r="L383" i="12"/>
  <c r="L467" i="12"/>
  <c r="L344" i="12"/>
  <c r="L291" i="12"/>
  <c r="L379" i="12"/>
  <c r="L334" i="12"/>
  <c r="L145" i="12"/>
  <c r="L238" i="12"/>
  <c r="L24" i="12"/>
  <c r="L137" i="12"/>
  <c r="L58" i="12"/>
  <c r="L65" i="12"/>
  <c r="L340" i="12"/>
  <c r="L12" i="12"/>
  <c r="L388" i="12"/>
  <c r="L358" i="12"/>
  <c r="L130" i="12"/>
  <c r="L282" i="12"/>
  <c r="L439" i="12"/>
  <c r="L167" i="12"/>
  <c r="L321" i="12"/>
  <c r="L347" i="12"/>
  <c r="L260" i="12"/>
  <c r="L312" i="12"/>
  <c r="L303" i="12"/>
  <c r="L233" i="12"/>
  <c r="L354" i="12"/>
  <c r="L205" i="12"/>
  <c r="L126" i="12"/>
  <c r="L308" i="12"/>
  <c r="L327" i="12"/>
  <c r="L250" i="12"/>
  <c r="L425" i="12"/>
  <c r="L141" i="12"/>
  <c r="L254" i="12"/>
  <c r="L443" i="12"/>
  <c r="L405" i="12"/>
  <c r="L319" i="12"/>
  <c r="L157" i="12"/>
  <c r="L249" i="12"/>
  <c r="L348" i="12"/>
  <c r="L33" i="12"/>
  <c r="L399" i="12"/>
  <c r="L241" i="12"/>
  <c r="L128" i="12"/>
  <c r="L172" i="12"/>
  <c r="L411" i="12"/>
  <c r="L134" i="12"/>
  <c r="L28" i="12"/>
  <c r="L140" i="12"/>
  <c r="L407" i="12"/>
  <c r="L231" i="12"/>
  <c r="L45" i="12"/>
  <c r="L100" i="12"/>
  <c r="L132" i="12"/>
  <c r="L37" i="12"/>
  <c r="L483" i="12"/>
  <c r="L363" i="12"/>
  <c r="L346" i="12"/>
  <c r="L159" i="12"/>
  <c r="L357" i="12"/>
  <c r="L80" i="12"/>
  <c r="L71" i="12"/>
  <c r="L60" i="12"/>
  <c r="L153" i="12"/>
  <c r="L286" i="12"/>
  <c r="L287" i="12"/>
  <c r="L16" i="12"/>
  <c r="L222" i="12"/>
  <c r="L257" i="12"/>
  <c r="L355" i="12"/>
  <c r="L316" i="12"/>
  <c r="L17" i="12"/>
  <c r="L400" i="12"/>
  <c r="L92" i="12"/>
  <c r="L256" i="12"/>
  <c r="L390" i="12"/>
  <c r="L345" i="12"/>
  <c r="L419" i="12"/>
  <c r="L27" i="12"/>
  <c r="L460" i="12"/>
  <c r="L273" i="12"/>
  <c r="L427" i="12"/>
  <c r="L471" i="12"/>
  <c r="L22" i="12"/>
  <c r="L219" i="12"/>
  <c r="L156" i="12"/>
  <c r="L261" i="12"/>
  <c r="L54" i="12"/>
  <c r="L369" i="12"/>
  <c r="L6" i="12"/>
  <c r="M6" i="12" s="1"/>
  <c r="L281" i="12"/>
  <c r="L373" i="12"/>
  <c r="L297" i="12"/>
  <c r="L318" i="12"/>
  <c r="L462" i="12"/>
  <c r="L350" i="12"/>
  <c r="L276" i="12"/>
  <c r="L437" i="12"/>
  <c r="L469" i="12"/>
  <c r="L26" i="12"/>
  <c r="L304" i="12"/>
  <c r="L298" i="12"/>
  <c r="L230" i="12"/>
  <c r="L380" i="12"/>
  <c r="L472" i="12"/>
  <c r="L314" i="12"/>
  <c r="L49" i="12"/>
  <c r="L359" i="12"/>
  <c r="L356" i="12"/>
  <c r="L372" i="12"/>
  <c r="L496" i="12"/>
  <c r="L384" i="12"/>
  <c r="L408" i="12"/>
  <c r="L122" i="12"/>
  <c r="L420" i="12"/>
  <c r="L409" i="12"/>
  <c r="L429" i="12"/>
  <c r="L335" i="12"/>
  <c r="L450" i="12"/>
  <c r="L8" i="12"/>
  <c r="L14" i="12"/>
  <c r="L288" i="12"/>
  <c r="L481" i="12"/>
  <c r="L73" i="12"/>
  <c r="L169" i="12"/>
  <c r="L207" i="12"/>
  <c r="L154" i="12"/>
  <c r="L306" i="12"/>
  <c r="L99" i="12"/>
  <c r="L255" i="12"/>
  <c r="L36" i="12"/>
  <c r="L214" i="12"/>
  <c r="L34" i="12"/>
  <c r="L212" i="12"/>
  <c r="L120" i="12"/>
  <c r="L367" i="12"/>
  <c r="L192" i="12"/>
  <c r="L124" i="12"/>
  <c r="L309" i="12"/>
  <c r="L209" i="12"/>
  <c r="L129" i="12"/>
  <c r="L377" i="12"/>
  <c r="L292" i="12"/>
  <c r="L263" i="12"/>
  <c r="L59" i="12"/>
  <c r="L15" i="12"/>
  <c r="L182" i="12"/>
  <c r="L225" i="12"/>
  <c r="L30" i="12"/>
  <c r="L248" i="12"/>
  <c r="L166" i="12"/>
  <c r="L81" i="12"/>
  <c r="L457" i="12"/>
  <c r="L62" i="12"/>
  <c r="L226" i="12"/>
  <c r="L88" i="12"/>
  <c r="L23" i="12"/>
  <c r="L393" i="12"/>
  <c r="L200" i="12"/>
  <c r="L96" i="12"/>
  <c r="L325" i="12"/>
  <c r="L245" i="12"/>
  <c r="L125" i="12"/>
  <c r="L82" i="12"/>
  <c r="L417" i="12"/>
  <c r="L189" i="12"/>
  <c r="L274" i="12"/>
  <c r="L315" i="12"/>
  <c r="L102" i="12"/>
  <c r="L13" i="12"/>
  <c r="L195" i="12"/>
  <c r="L194" i="12"/>
  <c r="L83" i="12"/>
  <c r="L149" i="12"/>
  <c r="L239" i="12"/>
  <c r="L243" i="12"/>
  <c r="L264" i="12"/>
  <c r="L285" i="12"/>
  <c r="L349" i="12"/>
  <c r="L127" i="12"/>
  <c r="L160" i="12"/>
  <c r="L229" i="12"/>
  <c r="L199" i="12"/>
  <c r="L397" i="12"/>
  <c r="L394" i="12"/>
  <c r="L458" i="12"/>
  <c r="L187" i="12"/>
  <c r="L438" i="12"/>
  <c r="L213" i="12"/>
  <c r="L177" i="12"/>
  <c r="L9" i="12"/>
  <c r="L108" i="12"/>
  <c r="L317" i="12"/>
  <c r="L391" i="12"/>
  <c r="L111" i="12"/>
  <c r="L18" i="12"/>
  <c r="L392" i="12"/>
  <c r="L404" i="12"/>
  <c r="L402" i="12"/>
  <c r="L301" i="12"/>
  <c r="L123" i="12"/>
  <c r="L415" i="12"/>
  <c r="L247" i="12"/>
  <c r="L414" i="12"/>
  <c r="L72" i="12"/>
  <c r="L378" i="12"/>
  <c r="L442" i="12"/>
  <c r="L97" i="12"/>
  <c r="L432" i="12"/>
  <c r="L40" i="12"/>
  <c r="L46" i="12"/>
  <c r="L389" i="12"/>
  <c r="L208" i="12"/>
  <c r="L398" i="12"/>
  <c r="L336" i="12"/>
  <c r="L106" i="12"/>
  <c r="L289" i="12"/>
  <c r="L265" i="12"/>
  <c r="L186" i="12"/>
  <c r="L35" i="12"/>
  <c r="L228" i="12"/>
  <c r="L94" i="12"/>
  <c r="L103" i="12"/>
  <c r="L328" i="12"/>
  <c r="L490" i="12"/>
  <c r="L495" i="12"/>
  <c r="L456" i="12"/>
  <c r="L118" i="12"/>
  <c r="L244" i="12"/>
  <c r="L272" i="12"/>
  <c r="L381" i="12"/>
  <c r="L470" i="12"/>
  <c r="L431" i="12"/>
  <c r="L210" i="12"/>
  <c r="L32" i="12"/>
  <c r="L396" i="12"/>
  <c r="L20" i="12"/>
  <c r="L115" i="12"/>
  <c r="L74" i="12"/>
  <c r="L326" i="12"/>
  <c r="L329" i="12"/>
  <c r="L341" i="12"/>
  <c r="L299" i="12"/>
  <c r="L113" i="12"/>
  <c r="L324" i="12"/>
  <c r="L110" i="12"/>
  <c r="L331" i="12"/>
  <c r="L436" i="12"/>
  <c r="L310" i="12"/>
  <c r="L139" i="12"/>
  <c r="L455" i="12"/>
  <c r="L180" i="12"/>
  <c r="L474" i="12"/>
  <c r="L376" i="12"/>
  <c r="L465" i="12"/>
  <c r="L42" i="12"/>
  <c r="L430" i="12"/>
  <c r="L435" i="12"/>
  <c r="L181" i="12"/>
  <c r="L176" i="12"/>
  <c r="L382" i="12"/>
  <c r="L313" i="12"/>
  <c r="L423" i="12"/>
  <c r="L478" i="12"/>
  <c r="L433" i="12"/>
  <c r="L179" i="12"/>
  <c r="L44" i="12"/>
  <c r="L464" i="12"/>
  <c r="L144" i="12"/>
  <c r="L104" i="12"/>
  <c r="L67" i="12"/>
  <c r="L410" i="12"/>
  <c r="L136" i="12"/>
  <c r="L86" i="12"/>
  <c r="L413" i="12"/>
  <c r="L476" i="12"/>
  <c r="L473" i="12"/>
  <c r="L25" i="12"/>
  <c r="L147" i="12"/>
  <c r="L468" i="12"/>
  <c r="L361" i="12"/>
  <c r="L366" i="12"/>
  <c r="L75" i="12"/>
  <c r="L446" i="12"/>
  <c r="L11" i="12"/>
  <c r="L459" i="12"/>
  <c r="L183" i="12"/>
  <c r="L482" i="12"/>
  <c r="L218" i="12"/>
  <c r="L190" i="12"/>
  <c r="L330" i="12"/>
  <c r="L148" i="12"/>
  <c r="L19" i="12"/>
  <c r="L211" i="12"/>
  <c r="L173" i="12"/>
  <c r="L240" i="12"/>
  <c r="L271" i="12"/>
  <c r="L29" i="12"/>
  <c r="L117" i="12"/>
  <c r="L112" i="12"/>
  <c r="L362" i="12"/>
  <c r="L277" i="12"/>
  <c r="L242" i="12"/>
  <c r="L164" i="12"/>
  <c r="L55" i="12"/>
  <c r="L434" i="12"/>
  <c r="L114" i="12"/>
  <c r="L477" i="12"/>
  <c r="L87" i="12"/>
  <c r="P3" i="1"/>
  <c r="P3" i="15"/>
  <c r="D26" i="3"/>
  <c r="P119" i="1"/>
  <c r="P131" i="1"/>
  <c r="P111" i="1"/>
  <c r="P113" i="1"/>
  <c r="P115" i="1"/>
  <c r="P127" i="1"/>
  <c r="P141" i="1"/>
  <c r="P29" i="1"/>
  <c r="P143" i="1" l="1"/>
  <c r="N349" i="5"/>
  <c r="N111" i="5"/>
  <c r="N520" i="5"/>
  <c r="N407" i="5"/>
  <c r="N412" i="5"/>
  <c r="P46" i="1"/>
  <c r="N274" i="5"/>
  <c r="N616" i="5"/>
  <c r="N440" i="5"/>
  <c r="N406" i="5"/>
  <c r="N22" i="5"/>
  <c r="N141" i="5"/>
  <c r="N322" i="5"/>
  <c r="L15" i="14"/>
  <c r="N460" i="5"/>
  <c r="N578" i="5"/>
  <c r="N605" i="5"/>
  <c r="N640" i="5"/>
  <c r="N140" i="5"/>
  <c r="N621" i="5"/>
  <c r="N171" i="5"/>
  <c r="N557" i="5"/>
  <c r="N644" i="5"/>
  <c r="N588" i="5"/>
  <c r="N450" i="5"/>
  <c r="L22" i="14"/>
  <c r="N313" i="5"/>
  <c r="N247" i="5"/>
  <c r="N350" i="5"/>
  <c r="N50" i="5"/>
  <c r="N331" i="5"/>
  <c r="N434" i="5"/>
  <c r="N532" i="5"/>
  <c r="N436" i="5"/>
  <c r="N528" i="5"/>
  <c r="N367" i="5"/>
  <c r="N571" i="5"/>
  <c r="N639" i="5"/>
  <c r="N120" i="5"/>
  <c r="N524" i="5"/>
  <c r="N641" i="5"/>
  <c r="D27" i="3"/>
  <c r="N344" i="5"/>
  <c r="N645" i="5"/>
  <c r="N112" i="5"/>
  <c r="N330" i="5"/>
  <c r="N426" i="5"/>
  <c r="N305" i="5"/>
  <c r="N472" i="5"/>
  <c r="N584" i="5"/>
  <c r="N488" i="5"/>
  <c r="N116" i="5"/>
  <c r="N404" i="5"/>
  <c r="N522" i="5"/>
  <c r="N46" i="5"/>
  <c r="N155" i="5"/>
  <c r="N654" i="5"/>
  <c r="N653" i="5" s="1"/>
  <c r="T653" i="5" s="1"/>
  <c r="N226" i="5"/>
  <c r="N477" i="5"/>
  <c r="N332" i="5"/>
  <c r="N207" i="5"/>
  <c r="N439" i="5"/>
  <c r="N630" i="5"/>
  <c r="N465" i="5"/>
  <c r="N447" i="5"/>
  <c r="N298" i="5"/>
  <c r="N297" i="5" s="1"/>
  <c r="N237" i="5"/>
  <c r="N158" i="5"/>
  <c r="N515" i="5"/>
  <c r="N214" i="5"/>
  <c r="N63" i="5"/>
  <c r="N486" i="5"/>
  <c r="N535" i="5"/>
  <c r="N130" i="5"/>
  <c r="O499" i="12"/>
  <c r="N568" i="5"/>
  <c r="N523" i="5"/>
  <c r="N270" i="5"/>
  <c r="N193" i="5"/>
  <c r="N548" i="5"/>
  <c r="N153" i="5"/>
  <c r="N384" i="5"/>
  <c r="N521" i="5"/>
  <c r="N98" i="5"/>
  <c r="N544" i="5"/>
  <c r="N364" i="5"/>
  <c r="N400" i="5"/>
  <c r="N281" i="5"/>
  <c r="N15" i="5"/>
  <c r="N579" i="5"/>
  <c r="N142" i="5"/>
  <c r="N446" i="5"/>
  <c r="N60" i="5"/>
  <c r="N228" i="5"/>
  <c r="N435" i="5"/>
  <c r="N635" i="5"/>
  <c r="N290" i="5"/>
  <c r="N301" i="5"/>
  <c r="N408" i="5"/>
  <c r="N399" i="5"/>
  <c r="N420" i="5"/>
  <c r="N610" i="5"/>
  <c r="N518" i="5"/>
  <c r="N199" i="5"/>
  <c r="N219" i="5"/>
  <c r="N442" i="5"/>
  <c r="N51" i="5"/>
  <c r="N129" i="5"/>
  <c r="N248" i="5"/>
  <c r="N393" i="5"/>
  <c r="N374" i="5"/>
  <c r="N17" i="5"/>
  <c r="N280" i="5"/>
  <c r="N366" i="5"/>
  <c r="N201" i="5"/>
  <c r="N506" i="5"/>
  <c r="N188" i="5"/>
  <c r="N317" i="5"/>
  <c r="N278" i="5"/>
  <c r="N335" i="5"/>
  <c r="N109" i="5"/>
  <c r="N504" i="5"/>
  <c r="N482" i="5"/>
  <c r="N74" i="5"/>
  <c r="N263" i="5"/>
  <c r="L24" i="14"/>
  <c r="N146" i="5"/>
  <c r="N538" i="5"/>
  <c r="N40" i="5"/>
  <c r="N9" i="5"/>
  <c r="N187" i="5"/>
  <c r="N485" i="5"/>
  <c r="N552" i="5"/>
  <c r="N39" i="5"/>
  <c r="N622" i="5"/>
  <c r="N215" i="5"/>
  <c r="N18" i="5"/>
  <c r="N388" i="5"/>
  <c r="N451" i="5"/>
  <c r="N417" i="5"/>
  <c r="C69" i="14"/>
  <c r="N57" i="5"/>
  <c r="N320" i="5"/>
  <c r="N190" i="5"/>
  <c r="N244" i="5"/>
  <c r="N355" i="5"/>
  <c r="N166" i="5"/>
  <c r="N87" i="5"/>
  <c r="N468" i="5"/>
  <c r="N314" i="5"/>
  <c r="N267" i="5"/>
  <c r="N220" i="5"/>
  <c r="N316" i="5"/>
  <c r="N383" i="5"/>
  <c r="N611" i="5"/>
  <c r="N152" i="5"/>
  <c r="N547" i="5"/>
  <c r="N168" i="5"/>
  <c r="N88" i="5"/>
  <c r="N204" i="5"/>
  <c r="N194" i="5"/>
  <c r="N231" i="5"/>
  <c r="N126" i="5"/>
  <c r="N318" i="5"/>
  <c r="N651" i="5"/>
  <c r="N42" i="5"/>
  <c r="N541" i="5"/>
  <c r="N325" i="5"/>
  <c r="N118" i="5"/>
  <c r="N633" i="5"/>
  <c r="N517" i="5"/>
  <c r="N76" i="5"/>
  <c r="N592" i="5"/>
  <c r="N363" i="5"/>
  <c r="N471" i="5"/>
  <c r="N10" i="5"/>
  <c r="L17" i="14"/>
  <c r="N122" i="5"/>
  <c r="N443" i="5"/>
  <c r="N285" i="5"/>
  <c r="N238" i="5"/>
  <c r="N636" i="5"/>
  <c r="N596" i="5"/>
  <c r="N181" i="5"/>
  <c r="N437" i="5"/>
  <c r="N513" i="5"/>
  <c r="N463" i="5"/>
  <c r="N491" i="5"/>
  <c r="N195" i="5"/>
  <c r="N646" i="5"/>
  <c r="N508" i="5"/>
  <c r="N445" i="5"/>
  <c r="N392" i="5"/>
  <c r="N43" i="5"/>
  <c r="N180" i="5"/>
  <c r="N329" i="5"/>
  <c r="L10" i="14"/>
  <c r="N59" i="5"/>
  <c r="N174" i="5"/>
  <c r="N550" i="5"/>
  <c r="N183" i="5"/>
  <c r="N540" i="5"/>
  <c r="N642" i="5"/>
  <c r="N266" i="5"/>
  <c r="N448" i="5"/>
  <c r="N203" i="5"/>
  <c r="N306" i="5"/>
  <c r="N545" i="5"/>
  <c r="N456" i="5"/>
  <c r="N258" i="5"/>
  <c r="N481" i="5"/>
  <c r="N370" i="5"/>
  <c r="N386" i="5"/>
  <c r="N594" i="5"/>
  <c r="N595" i="5"/>
  <c r="N385" i="5"/>
  <c r="N505" i="5"/>
  <c r="N565" i="5"/>
  <c r="N234" i="5"/>
  <c r="N353" i="5"/>
  <c r="L13" i="14"/>
  <c r="N492" i="5"/>
  <c r="N58" i="5"/>
  <c r="N638" i="5"/>
  <c r="N289" i="5"/>
  <c r="N177" i="5"/>
  <c r="N55" i="5"/>
  <c r="N83" i="5"/>
  <c r="N454" i="5"/>
  <c r="N315" i="5"/>
  <c r="N563" i="5"/>
  <c r="N151" i="5"/>
  <c r="N569" i="5"/>
  <c r="N423" i="5"/>
  <c r="N479" i="5"/>
  <c r="N461" i="5"/>
  <c r="N422" i="5"/>
  <c r="L25" i="14"/>
  <c r="N617" i="5"/>
  <c r="N232" i="5"/>
  <c r="N413" i="5"/>
  <c r="N211" i="5"/>
  <c r="N25" i="5"/>
  <c r="N555" i="5"/>
  <c r="N554" i="5"/>
  <c r="N585" i="5"/>
  <c r="N414" i="5"/>
  <c r="N467" i="5"/>
  <c r="L8" i="14"/>
  <c r="L14" i="14"/>
  <c r="N279" i="5"/>
  <c r="N478" i="5"/>
  <c r="N509" i="5"/>
  <c r="N208" i="5"/>
  <c r="N124" i="5"/>
  <c r="N131" i="5"/>
  <c r="N273" i="5"/>
  <c r="N66" i="5"/>
  <c r="N500" i="5"/>
  <c r="N433" i="5"/>
  <c r="N424" i="5"/>
  <c r="N35" i="5"/>
  <c r="N251" i="5"/>
  <c r="N562" i="5"/>
  <c r="N245" i="5"/>
  <c r="L20" i="14"/>
  <c r="N382" i="5"/>
  <c r="N542" i="5"/>
  <c r="N242" i="5"/>
  <c r="N139" i="5"/>
  <c r="N564" i="5"/>
  <c r="N210" i="5"/>
  <c r="N84" i="5"/>
  <c r="N82" i="5"/>
  <c r="N342" i="5"/>
  <c r="N575" i="5"/>
  <c r="N570" i="5"/>
  <c r="N235" i="5"/>
  <c r="N507" i="5"/>
  <c r="N531" i="5"/>
  <c r="N176" i="5"/>
  <c r="N573" i="5"/>
  <c r="N561" i="5"/>
  <c r="N246" i="5"/>
  <c r="N312" i="5"/>
  <c r="L16" i="14"/>
  <c r="N268" i="5"/>
  <c r="N593" i="5"/>
  <c r="N361" i="5"/>
  <c r="N154" i="5"/>
  <c r="N284" i="5"/>
  <c r="N339" i="5"/>
  <c r="N358" i="5"/>
  <c r="N380" i="5"/>
  <c r="N493" i="5"/>
  <c r="N583" i="5"/>
  <c r="N34" i="5"/>
  <c r="N470" i="5"/>
  <c r="N628" i="5"/>
  <c r="N581" i="5"/>
  <c r="N394" i="5"/>
  <c r="N143" i="5"/>
  <c r="N502" i="5"/>
  <c r="N452" i="5"/>
  <c r="N466" i="5"/>
  <c r="N546" i="5"/>
  <c r="N103" i="5"/>
  <c r="N108" i="5"/>
  <c r="N606" i="5"/>
  <c r="N243" i="5"/>
  <c r="N62" i="5"/>
  <c r="N229" i="5"/>
  <c r="N627" i="5"/>
  <c r="N511" i="5"/>
  <c r="N291" i="5"/>
  <c r="N560" i="5"/>
  <c r="N499" i="5"/>
  <c r="N167" i="5"/>
  <c r="N64" i="5"/>
  <c r="N530" i="5"/>
  <c r="N45" i="5"/>
  <c r="M662" i="5"/>
  <c r="S6" i="5" s="1"/>
  <c r="N310" i="5"/>
  <c r="N223" i="5"/>
  <c r="N536" i="5"/>
  <c r="N97" i="5"/>
  <c r="N368" i="5"/>
  <c r="N275" i="5"/>
  <c r="N529" i="5"/>
  <c r="N159" i="5"/>
  <c r="N356" i="5"/>
  <c r="N643" i="5"/>
  <c r="N162" i="5"/>
  <c r="N514" i="5"/>
  <c r="N396" i="5"/>
  <c r="L11" i="14"/>
  <c r="N253" i="5"/>
  <c r="N73" i="5"/>
  <c r="N576" i="5"/>
  <c r="N351" i="5"/>
  <c r="N21" i="5"/>
  <c r="N343" i="5"/>
  <c r="N256" i="5"/>
  <c r="N44" i="5"/>
  <c r="N239" i="5"/>
  <c r="N613" i="5"/>
  <c r="N586" i="5"/>
  <c r="N537" i="5"/>
  <c r="N169" i="5"/>
  <c r="N338" i="5"/>
  <c r="N582" i="5"/>
  <c r="N620" i="5"/>
  <c r="N72" i="5"/>
  <c r="N551" i="5"/>
  <c r="N580" i="5"/>
  <c r="N282" i="5"/>
  <c r="N173" i="5"/>
  <c r="N637" i="5"/>
  <c r="N70" i="5"/>
  <c r="N138" i="5"/>
  <c r="N590" i="5"/>
  <c r="N612" i="5"/>
  <c r="N105" i="5"/>
  <c r="N602" i="5"/>
  <c r="N110" i="5"/>
  <c r="N591" i="5"/>
  <c r="N490" i="5"/>
  <c r="N264" i="5"/>
  <c r="N32" i="5"/>
  <c r="N197" i="5"/>
  <c r="N224" i="5"/>
  <c r="N589" i="5"/>
  <c r="N14" i="5"/>
  <c r="N213" i="5"/>
  <c r="L12" i="14"/>
  <c r="N357" i="5"/>
  <c r="N346" i="5"/>
  <c r="N626" i="5"/>
  <c r="N403" i="5"/>
  <c r="N308" i="5"/>
  <c r="N359" i="5"/>
  <c r="N230" i="5"/>
  <c r="N303" i="5"/>
  <c r="N533" i="5"/>
  <c r="N496" i="5"/>
  <c r="N150" i="5"/>
  <c r="N457" i="5"/>
  <c r="N415" i="5"/>
  <c r="N113" i="5"/>
  <c r="L9" i="14"/>
  <c r="N416" i="5"/>
  <c r="P30" i="15"/>
  <c r="N85" i="5"/>
  <c r="N33" i="5"/>
  <c r="L7" i="14"/>
  <c r="M667" i="5"/>
  <c r="N147" i="5"/>
  <c r="N145" i="5" s="1"/>
  <c r="N136" i="5"/>
  <c r="N572" i="5"/>
  <c r="N287" i="5"/>
  <c r="N185" i="5"/>
  <c r="N375" i="5"/>
  <c r="N164" i="5"/>
  <c r="N163" i="5"/>
  <c r="N96" i="5"/>
  <c r="N319" i="5"/>
  <c r="N469" i="5"/>
  <c r="N360" i="5"/>
  <c r="N650" i="5"/>
  <c r="N161" i="5"/>
  <c r="N501" i="5"/>
  <c r="N132" i="5"/>
  <c r="N647" i="5"/>
  <c r="N23" i="5"/>
  <c r="N601" i="5"/>
  <c r="N286" i="5"/>
  <c r="N609" i="5"/>
  <c r="N543" i="5"/>
  <c r="N54" i="5"/>
  <c r="N184" i="5"/>
  <c r="N78" i="5"/>
  <c r="N257" i="5"/>
  <c r="N249" i="5"/>
  <c r="N262" i="5"/>
  <c r="N624" i="5"/>
  <c r="M668" i="5"/>
  <c r="N225" i="5"/>
  <c r="N410" i="5"/>
  <c r="N69" i="5"/>
  <c r="N252" i="5"/>
  <c r="N378" i="5"/>
  <c r="N377" i="5"/>
  <c r="N221" i="5"/>
  <c r="N516" i="5"/>
  <c r="N277" i="5"/>
  <c r="K29" i="14"/>
  <c r="M30" i="14" s="1"/>
  <c r="N371" i="5"/>
  <c r="N615" i="5"/>
  <c r="N387" i="5"/>
  <c r="N608" i="5"/>
  <c r="N24" i="5"/>
  <c r="N172" i="5"/>
  <c r="N574" i="5"/>
  <c r="N38" i="5"/>
  <c r="N205" i="5"/>
  <c r="N178" i="5"/>
  <c r="N429" i="5"/>
  <c r="N397" i="5"/>
  <c r="N47" i="5"/>
  <c r="N428" i="5"/>
  <c r="N121" i="5"/>
  <c r="N92" i="5"/>
  <c r="N91" i="5" s="1"/>
  <c r="T91" i="5" s="1"/>
  <c r="N104" i="5"/>
  <c r="N539" i="5"/>
  <c r="N534" i="5"/>
  <c r="N90" i="5"/>
  <c r="N409" i="5"/>
  <c r="N336" i="5"/>
  <c r="N77" i="5"/>
  <c r="M660" i="5"/>
  <c r="H8" i="4" s="1"/>
  <c r="N202" i="5"/>
  <c r="L6" i="14"/>
  <c r="M6" i="14" s="1"/>
  <c r="N345" i="5"/>
  <c r="N216" i="5"/>
  <c r="N269" i="5"/>
  <c r="N449" i="5"/>
  <c r="N559" i="5"/>
  <c r="N362" i="5"/>
  <c r="N459" i="5"/>
  <c r="N327" i="5"/>
  <c r="N462" i="5"/>
  <c r="N369" i="5"/>
  <c r="N553" i="5"/>
  <c r="N629" i="5"/>
  <c r="N149" i="5"/>
  <c r="N12" i="5"/>
  <c r="N135" i="5"/>
  <c r="N519" i="5"/>
  <c r="N441" i="5"/>
  <c r="N89" i="5"/>
  <c r="N604" i="5"/>
  <c r="N48" i="5"/>
  <c r="N333" i="5"/>
  <c r="N79" i="5"/>
  <c r="N398" i="5"/>
  <c r="N309" i="5"/>
  <c r="N619" i="5"/>
  <c r="N438" i="5"/>
  <c r="N61" i="5"/>
  <c r="N453" i="5"/>
  <c r="N261" i="5"/>
  <c r="N427" i="5"/>
  <c r="N53" i="5"/>
  <c r="N117" i="5"/>
  <c r="N119" i="5"/>
  <c r="N26" i="5"/>
  <c r="N137" i="5"/>
  <c r="N255" i="5"/>
  <c r="N240" i="5"/>
  <c r="N133" i="5"/>
  <c r="N652" i="5"/>
  <c r="N227" i="5"/>
  <c r="N29" i="5"/>
  <c r="N607" i="5"/>
  <c r="N401" i="5"/>
  <c r="L23" i="14"/>
  <c r="N340" i="5"/>
  <c r="N495" i="5"/>
  <c r="N484" i="5"/>
  <c r="N480" i="5"/>
  <c r="N381" i="5"/>
  <c r="N236" i="5"/>
  <c r="N160" i="5"/>
  <c r="N566" i="5"/>
  <c r="N577" i="5"/>
  <c r="N473" i="5"/>
  <c r="N93" i="5"/>
  <c r="N476" i="5"/>
  <c r="N419" i="5"/>
  <c r="N196" i="5"/>
  <c r="N191" i="5"/>
  <c r="N11" i="5"/>
  <c r="N599" i="5"/>
  <c r="N474" i="5"/>
  <c r="N65" i="5"/>
  <c r="N323" i="5"/>
  <c r="N483" i="5"/>
  <c r="N418" i="5"/>
  <c r="N567" i="5"/>
  <c r="N326" i="5"/>
  <c r="N125" i="5"/>
  <c r="N321" i="5"/>
  <c r="N254" i="5"/>
  <c r="N200" i="5"/>
  <c r="N324" i="5"/>
  <c r="N128" i="5"/>
  <c r="N337" i="5"/>
  <c r="N100" i="5"/>
  <c r="N106" i="5"/>
  <c r="N192" i="5"/>
  <c r="N13" i="5"/>
  <c r="N421" i="5"/>
  <c r="N175" i="5"/>
  <c r="N347" i="5"/>
  <c r="N494" i="5"/>
  <c r="N217" i="5"/>
  <c r="N498" i="5"/>
  <c r="N391" i="5"/>
  <c r="N390" i="5" s="1"/>
  <c r="N649" i="5"/>
  <c r="N431" i="5"/>
  <c r="N600" i="5"/>
  <c r="N556" i="5"/>
  <c r="N300" i="5"/>
  <c r="N222" i="5"/>
  <c r="N31" i="5"/>
  <c r="N294" i="5"/>
  <c r="N101" i="5"/>
  <c r="N411" i="5"/>
  <c r="N49" i="5"/>
  <c r="N527" i="5"/>
  <c r="N292" i="5"/>
  <c r="N71" i="5"/>
  <c r="O91" i="24"/>
  <c r="L28" i="24" s="1"/>
  <c r="N587" i="5"/>
  <c r="N603" i="5"/>
  <c r="N8" i="5"/>
  <c r="P149" i="1"/>
  <c r="N425" i="5"/>
  <c r="N311" i="5"/>
  <c r="N334" i="5"/>
  <c r="L21" i="14"/>
  <c r="N206" i="5"/>
  <c r="N68" i="5"/>
  <c r="N272" i="5"/>
  <c r="N549" i="5"/>
  <c r="N212" i="5"/>
  <c r="N348" i="5"/>
  <c r="N56" i="5"/>
  <c r="N218" i="5"/>
  <c r="N510" i="5"/>
  <c r="L19" i="14"/>
  <c r="N283" i="5"/>
  <c r="N623" i="5"/>
  <c r="N430" i="5"/>
  <c r="N405" i="5"/>
  <c r="N20" i="5"/>
  <c r="N497" i="5"/>
  <c r="N293" i="5"/>
  <c r="N489" i="5"/>
  <c r="N80" i="5"/>
  <c r="N250" i="5"/>
  <c r="N512" i="5"/>
  <c r="N259" i="5"/>
  <c r="N165" i="5"/>
  <c r="N487" i="5"/>
  <c r="N302" i="5"/>
  <c r="N182" i="5"/>
  <c r="N265" i="5"/>
  <c r="N30" i="5"/>
  <c r="N127" i="5"/>
  <c r="N233" i="5"/>
  <c r="N170" i="5"/>
  <c r="N16" i="5"/>
  <c r="N41" i="5"/>
  <c r="N372" i="5"/>
  <c r="N634" i="5"/>
  <c r="N618" i="5"/>
  <c r="N354" i="5"/>
  <c r="N288" i="5"/>
  <c r="N432" i="5"/>
  <c r="N373" i="5"/>
  <c r="N625" i="5"/>
  <c r="N102" i="5"/>
  <c r="N134" i="5"/>
  <c r="N186" i="5"/>
  <c r="N271" i="5"/>
  <c r="N631" i="5"/>
  <c r="L18" i="14"/>
  <c r="N376" i="5"/>
  <c r="N241" i="5"/>
  <c r="N307" i="5"/>
  <c r="N6" i="12"/>
  <c r="M3" i="15"/>
  <c r="M27" i="15" s="1"/>
  <c r="G3" i="15"/>
  <c r="G27" i="15" s="1"/>
  <c r="O3" i="15"/>
  <c r="O27" i="15" s="1"/>
  <c r="I3" i="15"/>
  <c r="I27" i="15" s="1"/>
  <c r="R3" i="15"/>
  <c r="K3" i="15"/>
  <c r="K27" i="15" s="1"/>
  <c r="P29" i="15"/>
  <c r="S61" i="1"/>
  <c r="P55" i="1"/>
  <c r="R3" i="1"/>
  <c r="P45" i="1"/>
  <c r="S63" i="1"/>
  <c r="S64" i="1"/>
  <c r="L11" i="24"/>
  <c r="L23" i="24"/>
  <c r="L47" i="24"/>
  <c r="L52" i="24"/>
  <c r="L61" i="24"/>
  <c r="L55" i="24"/>
  <c r="L75" i="24"/>
  <c r="L86" i="24"/>
  <c r="L31" i="24"/>
  <c r="L27" i="24"/>
  <c r="L88" i="24"/>
  <c r="L14" i="24"/>
  <c r="L37" i="24"/>
  <c r="L32" i="24"/>
  <c r="L29" i="24"/>
  <c r="L82" i="24"/>
  <c r="L53" i="24"/>
  <c r="L7" i="24"/>
  <c r="M7" i="24" s="1"/>
  <c r="N7" i="24" s="1"/>
  <c r="M664" i="5"/>
  <c r="D69" i="14"/>
  <c r="D84" i="14" s="1"/>
  <c r="C84" i="14"/>
  <c r="E27" i="3"/>
  <c r="O92" i="24"/>
  <c r="Q92" i="24"/>
  <c r="P81" i="1"/>
  <c r="R29" i="1"/>
  <c r="Q500" i="12"/>
  <c r="O500" i="12"/>
  <c r="M669" i="5"/>
  <c r="M657" i="5" s="1"/>
  <c r="N179" i="5" l="1"/>
  <c r="N455" i="5"/>
  <c r="T455" i="5" s="1"/>
  <c r="L51" i="24"/>
  <c r="L79" i="24"/>
  <c r="L30" i="24"/>
  <c r="L19" i="24"/>
  <c r="L10" i="24"/>
  <c r="L70" i="24"/>
  <c r="N648" i="5"/>
  <c r="N115" i="5"/>
  <c r="N28" i="5"/>
  <c r="N27" i="5" s="1"/>
  <c r="T27" i="5" s="1"/>
  <c r="N458" i="5"/>
  <c r="T458" i="5" s="1"/>
  <c r="N86" i="5"/>
  <c r="T86" i="5" s="1"/>
  <c r="N95" i="5"/>
  <c r="N598" i="5"/>
  <c r="N99" i="5"/>
  <c r="N94" i="5" s="1"/>
  <c r="T94" i="5" s="1"/>
  <c r="N299" i="5"/>
  <c r="N37" i="5"/>
  <c r="N107" i="5"/>
  <c r="T107" i="5" s="1"/>
  <c r="N464" i="5"/>
  <c r="T464" i="5" s="1"/>
  <c r="N379" i="5"/>
  <c r="N148" i="5"/>
  <c r="N81" i="5"/>
  <c r="T81" i="5" s="1"/>
  <c r="N632" i="5"/>
  <c r="N597" i="5" s="1"/>
  <c r="T597" i="5" s="1"/>
  <c r="N67" i="5"/>
  <c r="T67" i="5" s="1"/>
  <c r="N352" i="5"/>
  <c r="N189" i="5"/>
  <c r="N444" i="5"/>
  <c r="T444" i="5" s="1"/>
  <c r="L69" i="24"/>
  <c r="L17" i="24"/>
  <c r="L57" i="24"/>
  <c r="N503" i="5"/>
  <c r="T503" i="5" s="1"/>
  <c r="N7" i="5"/>
  <c r="L77" i="24"/>
  <c r="L81" i="24"/>
  <c r="L72" i="24"/>
  <c r="L41" i="24"/>
  <c r="L66" i="24"/>
  <c r="L64" i="24"/>
  <c r="L16" i="24"/>
  <c r="L63" i="24"/>
  <c r="L44" i="24"/>
  <c r="L68" i="24"/>
  <c r="L34" i="24"/>
  <c r="L12" i="24"/>
  <c r="L20" i="24"/>
  <c r="L49" i="24"/>
  <c r="L9" i="24"/>
  <c r="L43" i="24"/>
  <c r="L62" i="24"/>
  <c r="L46" i="24"/>
  <c r="L45" i="24"/>
  <c r="L74" i="24"/>
  <c r="L76" i="24"/>
  <c r="L39" i="24"/>
  <c r="L59" i="24"/>
  <c r="L65" i="24"/>
  <c r="L67" i="24"/>
  <c r="L60" i="24"/>
  <c r="L33" i="24"/>
  <c r="L48" i="24"/>
  <c r="N395" i="5"/>
  <c r="T395" i="5" s="1"/>
  <c r="N75" i="5"/>
  <c r="T75" i="5" s="1"/>
  <c r="N52" i="5"/>
  <c r="N36" i="5" s="1"/>
  <c r="T36" i="5" s="1"/>
  <c r="N328" i="5"/>
  <c r="N198" i="5"/>
  <c r="N276" i="5"/>
  <c r="N558" i="5"/>
  <c r="T558" i="5" s="1"/>
  <c r="N304" i="5"/>
  <c r="N475" i="5"/>
  <c r="T475" i="5" s="1"/>
  <c r="N19" i="5"/>
  <c r="N365" i="5"/>
  <c r="N296" i="5" s="1"/>
  <c r="T296" i="5" s="1"/>
  <c r="N209" i="5"/>
  <c r="N260" i="5"/>
  <c r="N526" i="5"/>
  <c r="N525" i="5" s="1"/>
  <c r="T525" i="5" s="1"/>
  <c r="N157" i="5"/>
  <c r="N341" i="5"/>
  <c r="M7" i="14"/>
  <c r="M8" i="14" s="1"/>
  <c r="M9" i="14" s="1"/>
  <c r="M10" i="14" s="1"/>
  <c r="M11" i="14" s="1"/>
  <c r="M12" i="14" s="1"/>
  <c r="M13" i="14" s="1"/>
  <c r="M14" i="14" s="1"/>
  <c r="M15" i="14" s="1"/>
  <c r="M16" i="14" s="1"/>
  <c r="M17" i="14" s="1"/>
  <c r="M18" i="14" s="1"/>
  <c r="M19" i="14" s="1"/>
  <c r="M20" i="14" s="1"/>
  <c r="M21" i="14" s="1"/>
  <c r="M22" i="14" s="1"/>
  <c r="M23" i="14" s="1"/>
  <c r="M24" i="14" s="1"/>
  <c r="M25" i="14" s="1"/>
  <c r="L27" i="14" s="1"/>
  <c r="N614" i="5"/>
  <c r="L8" i="24"/>
  <c r="M8" i="24" s="1"/>
  <c r="M9" i="24" s="1"/>
  <c r="M10" i="24" s="1"/>
  <c r="M11" i="24" s="1"/>
  <c r="M12" i="24" s="1"/>
  <c r="L71" i="24"/>
  <c r="L56" i="24"/>
  <c r="L78" i="24"/>
  <c r="L36" i="24"/>
  <c r="L85" i="24"/>
  <c r="L84" i="24"/>
  <c r="L42" i="24"/>
  <c r="L40" i="24"/>
  <c r="L73" i="24"/>
  <c r="L22" i="24"/>
  <c r="L87" i="24"/>
  <c r="L83" i="24"/>
  <c r="L54" i="24"/>
  <c r="L24" i="24"/>
  <c r="L80" i="24"/>
  <c r="L13" i="24"/>
  <c r="L15" i="24"/>
  <c r="L18" i="24"/>
  <c r="N123" i="5"/>
  <c r="L25" i="24"/>
  <c r="L21" i="24"/>
  <c r="L38" i="24"/>
  <c r="L58" i="24"/>
  <c r="L50" i="24"/>
  <c r="L35" i="24"/>
  <c r="L26" i="24"/>
  <c r="N144" i="5"/>
  <c r="T144" i="5" s="1"/>
  <c r="N27" i="15"/>
  <c r="O29" i="15"/>
  <c r="G28" i="15"/>
  <c r="F27" i="15"/>
  <c r="G29" i="15"/>
  <c r="I29" i="15"/>
  <c r="H27" i="15"/>
  <c r="L27" i="15"/>
  <c r="M29" i="15"/>
  <c r="P107" i="1"/>
  <c r="J27" i="15"/>
  <c r="K29" i="15"/>
  <c r="S113" i="1"/>
  <c r="N156" i="5"/>
  <c r="T156" i="5" s="1"/>
  <c r="N114" i="5"/>
  <c r="T114" i="5" s="1"/>
  <c r="P133" i="1"/>
  <c r="M670" i="5"/>
  <c r="M658" i="5" s="1"/>
  <c r="T390" i="5"/>
  <c r="N389" i="5"/>
  <c r="T389" i="5" s="1"/>
  <c r="N6" i="5"/>
  <c r="M13" i="24" l="1"/>
  <c r="M14" i="24" s="1"/>
  <c r="M15" i="24" s="1"/>
  <c r="M16" i="24" s="1"/>
  <c r="M17" i="24" s="1"/>
  <c r="M18" i="24" s="1"/>
  <c r="M19" i="24" s="1"/>
  <c r="M20" i="24" s="1"/>
  <c r="M21" i="24" s="1"/>
  <c r="M22" i="24" s="1"/>
  <c r="M23" i="24" s="1"/>
  <c r="M24" i="24" s="1"/>
  <c r="M25" i="24" s="1"/>
  <c r="M26" i="24" s="1"/>
  <c r="M27" i="24" s="1"/>
  <c r="M28" i="24" s="1"/>
  <c r="M29" i="24" s="1"/>
  <c r="M30" i="24" s="1"/>
  <c r="M31" i="24" s="1"/>
  <c r="M32" i="24" s="1"/>
  <c r="M33" i="24" s="1"/>
  <c r="M34" i="24" s="1"/>
  <c r="M35" i="24" s="1"/>
  <c r="M36" i="24" s="1"/>
  <c r="M37" i="24" s="1"/>
  <c r="M38" i="24" s="1"/>
  <c r="M39" i="24" s="1"/>
  <c r="M40" i="24" s="1"/>
  <c r="M41" i="24" s="1"/>
  <c r="M42" i="24" s="1"/>
  <c r="M43" i="24" s="1"/>
  <c r="M44" i="24" s="1"/>
  <c r="M45" i="24" s="1"/>
  <c r="M46" i="24" s="1"/>
  <c r="M47" i="24" s="1"/>
  <c r="M48" i="24" s="1"/>
  <c r="M49" i="24" s="1"/>
  <c r="M50" i="24" s="1"/>
  <c r="M51" i="24" s="1"/>
  <c r="M52" i="24" s="1"/>
  <c r="M53" i="24" s="1"/>
  <c r="M54" i="24" s="1"/>
  <c r="M55" i="24" s="1"/>
  <c r="M56" i="24" s="1"/>
  <c r="M57" i="24" s="1"/>
  <c r="M58" i="24" s="1"/>
  <c r="M59" i="24" s="1"/>
  <c r="M60" i="24" s="1"/>
  <c r="M61" i="24" s="1"/>
  <c r="M62" i="24" s="1"/>
  <c r="M63" i="24" s="1"/>
  <c r="M64" i="24" s="1"/>
  <c r="M65" i="24" s="1"/>
  <c r="M66" i="24" s="1"/>
  <c r="M67" i="24" s="1"/>
  <c r="M68" i="24" s="1"/>
  <c r="M69" i="24" s="1"/>
  <c r="M70" i="24" s="1"/>
  <c r="M71" i="24" s="1"/>
  <c r="M72" i="24" s="1"/>
  <c r="M73" i="24" s="1"/>
  <c r="M74" i="24" s="1"/>
  <c r="M75" i="24" s="1"/>
  <c r="M76" i="24" s="1"/>
  <c r="M77" i="24" s="1"/>
  <c r="M78" i="24" s="1"/>
  <c r="M79" i="24" s="1"/>
  <c r="M80" i="24" s="1"/>
  <c r="M81" i="24" s="1"/>
  <c r="M82" i="24" s="1"/>
  <c r="M83" i="24" s="1"/>
  <c r="M84" i="24" s="1"/>
  <c r="M85" i="24" s="1"/>
  <c r="M86" i="24" s="1"/>
  <c r="M87" i="24" s="1"/>
  <c r="M88" i="24" s="1"/>
  <c r="N8" i="24"/>
  <c r="O8" i="24"/>
  <c r="I28" i="15"/>
  <c r="G30" i="15"/>
  <c r="F28" i="15"/>
  <c r="N9" i="24"/>
  <c r="O9" i="24"/>
  <c r="P9" i="24" s="1"/>
  <c r="N295" i="5"/>
  <c r="T295" i="5" s="1"/>
  <c r="T6" i="5"/>
  <c r="O27" i="24" l="1"/>
  <c r="K28" i="15"/>
  <c r="H28" i="15"/>
  <c r="I30" i="15"/>
  <c r="P10" i="24"/>
  <c r="O10" i="24"/>
  <c r="N10" i="24"/>
  <c r="N655" i="5"/>
  <c r="Q149" i="1" l="1"/>
  <c r="K30" i="15"/>
  <c r="J28" i="15"/>
  <c r="M28" i="15"/>
  <c r="N11" i="24"/>
  <c r="O11" i="24"/>
  <c r="P11" i="24"/>
  <c r="M30" i="15" l="1"/>
  <c r="L28" i="15"/>
  <c r="O28" i="15"/>
  <c r="O12" i="24"/>
  <c r="N12" i="24"/>
  <c r="P12" i="24"/>
  <c r="O30" i="15" l="1"/>
  <c r="N28" i="15"/>
  <c r="P13" i="24"/>
  <c r="O13" i="24"/>
  <c r="N13" i="24"/>
  <c r="N14" i="24" l="1"/>
  <c r="P14" i="24"/>
  <c r="O14" i="24"/>
  <c r="O15" i="24" l="1"/>
  <c r="N15" i="24"/>
  <c r="P15" i="24"/>
  <c r="N16" i="24" l="1"/>
  <c r="P16" i="24"/>
  <c r="O16" i="24"/>
  <c r="P17" i="24" l="1"/>
  <c r="N17" i="24"/>
  <c r="O17" i="24"/>
  <c r="N18" i="24" l="1"/>
  <c r="O18" i="24"/>
  <c r="P18" i="24"/>
  <c r="N19" i="24" l="1"/>
  <c r="O19" i="24"/>
  <c r="P19" i="24"/>
  <c r="O20" i="24" l="1"/>
  <c r="N20" i="24"/>
  <c r="P20" i="24"/>
  <c r="O21" i="24" l="1"/>
  <c r="N21" i="24"/>
  <c r="P21" i="24"/>
  <c r="O22" i="24" l="1"/>
  <c r="P22" i="24"/>
  <c r="N22" i="24"/>
  <c r="P23" i="24" l="1"/>
  <c r="O23" i="24"/>
  <c r="N23" i="24"/>
  <c r="N24" i="24" l="1"/>
  <c r="P24" i="24"/>
  <c r="O24" i="24"/>
  <c r="N25" i="24" l="1"/>
  <c r="P25" i="24"/>
  <c r="O25" i="24"/>
  <c r="N26" i="24" l="1"/>
  <c r="P26" i="24"/>
  <c r="O26" i="24"/>
  <c r="P27" i="24" l="1"/>
  <c r="N27" i="24"/>
  <c r="N28" i="24" l="1"/>
  <c r="O28" i="24"/>
  <c r="P28" i="24"/>
  <c r="P29" i="24" l="1"/>
  <c r="O29" i="24"/>
  <c r="N29" i="24"/>
  <c r="O30" i="24" l="1"/>
  <c r="N30" i="24"/>
  <c r="P30" i="24"/>
  <c r="P31" i="24" l="1"/>
  <c r="O31" i="24"/>
  <c r="N31" i="24"/>
  <c r="P32" i="24" l="1"/>
  <c r="O32" i="24"/>
  <c r="N32" i="24"/>
  <c r="O33" i="24" l="1"/>
  <c r="P33" i="24"/>
  <c r="N33" i="24"/>
  <c r="P34" i="24" l="1"/>
  <c r="O34" i="24"/>
  <c r="N34" i="24"/>
  <c r="N35" i="24" l="1"/>
  <c r="P35" i="24"/>
  <c r="O35" i="24"/>
  <c r="O36" i="24" l="1"/>
  <c r="N36" i="24"/>
  <c r="P36" i="24"/>
  <c r="N37" i="24" l="1"/>
  <c r="P37" i="24"/>
  <c r="O37" i="24"/>
  <c r="O38" i="24" l="1"/>
  <c r="P38" i="24"/>
  <c r="N38" i="24"/>
  <c r="P39" i="24" l="1"/>
  <c r="O39" i="24"/>
  <c r="N39" i="24"/>
  <c r="P40" i="24" l="1"/>
  <c r="O40" i="24"/>
  <c r="N40" i="24"/>
  <c r="O41" i="24" l="1"/>
  <c r="P41" i="24"/>
  <c r="N41" i="24"/>
  <c r="P42" i="24" l="1"/>
  <c r="N42" i="24"/>
  <c r="O42" i="24"/>
  <c r="P43" i="24" l="1"/>
  <c r="N43" i="24"/>
  <c r="O43" i="24"/>
  <c r="O44" i="24" l="1"/>
  <c r="N44" i="24"/>
  <c r="P44" i="24"/>
  <c r="O45" i="24" l="1"/>
  <c r="N45" i="24"/>
  <c r="P45" i="24"/>
  <c r="O46" i="24" l="1"/>
  <c r="N46" i="24"/>
  <c r="P46" i="24"/>
  <c r="O47" i="24" l="1"/>
  <c r="N47" i="24"/>
  <c r="P47" i="24"/>
  <c r="O48" i="24" l="1"/>
  <c r="N48" i="24"/>
  <c r="P48" i="24"/>
  <c r="O49" i="24" l="1"/>
  <c r="N49" i="24"/>
  <c r="P49" i="24"/>
  <c r="O50" i="24" l="1"/>
  <c r="N50" i="24"/>
  <c r="P50" i="24"/>
  <c r="O51" i="24" l="1"/>
  <c r="N51" i="24"/>
  <c r="P51" i="24"/>
  <c r="O52" i="24" l="1"/>
  <c r="P52" i="24"/>
  <c r="N52" i="24"/>
  <c r="P53" i="24" l="1"/>
  <c r="N53" i="24"/>
  <c r="O53" i="24"/>
  <c r="O54" i="24" l="1"/>
  <c r="N54" i="24"/>
  <c r="P54" i="24"/>
  <c r="P55" i="24" l="1"/>
  <c r="O55" i="24"/>
  <c r="N55" i="24"/>
  <c r="P56" i="24" l="1"/>
  <c r="N56" i="24"/>
  <c r="O56" i="24"/>
  <c r="P57" i="24" l="1"/>
  <c r="O57" i="24"/>
  <c r="N57" i="24"/>
  <c r="O58" i="24" l="1"/>
  <c r="N58" i="24"/>
  <c r="P58" i="24"/>
  <c r="N59" i="24" l="1"/>
  <c r="P59" i="24"/>
  <c r="O59" i="24"/>
  <c r="N60" i="24" l="1"/>
  <c r="O60" i="24"/>
  <c r="P60" i="24"/>
  <c r="P61" i="24" l="1"/>
  <c r="O61" i="24"/>
  <c r="N61" i="24"/>
  <c r="P62" i="24" l="1"/>
  <c r="N62" i="24"/>
  <c r="O62" i="24"/>
  <c r="O63" i="24" l="1"/>
  <c r="P63" i="24"/>
  <c r="N63" i="24"/>
  <c r="O64" i="24" l="1"/>
  <c r="P64" i="24"/>
  <c r="N64" i="24"/>
  <c r="N65" i="24" l="1"/>
  <c r="O65" i="24"/>
  <c r="P65" i="24"/>
  <c r="P66" i="24" l="1"/>
  <c r="N66" i="24"/>
  <c r="O66" i="24"/>
  <c r="P67" i="24" l="1"/>
  <c r="O67" i="24"/>
  <c r="N67" i="24"/>
  <c r="O68" i="24" l="1"/>
  <c r="N68" i="24"/>
  <c r="P68" i="24"/>
  <c r="P69" i="24" l="1"/>
  <c r="O69" i="24"/>
  <c r="N69" i="24"/>
  <c r="P70" i="24" l="1"/>
  <c r="N70" i="24"/>
  <c r="O70" i="24"/>
  <c r="O71" i="24" l="1"/>
  <c r="N71" i="24"/>
  <c r="P71" i="24"/>
  <c r="P72" i="24" l="1"/>
  <c r="O72" i="24"/>
  <c r="N72" i="24"/>
  <c r="P73" i="24" l="1"/>
  <c r="O73" i="24"/>
  <c r="N73" i="24"/>
  <c r="P74" i="24" l="1"/>
  <c r="N74" i="24"/>
  <c r="O74" i="24"/>
  <c r="P75" i="24" l="1"/>
  <c r="N75" i="24"/>
  <c r="O75" i="24"/>
  <c r="P76" i="24" l="1"/>
  <c r="O76" i="24"/>
  <c r="N76" i="24"/>
  <c r="O77" i="24" l="1"/>
  <c r="P77" i="24"/>
  <c r="N77" i="24"/>
  <c r="O78" i="24" l="1"/>
  <c r="N78" i="24"/>
  <c r="P78" i="24"/>
  <c r="P79" i="24" l="1"/>
  <c r="O79" i="24"/>
  <c r="N79" i="24"/>
  <c r="O80" i="24" l="1"/>
  <c r="P80" i="24"/>
  <c r="N80" i="24"/>
  <c r="O81" i="24" l="1"/>
  <c r="N81" i="24"/>
  <c r="P81" i="24"/>
  <c r="P82" i="24" l="1"/>
  <c r="O82" i="24"/>
  <c r="N82" i="24"/>
  <c r="P83" i="24" l="1"/>
  <c r="O83" i="24"/>
  <c r="N83" i="24"/>
  <c r="O84" i="24" l="1"/>
  <c r="P84" i="24"/>
  <c r="N84" i="24"/>
  <c r="P85" i="24" l="1"/>
  <c r="N85" i="24"/>
  <c r="O85" i="24"/>
  <c r="P86" i="24" l="1"/>
  <c r="O86" i="24"/>
  <c r="N86" i="24"/>
  <c r="O87" i="24" l="1"/>
  <c r="N87" i="24"/>
  <c r="P87" i="24"/>
  <c r="L89" i="24" l="1"/>
  <c r="O88" i="24"/>
  <c r="N88" i="24"/>
  <c r="P88" i="24"/>
  <c r="O6" i="12"/>
  <c r="M7" i="12" l="1"/>
  <c r="O7" i="12" s="1"/>
  <c r="N7" i="12" l="1"/>
  <c r="M8" i="12" l="1"/>
  <c r="O8" i="12" l="1"/>
  <c r="P8" i="12" s="1"/>
  <c r="M9" i="12"/>
  <c r="N8" i="12"/>
  <c r="P9" i="12" l="1"/>
  <c r="O9" i="12"/>
  <c r="N9" i="12"/>
  <c r="M10" i="12"/>
  <c r="P10" i="12" l="1"/>
  <c r="O10" i="12"/>
  <c r="N10" i="12"/>
  <c r="M11" i="12" l="1"/>
  <c r="P11" i="12" l="1"/>
  <c r="O11" i="12"/>
  <c r="M12" i="12"/>
  <c r="N11" i="12"/>
  <c r="O12" i="12" l="1"/>
  <c r="P12" i="12"/>
  <c r="N12" i="12"/>
  <c r="M13" i="12"/>
  <c r="O13" i="12" l="1"/>
  <c r="P13" i="12"/>
  <c r="M14" i="12"/>
  <c r="N13" i="12"/>
  <c r="P14" i="12" l="1"/>
  <c r="O14" i="12"/>
  <c r="N14" i="12"/>
  <c r="M15" i="12" l="1"/>
  <c r="O15" i="12" l="1"/>
  <c r="P15" i="12"/>
  <c r="M16" i="12"/>
  <c r="N15" i="12"/>
  <c r="O16" i="12" l="1"/>
  <c r="P16" i="12"/>
  <c r="M17" i="12"/>
  <c r="N16" i="12"/>
  <c r="P17" i="12" l="1"/>
  <c r="O17" i="12"/>
  <c r="M18" i="12"/>
  <c r="N17" i="12"/>
  <c r="P18" i="12" l="1"/>
  <c r="O18" i="12"/>
  <c r="N18" i="12"/>
  <c r="M19" i="12"/>
  <c r="M20" i="12" l="1"/>
  <c r="O19" i="12"/>
  <c r="P19" i="12"/>
  <c r="N19" i="12"/>
  <c r="N20" i="12" l="1"/>
  <c r="O20" i="12"/>
  <c r="P20" i="12"/>
  <c r="M21" i="12"/>
  <c r="O21" i="12" l="1"/>
  <c r="P21" i="12"/>
  <c r="N21" i="12"/>
  <c r="M22" i="12" l="1"/>
  <c r="O22" i="12" l="1"/>
  <c r="P22" i="12"/>
  <c r="M23" i="12"/>
  <c r="N22" i="12"/>
  <c r="O23" i="12" l="1"/>
  <c r="P23" i="12"/>
  <c r="N23" i="12"/>
  <c r="M24" i="12" l="1"/>
  <c r="O24" i="12" l="1"/>
  <c r="P24" i="12"/>
  <c r="M25" i="12"/>
  <c r="N24" i="12"/>
  <c r="M26" i="12" l="1"/>
  <c r="O25" i="12"/>
  <c r="P25" i="12"/>
  <c r="N25" i="12"/>
  <c r="N26" i="12" l="1"/>
  <c r="P26" i="12"/>
  <c r="O26" i="12"/>
  <c r="M27" i="12"/>
  <c r="O27" i="12" l="1"/>
  <c r="P27" i="12"/>
  <c r="M28" i="12"/>
  <c r="N27" i="12"/>
  <c r="O28" i="12" l="1"/>
  <c r="P28" i="12"/>
  <c r="N28" i="12"/>
  <c r="M29" i="12"/>
  <c r="M30" i="12" l="1"/>
  <c r="P29" i="12"/>
  <c r="O29" i="12"/>
  <c r="N29" i="12"/>
  <c r="M31" i="12" l="1"/>
  <c r="N30" i="12"/>
  <c r="O30" i="12"/>
  <c r="P30" i="12"/>
  <c r="N31" i="12" l="1"/>
  <c r="P31" i="12"/>
  <c r="O31" i="12"/>
  <c r="M32" i="12"/>
  <c r="M33" i="12" l="1"/>
  <c r="O32" i="12"/>
  <c r="P32" i="12"/>
  <c r="N32" i="12"/>
  <c r="N33" i="12" l="1"/>
  <c r="P33" i="12"/>
  <c r="O33" i="12"/>
  <c r="M34" i="12"/>
  <c r="P34" i="12" l="1"/>
  <c r="O34" i="12"/>
  <c r="M35" i="12"/>
  <c r="N34" i="12"/>
  <c r="P35" i="12" l="1"/>
  <c r="O35" i="12"/>
  <c r="N35" i="12"/>
  <c r="M36" i="12"/>
  <c r="O36" i="12" l="1"/>
  <c r="P36" i="12"/>
  <c r="N36" i="12"/>
  <c r="M37" i="12"/>
  <c r="P37" i="12" l="1"/>
  <c r="O37" i="12"/>
  <c r="N37" i="12"/>
  <c r="M38" i="12"/>
  <c r="O38" i="12" l="1"/>
  <c r="P38" i="12"/>
  <c r="M39" i="12"/>
  <c r="N38" i="12"/>
  <c r="O39" i="12" l="1"/>
  <c r="P39" i="12"/>
  <c r="M40" i="12"/>
  <c r="N39" i="12"/>
  <c r="O40" i="12" l="1"/>
  <c r="P40" i="12"/>
  <c r="M41" i="12"/>
  <c r="N40" i="12"/>
  <c r="O41" i="12" l="1"/>
  <c r="P41" i="12"/>
  <c r="N41" i="12"/>
  <c r="M42" i="12"/>
  <c r="P42" i="12" l="1"/>
  <c r="O42" i="12"/>
  <c r="M43" i="12"/>
  <c r="N42" i="12"/>
  <c r="O43" i="12" l="1"/>
  <c r="P43" i="12"/>
  <c r="N43" i="12"/>
  <c r="M44" i="12"/>
  <c r="P44" i="12" l="1"/>
  <c r="O44" i="12"/>
  <c r="N44" i="12"/>
  <c r="M45" i="12"/>
  <c r="M46" i="12" l="1"/>
  <c r="P45" i="12"/>
  <c r="O45" i="12"/>
  <c r="N45" i="12"/>
  <c r="N46" i="12" l="1"/>
  <c r="O46" i="12"/>
  <c r="P46" i="12"/>
  <c r="M47" i="12"/>
  <c r="P47" i="12" l="1"/>
  <c r="O47" i="12"/>
  <c r="N47" i="12"/>
  <c r="M48" i="12"/>
  <c r="M49" i="12" l="1"/>
  <c r="O48" i="12"/>
  <c r="P48" i="12"/>
  <c r="N48" i="12"/>
  <c r="N49" i="12" l="1"/>
  <c r="O49" i="12"/>
  <c r="P49" i="12"/>
  <c r="M50" i="12"/>
  <c r="O50" i="12" l="1"/>
  <c r="P50" i="12"/>
  <c r="M51" i="12"/>
  <c r="N50" i="12"/>
  <c r="P51" i="12" l="1"/>
  <c r="O51" i="12"/>
  <c r="N51" i="12"/>
  <c r="M52" i="12"/>
  <c r="P52" i="12" l="1"/>
  <c r="O52" i="12"/>
  <c r="M53" i="12"/>
  <c r="N52" i="12"/>
  <c r="M54" i="12" l="1"/>
  <c r="O53" i="12"/>
  <c r="P53" i="12"/>
  <c r="N53" i="12"/>
  <c r="N54" i="12" l="1"/>
  <c r="O54" i="12"/>
  <c r="P54" i="12"/>
  <c r="M55" i="12"/>
  <c r="P55" i="12" l="1"/>
  <c r="O55" i="12"/>
  <c r="N55" i="12"/>
  <c r="M56" i="12"/>
  <c r="P56" i="12" l="1"/>
  <c r="O56" i="12"/>
  <c r="N56" i="12"/>
  <c r="M57" i="12"/>
  <c r="P57" i="12" l="1"/>
  <c r="O57" i="12"/>
  <c r="M58" i="12"/>
  <c r="N57" i="12"/>
  <c r="M59" i="12" l="1"/>
  <c r="P58" i="12"/>
  <c r="O58" i="12"/>
  <c r="N58" i="12"/>
  <c r="N59" i="12" l="1"/>
  <c r="P59" i="12"/>
  <c r="O59" i="12"/>
  <c r="M60" i="12"/>
  <c r="O60" i="12" l="1"/>
  <c r="P60" i="12"/>
  <c r="N60" i="12"/>
  <c r="M61" i="12"/>
  <c r="O61" i="12" l="1"/>
  <c r="P61" i="12"/>
  <c r="M62" i="12"/>
  <c r="N61" i="12"/>
  <c r="P62" i="12" l="1"/>
  <c r="O62" i="12"/>
  <c r="N62" i="12"/>
  <c r="M63" i="12"/>
  <c r="P63" i="12" l="1"/>
  <c r="O63" i="12"/>
  <c r="M64" i="12"/>
  <c r="N63" i="12"/>
  <c r="O64" i="12" l="1"/>
  <c r="P64" i="12"/>
  <c r="M65" i="12"/>
  <c r="N64" i="12"/>
  <c r="M66" i="12" l="1"/>
  <c r="P65" i="12"/>
  <c r="O65" i="12"/>
  <c r="N65" i="12"/>
  <c r="N66" i="12" l="1"/>
  <c r="P66" i="12"/>
  <c r="O66" i="12"/>
  <c r="M67" i="12"/>
  <c r="O67" i="12" l="1"/>
  <c r="P67" i="12"/>
  <c r="M68" i="12"/>
  <c r="N67" i="12"/>
  <c r="M69" i="12" l="1"/>
  <c r="O68" i="12"/>
  <c r="P68" i="12"/>
  <c r="N68" i="12"/>
  <c r="N69" i="12" l="1"/>
  <c r="P69" i="12"/>
  <c r="O69" i="12"/>
  <c r="M70" i="12"/>
  <c r="P70" i="12" l="1"/>
  <c r="O70" i="12"/>
  <c r="M71" i="12"/>
  <c r="N70" i="12"/>
  <c r="P71" i="12" l="1"/>
  <c r="O71" i="12"/>
  <c r="N71" i="12"/>
  <c r="M72" i="12"/>
  <c r="M73" i="12" l="1"/>
  <c r="O72" i="12"/>
  <c r="P72" i="12"/>
  <c r="N72" i="12"/>
  <c r="M74" i="12" l="1"/>
  <c r="N73" i="12"/>
  <c r="O73" i="12"/>
  <c r="P73" i="12"/>
  <c r="N74" i="12" l="1"/>
  <c r="M75" i="12"/>
  <c r="O74" i="12"/>
  <c r="P74" i="12"/>
  <c r="N75" i="12" l="1"/>
  <c r="P75" i="12"/>
  <c r="O75" i="12"/>
  <c r="M76" i="12"/>
  <c r="O76" i="12" l="1"/>
  <c r="P76" i="12"/>
  <c r="M77" i="12"/>
  <c r="N76" i="12"/>
  <c r="P77" i="12" l="1"/>
  <c r="O77" i="12"/>
  <c r="N77" i="12"/>
  <c r="M78" i="12"/>
  <c r="M79" i="12" l="1"/>
  <c r="P78" i="12"/>
  <c r="O78" i="12"/>
  <c r="N78" i="12"/>
  <c r="N79" i="12" l="1"/>
  <c r="M80" i="12"/>
  <c r="O79" i="12"/>
  <c r="P79" i="12"/>
  <c r="M81" i="12" l="1"/>
  <c r="N80" i="12"/>
  <c r="O80" i="12"/>
  <c r="P80" i="12"/>
  <c r="N81" i="12" l="1"/>
  <c r="P81" i="12"/>
  <c r="O81" i="12"/>
  <c r="M82" i="12" l="1"/>
  <c r="M83" i="12" l="1"/>
  <c r="P82" i="12"/>
  <c r="O82" i="12"/>
  <c r="N82" i="12"/>
  <c r="N83" i="12" l="1"/>
  <c r="O83" i="12"/>
  <c r="P83" i="12"/>
  <c r="M84" i="12"/>
  <c r="M85" i="12" l="1"/>
  <c r="P84" i="12"/>
  <c r="O84" i="12"/>
  <c r="N84" i="12"/>
  <c r="N85" i="12" l="1"/>
  <c r="O85" i="12"/>
  <c r="P85" i="12"/>
  <c r="M86" i="12"/>
  <c r="P86" i="12" l="1"/>
  <c r="O86" i="12"/>
  <c r="N86" i="12"/>
  <c r="M87" i="12"/>
  <c r="O87" i="12" l="1"/>
  <c r="P87" i="12"/>
  <c r="M88" i="12"/>
  <c r="N87" i="12"/>
  <c r="O88" i="12" l="1"/>
  <c r="P88" i="12"/>
  <c r="N88" i="12"/>
  <c r="M89" i="12"/>
  <c r="P89" i="12" l="1"/>
  <c r="O89" i="12"/>
  <c r="M90" i="12"/>
  <c r="N89" i="12"/>
  <c r="O90" i="12" l="1"/>
  <c r="P90" i="12"/>
  <c r="M91" i="12"/>
  <c r="N90" i="12"/>
  <c r="M92" i="12" l="1"/>
  <c r="P91" i="12"/>
  <c r="O91" i="12"/>
  <c r="N91" i="12"/>
  <c r="N92" i="12" l="1"/>
  <c r="O92" i="12"/>
  <c r="P92" i="12"/>
  <c r="M93" i="12"/>
  <c r="O93" i="12" l="1"/>
  <c r="P93" i="12"/>
  <c r="N93" i="12"/>
  <c r="M94" i="12"/>
  <c r="O94" i="12" l="1"/>
  <c r="P94" i="12"/>
  <c r="N94" i="12"/>
  <c r="M95" i="12"/>
  <c r="P95" i="12" l="1"/>
  <c r="O95" i="12"/>
  <c r="M96" i="12"/>
  <c r="N95" i="12"/>
  <c r="P96" i="12" l="1"/>
  <c r="O96" i="12"/>
  <c r="M97" i="12"/>
  <c r="N96" i="12"/>
  <c r="P97" i="12" l="1"/>
  <c r="O97" i="12"/>
  <c r="N97" i="12"/>
  <c r="M98" i="12"/>
  <c r="P98" i="12" l="1"/>
  <c r="O98" i="12"/>
  <c r="N98" i="12"/>
  <c r="M99" i="12"/>
  <c r="M100" i="12" l="1"/>
  <c r="O99" i="12"/>
  <c r="P99" i="12"/>
  <c r="N99" i="12"/>
  <c r="M101" i="12" l="1"/>
  <c r="N100" i="12"/>
  <c r="P100" i="12"/>
  <c r="O100" i="12"/>
  <c r="N101" i="12" l="1"/>
  <c r="M102" i="12"/>
  <c r="P101" i="12"/>
  <c r="O101" i="12"/>
  <c r="N102" i="12" l="1"/>
  <c r="O102" i="12"/>
  <c r="P102" i="12"/>
  <c r="M103" i="12"/>
  <c r="M104" i="12" l="1"/>
  <c r="P103" i="12"/>
  <c r="O103" i="12"/>
  <c r="N103" i="12"/>
  <c r="N104" i="12" l="1"/>
  <c r="M105" i="12"/>
  <c r="P104" i="12"/>
  <c r="O104" i="12"/>
  <c r="M106" i="12" l="1"/>
  <c r="N105" i="12"/>
  <c r="O105" i="12"/>
  <c r="P105" i="12"/>
  <c r="N106" i="12" l="1"/>
  <c r="P106" i="12"/>
  <c r="O106" i="12"/>
  <c r="M107" i="12"/>
  <c r="O107" i="12" l="1"/>
  <c r="P107" i="12"/>
  <c r="N107" i="12"/>
  <c r="M108" i="12"/>
  <c r="P108" i="12" l="1"/>
  <c r="O108" i="12"/>
  <c r="M109" i="12"/>
  <c r="N108" i="12"/>
  <c r="M110" i="12" l="1"/>
  <c r="P109" i="12"/>
  <c r="O109" i="12"/>
  <c r="N109" i="12"/>
  <c r="N110" i="12" l="1"/>
  <c r="O110" i="12"/>
  <c r="P110" i="12"/>
  <c r="M111" i="12"/>
  <c r="M112" i="12" l="1"/>
  <c r="P111" i="12"/>
  <c r="O111" i="12"/>
  <c r="N111" i="12"/>
  <c r="M113" i="12" l="1"/>
  <c r="N112" i="12"/>
  <c r="O112" i="12"/>
  <c r="P112" i="12"/>
  <c r="N113" i="12" l="1"/>
  <c r="O113" i="12"/>
  <c r="P113" i="12"/>
  <c r="M114" i="12"/>
  <c r="P114" i="12" l="1"/>
  <c r="O114" i="12"/>
  <c r="N114" i="12"/>
  <c r="M115" i="12"/>
  <c r="M116" i="12" l="1"/>
  <c r="P115" i="12"/>
  <c r="O115" i="12"/>
  <c r="N115" i="12"/>
  <c r="N116" i="12" l="1"/>
  <c r="P116" i="12"/>
  <c r="O116" i="12"/>
  <c r="M117" i="12"/>
  <c r="P117" i="12" l="1"/>
  <c r="O117" i="12"/>
  <c r="N117" i="12"/>
  <c r="M118" i="12"/>
  <c r="O118" i="12" l="1"/>
  <c r="P118" i="12"/>
  <c r="M119" i="12"/>
  <c r="N118" i="12"/>
  <c r="P119" i="12" l="1"/>
  <c r="O119" i="12"/>
  <c r="N119" i="12"/>
  <c r="M120" i="12"/>
  <c r="P120" i="12" l="1"/>
  <c r="O120" i="12"/>
  <c r="M121" i="12"/>
  <c r="N120" i="12"/>
  <c r="P121" i="12" l="1"/>
  <c r="O121" i="12"/>
  <c r="N121" i="12"/>
  <c r="M122" i="12"/>
  <c r="P122" i="12" l="1"/>
  <c r="O122" i="12"/>
  <c r="N122" i="12"/>
  <c r="M123" i="12"/>
  <c r="P123" i="12" l="1"/>
  <c r="O123" i="12"/>
  <c r="N123" i="12"/>
  <c r="M124" i="12"/>
  <c r="P124" i="12" l="1"/>
  <c r="O124" i="12"/>
  <c r="N124" i="12"/>
  <c r="M125" i="12"/>
  <c r="M126" i="12" l="1"/>
  <c r="O125" i="12"/>
  <c r="P125" i="12"/>
  <c r="N125" i="12"/>
  <c r="N126" i="12" l="1"/>
  <c r="M127" i="12"/>
  <c r="O126" i="12"/>
  <c r="P126" i="12"/>
  <c r="N127" i="12" l="1"/>
  <c r="O127" i="12"/>
  <c r="P127" i="12"/>
  <c r="M128" i="12"/>
  <c r="P128" i="12" l="1"/>
  <c r="O128" i="12"/>
  <c r="M129" i="12"/>
  <c r="N128" i="12"/>
  <c r="O129" i="12" l="1"/>
  <c r="P129" i="12"/>
  <c r="N129" i="12"/>
  <c r="M130" i="12"/>
  <c r="M131" i="12" l="1"/>
  <c r="O130" i="12"/>
  <c r="P130" i="12"/>
  <c r="N130" i="12"/>
  <c r="N131" i="12" l="1"/>
  <c r="O131" i="12"/>
  <c r="P131" i="12"/>
  <c r="M132" i="12"/>
  <c r="P132" i="12" l="1"/>
  <c r="O132" i="12"/>
  <c r="M133" i="12"/>
  <c r="N132" i="12"/>
  <c r="M134" i="12" l="1"/>
  <c r="O133" i="12"/>
  <c r="P133" i="12"/>
  <c r="N133" i="12"/>
  <c r="N134" i="12" l="1"/>
  <c r="P134" i="12"/>
  <c r="O134" i="12"/>
  <c r="M135" i="12"/>
  <c r="O135" i="12" l="1"/>
  <c r="P135" i="12"/>
  <c r="N135" i="12"/>
  <c r="M136" i="12"/>
  <c r="O136" i="12" l="1"/>
  <c r="P136" i="12"/>
  <c r="M137" i="12"/>
  <c r="N136" i="12"/>
  <c r="M138" i="12" l="1"/>
  <c r="O137" i="12"/>
  <c r="P137" i="12"/>
  <c r="N137" i="12"/>
  <c r="N138" i="12" l="1"/>
  <c r="M139" i="12"/>
  <c r="O138" i="12"/>
  <c r="P138" i="12"/>
  <c r="N139" i="12" l="1"/>
  <c r="P139" i="12"/>
  <c r="O139" i="12"/>
  <c r="M140" i="12"/>
  <c r="M141" i="12" l="1"/>
  <c r="O140" i="12"/>
  <c r="P140" i="12"/>
  <c r="N140" i="12"/>
  <c r="N141" i="12" l="1"/>
  <c r="O141" i="12"/>
  <c r="P141" i="12"/>
  <c r="M142" i="12"/>
  <c r="M143" i="12" l="1"/>
  <c r="P142" i="12"/>
  <c r="O142" i="12"/>
  <c r="N142" i="12"/>
  <c r="M144" i="12" l="1"/>
  <c r="N143" i="12"/>
  <c r="P143" i="12"/>
  <c r="O143" i="12"/>
  <c r="N144" i="12" l="1"/>
  <c r="M145" i="12"/>
  <c r="P144" i="12"/>
  <c r="O144" i="12"/>
  <c r="N145" i="12" l="1"/>
  <c r="O145" i="12"/>
  <c r="P145" i="12"/>
  <c r="M146" i="12"/>
  <c r="P146" i="12" l="1"/>
  <c r="O146" i="12"/>
  <c r="N146" i="12"/>
  <c r="M147" i="12"/>
  <c r="M148" i="12" l="1"/>
  <c r="O147" i="12"/>
  <c r="P147" i="12"/>
  <c r="N147" i="12"/>
  <c r="N148" i="12" l="1"/>
  <c r="O148" i="12"/>
  <c r="P148" i="12"/>
  <c r="M149" i="12"/>
  <c r="O149" i="12" l="1"/>
  <c r="P149" i="12"/>
  <c r="N149" i="12"/>
  <c r="M150" i="12"/>
  <c r="P150" i="12" l="1"/>
  <c r="O150" i="12"/>
  <c r="M151" i="12"/>
  <c r="N150" i="12"/>
  <c r="O151" i="12" l="1"/>
  <c r="P151" i="12"/>
  <c r="M152" i="12"/>
  <c r="N151" i="12"/>
  <c r="O152" i="12" l="1"/>
  <c r="P152" i="12"/>
  <c r="N152" i="12"/>
  <c r="M153" i="12"/>
  <c r="O153" i="12" l="1"/>
  <c r="P153" i="12"/>
  <c r="N153" i="12"/>
  <c r="M154" i="12"/>
  <c r="M155" i="12" l="1"/>
  <c r="O154" i="12"/>
  <c r="P154" i="12"/>
  <c r="N154" i="12"/>
  <c r="N155" i="12" l="1"/>
  <c r="M156" i="12"/>
  <c r="P155" i="12"/>
  <c r="O155" i="12"/>
  <c r="M157" i="12" l="1"/>
  <c r="N156" i="12"/>
  <c r="O156" i="12"/>
  <c r="P156" i="12"/>
  <c r="N157" i="12" l="1"/>
  <c r="P157" i="12"/>
  <c r="O157" i="12"/>
  <c r="M158" i="12"/>
  <c r="M159" i="12" l="1"/>
  <c r="O158" i="12"/>
  <c r="P158" i="12"/>
  <c r="N158" i="12"/>
  <c r="N159" i="12" l="1"/>
  <c r="O159" i="12"/>
  <c r="P159" i="12"/>
  <c r="M160" i="12"/>
  <c r="O160" i="12" l="1"/>
  <c r="P160" i="12"/>
  <c r="N160" i="12"/>
  <c r="M161" i="12"/>
  <c r="P161" i="12" l="1"/>
  <c r="O161" i="12"/>
  <c r="M162" i="12"/>
  <c r="N161" i="12"/>
  <c r="P162" i="12" l="1"/>
  <c r="O162" i="12"/>
  <c r="N162" i="12"/>
  <c r="M163" i="12"/>
  <c r="O163" i="12" l="1"/>
  <c r="P163" i="12"/>
  <c r="N163" i="12"/>
  <c r="M164" i="12"/>
  <c r="O164" i="12" l="1"/>
  <c r="P164" i="12"/>
  <c r="M165" i="12"/>
  <c r="N164" i="12"/>
  <c r="M166" i="12" l="1"/>
  <c r="P165" i="12"/>
  <c r="O165" i="12"/>
  <c r="N165" i="12"/>
  <c r="N166" i="12" l="1"/>
  <c r="P166" i="12"/>
  <c r="O166" i="12"/>
  <c r="M167" i="12"/>
  <c r="O167" i="12" l="1"/>
  <c r="P167" i="12"/>
  <c r="M168" i="12"/>
  <c r="N167" i="12"/>
  <c r="M169" i="12" l="1"/>
  <c r="P168" i="12"/>
  <c r="O168" i="12"/>
  <c r="N168" i="12"/>
  <c r="N169" i="12" l="1"/>
  <c r="O169" i="12"/>
  <c r="P169" i="12"/>
  <c r="M170" i="12"/>
  <c r="P170" i="12" l="1"/>
  <c r="O170" i="12"/>
  <c r="M171" i="12"/>
  <c r="N170" i="12"/>
  <c r="P171" i="12" l="1"/>
  <c r="O171" i="12"/>
  <c r="N171" i="12"/>
  <c r="M172" i="12"/>
  <c r="M173" i="12" l="1"/>
  <c r="P172" i="12"/>
  <c r="O172" i="12"/>
  <c r="N172" i="12"/>
  <c r="M174" i="12" l="1"/>
  <c r="N173" i="12"/>
  <c r="P173" i="12"/>
  <c r="O173" i="12"/>
  <c r="N174" i="12" l="1"/>
  <c r="P174" i="12"/>
  <c r="O174" i="12"/>
  <c r="M175" i="12"/>
  <c r="M176" i="12" l="1"/>
  <c r="P175" i="12"/>
  <c r="O175" i="12"/>
  <c r="N175" i="12"/>
  <c r="M177" i="12" l="1"/>
  <c r="N176" i="12"/>
  <c r="O176" i="12"/>
  <c r="P176" i="12"/>
  <c r="N177" i="12" l="1"/>
  <c r="O177" i="12"/>
  <c r="P177" i="12"/>
  <c r="M178" i="12"/>
  <c r="P178" i="12" l="1"/>
  <c r="O178" i="12"/>
  <c r="N178" i="12"/>
  <c r="M179" i="12"/>
  <c r="M180" i="12" l="1"/>
  <c r="O179" i="12"/>
  <c r="P179" i="12"/>
  <c r="N179" i="12"/>
  <c r="N180" i="12" l="1"/>
  <c r="O180" i="12"/>
  <c r="P180" i="12"/>
  <c r="M181" i="12"/>
  <c r="O181" i="12" l="1"/>
  <c r="P181" i="12"/>
  <c r="M182" i="12"/>
  <c r="N181" i="12"/>
  <c r="O182" i="12" l="1"/>
  <c r="P182" i="12"/>
  <c r="N182" i="12"/>
  <c r="M183" i="12"/>
  <c r="M184" i="12" l="1"/>
  <c r="O183" i="12"/>
  <c r="P183" i="12"/>
  <c r="N183" i="12"/>
  <c r="N184" i="12" l="1"/>
  <c r="P184" i="12"/>
  <c r="O184" i="12"/>
  <c r="M185" i="12"/>
  <c r="P185" i="12" l="1"/>
  <c r="O185" i="12"/>
  <c r="N185" i="12"/>
  <c r="M186" i="12"/>
  <c r="M187" i="12" l="1"/>
  <c r="P186" i="12"/>
  <c r="O186" i="12"/>
  <c r="N186" i="12"/>
  <c r="N187" i="12" l="1"/>
  <c r="P187" i="12"/>
  <c r="O187" i="12"/>
  <c r="M188" i="12"/>
  <c r="P188" i="12" l="1"/>
  <c r="O188" i="12"/>
  <c r="M189" i="12"/>
  <c r="N188" i="12"/>
  <c r="O189" i="12" l="1"/>
  <c r="P189" i="12"/>
  <c r="N189" i="12"/>
  <c r="M190" i="12"/>
  <c r="M191" i="12" l="1"/>
  <c r="O190" i="12"/>
  <c r="P190" i="12"/>
  <c r="N190" i="12"/>
  <c r="N191" i="12" l="1"/>
  <c r="P191" i="12"/>
  <c r="O191" i="12"/>
  <c r="M192" i="12"/>
  <c r="O192" i="12" l="1"/>
  <c r="P192" i="12"/>
  <c r="M193" i="12"/>
  <c r="N192" i="12"/>
  <c r="M194" i="12" l="1"/>
  <c r="P193" i="12"/>
  <c r="O193" i="12"/>
  <c r="N193" i="12"/>
  <c r="N194" i="12" l="1"/>
  <c r="P194" i="12"/>
  <c r="O194" i="12"/>
  <c r="M195" i="12"/>
  <c r="M196" i="12" l="1"/>
  <c r="P195" i="12"/>
  <c r="O195" i="12"/>
  <c r="N195" i="12"/>
  <c r="N196" i="12" l="1"/>
  <c r="O196" i="12"/>
  <c r="P196" i="12"/>
  <c r="M197" i="12"/>
  <c r="P197" i="12" l="1"/>
  <c r="O197" i="12"/>
  <c r="N197" i="12"/>
  <c r="M198" i="12"/>
  <c r="O198" i="12" l="1"/>
  <c r="P198" i="12"/>
  <c r="N198" i="12"/>
  <c r="M199" i="12"/>
  <c r="P199" i="12" l="1"/>
  <c r="O199" i="12"/>
  <c r="M200" i="12"/>
  <c r="N199" i="12"/>
  <c r="O200" i="12" l="1"/>
  <c r="P200" i="12"/>
  <c r="M201" i="12"/>
  <c r="N200" i="12"/>
  <c r="M202" i="12" l="1"/>
  <c r="O201" i="12"/>
  <c r="P201" i="12"/>
  <c r="N201" i="12"/>
  <c r="N202" i="12" l="1"/>
  <c r="M203" i="12"/>
  <c r="P202" i="12"/>
  <c r="O202" i="12"/>
  <c r="N203" i="12" l="1"/>
  <c r="P203" i="12"/>
  <c r="O203" i="12"/>
  <c r="M204" i="12"/>
  <c r="O204" i="12" l="1"/>
  <c r="P204" i="12"/>
  <c r="N204" i="12"/>
  <c r="M205" i="12"/>
  <c r="M206" i="12" l="1"/>
  <c r="O205" i="12"/>
  <c r="P205" i="12"/>
  <c r="N205" i="12"/>
  <c r="N206" i="12" l="1"/>
  <c r="O206" i="12"/>
  <c r="P206" i="12"/>
  <c r="M207" i="12"/>
  <c r="O207" i="12" l="1"/>
  <c r="P207" i="12"/>
  <c r="M208" i="12"/>
  <c r="N207" i="12"/>
  <c r="M209" i="12" l="1"/>
  <c r="O208" i="12"/>
  <c r="P208" i="12"/>
  <c r="N208" i="12"/>
  <c r="M210" i="12" l="1"/>
  <c r="N209" i="12"/>
  <c r="P209" i="12"/>
  <c r="O209" i="12"/>
  <c r="N210" i="12" l="1"/>
  <c r="P210" i="12"/>
  <c r="O210" i="12"/>
  <c r="M211" i="12"/>
  <c r="M212" i="12" l="1"/>
  <c r="P211" i="12"/>
  <c r="O211" i="12"/>
  <c r="N211" i="12"/>
  <c r="N212" i="12" l="1"/>
  <c r="O212" i="12"/>
  <c r="P212" i="12"/>
  <c r="M213" i="12"/>
  <c r="P213" i="12" l="1"/>
  <c r="O213" i="12"/>
  <c r="M214" i="12"/>
  <c r="N213" i="12"/>
  <c r="M215" i="12" l="1"/>
  <c r="O214" i="12"/>
  <c r="P214" i="12"/>
  <c r="N214" i="12"/>
  <c r="N215" i="12" l="1"/>
  <c r="M216" i="12"/>
  <c r="P215" i="12"/>
  <c r="O215" i="12"/>
  <c r="N216" i="12" l="1"/>
  <c r="M217" i="12"/>
  <c r="O216" i="12"/>
  <c r="P216" i="12"/>
  <c r="M218" i="12" l="1"/>
  <c r="N217" i="12"/>
  <c r="O217" i="12"/>
  <c r="P217" i="12"/>
  <c r="N218" i="12" l="1"/>
  <c r="O218" i="12"/>
  <c r="P218" i="12"/>
  <c r="M219" i="12"/>
  <c r="O219" i="12" l="1"/>
  <c r="P219" i="12"/>
  <c r="M220" i="12"/>
  <c r="N219" i="12"/>
  <c r="P220" i="12" l="1"/>
  <c r="O220" i="12"/>
  <c r="N220" i="12"/>
  <c r="M221" i="12"/>
  <c r="M222" i="12" l="1"/>
  <c r="O221" i="12"/>
  <c r="P221" i="12"/>
  <c r="N221" i="12"/>
  <c r="N222" i="12" l="1"/>
  <c r="O222" i="12"/>
  <c r="P222" i="12"/>
  <c r="M223" i="12"/>
  <c r="O223" i="12" l="1"/>
  <c r="P223" i="12"/>
  <c r="M224" i="12"/>
  <c r="N223" i="12"/>
  <c r="M225" i="12" l="1"/>
  <c r="P224" i="12"/>
  <c r="O224" i="12"/>
  <c r="N224" i="12"/>
  <c r="M226" i="12" l="1"/>
  <c r="N225" i="12"/>
  <c r="P225" i="12"/>
  <c r="O225" i="12"/>
  <c r="N226" i="12" l="1"/>
  <c r="M227" i="12"/>
  <c r="O226" i="12"/>
  <c r="P226" i="12"/>
  <c r="N227" i="12" l="1"/>
  <c r="P227" i="12"/>
  <c r="O227" i="12"/>
  <c r="M228" i="12"/>
  <c r="P228" i="12" l="1"/>
  <c r="O228" i="12"/>
  <c r="N228" i="12"/>
  <c r="M229" i="12"/>
  <c r="M230" i="12" l="1"/>
  <c r="O229" i="12"/>
  <c r="P229" i="12"/>
  <c r="N229" i="12"/>
  <c r="N230" i="12" l="1"/>
  <c r="P230" i="12"/>
  <c r="O230" i="12"/>
  <c r="M231" i="12"/>
  <c r="M232" i="12" l="1"/>
  <c r="P231" i="12"/>
  <c r="O231" i="12"/>
  <c r="N231" i="12"/>
  <c r="N232" i="12" l="1"/>
  <c r="P232" i="12"/>
  <c r="O232" i="12"/>
  <c r="M233" i="12"/>
  <c r="O233" i="12" l="1"/>
  <c r="P233" i="12"/>
  <c r="M234" i="12"/>
  <c r="N233" i="12"/>
  <c r="P234" i="12" l="1"/>
  <c r="O234" i="12"/>
  <c r="M235" i="12"/>
  <c r="N234" i="12"/>
  <c r="O235" i="12" l="1"/>
  <c r="P235" i="12"/>
  <c r="N235" i="12"/>
  <c r="M236" i="12"/>
  <c r="M237" i="12" l="1"/>
  <c r="O236" i="12"/>
  <c r="P236" i="12"/>
  <c r="N236" i="12"/>
  <c r="M238" i="12" l="1"/>
  <c r="N237" i="12"/>
  <c r="P237" i="12"/>
  <c r="O237" i="12"/>
  <c r="M239" i="12" l="1"/>
  <c r="N238" i="12"/>
  <c r="P238" i="12"/>
  <c r="O238" i="12"/>
  <c r="N239" i="12" l="1"/>
  <c r="O239" i="12"/>
  <c r="P239" i="12"/>
  <c r="M240" i="12"/>
  <c r="M241" i="12" l="1"/>
  <c r="P240" i="12"/>
  <c r="O240" i="12"/>
  <c r="N240" i="12"/>
  <c r="N241" i="12" l="1"/>
  <c r="M242" i="12"/>
  <c r="O241" i="12"/>
  <c r="P241" i="12"/>
  <c r="N242" i="12" l="1"/>
  <c r="P242" i="12"/>
  <c r="O242" i="12"/>
  <c r="M243" i="12"/>
  <c r="O243" i="12" l="1"/>
  <c r="P243" i="12"/>
  <c r="N243" i="12"/>
  <c r="M244" i="12"/>
  <c r="M245" i="12" l="1"/>
  <c r="P244" i="12"/>
  <c r="O244" i="12"/>
  <c r="N244" i="12"/>
  <c r="N245" i="12" l="1"/>
  <c r="M246" i="12"/>
  <c r="P245" i="12"/>
  <c r="O245" i="12"/>
  <c r="N246" i="12" l="1"/>
  <c r="O246" i="12"/>
  <c r="M247" i="12"/>
  <c r="P246" i="12"/>
  <c r="M248" i="12" l="1"/>
  <c r="P247" i="12"/>
  <c r="N247" i="12"/>
  <c r="O247" i="12"/>
  <c r="M249" i="12" l="1"/>
  <c r="N248" i="12"/>
  <c r="O248" i="12"/>
  <c r="P248" i="12"/>
  <c r="N249" i="12" l="1"/>
  <c r="M250" i="12"/>
  <c r="P249" i="12"/>
  <c r="O249" i="12"/>
  <c r="N250" i="12" l="1"/>
  <c r="M251" i="12"/>
  <c r="P250" i="12"/>
  <c r="O250" i="12"/>
  <c r="N251" i="12" l="1"/>
  <c r="M252" i="12"/>
  <c r="P251" i="12"/>
  <c r="O251" i="12"/>
  <c r="N252" i="12" l="1"/>
  <c r="P252" i="12"/>
  <c r="O252" i="12"/>
  <c r="M253" i="12"/>
  <c r="M254" i="12" l="1"/>
  <c r="P253" i="12"/>
  <c r="O253" i="12"/>
  <c r="N253" i="12"/>
  <c r="N254" i="12" l="1"/>
  <c r="M255" i="12"/>
  <c r="P254" i="12"/>
  <c r="O254" i="12"/>
  <c r="M256" i="12" l="1"/>
  <c r="N255" i="12"/>
  <c r="O255" i="12"/>
  <c r="P255" i="12"/>
  <c r="M257" i="12" l="1"/>
  <c r="N256" i="12"/>
  <c r="P256" i="12"/>
  <c r="O256" i="12"/>
  <c r="M258" i="12" l="1"/>
  <c r="N257" i="12"/>
  <c r="P257" i="12"/>
  <c r="O257" i="12"/>
  <c r="N258" i="12" l="1"/>
  <c r="M259" i="12"/>
  <c r="O258" i="12"/>
  <c r="P258" i="12"/>
  <c r="M260" i="12" l="1"/>
  <c r="N259" i="12"/>
  <c r="O259" i="12"/>
  <c r="P259" i="12"/>
  <c r="M261" i="12" l="1"/>
  <c r="N260" i="12"/>
  <c r="P260" i="12"/>
  <c r="O260" i="12"/>
  <c r="N261" i="12" l="1"/>
  <c r="M262" i="12"/>
  <c r="P261" i="12"/>
  <c r="O261" i="12"/>
  <c r="M263" i="12" l="1"/>
  <c r="N262" i="12"/>
  <c r="P262" i="12"/>
  <c r="O262" i="12"/>
  <c r="N263" i="12" l="1"/>
  <c r="O263" i="12"/>
  <c r="P263" i="12"/>
  <c r="M264" i="12"/>
  <c r="M265" i="12" l="1"/>
  <c r="P264" i="12"/>
  <c r="O264" i="12"/>
  <c r="N264" i="12"/>
  <c r="N265" i="12" l="1"/>
  <c r="M266" i="12"/>
  <c r="P265" i="12"/>
  <c r="O265" i="12"/>
  <c r="M267" i="12" l="1"/>
  <c r="N266" i="12"/>
  <c r="O266" i="12"/>
  <c r="P266" i="12"/>
  <c r="N267" i="12" l="1"/>
  <c r="M268" i="12"/>
  <c r="P267" i="12"/>
  <c r="O267" i="12"/>
  <c r="N268" i="12" l="1"/>
  <c r="M269" i="12"/>
  <c r="O268" i="12"/>
  <c r="P268" i="12"/>
  <c r="N269" i="12" l="1"/>
  <c r="M270" i="12"/>
  <c r="O269" i="12"/>
  <c r="P269" i="12"/>
  <c r="M271" i="12" l="1"/>
  <c r="N270" i="12"/>
  <c r="O270" i="12"/>
  <c r="P270" i="12"/>
  <c r="N271" i="12" l="1"/>
  <c r="P271" i="12"/>
  <c r="O271" i="12"/>
  <c r="M272" i="12"/>
  <c r="O272" i="12" l="1"/>
  <c r="P272" i="12"/>
  <c r="M273" i="12"/>
  <c r="N272" i="12"/>
  <c r="O273" i="12" l="1"/>
  <c r="P273" i="12"/>
  <c r="M274" i="12"/>
  <c r="N273" i="12"/>
  <c r="O274" i="12" l="1"/>
  <c r="P274" i="12"/>
  <c r="N274" i="12"/>
  <c r="M275" i="12"/>
  <c r="P275" i="12" l="1"/>
  <c r="O275" i="12"/>
  <c r="M276" i="12"/>
  <c r="N275" i="12"/>
  <c r="M277" i="12" l="1"/>
  <c r="P276" i="12"/>
  <c r="O276" i="12"/>
  <c r="N276" i="12"/>
  <c r="M278" i="12" l="1"/>
  <c r="N277" i="12"/>
  <c r="P277" i="12"/>
  <c r="O277" i="12"/>
  <c r="N278" i="12" l="1"/>
  <c r="M279" i="12"/>
  <c r="P278" i="12"/>
  <c r="O278" i="12"/>
  <c r="N279" i="12" l="1"/>
  <c r="O279" i="12"/>
  <c r="P279" i="12"/>
  <c r="M280" i="12"/>
  <c r="P280" i="12" l="1"/>
  <c r="O280" i="12"/>
  <c r="M281" i="12"/>
  <c r="N280" i="12"/>
  <c r="M282" i="12" l="1"/>
  <c r="O281" i="12"/>
  <c r="P281" i="12"/>
  <c r="N281" i="12"/>
  <c r="N282" i="12" l="1"/>
  <c r="P282" i="12"/>
  <c r="O282" i="12"/>
  <c r="M283" i="12"/>
  <c r="M284" i="12" l="1"/>
  <c r="P283" i="12"/>
  <c r="O283" i="12"/>
  <c r="N283" i="12"/>
  <c r="N284" i="12" l="1"/>
  <c r="O284" i="12"/>
  <c r="P284" i="12"/>
  <c r="M285" i="12"/>
  <c r="M286" i="12" l="1"/>
  <c r="P285" i="12"/>
  <c r="O285" i="12"/>
  <c r="N285" i="12"/>
  <c r="N286" i="12" l="1"/>
  <c r="P286" i="12"/>
  <c r="O286" i="12"/>
  <c r="M287" i="12"/>
  <c r="P287" i="12" l="1"/>
  <c r="O287" i="12"/>
  <c r="N287" i="12"/>
  <c r="M288" i="12"/>
  <c r="M289" i="12" l="1"/>
  <c r="O288" i="12"/>
  <c r="P288" i="12"/>
  <c r="N288" i="12"/>
  <c r="N289" i="12" l="1"/>
  <c r="P289" i="12"/>
  <c r="O289" i="12"/>
  <c r="M290" i="12"/>
  <c r="P290" i="12" l="1"/>
  <c r="O290" i="12"/>
  <c r="M291" i="12"/>
  <c r="N290" i="12"/>
  <c r="O291" i="12" l="1"/>
  <c r="P291" i="12"/>
  <c r="N291" i="12"/>
  <c r="M292" i="12"/>
  <c r="M293" i="12" l="1"/>
  <c r="P292" i="12"/>
  <c r="O292" i="12"/>
  <c r="N292" i="12"/>
  <c r="N293" i="12" l="1"/>
  <c r="P293" i="12"/>
  <c r="O293" i="12"/>
  <c r="M294" i="12"/>
  <c r="M295" i="12" l="1"/>
  <c r="P294" i="12"/>
  <c r="O294" i="12"/>
  <c r="N294" i="12"/>
  <c r="N295" i="12" l="1"/>
  <c r="O295" i="12"/>
  <c r="P295" i="12"/>
  <c r="M296" i="12"/>
  <c r="M297" i="12" l="1"/>
  <c r="O296" i="12"/>
  <c r="P296" i="12"/>
  <c r="N296" i="12"/>
  <c r="N297" i="12" l="1"/>
  <c r="O297" i="12"/>
  <c r="P297" i="12"/>
  <c r="M298" i="12"/>
  <c r="M299" i="12" l="1"/>
  <c r="P298" i="12"/>
  <c r="O298" i="12"/>
  <c r="N298" i="12"/>
  <c r="N299" i="12" l="1"/>
  <c r="O299" i="12"/>
  <c r="P299" i="12"/>
  <c r="M300" i="12"/>
  <c r="P300" i="12" l="1"/>
  <c r="O300" i="12"/>
  <c r="N300" i="12"/>
  <c r="M301" i="12"/>
  <c r="O301" i="12" l="1"/>
  <c r="P301" i="12"/>
  <c r="N301" i="12"/>
  <c r="M302" i="12"/>
  <c r="M303" i="12" l="1"/>
  <c r="O302" i="12"/>
  <c r="P302" i="12"/>
  <c r="N302" i="12"/>
  <c r="N303" i="12" l="1"/>
  <c r="P303" i="12"/>
  <c r="O303" i="12"/>
  <c r="M304" i="12"/>
  <c r="P304" i="12" l="1"/>
  <c r="O304" i="12"/>
  <c r="M305" i="12"/>
  <c r="N304" i="12"/>
  <c r="M306" i="12" l="1"/>
  <c r="O305" i="12"/>
  <c r="P305" i="12"/>
  <c r="N305" i="12"/>
  <c r="M307" i="12" l="1"/>
  <c r="N306" i="12"/>
  <c r="P306" i="12"/>
  <c r="O306" i="12"/>
  <c r="N307" i="12" l="1"/>
  <c r="M308" i="12"/>
  <c r="O307" i="12"/>
  <c r="P307" i="12"/>
  <c r="N308" i="12" l="1"/>
  <c r="O308" i="12"/>
  <c r="P308" i="12"/>
  <c r="M309" i="12"/>
  <c r="M310" i="12" l="1"/>
  <c r="P309" i="12"/>
  <c r="O309" i="12"/>
  <c r="N309" i="12"/>
  <c r="M311" i="12" l="1"/>
  <c r="N310" i="12"/>
  <c r="P310" i="12"/>
  <c r="O310" i="12"/>
  <c r="N311" i="12" l="1"/>
  <c r="M312" i="12"/>
  <c r="P311" i="12"/>
  <c r="O311" i="12"/>
  <c r="M313" i="12" l="1"/>
  <c r="N312" i="12"/>
  <c r="P312" i="12"/>
  <c r="O312" i="12"/>
  <c r="N313" i="12" l="1"/>
  <c r="M314" i="12"/>
  <c r="P313" i="12"/>
  <c r="O313" i="12"/>
  <c r="M315" i="12" l="1"/>
  <c r="N314" i="12"/>
  <c r="P314" i="12"/>
  <c r="O314" i="12"/>
  <c r="M316" i="12" l="1"/>
  <c r="N315" i="12"/>
  <c r="P315" i="12"/>
  <c r="O315" i="12"/>
  <c r="N316" i="12" l="1"/>
  <c r="M317" i="12"/>
  <c r="P316" i="12"/>
  <c r="O316" i="12"/>
  <c r="M318" i="12" l="1"/>
  <c r="N317" i="12"/>
  <c r="O317" i="12"/>
  <c r="P317" i="12"/>
  <c r="M319" i="12" l="1"/>
  <c r="N318" i="12"/>
  <c r="P318" i="12"/>
  <c r="O318" i="12"/>
  <c r="N319" i="12" l="1"/>
  <c r="O319" i="12"/>
  <c r="P319" i="12"/>
  <c r="M320" i="12"/>
  <c r="P320" i="12" l="1"/>
  <c r="O320" i="12"/>
  <c r="M321" i="12"/>
  <c r="N320" i="12"/>
  <c r="M322" i="12" l="1"/>
  <c r="O321" i="12"/>
  <c r="P321" i="12"/>
  <c r="N321" i="12"/>
  <c r="N322" i="12" l="1"/>
  <c r="M323" i="12"/>
  <c r="P322" i="12"/>
  <c r="O322" i="12"/>
  <c r="N323" i="12" l="1"/>
  <c r="O323" i="12"/>
  <c r="P323" i="12"/>
  <c r="M324" i="12"/>
  <c r="M325" i="12" l="1"/>
  <c r="O324" i="12"/>
  <c r="P324" i="12"/>
  <c r="N324" i="12"/>
  <c r="N325" i="12" l="1"/>
  <c r="M326" i="12"/>
  <c r="P325" i="12"/>
  <c r="O325" i="12"/>
  <c r="N326" i="12" l="1"/>
  <c r="M327" i="12"/>
  <c r="O326" i="12"/>
  <c r="P326" i="12"/>
  <c r="M328" i="12" l="1"/>
  <c r="N327" i="12"/>
  <c r="P327" i="12"/>
  <c r="O327" i="12"/>
  <c r="N328" i="12" l="1"/>
  <c r="P328" i="12"/>
  <c r="O328" i="12"/>
  <c r="M329" i="12"/>
  <c r="M330" i="12" l="1"/>
  <c r="O329" i="12"/>
  <c r="P329" i="12"/>
  <c r="N329" i="12"/>
  <c r="M331" i="12" l="1"/>
  <c r="N330" i="12"/>
  <c r="P330" i="12"/>
  <c r="O330" i="12"/>
  <c r="N331" i="12" l="1"/>
  <c r="M332" i="12"/>
  <c r="P331" i="12"/>
  <c r="O331" i="12"/>
  <c r="N332" i="12" l="1"/>
  <c r="M333" i="12"/>
  <c r="P332" i="12"/>
  <c r="O332" i="12"/>
  <c r="N333" i="12" l="1"/>
  <c r="P333" i="12"/>
  <c r="O333" i="12"/>
  <c r="M334" i="12"/>
  <c r="M335" i="12" l="1"/>
  <c r="O334" i="12"/>
  <c r="P334" i="12"/>
  <c r="N334" i="12"/>
  <c r="N335" i="12" l="1"/>
  <c r="O335" i="12"/>
  <c r="P335" i="12"/>
  <c r="M336" i="12"/>
  <c r="O336" i="12" l="1"/>
  <c r="P336" i="12"/>
  <c r="M337" i="12"/>
  <c r="N336" i="12"/>
  <c r="O337" i="12" l="1"/>
  <c r="P337" i="12"/>
  <c r="N337" i="12"/>
  <c r="M338" i="12"/>
  <c r="P338" i="12" l="1"/>
  <c r="O338" i="12"/>
  <c r="M339" i="12"/>
  <c r="N338" i="12"/>
  <c r="M340" i="12" l="1"/>
  <c r="O339" i="12"/>
  <c r="P339" i="12"/>
  <c r="N339" i="12"/>
  <c r="N340" i="12" l="1"/>
  <c r="M341" i="12"/>
  <c r="P340" i="12"/>
  <c r="O340" i="12"/>
  <c r="M342" i="12" l="1"/>
  <c r="N341" i="12"/>
  <c r="P341" i="12"/>
  <c r="O341" i="12"/>
  <c r="N342" i="12" l="1"/>
  <c r="P342" i="12"/>
  <c r="O342" i="12"/>
  <c r="M343" i="12"/>
  <c r="M344" i="12" l="1"/>
  <c r="O343" i="12"/>
  <c r="P343" i="12"/>
  <c r="N343" i="12"/>
  <c r="N344" i="12" l="1"/>
  <c r="M345" i="12"/>
  <c r="P344" i="12"/>
  <c r="O344" i="12"/>
  <c r="M346" i="12" l="1"/>
  <c r="N345" i="12"/>
  <c r="P345" i="12"/>
  <c r="O345" i="12"/>
  <c r="M347" i="12" l="1"/>
  <c r="N346" i="12"/>
  <c r="P346" i="12"/>
  <c r="O346" i="12"/>
  <c r="N347" i="12" l="1"/>
  <c r="M348" i="12"/>
  <c r="O347" i="12"/>
  <c r="P347" i="12"/>
  <c r="M349" i="12" l="1"/>
  <c r="N348" i="12"/>
  <c r="O348" i="12"/>
  <c r="P348" i="12"/>
  <c r="M350" i="12" l="1"/>
  <c r="N349" i="12"/>
  <c r="P349" i="12"/>
  <c r="O349" i="12"/>
  <c r="N350" i="12" l="1"/>
  <c r="M351" i="12"/>
  <c r="O350" i="12"/>
  <c r="P350" i="12"/>
  <c r="M352" i="12" l="1"/>
  <c r="N351" i="12"/>
  <c r="O351" i="12"/>
  <c r="P351" i="12"/>
  <c r="M353" i="12" l="1"/>
  <c r="N352" i="12"/>
  <c r="O352" i="12"/>
  <c r="P352" i="12"/>
  <c r="N353" i="12" l="1"/>
  <c r="M354" i="12"/>
  <c r="O353" i="12"/>
  <c r="P353" i="12"/>
  <c r="M355" i="12" l="1"/>
  <c r="N354" i="12"/>
  <c r="O354" i="12"/>
  <c r="P354" i="12"/>
  <c r="N355" i="12" l="1"/>
  <c r="O355" i="12"/>
  <c r="P355" i="12"/>
  <c r="M356" i="12"/>
  <c r="M357" i="12" l="1"/>
  <c r="P356" i="12"/>
  <c r="O356" i="12"/>
  <c r="N356" i="12"/>
  <c r="N357" i="12" l="1"/>
  <c r="P357" i="12"/>
  <c r="O357" i="12"/>
  <c r="M358" i="12"/>
  <c r="M359" i="12" l="1"/>
  <c r="O358" i="12"/>
  <c r="P358" i="12"/>
  <c r="N358" i="12"/>
  <c r="N359" i="12" l="1"/>
  <c r="M360" i="12"/>
  <c r="O359" i="12"/>
  <c r="P359" i="12"/>
  <c r="N360" i="12" l="1"/>
  <c r="M361" i="12"/>
  <c r="P360" i="12"/>
  <c r="O360" i="12"/>
  <c r="M362" i="12" l="1"/>
  <c r="N361" i="12"/>
  <c r="P361" i="12"/>
  <c r="O361" i="12"/>
  <c r="N362" i="12" l="1"/>
  <c r="P362" i="12"/>
  <c r="O362" i="12"/>
  <c r="M363" i="12"/>
  <c r="M364" i="12" l="1"/>
  <c r="P363" i="12"/>
  <c r="O363" i="12"/>
  <c r="N363" i="12"/>
  <c r="N364" i="12" l="1"/>
  <c r="O364" i="12"/>
  <c r="P364" i="12"/>
  <c r="M365" i="12"/>
  <c r="P365" i="12" l="1"/>
  <c r="O365" i="12"/>
  <c r="M366" i="12"/>
  <c r="N365" i="12"/>
  <c r="M367" i="12" l="1"/>
  <c r="P366" i="12"/>
  <c r="O366" i="12"/>
  <c r="N366" i="12"/>
  <c r="N367" i="12" l="1"/>
  <c r="P367" i="12"/>
  <c r="O367" i="12"/>
  <c r="M368" i="12"/>
  <c r="P368" i="12" l="1"/>
  <c r="O368" i="12"/>
  <c r="M369" i="12"/>
  <c r="N368" i="12"/>
  <c r="M370" i="12" l="1"/>
  <c r="P369" i="12"/>
  <c r="O369" i="12"/>
  <c r="N369" i="12"/>
  <c r="M371" i="12" l="1"/>
  <c r="N370" i="12"/>
  <c r="O370" i="12"/>
  <c r="P370" i="12"/>
  <c r="N371" i="12" l="1"/>
  <c r="O371" i="12"/>
  <c r="P371" i="12"/>
  <c r="M372" i="12"/>
  <c r="M373" i="12" l="1"/>
  <c r="P372" i="12"/>
  <c r="O372" i="12"/>
  <c r="N372" i="12"/>
  <c r="M374" i="12" l="1"/>
  <c r="N373" i="12"/>
  <c r="O373" i="12"/>
  <c r="P373" i="12"/>
  <c r="M375" i="12" l="1"/>
  <c r="N374" i="12"/>
  <c r="P374" i="12"/>
  <c r="O374" i="12"/>
  <c r="N375" i="12" l="1"/>
  <c r="P375" i="12"/>
  <c r="O375" i="12"/>
  <c r="M376" i="12"/>
  <c r="M377" i="12" l="1"/>
  <c r="O376" i="12"/>
  <c r="P376" i="12"/>
  <c r="N376" i="12"/>
  <c r="M378" i="12" l="1"/>
  <c r="N377" i="12"/>
  <c r="O377" i="12"/>
  <c r="P377" i="12"/>
  <c r="N378" i="12" l="1"/>
  <c r="M379" i="12"/>
  <c r="P378" i="12"/>
  <c r="O378" i="12"/>
  <c r="N379" i="12" l="1"/>
  <c r="O379" i="12"/>
  <c r="P379" i="12"/>
  <c r="M380" i="12"/>
  <c r="O380" i="12" l="1"/>
  <c r="P380" i="12"/>
  <c r="M381" i="12"/>
  <c r="N380" i="12"/>
  <c r="M382" i="12" l="1"/>
  <c r="O381" i="12"/>
  <c r="P381" i="12"/>
  <c r="N381" i="12"/>
  <c r="M383" i="12" l="1"/>
  <c r="N382" i="12"/>
  <c r="O382" i="12"/>
  <c r="P382" i="12"/>
  <c r="N383" i="12" l="1"/>
  <c r="M384" i="12"/>
  <c r="O383" i="12"/>
  <c r="P383" i="12"/>
  <c r="N384" i="12" l="1"/>
  <c r="P384" i="12"/>
  <c r="O384" i="12"/>
  <c r="M385" i="12"/>
  <c r="M386" i="12" l="1"/>
  <c r="O385" i="12"/>
  <c r="P385" i="12"/>
  <c r="N385" i="12"/>
  <c r="M387" i="12" l="1"/>
  <c r="N386" i="12"/>
  <c r="P386" i="12"/>
  <c r="O386" i="12"/>
  <c r="N387" i="12" l="1"/>
  <c r="M388" i="12"/>
  <c r="O387" i="12"/>
  <c r="P387" i="12"/>
  <c r="N388" i="12" l="1"/>
  <c r="O388" i="12"/>
  <c r="P388" i="12"/>
  <c r="M389" i="12"/>
  <c r="O389" i="12" l="1"/>
  <c r="P389" i="12"/>
  <c r="N389" i="12"/>
  <c r="M390" i="12"/>
  <c r="M391" i="12" l="1"/>
  <c r="P390" i="12"/>
  <c r="O390" i="12"/>
  <c r="N390" i="12"/>
  <c r="N391" i="12" l="1"/>
  <c r="M392" i="12"/>
  <c r="P391" i="12"/>
  <c r="O391" i="12"/>
  <c r="N392" i="12" l="1"/>
  <c r="P392" i="12"/>
  <c r="O392" i="12"/>
  <c r="M393" i="12"/>
  <c r="M394" i="12" l="1"/>
  <c r="O393" i="12"/>
  <c r="P393" i="12"/>
  <c r="N393" i="12"/>
  <c r="N394" i="12" l="1"/>
  <c r="O394" i="12"/>
  <c r="P394" i="12"/>
  <c r="M395" i="12"/>
  <c r="M396" i="12" l="1"/>
  <c r="P395" i="12"/>
  <c r="O395" i="12"/>
  <c r="N395" i="12"/>
  <c r="M397" i="12" l="1"/>
  <c r="N396" i="12"/>
  <c r="O396" i="12"/>
  <c r="P396" i="12"/>
  <c r="N397" i="12" l="1"/>
  <c r="M398" i="12"/>
  <c r="P397" i="12"/>
  <c r="O397" i="12"/>
  <c r="M399" i="12" l="1"/>
  <c r="N398" i="12"/>
  <c r="P398" i="12"/>
  <c r="O398" i="12"/>
  <c r="N399" i="12" l="1"/>
  <c r="M400" i="12"/>
  <c r="O399" i="12"/>
  <c r="P399" i="12"/>
  <c r="M401" i="12" l="1"/>
  <c r="N400" i="12"/>
  <c r="P400" i="12"/>
  <c r="O400" i="12"/>
  <c r="N401" i="12" l="1"/>
  <c r="O401" i="12"/>
  <c r="P401" i="12"/>
  <c r="M402" i="12"/>
  <c r="M403" i="12" l="1"/>
  <c r="O402" i="12"/>
  <c r="P402" i="12"/>
  <c r="N402" i="12"/>
  <c r="M404" i="12" l="1"/>
  <c r="N403" i="12"/>
  <c r="O403" i="12"/>
  <c r="P403" i="12"/>
  <c r="N404" i="12" l="1"/>
  <c r="O404" i="12"/>
  <c r="P404" i="12"/>
  <c r="M405" i="12"/>
  <c r="M406" i="12" l="1"/>
  <c r="O405" i="12"/>
  <c r="P405" i="12"/>
  <c r="N405" i="12"/>
  <c r="M407" i="12" l="1"/>
  <c r="N406" i="12"/>
  <c r="O406" i="12"/>
  <c r="P406" i="12"/>
  <c r="M408" i="12" l="1"/>
  <c r="N407" i="12"/>
  <c r="P407" i="12"/>
  <c r="O407" i="12"/>
  <c r="N408" i="12" l="1"/>
  <c r="M409" i="12"/>
  <c r="O408" i="12"/>
  <c r="P408" i="12"/>
  <c r="N409" i="12" l="1"/>
  <c r="M410" i="12"/>
  <c r="P409" i="12"/>
  <c r="O409" i="12"/>
  <c r="M411" i="12" l="1"/>
  <c r="N410" i="12"/>
  <c r="P410" i="12"/>
  <c r="O410" i="12"/>
  <c r="N411" i="12" l="1"/>
  <c r="M412" i="12"/>
  <c r="P411" i="12"/>
  <c r="O411" i="12"/>
  <c r="M413" i="12" l="1"/>
  <c r="N412" i="12"/>
  <c r="O412" i="12"/>
  <c r="P412" i="12"/>
  <c r="M414" i="12" l="1"/>
  <c r="N413" i="12"/>
  <c r="O413" i="12"/>
  <c r="P413" i="12"/>
  <c r="N414" i="12" l="1"/>
  <c r="M415" i="12"/>
  <c r="P414" i="12"/>
  <c r="O414" i="12"/>
  <c r="N415" i="12" l="1"/>
  <c r="O415" i="12"/>
  <c r="P415" i="12"/>
  <c r="M416" i="12"/>
  <c r="M417" i="12" l="1"/>
  <c r="P416" i="12"/>
  <c r="O416" i="12"/>
  <c r="N416" i="12"/>
  <c r="N417" i="12" l="1"/>
  <c r="M418" i="12"/>
  <c r="O417" i="12"/>
  <c r="P417" i="12"/>
  <c r="N418" i="12" l="1"/>
  <c r="M419" i="12"/>
  <c r="O418" i="12"/>
  <c r="P418" i="12"/>
  <c r="M420" i="12" l="1"/>
  <c r="N419" i="12"/>
  <c r="O419" i="12"/>
  <c r="P419" i="12"/>
  <c r="N420" i="12" l="1"/>
  <c r="M421" i="12"/>
  <c r="P420" i="12"/>
  <c r="O420" i="12"/>
  <c r="M422" i="12" l="1"/>
  <c r="N421" i="12"/>
  <c r="P421" i="12"/>
  <c r="O421" i="12"/>
  <c r="M423" i="12" l="1"/>
  <c r="N422" i="12"/>
  <c r="O422" i="12"/>
  <c r="P422" i="12"/>
  <c r="N423" i="12" l="1"/>
  <c r="M424" i="12"/>
  <c r="O423" i="12"/>
  <c r="P423" i="12"/>
  <c r="N424" i="12" l="1"/>
  <c r="O424" i="12"/>
  <c r="P424" i="12"/>
  <c r="M425" i="12"/>
  <c r="M426" i="12" l="1"/>
  <c r="P425" i="12"/>
  <c r="O425" i="12"/>
  <c r="N425" i="12"/>
  <c r="N426" i="12" l="1"/>
  <c r="M427" i="12"/>
  <c r="O426" i="12"/>
  <c r="P426" i="12"/>
  <c r="M428" i="12" l="1"/>
  <c r="N427" i="12"/>
  <c r="P427" i="12"/>
  <c r="O427" i="12"/>
  <c r="N428" i="12" l="1"/>
  <c r="M429" i="12"/>
  <c r="O428" i="12"/>
  <c r="P428" i="12"/>
  <c r="M430" i="12" l="1"/>
  <c r="N429" i="12"/>
  <c r="O429" i="12"/>
  <c r="P429" i="12"/>
  <c r="M431" i="12" l="1"/>
  <c r="N430" i="12"/>
  <c r="O430" i="12"/>
  <c r="P430" i="12"/>
  <c r="N431" i="12" l="1"/>
  <c r="M432" i="12"/>
  <c r="O431" i="12"/>
  <c r="P431" i="12"/>
  <c r="M433" i="12" l="1"/>
  <c r="N432" i="12"/>
  <c r="P432" i="12"/>
  <c r="O432" i="12"/>
  <c r="M434" i="12" l="1"/>
  <c r="N433" i="12"/>
  <c r="P433" i="12"/>
  <c r="O433" i="12"/>
  <c r="N434" i="12" l="1"/>
  <c r="P434" i="12"/>
  <c r="O434" i="12"/>
  <c r="M435" i="12"/>
  <c r="M436" i="12" l="1"/>
  <c r="P435" i="12"/>
  <c r="O435" i="12"/>
  <c r="N435" i="12"/>
  <c r="N436" i="12" l="1"/>
  <c r="M437" i="12"/>
  <c r="O436" i="12"/>
  <c r="P436" i="12"/>
  <c r="N437" i="12" l="1"/>
  <c r="M438" i="12"/>
  <c r="P437" i="12"/>
  <c r="O437" i="12"/>
  <c r="N438" i="12" l="1"/>
  <c r="M439" i="12"/>
  <c r="P438" i="12"/>
  <c r="O438" i="12"/>
  <c r="M440" i="12" l="1"/>
  <c r="N439" i="12"/>
  <c r="P439" i="12"/>
  <c r="O439" i="12"/>
  <c r="M441" i="12" l="1"/>
  <c r="N440" i="12"/>
  <c r="O440" i="12"/>
  <c r="P440" i="12"/>
  <c r="M442" i="12" l="1"/>
  <c r="N441" i="12"/>
  <c r="P441" i="12"/>
  <c r="O441" i="12"/>
  <c r="N442" i="12" l="1"/>
  <c r="P442" i="12"/>
  <c r="O442" i="12"/>
  <c r="M443" i="12"/>
  <c r="M444" i="12" l="1"/>
  <c r="O443" i="12"/>
  <c r="P443" i="12"/>
  <c r="N443" i="12"/>
  <c r="N444" i="12" l="1"/>
  <c r="M445" i="12"/>
  <c r="P444" i="12"/>
  <c r="O444" i="12"/>
  <c r="M446" i="12" l="1"/>
  <c r="N445" i="12"/>
  <c r="P445" i="12"/>
  <c r="O445" i="12"/>
  <c r="N446" i="12" l="1"/>
  <c r="M447" i="12"/>
  <c r="P446" i="12"/>
  <c r="O446" i="12"/>
  <c r="M448" i="12" l="1"/>
  <c r="N447" i="12"/>
  <c r="O447" i="12"/>
  <c r="P447" i="12"/>
  <c r="N448" i="12" l="1"/>
  <c r="O448" i="12"/>
  <c r="P448" i="12"/>
  <c r="M449" i="12"/>
  <c r="M450" i="12" l="1"/>
  <c r="O449" i="12"/>
  <c r="P449" i="12"/>
  <c r="N449" i="12"/>
  <c r="M451" i="12" l="1"/>
  <c r="N450" i="12"/>
  <c r="P450" i="12"/>
  <c r="O450" i="12"/>
  <c r="M452" i="12" l="1"/>
  <c r="N451" i="12"/>
  <c r="O451" i="12"/>
  <c r="P451" i="12"/>
  <c r="N452" i="12" l="1"/>
  <c r="M453" i="12"/>
  <c r="O452" i="12"/>
  <c r="P452" i="12"/>
  <c r="M454" i="12" l="1"/>
  <c r="N453" i="12"/>
  <c r="O453" i="12"/>
  <c r="P453" i="12"/>
  <c r="N454" i="12" l="1"/>
  <c r="M455" i="12"/>
  <c r="P454" i="12"/>
  <c r="O454" i="12"/>
  <c r="N455" i="12" l="1"/>
  <c r="O455" i="12"/>
  <c r="P455" i="12"/>
  <c r="M456" i="12"/>
  <c r="M457" i="12" l="1"/>
  <c r="P456" i="12"/>
  <c r="O456" i="12"/>
  <c r="N456" i="12"/>
  <c r="N457" i="12" l="1"/>
  <c r="M458" i="12"/>
  <c r="P457" i="12"/>
  <c r="O457" i="12"/>
  <c r="N458" i="12" l="1"/>
  <c r="M459" i="12"/>
  <c r="P458" i="12"/>
  <c r="O458" i="12"/>
  <c r="N459" i="12" l="1"/>
  <c r="O459" i="12"/>
  <c r="P459" i="12"/>
  <c r="M460" i="12"/>
  <c r="M461" i="12" l="1"/>
  <c r="O460" i="12"/>
  <c r="P460" i="12"/>
  <c r="N460" i="12"/>
  <c r="N461" i="12" l="1"/>
  <c r="M462" i="12"/>
  <c r="O461" i="12"/>
  <c r="P461" i="12"/>
  <c r="N462" i="12" l="1"/>
  <c r="M463" i="12"/>
  <c r="P462" i="12"/>
  <c r="O462" i="12"/>
  <c r="M464" i="12" l="1"/>
  <c r="N463" i="12"/>
  <c r="P463" i="12"/>
  <c r="O463" i="12"/>
  <c r="N464" i="12" l="1"/>
  <c r="M465" i="12"/>
  <c r="O464" i="12"/>
  <c r="P464" i="12"/>
  <c r="M466" i="12" l="1"/>
  <c r="N465" i="12"/>
  <c r="O465" i="12"/>
  <c r="P465" i="12"/>
  <c r="N466" i="12" l="1"/>
  <c r="M467" i="12"/>
  <c r="P466" i="12"/>
  <c r="O466" i="12"/>
  <c r="N467" i="12" l="1"/>
  <c r="M468" i="12"/>
  <c r="O467" i="12"/>
  <c r="P467" i="12"/>
  <c r="M469" i="12" l="1"/>
  <c r="N468" i="12"/>
  <c r="O468" i="12"/>
  <c r="P468" i="12"/>
  <c r="M470" i="12" l="1"/>
  <c r="N469" i="12"/>
  <c r="O469" i="12"/>
  <c r="P469" i="12"/>
  <c r="N470" i="12" l="1"/>
  <c r="O470" i="12"/>
  <c r="P470" i="12"/>
  <c r="M471" i="12"/>
  <c r="P471" i="12" l="1"/>
  <c r="M472" i="12"/>
  <c r="O471" i="12"/>
  <c r="N471" i="12"/>
  <c r="M473" i="12" l="1"/>
  <c r="P472" i="12"/>
  <c r="N472" i="12"/>
  <c r="O472" i="12"/>
  <c r="M474" i="12" l="1"/>
  <c r="N473" i="12"/>
  <c r="P473" i="12"/>
  <c r="O473" i="12"/>
  <c r="N474" i="12" l="1"/>
  <c r="M475" i="12"/>
  <c r="O474" i="12"/>
  <c r="P474" i="12"/>
  <c r="M476" i="12" l="1"/>
  <c r="N475" i="12"/>
  <c r="P475" i="12"/>
  <c r="O475" i="12"/>
  <c r="N476" i="12" l="1"/>
  <c r="M477" i="12"/>
  <c r="O476" i="12"/>
  <c r="P476" i="12"/>
  <c r="M478" i="12" l="1"/>
  <c r="N477" i="12"/>
  <c r="P477" i="12"/>
  <c r="O477" i="12"/>
  <c r="M479" i="12" l="1"/>
  <c r="N478" i="12"/>
  <c r="P478" i="12"/>
  <c r="O478" i="12"/>
  <c r="N479" i="12" l="1"/>
  <c r="M480" i="12"/>
  <c r="P479" i="12"/>
  <c r="O479" i="12"/>
  <c r="M481" i="12" l="1"/>
  <c r="N480" i="12"/>
  <c r="O480" i="12"/>
  <c r="P480" i="12"/>
  <c r="N481" i="12" l="1"/>
  <c r="M482" i="12"/>
  <c r="P481" i="12"/>
  <c r="O481" i="12"/>
  <c r="N482" i="12" l="1"/>
  <c r="M483" i="12"/>
  <c r="P482" i="12"/>
  <c r="O482" i="12"/>
  <c r="N483" i="12" l="1"/>
  <c r="M484" i="12"/>
  <c r="O483" i="12"/>
  <c r="P483" i="12"/>
  <c r="M485" i="12" l="1"/>
  <c r="N484" i="12"/>
  <c r="O484" i="12"/>
  <c r="P484" i="12"/>
  <c r="N485" i="12" l="1"/>
  <c r="M486" i="12"/>
  <c r="O485" i="12"/>
  <c r="P485" i="12"/>
  <c r="M487" i="12" l="1"/>
  <c r="N486" i="12"/>
  <c r="P486" i="12"/>
  <c r="O486" i="12"/>
  <c r="M488" i="12" l="1"/>
  <c r="N487" i="12"/>
  <c r="P487" i="12"/>
  <c r="O487" i="12"/>
  <c r="N488" i="12" l="1"/>
  <c r="M489" i="12"/>
  <c r="P488" i="12"/>
  <c r="O488" i="12"/>
  <c r="M490" i="12" l="1"/>
  <c r="N489" i="12"/>
  <c r="P489" i="12"/>
  <c r="O489" i="12"/>
  <c r="N490" i="12" l="1"/>
  <c r="M491" i="12"/>
  <c r="P490" i="12"/>
  <c r="O490" i="12"/>
  <c r="M492" i="12" l="1"/>
  <c r="N491" i="12"/>
  <c r="P491" i="12"/>
  <c r="O491" i="12"/>
  <c r="N492" i="12" l="1"/>
  <c r="M493" i="12"/>
  <c r="O492" i="12"/>
  <c r="P492" i="12"/>
  <c r="M494" i="12" l="1"/>
  <c r="N493" i="12"/>
  <c r="P493" i="12"/>
  <c r="O493" i="12"/>
  <c r="N494" i="12" l="1"/>
  <c r="M495" i="12"/>
  <c r="P494" i="12"/>
  <c r="O494" i="12"/>
  <c r="N495" i="12" l="1"/>
  <c r="M496" i="12"/>
  <c r="L497" i="12"/>
  <c r="O495" i="12"/>
  <c r="P495" i="12"/>
  <c r="N496" i="12" l="1"/>
  <c r="O496" i="12"/>
  <c r="P496" i="12"/>
</calcChain>
</file>

<file path=xl/sharedStrings.xml><?xml version="1.0" encoding="utf-8"?>
<sst xmlns="http://schemas.openxmlformats.org/spreadsheetml/2006/main" count="24290" uniqueCount="2964">
  <si>
    <t>Item</t>
  </si>
  <si>
    <t>Discriminação</t>
  </si>
  <si>
    <t>Quantidade</t>
  </si>
  <si>
    <t xml:space="preserve"> OBRA:</t>
  </si>
  <si>
    <t xml:space="preserve"> LOCAL:</t>
  </si>
  <si>
    <t>Valor total</t>
  </si>
  <si>
    <t>2.</t>
  </si>
  <si>
    <t>1.</t>
  </si>
  <si>
    <t>1.1</t>
  </si>
  <si>
    <t>3.</t>
  </si>
  <si>
    <t>3.1</t>
  </si>
  <si>
    <t>3.2</t>
  </si>
  <si>
    <t>4.</t>
  </si>
  <si>
    <t>4.1</t>
  </si>
  <si>
    <t>4.2</t>
  </si>
  <si>
    <t>5.</t>
  </si>
  <si>
    <t>5.1</t>
  </si>
  <si>
    <t>7.</t>
  </si>
  <si>
    <t>7.1</t>
  </si>
  <si>
    <t>7.3</t>
  </si>
  <si>
    <t>TOTAL GERAL</t>
  </si>
  <si>
    <t>Und.</t>
  </si>
  <si>
    <t>Codigo</t>
  </si>
  <si>
    <t>Sistema</t>
  </si>
  <si>
    <t>INSTALAÇÕES HIDRÁULICAS E SANTÁRIAS</t>
  </si>
  <si>
    <t>5.1.1</t>
  </si>
  <si>
    <t>5.1.5</t>
  </si>
  <si>
    <t>5.1.7</t>
  </si>
  <si>
    <t>5.2.2</t>
  </si>
  <si>
    <t>5.3.1</t>
  </si>
  <si>
    <t>5.3.2</t>
  </si>
  <si>
    <t>5.3.4</t>
  </si>
  <si>
    <t>5.3.11</t>
  </si>
  <si>
    <t>1.2.2</t>
  </si>
  <si>
    <t>1.2.3</t>
  </si>
  <si>
    <t>1.2.5</t>
  </si>
  <si>
    <t>1.3.1</t>
  </si>
  <si>
    <t>1.5.1</t>
  </si>
  <si>
    <t>1.6.1</t>
  </si>
  <si>
    <t>SERVIÇOS PRELIMINARES</t>
  </si>
  <si>
    <t>FUNDAÇÕES E ESTRUTURAS</t>
  </si>
  <si>
    <t>ARQUITETURA E ELEMENTOS DE URBANISMO</t>
  </si>
  <si>
    <t>4.8.1</t>
  </si>
  <si>
    <t>5.4.1</t>
  </si>
  <si>
    <t>INSTALAÇÕES ELÉTRICAS E ELETRÔNICAS</t>
  </si>
  <si>
    <t>INSTALAÇÕES DE PREVENÇÃO E COMBATE A INCÊNDIO</t>
  </si>
  <si>
    <t>SERVIÇOS COMPLEMENTARES</t>
  </si>
  <si>
    <t>DETALHAMENTO</t>
  </si>
  <si>
    <t>EMASSAMENTO COM MASSA ACRILICA, DUAS DEMAOS</t>
  </si>
  <si>
    <t>74134/002</t>
  </si>
  <si>
    <t>73937/001</t>
  </si>
  <si>
    <t>PINTURA EPOXI, DUAS DEMAOS</t>
  </si>
  <si>
    <t>74130/001</t>
  </si>
  <si>
    <t>M</t>
  </si>
  <si>
    <t>UN</t>
  </si>
  <si>
    <t>KG</t>
  </si>
  <si>
    <t>CANTEIRO DE OBRAS</t>
  </si>
  <si>
    <t>M2</t>
  </si>
  <si>
    <t>PLACA DE OBRA EM CHAPA DE ACO GALVANIZADO</t>
  </si>
  <si>
    <t>H</t>
  </si>
  <si>
    <t>NA</t>
  </si>
  <si>
    <t>M3</t>
  </si>
  <si>
    <t>R</t>
  </si>
  <si>
    <t>DISJUNTORES</t>
  </si>
  <si>
    <t>74130/005</t>
  </si>
  <si>
    <t>74130/006</t>
  </si>
  <si>
    <t>74130/007</t>
  </si>
  <si>
    <t>74130/008</t>
  </si>
  <si>
    <t>SUPORTE PARA TRANSFORMADOR EM POSTE DE CONCRETO CIRCULAR</t>
  </si>
  <si>
    <t>73857/004</t>
  </si>
  <si>
    <t>TERMINAL AEREO EM ACO GALVANIZADO COM BASE DE FIXACAO H = 30CM</t>
  </si>
  <si>
    <t>PARA-RAIO TP VALVULA 15KV/5KA - FORNECIMENTO E INSTALACAO</t>
  </si>
  <si>
    <t>HIDRANTE SUBTERRANEO FERRO FUNDIDO C/ CURVA LONGA E CAIXA DN=75MM</t>
  </si>
  <si>
    <t>EXTINTOR INCENDIO TP PO QUIMICO 6KG - FORNECIMENTO E INSTALACAO</t>
  </si>
  <si>
    <t>BOMBA RECALQUE D'AGUA TRIFASICA 0,5 HP</t>
  </si>
  <si>
    <t>74166/002</t>
  </si>
  <si>
    <t>CAIXA DE AREIA 40X40X40CM EM ALVENARIA - EXECUÇÃO</t>
  </si>
  <si>
    <t>L</t>
  </si>
  <si>
    <t>CARGA E DESCARGA MECANIZADAS DE ENTULHO EM CAMINHAO BASCULANTE 6 M3</t>
  </si>
  <si>
    <t>74010/001</t>
  </si>
  <si>
    <t>FORNECIMENTO E LANCAMENTO DE BRITA N. 4</t>
  </si>
  <si>
    <t>73935/001</t>
  </si>
  <si>
    <t>REGULARIZACAO E COMPACTACAO DE SUBLEITO ATE 20 CM DE ESPESSURA</t>
  </si>
  <si>
    <t>CAIACAO EM MEIO FIO</t>
  </si>
  <si>
    <t>73954/001</t>
  </si>
  <si>
    <t>PINTURA LATEX ACRILICA, TRES DEMAOS</t>
  </si>
  <si>
    <t>73924/003</t>
  </si>
  <si>
    <t>PINTURA ACRILICA PARA SINALIZAÇÃO HORIZONTAL EM PISO CIMENTADO</t>
  </si>
  <si>
    <t>PISOS</t>
  </si>
  <si>
    <t>73907/003</t>
  </si>
  <si>
    <t>CHAPISCO</t>
  </si>
  <si>
    <t>EMBOCO</t>
  </si>
  <si>
    <t>REBOCO</t>
  </si>
  <si>
    <t>73833/001</t>
  </si>
  <si>
    <t>CONCRETO CICLOPICO FCK=10MPA 30% PEDRA DE MAO INCLUSIVE LANCAMENTO</t>
  </si>
  <si>
    <t>CJ</t>
  </si>
  <si>
    <t>73859/001</t>
  </si>
  <si>
    <t>74220/001</t>
  </si>
  <si>
    <t>74022/010</t>
  </si>
  <si>
    <t>ENSAIO DE RESISTENCIA A COMPRESSAO SIMPLES - CONCRETO</t>
  </si>
  <si>
    <t>73787/001</t>
  </si>
  <si>
    <t>PLANTIO DE GRAMA ESMERALDA EM ROLO</t>
  </si>
  <si>
    <t>CÓDIGO</t>
  </si>
  <si>
    <t>DESCRIÇÃO</t>
  </si>
  <si>
    <t>74234/001</t>
  </si>
  <si>
    <t>6.</t>
  </si>
  <si>
    <t>6.1.7</t>
  </si>
  <si>
    <t>GESTÃO A VISTA</t>
  </si>
  <si>
    <t>ABA DE LOCALIZAÇ.</t>
  </si>
  <si>
    <t>LOCAL</t>
  </si>
  <si>
    <t>VALOR (R$)</t>
  </si>
  <si>
    <t>4.5.10</t>
  </si>
  <si>
    <t>4.7.1</t>
  </si>
  <si>
    <t>4.9.5</t>
  </si>
  <si>
    <r>
      <rPr>
        <sz val="10"/>
        <color rgb="FFFF0000"/>
        <rFont val="Tahoma"/>
        <family val="2"/>
      </rPr>
      <t>CONSOLIDAÇÃO DOS DADOS</t>
    </r>
    <r>
      <rPr>
        <b/>
        <sz val="10"/>
        <color rgb="FFFF0000"/>
        <rFont val="Tahoma"/>
        <family val="2"/>
      </rPr>
      <t xml:space="preserve"> - PREENCH. AUTOM.</t>
    </r>
  </si>
  <si>
    <t>PERC. (SUB.TOTAL / TOTAL)</t>
  </si>
  <si>
    <t>FÓRMULA PARA O SICRO</t>
  </si>
  <si>
    <r>
      <rPr>
        <b/>
        <sz val="10"/>
        <color rgb="FFFF0000"/>
        <rFont val="Tahoma"/>
        <family val="2"/>
      </rPr>
      <t>Autor</t>
    </r>
    <r>
      <rPr>
        <sz val="10"/>
        <color theme="1"/>
        <rFont val="Tahoma"/>
        <family val="2"/>
      </rPr>
      <t>: Luiz Motta</t>
    </r>
  </si>
  <si>
    <t>Valor untário s/ BDI</t>
  </si>
  <si>
    <t>Valor untário c/ BDI</t>
  </si>
  <si>
    <t>Valor do BDI</t>
  </si>
  <si>
    <t>%</t>
  </si>
  <si>
    <t>BDI SERVIÇO =</t>
  </si>
  <si>
    <t>BDI MATERIAL=</t>
  </si>
  <si>
    <t>Célula auxiliar</t>
  </si>
  <si>
    <t>COD.</t>
  </si>
  <si>
    <t>UND</t>
  </si>
  <si>
    <t>COEF.</t>
  </si>
  <si>
    <t>CUSTO UNT.</t>
  </si>
  <si>
    <t>CUSTO</t>
  </si>
  <si>
    <t>M²</t>
  </si>
  <si>
    <t>SINAPI</t>
  </si>
  <si>
    <t>SERVENTE</t>
  </si>
  <si>
    <t>COMP. 02</t>
  </si>
  <si>
    <t>ORSE</t>
  </si>
  <si>
    <t>COMP. 10</t>
  </si>
  <si>
    <t>COMP. 11</t>
  </si>
  <si>
    <t>COMP. 12</t>
  </si>
  <si>
    <t>COMP. 13</t>
  </si>
  <si>
    <t>COMP. 14</t>
  </si>
  <si>
    <t>COMP. 15</t>
  </si>
  <si>
    <t>COMP. 16</t>
  </si>
  <si>
    <t>COMP. 17</t>
  </si>
  <si>
    <t>COMP. 18</t>
  </si>
  <si>
    <t>COMP. 19</t>
  </si>
  <si>
    <t>COMP. 20</t>
  </si>
  <si>
    <t>COMP. 21</t>
  </si>
  <si>
    <t>COMP. 22</t>
  </si>
  <si>
    <t>ALVENARIA EM TIJOLO CERAMICO FURADO 10X20X20CM, 1/2 VEZ, ASSENTADO EM ARGAMASSA TRACO 1:4 (CIMENTO E AREIA),E=1CM</t>
  </si>
  <si>
    <t>COMP. 23</t>
  </si>
  <si>
    <t>COMP. 24</t>
  </si>
  <si>
    <t>COMP. 25</t>
  </si>
  <si>
    <t>COMP. 26</t>
  </si>
  <si>
    <t>COMP. 27</t>
  </si>
  <si>
    <t>COMP. 28</t>
  </si>
  <si>
    <t>COMP. 29</t>
  </si>
  <si>
    <t>COMP. 30</t>
  </si>
  <si>
    <t>COMP. 31</t>
  </si>
  <si>
    <t>ARAME GALVANIZADO 14 BWG, D = 2,11 MM (0,026 KG/M)</t>
  </si>
  <si>
    <t>COMP. 42</t>
  </si>
  <si>
    <t>COMP. 43</t>
  </si>
  <si>
    <t>COMP. 44</t>
  </si>
  <si>
    <t>COMP. 45</t>
  </si>
  <si>
    <t>COMP. 46</t>
  </si>
  <si>
    <t>COMP. 47</t>
  </si>
  <si>
    <t>COMP. 48</t>
  </si>
  <si>
    <t>COMP. 50</t>
  </si>
  <si>
    <t>COMP. 51</t>
  </si>
  <si>
    <t>COMP. 52</t>
  </si>
  <si>
    <t>COMP. 53</t>
  </si>
  <si>
    <t>MES</t>
  </si>
  <si>
    <t>ABRACADEIRA TIPO D 2" C/ PARAFUSO"</t>
  </si>
  <si>
    <t>ADESIVO PARA ISOPOR</t>
  </si>
  <si>
    <t>JG</t>
  </si>
  <si>
    <t>AJUDANTE ESPECIALIZADO</t>
  </si>
  <si>
    <t>ASSENTO SANITARIO DE PLASTICO, TIPO CONVENCIONAL</t>
  </si>
  <si>
    <t>CARPINTEIRO DE ESQUADRIA</t>
  </si>
  <si>
    <t>CIMENTO PORTLAND COMPOSTO CP II-32</t>
  </si>
  <si>
    <t>DISJUNTOR TERMOMAGNETICO TRIPOLAR 125A</t>
  </si>
  <si>
    <t>LUMINARIA ABERTA P/ ILUMINACAO PUBLICA, TIPO X-57 PETERCO OU EQUIV</t>
  </si>
  <si>
    <t>Obs: composição/Base -  ORSE - 9360</t>
  </si>
  <si>
    <t>m2</t>
  </si>
  <si>
    <t>PT</t>
  </si>
  <si>
    <t/>
  </si>
  <si>
    <t>COMP. 54</t>
  </si>
  <si>
    <t>COMP. 55</t>
  </si>
  <si>
    <t>JANELA BASCULANTE EM ALUMINIO E VIDRO (FONECIMENTO E INTALAÇÃO)</t>
  </si>
  <si>
    <t>COMP. 56</t>
  </si>
  <si>
    <t>COMP. 57</t>
  </si>
  <si>
    <t>COMP. 58</t>
  </si>
  <si>
    <t>COMP. 59</t>
  </si>
  <si>
    <t>COMP. 60</t>
  </si>
  <si>
    <t>COMP. 61</t>
  </si>
  <si>
    <t>COMP. 62</t>
  </si>
  <si>
    <t>COMP. 63</t>
  </si>
  <si>
    <t>COMP. 64</t>
  </si>
  <si>
    <t>COMP. 65</t>
  </si>
  <si>
    <t>COMP. 66</t>
  </si>
  <si>
    <t>COMP. 67</t>
  </si>
  <si>
    <t>COMP. 68</t>
  </si>
  <si>
    <t>COMP. 69</t>
  </si>
  <si>
    <t>COMP. 70</t>
  </si>
  <si>
    <t>COMP. 72</t>
  </si>
  <si>
    <t>COMP. 73</t>
  </si>
  <si>
    <t>Descrição dos serviços</t>
  </si>
  <si>
    <t>Un</t>
  </si>
  <si>
    <t>Qtd.</t>
  </si>
  <si>
    <t>Comp.</t>
  </si>
  <si>
    <t>Larg.</t>
  </si>
  <si>
    <t>Alt.</t>
  </si>
  <si>
    <t>Área (m²)</t>
  </si>
  <si>
    <t>Volume (m³)</t>
  </si>
  <si>
    <t>Peso (t)</t>
  </si>
  <si>
    <t>TOTAL</t>
  </si>
  <si>
    <t>DML</t>
  </si>
  <si>
    <t>SALA DE AULA 01</t>
  </si>
  <si>
    <t>SALA DE AULA 02</t>
  </si>
  <si>
    <t>SALA DE AULA 03</t>
  </si>
  <si>
    <t>SALA DE AULA 04</t>
  </si>
  <si>
    <t>SALA DE AULA 05</t>
  </si>
  <si>
    <t>SALA DE AULA 06</t>
  </si>
  <si>
    <t>SALA DE AULA 07</t>
  </si>
  <si>
    <t>SALA DE AULA 08</t>
  </si>
  <si>
    <t>SALA DE INFORMÁTICA</t>
  </si>
  <si>
    <t>CONCRETO ARMADO DOSADO 15 MPA INCL MAT P/ 1 M3 PREPARO CONF COMP 5845 COLOC CONF COMP 7090 14 M2 DE AREA MOLDADA FORMAS E ESCORAMENTO CONF COMPS 5306 E 5708 60 KG DE ACO CA-50 INC MAO DE OBRA P/CORTE DOBRAGEM MONTAGEM E COLO</t>
  </si>
  <si>
    <t>ESTRUTURA ESPACIAL FORMATO PIRAMIDAL, CONFECCIONADA EM TUBO DE ALUMINIO REDONDO D=4" (P/GINÁSIO PADRÃO - PROG.SERGIPE-CIDADE)</t>
  </si>
  <si>
    <t>TELHA METÁLICA AUTOPORTANTE DE CHAPA DE AÇO GALVANIZADO NATURAL - IMAP-700 - H = 185MM - ESP. CHAPA = 0,95X1000MM</t>
  </si>
  <si>
    <t>ESTRUTURA METÁLICA EM AÇO SAC 300, VÃOS DE ATÉ 12M</t>
  </si>
  <si>
    <t>TELHAMENTO COM TELHAS TRAPEZOIDAL DE ALUMÍNIO TERMOACÚSTICA SIMPLES, COR BRANCA, E=0,5MM E POLIURETANO E=30MM COM FILME</t>
  </si>
  <si>
    <t>COMP. 78</t>
  </si>
  <si>
    <t>COMP. 77</t>
  </si>
  <si>
    <t>COMP. 87</t>
  </si>
  <si>
    <t>COMP. 88</t>
  </si>
  <si>
    <t>MÊS (30 DIAS)</t>
  </si>
  <si>
    <t>1º MÊS</t>
  </si>
  <si>
    <t xml:space="preserve"> 2º MÊS</t>
  </si>
  <si>
    <t xml:space="preserve"> 3º MÊS</t>
  </si>
  <si>
    <t xml:space="preserve"> 4º MÊS</t>
  </si>
  <si>
    <t>SERVIÇO</t>
  </si>
  <si>
    <t>PS</t>
  </si>
  <si>
    <t>VALOR
(R$)</t>
  </si>
  <si>
    <t>INSTALAÇÕES DE INCÊNDIO</t>
  </si>
  <si>
    <t>ADMINISTRAÇÃO LOCAL</t>
  </si>
  <si>
    <t>CRONOGRAMA  FÍSICO-FINANCEIRO</t>
  </si>
  <si>
    <t xml:space="preserve">                                                                                                                                                     </t>
  </si>
  <si>
    <t>PERCENTUAL GLOBAL SIMPLES (PGS)</t>
  </si>
  <si>
    <t xml:space="preserve">                                                       </t>
  </si>
  <si>
    <t>PERCENTUAL GLOBAL ACUMULADO (PGA)</t>
  </si>
  <si>
    <t>VALOR SIMPLES : R$ (1.000)</t>
  </si>
  <si>
    <t>VALOR ACUMULADO : R$ (1.000)</t>
  </si>
  <si>
    <t>Notas :</t>
  </si>
  <si>
    <t>1 - PS = Percentual mensal de serviço, considerando o valor global do PS apresentado na proposta passa a ter peso nas medições para análise do cronograma.</t>
  </si>
  <si>
    <t xml:space="preserve">             </t>
  </si>
  <si>
    <t>2 - PGS = será a soma dos PS, a soma dos PGS durante o prazo do contrato será igual a 100.</t>
  </si>
  <si>
    <t>3 - PGA = a soma dos PGS.</t>
  </si>
  <si>
    <t>4 - A firma deverá fornecer as folhas que forem necessárias.</t>
  </si>
  <si>
    <t xml:space="preserve">     </t>
  </si>
  <si>
    <t>5 - Os serviços deverão ser listados e agrupados de acordo com a planilha de orçamento.</t>
  </si>
  <si>
    <t>ITEM</t>
  </si>
  <si>
    <t xml:space="preserve">SERVIÇOS </t>
  </si>
  <si>
    <t xml:space="preserve">               </t>
  </si>
  <si>
    <t xml:space="preserve">        </t>
  </si>
  <si>
    <t>MÊS</t>
  </si>
  <si>
    <t>COMP. 84</t>
  </si>
  <si>
    <t>COMP. 82</t>
  </si>
  <si>
    <t>COMP. 81</t>
  </si>
  <si>
    <t>COMP. 85</t>
  </si>
  <si>
    <t>COMP. 79</t>
  </si>
  <si>
    <t>COMP. 76</t>
  </si>
  <si>
    <t>COMP. 97</t>
  </si>
  <si>
    <t>COMP. 74</t>
  </si>
  <si>
    <t>COMP. 95</t>
  </si>
  <si>
    <t>COMP. 92</t>
  </si>
  <si>
    <t>COMP. 93</t>
  </si>
  <si>
    <t>COMP. 94</t>
  </si>
  <si>
    <t>COMP. 75</t>
  </si>
  <si>
    <t>COMP. 99</t>
  </si>
  <si>
    <t>COMP. 100</t>
  </si>
  <si>
    <t>COMP. 102</t>
  </si>
  <si>
    <t>COMP. 103</t>
  </si>
  <si>
    <t>COMP. 104</t>
  </si>
  <si>
    <t>COMP. 86</t>
  </si>
  <si>
    <t>COMP. 91</t>
  </si>
  <si>
    <t>COMP. 96</t>
  </si>
  <si>
    <t>COMP. 98</t>
  </si>
  <si>
    <t>IMPERMEABILIZAÇÃO COM APLICAÇÃO DE ARGAMASSA POLIMÉRICA TIPO DENVERTEC 100 OU SIMILAR</t>
  </si>
  <si>
    <t>CERÂMICA ESMALTADA, DIMENSÕES DE 16X57 CM, ELIANE OU SIMILAR.</t>
  </si>
  <si>
    <t>REVESTIMENTO CERÂMICO PARA PISO OU CALÇADA, 45 X 45 CM, ANTIDERRAPANTE, REF. 43801, PORTO FERREIRA OU SIMILAR, APLICADO COM ARGAMASSA INDUSTRIALIZADA AC-II, REJUNTADO, EXCLUSIVE REGULARIZAÇÃO DE BASE OU EMBOÇO</t>
  </si>
  <si>
    <t xml:space="preserve">PAVIMENTAÇÃO COM PISO TATIL DIRECIONAL E/OU ALERTA, DE CONCRETO, NA COR NATURAL, P/DEFICIENTES VISUAIS, DIMENSÕES 25X25CM, APLICADO COM ARGAMASSA INDUSTRIALIZADA AC-II, </t>
  </si>
  <si>
    <t>Acumulado %</t>
  </si>
  <si>
    <t>COMP. 108</t>
  </si>
  <si>
    <t xml:space="preserve">
PONTO DE TOMADA 2P+T, ABNT, DE EMBUTIR, 10 A, COM ELETRODUTO DE FERRO GALVANIZADO APARENTE Ø 3/4", FIO RIGIDO 2,5MM² (FIO 12), INCLUSIVE PLACA EM PVC E ATERRAMENTO, TOMADA DUPLA
</t>
  </si>
  <si>
    <t>TCU</t>
  </si>
  <si>
    <t>CURVA ABC</t>
  </si>
  <si>
    <t>PISO EM GRANILITE, MARMORITE OU GRANITINA ESPESSURA 8 MM, INCLUSO JUNT AS DE DILATACAO PLASTICAS</t>
  </si>
  <si>
    <t>CONTRAPISO/LASTRO DE CONCRETO NAO-ESTRUTURAL, E=5CM, PREPARO COM BETON EIRA</t>
  </si>
  <si>
    <t>PINTURA ESMALTE BRILHANTE (2 DEMAOS) SOBRE SUPERFICIE METALICA, INCLUS IVE PROTECAO COM ZARCAO (1 DEMAO)</t>
  </si>
  <si>
    <t>REVESTIMENTO COM PASTILHA DE CERAMICA ESMALTADA QUADRADA 1, ASSENTAD A COM ARGAMASSA PRE-FABRICADA DE CIMENTO COLANTE E REJUNTAMENTO COM CI MENTO BRANCO, INCLUSO LIMPEZA</t>
  </si>
  <si>
    <t>ALAMBRADO EM TUBOS DE ACO GALVANIZADO, COM COSTURA, DIN 2440, DIAMETRO 2", ALTURA 3M, FIXADOS A CADA 2M EM BLOCOS DE CONCRETO, COM TELA DE A RAME GALVANIZADO REVESTIDO COM PVC, FIO 12 BWG E MALHA 7,5X7,5CM</t>
  </si>
  <si>
    <t>DIVISORIA EM GRANITO BRANCO POLIDO, ESP = 3CM, ASSENTADO COM ARGAMASSA TRACO 1:4, ARREMATE EM CIMENTO BRANCO, EXCLUSIVE FERRAGENS</t>
  </si>
  <si>
    <t>COMP. 107</t>
  </si>
  <si>
    <t>FORRO DE PVC, COR PALHA, MOD. FRISADO 100/08 MM, WOODCELL, DA ARAFORROS OU SIMILAR - FORNECIMENTO E APLICAÇÃO</t>
  </si>
  <si>
    <t xml:space="preserve"> OBRA: ESCOLA MUNICIPAL NOSSO LAR</t>
  </si>
  <si>
    <t xml:space="preserve"> LOCAL: VERGEL DO LAGO/MACEIÓ</t>
  </si>
  <si>
    <t>ITEN DE MAIOR RELEVÂNCIA</t>
  </si>
  <si>
    <t xml:space="preserve"> 5º MÊS</t>
  </si>
  <si>
    <t>SALA DE AULA 11</t>
  </si>
  <si>
    <t>SALA DE AULA 10</t>
  </si>
  <si>
    <t>SALA DE AULA 09</t>
  </si>
  <si>
    <t>ALMOXARIFADO</t>
  </si>
  <si>
    <t>Valor unit (R$)</t>
  </si>
  <si>
    <t>EQUIPAMENTOS E ACESSÓRIOS</t>
  </si>
  <si>
    <t>CHP</t>
  </si>
  <si>
    <t>FONTE: SINAPI - AL COM DESONERAÇÃO, ORSE</t>
  </si>
  <si>
    <t>COMP. 106</t>
  </si>
  <si>
    <t>PINTURA</t>
  </si>
  <si>
    <t>PROPOSTO</t>
  </si>
  <si>
    <t>COMP. 71</t>
  </si>
  <si>
    <t>XXXXXXXXXXXX</t>
  </si>
  <si>
    <t>OK</t>
  </si>
  <si>
    <t>GRANILITE</t>
  </si>
  <si>
    <t>CERÂMICA</t>
  </si>
  <si>
    <t>CIMENTADO</t>
  </si>
  <si>
    <t>PORTA-PAPEL HIGIÊNICO, LINHA DOMUS, REF. 102 C40, DA MEBER OU SIMILAR</t>
  </si>
  <si>
    <t>Obs: composição/Base -  ORSE - 7611</t>
  </si>
  <si>
    <t>PORTA-PAPEL TOALHA EM PLÁSTICO ABS COM ACRÍLICO, DA JSN, REF. N7 OU SIMILAR</t>
  </si>
  <si>
    <t>REJUNTE COLORIDO FLEXIVEL PARA REVESTIMENTOS CERÂMICOS</t>
  </si>
  <si>
    <t>FITA VEDA ROSCA 18MM</t>
  </si>
  <si>
    <t>EXISTENTE</t>
  </si>
  <si>
    <t>COMP. 113</t>
  </si>
  <si>
    <t>COMP. 114</t>
  </si>
  <si>
    <t>COMP. 115</t>
  </si>
  <si>
    <t>COMP. 116</t>
  </si>
  <si>
    <t>COMP. 117</t>
  </si>
  <si>
    <t>COMP. 118</t>
  </si>
  <si>
    <t>COMP. 119</t>
  </si>
  <si>
    <t>COMP. 121</t>
  </si>
  <si>
    <t>COMP. 122</t>
  </si>
  <si>
    <t>COMP. 123</t>
  </si>
  <si>
    <t>INSERIR O NOME "MATERIAL" PARA APLICAR O BDI CORRETO</t>
  </si>
  <si>
    <t>XXXX</t>
  </si>
  <si>
    <t>CADASTRO - PAREDE</t>
  </si>
  <si>
    <t>CERÂMICA APARTIR DO PISO ATÉ 1,60M</t>
  </si>
  <si>
    <t>Pastilha Cerâmica na composição 01 até 1,80m</t>
  </si>
  <si>
    <t>Cerâmica na composição 04 na extensão da bancada</t>
  </si>
  <si>
    <t>Cerâmica na composição 05 na extensão da bancada</t>
  </si>
  <si>
    <t>Pastilha Cerâmica na composição 06.</t>
  </si>
  <si>
    <t>Porcelanato branco acetinado, dimensões de 45x45cm.</t>
  </si>
  <si>
    <t>H = CERÂMICA</t>
  </si>
  <si>
    <t>H = PINTURA</t>
  </si>
  <si>
    <t>H = TOTAL</t>
  </si>
  <si>
    <t>PINTURA ACRÍLICA</t>
  </si>
  <si>
    <t>CERÂMICA 10x10</t>
  </si>
  <si>
    <t>PORCELANATO 45X45</t>
  </si>
  <si>
    <t>APICOAMENTO</t>
  </si>
  <si>
    <t>Piso em granilite, espessura mínima de 8mm,</t>
  </si>
  <si>
    <t>Porcelanato branco, antiderrapante, dimensões 45x45cm</t>
  </si>
  <si>
    <t>COMP. 124</t>
  </si>
  <si>
    <t>COMP. 125</t>
  </si>
  <si>
    <t>COMP. 126</t>
  </si>
  <si>
    <t>COMP. 127</t>
  </si>
  <si>
    <t>COMP. 128</t>
  </si>
  <si>
    <t>COMP. 129</t>
  </si>
  <si>
    <t>TOTAL GERAL (com BDI)</t>
  </si>
  <si>
    <t>TOTAL GERAL (sem BDI)</t>
  </si>
  <si>
    <t>WCB MASCULINO</t>
  </si>
  <si>
    <t>SALA MULTIUSO 01</t>
  </si>
  <si>
    <t>SALA MULTIUSO 02</t>
  </si>
  <si>
    <t>SALA MULTIUSO 03</t>
  </si>
  <si>
    <t>SALA MULTIUSO 04</t>
  </si>
  <si>
    <t>WCB ENTRE SALA MULTIUSO 01 E 03</t>
  </si>
  <si>
    <t>WCB DA SALA MULTIUSO 03</t>
  </si>
  <si>
    <t>CIRCULAÇÃO DAS SALAS MULTIUSO</t>
  </si>
  <si>
    <t>WCB FEMININNO</t>
  </si>
  <si>
    <t>CIRCULAÇÃO WCS PNE</t>
  </si>
  <si>
    <t>WCB PNE FEM.</t>
  </si>
  <si>
    <t>WCB PNE MASC.</t>
  </si>
  <si>
    <t>CIRCULAÇÃO COBERTA (CORREDOR DAS SALAS)</t>
  </si>
  <si>
    <t>CIRCULAÇÃO COBERTA DA ENTRADA</t>
  </si>
  <si>
    <t>CIRCULAÇÃO DESCOBERTA DA ENTRADA</t>
  </si>
  <si>
    <t>R2</t>
  </si>
  <si>
    <t>WCB FEMININNO - PAREDE DIFERENCIADA</t>
  </si>
  <si>
    <t>WCB MASCULINO - PAREDE DIFERENCIADA</t>
  </si>
  <si>
    <t>WCB PNE FEM. - PAREDE DIFERENCIADA</t>
  </si>
  <si>
    <t>WCB PNE MASC. - PAREDE DIFERENCIADA</t>
  </si>
  <si>
    <t>CERÂMICA ATÉ O TETO / FORRO</t>
  </si>
  <si>
    <t>PAREDE DE ACESSO AO BLOCO NOVO</t>
  </si>
  <si>
    <t>PAREDE DO MURO DA RUA (LADO INTERNO)</t>
  </si>
  <si>
    <t>PAREDE DA FACHADA DA SALA 07</t>
  </si>
  <si>
    <t>PAREDE DA FACHADA DA SALA 01</t>
  </si>
  <si>
    <t>PAREDE DA FACHADA ENTRE SALA 01 E 07</t>
  </si>
  <si>
    <t>PAREDE DA ESCOLA (DA SALA 07 ATÉ A SALA MULTIUSO 03)</t>
  </si>
  <si>
    <t>RECUPERAÇÃO DE CERÂMICA 40x40 (20%)</t>
  </si>
  <si>
    <t>RECUPERAÇÃO DE CERÂMICA 20x20 (20%)</t>
  </si>
  <si>
    <t>CERÂMICA 16X57</t>
  </si>
  <si>
    <t>ALVENARIA NOVA - SALA DE AULA 01</t>
  </si>
  <si>
    <t>ALVENARIA EXISTENTE - SALA DE AULA 01</t>
  </si>
  <si>
    <t>ALVENARIA NOVA - SALA DE AULA 02</t>
  </si>
  <si>
    <t>ALVENARIA EXISTENTE - SALA DE AULA 02</t>
  </si>
  <si>
    <t>ALVENARIA NOVA - SALA DE AULA 03</t>
  </si>
  <si>
    <t>ALVENARIA EXISTENTE - SALA DE AULA 03</t>
  </si>
  <si>
    <t>ALVENARIA EXISTENTE - SALA DE AULA 04</t>
  </si>
  <si>
    <t>ALVENARIA NOVA - SALA DE AULA 04</t>
  </si>
  <si>
    <t>ALVENARIA EXISTENTE - SALA DE AULA 05</t>
  </si>
  <si>
    <t>ALVENARIA NOVA - SALA DE AULA 05</t>
  </si>
  <si>
    <t>ALVENARIA EXISTENTE - SALA DE AULA 06</t>
  </si>
  <si>
    <t>ALVENARIA NOVA - SALA DE AULA 06</t>
  </si>
  <si>
    <t>ALVENARIA EXISTENTE - SALA DE AULA 07</t>
  </si>
  <si>
    <t>ALVENARIA NOVA - SALA DE AULA 07</t>
  </si>
  <si>
    <t>ALVENARIA EXISTENTE - SALA DE AULA 08</t>
  </si>
  <si>
    <t>ALVENARIA NOVA - SALA DE AULA 08</t>
  </si>
  <si>
    <t>ALVENARIA EXISTENTE - SALA DE AULA 09</t>
  </si>
  <si>
    <t>ALVENARIA NOVA - SALA DE AULA 09</t>
  </si>
  <si>
    <t>ALVENARIA EXISTENTE - SALA DE AULA 10</t>
  </si>
  <si>
    <t>ALVENARIA NOVA - SALA DE AULA 10</t>
  </si>
  <si>
    <t>ALVENARIA EXISTENTE - SALA DE AULA 11</t>
  </si>
  <si>
    <t>ALVENARIA NOVA - SALA DE AULA 11</t>
  </si>
  <si>
    <t>ALVENARIA NOVA - MURETA DE 2,10M DE ALTURA DOS WCS FEM E MASC</t>
  </si>
  <si>
    <t>ALVENARIA NOVA - CIRCULAÇÃO COBERTA (CORREDOR DAS SALAS)</t>
  </si>
  <si>
    <t>ALVENARIA EXISTENTE - CIRCULAÇÃO COBERTA (CORREDOR DAS SALAS)</t>
  </si>
  <si>
    <t>CADASTRO  PISO</t>
  </si>
  <si>
    <t>DEMOLIÇÃO DE CONCRETO MAGRO</t>
  </si>
  <si>
    <t>DEMOLIÇÃO DE PISO CERÂMICO</t>
  </si>
  <si>
    <t>DEMOLIÇÃO DE PISO DE ALTA RESISTÊNCIA</t>
  </si>
  <si>
    <t>APLICAÇAO DE PISO GRANILITE</t>
  </si>
  <si>
    <t xml:space="preserve">4CM PARA O CONTRAPISO + 8MM DO GRANILITE </t>
  </si>
  <si>
    <t>CERÂMICA 45X45 ANTIDERRAPANTE</t>
  </si>
  <si>
    <t>APLICAÇAO DE PISO PORCELANATO 45X45</t>
  </si>
  <si>
    <t>APLICAÇAO DE PISO CERÂMICO 45X45</t>
  </si>
  <si>
    <t>COMP. 130</t>
  </si>
  <si>
    <t>COMP. 131</t>
  </si>
  <si>
    <t>CADASTRO  TETO</t>
  </si>
  <si>
    <t>RECUPERAÇÃO DE FORRO PVC COM SUBSTITUIÇÃO DE 20%</t>
  </si>
  <si>
    <t>FORRO PVC</t>
  </si>
  <si>
    <t>COMP. 132</t>
  </si>
  <si>
    <t>COMP. 133</t>
  </si>
  <si>
    <t>COMP. 134</t>
  </si>
  <si>
    <t>COMP. 135</t>
  </si>
  <si>
    <t>COMP. 136</t>
  </si>
  <si>
    <t>COMP. 137</t>
  </si>
  <si>
    <t>MATERIAL</t>
  </si>
  <si>
    <t xml:space="preserve">    OBRA : REFORMA E AMPLIAÇÃO DA ESCOLA MUNICIPAL ELIZABETH ANNE LYRA DE FARIAS</t>
  </si>
  <si>
    <t>ACIONADOR MANUAL (BOTOEIRA) TIPO QUEBRA-VIDRO, P/INSTAL. INCENDIO</t>
  </si>
  <si>
    <t>COMP. 138</t>
  </si>
  <si>
    <t>COMP. 139</t>
  </si>
  <si>
    <t>COMP. 140</t>
  </si>
  <si>
    <t>COMP. 141</t>
  </si>
  <si>
    <t>RN</t>
  </si>
  <si>
    <t>COMP. 142</t>
  </si>
  <si>
    <t>TELEMÁTICA</t>
  </si>
  <si>
    <t>COMP. 143</t>
  </si>
  <si>
    <t>COMP. 144</t>
  </si>
  <si>
    <t>COMP. 145</t>
  </si>
  <si>
    <t>COMP. 146</t>
  </si>
  <si>
    <t>COMP. 147</t>
  </si>
  <si>
    <t>COMP. 148</t>
  </si>
  <si>
    <t>COMP. 149</t>
  </si>
  <si>
    <t>COMP. 150</t>
  </si>
  <si>
    <t>COMP. 151</t>
  </si>
  <si>
    <t>COMP. 152</t>
  </si>
  <si>
    <t>COMP. 153</t>
  </si>
  <si>
    <t>COMP. 154</t>
  </si>
  <si>
    <t>COMP. 155</t>
  </si>
  <si>
    <t>DISPENSER PARA SABONETE LÍQUIDO</t>
  </si>
  <si>
    <t>COMP. 156</t>
  </si>
  <si>
    <t>COMP. 157</t>
  </si>
  <si>
    <t>COMP. 158</t>
  </si>
  <si>
    <t>COMP. 159</t>
  </si>
  <si>
    <t>COMP. 160</t>
  </si>
  <si>
    <t>COMP. 161</t>
  </si>
  <si>
    <t>COMP. 162</t>
  </si>
  <si>
    <t>COMP. 163</t>
  </si>
  <si>
    <t>COMP. 164</t>
  </si>
  <si>
    <t>COMP. 165</t>
  </si>
  <si>
    <t>COMP. 166</t>
  </si>
  <si>
    <t>COMP. 167</t>
  </si>
  <si>
    <t>COMP. 168</t>
  </si>
  <si>
    <t>COMP. 169</t>
  </si>
  <si>
    <t>COMP. 170</t>
  </si>
  <si>
    <t>COMP. 171</t>
  </si>
  <si>
    <t>COMP. 172</t>
  </si>
  <si>
    <t>COMP. 173</t>
  </si>
  <si>
    <t>COMP. 174</t>
  </si>
  <si>
    <t>WC PNE</t>
  </si>
  <si>
    <t>Lavatório de louça suspenso, DECA, linha Ravena, Ref. L 91, cor branca</t>
  </si>
  <si>
    <t>Torneira de mesa  Acabamento Cromado, Decamatic, Ref. 1173C</t>
  </si>
  <si>
    <t>Bacia com abertura frontal, DECA</t>
  </si>
  <si>
    <t>Ref.31006</t>
  </si>
  <si>
    <t>Para válvula hydra,</t>
  </si>
  <si>
    <t>cor branco</t>
  </si>
  <si>
    <t>Assento  com abertura frontal Conforto DECA,</t>
  </si>
  <si>
    <t>Ref. 2360.</t>
  </si>
  <si>
    <t>Coleta de Sangue</t>
  </si>
  <si>
    <t>Cuba inox de embutir Aço 304</t>
  </si>
  <si>
    <t>Torneira clinica, alavanca de Parede , Solucenter Cod. 07001</t>
  </si>
  <si>
    <t>Acabamento Cromado</t>
  </si>
  <si>
    <t>Expurgo/</t>
  </si>
  <si>
    <t>Utilidades</t>
  </si>
  <si>
    <t>Cuba retangular especial  40 x 40 x 40(profunda) e expurgo com tampa em Aço 304</t>
  </si>
  <si>
    <t>Ambiente / Áreas molhadas</t>
  </si>
  <si>
    <t>Bancada</t>
  </si>
  <si>
    <t>Cuba</t>
  </si>
  <si>
    <t>Torneira</t>
  </si>
  <si>
    <t>Louça</t>
  </si>
  <si>
    <t>Acessórios</t>
  </si>
  <si>
    <t xml:space="preserve">  </t>
  </si>
  <si>
    <t xml:space="preserve">    ______</t>
  </si>
  <si>
    <t xml:space="preserve">Válvula de Descarga DECA, Ref. 2551; Barra de Apoio 90 cm DECA Ref. 2310;  Barra de Apoio para Lavatório DECA </t>
  </si>
  <si>
    <t>Ref. 2310;  Ducha Manual DECA linha Belle Époque Light Ref 1984 C51;</t>
  </si>
  <si>
    <t>Espelho em cristal</t>
  </si>
  <si>
    <t>4 mm com bordas lapidadas,  .30 x .60</t>
  </si>
  <si>
    <t>Serviço</t>
  </si>
  <si>
    <t>Granito cinza andorinha</t>
  </si>
  <si>
    <t>Rodamão- 20cm</t>
  </si>
  <si>
    <t>Testeira- 6 cm</t>
  </si>
  <si>
    <t>-------</t>
  </si>
  <si>
    <t>Bancada de inox com cuba e expurgo com válvula hydra;</t>
  </si>
  <si>
    <t>Torneira Profissional de Parede, bica móvel, alavanca longa</t>
  </si>
  <si>
    <t>Solucenter Cod. 07001</t>
  </si>
  <si>
    <t xml:space="preserve">(acionamento com o cotovelo); válvula hydra para o Expurgo em  metal cromado; </t>
  </si>
  <si>
    <t>Ducha de pressão</t>
  </si>
  <si>
    <t>____</t>
  </si>
  <si>
    <t xml:space="preserve">D M L </t>
  </si>
  <si>
    <t>Rodamão- 10cm</t>
  </si>
  <si>
    <t>Testeira 6 cm</t>
  </si>
  <si>
    <t>Tanque de embutir inox Aço 304</t>
  </si>
  <si>
    <t>Torneira de parede, Acabamento Metal Cromado</t>
  </si>
  <si>
    <t>______</t>
  </si>
  <si>
    <t>WC Fem.</t>
  </si>
  <si>
    <r>
      <t xml:space="preserve">  WC Masc. </t>
    </r>
    <r>
      <rPr>
        <sz val="12"/>
        <color theme="1"/>
        <rFont val="Arial"/>
        <family val="2"/>
      </rPr>
      <t>٭</t>
    </r>
  </si>
  <si>
    <t>Testeira- 30 cm</t>
  </si>
  <si>
    <t xml:space="preserve">Cuba de embutir oval, DECA, </t>
  </si>
  <si>
    <t>Ref.  L 37,</t>
  </si>
  <si>
    <t xml:space="preserve"> na cor branco</t>
  </si>
  <si>
    <t>Torneira de Parede, Decamatic, Ref. 1173C, Acabamento Cromado</t>
  </si>
  <si>
    <t xml:space="preserve">Bacia Sanitária, DECA LInha Ravena </t>
  </si>
  <si>
    <t>Ref. P9,</t>
  </si>
  <si>
    <t xml:space="preserve">Com caixa acoplada, </t>
  </si>
  <si>
    <t>cor Branco</t>
  </si>
  <si>
    <r>
      <t>٭</t>
    </r>
    <r>
      <rPr>
        <sz val="9"/>
        <color theme="1"/>
        <rFont val="Arial"/>
        <family val="2"/>
      </rPr>
      <t>Mictório com sifão integrado DECA Ref.</t>
    </r>
  </si>
  <si>
    <t xml:space="preserve"> M 712</t>
  </si>
  <si>
    <t>Ducha Manual DECA linha Belle Époque Light Ref 1984 C51;</t>
  </si>
  <si>
    <t>4 mm com bordas lapidadas,</t>
  </si>
  <si>
    <t xml:space="preserve"> .50 x .60 cm</t>
  </si>
  <si>
    <t>Consultórios</t>
  </si>
  <si>
    <t xml:space="preserve">   </t>
  </si>
  <si>
    <t>Lavatório de louça suspenso, cor branca</t>
  </si>
  <si>
    <t>Torneira de mesa</t>
  </si>
  <si>
    <t>LINK , cod 1197</t>
  </si>
  <si>
    <t>15 cm x 45°, Cromado</t>
  </si>
  <si>
    <t>________</t>
  </si>
  <si>
    <t>Espera</t>
  </si>
  <si>
    <t>Bebedouro Adulto e criança MFA 40 Multimix Air</t>
  </si>
  <si>
    <t>Copa</t>
  </si>
  <si>
    <t>Torneira de mesa LINK</t>
  </si>
  <si>
    <t xml:space="preserve">Cod 1198, bica alta </t>
  </si>
  <si>
    <t>45° , Cromado</t>
  </si>
  <si>
    <t>Jardim</t>
  </si>
  <si>
    <t>Torneira de jardim</t>
  </si>
  <si>
    <t>em aço inox</t>
  </si>
  <si>
    <t xml:space="preserve">Lavatório de louça suspenso, DECA, linha Ravena, </t>
  </si>
  <si>
    <t xml:space="preserve">Ref. L 91, </t>
  </si>
  <si>
    <t>Torneira para lavatório</t>
  </si>
  <si>
    <t>Decamatic, Ref. 1173C</t>
  </si>
  <si>
    <t>Acabamento Cromado;</t>
  </si>
  <si>
    <t>Ref. 2310, Ducha Higiênica;</t>
  </si>
  <si>
    <t>WC Masc.</t>
  </si>
  <si>
    <t>Publico</t>
  </si>
  <si>
    <t>Cuba de embutir oval, DECA,</t>
  </si>
  <si>
    <t xml:space="preserve"> Ref.  L 37,</t>
  </si>
  <si>
    <t xml:space="preserve">Decamatic, </t>
  </si>
  <si>
    <t>Ref. 1173C, Acabamento Cromado</t>
  </si>
  <si>
    <t>Ref. P9, com caixa acoplada,</t>
  </si>
  <si>
    <t xml:space="preserve"> cor Branco</t>
  </si>
  <si>
    <t>BWC dos Repousos</t>
  </si>
  <si>
    <t xml:space="preserve">Ref.  L 37, </t>
  </si>
  <si>
    <t>na cor branco</t>
  </si>
  <si>
    <t xml:space="preserve">Chuveiro DECA Linha Clean Ref 1970 C Diâmetro de 1/2" </t>
  </si>
  <si>
    <t>4 mm com bordas lapidadas,  .50 x .60</t>
  </si>
  <si>
    <t xml:space="preserve">BWC das Enfermarias  </t>
  </si>
  <si>
    <t>BWC Isolamento</t>
  </si>
  <si>
    <t xml:space="preserve">Ref. P9, </t>
  </si>
  <si>
    <t>com caixa acoplada,</t>
  </si>
  <si>
    <t>Chuveiro DECA Max c/ desviador e ducha Ref 1975 C</t>
  </si>
  <si>
    <t>Válvula de Descarga DECA, Ref. 2551; Barra de Apoio 90 cm DECA Ref. 2310;  Barra de Apoio para Lavatório DECA Ref. 2310;  Ducha Manual DECA linha Belle Époque Light Ref 1984 C51;</t>
  </si>
  <si>
    <t>Suporte para Soro da Udinese</t>
  </si>
  <si>
    <t>___</t>
  </si>
  <si>
    <t>Enfermarias</t>
  </si>
  <si>
    <t>Isolamento</t>
  </si>
  <si>
    <t>Antecâmera</t>
  </si>
  <si>
    <t>LINK 15 cm x 45° , cod 1197, Cromado</t>
  </si>
  <si>
    <t>___________</t>
  </si>
  <si>
    <t>Estar da Família</t>
  </si>
  <si>
    <t>Copa de Distribuição</t>
  </si>
  <si>
    <t xml:space="preserve">Torneira de mesa </t>
  </si>
  <si>
    <t>LINK, cod 1198, bica alta, 45° , Cromado</t>
  </si>
  <si>
    <t>_________</t>
  </si>
  <si>
    <t>Lavatório de louça suspenso, DECA, linha Ravena, Ref. L 91, cor branco</t>
  </si>
  <si>
    <t>Ref. 2360..</t>
  </si>
  <si>
    <t>Válvula de Descarga DECA, Ref. 2551; Barra de Apoio 90 cm DECA Ref. 2310;  Barra de Apoio para Lavatório DECA Ref. 2310, Ducha Higiênica;</t>
  </si>
  <si>
    <t xml:space="preserve"> </t>
  </si>
  <si>
    <t xml:space="preserve">WC Masc. </t>
  </si>
  <si>
    <t>Com caixa acoplada,</t>
  </si>
  <si>
    <t>Área descontami-</t>
  </si>
  <si>
    <t>nação</t>
  </si>
  <si>
    <t>Lavatorio de louça</t>
  </si>
  <si>
    <t>suspenso</t>
  </si>
  <si>
    <t>Higienização carrinhos 01</t>
  </si>
  <si>
    <t>Higienização carrinhos 02</t>
  </si>
  <si>
    <t>Ralo linear- grelha inox - Tigre</t>
  </si>
  <si>
    <t>Ducha de pressão;</t>
  </si>
  <si>
    <t>Lava-olhos</t>
  </si>
  <si>
    <t>Lava-olhos de Emergência T. Pedest cod. 3871 Avlis Haws L-002 Sermap</t>
  </si>
  <si>
    <t>Parasitologia</t>
  </si>
  <si>
    <t>Hematologia</t>
  </si>
  <si>
    <t>Bioquímica</t>
  </si>
  <si>
    <t>Microbiologia</t>
  </si>
  <si>
    <t>Lavagem vidraria</t>
  </si>
  <si>
    <t>Bancada de inox com cuba</t>
  </si>
  <si>
    <t xml:space="preserve">retangular especial  </t>
  </si>
  <si>
    <t>40 x 40 x 40(profunda)</t>
  </si>
  <si>
    <t xml:space="preserve">Lavatório de louça suspenso, </t>
  </si>
  <si>
    <t>cor branco;</t>
  </si>
  <si>
    <t>(acionamento com o cotovelo);</t>
  </si>
  <si>
    <t>Preparo de Amostras</t>
  </si>
  <si>
    <t>LINK cod 1198, bica alta, 45° , Cromado</t>
  </si>
  <si>
    <t>WC AC 01</t>
  </si>
  <si>
    <t>WC AC 02</t>
  </si>
  <si>
    <t>Testeira-6cm</t>
  </si>
  <si>
    <t xml:space="preserve">Bacia Sanitária, DECA </t>
  </si>
  <si>
    <t>LInha Ravena Ref. P9,</t>
  </si>
  <si>
    <t>PPP 1, 2, 5, 6</t>
  </si>
  <si>
    <t>Banheira de hidromassagem Jacuzzi, Paola G4, 1.50x.50, com aquecedor, acabamento com mármore branco.</t>
  </si>
  <si>
    <t xml:space="preserve">PPP 4, 5 </t>
  </si>
  <si>
    <t>Torneira de Parede , Decamatic, Ref. 1173C, Acabamento Cromado</t>
  </si>
  <si>
    <t>BWC PPP</t>
  </si>
  <si>
    <t>Cuba de embutir oval, DECA, Ref.  L 37, na cor branca</t>
  </si>
  <si>
    <t>Bacia Sanitária, DECA LInha Ravena com caixa acoplada,</t>
  </si>
  <si>
    <t>Ref. P9, cor Branco</t>
  </si>
  <si>
    <t xml:space="preserve">Válvula de Descarga DECA, Ref. 2551; Barra de Apoio 90 cm DECA Ref. 2310;  </t>
  </si>
  <si>
    <t>Barra de Apoio para Lavatório DECA Ref. 2310;  Ducha Manual DECA linha Belle Époque Light Ref 1984 C51;</t>
  </si>
  <si>
    <t>Testeira- 7cm</t>
  </si>
  <si>
    <t>Tanque inox de embutir Aço 304</t>
  </si>
  <si>
    <t>Vestiário</t>
  </si>
  <si>
    <t>Fem. e Masc.</t>
  </si>
  <si>
    <t xml:space="preserve">BWC dos Repousos </t>
  </si>
  <si>
    <t xml:space="preserve">Torneira de Parede , Decamatic, </t>
  </si>
  <si>
    <t>LInha Ravena,</t>
  </si>
  <si>
    <t xml:space="preserve">Com caixa acoplada,  Ref. P9, </t>
  </si>
  <si>
    <t>Higienização e escovação</t>
  </si>
  <si>
    <t>Lavatório coletivo em aço inox 304, tipo cocho;</t>
  </si>
  <si>
    <t>Farmácia</t>
  </si>
  <si>
    <t>PE/Serviço</t>
  </si>
  <si>
    <t>Recuperação</t>
  </si>
  <si>
    <t>Estar / Espera</t>
  </si>
  <si>
    <t>Utilidades / Expurgo</t>
  </si>
  <si>
    <t>COMP. 175</t>
  </si>
  <si>
    <t>8.</t>
  </si>
  <si>
    <t>9.</t>
  </si>
  <si>
    <t>9.1</t>
  </si>
  <si>
    <t>7.2</t>
  </si>
  <si>
    <t>5.2</t>
  </si>
  <si>
    <t>5.3</t>
  </si>
  <si>
    <t>9.2</t>
  </si>
  <si>
    <t>10.</t>
  </si>
  <si>
    <t>COMP. 176</t>
  </si>
  <si>
    <t>COMP. 177</t>
  </si>
  <si>
    <t>COMP. 178</t>
  </si>
  <si>
    <t>COMP. 181</t>
  </si>
  <si>
    <t>COMP. 182</t>
  </si>
  <si>
    <t xml:space="preserve">PORTA EM MADEIRA COMPENSADA (CANELA), LISA, SEMI-ÔCA, TIPO VAI-VEM, INCLUSIVE BATENTES E FERRAGENS, INCLUSIVE VISOR DE VIDRO 6MM </t>
  </si>
  <si>
    <t>ESQUADRIAS</t>
  </si>
  <si>
    <t>COMP. 183</t>
  </si>
  <si>
    <t>COMP. 184</t>
  </si>
  <si>
    <t>COMP. 185</t>
  </si>
  <si>
    <t>COMP. 186</t>
  </si>
  <si>
    <t>COMP. 187</t>
  </si>
  <si>
    <t>COMP. 188</t>
  </si>
  <si>
    <t>COMP. 189</t>
  </si>
  <si>
    <t>COMP. 190</t>
  </si>
  <si>
    <t>COMP. 191</t>
  </si>
  <si>
    <t>COMP. 193</t>
  </si>
  <si>
    <t>COMP. 195</t>
  </si>
  <si>
    <t>PORTA MADEIRA COMPENSADA (CANELA), LISA, SEMI-OCA</t>
  </si>
  <si>
    <t>TERMINAL DE COMPRESSÃO PARA CABO DE  50 MM2 - FORNECIMENTO E INSTALAÇÃO</t>
  </si>
  <si>
    <t>COMP. 199</t>
  </si>
  <si>
    <t>COMP. 200</t>
  </si>
  <si>
    <t>COMP. 201</t>
  </si>
  <si>
    <t>COMP. 202</t>
  </si>
  <si>
    <t>COMP. 203</t>
  </si>
  <si>
    <t>COMP. 205</t>
  </si>
  <si>
    <t>COMP. 206</t>
  </si>
  <si>
    <t>COMP. 207</t>
  </si>
  <si>
    <t>COMP. 208</t>
  </si>
  <si>
    <t>COMP. 209</t>
  </si>
  <si>
    <t>COMP. 210</t>
  </si>
  <si>
    <t>COMP. 211</t>
  </si>
  <si>
    <t>COMP. 213</t>
  </si>
  <si>
    <t>COMP. 214</t>
  </si>
  <si>
    <t>COMP. 216</t>
  </si>
  <si>
    <t>COMP. 217</t>
  </si>
  <si>
    <t>COMP. 218</t>
  </si>
  <si>
    <t>COMP. 219</t>
  </si>
  <si>
    <t>COMP. 221</t>
  </si>
  <si>
    <t>COMP. 222</t>
  </si>
  <si>
    <t>COMP. 223</t>
  </si>
  <si>
    <t>COMP. 224</t>
  </si>
  <si>
    <t>JANELAS</t>
  </si>
  <si>
    <t>ALICATE DE COMPRESSÃO PARA TERMINAIS DE COMPRESSÃO DE CABOS COM SEÇÃO ATÉ 120MM2</t>
  </si>
  <si>
    <t>MECANICO DE REFRIGERACAO</t>
  </si>
  <si>
    <t>PÇ</t>
  </si>
  <si>
    <t>12.</t>
  </si>
  <si>
    <t>12.1</t>
  </si>
  <si>
    <t>12.2</t>
  </si>
  <si>
    <t>13.</t>
  </si>
  <si>
    <t>14.</t>
  </si>
  <si>
    <t>14.1</t>
  </si>
  <si>
    <t>14.2</t>
  </si>
  <si>
    <t>15.</t>
  </si>
  <si>
    <t>BAIXA TENSÃO</t>
  </si>
  <si>
    <t>MÉDIA TENSÃO</t>
  </si>
  <si>
    <t>COBERTA</t>
  </si>
  <si>
    <t>11.</t>
  </si>
  <si>
    <t>ITENS DE MAIOR RELEVÂNCIA</t>
  </si>
  <si>
    <t>COMP. 192</t>
  </si>
  <si>
    <t>COMP. 198</t>
  </si>
  <si>
    <t xml:space="preserve"> CABEAMENTO ESTRUTURADO</t>
  </si>
  <si>
    <t>GASES MEDICINAIS</t>
  </si>
  <si>
    <t>COMPOSIÇÕES DE PREÇOS ANALÍTICAS</t>
  </si>
  <si>
    <t>6.1</t>
  </si>
  <si>
    <t>6.2</t>
  </si>
  <si>
    <t>6.3</t>
  </si>
  <si>
    <t>2.1</t>
  </si>
  <si>
    <t>2.2</t>
  </si>
  <si>
    <t>11.1</t>
  </si>
  <si>
    <t>11.2</t>
  </si>
  <si>
    <t>VALOR TOTAL GERAL</t>
  </si>
  <si>
    <t>13.1</t>
  </si>
  <si>
    <t>13.2</t>
  </si>
  <si>
    <t xml:space="preserve"> Obs: Conforme o Acordão do TCU os itens de maior relevância são aqueles que estão representados no Grupo A=50% e B= 30%, Totalizando 80%</t>
  </si>
  <si>
    <t>7º MÊS</t>
  </si>
  <si>
    <t>8º MÊS</t>
  </si>
  <si>
    <t>9º MÊS</t>
  </si>
  <si>
    <t>10º MÊS</t>
  </si>
  <si>
    <t>CUSTO DE ADMINISTRAÇÃO LOCAL</t>
  </si>
  <si>
    <t>Descrição</t>
  </si>
  <si>
    <t>Unidade</t>
  </si>
  <si>
    <t>Valor MO (R$)</t>
  </si>
  <si>
    <t>Custo Total (R$)</t>
  </si>
  <si>
    <t>Equipe Administrativa (***)</t>
  </si>
  <si>
    <t>ud</t>
  </si>
  <si>
    <t>Mestre de Obras</t>
  </si>
  <si>
    <t>Almoxarife</t>
  </si>
  <si>
    <t>Vigia</t>
  </si>
  <si>
    <t>PREÇO TOTAL (R$)</t>
  </si>
  <si>
    <t>CUSTO TOTAL MENSAL (R$)</t>
  </si>
  <si>
    <t>Obs: (*) Efetivo de MO do Volume 4 - Custos Unitários de Referência para Obras Rodoviárias - SICRO 3 - 2008, páginas 138 a 140</t>
  </si>
  <si>
    <t xml:space="preserve">         (**) Fórmulas obtidas do Volume 4 - Custos Unitários de Referência para Obras Rodoviárias - SICRO 3 - 2008, páginas 139 e 140</t>
  </si>
  <si>
    <t xml:space="preserve">                Conforme as Diretrizes do Acordão do TCU</t>
  </si>
  <si>
    <t>APLICAÇÃO DE FUNDO SELADOR ACRÍLICO EM PAREDES, UMA DEMÃO. AF_06/2014</t>
  </si>
  <si>
    <t>APLICAÇÃO E LIXAMENTO DE MASSA LÁTEX EM TETO, DUAS DEMÃOS. AF_06/2014</t>
  </si>
  <si>
    <t>ARMADOR COM ENCARGOS COMPLEMENTARES</t>
  </si>
  <si>
    <t>AUXILIAR DE ELETRICISTA COM ENCARGOS COMPLEMENTARES</t>
  </si>
  <si>
    <t>AUXILIAR DE TOPÓGRAFO COM ENCARGOS COMPLEMENTARES</t>
  </si>
  <si>
    <t>AZULEJISTA OU LADRILHISTA COM ENCARGOS COMPLEMENTARES</t>
  </si>
  <si>
    <t>CARPINTEIRO DE FORMAS COM ENCARGOS COMPLEMENTARES</t>
  </si>
  <si>
    <t>ELETRICISTA COM ENCARGOS COMPLEMENTARES</t>
  </si>
  <si>
    <t>ENCANADOR OU BOMBEIRO HIDRÁULICO COM ENCARGOS COMPLEMENTARES</t>
  </si>
  <si>
    <t>MONTADOR (TUBO AÇO/EQUIPAMENTOS) COM ENCARGOS COMPLEMENTARES</t>
  </si>
  <si>
    <t>MONTADOR DE ESTRUTURA METÁLICA COM ENCARGOS COMPLEMENTARES</t>
  </si>
  <si>
    <t>PEDREIRO COM ENCARGOS COMPLEMENTARES</t>
  </si>
  <si>
    <t>SERRALHEIRO COM ENCARGOS COMPLEMENTARES</t>
  </si>
  <si>
    <t>SERVENTE COM ENCARGOS COMPLEMENTARES</t>
  </si>
  <si>
    <t>SOLDADOR COM ENCARGOS COMPLEMENTARES</t>
  </si>
  <si>
    <t>ABRACADEIRA DE NYLON PARA AMARRACAO DE CABOS, COMPRIMENTO DE 390 X *4,6* MM</t>
  </si>
  <si>
    <t>ACETILENO (RECARGA PARA CILINDRO DE CONJUNTO OXICORTE GRANDE)</t>
  </si>
  <si>
    <t>ACO CA-60, 8,0 MM, VERGALHAO</t>
  </si>
  <si>
    <t>ADAPTADOR PVC ROSCAVEL, COM FLANGES E ANEL DE VEDACAO, 1", PARA CAIXA D' AGUA</t>
  </si>
  <si>
    <t>ADAPTADOR PVC ROSCAVEL, COM FLANGES E ANEL DE VEDACAO, 3/4", PARA CAIXA D' AGUA</t>
  </si>
  <si>
    <t>ANEL BORRACHA DN 100 MM, PARA TUBO SERIE REFORCADA ESGOTO PREDIAL</t>
  </si>
  <si>
    <t>ANEL BORRACHA DN 75 MM, PARA TUBO SERIE REFORCADA ESGOTO PREDIAL</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</si>
  <si>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</si>
  <si>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</si>
  <si>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</si>
  <si>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</si>
  <si>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50 MM, PARA TUBO SERIE REFORCADA ESGOTO PREDIAL</t>
  </si>
  <si>
    <t>ANEL DE DISTRIBUICAO EM ACO GALVANIZADO PARA FIO FE-160</t>
  </si>
  <si>
    <t>ARAME GALVANIZADO 12 BWG, 2,76 MM (0,048 KG/M)</t>
  </si>
  <si>
    <t>ARAME GALVANIZADO 18 BWG, 1,24MM (0,009 KG/M)</t>
  </si>
  <si>
    <t>BARRA DE FERRO RETANGULAR, BARRA CHATA, 3/4 X 1/8" (L X E), 0,47 KG/M</t>
  </si>
  <si>
    <t>CABO DE COBRE NU 50 MM2 MEIO-DURO</t>
  </si>
  <si>
    <t>CAIXA D'AGUA FIBRA DE VIDRO PARA 5000 LITROS, COM TAMPA</t>
  </si>
  <si>
    <t>CAIXA SIFONADA PVC, 150 X 150 X 50 MM, COM GRELHA QUADRADA BRANCA (NBR 5688)</t>
  </si>
  <si>
    <t>CANTONEIRA "U" ALUMINIO ABAS IGUAIS 1 ", E = 3/32 "</t>
  </si>
  <si>
    <t>CHUMBADOR DE ACO, DIAMETRO 1/2", COMPRIMENTO 75 MM</t>
  </si>
  <si>
    <t>CRUZETA DE CONCRETO LEVE, COMP. 2000 MM SECAO, 90 X 90 MM</t>
  </si>
  <si>
    <t>CURVA 90 GRAUS DE BARRA CHATA EM ALUMINIO 3/4 " X 1/4 " X 300 MM</t>
  </si>
  <si>
    <t>FITA METALICA PERFURADA, L = *18* MM, ROLO DE 30 M, CARGA RECOMENDADA = *30* KGF</t>
  </si>
  <si>
    <t>FITA VEDA ROSCA EM ROLOS DE 18 MM X 10 M (L X C)</t>
  </si>
  <si>
    <t>ISOLADOR DE PORCELANA, TIPO PINO MONOCORPO, PARA TENSAO DE *15* KV</t>
  </si>
  <si>
    <t>PORCA OLHAL EM ACO GALVANIZADO, DIAMETRO NOMINAL DE 16 MM</t>
  </si>
  <si>
    <t>PORCA ZINCADA, QUADRADA, DIAMETRO 5/8"</t>
  </si>
  <si>
    <t>POSTE DE CONCRETO DUPLO T, 200 KG, H = 11 M (NBR 8451)</t>
  </si>
  <si>
    <t>POSTE DE CONCRETO DUPLO T, 300 KG, H = 12 M (NBR 8451)</t>
  </si>
  <si>
    <t>POSTE DE CONCRETO DUPLO T, 400 KG,H = 12 M (NBR 8451)</t>
  </si>
  <si>
    <t>POSTE DECORATIVO PARA JARDIM EM ACO TUBULAR, SEM LUMINARIA, H = *2,5* M</t>
  </si>
  <si>
    <t>REGISTRO GAVETA BRUTO EM LATAO FORJADO, BITOLA 1 " (REF 1509)</t>
  </si>
  <si>
    <t>SAPATILHA EM ACO GALVANIZADO PARA CABOS COM DIAMETRO NOMINAL ATE 5/8"</t>
  </si>
  <si>
    <t>SERVICO DE BOMBEAMENTO DE CONCRETO COM CONSUMO MINIMO DE 40 M3</t>
  </si>
  <si>
    <t>SIFAO PLASTICO TIPO COPO PARA PIA AMERICANA 1.1/2 X 1.1/2 "</t>
  </si>
  <si>
    <t>TORNEIRA CROMADA COM BICO PARA JARDIM/TANQUE 1/2 " OU 3/4 " (REF 1153)</t>
  </si>
  <si>
    <t>TUBO PVC, ROSCAVEL, 1", AGUA FRIA PREDIAL</t>
  </si>
  <si>
    <t>VIDRO TEMPERADO VERDE E = 6 MM, SEM COLOCACAO</t>
  </si>
  <si>
    <t>BANDEJA MÓVEL, PADRÃO 19"</t>
  </si>
  <si>
    <t>I6816</t>
  </si>
  <si>
    <t>CABO DE FIBRA ÓTICA, 01 PAR</t>
  </si>
  <si>
    <t>I6154</t>
  </si>
  <si>
    <t>CARTUCHO COM PO P/SOLDA EXOTERMICA PADRAO 115</t>
  </si>
  <si>
    <t>OXIGÊNIO</t>
  </si>
  <si>
    <t>I8333</t>
  </si>
  <si>
    <t>PAREDE DE BLOCO DE GESSO HIDROFUGANTE, INCLUSIVE EMASSAMENTO</t>
  </si>
  <si>
    <t>PATCH PANEL 24 PORTAS, CATEGORIA "5" FURUKAWA</t>
  </si>
  <si>
    <t>I7974</t>
  </si>
  <si>
    <t>SWITCHER AUTO-GERENCIÁVEL P/ COMUNICACÃO DE DADOS COM 24 PORTAS EM CONECTORES RJ 45, 10/100 KBPS E DUAS PORTAS 10/100/1000 KBPS - PADRÃO RACK 19"</t>
  </si>
  <si>
    <t>NUMERAÇÃO DAS COMPOSIÇÕES NOVAS</t>
  </si>
  <si>
    <t>SE(E(F2&gt;0;EXT.TEXTO(A2;1;4)="COMP");"SUBÍTEM";SE(OU(E(F2=0;G2=0);F2="COEF.";F2&gt;0);"SUBÍTEM";SE(EXT.TEXTO(A2;1;5)="COMP.";SE(CONT.SE(ORÇAMENTO!$B$5:$B$10000;COMPOSIÇÕES!A2)=0;"NOK";SE(CONT.SE(ORÇAMENTO!$B$5:$B$10000;COMPOSIÇÕES!A2)&gt;0;"OK";"SUBÍTEM")))))</t>
  </si>
  <si>
    <t>CÓDIGOS NOVOS</t>
  </si>
  <si>
    <t>CONFERÊNCIA DE COMPOSIÇÕES</t>
  </si>
  <si>
    <t>COMP. 1</t>
  </si>
  <si>
    <t>COMP. 2</t>
  </si>
  <si>
    <t>COMP. 3</t>
  </si>
  <si>
    <t>COMP. 4</t>
  </si>
  <si>
    <t>COMP. 5</t>
  </si>
  <si>
    <t>COMP. 6</t>
  </si>
  <si>
    <t>COMP. 7</t>
  </si>
  <si>
    <t>="COMP. "&amp;J3</t>
  </si>
  <si>
    <t>SINAPI INSUMO</t>
  </si>
  <si>
    <t>COMPOSIÇÃO</t>
  </si>
  <si>
    <t>AUXILIAR</t>
  </si>
  <si>
    <t>COMP. 9</t>
  </si>
  <si>
    <t>COMP. 8</t>
  </si>
  <si>
    <t>SOMA DOS ITENS 19,27%</t>
  </si>
  <si>
    <t>VALOR TOTAL - SOMA DOS ITENS 19,27%</t>
  </si>
  <si>
    <t>SOMA DOS ITENS 19,27% - TOTAL DE BDI 19,27%</t>
  </si>
  <si>
    <t>VALOR DO BDI 19,27%</t>
  </si>
  <si>
    <t>VALOR DO BDI 27,72%</t>
  </si>
  <si>
    <t>(VALOR TOTAL GERAL - SOMA DOS ITENS 19,27%)/1,2772</t>
  </si>
  <si>
    <t>PLANILHA ORÇAMENTÁRIA</t>
  </si>
  <si>
    <t>Mercado/1</t>
  </si>
  <si>
    <t>Mercado/2</t>
  </si>
  <si>
    <t>Mercado/3</t>
  </si>
  <si>
    <t>Mercado/4</t>
  </si>
  <si>
    <t>Mercado/5</t>
  </si>
  <si>
    <t>Mercado/6</t>
  </si>
  <si>
    <t>Mercado/7</t>
  </si>
  <si>
    <t>AJUSTES DE VALORES</t>
  </si>
  <si>
    <t>FONTE</t>
  </si>
  <si>
    <t>DATA</t>
  </si>
  <si>
    <t>R$</t>
  </si>
  <si>
    <t>ICMS</t>
  </si>
  <si>
    <t>IPI</t>
  </si>
  <si>
    <t>FRETE</t>
  </si>
  <si>
    <t xml:space="preserve"> R$ </t>
  </si>
  <si>
    <t xml:space="preserve"> INCC </t>
  </si>
  <si>
    <t xml:space="preserve"> R$ FINAL - R$ </t>
  </si>
  <si>
    <t>Menor=</t>
  </si>
  <si>
    <t>17.1</t>
  </si>
  <si>
    <t>19.1</t>
  </si>
  <si>
    <t>19.2</t>
  </si>
  <si>
    <t>19.3</t>
  </si>
  <si>
    <t>conjunto de elevadores 8 paradas para transporte de passageiros sendo  03 elevadores com dim=2,40x2,80m e 01 com dim=1,90x2,80m, inclusive mão de obra para instalação</t>
  </si>
  <si>
    <t>armacao aco ca-50, diam. 6,3 (1/4) à 12,5mm(1/2) -fornecimento/ corte( perda de 10%) / dobra / colocação.</t>
  </si>
  <si>
    <t>SESSENTA E QUATRO MIL, QUINHENTOS E SESSENTA E UM INTEIROS E CINQUENTA E CINCO CENTÉSIMOS</t>
  </si>
  <si>
    <t>sessenta e quatro mil, quinhentos e sessenta e um inteiros e cinquenta e cinco centésimos</t>
  </si>
  <si>
    <t>TERRAPLENAGEM</t>
  </si>
  <si>
    <t>Título grau 1</t>
  </si>
  <si>
    <t>Título grau 2</t>
  </si>
  <si>
    <t>Título grau 3</t>
  </si>
  <si>
    <t>Título grau 4</t>
  </si>
  <si>
    <t>PAREDES E PAINEIS</t>
  </si>
  <si>
    <t>PISOS E PAVIMENTAÇÕES</t>
  </si>
  <si>
    <t>COBERTURAS E IMPERMEABILIZAÇÕES</t>
  </si>
  <si>
    <t>13.3.2</t>
  </si>
  <si>
    <t>13.3.4</t>
  </si>
  <si>
    <t>13.3.5</t>
  </si>
  <si>
    <t>13.3.8</t>
  </si>
  <si>
    <t>ESGOTOS SANITÁRIOS</t>
  </si>
  <si>
    <t>LOUÇAS E METAIS</t>
  </si>
  <si>
    <t>16.</t>
  </si>
  <si>
    <t>17.</t>
  </si>
  <si>
    <t>18.</t>
  </si>
  <si>
    <t>19.</t>
  </si>
  <si>
    <t>20.</t>
  </si>
  <si>
    <t>AR COMPRIMIDO</t>
  </si>
  <si>
    <t>VÁCUO</t>
  </si>
  <si>
    <t>DIVERSOS</t>
  </si>
  <si>
    <t>FONTE: SINAPI - AL COM DESONERAÇÃO, ORSE, SEINFRA-CE E COTAÇÕES</t>
  </si>
  <si>
    <t>13.1.11</t>
  </si>
  <si>
    <t>14.1.1</t>
  </si>
  <si>
    <t>14.1.2</t>
  </si>
  <si>
    <t>14.1.3</t>
  </si>
  <si>
    <t>POSTO - PAINEL DE ALARME COM PRESSOSTATO PARA OXIGÊNIO, WHITE MARTINS OU SIMILAR</t>
  </si>
  <si>
    <t>APLICAÇÃO MANUAL DE PINTURA COM TINTA LÁTEX ACRÍLICA EM PAREDES, DUAS DEMÃOS. AF_06/2014</t>
  </si>
  <si>
    <t>TOPOGRAFO COM ENCARGOS COMPLEMENTARES</t>
  </si>
  <si>
    <t>AUTOMATICO DE BOIA SUPERIOR / INFERIOR, *15* A / 250 V</t>
  </si>
  <si>
    <t>CONECTOR METALICO TIPO PARAFUSO FENDIDO (SPLIT BOLT), PARA CABOS ATE 16 MM2</t>
  </si>
  <si>
    <t>DOBRADICA TIPO VAI-E-VEM EM ACO/FERRO, TAMANHO 3'', GALVANIZADO, COM PARAFUSOS</t>
  </si>
  <si>
    <t>FITA ISOLANTE ADESIVA ANTICHAMA, USO ATE 750 V, EM ROLO DE 19 MM X 20 M</t>
  </si>
  <si>
    <t>FITA ISOLANTE DE BORRACHA AUTOFUSAO, USO ATE 69 KV (ALTA TENSAO)</t>
  </si>
  <si>
    <t>LUVA ROSCAVEL, PVC, 1", AGUA FRIA PREDIAL</t>
  </si>
  <si>
    <t>LUVA ROSCAVEL, PVC, 3/4", AGUA FRIA PREDIAL</t>
  </si>
  <si>
    <t>TE SANITARIO, PVC, DN 75 X 50 MM, SERIE NORMAL PARA ESGOTO PREDIAL</t>
  </si>
  <si>
    <t>GERADOR</t>
  </si>
  <si>
    <t>INTERNAS</t>
  </si>
  <si>
    <t>PORTAS</t>
  </si>
  <si>
    <t>3.3</t>
  </si>
  <si>
    <t>4.3</t>
  </si>
  <si>
    <t>TOMADAS E INTERRUPTORES</t>
  </si>
  <si>
    <t>ILUMINAÇÃO</t>
  </si>
  <si>
    <t>ÁGUA FRIA</t>
  </si>
  <si>
    <t>Obs: composição/Base -  ORSE - 8503</t>
  </si>
  <si>
    <t>ÁREA EXTERNA</t>
  </si>
  <si>
    <t>PALMETAL</t>
  </si>
  <si>
    <t>EXPURGO EM AÇO INOX</t>
  </si>
  <si>
    <t>PM01</t>
  </si>
  <si>
    <t>SISTEMA DE PROTEÇÃO CONTRA DESCARGAS ELÉTRICAS - SPDA</t>
  </si>
  <si>
    <t>COMPOSIÇÃO ELAB.</t>
  </si>
  <si>
    <t>MOBILIZAÇÃO E DESMOBILIZAÇÃO DE EQUIPAMENTOS</t>
  </si>
  <si>
    <t>ARGAMASSA INDUSTRIALIZADA VOTOMASSA AC-II, OU SIMILAR</t>
  </si>
  <si>
    <t>PISO TÁTIL DIRECIONAL E/OU ALERTA, DE CONCRETO, NA COR NATURAL, DIM 25X25 CM - PARA DEFICIENTE VISUAL</t>
  </si>
  <si>
    <t>TERMINAL A COMPRESSAO EM COBRE ESTANHADO PARA CABO 50 MM2, 1 FURO E 1 COMPRESSAO, PARA PARAFUSO DE FIXACAO M8</t>
  </si>
  <si>
    <t>GUIA DE CABOS FECHADO 19" 1U</t>
  </si>
  <si>
    <t>VALVULA RETENCAO VERTICAL BRONZE (PN-16) 2.1/2" 200PSI - EXTREMIDADES COM ROSCA - FORNECIMENTO E INSTALACAO</t>
  </si>
  <si>
    <t>TOMADA POSTO PAREDE - INTERNA OXIGÊNIO</t>
  </si>
  <si>
    <t>TOMADA POSTO PAREDE - INTERNA AR COMPRIMIDO</t>
  </si>
  <si>
    <t>TOMADA POSTO PAREDE - INTERNA VÁCUO</t>
  </si>
  <si>
    <t>POSTO - PAINEL DE ALARME COM PRESSOSTATO PARA AR VÁCUO, WHITE MARTINS OU SIMILAR</t>
  </si>
  <si>
    <t>MOVIMENTO DE TERRA</t>
  </si>
  <si>
    <t>ARGAMASSA COLANTE AC-II</t>
  </si>
  <si>
    <t>ARRUELA EM ALUMINIO, COM ROSCA, DE 3", PARA ELETRODUTO</t>
  </si>
  <si>
    <t>BASE PARA MASTRO DE PARA-RAIOS DIAMETRO NOMINAL 2"</t>
  </si>
  <si>
    <t>BLOCO DE GESSO COMPACTO, BRANCO, E = 10 CM, *67 X 50* CM</t>
  </si>
  <si>
    <t>BUCHA EM ALUMINIO, COM ROSCA, DE 4", PARA ELETRODUTO</t>
  </si>
  <si>
    <t>CHAPA DE ACO GALVANIZADA BITOLA GSG 22, E = 0,80 MM (6,40 KG/M2)</t>
  </si>
  <si>
    <t>CHAPA DE ACO GALVANIZADA BITOLA GSG 26, E = 0,50 MM (4,00 KG/M2)</t>
  </si>
  <si>
    <t>CHAPA DE ACO GROSSA, ASTM A36, E = 3/8 " (9,53 MM) 74,69 KG/M2</t>
  </si>
  <si>
    <t>CURVA 90 GRAUS DE FERRO GALVANIZADO, COM ROSCA BSP MACHO/FEMEA, DE 2"</t>
  </si>
  <si>
    <t>ENGATE / RABICHO FLEXIVEL INOX 1/2 " X 30 CM</t>
  </si>
  <si>
    <t>LAMPADA DE LUZ MISTA 160 W, BASE E27 (220 V)</t>
  </si>
  <si>
    <t>MASTRO SIMPLES GALVANIZADO DIAMETRO NOMINAL 2", COMPRIMENTO 3 M</t>
  </si>
  <si>
    <t>PERFIL "U" DE ACO LAMINADO, "U" 152 X 15,6</t>
  </si>
  <si>
    <t>REJUNTE COLORIDO, CIMENTICIO</t>
  </si>
  <si>
    <t>SIFAO EM METAL CROMADO PARA PIA AMERICANA, 1.1/2 X 1.1/2 "</t>
  </si>
  <si>
    <t>SIFAO EM METAL CROMADO PARA PIA OU LAVATORIO, 1 X 1.1/2 "</t>
  </si>
  <si>
    <t>SUPORTE ISOLADOR SIMPLES DIAMETRO NOMINAL 5/16", COM ROSCA SOBERBA E BUCHA</t>
  </si>
  <si>
    <t>VALVULA EM METAL CROMADO PARA PIA AMERICANA 3.1/2 X 1.1/2 "</t>
  </si>
  <si>
    <t>INTERRUPTOR SIMPLES (2 MÓDULOS), 10A/250V, INCLUINDO SUPORTE E PLACA - FORNECIMENTO E INSTALAÇÃO. AF_12/2015</t>
  </si>
  <si>
    <t>INTERRUPTOR SIMPLES (3 MÓDULOS), 10A/250V, INCLUINDO SUPORTE E PLACA - FORNECIMENTO E INSTALAÇÃO. AF_12/2015</t>
  </si>
  <si>
    <t>VERGA PRÉ-MOLDADA PARA JANELAS COM ATÉ 1,5 M DE VÃO. AF_03/2016</t>
  </si>
  <si>
    <t>VERGA PRÉ-MOLDADA PARA PORTAS COM MAIS DE 1,5 M DE VÃO. AF_03/2016</t>
  </si>
  <si>
    <t>REATERRO MANUAL DE VALAS COM COMPACTAÇÃO MECANIZADA. AF_04/2016</t>
  </si>
  <si>
    <t>ADESIVO/COLA PARA EPS (ISOPOR) E OUTROS MATERIAIS</t>
  </si>
  <si>
    <t>AREIA MEDIA - POSTO JAZIDA/FORNECEDOR (RETIRADO NA JAZIDA, SEM TRANSPORTE)</t>
  </si>
  <si>
    <t>BARRA DE FERRO RETANGULAR, BARRA CHATA, 3/4" X 1/8" (L X E), 0,47 KG/M</t>
  </si>
  <si>
    <t>ENGENHEIRO CIVIL DE OBRA JUNIOR (MENSALISTA)</t>
  </si>
  <si>
    <t>PREGO DE ACO POLIDO COM CABECA 16 X 24 (2 1/4 X 12)</t>
  </si>
  <si>
    <t>PREGO DE ACO POLIDO COM CABECA 18 X 30 (2 3/4 X 10)</t>
  </si>
  <si>
    <t>TERRA VEGETAL (GRANEL)</t>
  </si>
  <si>
    <t>GRANITO BRANCO FORTALEZA, E=2CM</t>
  </si>
  <si>
    <t>FIXAÇÃO (ENCUNHAMENTO) DE ALVENARIA DE VEDAÇÃO COM ARGAMASSA APLICADA COM COLHER. AF_03/2016</t>
  </si>
  <si>
    <t>Obs: composição/Base -  ORSE - 9418</t>
  </si>
  <si>
    <t>RODOPIA EM GRANITO BRANCO FORTALEZA, H = 10 CM, E= 2CM, APLICADO COM ARGAMASSA INDUSTRIALIZADA AC-I, COM ACABAMENTO ABOLEADO</t>
  </si>
  <si>
    <t>Obs: composição/Base -  ORSE - 7923</t>
  </si>
  <si>
    <t>Obs: composição/Base -  ORSE JANEIRO/2016 - 7272(Modificado)</t>
  </si>
  <si>
    <t>Cotações</t>
  </si>
  <si>
    <t>92916</t>
  </si>
  <si>
    <t>92917</t>
  </si>
  <si>
    <t>92919</t>
  </si>
  <si>
    <t>92921</t>
  </si>
  <si>
    <t>92922</t>
  </si>
  <si>
    <t>92760</t>
  </si>
  <si>
    <t>92761</t>
  </si>
  <si>
    <t>92762</t>
  </si>
  <si>
    <t>92763</t>
  </si>
  <si>
    <t>92764</t>
  </si>
  <si>
    <t>92770</t>
  </si>
  <si>
    <t>SIFÃO PARA EXPURGO</t>
  </si>
  <si>
    <t>TORNEIRA PARA LAVATORIO CIRÚRGICO COM SENSOR</t>
  </si>
  <si>
    <t>Obs: composição/Base -  ORSE -  4392 - MODIFICADA</t>
  </si>
  <si>
    <t>CASA DAS TORNEIRAS</t>
  </si>
  <si>
    <t>POSTO - PAINEL DE ALARME COM PRESSOSTATO PARA AR COMPRIMIDO, WHITE MARTINS OU SIMILAR</t>
  </si>
  <si>
    <t>ARGAMASSA INDUSTRIALIZADA VOTOMASSA AC-I, OU SIMILAR</t>
  </si>
  <si>
    <t>BUCHA DE NYLON SEM ABA S10</t>
  </si>
  <si>
    <t>BUCHA DE NYLON SEM ABA S6</t>
  </si>
  <si>
    <t>BUCHA DE NYLON SEM ABA S8</t>
  </si>
  <si>
    <t>ELETRODUTO DE PVC RIGIDO ROSCAVEL DE 1/2 ", SEM LUVA</t>
  </si>
  <si>
    <t>INSTALADOR DE TUBULACOES (TUBOS/EQUIPAMENTOS)</t>
  </si>
  <si>
    <t>JOELHO PVC, ROSCAVEL, 90 GRAUS, 1", PARA AGUA FRIA PREDIAL</t>
  </si>
  <si>
    <t>legenda</t>
  </si>
  <si>
    <t>PM03G</t>
  </si>
  <si>
    <t>PM04V</t>
  </si>
  <si>
    <t>BATE MACA EM CHAPA DE AÇO INOX 304, L=20CM, E=1,3MM, ACABAMENTO POLIDO, DOTADO DE 4 FUROS E PARAFUSOS INOX AUTO-ATARRACHANTE</t>
  </si>
  <si>
    <t>Obs: composição/Base -  ORSE - 7888</t>
  </si>
  <si>
    <t>CURVA HORIZONTAL 100 X 50 MM PARA ELETROCALHA METÁLICA, COM ÂNGULO 90° (REF.: MOPA OU SIMILAR)</t>
  </si>
  <si>
    <t>INSTALAÇÃO E EQUIPAMENTOS  DE SISTEMA DE AR CONDICIONADO</t>
  </si>
  <si>
    <t>Obs: composição/Base -  ORSE - 10369</t>
  </si>
  <si>
    <t>Obs: composição/Base -  ORSE - 2359</t>
  </si>
  <si>
    <t>Obs: composição/Base -  ORSE - 10370</t>
  </si>
  <si>
    <t xml:space="preserve">        (***) Custos obtidos  são de tabelas referênciais, SINAPI, ORSE, SEINFRA-CE, DNIT entre outras tabelas reconhecidas pelos orgãos competentes</t>
  </si>
  <si>
    <t>Obs: composição/Base -  ORSE - 10371</t>
  </si>
  <si>
    <t>ACESSÓRIOS USO GERAL</t>
  </si>
  <si>
    <t>TÊ HORIZONTAL 50 X 50 MM PARA ELETROCALHA METÁLICA (REF. MOPA OU SIMILAR)</t>
  </si>
  <si>
    <t>T1</t>
  </si>
  <si>
    <t>T2</t>
  </si>
  <si>
    <t>F1</t>
  </si>
  <si>
    <t>PAV01</t>
  </si>
  <si>
    <t>Obs: composição/Base -  ORSE - 8444</t>
  </si>
  <si>
    <t>CAIXA DE PASSAGEM 30X30CM, EM CHAPA DE AÇO GALVANIZADO P/ELETRICA</t>
  </si>
  <si>
    <t>ESPELHO PARA CAIXA VERTICAL 4"X2", COM 02 SAÍDAS RJ-45 (KRONE OU SIMILAR)</t>
  </si>
  <si>
    <t>ELETROCALHA METÁLICA PERFURADA 100 X 50 X 3000 MM (REF. MOPA OU SIMILAR)</t>
  </si>
  <si>
    <t>ELETROCALHA METÁLICA PERFURADA 50 X 50 X 3000 MM (REF. VALEMAM OU SIMILAR)</t>
  </si>
  <si>
    <t>TÊ HORIZONTAL 100 X 50 MM PARA ELETROCALHA METÁLICA (REF. MOPA OU SIMILAR)</t>
  </si>
  <si>
    <t>FECHO PARA FITA 3/4 E 1/2", FUSIMEC OU SIMILAR</t>
  </si>
  <si>
    <t>ARRUELA LISA DE AÇO GALVANIZADA DE Ø 1/4"</t>
  </si>
  <si>
    <t>SINALEIRO LUMINOSO DE PORTA SISTEMA STANDARD, MARCA SINCRON OU SIMILAR</t>
  </si>
  <si>
    <t>PARAFUSO CABEÇA CHATA BIMETÁLICA 1/4" X 7/8"</t>
  </si>
  <si>
    <t>CAIXA DE INSPEÇÃO EM CONCRETO PRÉ-MOLDADO DN 60CM COM TAMPA H= 60CM - FORNECIMENTO E INSTALACAO</t>
  </si>
  <si>
    <t>INTERRUPTOR SIMPLES (1 MÓDULO), 10A/250V, INCLUINDO SUPORTE E PLACA - FORNECIMENTO E INSTALAÇÃO. AF_12/2015</t>
  </si>
  <si>
    <t>ESPAÇADOR LOSANGULAR 15KV</t>
  </si>
  <si>
    <t>CURVA 90 GRAUS, LONGA, DE PVC RIGIDO ROSCAVEL, DE 1/2", PARA ELETRODUTO</t>
  </si>
  <si>
    <t>CAIXA DE PASSAGEM N 3, DE EMBUTIR, PADRAO TELEBRAS, DIMENSOES 40 X 40 X 12 CM, EM CHAPA DE ACO GALVANIZADO</t>
  </si>
  <si>
    <t>ISOLADOR DE DISCO POLIMÉRICO 15 KV</t>
  </si>
  <si>
    <t>14.1.4</t>
  </si>
  <si>
    <t>14.1.5</t>
  </si>
  <si>
    <t>14.1.6</t>
  </si>
  <si>
    <t>14.1.7</t>
  </si>
  <si>
    <t>14.1.8</t>
  </si>
  <si>
    <t>19.4</t>
  </si>
  <si>
    <t>Valor MO + Encargo Social (47,28%) (R$)</t>
  </si>
  <si>
    <t>1.2</t>
  </si>
  <si>
    <t>1.3</t>
  </si>
  <si>
    <t>2.3</t>
  </si>
  <si>
    <t>5º MÊS</t>
  </si>
  <si>
    <t>6º MÊS</t>
  </si>
  <si>
    <t>HIDRÔMETRO DN 25 (¾ ), 5,0 M³/H FORNECIMENTO E INSTALAÇÃO. AF_11/2016</t>
  </si>
  <si>
    <t>REATERRO MANUAL APILOADO COM SOQUETE. AF_10/2017</t>
  </si>
  <si>
    <t>FORRO EM PLACAS DE GESSO, PARA AMBIENTES RESIDENCIAIS. AF_05/2017_P</t>
  </si>
  <si>
    <t>CABO DE PAR TRANCADO UTP, 4 PARES, CATEGORIA 6</t>
  </si>
  <si>
    <t>CONECTOR FEMEA RJ - 45, CATEGORIA 5 E</t>
  </si>
  <si>
    <t>ELETRODO REVESTIDO AWS - E6013, DIAMETRO IGUAL A 4,00 MM</t>
  </si>
  <si>
    <t>ELETRODO REVESTIDO AWS - E7018, DIAMETRO IGUAL A 4,00 MM</t>
  </si>
  <si>
    <t>LOCACAO DE GRUPO GERADOR DE *260* KVA, DIESEL REBOCAVEL, ACIONAMENTO MANUAL</t>
  </si>
  <si>
    <t>LUMINARIA LED REFLETOR RETANGULAR BIVOLT, LUZ BRANCA, 10 W</t>
  </si>
  <si>
    <t>PATCH PANEL, 24 PORTAS, CATEGORIA 5E, COM RACKS DE 19" E 1 U DE ALTURA</t>
  </si>
  <si>
    <t>TE DE FERRO GALVANIZADO, DE 2"</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</si>
  <si>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</si>
  <si>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</si>
  <si>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</si>
  <si>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</si>
  <si>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</si>
  <si>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CONSTRUÇÃO DA UNIDADE DE PRONTO ATENDIMENTO</t>
  </si>
  <si>
    <t>AVENIDA AQUIDAUANA, S/N, BAIRRO DA SANTA LÚCIA, MACEIÓ - AL.</t>
  </si>
  <si>
    <t>TUBO DE PVC PARA REDE COLETORA DE ESGOTO DE PAREDE MACIÇA, DN 150 MM, JUNTA ELÁSTICA, INSTALADO EM LOCAL COM NÍVEL BAIXO DE INTERFERÊNCIAS - FORNECIMENTO E ASSENTAMENTO. AF_06/2015</t>
  </si>
  <si>
    <t>GRELHA DE FERRO FUNDIDO PARA CANALETA LARG = 20CM, FORNECIMENTO E ASSENTAMENTO</t>
  </si>
  <si>
    <t>EXECUÇÃO DE ESCRITÓRIO EM CANTEIRO DE OBRA EM CHAPA DE MADEIRA COMPENSADA, NÃO INCLUSO MOBILIÁRIO E EQUIPAMENTOS. AF_02/2016</t>
  </si>
  <si>
    <t>EXECUÇÃO DE ALMOXARIFADO EM CANTEIRO DE OBRA EM CHAPA DE MADEIRA COMPENSADA,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</si>
  <si>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</si>
  <si>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</si>
  <si>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DEPÓSITO EM CANTEIRO DE OBRA EM CHAPA DE MADEIRA COMPENSADA, NÃO INCLUSO MOBILIÁRIO. AF_04/2016</t>
  </si>
  <si>
    <t>74209/1</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</si>
  <si>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</si>
  <si>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</si>
  <si>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</si>
  <si>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MATERIAIS NA OPERAÇÃO. AF_08/2015</t>
  </si>
  <si>
    <t>CUMEEIRA EM PERFIL ONDULADO DE ALUMÍNIO</t>
  </si>
  <si>
    <t>TELHAMENTO COM TELHA DE AÇO/ALUMÍNIO E = 0,5 MM, COM ATÉ 2 ÁGUAS, INCLUSO IÇAMENTO. AF_06/2016</t>
  </si>
  <si>
    <t>CALHA EM CHAPA DE AÇO GALVANIZADO NÚMERO 24, DESENVOLVIMENTO DE 33 CM, INCLUSO TRANSPORTE VERTICAL. AF_06/2016</t>
  </si>
  <si>
    <t>TRAMA DE AÇO COMPOSTA POR TERÇAS PARA TELHADOS DE ATÉ 2 ÁGUAS PARA TELHA ONDULADA DE FIBROCIMENTO, METÁLICA, PLÁSTICA OU TERMOACÚSTICA, INCLUSO TRANSPORTE VERTICAL. AF_12/2015</t>
  </si>
  <si>
    <t>GUIA (MEIO-FIO) CONCRETO, MOLDADA  IN LOCO  EM TRECHO RETO COM EXTRUSORA, 13 CM BASE X 22 CM ALTURA. AF_06/2016</t>
  </si>
  <si>
    <t>ESCORAMENTO FORMAS ATE H = 3,30M, COM MADEIRA DE 3A QUALIDADE, NAO APARELHADA, APROVEITAMENTO TABUAS 3X E PRUMOS 4X.</t>
  </si>
  <si>
    <t>73933/1</t>
  </si>
  <si>
    <t>PORTA DE FERRO, DE ABRIR, TIPO GRADE COM CHAPA, 87X210CM, COM GUARNICOES</t>
  </si>
  <si>
    <t>PORTA EM ALUMÍNIO DE ABRIR TIPO VENEZIANA COM GUARNIÇÃO, FIXAÇÃO COM PARAFUSOS - FORNECIMENTO E INSTALAÇÃO. AF_08/2015</t>
  </si>
  <si>
    <t>JANELA DE ALUMÍNIO DE CORRER, 2 FOLHAS, FIXAÇÃO COM PARAFUSO SOBRE CONTRAMARCO (EXCLUSIVE CONTRAMARCO), COM VIDROS PADRONIZADA. AF_07/2016</t>
  </si>
  <si>
    <t>73908/1</t>
  </si>
  <si>
    <t>CANTONEIRA DE ALUMINIO 2"X2", PARA PROTECAO DE QUINA DE PAREDE</t>
  </si>
  <si>
    <t>ESTACA PRÉ-MOLDADA DE CONCRETO, SEÇÃO QUADRADA, CAPACIDADE DE 25 TONELADAS, COMPRIMENTO TOTAL CRAVADO ATÉ 5M, BATE-ESTACAS POR GRAVIDADE SOBRE ROLOS (EXCLUSIVE MOBILIZAÇÃO E DESMOBILIZAÇÃO). AF_03/2016</t>
  </si>
  <si>
    <t>LASTRO DE CONCRETO MAGRO, APLICADO EM PISOS OU RADIERS, ESPESSURA DE 5 CM. AF_07/2016</t>
  </si>
  <si>
    <t>FABRICAÇÃO DE FÔRMA PARA LAJES, EM CHAPA DE MADEIRA COMPENSADA RESINADA, E = 17 MM. AF_12/2015</t>
  </si>
  <si>
    <t>MONTAGEM E DESMONTAGEM DE FÔRMA DE PILARES RETANGULARES E ESTRUTURAS SIMILARES COM ÁREA MÉDIA DAS SEÇÕES MENOR OU IGUAL A 0,25 M², PÉ-DIREITO SIMPLES, EM CHAPA DE MADEIRA COMPENSADA PLASTIFICADA, 10 UTILIZAÇÕES. AF_12/2015</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</si>
  <si>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</si>
  <si>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</si>
  <si>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ARMAÇÃO DE BLOCO, VIGA BALDRAME E SAPATA UTILIZANDO AÇO CA-60 DE 5 MM - MONTAGEM. AF_06/2017</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</si>
  <si>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</si>
  <si>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</si>
  <si>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</si>
  <si>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</si>
  <si>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16,0 MM - MONTAGEM. AF_12/2015</t>
  </si>
  <si>
    <t>ARMAÇÃO DE ESTRUTURAS DE CONCRETO ARMADO, EXCETO VIGAS, PILARES, LAJES E FUNDAÇÕES, UTILIZANDO AÇO CA-50 DE 12,5 MM - MONTAGEM. AF_12/2015</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</si>
  <si>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</si>
  <si>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</si>
  <si>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</si>
  <si>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74157/4</t>
  </si>
  <si>
    <t>LANCAMENTO/APLICACAO MANUAL DE CONCRETO EM FUNDACOES</t>
  </si>
  <si>
    <t>LANÇAMENTO COM USO DE BOMBA, ADENSAMENTO E ACABAMENTO DE CONCRETO EM ESTRUTURAS. AF_12/2015</t>
  </si>
  <si>
    <t>CONCRETO FCK = 15MPA, TRAÇO 1:3,4:3,5 (CIMENTO/ AREIA MÉDIA/ BRITA 1)  - PREPARO MECÂNICO COM BETONEIRA 400 L. AF_07/2016</t>
  </si>
  <si>
    <t>CONCRETO FCK = 40MPA, TRAÇO 1:1,6:1,9 (CIMENTO/ AREIA MÉDIA/ BRITA 1)  - PREPARO MECÂNICO COM BETONEIRA 400 L. AF_07/2016</t>
  </si>
  <si>
    <t>CONCRETO FCK = 25MPA, TRAÇO 1:2,3:2,7 (CIMENTO/ AREIA MÉDIA/ BRITA 1)  - PREPARO MECÂNICO COM BETONEIRA 600 L. AF_07/2016</t>
  </si>
  <si>
    <t>74141/1</t>
  </si>
  <si>
    <t>LAJE PRE-MOLD BETA 11 P/1KN/M2 VAOS 4,40M/INCL VIGOTAS TIJOLOS ARMADURA NEGATIVA CAPEAMENTO 3CM CONCRETO 20MPA ESCORAMENTO MATERIAL E MAO  DE OBRA.</t>
  </si>
  <si>
    <t>CONTRAVERGA PRÉ-MOLDADA PARA VÃOS DE ATÉ 1,5 M DE COMPRIMENTO. AF_03/2016</t>
  </si>
  <si>
    <t>74106/1</t>
  </si>
  <si>
    <t>IMPERMEABILIZACAO DE ESTRUTURAS ENTERRADAS, COM TINTA ASFALTICA, DUAS DEMAOS.</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</si>
  <si>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</si>
  <si>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</si>
  <si>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</si>
  <si>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32 MM (1"), PARA CIRCUITOS TERMINAIS, INSTALADO EM FORRO - FORNECIMENTO E INSTALAÇÃO. AF_12/2015</t>
  </si>
  <si>
    <t>ELETRODUTO RÍGIDO ROSCÁVEL, PVC, DN 50 MM (1 1/2") - FORNECIMENTO E INSTALAÇÃO. AF_12/2015</t>
  </si>
  <si>
    <t>ELETRODUTO RÍGIDO ROSCÁVEL, PVC, DN 60 MM (2") - FORNECIMENTO E INSTALAÇÃO. AF_12/2015</t>
  </si>
  <si>
    <t>ELETRODUTO RÍGIDO ROSCÁVEL, PVC, DN 85 MM (3") - FORNECIMENTO E INSTALAÇÃO. AF_12/2015</t>
  </si>
  <si>
    <t>ELETRODUTO RÍGIDO ROSCÁVEL, PVC, DN 110 MM (4") - FORNECIMENTO E INSTALAÇÃO. AF_12/2015</t>
  </si>
  <si>
    <t>TERMINAL OU CONECTOR DE PRESSAO - PARA CABO 50MM2 - FORNECIMENTO E INSTALACAO</t>
  </si>
  <si>
    <t>73782/5</t>
  </si>
  <si>
    <t>TERMINAL METALICO A PRESSAO P/ 1 CABO DE COBRE DE 25 MM2 COM 1 FURO DE FIXAÇÃO - FORNECIMENTO E INSTALACAO</t>
  </si>
  <si>
    <t>CURVA 90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</si>
  <si>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</si>
  <si>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</si>
  <si>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LUVA PARA ELETRODUTO, PVC, ROSCÁVEL, DN 110 MM (4") - FORNECIMENTO E INSTALAÇÃO. AF_12/2015</t>
  </si>
  <si>
    <t>CURVA 90 GRAUS PARA ELETRODUTO, PVC, ROSCÁVEL, DN 60 MM (2") - FORNECIMENTO E INSTALAÇÃO. AF_12/2015</t>
  </si>
  <si>
    <t>CURVA 90 GRAUS PARA ELETRODUTO, PVC, ROSCÁVEL, DN 85 MM (3") - FORNECIMENTO E INSTALAÇÃO. AF_12/2015</t>
  </si>
  <si>
    <t>CURVA 90 GRAUS PARA ELETRODUTO, PVC, ROSCÁVEL, DN 110 MM (4") - FORNECIMENTO E INSTALAÇÃO. AF_12/2015</t>
  </si>
  <si>
    <t>CABO DE COBRE FLEXÍVEL ISOLADO, 1,5 MM², ANTI-CHAMA 450/750 V, PARA CIRCUITOS TERMINAIS - FORNECIMENTO E INSTALAÇÃO. AF_12/2015</t>
  </si>
  <si>
    <t>CABO DE COBRE FLEXÍVEL ISOLADO, 2,5 MM², ANTI-CHAMA 450/750 V, PARA CIRCUITOS TERMINAIS - FORNECIMENTO E INSTALAÇÃO. AF_12/2015</t>
  </si>
  <si>
    <t>CABO DE COBRE FLEXÍVEL ISOLADO, 4 MM², ANTI-CHAMA 450/750 V, PARA CIRCUITOS TERMINAIS - FORNECIMENTO E INSTALAÇÃO. AF_12/2015</t>
  </si>
  <si>
    <t>CABO DE COBRE FLEXÍVEL ISOLADO, 6 MM², ANTI-CHAMA 450/750 V, PARA CIRCUITOS TERMINAIS - FORNECIMENTO E INSTALAÇÃO. AF_12/2015</t>
  </si>
  <si>
    <t>CABO DE COBRE FLEXÍVEL ISOLADO, 16 MM², ANTI-CHAMA 0,6/1,0 KV, PARA DISTRIBUIÇÃO - FORNECIMENTO E INSTALAÇÃO. AF_12/2015</t>
  </si>
  <si>
    <t>CABO DE COBRE FLEXÍVEL ISOLADO, 25 MM², ANTI-CHAMA 0,6/1,0 KV, PARA DISTRIBUIÇÃO - FORNECIMENTO E INSTALAÇÃO. AF_12/2015</t>
  </si>
  <si>
    <t>CABO DE COBRE FLEXÍVEL ISOLADO, 35 MM², ANTI-CHAMA 0,6/1,0 KV, PARA DISTRIBUIÇÃO - FORNECIMENTO E INSTALAÇÃO. AF_12/2015</t>
  </si>
  <si>
    <t>CABO DE COBRE FLEXÍVEL ISOLADO, 50 MM², ANTI-CHAMA 0,6/1,0 KV, PARA DISTRIBUIÇÃO - FORNECIMENTO E INSTALAÇÃO. AF_12/2015</t>
  </si>
  <si>
    <t>CABO DE COBRE FLEXÍVEL ISOLADO, 120 MM², ANTI-CHAMA 0,6/1,0 KV, PARA DISTRIBUIÇÃO - FORNECIMENTO E INSTALAÇÃO. AF_12/2015</t>
  </si>
  <si>
    <t>CABO DE COBRE FLEXÍVEL ISOLADO, 185 MM², ANTI-CHAMA 0,6/1,0 KV, PARA DISTRIBUIÇÃO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</si>
  <si>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</si>
  <si>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</si>
  <si>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4" MÉDIA (1,30 M DO PISO), PVC, INSTALADA EM PAREDE - FORNECIMENTO E INSTALAÇÃO. AF_12/2015</t>
  </si>
  <si>
    <t>74130/1</t>
  </si>
  <si>
    <t>DISJUNTOR TERMOMAGNETICO MONOPOLAR PADRAO NEMA (AMERICANO) 10 A 30A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</si>
  <si>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</si>
  <si>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</si>
  <si>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</si>
  <si>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</si>
  <si>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</si>
  <si>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</si>
  <si>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</si>
  <si>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</si>
  <si>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74131/6</t>
  </si>
  <si>
    <t>QUADRO DE DISTRIBUICAO DE ENERGIA DE EMBUTIR, EM CHAPA METALICA, PARA 32 DISJUNTORES TERMOMAGNETICOS MONOPOLARES, COM BARRAMENTO TRIFASICO E NEUTRO, FORNECIMENTO E INSTALACAO</t>
  </si>
  <si>
    <t>DISJUNTOR TRIPOLAR TIPO DIN, CORRENTE NOMINAL DE 16A - FORNECIMENTO E INSTALAÇÃO. AF_04/2016</t>
  </si>
  <si>
    <t>DISJUNTOR TRIPOLAR TIPO DIN, CORRENTE NOMINAL DE 25A - FORNECIMENTO E INSTALAÇÃO. AF_04/2016</t>
  </si>
  <si>
    <t>INTERRUPTOR SIMPLES (2 MÓDULOS) COM INTERRUPTOR PARALELO (1 MÓDULO), 10A/250V,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</si>
  <si>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</si>
  <si>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</si>
  <si>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</si>
  <si>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</si>
  <si>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73767/1</t>
  </si>
  <si>
    <t>GRAMPO PARALELO EM ALUMINIO FUNDIDO OU ESTRUDADO DE 2 PARAFUSOS, PARA CABO DE 6 A 50 MM2, PASTA ANTIOXIDANTE. FORNEC E INSTALAÇÃO.</t>
  </si>
  <si>
    <t>73767/3</t>
  </si>
  <si>
    <t>LACO DE ROLDANA PRE-FORMADO ACO RECOBERTO DE ALUMINIO PARA CABO DE ALUMINIO NU BITOLA 25MM2 - FORNECIMENTO E COLOCACAO</t>
  </si>
  <si>
    <t>ARMACAO SECUNDARIA OU REX COMPLETA PARA DUAS LINHAS-FORNECIMENTO E INSTALACAO.</t>
  </si>
  <si>
    <t>LUMINÁRIA ARANDELA TIPO MEIA-LUA, PARA 1 LÂMPADA LED - FORNECIMENTO E INSTALAÇÃO. AF_11/2017</t>
  </si>
  <si>
    <t>73857/4</t>
  </si>
  <si>
    <t>TRANSFORMADOR DISTRIBUICAO  225KVA TRIFASICO 60HZ CLASSE 15KV IMERSO EM ÓLEO MINERAL FORNECIMENTO E INSTALACAO</t>
  </si>
  <si>
    <t>HASTE DE ATERRAMENTO 5/8  PARA SPDA - FORNECIMENTO E INSTALAÇÃO. AF_12/2017</t>
  </si>
  <si>
    <t>HASTE DE ATERRAMENTO 3/4  PARA SPDA - FORNECIMENTO E INSTALAÇÃO. AF_12/2017</t>
  </si>
  <si>
    <t>CHUVEIRO ELETRICO COMUM CORPO PLASTICO TIPO DUCHA, FORNECIMENTO E INSTALACAO</t>
  </si>
  <si>
    <t>ABRIGO PARA HIDRANTE, 75X45X17CM, COM REGISTRO GLOBO ANGULAR 45º 2.1/2", ADAPTADOR STORZ 2.1/2", MANGUEIRA DE INCÊNDIO 15M, REDUÇÃO 2.1/2X1.1/2" E ESGUICHO EM LATÃO 1.1/2" - FORNECIMENTO E INSTALAÇÃO</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</si>
  <si>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</si>
  <si>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</si>
  <si>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</si>
  <si>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</si>
  <si>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(COMPOSIÇÃO REPRESENTATIVA) DO SERVIÇO DE INSTALAÇÃO DE TUBOS DE PVC, SOLDÁVEL, ÁGUA FRIA, DN 20 MM (INSTALADO EM RAMAL, SUB-RAMAL OU RAMAL DE DISTRIBUIÇÃO), INCLUSIVE CONEXÕES, CORTES E FIXAÇÕES, PARA PRÉDIOS. AF_10/2015</t>
  </si>
  <si>
    <t>TUBO DE AÇO GALVANIZADO COM COSTURA, CLASSE MÉDIA, DN 40 (1 1/2"), CONEXÃO ROSQUEADA, INSTALADO EM REDE DE ALIMENTAÇÃO PARA HIDRANTE - FORNECIMENTO E INSTALAÇÃO. AF_12/2015</t>
  </si>
  <si>
    <t>JOELHO 45 GRAUS, PVC, SOLDÁVEL, DN 32MM, INSTALADO EM RAMAL OU SUB-RAMAL DE ÁGUA - FORNECIMENTO E INSTALAÇÃO. AF_12/2014</t>
  </si>
  <si>
    <t>UNIÃO,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</si>
  <si>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</si>
  <si>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</si>
  <si>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JOELHO 90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</si>
  <si>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</si>
  <si>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</si>
  <si>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</si>
  <si>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</si>
  <si>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TE, PVC, SOLDÁVEL, DN 25MM, INSTALADO EM PRUMADA DE ÁGUA - FORNECIMENTO E INSTALAÇÃO. AF_12/2014</t>
  </si>
  <si>
    <t>TE, PVC, SOLDÁVEL, DN 32MM,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</si>
  <si>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</si>
  <si>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</si>
  <si>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</si>
  <si>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</si>
  <si>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</si>
  <si>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</si>
  <si>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</si>
  <si>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JOELHO 90 GRAUS, PVC, SERIE NORMAL, ESGOTO PREDIAL, DN 100 MM, JUNTA ELÁSTICA, FORNECIDO E INSTALADO EM RAMAL DE DESCARGA OU RAMAL DE ESGOTO SANITÁRIO. AF_12/2014</t>
  </si>
  <si>
    <t>JOELHO 45 GRAUS, PVC, SERIE NORMAL, ESGOTO PREDIAL, DN 100 MM, JUNTA ELÁSTICA, FORNECIDO E INSTALADO EM RAMAL DE DESCARGA OU RAMAL DE ESGOTO SANITÁRIO. AF_12/2014</t>
  </si>
  <si>
    <t>JUNÇÃO SIMPLES, PVC, SERIE NORMAL, ESGOTO PREDIAL, DN 40 MM, JUNTA SOLDÁVEL,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</si>
  <si>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</si>
  <si>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</si>
  <si>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PRUMADA DE ESGOTO SANITÁRIO OU VENTILAÇÃO. AF_12/2014</t>
  </si>
  <si>
    <t>TE, PVC, SERIE NORMAL, ESGOTO PREDIAL, DN 150 X 150 MM, JUNTA ELÁSTICA, FORNECIDO E INSTALADO EM SUBCOLETOR AÉREO DE ESGOTO SANITÁRIO. AF_12/2014</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</si>
  <si>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</si>
  <si>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</si>
  <si>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</si>
  <si>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28 MM, SEM ANEL DE SOLDA, INSTALADO EM RAMAL E SUB-RAMAL  FORNECIMENTO E INSTALAÇÃO. AF_12/2015</t>
  </si>
  <si>
    <t>JOELHO 90 GRAUS, EM FERRO GALVANIZADO, DN 65 (2 1/2"), CONEXÃO ROSQUEADA,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</si>
  <si>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</si>
  <si>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</si>
  <si>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CONECTOR EM BRONZE/LATÃO, DN 22 MM X 3/4", SEM ANEL DE SOLDA, BOLSA X ROSCA F, INSTALADO EM PRUMADA  FORNECIMENTO E INSTALAÇÃO. AF_01/2016</t>
  </si>
  <si>
    <t>CONECTOR EM BRONZE/LATÃO, DN 28 MM X 1/2", SEM ANEL DE SOLDA, BOLSA X ROSCA F, INSTALADO EM PRUMADA  FORNECIMENTO E INSTALAÇÃO. AF_01/2016</t>
  </si>
  <si>
    <t>CONECTOR EM BRONZE/LATÃO, DN 15 MM X 1/2", SEM ANEL DE SOLDA, BOLSA X ROSCA F, INSTALADO EM RAMAL DE DISTRIBUIÇÃO  FORNECIMENTO E INSTALAÇÃO. AF_01/2016</t>
  </si>
  <si>
    <t>74166/1</t>
  </si>
  <si>
    <t>74166/2</t>
  </si>
  <si>
    <t>CAIXA DE INSPECAO EM ANEL DE CONCRETO PRE MOLDADO, COM 950MM DE ALTURA TOTAL. ANEIS COM ESP=50MM, DIAM.=600MM. EXCLUSIVE TAMPAO E ESCAVACAO - FORNECIMENTO E INSTALACAO</t>
  </si>
  <si>
    <t>74234/1</t>
  </si>
  <si>
    <t>MICTORIO SIFONADO DE LOUCA BRANCA COM PERTENCES, COM REGISTRO DE PRESSAO 1/2" COM CANOPLA CROMADA ACABAMENTO SIMPLES E CONJUNTO PARA FIXACAO  - FORNECIMENTO E INSTALACAO</t>
  </si>
  <si>
    <t>TANQUE DE LOUÇA BRANCA COM COLUNA, 30L OU EQUIVALENTE, INCLUSO SIFÃO FLEXÍVEL EM PVC, VÁLVULA PLÁSTICA E TORNEIRA DE METAL CROMADO PADRÃO POPULAR - FORNECIMENTO E INSTALAÇÃO. AF_12/2013</t>
  </si>
  <si>
    <t>VASO SANITÁRIO SIFONADO COM CAIXA ACOPLADA LOUÇA BRANCA - PADRÃO MÉDIO, INCLUSO ENGATE FLEXÍVEL EM METAL CROMADO, 1/2 X 40CM - FORNECIMENTO E INSTALAÇÃO. AF_12/2013</t>
  </si>
  <si>
    <t>CAIXA DE GORDURA ESPECIAL (CAPACIDADE: 312 L - PARA ATÉ 146 PESSOAS SERVIDAS NO PICO), RETANGULAR, EM ALVENARIA COM BLOCOS DE CONCRETO, DIMENSÕES INTERNAS = 0,4X1,2 M, ALTURA INTERNA = 1 M. AF_05/2018</t>
  </si>
  <si>
    <t>73795/10</t>
  </si>
  <si>
    <t>74091/1</t>
  </si>
  <si>
    <t>74093/1</t>
  </si>
  <si>
    <t>VALVULA PE COM CRIVO BRONZE 1.1/4" - FORNECIMENTO E INSTALACAO</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</si>
  <si>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</si>
  <si>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</si>
  <si>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</si>
  <si>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</si>
  <si>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</si>
  <si>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</si>
  <si>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</si>
  <si>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</si>
  <si>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</si>
  <si>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</si>
  <si>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</si>
  <si>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ESCAVAÇÃO MANUAL PARA BLOCO DE COROAMENTO OU SAPATA, COM PREVISÃO DE FÔRMA. AF_06/2017</t>
  </si>
  <si>
    <t>ESCAVAÇÃO MANUAL DE VALA PARA VIGA BALDRAME, SEM PREVISÃO DE FÔRMA. AF_06/2017</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</si>
  <si>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</si>
  <si>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</si>
  <si>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</si>
  <si>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ATERRO MANUAL DE VALAS COM SOLO ARGILO-ARENOSO E COMPACTAÇÃO MECANIZADA. AF_05/2016</t>
  </si>
  <si>
    <t>EXECUÇÃO E COMPACTAÇÃO DE ATERRO COM SOLO PREDOMINANTEMENTE ARGILOSO - EXCLUSIVE ESCAVAÇÃO, CARGA E TRANSPORTE E SOLO. AF_09/2017</t>
  </si>
  <si>
    <t>74010/1</t>
  </si>
  <si>
    <t>CARGA E DESCARGA MECANICA DE SOLO UTILIZANDO CAMINHAO BASCULANTE 6,0M3/16T E PA CARREGADEIRA SOBRE PNEUS 128 HP, CAPACIDADE DA CAÇAMBA 1,7 A 2,8 M3, PESO OPERACIONAL 11632 KG</t>
  </si>
  <si>
    <t>LASTRO DE VALA COM PREPARO DE FUNDO, LARGURA MENOR QUE 1,5 M, COM CAMADA DE AREIA, LANÇAMENTO MANUAL, EM LOCAL COM NÍVEL BAIXO DE INTERFERÊNCIA. AF_06/2016</t>
  </si>
  <si>
    <t>ALVENARIA EM TIJOLO CERAMICO MACICO 5X10X20CM 1 VEZ (ESPESSURA 20CM), ASSENTADO COM ARGAMASSA TRACO 1:2:8 (CIMENTO, CAL E AREIA)</t>
  </si>
  <si>
    <t>ALVENARIA DE VEDAÇÃO DE BLOCOS CERÂMICOS FURADOS NA HORIZONTAL DE 11,5X19X19CM (ESPESSURA 11,5CM) DE PAREDES COM ÁREA LÍQUIDA MAIOR OU IGUAL A 6M² COM VÃOS E ARGAMASSA DE ASSENTAMENTO COM PREPARO EM BETONEIRA. AF_06/2014</t>
  </si>
  <si>
    <t>ALVENARIA DE EMBASAMENTO EM TIJOLOS CERAMICOS MACICOS 5X10X20CM, ASSENTADO  COM ARGAMASSA TRACO 1:2:8 (CIMENTO, CAL E AREIA)</t>
  </si>
  <si>
    <t>73937/1</t>
  </si>
  <si>
    <t>COBOGO DE CONCRETO (ELEMENTO VAZADO), 7X50X50CM, ASSENTADO COM ARGAMASSA TRACO 1:4 (CIMENTO E AREIA)</t>
  </si>
  <si>
    <t>EXECUÇÃO DE PÁTIO/ESTACIONAMENTO EM PISO INTERTRAVADO, COM BLOCO RETANGULAR COR NATURAL DE 20 X 10 CM, ESPESSURA 8 CM. AF_12/2015</t>
  </si>
  <si>
    <t>EXECUÇÃO DE PÁTIO/ESTACIONAMENTO EM PISO INTERTRAVADO, COM BLOCO RETANGULAR COLORIDO DE 20 X 10 CM, ESPESSURA 8 CM. AF_12/2015</t>
  </si>
  <si>
    <t>APLICAÇÃO MANUAL DE PINTURA COM TINTA LÁTEX ACRÍLICA EM TETO, DUAS DEMÃOS. AF_06/2014</t>
  </si>
  <si>
    <t>APLICAÇÃO E LIXAMENTO DE MASSA LÁTEX EM PAREDES, DUAS DEMÃOS. AF_06/2014</t>
  </si>
  <si>
    <t>73924/3</t>
  </si>
  <si>
    <t>PINTURA ESMALTE FOSCO, DUAS DEMAOS, SOBRE SUPERFICIE METALICA</t>
  </si>
  <si>
    <t>PINTURA ESMALTE BRILHANTE (2 DEMAOS) SOBRE SUPERFICIE METALICA, INCLUSIVE PROTECAO COM ZARCAO (1 DEMAO)</t>
  </si>
  <si>
    <t>PISO INDUSTRIAL DE ALTA RESISTENCIA, ESPESSURA 8MM, INCLUSO JUNTAS DE DILATACAO PLASTICAS E POLIMENTO MECANIZADO</t>
  </si>
  <si>
    <t>PISO EM CONCRETO 20 MPA PREPARO MECANICO, ESPESSURA 7CM, INCLUSO JUNTAS DE DILATACAO EM MADEIRA</t>
  </si>
  <si>
    <t>CONTRAPISO AUTONIVELANTE, APLICADO SOBRE LAJE, ADERIDO, ESPESSURA 2CM. AF_06/2014</t>
  </si>
  <si>
    <t>CHAPISCO APLICADO NO TETO, COM ROLO PARA TEXTURA ACRÍLICA. ARGAMASSA INDUSTRIALIZADA COM PREPARO MANUAL. AF_06/2014</t>
  </si>
  <si>
    <t>CHAPISCO APLICADO EM ALVENARIA (COM PRESENÇA DE VÃOS) E ESTRUTURAS DE CONCRETO DE FACHADA, COM COLHER DE PEDREIRO.  ARGAMASSA TRAÇO 1:3 COM PREPARO EM BETONEIRA 400L. AF_06/2014</t>
  </si>
  <si>
    <t>EMBOÇO, PARA RECEBIMENTO DE CERÂMICA, EM ARGAMASSA TRAÇO 1:2:8, PREPARO MECÂNICO COM BETONEIRA 400L, APLICADO MANUALMENTE EM FACES INTERNAS DE PAREDES, PARA AMBIENTE COM ÁREA MENOR QUE 5M2, ESPESSURA DE 20MM, COM EXECUÇÃO DE TALISCAS. AF_06/2014</t>
  </si>
  <si>
    <t>EMBOÇO OU MASSA ÚNICA EM ARGAMASSA TRAÇO 1:2:8, PREPARO MECÂNICO COM BETONEIRA 400 L, APLICADA MANUALMENTE EM PANOS CEGOS DE FACHADA (SEM PRESENÇA DE VÃOS), ESPESSURA DE 25 MM. AF_06/2014</t>
  </si>
  <si>
    <t>MASSA ÚNICA, PARA RECEBIMENTO DE PINTURA, EM ARGAMASSA TRAÇO 1:2:8, PREPARO MECÂNICO COM BETONEIRA 400L, APLICADA MANUALMENTE EM TETO, ESPESSURA DE 20MM, COM EXECUÇÃO DE TALISCAS. AF_03/2015</t>
  </si>
  <si>
    <t>PEITORIL EM MARMORE BRANCO, LARGURA DE 25CM, ASSENTADO COM ARGAMASSA TRACO 1:3 (CIMENTO E AREIA MEDIA), PREPARO MANUAL DA ARGAMASSA</t>
  </si>
  <si>
    <t>REVESTIMENTO EM LAMINADO MELAMINICO TEXTURIZADO, ESPESSURA 0,8 MM, FIXADO COM COLA</t>
  </si>
  <si>
    <t>73833/1</t>
  </si>
  <si>
    <t>ISOLAMENTO TERMICO COM MANTA DE LA DE VIDRO, ESPESSURA 2,5CM</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</si>
  <si>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</si>
  <si>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</si>
  <si>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</si>
  <si>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PREPARO MECÂNICO COM BETONEIRA 400 L. AF_08/2014</t>
  </si>
  <si>
    <t>73859/1</t>
  </si>
  <si>
    <t>DESMATAMENTO E LIMPEZA MECANIZADA DE TERRENO COM REMOCAO DE CAMADA VEGETAL, UTILIZANDO TRATOR DE ESTEIRAS</t>
  </si>
  <si>
    <t>74220/1</t>
  </si>
  <si>
    <t>TAPUME DE CHAPA DE MADEIRA COMPENSADA, E= 6MM, COM PINTURA A CAL E REAPROVEITAMENTO DE 2X</t>
  </si>
  <si>
    <t>74022/10</t>
  </si>
  <si>
    <t>ENSAIO DE COMPACTACAO - AMOSTRAS NAO TRABALHADAS - ENERGIA NORMAL - SOLOS</t>
  </si>
  <si>
    <t>74022/30</t>
  </si>
  <si>
    <t>CORTE RASO E RECORTE DE ÁRVORE COM DIÂMETRO DE TRONCO MAIOR OU IGUAL A 0,60 M.AF_05/2018</t>
  </si>
  <si>
    <t>AUXILIAR DE ENCANADOR OU BOMBEIRO HIDRÁULICO COM ENCARGOS COMPLEMENTARES</t>
  </si>
  <si>
    <t>ESTRUTURAS DE CONCRETO</t>
  </si>
  <si>
    <t>FUNDAÇÕES</t>
  </si>
  <si>
    <t>SUPERESTRUTURAS</t>
  </si>
  <si>
    <t>ESTRUTURA METALICA EM TESOURAS OU TRELICAS, VAO LIVRE DE 25M, FORNECIMENTO E MONTAGEM, NAO SENDO CONSIDERADOS OS FECHAMENTOS METALICOS, AS COLUNAS, OS SERVICOS GERAIS EM ALVENARIA E CONCRETO, AS TELHAS DE COBERTURA E A PINTURA DE ACABAMENTO</t>
  </si>
  <si>
    <t>PERFIL "I" DE ACO LAMINADO - PILARES</t>
  </si>
  <si>
    <t>TUBO DE AÇO GALVANIZADO COM COSTURA 6" (150MM), INCLUSIVE CONEXÕES - INSTALAÇÃO</t>
  </si>
  <si>
    <t>CONCRETO ARMADO FCK=25MPA, USINADO, BOMBEADO, ADENSADO E LANÇADO, PARA USO GERAL.</t>
  </si>
  <si>
    <t>PISO EM CONCRETO 25MPA PREPARO MECANICO, ESPESSURA 15 CM, COM ARMACAO EM TELA SOLDADA</t>
  </si>
  <si>
    <t>LOCAÇÃO DE SERVIÇOS DE TERRAPLENAGEM DE OBRAS CIVIS</t>
  </si>
  <si>
    <t>DEMOLICAO DE PISO DE ALTA RESISTENCIA</t>
  </si>
  <si>
    <t>REMOÇÃO DE POSTE DE CONCRETO ARMADO SEÇÃO CIRCULAR OU DUPLO T</t>
  </si>
  <si>
    <t>LOCAÇÃO DE MURO, INCLUSIVE EXECUÇÃO DE GABARITO DE MADEIRA</t>
  </si>
  <si>
    <t>DEMOLIÇÃO DE MADEIRAMENTO EM COBERTURAS COM TELHAS CERÂMICAS</t>
  </si>
  <si>
    <t xml:space="preserve">
FORRO DE GESSO COMUM, EM PLACAS 60 X 60 CM, C/ ISOLAMENTO EM LÃ DE VIDRO, INCLUSIVE MADEIRAMENTO COM RIPÕES 3,5CM X 5,5CM, INSTALADO
</t>
  </si>
  <si>
    <t>TETO E FORROS</t>
  </si>
  <si>
    <t>MASSA ÚNICA, PARA RECEBIMENTO DE PINTURA, EM ARGAMASSA BARITADA, APLICADA MANUALMENTE EM TETO, ESPESSURA DE 20MM</t>
  </si>
  <si>
    <t>REVESTIMENTOS PAREDE</t>
  </si>
  <si>
    <t>REVESTIMENTO CERÂMICO PARA PISO OU PAREDE, 60 X 60 CM, ELIANE, LINHA BIANCO PLUS PO OU SIMILAR, APLICADO COM ARGAMASSA INDUSTRIALIZADA AC-II, REJUNTADO, EXCLUSIVE REGULARIZAÇÃO DE BASE OU EMBOÇO</t>
  </si>
  <si>
    <t>REVESTIMENTO PARA PAREDE COM BARITA, E= 2CM</t>
  </si>
  <si>
    <t>PINTURAS  - PAREDES</t>
  </si>
  <si>
    <t>PINTURAS  - TETO</t>
  </si>
  <si>
    <t>JANELA EM ALUMÍNIO, COR FOSCA, TIPO GUILHOTINA, COMPLETA, INCLUSIVE VIDROS</t>
  </si>
  <si>
    <t>BANCADAS</t>
  </si>
  <si>
    <t>BANCADA EM AÇO INOX - 304, DIMENSÕES 1,55 X 0,60M C/ 01 CUBA 80X50X40CM, RODOPIA 10CM, CONCRETADA, INCLUSIVE VÁLVULA E SIFÃO CROMADOS, EXCLUSIVE TORNEIRA</t>
  </si>
  <si>
    <t>FORNECIMENTO E ESPALHAMENTO DE TERRA VEGETAL PREPARADA</t>
  </si>
  <si>
    <t>TUBO PVC RÍGIDO C/ANEL BORRACHA, SERIE REFORÇADA, P/ESGOTO E AGUAS PLUVIAIS, D = 100MM</t>
  </si>
  <si>
    <t>TUBO PVC RÍGIDO C/ANEL BORRACHA, SERIE REFORÇADA, P/ESGOTO E AGUAS PLUVIAIS, D = 75MM</t>
  </si>
  <si>
    <t>TUBO PVC RÍGIDO C/ANEL BORRACHA, SERIE REFORÇADA, P/ESGOTO E AGUAS PLUVIAIS, D = 50MM</t>
  </si>
  <si>
    <t>SUMIDOURO, DIMENSÕES EXTERNAS 3,90X3,90X9,75M</t>
  </si>
  <si>
    <t>13.3</t>
  </si>
  <si>
    <t>13.4</t>
  </si>
  <si>
    <t>RESERVATÓRIO METÁLICO TIPO TAÇA 15000L</t>
  </si>
  <si>
    <t>13.5</t>
  </si>
  <si>
    <t>ÁGUAS PLUVIAIS E DRENOS</t>
  </si>
  <si>
    <t>ASSENTO PLASTICO, UNIVERSAL, BRANCO, PARA VASO SANITARIO, TIPO CONVENCIONAL, INCEPA OU SIMILAR</t>
  </si>
  <si>
    <t>13.6</t>
  </si>
  <si>
    <t>10.1.1</t>
  </si>
  <si>
    <t>10.1.2</t>
  </si>
  <si>
    <t>10.1.3</t>
  </si>
  <si>
    <t>10.1.4</t>
  </si>
  <si>
    <t>10.1.5</t>
  </si>
  <si>
    <t>10.1.6</t>
  </si>
  <si>
    <t>10.1.7</t>
  </si>
  <si>
    <t>10.1.8</t>
  </si>
  <si>
    <t>10.1.9</t>
  </si>
  <si>
    <t>10.1.33</t>
  </si>
  <si>
    <t>10.1.43</t>
  </si>
  <si>
    <t>10.1.24</t>
  </si>
  <si>
    <t>10.1.10</t>
  </si>
  <si>
    <t>10.1.11</t>
  </si>
  <si>
    <t>10.1.12</t>
  </si>
  <si>
    <t>10.1.13</t>
  </si>
  <si>
    <t>10.1.14</t>
  </si>
  <si>
    <t>10.1.15</t>
  </si>
  <si>
    <t>10.1.36</t>
  </si>
  <si>
    <t>10.1.37</t>
  </si>
  <si>
    <t>10.1.16</t>
  </si>
  <si>
    <t>10.1.17</t>
  </si>
  <si>
    <t>10.1.18</t>
  </si>
  <si>
    <t>10.1.41</t>
  </si>
  <si>
    <t>10.1.21</t>
  </si>
  <si>
    <t>10.1.25</t>
  </si>
  <si>
    <t>10.1.26</t>
  </si>
  <si>
    <t>10.1.27</t>
  </si>
  <si>
    <t>10.1.28</t>
  </si>
  <si>
    <t>10.1.42</t>
  </si>
  <si>
    <t>10.1.29</t>
  </si>
  <si>
    <t>10.1.30</t>
  </si>
  <si>
    <t>10.1.35</t>
  </si>
  <si>
    <t>FORNECIMENTO E INSTALAÇÃO DE GRUPO GERADOR DIESEL, COM CARENAGEM, POTENCIA STANDART ENTRE 250 E 260 KVA,VELOCIDADE DE 1800 RPM, FREQUENCIA DE 60 HZ</t>
  </si>
  <si>
    <t>10.1.47</t>
  </si>
  <si>
    <t>10.1.23</t>
  </si>
  <si>
    <t>10.1.44</t>
  </si>
  <si>
    <t>10.1.45</t>
  </si>
  <si>
    <t>ALÇA PREFORMADA PARA CABO MULTIPLEX 70 MM2</t>
  </si>
  <si>
    <t>ALÇA PREFORMADA PARA CABO MULTIPLEX 16 MM3</t>
  </si>
  <si>
    <t>ANEL DE AMARRAÇÃO EM SILICONE PARA ISOLADOR POLIMÉRICO DE 25 KV</t>
  </si>
  <si>
    <t>CABO DE COBRE, RIGIDO, CLASSE 2, COMPACTADO, BLINDADO, ISOLACAO EM EPR OU XLPE,COBERTURA ANTICHAMA EM PVC, PEAD OU HFFR, 1 CONDUTOR, 20/35 KV, SECAO NOMINAL120 MM2</t>
  </si>
  <si>
    <t>CAIXA DE MEDIÇÃO EM ALTA TENSÃO, DIM. 0,60X0,60X0,40M EXCETO MATERIAIS</t>
  </si>
  <si>
    <t>CONECTOR CUNHA COM CAPA DE PROTEÇÃO - CLASSE DE TENSÃO 15KV - EM LIGA DE ALUMÍNIO PARA CONDUTORES ISOLADOS DE 70MM/35MM - 50MM/50MM</t>
  </si>
  <si>
    <t>ELO FUSÍVEL 10 K, 500 MM</t>
  </si>
  <si>
    <t>GRAMPO METALICO TIPO OLHAL PARA HASTE DE ATERRAMENTO DE 1/2'', CONDUTOR DE *10* A 50 MM2</t>
  </si>
  <si>
    <t>GRAMPO DE LINHA VIVA COM PARAFUSO DE APERTO E TERMINAL EM LIGA DE COBRE ESTANHADO PARA CABOS ENTRE 2 A 1/0AWG/8 A 2/0AWG</t>
  </si>
  <si>
    <t>MANILHA SAPATILHA FERRO NODULAR GALVANIZADO</t>
  </si>
  <si>
    <t>MANILHA RETA PESADA PADRAO "D", CORPO EM ACO CARBONO 1045 E PINO REFORCADOEM ACO ALLOY, GALVANIZADO, ROSCADO, DIAMETRO 1/2" (COLETADO CAIXA)</t>
  </si>
  <si>
    <t>PARAFUSO FRANCES M16 EM ACO GALVANIZADO, COMPRIMENTO = 45 MM, DIAMETRO = 16MM, CABECA ABAULADA</t>
  </si>
  <si>
    <t>PARAFUSO M16 EM ACO GALVANIZADO, COMPRIMENTO = 125 MM, DIAMETRO = 16 MM,ROSCA MAQUINA, CABECA QUADRADA</t>
  </si>
  <si>
    <t>PARAFUSO M16 EM ACO GALVANIZADO, COMPRIMENTO = 250 MM, DIAMETRO = 16 MM,ROSCA MAQUINA, CABECA QUADRADA</t>
  </si>
  <si>
    <t>PERFIL U DOBRADO DE CHAPA UDC SIMPLES - 50 X 25 X 2,00 MM (1,38 KG/M)</t>
  </si>
  <si>
    <t>PINO P/ ISOLADOR 15 KV, 1 X 294MM</t>
  </si>
  <si>
    <t>POSTE DE CONCRETO DUPLO T (DT) 11/600 - FORNECIMENTO E ASSENTAMENTO</t>
  </si>
  <si>
    <t>POSTE DE CONCRETO DUPLO T (DT) 11/1000 - FORNECIMENTO E ASSENTAMENTO</t>
  </si>
  <si>
    <t>FIXADOR UNIVERSAL ESTANHO PARA CABOS 16 A 70MM2-FORNECIMENTO</t>
  </si>
  <si>
    <t>CAIXA INSPEÇÃO EM POLIAMIDA 150X110X70MM</t>
  </si>
  <si>
    <t>CAIXA DE EQUALIZAÇÃO P/ATERRAMENTO 20X20X10CM DE SOBREPOR P/11 TERMINAIS DE PRESSÃO C/BARRAMENTO</t>
  </si>
  <si>
    <t>SILICONE - BISNAGA 300ML</t>
  </si>
  <si>
    <t>PARAFUSO ZINCADO, SEXTAVADO, COM ROSCA SOBERBA, DIAMETRO 5/16", COMPRIMENTO 40 MM</t>
  </si>
  <si>
    <t>PARAFUSO AUTO-ATARRAXANTE EM AÇO INOX - 4,2 X 32MM</t>
  </si>
  <si>
    <t>PORCA EM AÇO INOX SEXTAVADA 1/4"</t>
  </si>
  <si>
    <t>BUCHA DE NYLON S-6</t>
  </si>
  <si>
    <t>BUCHA DE NYLON S-10</t>
  </si>
  <si>
    <t>MASTRO SIMPLES DE FERRO GALVANIZADO P/ PARA-RAIOS H=3,00M INCLUINDO BASE - FORNECIMENTO E INSTALACAO</t>
  </si>
  <si>
    <t>FORNECIMENTO E INSTALAÇÃO DE CONECTOR RJ 45 FÊMEA CAT 5E (KRONE OU SIMILAR)</t>
  </si>
  <si>
    <t>CABO LÓGICO 4 PARES, CATEGORIA 6 - UTP</t>
  </si>
  <si>
    <t>PLACA 4" X 2" PARA TOMADA RJ-45 CAT.6 - P/ 02 MÓDULOS</t>
  </si>
  <si>
    <t>RACK FECHADO TIPO ARMÁRIO 19" X 36U X 600MM</t>
  </si>
  <si>
    <t>CABO DE FIBRA ÓPTICA, 01 PAR</t>
  </si>
  <si>
    <t>CAIXA DE PASSAGEM  30 X 30 EM CHAPA DE ACO GALVANIZADO</t>
  </si>
  <si>
    <t>CAIXA DE PASSAGEM  50 X 50 EM CHAPA DE ACO GALVANIZADO</t>
  </si>
  <si>
    <t>CENTRAL POSTO DE ENFERMAGEM CONVENCIONAL SCD/1 - MONITORAMENTO</t>
  </si>
  <si>
    <t>FORNECIMENTO DE ESTAÇÃO DE CHAMADA PADRÃO DE ENFERMEIRA, ESPELHO 4X42 EM ABS BRANCO, ACIONADOR LIGA/DESLIGA, LED DE CHAMADA</t>
  </si>
  <si>
    <t>CABO DE COBRE FLEXÍVEL ISOLADO, SEÇÃO 1,0MM², 450/ 750V / 70°C</t>
  </si>
  <si>
    <t>ELETROCALHA METÁLICA PERFURADA 38 X 38 X 3000 MM (REF. MOPA OU SIMILAR)</t>
  </si>
  <si>
    <t>FORNECIMENTO E INSTALAÇÃO DE TUBULAÇÃO EM COBRE P/ INTERLIGAÇÃO DO CONDENSADOR AO EVAPORADOR, INCLUSIVE ISOLAMENTO, ALIMENTAÇÃO ELÉTRICA, CONEXÕES E FIXAÇÕES, P/ CONDICIONADORES DE AR SPLIT SYSTEM (1/2”)</t>
  </si>
  <si>
    <t>FORNECIMENTO E INSTALAÇÃO DE TUBULAÇÃO EM COBRE P/ INTERLIGAÇÃO DO CONDENSADOR AO EVAPORADOR, INCLUSIVE ISOLAMENTO, ALIMENTAÇÃO ELÉTRICA, CONEXÕES E FIXAÇÕES, P/ CONDICIONADORES DE AR SPLIT SYSTEM (1/4”)</t>
  </si>
  <si>
    <t>FORNECIMENTO E INSTALAÇÃO DE TUBULAÇÃO EM COBRE P/ INTERLIGAÇÃO DO CONDENSADOR AO EVAPORADOR, INCLUSIVE ISOLAMENTO, ALIMENTAÇÃO ELÉTRICA, CONEXÕES E FIXAÇÕES, P/ CONDICIONADORES DE AR SPLIT SYSTEM (3/8”)</t>
  </si>
  <si>
    <t>FORNECIMENTO E INSTALAÇÃO DE TUBULAÇÃO EM COBRE P/ INTERLIGAÇÃO DO CONDENSADOR AO EVAPORADOR, INCLUSIVE ISOLAMENTO, ALIMENTAÇÃO ELÉTRICA, CONEXÕES E FIXAÇÕES, P/ CONDICIONADORES DE AR SPLIT SYSTEM (5/8”)</t>
  </si>
  <si>
    <t>FORNECIMENTO E INSTALAÇÃO DE TUBULAÇÃO EM COBRE P/ INTERLIGAÇÃO DO CONDENSADOR AO EVAPORADOR, INCLUSIVE ISOLAMENTO, ALIMENTAÇÃO ELÉTRICA, CONEXÕES E FIXAÇÕES, P/ CONDICIONADORES DE AR SPLIT SYSTEM (3/4”)</t>
  </si>
  <si>
    <t>SIRENE ÁUDIO VISUAL DE INCÊNDIO, TENSÃO 24V</t>
  </si>
  <si>
    <t>MANGUEIRA DE INCENDIO, TIPO 2, DE 2 1/2", COMPRIMENTO = 15 M, TECIDO EM FIO DE POLIESTER E TUBO INTERNO EM BORRACHA SINTETICA, COM UNIOES ENGATE RAPIDO</t>
  </si>
  <si>
    <t>CENTRAL MANIFOLD PARA CILINDROS 6 X 6 PARA OXIGÊNIO, AR COMPRIMIDO E ÓXIDO NITROSO COM SERPENTINA E SEM VÁLVULA DE ALTA PRESSÃO</t>
  </si>
  <si>
    <t>TUBO DE COBRE CLASSE "A", DN = 1/2 " (15 MM), PARA INSTALACOES DE MEDIA PRESSAO PARA GASES COMBUSTIVEIS E MEDICINAIS</t>
  </si>
  <si>
    <t>TUBO DE COBRE CLASSE "A", DN = 3/4 " (22 MM), PARA INSTALACOES DE MEDIA PRESSAOPARA GASES COMBUSTIVEIS E MEDICINAIS</t>
  </si>
  <si>
    <t>TUBO DE COBRE CLASSE "A", DN = 1 " (28 MM), PARA INSTALACOES DE MEDIA PRESSAO PARA GASES COMBUSTIVEIS E MEDICINAIS</t>
  </si>
  <si>
    <t>TE DE REDUCAO METALICO, PARA CONEXAO COM ANEL DESLIZANTE EM TUBO PEX, DN 25 X16 X 25 MM</t>
  </si>
  <si>
    <t>CENTRAL DE VÁCUO DUPLEX DE INSTALAÇÃO VERTICAL COM CAPACIDADE DE 72,00 M3/H, RESERVATÓRIO DE 520 L, DOTADA DE FILTROS BACTERIOLÓGICOS</t>
  </si>
  <si>
    <t>ENVELOPAMENTO DE TUBO E PINTURA</t>
  </si>
  <si>
    <t>Obs: composição/Base -  Composição ORSE - 4816</t>
  </si>
  <si>
    <t>Obs: composição/Base -  Composição ORSE - 00030</t>
  </si>
  <si>
    <t>Obs: composição/Base -  Composição ORSE - 03240</t>
  </si>
  <si>
    <t>Obs: composição/Base -  Composição ORSE - 03242</t>
  </si>
  <si>
    <t>Obs: composição/Base -  Composição ORSE - 02548</t>
  </si>
  <si>
    <t>Obs: composição/Base -  Composição ORSE 07369</t>
  </si>
  <si>
    <t>Obs: composição/Base -  Composição  SINAPI - 72183 (Modificada)</t>
  </si>
  <si>
    <t>Obs: composição/Base - Composição adaptada SINAPI - 72113</t>
  </si>
  <si>
    <t>Obs: composição/Base -  ORSE - 893</t>
  </si>
  <si>
    <t>Obs: composição/Base -Composição adaptada - ORSE - 08773</t>
  </si>
  <si>
    <t>Obs: composição/Base - Composição adaptada - ORSE - 00685</t>
  </si>
  <si>
    <t>Obs:  composição/Base - Composição adaptada  SINAPI - 10565</t>
  </si>
  <si>
    <t>BLOCO DE GESSO BRANCO ESP. 10 CM, *67 X 50* CM - FORNECIMENTO E EXECUÇÃO</t>
  </si>
  <si>
    <t>BLOCO DE GESSO BRANCO ESP. 7 CM, *67 X 50* CM - FORNECIMENTO E EXECUÇÃO</t>
  </si>
  <si>
    <t>BLOCO DE GESSO HIDROFUGANTE AZUL ESP. 10 CM, *67 X 50* CM - FORNECIMENTO E EXECUÇÃO</t>
  </si>
  <si>
    <t>BLOCO DE GESSO HIDROFUGANTE AZUL ESP. 7 CM, *67 X 50* CM - FORNECIMENTO E EXECUÇÃO</t>
  </si>
  <si>
    <t>SEINFRA CE</t>
  </si>
  <si>
    <t>Obs:  composição/Base - Composição ORSE - 10565</t>
  </si>
  <si>
    <t>Obs: composição/Base -  Composição adaptada -  ORSE 10617</t>
  </si>
  <si>
    <t>Obs: composição/Base -  ORSE 09681</t>
  </si>
  <si>
    <t>Obs: composição/Base - ORSE - 01946</t>
  </si>
  <si>
    <t>Obs: composição/Base - ORSE Modificada - 90407 + 256/ORSE INSUMO</t>
  </si>
  <si>
    <t>RODAPÉ ALTA RESISTÊNCIA, H =  10 CM</t>
  </si>
  <si>
    <t>Obs: composição/Base - ORSE - 2260</t>
  </si>
  <si>
    <t>Obs: composição/Base -  ORSE - 1842</t>
  </si>
  <si>
    <t>BANCADA EM GRANITO BRANCO FORTALEZA OU SIENA, COM TESTEIRA DE 7 CM E RODAMÃO DE 10 CM</t>
  </si>
  <si>
    <t>Obs: composição/Base -  ORSE - 9756</t>
  </si>
  <si>
    <t>Obs: composição/Base -  Orse - 12129</t>
  </si>
  <si>
    <t>BARRA DE APOIO PARA SANITÁRIOS DE DEFICIENTES FÍSICOS, L=80 CM</t>
  </si>
  <si>
    <t>Obs: composição/Base -  ORSE - 12128</t>
  </si>
  <si>
    <t>BARRA DE APOIO, PARA LAVATÓRIO FIXA EM AÇO INOX</t>
  </si>
  <si>
    <t>Obs: composição/Base -  ORSE - 04629</t>
  </si>
  <si>
    <t>GRADIL COM TELA DE ARAME GALVANIZADO LOZANGULAR, REVESTIDO EM EM PVC, MALHA 5X5, FIXADA COM TUBOS DE AÇO GALVANIZADO 2", FORMANDO QUADROS DE 2.50 X 1.00 M, INCLUSO MURETA SACANDO DO PISO 15 CM, EXETO FUNDAÇÕES DA MURETA</t>
  </si>
  <si>
    <t>Obs: composição/Base -  Composição Elaborada</t>
  </si>
  <si>
    <t>Obs: composição/Base -  Composição Modificada -  ORSE - 2394</t>
  </si>
  <si>
    <t>Obs: composição/Base -  ORSE - 09387</t>
  </si>
  <si>
    <t>Obs: composição/Base -  ORSE - 09386</t>
  </si>
  <si>
    <t>Obs: composição/Base -  ORSE - 09385</t>
  </si>
  <si>
    <t>Obs: composição/Base -  ORSE - 1661</t>
  </si>
  <si>
    <t>TÊ SANITÁRIO EM PVC RÍGIDO C/ ANÉIS, PARA ESGOTO PRIMÁRIO, DIÂM = 100 X 50MM</t>
  </si>
  <si>
    <t>Obs: composição/Base -  ORSE - 1659</t>
  </si>
  <si>
    <t>Obs: composição/Base -  SINAPI - 96704</t>
  </si>
  <si>
    <t>FAZFORTE</t>
  </si>
  <si>
    <t>BRASIL CAIXAS D'ÁGUA DE GRANDE PORTE</t>
  </si>
  <si>
    <t>Obs: composição/Base -  Composição modificada - ORSE - 8371</t>
  </si>
  <si>
    <t>CAIXA D´ÁGUA EM FIBRA DE VIDRO - INSTALADA, SEM ESTRUTURA DE SUPORTE CAP. 5.000 LITROS</t>
  </si>
  <si>
    <t>Obs: composição/Base -  Composição -  ORSE - 1442</t>
  </si>
  <si>
    <t>Obs: composição/Base -  ORSE - 02066</t>
  </si>
  <si>
    <t>LAVATÓRIO LOUÇA (DECA-RAVENA REF L-91) COM COLUNA (DECA REF C-9), C/ SIFÃO PLÁSTICO, ENGATE CROMADO (DECA), TORNEIRA DE METAL (DECA REF1190) , VÁLVULA CROMADA (DECA REF1600), CONJUNTO DE FIXAÇÃO (DECA REF SP7) OU SIMILARES</t>
  </si>
  <si>
    <t>LAVATÓRIO CIRÚRGICO EM CHAPA INOX, DIMENSÕES 250 X 41 X 35CM, RODOPIA 25CM, BRASINOX OU SIMILAR), C/ SIFÃO PLÁSTICO, ENGATE CROMADO (DECA), VÁLVULA CROMADA (DECA REF1600), CONJUNTO DE FIXAÇÃO (DECA REF SP7) OU SIMILARES</t>
  </si>
  <si>
    <t>Obs: composição/Base -  ORSE - 2006(todos os itens menos o lavatório e torneira) + 8515/ORSE INSUMO</t>
  </si>
  <si>
    <t>AMERICANAS</t>
  </si>
  <si>
    <t>SHOPTIME</t>
  </si>
  <si>
    <t>SOLUCENTER</t>
  </si>
  <si>
    <t>EXPURGO HOSPITALAR EM AÇO INOX CONFORME PROJETO, INCLUSIVE TAMPA E SIFÃO</t>
  </si>
  <si>
    <t>HIDRONOX</t>
  </si>
  <si>
    <t>Obs: composição/Base -  ORSE - 8365(Retirada a Bancada)+ EXPURGO + SIFÃO</t>
  </si>
  <si>
    <t>Obs: composição/Base -  ORSE - 8020(Complementada)</t>
  </si>
  <si>
    <t>Obs: composição/Base -  Composição -  ORSE - 9828 + 404/ORSE INSUMO</t>
  </si>
  <si>
    <t>POSTE DECORATIVO EM TUBO DE AÇO ZINCADO COM DIFUSOR EM VIDRO LEITOSO BRILHANTE, 01 PÉTALA, REF. XR-706/1 DA XOULUX OU SIMILAR, COM 3,00M, INCLUSIVE LÂMPADA MISTA 160W</t>
  </si>
  <si>
    <t>Obs: composição/Base - Composição modificada ORSE - 08116 + 3798/SINAPI INSUMO</t>
  </si>
  <si>
    <t>Obs: composição/Base -  Composição adaptada -  ORSE - 04536</t>
  </si>
  <si>
    <t>Obs: composição/Base -  Composição adaptada -  SINAPI -  737672 + 2667/ORSE INSUMO</t>
  </si>
  <si>
    <t>Obs: composição/Base -  Composição adaptada -  SINAPI -  737672 + 2670/ORSE INSUMO</t>
  </si>
  <si>
    <t>Obs: composição/Base -  Composição adaptada -  SINAPI -  737672 + 10508/ORSE INSUMO</t>
  </si>
  <si>
    <t>Obs: composição/Base -  Composição adaptada -  ORSE -  11765 + 39215/SINAPI INSUMO</t>
  </si>
  <si>
    <t>Obs: composição/Base -  Composição adaptada -  ORSE -  11764 + 39215/SINAPI INSUMO</t>
  </si>
  <si>
    <t>Obs: composição/Base - Composição Modificada -  ORSE -  9979 + 42655/ORSE INSUMO</t>
  </si>
  <si>
    <t>Obs: composição/Base -  Composição adaptada -  ORSE -  11764 + 876/SINAPI INSUMO</t>
  </si>
  <si>
    <t>Obs: composição/Base -  Composição ORSE - 8297</t>
  </si>
  <si>
    <t>Obs: composição/Base -  Composição -  ORSE-  00487</t>
  </si>
  <si>
    <t>Obs: composição/Base -  Composição adaptada -  ORSE-  10907 + 1597/SINAPI INSUMO</t>
  </si>
  <si>
    <t>Obs: composição/Base -  Composição adaptada -  ORSE-  10907 + 1601/SINAPI INSUMO</t>
  </si>
  <si>
    <t>Obs: composição/Base -  Composição adaptada -  ORSE-  10907 + 10609/SINAPI INSUMO</t>
  </si>
  <si>
    <t>Obs: composição/Base -  Composição adaptada -  ORSE-  8222 + 34519/SINAPI INSUMO</t>
  </si>
  <si>
    <t>Obs: composição/Base -  Composição adaptada -  ORSE-  3769 + 884/ORSE INSUMO</t>
  </si>
  <si>
    <t>Obs: composição/Base -  Composição adaptada -  ORSE-  3769 + 4655/ORSE INSUMO</t>
  </si>
  <si>
    <t>Obs: composição/Base -  Composição adaptada -  ORSE-  9277 + 3156/ORSE INSUMO</t>
  </si>
  <si>
    <t>Obs: composição/Base -  Composição adaptada -  ORSE-  9277 + 14153/SINAPI INSUMO</t>
  </si>
  <si>
    <t>Obs: composição/Base -  Composição adaptada -  SINAPI -  73767/001 + 38055/SINAPI INSUMO</t>
  </si>
  <si>
    <t>Obs: composição/Base -  Composição adaptada -  SINAPI -  73767/001 + 10629/ORSE INSUMO</t>
  </si>
  <si>
    <t>Obs: composição/Base -  Composição adaptada -  ORSE- 3775 + 2524/ORSE INSUMO</t>
  </si>
  <si>
    <t>Obs: composição/Base -  Composição adaptada -  ORSE- 3775 + 3406/ORSE INSUMO</t>
  </si>
  <si>
    <t>Obs: composição/Base -  Composição adaptada -  ORSE- 3775 + 1584/ORSE INSUMO</t>
  </si>
  <si>
    <t>Obs: composição/Base -  Composição adaptada -  ORSE- 3775 + 1583/ORSE INSUMO</t>
  </si>
  <si>
    <t>Obs: composição/Base -  Composição adaptada -  ORSE- 11770 + 430/ORSE INSUMO</t>
  </si>
  <si>
    <t>Obs: composição/Base -  Composição adaptada -  ORSE- 11770 + 432/ORSE INSUMO</t>
  </si>
  <si>
    <t>Obs: composição/Base -  Composição - 2995+ 4276/ORSE INSUMO</t>
  </si>
  <si>
    <t>Obs: composição/Base -  Composição adaptada -  ORSE - 11893 + 8860/ORSE INSUMO</t>
  </si>
  <si>
    <t>Obs: composição/Base -  Composição adaptada -  ORSE- 3774 + 1752/ORSE INSUMO</t>
  </si>
  <si>
    <t>Obs: composição/Base -  Composição adaptada -  ORSE- 11776 + 12372/SINAPI INSUMO</t>
  </si>
  <si>
    <t>Obs: composição/Base -  Composição adaptada -  ORSE- 721 + 421/SINAPI INSUMO</t>
  </si>
  <si>
    <t>Obs: composição/Base -  Composição adaptada -  ORSE- 11776 + 13339/SINAPI INSUMO</t>
  </si>
  <si>
    <t>Obs: composição/Base -  Composição adaptada -  ORSE- 737 + 7581/SINAPI INSUMO</t>
  </si>
  <si>
    <t>Obs: composição/Base -  Composição -  ORSE- 8082</t>
  </si>
  <si>
    <t>Obs: composição/Base -  Composição adaptada -  ORSE- 721 + 11514/ORSE INSUMO</t>
  </si>
  <si>
    <t>Obs: composição/Base -  Composição adaptada -  ORSE- 10694 + 1539/SINAPI INSUMO</t>
  </si>
  <si>
    <t>Obs: composição/Base -  Composição adaptada -  ORSE- 9311 + 566/SINAPI INSUMO</t>
  </si>
  <si>
    <t>Obs: composição/Base -  Composição -  ORSE- 9051</t>
  </si>
  <si>
    <t>Obs: composição/Base -  Composição -  ORSE- 10728</t>
  </si>
  <si>
    <t>Obs: composição/Base -  Composição adaptada -  ORSE- 4780 + 8211/ORSE INSUMO</t>
  </si>
  <si>
    <t>Obs: composição/Base -  Composição adaptada -  ORSE- 10728 + I6154/SEINFRA CE INSUMO</t>
  </si>
  <si>
    <t>Obs: composição/Base -  Composição adaptada -  ORSE- 11770 + 11948/SINAPI INSUMO</t>
  </si>
  <si>
    <t>Obs: composição/Base -  Composição adaptada -  ORSE- 11770 + 11901/ORSE INSUMO</t>
  </si>
  <si>
    <t>Obs: composição/Base -  Composição adaptada -  ORSE- 11770 + 9877/ORSE INSUMO</t>
  </si>
  <si>
    <t>Obs: composição/Base -  Composição adaptada -  ORSE- 11770 + 5005/ORSE INSUMO</t>
  </si>
  <si>
    <t>Obs: composição/Base -  Composição adaptada -  ORSE- 11770 + 11051/ORSE INSUMO</t>
  </si>
  <si>
    <t>Obs: composição/Base -  Composição adaptada -  ORSE- 11770 + 4375/SINAPI INSUMO</t>
  </si>
  <si>
    <t>Obs: composição/Base -  Composição adaptada -  ORSE- 11770 + 4374/SINAPI INSUMO</t>
  </si>
  <si>
    <t>Obs: composição/Base -  Composição adaptada -  ORSE- 8215 + 3410/ORSE INSUMO</t>
  </si>
  <si>
    <t>Obs: composição/Base -  Composição adaptada -  ORSE- 11819 + 396/SINAPI INSUMO</t>
  </si>
  <si>
    <t>Obs: composição/Base -  Composição adaptada -  SINAPI OUTUBRO 2018 - 83638 + 11948/SINAPI INSUMO</t>
  </si>
  <si>
    <t>PLACA DE SINALIZACAO DE SEGURANCA CONTRA INCENDIO - ALERTA, FOTOLUMINESCENTE RETANGULAR 0,20X0,40 M ANTI-CHAMAS</t>
  </si>
  <si>
    <t>Obs: composição/Base -  Composição adaptada -  ORSE - 11853 + 7771(MÃO DE OBRA PARA APLICAÇÃO DE COLA) + 10606/ORSE INSUMO</t>
  </si>
  <si>
    <t>Obs: composição/Base - ORSE - 08058</t>
  </si>
  <si>
    <t>Obs: composição/Base -  Composição -  ORSE- 7861</t>
  </si>
  <si>
    <t>Obs: composição/Base -  ORSE adaptada - 8503+ 21034/SINAPI INSUMO</t>
  </si>
  <si>
    <t>Obs: composição/Base -  ORSE modificada - 720 + 39600/SINAPI INSUMO</t>
  </si>
  <si>
    <t>Obs: composição/Base -  ORSE modificada - 761 + 39594/SINAPI INSUMO</t>
  </si>
  <si>
    <t>Obs: composição/Base -  ORSE adaptada - 10726 + I7974/SEINFRA CE INSUMO</t>
  </si>
  <si>
    <t>Obs: composição/Base -  SINAPI adaptada - 73767/002 + 11789/SINAPI INSUMO</t>
  </si>
  <si>
    <t>Obs: composição/Base -  ORSE - 11417</t>
  </si>
  <si>
    <t>Obs: composição/Base -  ORSE - 8362</t>
  </si>
  <si>
    <t>Obs: composição/Base -  ORSE modificada - 7138 + 39599/SINAPI INSUMO</t>
  </si>
  <si>
    <t>Obs: composição/Base -  ORSE - 11227</t>
  </si>
  <si>
    <t>Obs: composição/Base -  ORSE modificada - 8690 + I6816/SEINFRA CE INSUMO</t>
  </si>
  <si>
    <t>Obs: composição/Base -  ORSE adaptada - 650 + 39772/SINAPI INSUMO</t>
  </si>
  <si>
    <t>Obs: composição/Base -  ORSE adaptada - 650 + 39774/SINAPI INSUMO</t>
  </si>
  <si>
    <t>Obs: composição/Base -  ORSE - 8017</t>
  </si>
  <si>
    <t>Obs: composição/Base -  ORSE - 08251</t>
  </si>
  <si>
    <t>Obs: composição/Base -  Composição -  ORSE - 8359</t>
  </si>
  <si>
    <t>Obs: composição/Base -  ORSE modificada - 3795 + 39252/SINAPI INSUMO</t>
  </si>
  <si>
    <t>Obs: composição/Base -  ORSE adaptada - 762 + 857/ORSE INSUMO</t>
  </si>
  <si>
    <t>Obs: composição/Base -  Composição -  ORSE - 8113</t>
  </si>
  <si>
    <t>Obs: composição/Base -  Composição -  ORSE - 8686</t>
  </si>
  <si>
    <t>FORNECIMENTO E INSTALAÇÃO DE AR CONDICIONADO TIPO SPLIT WALL 12.000 BTU'S (EVAPORADORA E CONDENSADORA) - CONTEMPLA A MÃO DE OBRA, SUPORTE E TUBULAÇÃO ATÉ 3,0M</t>
  </si>
  <si>
    <t>FORNECIMENTO E INSTALAÇÃO DE AR CONDICIONADO TIPO SPLIT WALL 30.000 BTU'S (EVAPORADORA E CONDENSADORA) - CONTEMPLA A MÃO DE OBRA, SUPORTE E TUBULAÇÃO ATÉ 3,0M</t>
  </si>
  <si>
    <t>FORNECIMENTO E INSTALAÇÃO DE AR CONDICIONADO TIPO SPLIT WALL 18.000 BTU'S (EVAPORADORA E CONDENSADORA) - CONTEMPLA A MÃO DE OBRA, SUPORTE E TUBULAÇÃO ATÉ 3,0M</t>
  </si>
  <si>
    <t>Obs: composição/Base -  ORSE - 2360</t>
  </si>
  <si>
    <t>FORNECIMENTO E INSTALAÇÃO DE AR CONDICIONADO TIPO SPLIT WALL 24.000 BTU'S (EVAPORADORA E CONDENSADORA) - CONTEMPLA A MÃO DE OBRA, SUPORTE E TUBULAÇÃO ATÉ 3,0M</t>
  </si>
  <si>
    <t>FORNECIMENTO E INSTALAÇÃO DE AR CONDICIONADO TIPO SPLIT WALL 36.000 BTU'S (EVAPORADORA E CONDENSADORA) - CONTEMPLA A MÃO DE OBRA, SUPORTE E TUBULAÇÃO ATÉ 3,0M</t>
  </si>
  <si>
    <t>Obs: composição/Base -  ORSE - 7289</t>
  </si>
  <si>
    <t>Obs: composição/Base -  ORSE adaptada - 7289 + 39662/SINAPI INSUMO</t>
  </si>
  <si>
    <t>Obs: composição/Base -  ORSE adaptada - 7289 + 39664/SINAPI INSUMO</t>
  </si>
  <si>
    <t>Obs: composição/Base -  ORSE adaptada - 7289 + 39665/SINAPI INSUMO</t>
  </si>
  <si>
    <t>Obs: composição/Base -  ORSE adaptada - 7289 + 39666/SINAPI INSUMO</t>
  </si>
  <si>
    <t>Obs: composição/Base -  ORSE - 8735</t>
  </si>
  <si>
    <t>Obs: composição/Base -  SINAPI - 739081</t>
  </si>
  <si>
    <t>Obs: composição/Base -  SINAPI - 92320</t>
  </si>
  <si>
    <t>Obs: composição/Base -  ORSE - 1010</t>
  </si>
  <si>
    <t>Obs: composição/Base -  ORSE adaptada - 11218 + 8502/ORSE INSUMO</t>
  </si>
  <si>
    <t>Obs: composição/Base -  ORSE adaptada - 11218 + 8501/ORSE INSUMO</t>
  </si>
  <si>
    <t>Obs: composição/Base -  ORSE adaptada - 11218 + 8503/ORSE INSUMO</t>
  </si>
  <si>
    <t>Obs: composição/Base -  ORSE adaptada - 8735</t>
  </si>
  <si>
    <t>Obs: composição/Base -  SINAPI adaptada - 83367 + 11251/SINAPI INSUMO</t>
  </si>
  <si>
    <t>Obs: composição/Base -  Composição elaborada</t>
  </si>
  <si>
    <t>TRANSPORTE MANUAL DE ARGAMASSAS E CONCRETOS, ATÉ 60 METROS</t>
  </si>
  <si>
    <t>Obs: composição/Base -  ORSE - 2487</t>
  </si>
  <si>
    <t>ENVELOPAMENTO DE TUBO EM CONCRETO SIMPLES USINADO FCK=40MPA, TRANSPORTADO MANUAL, LANÇADO E ADENSADO</t>
  </si>
  <si>
    <t>LIMPEZA GERAL DA OBRA</t>
  </si>
  <si>
    <t>Obs: composição/Base -  ORSE - 2450</t>
  </si>
  <si>
    <t>Obs: composição/Base -  ORSE - 12208</t>
  </si>
  <si>
    <t>Obs: composição/Base -  ORSE - 4286</t>
  </si>
  <si>
    <t>Obs: composição/Base - ORSE JAN.2016 adaptada -9993 + 1208/ORSE INSUMO</t>
  </si>
  <si>
    <t>TESTEIRA EM GRANITO BRANCO FORTALEZA, H=10CM, ESP=2CM, APLICADO COM ARGAMASSA INDUSTRIALIZADA AC-I</t>
  </si>
  <si>
    <t>Obs: composição/Base - ORSE -11825</t>
  </si>
  <si>
    <t>Obs: composição/Base -  ORSE - 11149</t>
  </si>
  <si>
    <t>BEBEDOURO CONJUGADO, ELÉTRICO, REFRIGERAÇÃO POR COMPRESSÃO</t>
  </si>
  <si>
    <t>Obs: composição/Base -  ORSE - 9702</t>
  </si>
  <si>
    <t>TORNEIRA CROMADA DE PAREDE, ALAVANCA, REF.1168 C50, MODELO PRATA, DECA OU SIMILAR</t>
  </si>
  <si>
    <t>TORNEIRA DE MESA COM FECHAMENTO AUTOMÁTICO, LINHA LINK, DECA, REF. 1172 C OU SIMILAR</t>
  </si>
  <si>
    <t>Obs: composição/Base -  ORSE -7612</t>
  </si>
  <si>
    <t>MAGAZINE LUIZA</t>
  </si>
  <si>
    <t>C01, C02</t>
  </si>
  <si>
    <t>JAG01</t>
  </si>
  <si>
    <t>JAV03,04,07</t>
  </si>
  <si>
    <t>JANELA DE ALUMÍNIO,  TIPO FIXA(BOCA DE LOBO), INCLUSIVE VIDROS VERDES 4MM</t>
  </si>
  <si>
    <t>Obs: composição/Base -  ORSE Agost.2016 - 9561+ 599/SINAPI INSUMO</t>
  </si>
  <si>
    <t>JAV01,02</t>
  </si>
  <si>
    <t>LT4</t>
  </si>
  <si>
    <t>L1T</t>
  </si>
  <si>
    <t>LEVANTAR</t>
  </si>
  <si>
    <t>Obs: composição/Base -  ORSE - 7378</t>
  </si>
  <si>
    <t>TORNEIRA DE MESA, LINHA ITAPEMA BELLA, DOCOL 00164060 OU SIMILAR</t>
  </si>
  <si>
    <t>L2T</t>
  </si>
  <si>
    <t>L3T</t>
  </si>
  <si>
    <t>CH1</t>
  </si>
  <si>
    <t>E1</t>
  </si>
  <si>
    <t>L3</t>
  </si>
  <si>
    <t>L2</t>
  </si>
  <si>
    <t>L1</t>
  </si>
  <si>
    <t>BR2</t>
  </si>
  <si>
    <t>BR1</t>
  </si>
  <si>
    <t>BE01</t>
  </si>
  <si>
    <t>Obs: composição/Base -  ORSE - 2005 (Retiramos o tipo de torneira)</t>
  </si>
  <si>
    <t>LAVATÓRIO LOUÇA (DECA-RAVENA REF L-91) SEM COLUNA, C/SIFÃO CROMADO(DECA REF 1190), VÁLVULA CROMADA (DECA REF1600), CONJ. DE FIXAÇÃO (DECA REF SP7), ENGATE CROMADO, OU SIMILARES</t>
  </si>
  <si>
    <t>Obs: composição/Base -  ORSE - 2006 (Retiramos o tipo de torneira)</t>
  </si>
  <si>
    <t>B1,6,7,8,9,10,11</t>
  </si>
  <si>
    <t>B2,3,4,5</t>
  </si>
  <si>
    <t>TODAS</t>
  </si>
  <si>
    <t>V1,2</t>
  </si>
  <si>
    <t>V1 - 2 UNID. WCD</t>
  </si>
  <si>
    <t>M1</t>
  </si>
  <si>
    <t>CONTAR</t>
  </si>
  <si>
    <t>IGUAL AO ITEM A CIMA</t>
  </si>
  <si>
    <t>1 UNID</t>
  </si>
  <si>
    <t>PG01,03</t>
  </si>
  <si>
    <t>PG02</t>
  </si>
  <si>
    <t>PG04</t>
  </si>
  <si>
    <t>PM01V</t>
  </si>
  <si>
    <t>PM02V</t>
  </si>
  <si>
    <t>PM03V</t>
  </si>
  <si>
    <t>PM05V</t>
  </si>
  <si>
    <t>PM02G</t>
  </si>
  <si>
    <t>PV01</t>
  </si>
  <si>
    <t>PORTÃO EM BARRAS DE FERRO VERT. QUADR. 5/8" C/ 10CM, 6 BARRAS HOR. 3/4"X3/16" (2 A 2) E QUADRO 1"X3/16", COM REVESTIMENO DE NYLON, INCLUSIVE DOBRADIÇAS, FERROLHOS E CHUMBADORES</t>
  </si>
  <si>
    <t>Obs: composição/Base -  ORSE -8899+ 4688/ORSE INSUMO</t>
  </si>
  <si>
    <t>Obs: composição/Base -  ORSE - 12220</t>
  </si>
  <si>
    <t>PORTÃO/PORTA EM ALUMÍNIO COR N/B/P, DE ABRIR, 02 FLS, VAZADO, EM TUBO QUADRADO 3"X1.1/2" HORIZONTAIS E ENGRADADO</t>
  </si>
  <si>
    <t>FECHADURA PADO, EXTERNA, LINHA ECOINOX, MODELO CHOPIN, MAÇANETA, ROSETA, REF. 596-90</t>
  </si>
  <si>
    <t>Obs: composição/Base -  ORSE - 3518</t>
  </si>
  <si>
    <t>Obs: composição/Base -  ORSE - 8199 + 72200(SINAPI)</t>
  </si>
  <si>
    <t>PORTA EM MADEIRA COMPENSADA, 1,30 X 210CM  C/LAMINADO LISO, COM VISOR DE VIDRO 4MM (60X50CM), INCLUSIVE BATENTES E FERRAGENS COM FECHADURA E REVESTIMENTO LAMINADO</t>
  </si>
  <si>
    <t>PORTA EM MADEIRA COMPENSADA (CANELA), LISA, SEMI-ÔCA, 1,40 X 2,10 M, 2 FOLHAS, COM VISOR(30X30CM), TIPO VAI-VEM, PROVIDA DE BATE MACA E RODAPÉ EM CHAPA DE AÇO INOX, INCLUSIVE BATENTES,FERRAGENS E VIDROS</t>
  </si>
  <si>
    <t>PORTA EM MADEIRA COMPENSADA (CANELA), LISA, SEMI-ÔCA, 1,80 X 2,10 M, 2 FOLHAS, COM VISOR(30X30CM), TIPO VAI-VEM, PROVIDA DE BATE MACA E RODAPÉ EM CHAPA DE AÇO INOX, INCLUSIVE BATENTES,FERRAGENS E VIDROS</t>
  </si>
  <si>
    <t>Obs: composição/Base -  ORSE - 7226 + 72200(SINAPI) + 8195/ORSE INSUMO</t>
  </si>
  <si>
    <t>Obs: composição/Base -  ORSE - 7226 + 72200(SINAPI) + 7966/ORSE INSUMO</t>
  </si>
  <si>
    <t>PORTA EM MADEIRA, LISA, SEMI-ÔCA, 90 X 210CM  C/LAMINADO LISO, COM GRELHA VERNEZIANA (50X30CM), INCLUSIVE BATENTES,FERRAGENS, E FECHADURA</t>
  </si>
  <si>
    <t>Obs: composição/Base -  ORSE modificada - 8030 + 72200(SINAPI) + 9337/ORSE INSUMO</t>
  </si>
  <si>
    <t>Obs: composição/Base -  ORSE modificada - 9429 + 72200(SINAPI) + 9337/ORSE INSUMO</t>
  </si>
  <si>
    <t>PORTA EM MADEIRA, LISA, SEMI-ÔCA, 120 X 210CM  C/LAMINADO LISO, COM GRELHA VERNEZIANA (50X30CM), INCLUSIVE BATENTES,FERRAGENS, E FECHADURA</t>
  </si>
  <si>
    <t>Obs: composição/Base -  ORSE - 12082 + 2445/ORSE INSUMO</t>
  </si>
  <si>
    <t>PORTA RADIOLÓGICA EM MAD/MAD DE LEI P/PINTURA, DIM: 0,92X2,12M, LAMINADO DE CHUMBO EMBUTIDO, E=2MM, COM VISOR(0,40X0,30), DOBRADIÇAS REFORÇADAS ANELADAS DE 3 1/2" X 3", FECHADURA TAMBOR AUTOBLOCANTE, MARCA AROUCA, REF.: 108449/40-Z-ZCE OU SIMILAR, MAÇANETA TIPO ALAVANCA</t>
  </si>
  <si>
    <t>Obs: composição/Base -  ORSE - 9564</t>
  </si>
  <si>
    <t>PORTA EM VIDRO TEMPERADO 10MM, NA COR VERDE, INCLUSIVE FERRAGENS E ACESSÓRIOS E INSTALAÇÃO</t>
  </si>
  <si>
    <t>Disisória interna de WC</t>
  </si>
  <si>
    <t>COMP. 220</t>
  </si>
  <si>
    <t>PORTA PARA DIVISÓRIAS DE GRANITO(0,60X1,80), REVESTIDA C/LAMINADO MELAMÍNICO, INCLUSIVE FERRAGENS, EXCLUSIVE BATENTES, PARA USO EM DIVISÓRIAS GRANITO OU MARMORE</t>
  </si>
  <si>
    <t>Obs: composição/Base -  ORSE- 8410 + 72200(SINAPI)</t>
  </si>
  <si>
    <t>PWC01</t>
  </si>
  <si>
    <t>PM01GB</t>
  </si>
  <si>
    <t>MENOS A PWC01 E PG04</t>
  </si>
  <si>
    <t>PORTA DE MADEIRA  ALMOFADADA, 0,90X2,10 M, PARA SANITÁRIO DE DEFICIENTE FÍSICO, COMPLETA(BATENTES E FERRAGENS), COM BARRAS DE APOIO</t>
  </si>
  <si>
    <t>T1 + T2</t>
  </si>
  <si>
    <t>T6</t>
  </si>
  <si>
    <t>T3</t>
  </si>
  <si>
    <t>C1</t>
  </si>
  <si>
    <t>T5</t>
  </si>
  <si>
    <t>EXTERNOS</t>
  </si>
  <si>
    <t>IDEM MEIO FIO</t>
  </si>
  <si>
    <t>FAIXA DE PEDESTRES E MARCAÇÕES DE ESTACIONAMENTOS</t>
  </si>
  <si>
    <t>T7</t>
  </si>
  <si>
    <t>W1</t>
  </si>
  <si>
    <t>C2+C4</t>
  </si>
  <si>
    <t>SALA DE RAIO X</t>
  </si>
  <si>
    <t>C1+C2+SALA DE RAIO X</t>
  </si>
  <si>
    <t>ALVENARIA EXTERNAS ATÉ 1,5M</t>
  </si>
  <si>
    <t>W4-INTERNAS E W3</t>
  </si>
  <si>
    <t>W1,W3 E W4</t>
  </si>
  <si>
    <t>W4 -EXTERNAS</t>
  </si>
  <si>
    <t>W2</t>
  </si>
  <si>
    <t>PAREDES COM ALVENARIAS</t>
  </si>
  <si>
    <t>ALVENARIAS INTERNAS</t>
  </si>
  <si>
    <t>ALVENARIAS EXTERNAS</t>
  </si>
  <si>
    <t>W3</t>
  </si>
  <si>
    <t>ALVENARIAS EXTERNAS+ RAIO X + ODONTO</t>
  </si>
  <si>
    <t>INTERNAS ÁREAS MOLHADAS</t>
  </si>
  <si>
    <t>PVE01,PA01V,PA02V</t>
  </si>
  <si>
    <t>PM01G</t>
  </si>
  <si>
    <t>PRX01 E 02</t>
  </si>
  <si>
    <t>PORTA ALUMÍNIO, COR N/P/B,TIPO VENEZIANA COM VIDROS, DE ABRIR OU CORRER, COMPLETA INCLUSIVE CAIXILHOS, DOBRADIÇAS OU ROLDANAS E FECHADURA</t>
  </si>
  <si>
    <t>Obs: composição/Base -  ORSE adaptada- 11948 + 2445/ORSE INSUMO</t>
  </si>
  <si>
    <t>Obs: composição/Base -  ORSE- 9809 + 72200(SINAPI) + 183/ORSE INSUMO</t>
  </si>
  <si>
    <t>PORTA DE MADEIRA  ALMOFADADA C/ REVESTIMENTO LAMINADO, 0,80X2,10 M, COMPLETA(BATENTES E FERRAGENS), COM GRELHA VERNEZIANA (50X30CM) E BARRAS DE APOIO</t>
  </si>
  <si>
    <t>Obs: composição/Base -  ORSE- 3540 + 72200(SINAPI) +9337+2062/ORSE INSUMO</t>
  </si>
  <si>
    <t>PREFEITURA DE MACEIÓ</t>
  </si>
  <si>
    <t>SECRETARIA DE SAÚDE DO MUNICIPIO</t>
  </si>
  <si>
    <t>CLASIFICAÇÃO</t>
  </si>
  <si>
    <t>2.1.1</t>
  </si>
  <si>
    <t>3.2.2</t>
  </si>
  <si>
    <t>2.1.2</t>
  </si>
  <si>
    <t>2.1.3</t>
  </si>
  <si>
    <t>2.1.4</t>
  </si>
  <si>
    <t>2.1.5</t>
  </si>
  <si>
    <t>2.1.6</t>
  </si>
  <si>
    <t>2.1.7</t>
  </si>
  <si>
    <t>3.1.1</t>
  </si>
  <si>
    <t>3.2.1</t>
  </si>
  <si>
    <t>3.1.2</t>
  </si>
  <si>
    <t>3.1.3</t>
  </si>
  <si>
    <t>3.1.4</t>
  </si>
  <si>
    <t>3.1.5</t>
  </si>
  <si>
    <t>3.1.6</t>
  </si>
  <si>
    <t>3.1.7</t>
  </si>
  <si>
    <t>3.1.8</t>
  </si>
  <si>
    <t>3.2.3</t>
  </si>
  <si>
    <t>3.2.4</t>
  </si>
  <si>
    <t>3.2.5</t>
  </si>
  <si>
    <t>3.2.6</t>
  </si>
  <si>
    <t>3.2.7</t>
  </si>
  <si>
    <t>3.2.8</t>
  </si>
  <si>
    <t>LOCAÇÃO DE CONSTRUÇÃO DE EDIFICAÇÃO ACIMA DE 1.000 M2, INCLUSIVE GABARITO DE MADEIRA</t>
  </si>
  <si>
    <t>Obs: composição/Base -  ORSE- 4177</t>
  </si>
  <si>
    <t>COMP. 225</t>
  </si>
  <si>
    <t>DEMOLIÇÕES E RETIRADAS</t>
  </si>
  <si>
    <t>1.2.1</t>
  </si>
  <si>
    <t>1.2.4</t>
  </si>
  <si>
    <t>1.2.6</t>
  </si>
  <si>
    <t>1.2.7</t>
  </si>
  <si>
    <t>DEMOLIÇÃO MECANIZADA COM RETROESCAVADEIRA E ESCAVADEIRA HIDRÁULICA E PÁ CARREGADEIRA</t>
  </si>
  <si>
    <t>Obs: composição/Base - SINAPI adaptada - 97625</t>
  </si>
  <si>
    <t>COMP. 226</t>
  </si>
  <si>
    <t>ORSE INSUMO</t>
  </si>
  <si>
    <t>3.1.9</t>
  </si>
  <si>
    <t>3.1.10</t>
  </si>
  <si>
    <t>3.1.11</t>
  </si>
  <si>
    <t>3.1.12</t>
  </si>
  <si>
    <t>3.1.13</t>
  </si>
  <si>
    <t>3.1.14</t>
  </si>
  <si>
    <t>3.2.9</t>
  </si>
  <si>
    <t>3.2.10</t>
  </si>
  <si>
    <t>3.2.11</t>
  </si>
  <si>
    <t>3.2.12</t>
  </si>
  <si>
    <t>3.2.13</t>
  </si>
  <si>
    <t>3.2.14</t>
  </si>
  <si>
    <t>BICICLETÁRIO EM TUBO DE AÇO GALVANIZADO DIAM=50MM</t>
  </si>
  <si>
    <t>COMP. 227</t>
  </si>
  <si>
    <t>Obs: composição/Base -  ORSE- 3540 + 72200(SINAPI)+2062/ORSE INSUMO</t>
  </si>
  <si>
    <t>PORTA DE MADEIRA  ALMOFADADA C/ REVESTIMENTO LAMINADO, 0,80X2,10 M, COMPLETA(BATENTES E FERRAGENS), COM GRELHA VERNEZIANA (50X30CM)</t>
  </si>
  <si>
    <t>PORTA EM MADEIRA LEI (IPÊ), LISA, SEMI-ÔCA, 90 X 210CM  C/LAMINADO LISO, COM VISOR DE VIDRO 4MM (60X50CM), INCLUSIVE BATENTES E FERRAGENS COM FECHADURA, REVESTIMENTO LAMINADO E COM GRELHA VERNEZIANA (50X30CM)</t>
  </si>
  <si>
    <t>Obs: composição/Base -  ORSE - 8029 + 72200(SINAPI)+2062/ORSE INSUMO</t>
  </si>
  <si>
    <t>Obs: composição/Base -  ORSE - 8199 + 72200(SINAPI) + 2062/ORSE INSUMO</t>
  </si>
  <si>
    <t>PORTA EM MADEIRA COMPENSADA, 1,20 X 210CM  C/LAMINADO LISO, COM VISOR DE VIDRO 4MM (60X50CM), INCLUSIVE BATENTES E FERRAGENS COM FECHADURA, REVESTIMENTO LAMINADO E COM GRELHA VERNEZIANA (50X30CM)</t>
  </si>
  <si>
    <t>Obs: composição/Base -  ORSE -  3682</t>
  </si>
  <si>
    <t>COMP. 228</t>
  </si>
  <si>
    <t>FOSSA SÉPTICA, DIMENSÕES EXTERNAS 3,40X1,90X3,24M</t>
  </si>
  <si>
    <t>FILTRO ANAERÓBIO, DIMENSÕES EXTERNAS 2,40X2,40X3,24M</t>
  </si>
  <si>
    <t>Obs: composição/Base -  ORSE - 09389</t>
  </si>
  <si>
    <t>TUBO PVC RÍGIDO C/ANEL BORRACHA, SERIE REFORÇADA, P/ESGOTO E AGUAS PLUVIAIS, D = 40MM</t>
  </si>
  <si>
    <t>JUNCAO SIMPLES PVC RIGIDO P/ ESGOTO PRIMARIO, DIAM =100 X 50MM</t>
  </si>
  <si>
    <t>Obs: composição/Base -  ORSE - 9388</t>
  </si>
  <si>
    <t>COMP. 49</t>
  </si>
  <si>
    <t>AP 40X40</t>
  </si>
  <si>
    <t>CAP 60X60</t>
  </si>
  <si>
    <t>CX AREIA 60X60</t>
  </si>
  <si>
    <t>CX COLETORA OLEO</t>
  </si>
  <si>
    <t>CX SEP. ÁGUA E ÓLEO 60X60</t>
  </si>
  <si>
    <t>CAIXA DE DE AREIA 60X60 EM ALVENARIA</t>
  </si>
  <si>
    <t>Obs: composição/Base -  ORSE -4883 + 94102/SINAPI</t>
  </si>
  <si>
    <t>COMP. 204</t>
  </si>
  <si>
    <t>Obs: composição/Base -  ORSE - 2816</t>
  </si>
  <si>
    <t>CAIXA DE COLETORA DE ÓLEO 60X60 EM ALVENARIA</t>
  </si>
  <si>
    <t>CAIXA DE SEPARADORA DE ÁGUA E ÓLEO 45X45X105</t>
  </si>
  <si>
    <t>COMP. 229</t>
  </si>
  <si>
    <t>COMP. 230</t>
  </si>
  <si>
    <t>Obs: composição/Base -  ORSE - 1071</t>
  </si>
  <si>
    <t>BUCHA DE REDUCAO DE PVC, SOLDAVEL, CURTA, COM 25 X 20 MM, PARA AGUA FRIA PREDIAL</t>
  </si>
  <si>
    <t>COMP. 231</t>
  </si>
  <si>
    <t>CRUZETA PVC RIGIDO SOLDAVEL, MARROM, D= 25MM</t>
  </si>
  <si>
    <t>Obs: composição/Base -  ORSE - 2044</t>
  </si>
  <si>
    <t>REGISTRO PRESSÃO 1" ACAB.CROMADO P/ MICTÓRIO (LINHA TARGA C40 - REF. 1416 DECA OU SIMILAR)</t>
  </si>
  <si>
    <t>COMP. 232</t>
  </si>
  <si>
    <t>Obs: composição/Base -  ORSE - 3147</t>
  </si>
  <si>
    <t>TE 90° REDUCAO PVC RIGIDO SOLDAVEL, MARROM, D= 40 X 25MM</t>
  </si>
  <si>
    <t>COMP. 233</t>
  </si>
  <si>
    <t>Obs: composição/Base -  ORSE - 1002</t>
  </si>
  <si>
    <t>RALO SIFONADO PVC, TIPO ABACAXI, D = 100 MM</t>
  </si>
  <si>
    <t>Obs: composição/Base -  ORSE - 1695</t>
  </si>
  <si>
    <t>COMP. 234</t>
  </si>
  <si>
    <t>CANALETA DE CONCRETO NA PORTA DA CASA DO GERADOR COM GRELHA ESP. 0,20M</t>
  </si>
  <si>
    <t xml:space="preserve">Obs: composição/Base -  ORSE - 4421 + </t>
  </si>
  <si>
    <t>COMP. 235</t>
  </si>
  <si>
    <t>Obs: composição/Base -  ORSE - 818</t>
  </si>
  <si>
    <t>BÓIA ELÉTRICA PARA RESERVATÓRIO SUPERIOR</t>
  </si>
  <si>
    <t>COMP. 236</t>
  </si>
  <si>
    <t>COMP. 237</t>
  </si>
  <si>
    <t>Obs: composição/Base -  ORSE - 12312</t>
  </si>
  <si>
    <t>COMP. 238</t>
  </si>
  <si>
    <t>LUMINÁRIA DE EMERGÊNCIA C/ DOIS PROJETORS LED ALIMENTAÇÃO 127/220 DE 12V/55 AUTONOMIA DE 3HORAS</t>
  </si>
  <si>
    <t>BOMBA DE INCÊNDIO DE 4 CV</t>
  </si>
  <si>
    <t>Obs: composição/Base -  Composição -  ORSE- 8218</t>
  </si>
  <si>
    <t>Obs: composição/Base -  ORSE - 8612</t>
  </si>
  <si>
    <t>VÁLVULA DE FLUXO GALVANIZADA 2.1/2"</t>
  </si>
  <si>
    <t>Obs: composição/Base -  ORSE - 8940</t>
  </si>
  <si>
    <t>BOTOEIRA LIGA-DESLIGA PARA BOMBA DE INCÊNDIO MODELO BLD-1, MARCA VERIN OU SIMILAR</t>
  </si>
  <si>
    <t>Obs: composição/Base -  ORSE - 12015</t>
  </si>
  <si>
    <t>COMP. 239</t>
  </si>
  <si>
    <t>CONCRETO FCK=25MPA, USINADO, BOMBEADO, ADENSADO E LANÇADO, PARA USO GERAL.</t>
  </si>
  <si>
    <t>14.1.1.1</t>
  </si>
  <si>
    <t>14.1.2.1</t>
  </si>
  <si>
    <t>14.1.2.2</t>
  </si>
  <si>
    <t>14.1.2.3</t>
  </si>
  <si>
    <t>14.1.3.1</t>
  </si>
  <si>
    <t>14.1.3.2</t>
  </si>
  <si>
    <t>14.1.3.3</t>
  </si>
  <si>
    <t>14.1.3.4</t>
  </si>
  <si>
    <t>14.1.3.5</t>
  </si>
  <si>
    <t>14.1.3.6</t>
  </si>
  <si>
    <t>14.1.3.7</t>
  </si>
  <si>
    <t>14.1.3.8</t>
  </si>
  <si>
    <t>14.1.3.9</t>
  </si>
  <si>
    <t>14.1.3.10</t>
  </si>
  <si>
    <t>14.1.3.11</t>
  </si>
  <si>
    <t>14.1.3.12</t>
  </si>
  <si>
    <t>14.1.3.13</t>
  </si>
  <si>
    <t>14.1.3.14</t>
  </si>
  <si>
    <t>14.1.3.15</t>
  </si>
  <si>
    <t>14.1.3.16</t>
  </si>
  <si>
    <t>14.1.4.1</t>
  </si>
  <si>
    <t>14.1.4.2</t>
  </si>
  <si>
    <t>14.1.4.3</t>
  </si>
  <si>
    <t>14.1.4.4</t>
  </si>
  <si>
    <t>14.1.4.5</t>
  </si>
  <si>
    <t>14.1.4.6</t>
  </si>
  <si>
    <t>14.1.4.7</t>
  </si>
  <si>
    <t>14.1.4.8</t>
  </si>
  <si>
    <t>14.1.4.9</t>
  </si>
  <si>
    <t>14.1.4.10</t>
  </si>
  <si>
    <t>14.1.5.1</t>
  </si>
  <si>
    <t>14.1.5.2</t>
  </si>
  <si>
    <t>14.1.5.3</t>
  </si>
  <si>
    <t>14.1.5.4</t>
  </si>
  <si>
    <t>14.1.5.5</t>
  </si>
  <si>
    <t>14.1.6.1</t>
  </si>
  <si>
    <t>14.1.6.2</t>
  </si>
  <si>
    <t>14.1.6.3</t>
  </si>
  <si>
    <t>14.1.7.1</t>
  </si>
  <si>
    <t>14.1.8.1</t>
  </si>
  <si>
    <t>14.1.8.2</t>
  </si>
  <si>
    <t>14.1.8.3</t>
  </si>
  <si>
    <t>14.1.8.4</t>
  </si>
  <si>
    <t>14.1.8.5</t>
  </si>
  <si>
    <t>14.1.8.6</t>
  </si>
  <si>
    <t>14.1.8.7</t>
  </si>
  <si>
    <t>14.1.8.8</t>
  </si>
  <si>
    <t>14.1.2.4</t>
  </si>
  <si>
    <t>ELETRODUTOS</t>
  </si>
  <si>
    <t>QUADRO DE DISTRIBUIÇÃO E TERMINAIS</t>
  </si>
  <si>
    <t>JUNÇÃO SIMPLES PARA ELETROCALHA 100X50</t>
  </si>
  <si>
    <t>14.1.3.17</t>
  </si>
  <si>
    <t>14.1.3.18</t>
  </si>
  <si>
    <t>14.1.3.19</t>
  </si>
  <si>
    <t>14.1.3.20</t>
  </si>
  <si>
    <t>14.1.3.21</t>
  </si>
  <si>
    <t>14.1.3.22</t>
  </si>
  <si>
    <t>14.1.3.23</t>
  </si>
  <si>
    <t>CABOS DE COBRE E ISOLADOS</t>
  </si>
  <si>
    <t>CABO DE COBRE PP CORDPLAST 3 X 2,5 MM2, 450/750V</t>
  </si>
  <si>
    <t>Obs: Obs: composição/Base -  Composição modificada -  ORSE - 11753 + 4179/ORSE INSUMO</t>
  </si>
  <si>
    <t>14.1.4.11</t>
  </si>
  <si>
    <t>14.1.4.12</t>
  </si>
  <si>
    <t>14.1.5.6</t>
  </si>
  <si>
    <t>14.1.5.7</t>
  </si>
  <si>
    <t>14.1.5.8</t>
  </si>
  <si>
    <t>14.1.5.9</t>
  </si>
  <si>
    <t>14.1.5.10</t>
  </si>
  <si>
    <t>14.1.6.4</t>
  </si>
  <si>
    <t>14.1.6.5</t>
  </si>
  <si>
    <t>14.1.6.6</t>
  </si>
  <si>
    <t>14.1.8.9</t>
  </si>
  <si>
    <t>14.1.6.7</t>
  </si>
  <si>
    <t>14.1.6.8</t>
  </si>
  <si>
    <t>14.1.6.9</t>
  </si>
  <si>
    <t>14.1.6.10</t>
  </si>
  <si>
    <t>14.1.6.11</t>
  </si>
  <si>
    <t>14.1.6.12</t>
  </si>
  <si>
    <t>14.1.7.2</t>
  </si>
  <si>
    <t>14.1.7.3</t>
  </si>
  <si>
    <t>14.1.7.4</t>
  </si>
  <si>
    <t>14.1.7.5</t>
  </si>
  <si>
    <t>14.1.7.6</t>
  </si>
  <si>
    <t>14.1.7.7</t>
  </si>
  <si>
    <t>14.1.7.8</t>
  </si>
  <si>
    <t>14.1.7.9</t>
  </si>
  <si>
    <t>14.1.7.10</t>
  </si>
  <si>
    <t>14.1.7.11</t>
  </si>
  <si>
    <t>PARAFUSO CABEÇA LENTILHA AUTO-TRAVANTE 1/4" X 1/2"</t>
  </si>
  <si>
    <t>Obs: composição/Base -  Composição -  ORSE - 8351 + 6905/ORSE INSUMO</t>
  </si>
  <si>
    <t>Obs: composição/Base -  Composição -  ORSE - 11521</t>
  </si>
  <si>
    <t>MÃO FRANCESA SIMPLES 50 MM</t>
  </si>
  <si>
    <t>Obs: composição/Base -  Composição modificada ORSE - 11405 + 3628/ORSE INSUMO</t>
  </si>
  <si>
    <t>JUNÇÃO INTERNA TIPO "T" PARA PERFILADO, REF. MOPA OU SIMILA</t>
  </si>
  <si>
    <t>Obs: composição/Base -  Composição modificada ORSE - 11405 + 3630/ORSE INSUMO</t>
  </si>
  <si>
    <t>JUNÇÃO INTERNA TIPO "L" PARA PERFILADO, REF. MOPA OU SIMILAR</t>
  </si>
  <si>
    <t>Obs: composição/Base -  Composição modificada ORSE - 11405 + 3629/ORSE INSUMO</t>
  </si>
  <si>
    <t>JUNÇÃO INTERNA TIPO "X" PARA PERFILADO, REF. MOPA OU SIMILAR</t>
  </si>
  <si>
    <t>Obs: composição/Base -  Composição -  ORSE - 8689</t>
  </si>
  <si>
    <t>CURVA HORIZONTAL 50 X 50 MM PARA ELETROCALHA METÁLICA, COM ÂNGULO 90°</t>
  </si>
  <si>
    <t>Obs: composição/Base -  Composição -  ORSE - 7877</t>
  </si>
  <si>
    <t>CRUZETA 50 X 50 MM PARA ELETROCALHA PERFURADA METÁLICA (REF.: MOPA OU SIMILAR)</t>
  </si>
  <si>
    <t>Obs: composição/Base -  Composição - ORSE Modificada - 8221+ 6613/ORSE INSUMO</t>
  </si>
  <si>
    <t>COMP. 240</t>
  </si>
  <si>
    <t>Obs: composição/Base -  ORSE - 10425</t>
  </si>
  <si>
    <t>CONECTOR SPLIT - BOLT PARA UM CABO DE 50MM²</t>
  </si>
  <si>
    <t>Obs: composição/Base -  ORSE - 10908</t>
  </si>
  <si>
    <t>BARRA DE AÇO REDONDA RE-BAR3/8" X 3,00M</t>
  </si>
  <si>
    <t>Obs: composição/Base -  ORSE - 4532</t>
  </si>
  <si>
    <t>CURVA DE INVERSÃO 90º 100X50MM</t>
  </si>
  <si>
    <t>Obs: composição/Base -  ORSE -7880</t>
  </si>
  <si>
    <t>CURVA DE INVERSÃO 50 X 50 MM PARA ELETROCALHA METÁLICA (REF.: MOPA OU SIMILAR)</t>
  </si>
  <si>
    <t>COMP. 241</t>
  </si>
  <si>
    <t>COMP. 242</t>
  </si>
  <si>
    <t>COMP. 243</t>
  </si>
  <si>
    <t>COMP. 244</t>
  </si>
  <si>
    <t>Obs: composição/Base -  ORSE - 8894</t>
  </si>
  <si>
    <t>Obs: composição/Base -  ORSE - 7996</t>
  </si>
  <si>
    <t>DISPOSITIVO DE PROTEÇÃO CONTRA SURTO DE TENSÃO DPS 40KA - 175V (PARA-RAIO)</t>
  </si>
  <si>
    <t>DISJUNTOR BIPOLAR DR 25 A, DISPOSITIVO RESIDUAL DIFERENCIAL, TIPO AC, 30MA</t>
  </si>
  <si>
    <t>COMP. 245</t>
  </si>
  <si>
    <t>COMP. 246</t>
  </si>
  <si>
    <t>Obs: composição/Base -  ORSE - 8218(3098 = 4,5 H)</t>
  </si>
  <si>
    <t xml:space="preserve">SUPORTE P/LUMINÁRIA CW-450 DE 1A 4 PÉTALAS </t>
  </si>
  <si>
    <t>SUPORTE EM TUBO DE AÇO GALVANIZADO PARA FIXAÇÃO DE LUMINÁRIA 03 PÉTALAS</t>
  </si>
  <si>
    <t>Obs: composição/Base -  ORSE - 3772(3098 = 4,5 H)</t>
  </si>
  <si>
    <t>SUPORTE DE FIXAÇÃO EM CHAPA DE AÇO GALVANIZADO, ACABAMENTO PRETO FOSCO, PRÓPRIO PARA ACOPLAR 01 LUMINÁRIA</t>
  </si>
  <si>
    <t>Obs: composição/Base -  ORSE - 11170</t>
  </si>
  <si>
    <t>LUMINÁRIA EM LED PARA ILUMINAÇÃO PÚBLICA,120W,BIVOLT, SELO A INMETRO</t>
  </si>
  <si>
    <t>Obs: composição/Base -  ORSE - 11998</t>
  </si>
  <si>
    <t>COMP. 247</t>
  </si>
  <si>
    <t>COMP. 248</t>
  </si>
  <si>
    <t>COMP. 249</t>
  </si>
  <si>
    <t>COMP. 250</t>
  </si>
  <si>
    <t>LUMINARIA ARANDELA TIPO FECHADA, 1 LAMPADA LED 10W</t>
  </si>
  <si>
    <t>Obs: composição/Base -  SINAPI - 97605+39389/SINAPI INSUMO</t>
  </si>
  <si>
    <t>LUMINÁRIA TIPO SPOT DE EMBUTIR COM LÂMPADA LED 15W</t>
  </si>
  <si>
    <t>LUMINÁRIA TIPO SPOT DE EMBUTIR COM LÂMPADA LED 18W</t>
  </si>
  <si>
    <t>LUMINÁRIA TIPO SPOT DE EMBUTIR COM LÂMPADA LED 16W</t>
  </si>
  <si>
    <t>Obs: composição/Base -  ORSE - 10352</t>
  </si>
  <si>
    <t>Obs: composição/Base -  ORSE - 10352 adaptada</t>
  </si>
  <si>
    <t>LUMINÁRIA DE EMBUTIR LAR T8 LED COM REFLETOR COM ALETAS, 2X18W DA ALADIN FE 209/232 AL OU SIMILAR COM LÂMPADAS</t>
  </si>
  <si>
    <t>Obs: composição/Base -  ORSE - 8377</t>
  </si>
  <si>
    <t>LUMINÁRIA PLAFONIER, REF. C-2353 G, TECNOLUX OU SIMILAR</t>
  </si>
  <si>
    <t>Obs: composição/Base -  ORSE - 11952</t>
  </si>
  <si>
    <t>COMP. 251</t>
  </si>
  <si>
    <t>COMP. 252</t>
  </si>
  <si>
    <t>COMP. 253</t>
  </si>
  <si>
    <t>COMP. 254</t>
  </si>
  <si>
    <t>COMP. 255</t>
  </si>
  <si>
    <t>COMP. 256</t>
  </si>
  <si>
    <t>Obs: composição/Base -  ORSE - 12231</t>
  </si>
  <si>
    <t>QUADRO DE DISTRIBUIÇÃO DE EMBUTIR EM CHAPA DE AÇO, P/ATÉ 48 DISJUNTORES C/BARRAMENTO</t>
  </si>
  <si>
    <t>Obs: composição/Base -  ORSE - 11376</t>
  </si>
  <si>
    <t>QUADRO GERAL DE DISTRIBUIÇÃO DE EMBUTIR, COM BARRAMENTO, EM CHAPA GALVANIZ., MEDINDO:1200X1000X250CM</t>
  </si>
  <si>
    <t>QUADRO GERAL DE DISTRIBUIÇÃO DE EMBUTIR, COM BARRAMENTO, EM CHAPA GALVANIZ., MEDINDO:1000X1000X250CM</t>
  </si>
  <si>
    <t>Obs: composição/Base -  ORSE - 11377</t>
  </si>
  <si>
    <t>Obs: composição/Base -  ORSE - 7932</t>
  </si>
  <si>
    <t>TERMINAL DE COMPRESSÃO PARA CABO DE 185 MM2</t>
  </si>
  <si>
    <t>Obs: composição/Base -  ORSE - 7930</t>
  </si>
  <si>
    <t>TERMINAL DE COMPRESSÃO PARA CABO DE 120 MM2</t>
  </si>
  <si>
    <t>COMP. 257</t>
  </si>
  <si>
    <t>COMP. 258</t>
  </si>
  <si>
    <t>COMP. 259</t>
  </si>
  <si>
    <t>COMP. 260</t>
  </si>
  <si>
    <t>COMP. 261</t>
  </si>
  <si>
    <t>COMP. 262</t>
  </si>
  <si>
    <t>TERMINAL DE COMPRESSÃO PARA CABO DE 35 MM2</t>
  </si>
  <si>
    <t>TERMINAL DE COMPRESSÃO PARA CABO DE 25 MM2</t>
  </si>
  <si>
    <t>TERMINAL DE COMPRESSÃO PARA CABO DE 16 MM2</t>
  </si>
  <si>
    <t>Obs: composição/Base -  ORSE - 7928</t>
  </si>
  <si>
    <t>Obs: composição/Base -  ORSE - 7922</t>
  </si>
  <si>
    <t>Obs: composição/Base -  ORSE - 7927</t>
  </si>
  <si>
    <t>COMP. 263</t>
  </si>
  <si>
    <t>COMP. 264</t>
  </si>
  <si>
    <t>COMP. 265</t>
  </si>
  <si>
    <t>Obs: composição/Base -  ORSE - 452</t>
  </si>
  <si>
    <t>DISJUNTOR TRIPOLAR 63 A, PADRÃO DIN (LINHA BRANCA)</t>
  </si>
  <si>
    <t>Obs: composição/Base -  ORSE -9004</t>
  </si>
  <si>
    <t>DISJUNTOR TRIPOLAR 80 A, PADRÃO DIN ( LINHA BRANCA )</t>
  </si>
  <si>
    <t>Obs: composição/Base -  ORSE - 8078</t>
  </si>
  <si>
    <t>DISJUNTOR TRIPOLAR 125 A, PADRÃO DIN ( LINHA BRANCA )</t>
  </si>
  <si>
    <t>COMP. 266</t>
  </si>
  <si>
    <t>COMP. 267</t>
  </si>
  <si>
    <t>COMP. 268</t>
  </si>
  <si>
    <t>14.1.7.12</t>
  </si>
  <si>
    <t>14.1.7.13</t>
  </si>
  <si>
    <t>Obs: composição/Base -  ORSE - 7881</t>
  </si>
  <si>
    <t>SUPORTE VERTICAL PARA FIXAÇÃO DE ELETROCALHA 50X50 MM</t>
  </si>
  <si>
    <t>Obs: composição/Base -  ORSE - 7826</t>
  </si>
  <si>
    <t>QUADRO DE COMANDO PARA 2 BOMBAS DE RECALQUES DE 1/3 A 2 CV, TRIFÁSICA, 220 VOLTS, COM CHAVE SELETORA,</t>
  </si>
  <si>
    <t>Obs: composição/Base -  ORSE - 715 + 921/ORSE INSUMO</t>
  </si>
  <si>
    <t>LUMINÁRIA TIPO BALIZADOR PARA AMBIENTE ABERTO, CORPO EM ALUMÍNIO PINTADO, DIFUSOR EM VIDRO PLANO FOSCO, REF.</t>
  </si>
  <si>
    <t>14.2.1</t>
  </si>
  <si>
    <t>14.2.2</t>
  </si>
  <si>
    <t>14.2.1.1</t>
  </si>
  <si>
    <t>14.2.1.2</t>
  </si>
  <si>
    <t>14.2.1.3</t>
  </si>
  <si>
    <t>14.2.1.4</t>
  </si>
  <si>
    <t>14.2.2.1</t>
  </si>
  <si>
    <t>REDE PRIMÁRIA COBERTA</t>
  </si>
  <si>
    <t>14.2.2.2</t>
  </si>
  <si>
    <t>14.2.2.3</t>
  </si>
  <si>
    <t>14.2.2.4</t>
  </si>
  <si>
    <t>14.2.2.5</t>
  </si>
  <si>
    <t>14.2.2.6</t>
  </si>
  <si>
    <t>14.2.2.7</t>
  </si>
  <si>
    <t>14.2.2.8</t>
  </si>
  <si>
    <t>14.2.2.9</t>
  </si>
  <si>
    <t>14.2.2.10</t>
  </si>
  <si>
    <t>14.2.2.11</t>
  </si>
  <si>
    <t>14.2.2.12</t>
  </si>
  <si>
    <t>CONECTOR DE ALUMINIO TIPO PRENSA CABO, PARA CABOS DE DIAMETRO DE 9A 10 MM</t>
  </si>
  <si>
    <t>CONECTOR DE ALUMINIO TIPO PRENSA CABO, PARA CABOS DE DIAMETRO DE 31 A 34 MM</t>
  </si>
  <si>
    <t>14.2.2.13</t>
  </si>
  <si>
    <t>14.2.2.14</t>
  </si>
  <si>
    <t>14.2.2.15</t>
  </si>
  <si>
    <t>14.2.2.16</t>
  </si>
  <si>
    <t>14.2.2.17</t>
  </si>
  <si>
    <t>14.2.2.18</t>
  </si>
  <si>
    <t>14.2.2.19</t>
  </si>
  <si>
    <t>14.2.2.20</t>
  </si>
  <si>
    <t>14.2.2.21</t>
  </si>
  <si>
    <t>14.2.2.22</t>
  </si>
  <si>
    <t>14.2.2.23</t>
  </si>
  <si>
    <t>14.2.2.24</t>
  </si>
  <si>
    <t>14.2.2.25</t>
  </si>
  <si>
    <t>14.2.2.26</t>
  </si>
  <si>
    <t>14.2.2.27</t>
  </si>
  <si>
    <t>14.2.2.28</t>
  </si>
  <si>
    <t>14.2.2.29</t>
  </si>
  <si>
    <t>14.2.2.30</t>
  </si>
  <si>
    <t>14.2.2.31</t>
  </si>
  <si>
    <t>14.2.2.32</t>
  </si>
  <si>
    <t>14.2.2.33</t>
  </si>
  <si>
    <t>14.2.2.34</t>
  </si>
  <si>
    <t>14.2.2.35</t>
  </si>
  <si>
    <t>14.2.2.36</t>
  </si>
  <si>
    <t>14.2.2.37</t>
  </si>
  <si>
    <t>14.2.2.38</t>
  </si>
  <si>
    <t>14.2.2.39</t>
  </si>
  <si>
    <t>14.2.2.40</t>
  </si>
  <si>
    <t>14.2.2.41</t>
  </si>
  <si>
    <t>14.2.2.42</t>
  </si>
  <si>
    <t>14.2.2.43</t>
  </si>
  <si>
    <t>14.2.2.44</t>
  </si>
  <si>
    <t>14.2.2.45</t>
  </si>
  <si>
    <t>14.2.2.46</t>
  </si>
  <si>
    <t>14.2.2.47</t>
  </si>
  <si>
    <t>14.2.2.48</t>
  </si>
  <si>
    <t>14.2.3</t>
  </si>
  <si>
    <t>REDE SECUNDÁRIA MULTIPLEXADA</t>
  </si>
  <si>
    <t>14.2.3.1</t>
  </si>
  <si>
    <t>14.2.3.2</t>
  </si>
  <si>
    <t>14.2.3.3</t>
  </si>
  <si>
    <t>14.2.3.4</t>
  </si>
  <si>
    <t>14.2.3.5</t>
  </si>
  <si>
    <t>14.2.3.6</t>
  </si>
  <si>
    <t>14.2.3.7</t>
  </si>
  <si>
    <t>14.2.3.8</t>
  </si>
  <si>
    <t>14.2.3.9</t>
  </si>
  <si>
    <t>14.2.3.10</t>
  </si>
  <si>
    <t>ISOLADOR DE ROLDANA</t>
  </si>
  <si>
    <t>14.2.4</t>
  </si>
  <si>
    <t>SUBESTAÇÃO</t>
  </si>
  <si>
    <t>14.2.4.1</t>
  </si>
  <si>
    <t>14.2.4.2</t>
  </si>
  <si>
    <t>14.2.5</t>
  </si>
  <si>
    <t>14.2.5.1</t>
  </si>
  <si>
    <t>14.2.5.2</t>
  </si>
  <si>
    <t>14.2.5.3</t>
  </si>
  <si>
    <t>CABOS</t>
  </si>
  <si>
    <t>14.2.5.4</t>
  </si>
  <si>
    <t>14.2.5.5</t>
  </si>
  <si>
    <t>14.2.6</t>
  </si>
  <si>
    <t>MEDIÇÃO</t>
  </si>
  <si>
    <t>14.2.6.1</t>
  </si>
  <si>
    <t>14.2.6.2</t>
  </si>
  <si>
    <t>14.2.6.3</t>
  </si>
  <si>
    <t>14.2.6.4</t>
  </si>
  <si>
    <t>14.2.6.5</t>
  </si>
  <si>
    <t>14.2.6.6</t>
  </si>
  <si>
    <t>14.2.6.7</t>
  </si>
  <si>
    <t>14.2.6.8</t>
  </si>
  <si>
    <t>14.2.6.9</t>
  </si>
  <si>
    <t>14.2.6.10</t>
  </si>
  <si>
    <t>POSTE DE CONCRETO DUPLO T, 400 KG,H = 12 M (NBR 8451) FORNECIMENTO E INSTALAÇÃO</t>
  </si>
  <si>
    <t>Obs: composição/Base -  Composição ORSE -  7309 + 12373/SINAPI INSUMO</t>
  </si>
  <si>
    <t>ARRUELA QUADRADA EM ACO GALVANIZADO, DIMENSAO = 38 MM, ESPESSURA = 3MM, DIAMETRO DO FURO= 18 MM</t>
  </si>
  <si>
    <t>Obs: composição/Base -  Composição adaptada -  ORSE -  11765 + 379/SINAPI INSUMO</t>
  </si>
  <si>
    <t>SUPORTE EM BARRA CHATA TIPO BRAÇO C</t>
  </si>
  <si>
    <t>Obs: composição/Base -  Composição -  ORSE -  11862</t>
  </si>
  <si>
    <t>COMP. 80</t>
  </si>
  <si>
    <t>COMP. 83</t>
  </si>
  <si>
    <t>PARAFUSO CABEÇA ABAULADA 16 X 70MM</t>
  </si>
  <si>
    <t>Obs: composição/Base -  Composição adaptada -  ORSE- 11770 + 1672/ORSE INSUMO</t>
  </si>
  <si>
    <t>COMP. 89</t>
  </si>
  <si>
    <t>Obs: composição/Base -  Composição adaptada -  ORSE- 11770 + 442/SINAPI INSUMO</t>
  </si>
  <si>
    <t>ALÇA PREFORMADA P/ ESTAI 9,5 MM MR</t>
  </si>
  <si>
    <t>Obs: composição/Base -  Composição adaptada -  SINAPI -  737672 + 155/ORSE INSUMO</t>
  </si>
  <si>
    <t>COMP. 90</t>
  </si>
  <si>
    <t>Obs: composição/Base -  Composição adaptada -  SINAPI- 73767/3 + 8786/ORSE INSUMO</t>
  </si>
  <si>
    <t>ALÇA PREFORMADA PARA CABO MULTIPLEX 50 MM2</t>
  </si>
  <si>
    <t>COMP. 101</t>
  </si>
  <si>
    <t>ELO FUSÍVEL 6 K</t>
  </si>
  <si>
    <t>Obs: composição/Base -  Composição adaptada -  ORSE-  3769 + 3453/ORSE INSUMO</t>
  </si>
  <si>
    <t>COMP. 105</t>
  </si>
  <si>
    <t>Obs: composição/Base -  Composição adaptada -  ORSE-  8222 + 713/ORSE INSUMO</t>
  </si>
  <si>
    <t>CRUZETA CONCRETO TIPO "L", 1700MM</t>
  </si>
  <si>
    <t>CRUZETA EM CONCRETO ARMADO, RETANGULAR, 1900MM</t>
  </si>
  <si>
    <t>Obs: composição/Base -  Composição adaptada -  ORSE- 721 + 4337/SINAPI INSUMO</t>
  </si>
  <si>
    <t>COMP. 109</t>
  </si>
  <si>
    <t>COMP. 110</t>
  </si>
  <si>
    <t>CAIXA DE PROTECAO PARA TRANSFORMADOR CORRENTE, EM CHAPA DE ACO 18 USG (PADRAO DA CONCESSIONARIA LOCAL)</t>
  </si>
  <si>
    <t>Obs: composição/Base -  Composição -  ORSE-  00487 + 39692/SINAPI INSUMO</t>
  </si>
  <si>
    <t>COMP. 111</t>
  </si>
  <si>
    <t>Obs: composição/Base -  Composição adaptada -  ORSE adaptada - 8458 + 873/SINAPI INSUMO</t>
  </si>
  <si>
    <t>CABO DE COBRE, RIGIDO, CLASSE 2, COMPACTADO, BLINDADO, ISOLACAO EM EPR OU XLPE, COBERTURA ANTICHAMA EM PVC, PEAD OU HFFR, 1 CONDUTOR, 20/35 KV, SECAO NOMINAL 50 MM2</t>
  </si>
  <si>
    <t>CABO DE COBRE RIGIDO XLPE 25 MM2</t>
  </si>
  <si>
    <t>COMP. 112</t>
  </si>
  <si>
    <t>PARAFUSO ROSCA DUPLA 16 X 250MM</t>
  </si>
  <si>
    <t>Obs: composição/Base -  Composição adaptada -  ORSE- 11770 + 1693/ORSE INSUMO</t>
  </si>
  <si>
    <t>COMP. 120</t>
  </si>
  <si>
    <t>ISOLADOR DE PORCELANA, TIPO ROLDANA, DIMENSOES DE *72* X *72* MM, PARA USO EM BAIXA TENSAO</t>
  </si>
  <si>
    <t>Obs: composição/Base -  Composição adaptada -  ORSE- 3775 + 3398/SINAPI INSUMO</t>
  </si>
  <si>
    <t>COMP. 269</t>
  </si>
  <si>
    <t>CABO DE COBRE NU 35 MM2 - 1AWG(3,16M/KG)</t>
  </si>
  <si>
    <t>Obs: composição/Base -  ORSE - 9392</t>
  </si>
  <si>
    <t>Obs: composição/Base -  ORSE adaptada - 8350+873/SINAPI INSUMO</t>
  </si>
  <si>
    <t>COMP. 270</t>
  </si>
  <si>
    <t>COMP. 271</t>
  </si>
  <si>
    <t>Obs: composição/Base -  SINAPI adaptada -93017+9908/SINAPI INSUMO</t>
  </si>
  <si>
    <t>UNIAO PVC, SOLDAVEL, 110 MM</t>
  </si>
  <si>
    <t>COMP. 272</t>
  </si>
  <si>
    <t>CABO DE COBRE NU 25MM2(4,51M/KG) - FORNECIMENTO E INSTALACAO</t>
  </si>
  <si>
    <t>CABO DE ACO GALVANIZADO, DIAMETRO 9,53 MM (3/8"), COM ALMA DE FIBRA 6 X 25 F(COLETADO CAIXA) (0,35kg/m)</t>
  </si>
  <si>
    <t>FORNECIMENTO E INSTALAÇÃO DE TUBULAÇÃO EM COBRE P/ INTERLIGAÇÃO DO CONDENSADOR AO EVAPORADOR, INCLUSIVE ISOLAMENTO, ALIMENTAÇÃO ELÉTRICA, CONEXÕES E FIXAÇÕES, P/ CONDICIONADORES DE AR SPLIT SYSTEM (7/8”)</t>
  </si>
  <si>
    <t>FORNECIMENTO E INSTALAÇÃO DE AR CONDICIONADO TIPO SPLIT WALL 48.000 BTU'S (EVAPORADORA E CONDENSADORA) - CONTEMPLA A MÃO DE OBRA, SUPORTE E TUBULAÇÃO ATÉ 3,0M</t>
  </si>
  <si>
    <t>Obs: composição/Base -  ORSE - 10368</t>
  </si>
  <si>
    <t>Obs: composição/Base -  ORSE - 10372</t>
  </si>
  <si>
    <t>FORNECIMENTO E INSTALAÇÃO DE AR CONDICIONADO TIPO SPLIT WALL 9.000 BTU'S (EVAPORADORA E CONDENSADORA) - CONTEMPLA A MÃO DE OBRA, SUPORTE E TUBULAÇÃO ATÉ 3,0M</t>
  </si>
  <si>
    <t>COMP. 273</t>
  </si>
  <si>
    <t>COMP. 274</t>
  </si>
  <si>
    <t>Obs: composição/Base -  ORSE adaptada - 7289 + 7468/ORSE INSUMO</t>
  </si>
  <si>
    <t>COMP. 275</t>
  </si>
  <si>
    <t>18.1</t>
  </si>
  <si>
    <t>18.2</t>
  </si>
  <si>
    <t>18.3</t>
  </si>
  <si>
    <t>18.4</t>
  </si>
  <si>
    <t>18.5</t>
  </si>
  <si>
    <t>18.6</t>
  </si>
  <si>
    <t>18.7</t>
  </si>
  <si>
    <t>18.8</t>
  </si>
  <si>
    <t>18.9</t>
  </si>
  <si>
    <t>18.10</t>
  </si>
  <si>
    <t>18.11</t>
  </si>
  <si>
    <t>18.12</t>
  </si>
  <si>
    <t>18.13</t>
  </si>
  <si>
    <t>18.14</t>
  </si>
  <si>
    <t>18.15</t>
  </si>
  <si>
    <t>COMP. 276</t>
  </si>
  <si>
    <t>Mercado/8</t>
  </si>
  <si>
    <t>COMP. 277</t>
  </si>
  <si>
    <t>Obs: composição/Base -  ORSE - 11213+6499/ORSE INSUMO</t>
  </si>
  <si>
    <t>COMP. 179</t>
  </si>
  <si>
    <t>COMP. 180</t>
  </si>
  <si>
    <t>Obs: composição/Base -  ORSE - 11213+6500/ORSE INSUMO</t>
  </si>
  <si>
    <t>Obs: composição/Base -  ORSE - 11213+6501/ORSE INSUMO</t>
  </si>
  <si>
    <t>CENTRAL DE AR COMPRIMIDO COM UM COMPRESSORES ISENTO DE ÓLEO DE 80 M³/H CADA COM DOIS RESERVATÓRIOS DE 500 LITROS AR COM QUALIDADE ANVISA.</t>
  </si>
  <si>
    <t>DALTECH</t>
  </si>
  <si>
    <t>Mercado/9</t>
  </si>
  <si>
    <t>COMP. 278</t>
  </si>
  <si>
    <t>4.4</t>
  </si>
  <si>
    <t>4.5</t>
  </si>
  <si>
    <t>4.6</t>
  </si>
  <si>
    <t>4.7</t>
  </si>
  <si>
    <t>5.4</t>
  </si>
  <si>
    <t>5.5</t>
  </si>
  <si>
    <t>6.4</t>
  </si>
  <si>
    <t>7.4</t>
  </si>
  <si>
    <t>8.1</t>
  </si>
  <si>
    <t>8.2</t>
  </si>
  <si>
    <t>9.1.1</t>
  </si>
  <si>
    <t>9.1.2</t>
  </si>
  <si>
    <t>9.1.3</t>
  </si>
  <si>
    <t>9.2.1</t>
  </si>
  <si>
    <t>9.2.2</t>
  </si>
  <si>
    <t>9.2.3</t>
  </si>
  <si>
    <t>9.2.4</t>
  </si>
  <si>
    <t>9.2.5</t>
  </si>
  <si>
    <t>9.2.6</t>
  </si>
  <si>
    <t>9.2.7</t>
  </si>
  <si>
    <t>10.1</t>
  </si>
  <si>
    <t>10.2</t>
  </si>
  <si>
    <t>10.3</t>
  </si>
  <si>
    <t>10.4</t>
  </si>
  <si>
    <t>10.5</t>
  </si>
  <si>
    <t>10.6</t>
  </si>
  <si>
    <t>11.1.1</t>
  </si>
  <si>
    <t>11.1.2</t>
  </si>
  <si>
    <t>11.1.3</t>
  </si>
  <si>
    <t>11.1.4</t>
  </si>
  <si>
    <t>11.1.5</t>
  </si>
  <si>
    <t>11.1.6</t>
  </si>
  <si>
    <t>11.1.7</t>
  </si>
  <si>
    <t>11.2.1</t>
  </si>
  <si>
    <t>11.2.2</t>
  </si>
  <si>
    <t>11.2.3</t>
  </si>
  <si>
    <t>11.2.4</t>
  </si>
  <si>
    <t>11.2.5</t>
  </si>
  <si>
    <t>11.2.6</t>
  </si>
  <si>
    <t>11.2.7</t>
  </si>
  <si>
    <t>11.2.8</t>
  </si>
  <si>
    <t>11.2.9</t>
  </si>
  <si>
    <t>11.2.10</t>
  </si>
  <si>
    <t>11.2.11</t>
  </si>
  <si>
    <t>11.2.12</t>
  </si>
  <si>
    <t>11.2.13</t>
  </si>
  <si>
    <t>11.2.14</t>
  </si>
  <si>
    <t>11.2.15</t>
  </si>
  <si>
    <t>11.2.16</t>
  </si>
  <si>
    <t>11.2.17</t>
  </si>
  <si>
    <t>11.2.18</t>
  </si>
  <si>
    <t>11.2.19</t>
  </si>
  <si>
    <t>11.2.20</t>
  </si>
  <si>
    <t>12.1.1</t>
  </si>
  <si>
    <t>12.1.2</t>
  </si>
  <si>
    <t>12.2.1</t>
  </si>
  <si>
    <t>12.2.2</t>
  </si>
  <si>
    <t>12.2.4</t>
  </si>
  <si>
    <t>12.2.5</t>
  </si>
  <si>
    <t>12.2.6</t>
  </si>
  <si>
    <t>12.2.7</t>
  </si>
  <si>
    <t>12.2.8</t>
  </si>
  <si>
    <t>13.1.1</t>
  </si>
  <si>
    <t>13.1.2</t>
  </si>
  <si>
    <t>13.1.3</t>
  </si>
  <si>
    <t>13.1.4</t>
  </si>
  <si>
    <t>13.1.5</t>
  </si>
  <si>
    <t>13.1.6</t>
  </si>
  <si>
    <t>13.1.7</t>
  </si>
  <si>
    <t>13.1.8</t>
  </si>
  <si>
    <t>13.1.9</t>
  </si>
  <si>
    <t>13.1.10</t>
  </si>
  <si>
    <t>13.1.12</t>
  </si>
  <si>
    <t>13.1.13</t>
  </si>
  <si>
    <t>13.1.14</t>
  </si>
  <si>
    <t>13.1.15</t>
  </si>
  <si>
    <t>13.1.16</t>
  </si>
  <si>
    <t>13.1.17</t>
  </si>
  <si>
    <t>13.1.18</t>
  </si>
  <si>
    <t>13.1.19</t>
  </si>
  <si>
    <t>13.2.1</t>
  </si>
  <si>
    <t>13.2.2</t>
  </si>
  <si>
    <t>13.2.3</t>
  </si>
  <si>
    <t>13.2.4</t>
  </si>
  <si>
    <t>13.2.5</t>
  </si>
  <si>
    <t>13.2.6</t>
  </si>
  <si>
    <t>13.2.7</t>
  </si>
  <si>
    <t>13.2.8</t>
  </si>
  <si>
    <t>13.2.9</t>
  </si>
  <si>
    <t>13.3.1</t>
  </si>
  <si>
    <t>13.3.3</t>
  </si>
  <si>
    <t>13.3.6</t>
  </si>
  <si>
    <t>13.3.7</t>
  </si>
  <si>
    <t>13.4.1</t>
  </si>
  <si>
    <t>13.4.2</t>
  </si>
  <si>
    <t>13.4.3</t>
  </si>
  <si>
    <t>13.4.4</t>
  </si>
  <si>
    <t>13.4.5</t>
  </si>
  <si>
    <t>13.4.6</t>
  </si>
  <si>
    <t>13.4.7</t>
  </si>
  <si>
    <t>13.4.8</t>
  </si>
  <si>
    <t>13.4.9</t>
  </si>
  <si>
    <t>13.4.10</t>
  </si>
  <si>
    <t>13.5.1</t>
  </si>
  <si>
    <t>13.5.2</t>
  </si>
  <si>
    <t>13.5.3</t>
  </si>
  <si>
    <t>13.5.4</t>
  </si>
  <si>
    <t>13.5.5</t>
  </si>
  <si>
    <t>13.5.6</t>
  </si>
  <si>
    <t>13.5.7</t>
  </si>
  <si>
    <t>13.5.8</t>
  </si>
  <si>
    <t>13.5.9</t>
  </si>
  <si>
    <t>13.5.10</t>
  </si>
  <si>
    <t>13.5.11</t>
  </si>
  <si>
    <t>13.5.12</t>
  </si>
  <si>
    <t>13.5.13</t>
  </si>
  <si>
    <t>13.5.14</t>
  </si>
  <si>
    <t>13.5.15</t>
  </si>
  <si>
    <t>13.6.1</t>
  </si>
  <si>
    <t>13.6.2</t>
  </si>
  <si>
    <t>13.6.3</t>
  </si>
  <si>
    <t>13.6.4</t>
  </si>
  <si>
    <t>13.6.5</t>
  </si>
  <si>
    <t>13.6.6</t>
  </si>
  <si>
    <t>13.6.7</t>
  </si>
  <si>
    <t>13.6.8</t>
  </si>
  <si>
    <t>13.6.9</t>
  </si>
  <si>
    <t>13.6.10</t>
  </si>
  <si>
    <t>13.6.11</t>
  </si>
  <si>
    <t>13.6.12</t>
  </si>
  <si>
    <t>13.6.13</t>
  </si>
  <si>
    <t>13.6.14</t>
  </si>
  <si>
    <t>13.6.15</t>
  </si>
  <si>
    <t>13.1.20</t>
  </si>
  <si>
    <t>13.1.21</t>
  </si>
  <si>
    <t>15.1</t>
  </si>
  <si>
    <t>15.3</t>
  </si>
  <si>
    <t>15.4</t>
  </si>
  <si>
    <t>15.5</t>
  </si>
  <si>
    <t>15.6</t>
  </si>
  <si>
    <t>15.7</t>
  </si>
  <si>
    <t>15.8</t>
  </si>
  <si>
    <t>15.9</t>
  </si>
  <si>
    <t>15.10</t>
  </si>
  <si>
    <t>15.11</t>
  </si>
  <si>
    <t>15.12</t>
  </si>
  <si>
    <t>15.13</t>
  </si>
  <si>
    <t>15.14</t>
  </si>
  <si>
    <t>15.15</t>
  </si>
  <si>
    <t>15.16</t>
  </si>
  <si>
    <t>15.17</t>
  </si>
  <si>
    <t>15.18</t>
  </si>
  <si>
    <t>15.19</t>
  </si>
  <si>
    <t>15.20</t>
  </si>
  <si>
    <t>15.21</t>
  </si>
  <si>
    <t>15.22</t>
  </si>
  <si>
    <t>15.23</t>
  </si>
  <si>
    <t>15.24</t>
  </si>
  <si>
    <t>15.25</t>
  </si>
  <si>
    <t>15.26</t>
  </si>
  <si>
    <t>15.27</t>
  </si>
  <si>
    <t>15.2</t>
  </si>
  <si>
    <t>16.1</t>
  </si>
  <si>
    <t>16.2</t>
  </si>
  <si>
    <t>16.3</t>
  </si>
  <si>
    <t>16.4</t>
  </si>
  <si>
    <t>16.5</t>
  </si>
  <si>
    <t>16.6</t>
  </si>
  <si>
    <t>16.7</t>
  </si>
  <si>
    <t>16.8</t>
  </si>
  <si>
    <t>16.9</t>
  </si>
  <si>
    <t>16.10</t>
  </si>
  <si>
    <t>16.11</t>
  </si>
  <si>
    <t>16.12</t>
  </si>
  <si>
    <t>16.13</t>
  </si>
  <si>
    <t>16.14</t>
  </si>
  <si>
    <t>16.15</t>
  </si>
  <si>
    <t>16.16</t>
  </si>
  <si>
    <t>16.17</t>
  </si>
  <si>
    <t>16.18</t>
  </si>
  <si>
    <t>16.19</t>
  </si>
  <si>
    <t>16.20</t>
  </si>
  <si>
    <t>16.21</t>
  </si>
  <si>
    <t>17.1.1</t>
  </si>
  <si>
    <t>17.1.2</t>
  </si>
  <si>
    <t>17.1.3</t>
  </si>
  <si>
    <t>17.1.4</t>
  </si>
  <si>
    <t>17.1.5</t>
  </si>
  <si>
    <t>17.1.6</t>
  </si>
  <si>
    <t>17.1.7</t>
  </si>
  <si>
    <t>17.1.8</t>
  </si>
  <si>
    <t>17.1.9</t>
  </si>
  <si>
    <t>17.1.10</t>
  </si>
  <si>
    <t>17.1.11</t>
  </si>
  <si>
    <t>17.1.12</t>
  </si>
  <si>
    <t>17.1.13</t>
  </si>
  <si>
    <t>17.1.14</t>
  </si>
  <si>
    <t>17.1.15</t>
  </si>
  <si>
    <t>17.1.16</t>
  </si>
  <si>
    <t>17.1.17</t>
  </si>
  <si>
    <t>17.1.18</t>
  </si>
  <si>
    <t>17.1.19</t>
  </si>
  <si>
    <t>17.1.20</t>
  </si>
  <si>
    <t>17.1.21</t>
  </si>
  <si>
    <t>17.1.22</t>
  </si>
  <si>
    <t>17.1.23</t>
  </si>
  <si>
    <t>17.1.24</t>
  </si>
  <si>
    <t>17.1.25</t>
  </si>
  <si>
    <t>17.1.26</t>
  </si>
  <si>
    <t>17.1.27</t>
  </si>
  <si>
    <t>17.1.28</t>
  </si>
  <si>
    <t>17.1.29</t>
  </si>
  <si>
    <t>17.1.30</t>
  </si>
  <si>
    <t>17.1.31</t>
  </si>
  <si>
    <t>19.1.1</t>
  </si>
  <si>
    <t>19.1.2</t>
  </si>
  <si>
    <t>19.1.3</t>
  </si>
  <si>
    <t>19.1.4</t>
  </si>
  <si>
    <t>19.1.5</t>
  </si>
  <si>
    <t>19.1.6</t>
  </si>
  <si>
    <t>19.1.7</t>
  </si>
  <si>
    <t>19.1.8</t>
  </si>
  <si>
    <t>19.1.9</t>
  </si>
  <si>
    <t>19.1.10</t>
  </si>
  <si>
    <t>19.1.11</t>
  </si>
  <si>
    <t>19.1.12</t>
  </si>
  <si>
    <t>19.1.13</t>
  </si>
  <si>
    <t>19.1.14</t>
  </si>
  <si>
    <t>19.1.15</t>
  </si>
  <si>
    <t>19.2.1</t>
  </si>
  <si>
    <t>19.2.2</t>
  </si>
  <si>
    <t>19.2.3</t>
  </si>
  <si>
    <t>19.2.4</t>
  </si>
  <si>
    <t>19.2.5</t>
  </si>
  <si>
    <t>19.2.6</t>
  </si>
  <si>
    <t>19.2.7</t>
  </si>
  <si>
    <t>19.2.8</t>
  </si>
  <si>
    <t>19.2.9</t>
  </si>
  <si>
    <t>19.2.10</t>
  </si>
  <si>
    <t>19.2.11</t>
  </si>
  <si>
    <t>19.2.12</t>
  </si>
  <si>
    <t>19.2.13</t>
  </si>
  <si>
    <t>19.2.14</t>
  </si>
  <si>
    <t>19.2.15</t>
  </si>
  <si>
    <t>19.2.16</t>
  </si>
  <si>
    <t>19.2.17</t>
  </si>
  <si>
    <t>19.3.1</t>
  </si>
  <si>
    <t>19.3.2</t>
  </si>
  <si>
    <t>19.3.3</t>
  </si>
  <si>
    <t>19.3.4</t>
  </si>
  <si>
    <t>19.3.5</t>
  </si>
  <si>
    <t>19.3.6</t>
  </si>
  <si>
    <t>19.3.7</t>
  </si>
  <si>
    <t>19.3.8</t>
  </si>
  <si>
    <t>19.3.9</t>
  </si>
  <si>
    <t>19.3.10</t>
  </si>
  <si>
    <t>19.3.11</t>
  </si>
  <si>
    <t>19.3.12</t>
  </si>
  <si>
    <t>19.3.13</t>
  </si>
  <si>
    <t>19.3.14</t>
  </si>
  <si>
    <t>19.3.15</t>
  </si>
  <si>
    <t>19.4.1</t>
  </si>
  <si>
    <t>19.4.2</t>
  </si>
  <si>
    <t>19.4.3</t>
  </si>
  <si>
    <t>19.4.4</t>
  </si>
  <si>
    <t>20.1</t>
  </si>
  <si>
    <t>13.5.16</t>
  </si>
  <si>
    <t>13.5.17</t>
  </si>
  <si>
    <t>13.5.18</t>
  </si>
  <si>
    <t>13.5.19</t>
  </si>
  <si>
    <t>13.5.20</t>
  </si>
  <si>
    <t>13.5.21</t>
  </si>
  <si>
    <t>13.5.22</t>
  </si>
  <si>
    <t>13.5.23</t>
  </si>
  <si>
    <t>13.5.24</t>
  </si>
  <si>
    <t>13.5.25</t>
  </si>
  <si>
    <t>13.5.26</t>
  </si>
  <si>
    <t>13.5.27</t>
  </si>
  <si>
    <t>13.5.28</t>
  </si>
  <si>
    <t>13.5.29</t>
  </si>
  <si>
    <t>13.5.30</t>
  </si>
  <si>
    <t>13.5.31</t>
  </si>
  <si>
    <t>13.5.32</t>
  </si>
  <si>
    <t>13.5.33</t>
  </si>
  <si>
    <t>13.5.34</t>
  </si>
  <si>
    <t>13.5.35</t>
  </si>
  <si>
    <t>13.5.36</t>
  </si>
  <si>
    <t>13.5.37</t>
  </si>
  <si>
    <t>13.5.38</t>
  </si>
  <si>
    <t>13.5.39</t>
  </si>
  <si>
    <t>13.5.40</t>
  </si>
  <si>
    <t>13.5.41</t>
  </si>
  <si>
    <t>13.5.42</t>
  </si>
  <si>
    <t>13.5.43</t>
  </si>
  <si>
    <t>13.5.44</t>
  </si>
  <si>
    <t>13.5.45</t>
  </si>
  <si>
    <t>13.5.46</t>
  </si>
  <si>
    <t>13.5.47</t>
  </si>
  <si>
    <t>13.5.48</t>
  </si>
  <si>
    <t>13.5.49</t>
  </si>
  <si>
    <t>13.5.50</t>
  </si>
  <si>
    <t>13.7</t>
  </si>
  <si>
    <t>13.7.1</t>
  </si>
  <si>
    <t>13.7.2</t>
  </si>
  <si>
    <t>13.7.3</t>
  </si>
  <si>
    <t>13.7.4</t>
  </si>
  <si>
    <t>13.7.5</t>
  </si>
  <si>
    <t>13.7.6</t>
  </si>
  <si>
    <t>13.7.7</t>
  </si>
  <si>
    <t>13.7.8</t>
  </si>
  <si>
    <t>13.7.9</t>
  </si>
  <si>
    <t>13.7.10</t>
  </si>
  <si>
    <t>13.7.11</t>
  </si>
  <si>
    <t>13.7.12</t>
  </si>
  <si>
    <t>13.7.13</t>
  </si>
  <si>
    <t>13.7.14</t>
  </si>
  <si>
    <t>13.7.15</t>
  </si>
  <si>
    <t>13.7.16</t>
  </si>
  <si>
    <t>13.7.17</t>
  </si>
  <si>
    <t>13.7.18</t>
  </si>
  <si>
    <t>CENTRAL DE ALARME DE INCENDIO COM SISTEMA DE 04 LAÇOS PARA ATÉ 396 DISPOSITIVOS, MARCA JFL, MODELO VULCANO - 400</t>
  </si>
  <si>
    <t>Obra de Grande Porte - Nível 1         Efetivo MO (*)</t>
  </si>
  <si>
    <t>1.1.1</t>
  </si>
  <si>
    <t>1.1.2</t>
  </si>
  <si>
    <t>1.1.3</t>
  </si>
  <si>
    <t>1.1.4</t>
  </si>
  <si>
    <t>1.1.5</t>
  </si>
  <si>
    <t>1.1.6</t>
  </si>
  <si>
    <t>1.1.7</t>
  </si>
  <si>
    <t>1.1.8</t>
  </si>
  <si>
    <t>1.1.9</t>
  </si>
  <si>
    <t>1.1.10</t>
  </si>
  <si>
    <t>8.3</t>
  </si>
  <si>
    <t>9.3</t>
  </si>
  <si>
    <t>COMP. 39</t>
  </si>
  <si>
    <t>11.3</t>
  </si>
  <si>
    <t>14.3</t>
  </si>
  <si>
    <t>17.2</t>
  </si>
  <si>
    <t>17.3</t>
  </si>
  <si>
    <t>Obs: composição/Base - SINAPI JULHO/18 - 72113</t>
  </si>
  <si>
    <t>CABO DE COBRE NÚ 50 MM2 - FORNECIMENTO E ASSENTAMENTO (2,27M/KG)</t>
  </si>
  <si>
    <t>Obs: composição/Base -  ORSE - 11978</t>
  </si>
  <si>
    <t>DETECTOR DE FUMAÇA ÓPTICO CONVENCIONAL, MODELO VR-F, MARCA VERIN OU SIMILAR</t>
  </si>
  <si>
    <t>Obs: composição/Base -  ORSE - 11890</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</si>
  <si>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</si>
  <si>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</si>
  <si>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</si>
  <si>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</si>
  <si>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</si>
  <si>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</si>
  <si>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</si>
  <si>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</si>
  <si>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</si>
  <si>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</si>
  <si>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</si>
  <si>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</si>
  <si>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</si>
  <si>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</si>
  <si>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</si>
  <si>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</si>
  <si>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</si>
  <si>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</si>
  <si>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</si>
  <si>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</si>
  <si>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</si>
  <si>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</si>
  <si>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</si>
  <si>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Obs: composição/Base -  Cotação</t>
  </si>
  <si>
    <t>Mercado/10</t>
  </si>
  <si>
    <t>Mercado/11</t>
  </si>
  <si>
    <t>Mercado/12</t>
  </si>
  <si>
    <t>Mercado/13</t>
  </si>
  <si>
    <t>Mercado/14</t>
  </si>
  <si>
    <t>Mercado/15</t>
  </si>
  <si>
    <t>Mercado/16</t>
  </si>
  <si>
    <t>Mercado/17</t>
  </si>
  <si>
    <t>Mercado/22</t>
  </si>
  <si>
    <t>REGISTRO CONTROLADOR DE VAZAO RL-B 150X150mm</t>
  </si>
  <si>
    <t>REGISTRO CONTROLADOR DE VAZAO RL-B 200X200mm</t>
  </si>
  <si>
    <t>REGISTRO CONTROLADOR DE VAZAO RL-B 200X100mm</t>
  </si>
  <si>
    <t>REGISTRO CONTROLADOR DE VAZAO RL-B 200X150mm</t>
  </si>
  <si>
    <t>REGISTRO CONTROLADOR DE VAZAO RL-B 250X200mm</t>
  </si>
  <si>
    <t>REGISTRO CONTROLADOR DE VAZAO RL-B 300X150mm</t>
  </si>
  <si>
    <t>REGISTRO CONTROLADOR DE VAZAO RL-B 300X200mm</t>
  </si>
  <si>
    <t>REGISTRO CONTROLADOR DE VAZAO RL-B 300X250mm</t>
  </si>
  <si>
    <t>REGISTRO CONTROLADOR DE VAZAO RL-B 300X300mm</t>
  </si>
  <si>
    <t>REGISTRO CONTROLADOR DE VAZAO RL-B 400X300mm</t>
  </si>
  <si>
    <t>VENEZIANA EXTERIOR AWK 897X897</t>
  </si>
  <si>
    <t xml:space="preserve">PORTA DE INSPEÇÃO DE DUTOS, TAM.:390x250 mm, MOD.: PIPER 3925 </t>
  </si>
  <si>
    <t>COMP. 279</t>
  </si>
  <si>
    <t>COMP. 280</t>
  </si>
  <si>
    <t>COMP. 281</t>
  </si>
  <si>
    <t>COMP. 282</t>
  </si>
  <si>
    <t>COMP. 283</t>
  </si>
  <si>
    <t>COMP. 284</t>
  </si>
  <si>
    <t>COMP. 285</t>
  </si>
  <si>
    <t>COMP. 286</t>
  </si>
  <si>
    <t>COMP. 287</t>
  </si>
  <si>
    <t>COMP. 288</t>
  </si>
  <si>
    <t>CUSTO POR M2-ATUAL</t>
  </si>
  <si>
    <t>CUSTO POR M2-ANTIGO</t>
  </si>
  <si>
    <t>VALOR DO ORÇAMENTO ANTERIOR</t>
  </si>
  <si>
    <t>1.1.11</t>
  </si>
  <si>
    <t>ÁREA TOTAL DAS EDIFICAÇÕES DA UPA ANTIGA</t>
  </si>
  <si>
    <t>ÁREA TOTAL EXTERNA DA UPA ANTIGA</t>
  </si>
  <si>
    <t>SICAINOX</t>
  </si>
  <si>
    <t>Obs: composição/Base -  Composição modificada ORSE - 7820 + 12669/ORSE INSUMO</t>
  </si>
  <si>
    <t>CENTRAL DE AR COMPRIMIDO COM UM COMPRESSORES ISENTO DE ÓLEO DE 20 a 25 M³/H CADA COM DOIS RESERVATÓRIOS DE 500 LITROS AR COM QUALIDADE ANVISA.</t>
  </si>
  <si>
    <t>Engenheiro Junior</t>
  </si>
  <si>
    <t>APROVAÇÕES DOS PROJETOS NOS ORGÃOS COMPETENTES</t>
  </si>
  <si>
    <t>APROVAÇÃO DE PROJETOS NOS ORGÃOS COMPETENTES</t>
  </si>
  <si>
    <t>Obs: composição/Base -  ORSE - 4299 ajustada</t>
  </si>
  <si>
    <t>CASALAB</t>
  </si>
  <si>
    <t>Obs: composição/Base -  Composição 73885/7 + Mercado/14</t>
  </si>
  <si>
    <t>Obs: composição/Base -  Composição 73885/7 + Mercado/15</t>
  </si>
  <si>
    <t>Obs: composição/Base -  Composição 73885/7 + Mercado/16</t>
  </si>
  <si>
    <t>COMP. 33</t>
  </si>
  <si>
    <t>COMP. 34</t>
  </si>
  <si>
    <t>COMP. 35</t>
  </si>
  <si>
    <t>COMP. 36</t>
  </si>
  <si>
    <t>COMP. 37</t>
  </si>
  <si>
    <t>COMP. 38</t>
  </si>
  <si>
    <t>COMP. 40</t>
  </si>
  <si>
    <t>COMP. 41</t>
  </si>
  <si>
    <t>Obs: composição/Base -  SBC - 070096(SEOBRA)</t>
  </si>
  <si>
    <t>Obs: composição/Base -  SBC - 073035(SEOBRA)</t>
  </si>
  <si>
    <t>Obs: composição/Base -  ORSE - 1845 adaptada</t>
  </si>
  <si>
    <t>Obs: composição/Base -  ORSE - 9840</t>
  </si>
  <si>
    <t>CHAPA DE AÇ17O GALVANIZADO Nº 24 - E=0,65MM - DIMENSÕES 2,00X1,00M (5,20 KG/M2 E 1,M2/M )</t>
  </si>
  <si>
    <t>DUTO EM CHAPA DE ACO GALVANIZADA BITOLA GSG 26, E = 0,50 MM (4,00 KG/M2)</t>
  </si>
  <si>
    <t>DUTO EM CHAPA DE ACO GALVANIZADA BITOLA GSG 22, E = 0,80 MM (6,40 KG/M2)</t>
  </si>
  <si>
    <t>DUTO EM CHAPA DE AÇO GALVANIZADO Nº 24 - E=0,65MM - DIMENSÕES 2,00X1,00M (5,645 KG/M2)</t>
  </si>
  <si>
    <t>TROX</t>
  </si>
  <si>
    <t>REGISTRO CONTROLADOR DE VAZAO RL-B 150X150MM</t>
  </si>
  <si>
    <t>CIF</t>
  </si>
  <si>
    <t>REGISTRO CONTROLADOR DE VAZAO RL-B 200X200MM</t>
  </si>
  <si>
    <t>REGISTRO CONTROLADOR DE VAZAO RL-B 200X100MM</t>
  </si>
  <si>
    <t>REGISTRO CONTROLADOR DE VAZAO RL-B 200X150MM</t>
  </si>
  <si>
    <t>REGISTRO CONTROLADOR DE VAZAO RL-B 250X200MM</t>
  </si>
  <si>
    <t>REGISTRO CONTROLADOR DE VAZAO RL-B 300X150MM</t>
  </si>
  <si>
    <t>REGISTRO CONTROLADOR DE VAZAO RL-B 300X200MM</t>
  </si>
  <si>
    <t>REGISTRO CONTROLADOR DE VAZAO RL-B 300X250MM</t>
  </si>
  <si>
    <t>REGISTRO CONTROLADOR DE VAZAO RL-B 300X300MM</t>
  </si>
  <si>
    <t>REGISTRO CONTROLADOR DE VAZAO RL-B 400X300MM</t>
  </si>
  <si>
    <t xml:space="preserve">PORTA DE INSPEÇÃO DE DUTOS, TAM.:390X250 MM, MOD.: PIPER 3925 </t>
  </si>
  <si>
    <t>LONA FLÉXIVEL PARA EXAUSTORES E VENTILADORES - ROLO COM 25 M</t>
  </si>
  <si>
    <t>AIRFANEXAUSTORES</t>
  </si>
  <si>
    <t>LOJATROPICALRIO</t>
  </si>
  <si>
    <t>GRELHA DE VENTILAÇÃO VA-T 625X225MM</t>
  </si>
  <si>
    <t>GRELHA DE VENTILAÇÃO VA-T 325X165MM</t>
  </si>
  <si>
    <t>GRELHA DE VENTILAÇÃO VA-T 325X165mm</t>
  </si>
  <si>
    <t>GRELHA DE VENTILAÇÃO VA-T 625X225mm</t>
  </si>
  <si>
    <t>Obs: composição/Base -  ORSE - 9841 (foi retirado os chumbadores pois os suportes já estão previstos)</t>
  </si>
  <si>
    <t>Obs: composição/Base -  ORSE - 9842(foi retirado os chumbadores pois os suportes já estão previstos)</t>
  </si>
  <si>
    <t>Obs: composição/Base -  Composição 73885/9(MÃO DE OBRA) + Mercado/17</t>
  </si>
  <si>
    <t>Obs: composição/Base -  Composição 73885/4(MÃO DE OBRA) + Mercado/6</t>
  </si>
  <si>
    <t>Obs: composição/Base -  Composição 73885/5(MÃO DE OBRA) + Mercado/7</t>
  </si>
  <si>
    <t>Obs: composição/Base -  Composição 73885/5(MÃO DE OBRA) + Mercado/10</t>
  </si>
  <si>
    <t>Obs: composição/Base -  Composição 73885/5(MÃO DE OBRA) + Mercado/11</t>
  </si>
  <si>
    <t>Obs: composição/Base -  Composição 73885/6 (MÃO DE OBRA) + Mercado/12</t>
  </si>
  <si>
    <t>Obs: composição/Base -  Composição 73885/7(MÃO DE OBRA) + Mercado/13</t>
  </si>
  <si>
    <t>Obs: composição/Base - ORSE - 10766 adaptada</t>
  </si>
  <si>
    <t>GABINETE DE VENTILAÇÃO COM VAZÃO 6700 A 7700 M³/H, COM CAIXA DE SUPORTE E FILTRO G3/F4</t>
  </si>
  <si>
    <t>GABINETE DE EXAUSTÃO COM VAZÃO 3800 M³/H, COM CAIXA DE SUPORTE E FILTRO G3/F4</t>
  </si>
  <si>
    <t>GABINETE DE EXAUSTÃO COM VAZÃO 6120 M³/H, COM CAIXA DE SUPORTE E FILTRO G3/F4</t>
  </si>
  <si>
    <t>NOVA EXAUSTORES</t>
  </si>
  <si>
    <t>RENOVAR</t>
  </si>
  <si>
    <t>COMP. 196</t>
  </si>
  <si>
    <t>COMP. 197</t>
  </si>
  <si>
    <t>COMP. 32</t>
  </si>
  <si>
    <t>COMP. 194</t>
  </si>
  <si>
    <t>COMP. 212</t>
  </si>
  <si>
    <t>COMP. 215</t>
  </si>
  <si>
    <t>VALOR DO ORÇAMENTO SEM OS PISOS EXTERNOS</t>
  </si>
  <si>
    <t>ÁREA TOTAL DAS EDIFICAÇÕES DA UPA ATUAL + BLOCOS DE ANEXO</t>
  </si>
  <si>
    <t>ÁREA TOTAL EXTERNA</t>
  </si>
  <si>
    <t>SEPARAR</t>
  </si>
  <si>
    <t>PRESMED</t>
  </si>
  <si>
    <t>NOME DO CONTATO</t>
  </si>
  <si>
    <t>LINK/TELEFONE/EMAIL</t>
  </si>
  <si>
    <t>00.776.5740006-60</t>
  </si>
  <si>
    <t>01.381.4780001-71</t>
  </si>
  <si>
    <t>CNPJ</t>
  </si>
  <si>
    <t>39.139.9850001-76</t>
  </si>
  <si>
    <t>24.139.9040001-60</t>
  </si>
  <si>
    <t>04.962.3010001-57</t>
  </si>
  <si>
    <t>10.811.7540001-85</t>
  </si>
  <si>
    <t>08.022.764/0001-90</t>
  </si>
  <si>
    <t>05.762.856/0001-18</t>
  </si>
  <si>
    <t>22.600.664/0001-24</t>
  </si>
  <si>
    <t>03.113.840/0001-59</t>
  </si>
  <si>
    <t>00.776.574/0006-60</t>
  </si>
  <si>
    <t>10.811.754/0001-85</t>
  </si>
  <si>
    <t>39.139.985/0001-76</t>
  </si>
  <si>
    <t xml:space="preserve">47.960.950/0001-21 </t>
  </si>
  <si>
    <t>76.881.093/0001-72</t>
  </si>
  <si>
    <t>13.566.300/0001-84</t>
  </si>
  <si>
    <t xml:space="preserve">05.523.284/0001-14 </t>
  </si>
  <si>
    <t>03.184.220/0001-00</t>
  </si>
  <si>
    <t xml:space="preserve">48.149.413/0001-69 </t>
  </si>
  <si>
    <t>61.297.321/0001-94</t>
  </si>
  <si>
    <t>25.263.557/0001-46.</t>
  </si>
  <si>
    <t>TCA INDÚSTRIA</t>
  </si>
  <si>
    <t>22.036.975/0001-02</t>
  </si>
  <si>
    <t>DIPAWA</t>
  </si>
  <si>
    <t>LOCAÇÃO DE CAIXA COLETORA DE ENTULHO CAPACIDADE 5 M³ (LOCAL: ARACAJU)</t>
  </si>
  <si>
    <t>CABO DE ACO GALVANIZADO, DIAMETRO 9,53 MM (3/8"), COM ALMA DE FIBRA 6 X 25 F(COLETADO CAIXA) (0,35KG/M)</t>
  </si>
  <si>
    <t>PONTALETE DE MADEIRA NAO APARELHADA *7,5 X 7,5* CM (3 X 3 ") PINUS, MISTA OU EQUIVALENTE DA REGIAO</t>
  </si>
  <si>
    <t>TABUA DE MADEIRA NAO APARELHADA *2,5 X 23* CM (1 X 9 ") PINUS, MISTA OU EQUIVALENTE DA REGIAO</t>
  </si>
  <si>
    <t>CONCRETO USINADO BOMBEAVEL, CLASSE DE RESISTENCIA C25, COM BRITA 0 E 1, SLUMP = 100 +/- 20 MM, INCLUI SERVICO DE BOMBEAMENTO (NBR 8953)</t>
  </si>
  <si>
    <t>PERFIL AÇO LAMINADO, I - W150 X 18,0 KG/M ASTM A 572 GRAU 50</t>
  </si>
  <si>
    <t>TUBO ACO GALVANIZADO COM COSTURA, CLASSE MEDIA, DN 6", E = 4,85* MM, PESO 19,68* KG/M (NBR 5580)</t>
  </si>
  <si>
    <t>PAREDE DE BLOCO DE GESSO (50 X 65CM) - FORNECIMENTO E EXECUÇÃO</t>
  </si>
  <si>
    <t>CERÂMICA 60 X 60 CM, ELIANE, COR BEGE, LINHA BIANCO PLUS POLIDO (PORCELANATO) OU SIMILAR</t>
  </si>
  <si>
    <t>ARGAMASSA BARITADA PRONTA PARA APLICAÇÃO</t>
  </si>
  <si>
    <t>RODAPE ALTA RESISTÊNCIA, ALT=10CM</t>
  </si>
  <si>
    <t>ARGAMASSA POLIMÉRICA DENVERTEC 100 OU SIMILAR</t>
  </si>
  <si>
    <t>JANELA EM ALUMÍNIO, COR N/P/B, MOLDURA-VIDRO, TIPO GUILHOTINA, EXCLUSIVE VIDRO</t>
  </si>
  <si>
    <t>CANTONEIRA ALUMÍNIO ANODIZADO NATURAL, 1" X 1/8" - VARA COM 6M - 0,408 KG/M</t>
  </si>
  <si>
    <t>BANCADA/BANCA/PIA DE ACO INOXIDAVEL (AISI 430) COM 1 CUBA CENTRAL, COM VALVULA, ESCORREDOR DUPLO, DE *0,55 X 1,80* M</t>
  </si>
  <si>
    <t>BARRA DE APOIO PARA LAVATÓRIO, CONSTITUIDA DE BARRA LATERAL EM "U", EM AÇO INOX, D=1 1/4"</t>
  </si>
  <si>
    <t>BARRA DE APOIO DUPLA, PARA VASO SANITÁRIO, FIXA, DIREITA OU ESQUERDA, EM AÇO INOX, L=80CM, D=1 1/2"</t>
  </si>
  <si>
    <t>TUBO DE AÇO GALVANIZADO LEVE C/ COSTURA C/ ROSCA BSP Ø = 60,30MM ( 2" ), E = 2,65MM, L = 6000MM NBR 5580</t>
  </si>
  <si>
    <t>TELA DE NYLON, FIO 30-36 (3,6MM), MALHA 10X10CM</t>
  </si>
  <si>
    <t>TUBO DE AÇO GALVANIZADO LEVE C/ COSTURA C/ ROSCA BSP Ø = 33,7MM (1"), E = 2,25MM, L = 6000MM NBR 5580</t>
  </si>
  <si>
    <t>SOLUCAO LIMPADORA PVC</t>
  </si>
  <si>
    <t>ADESIVO PVC EM FRASCO DE 850 GRAMAS</t>
  </si>
  <si>
    <t>PASTA LUBRIFICANTE PARA TUBOS E CONEXOES COM JUNTA ELASTICA (USO EM PVC, ACO, POLIETILENO E OUTROS) ( DE *400* G)</t>
  </si>
  <si>
    <t>ADAPTADOR PVC SOLDAVEL, COM FLANGE E ANEL DE VEDACAO, 50 MM X 1 1/2", PARA CAIXA D'AGUA</t>
  </si>
  <si>
    <t>CONCRETO USINADO BOMBEAVEL, CLASSE DE RESISTENCIA C20, COM BRITA 0 E 1, SLUMP = 100 +/- 20 MM, EXCLUI SERVICO DE BOMBEAMENTO (NBR 8953)</t>
  </si>
  <si>
    <t>FIXAÇÃO P/ LAVATÓRIO - PARAFUSOS (DECA - REF: SP-7 OU SIMILAR)</t>
  </si>
  <si>
    <t>LAVATÓRIO LOUÇA SEM COLUNA, 56X46CM, LINHA RAVENA, REF: L-91, DECA OU SIMILAR</t>
  </si>
  <si>
    <t>VÁLVULA DE ESCOAMENTO PARA LAVATÓRIO, DECA 1602C OU SIMILAR</t>
  </si>
  <si>
    <t>FORNECIMENTO E SUBSTITUIÇAO DE BOBONAS DE 50 LITROS PREENCHIDAS COM POLIURETANO EXPANDIDO</t>
  </si>
  <si>
    <t>LAVATÓRIO CIRÚRGICO EM CHAPA INOX, DIMENSÕES 250 X 41 X 35CM, RODOPIA 25CM, BRASINOX OU SIMILAR</t>
  </si>
  <si>
    <t>GRUPO GERADOR DIESEL, COM CARENAGEM, POTENCIA STANDART ENTRE 250 E 260 KVA, VELOCIDADE DE 1800 RPM, FREQUENCIA DE 60 HZ</t>
  </si>
  <si>
    <t>PARAFUSO CABEÇA LENTILHA 1/4" X 5/8", ROSCA TOTAL</t>
  </si>
  <si>
    <t>CABO ELÉTRICO TRIFÁSICO 3 X 2 - 5MM²</t>
  </si>
  <si>
    <t>REDUÇÃO CONCÊNTRICA 100 X 50MM PARA ELETROCALHA METÁLICA (REF. MOPA OU SIMILAR)</t>
  </si>
  <si>
    <t>ELETROCALHA METÁLICA PERFURADA 100 X 50 X 3000MM, PESO, 1,47KG/M, (REF.: MOPA OU SIMILAR)</t>
  </si>
  <si>
    <t>ALÇA PREFORMADA PARA CABO MULTIPLEX 16 MM2</t>
  </si>
  <si>
    <t>BARRA CHATA DE FERRO 7/8" X 1/4" (1,11 KG/M)</t>
  </si>
  <si>
    <t>CABO DE COBRE, RIGIDO, CLASSE 2, COMPACTADO, BLINDADO, ISOLACAO EM EPR OU XLPE, COBERTURA ANTICHAMA EM PVC, PEAD OU HFFR, 1 CONDUTOR, 20/35 KV, SECAO NOMINAL 120 MM2</t>
  </si>
  <si>
    <t>CABO DE COBRE NÚ 25 MM2 - 2AWG</t>
  </si>
  <si>
    <t>CAIXA DE MEDIÇÃO INDIRETA EM CHAPA DE AÇO DIM. 1,50 X 0,60 X 0,30 M</t>
  </si>
  <si>
    <t>CONECTOR DE ALUMINIO TIPO PRENSA CABO, BITOLA 3/8", PARA CABOS DE DIAMETRO DE 9 A 10 MM</t>
  </si>
  <si>
    <t>CONECTOR DE ALUMINIO TIPO PRENSA CABO, BITOLA 1 1/4", PARA CABOS DE DIAMETRO DE 31 A 34 MM</t>
  </si>
  <si>
    <t>CONECTOR CUNHA COM CAPA DE PROTEÇÃO - CLASSE DE TENSÃO 15KV - EM LIGA DE ALUMÍNIO PARA CONDUTORES ISOLADOS DE</t>
  </si>
  <si>
    <t>GRAMPO DE LINHA VIVA COM PARAFUSO DE APERTO E TERMINAL EM LIGA DE COBRE ESTANHADO PARA CABOS ENTRE 2 A 1/0AWG/8</t>
  </si>
  <si>
    <t>MANILHA 90 GR</t>
  </si>
  <si>
    <t>PARAFUSO FRANCES M16 EM ACO GALVANIZADO, COMPRIMENTO = 45 MM, DIAMETRO = 16 MM, CABECA ABAULADA</t>
  </si>
  <si>
    <t>PARAFUSO M16 EM ACO GALVANIZADO, COMPRIMENTO = 125 MM, DIAMETRO = 16 MM, ROSCA MAQUINA, CABECA QUADRADA</t>
  </si>
  <si>
    <t>PARAFUSO M16 EM ACO GALVANIZADO, COMPRIMENTO = 250 MM, DIAMETRO = 16 MM, ROSCA MAQUINA, CABECA QUADRADA</t>
  </si>
  <si>
    <t>PARA-RAIOS DE DISTRIBUICAO, TENSAO NOMINAL 15 KV, CORRENTE NOMINAL DE DESCARGA 5 KA</t>
  </si>
  <si>
    <t>UNIDADE DE SERVIÇO PADRAO ENERGISA</t>
  </si>
  <si>
    <t>US</t>
  </si>
  <si>
    <t>PERFIL AÇO, U DOBRADO DE CHAPA - UDC SIMPLES - 50 X 25 X 2,00 MM (1,38 KG/M)</t>
  </si>
  <si>
    <t>CABO DE COBRE NÚ 50 MM2 - 1/0 AWG</t>
  </si>
  <si>
    <t>FIXADOR UNIVERSAL ESTANHADO PARA CABOS 16 A 70MM2</t>
  </si>
  <si>
    <t>CAIXA INSPEÇÃO EM POLIAMIDA 150X110X70MM, REF:TEL-541 OU SIMILAR (P/SPDA)</t>
  </si>
  <si>
    <t>CAIXA DE EQUALIZAÇÃO P/ATERRAMENTO 20X20X10CM DE SOBREPOR P/11 TERMINAIS DE PRESSÃO C/BARRAMENTO (PÁRA-RAIO)</t>
  </si>
  <si>
    <t>SILICONE - BISNAGA DE 300ML</t>
  </si>
  <si>
    <t>ABRACADEIRA EM ACO PARA AMARRACAO DE ELETRODUTOS, TIPO D, COM 2" E PARAFUSO DE FIXACAO</t>
  </si>
  <si>
    <t>COLA CONTATO PARA CHAPA VINÍLICA/BORRACHA (PISO VINILICO OU BORRACHA)</t>
  </si>
  <si>
    <t>PLACA DE SINALIZACAO DE SEGURANCA CONTRA INCENDIO, FOTOLUMINESCENTE, RETANGULAR, *20 X 40* CM, EM PVC *2* MM ANTI-CHAMAS (SIMBOLOS, CORES E PICTOGRAMAS CONFORME NBR 13434)</t>
  </si>
  <si>
    <t>LÂMPADA FLUORESCENTE ELETRONICA PL 15W / 127V (COMPACTA INTEGRADA)</t>
  </si>
  <si>
    <t>ACIONADOR MANUAL (BOTOEIRA) TIPO QUEBRA-VIDRO, P/INCENDIO</t>
  </si>
  <si>
    <t>SIRENE DE INCÊNDIO, MODELO 5992, TENSÃO 24VCC, DA SETON OU SIMILAR</t>
  </si>
  <si>
    <t>CHAVE MAGNÉTICA P/MOTOR 4CV-220V</t>
  </si>
  <si>
    <t>MOTOBOMBA CENTRÍFUGA, MARCA SCHNEIDER OU SIMILAR, MODELO BC-21 R 1 1/2, MOTOR 4 CV, TRIFÁSICO 220V, HM = 18 A 26</t>
  </si>
  <si>
    <t>VALVULA DE FLUXO CONTÍNUO GALVANIZADA (P/INCENDIO)</t>
  </si>
  <si>
    <t>BANDEJA PARA RACK 19", DESLIZANTE, PERFURADA, 400MM DE PROFUNDIDADE</t>
  </si>
  <si>
    <t>CAIXA DE PASSAGEM METALICA DE SOBREPOR COM TAMPA PARAFUSADA, DIMENSOES 30 X 30 X 10 CM</t>
  </si>
  <si>
    <t>CAIXA DE PASSAGEM METALICA DE SOBREPOR COM TAMPA PARAFUSADA, DIMENSOES 50 X 50 X 15 CM</t>
  </si>
  <si>
    <t>ESTAÇÃO DE CHAMADA PADRÃO DE ENFERMEIRA, ESPELHO 4X42 EM ABS BRANCO, ACIONADOR LIGA/DESLIGA, LED DE CHAMADA</t>
  </si>
  <si>
    <t>CABO DE COBRE, FLEXIVEL, CLASSE 4 OU 5, ISOLACAO EM PVC/A, ANTICHAMA BWF-B, 1 CONDUTOR, 450/750 V, SECAO NOMINAL 1,0 MM2</t>
  </si>
  <si>
    <t>FORNECIMENTO E INSTALAÇÃO DE AR CONDICIONADO TIPO SPLIT WALL 12.000 BTU'S (EVAPORADORA E CONDENSADORA) -</t>
  </si>
  <si>
    <t>FORNECIMENTO E INSTALAÇÃO DE AR CONDICIONADO TIPO SPLIT WALL 18.000 BTU'S (EVAPORADORA E CONDENSADORA) -</t>
  </si>
  <si>
    <t>FORNECIMENTO E INSTALAÇÃO DE AR CONDICIONADO TIPO SPLIT WALL 24.000 BTU'S (EVAPORADORA E CONDENSADORA) -</t>
  </si>
  <si>
    <t>FORNECIMENTO E INSTALAÇÃO DE AR CONDICIONADO TIPO SPLIT WALL 30.000 BTU'S (EVAPORADORA E CONDENSADORA) -</t>
  </si>
  <si>
    <t>FORNECIMENTO E INSTALAÇÃO DE AR CONDICIONADO TIPO SPLIT WALL 36.000 BTU'S (EVAPORADORA E CONDENSADORA) -</t>
  </si>
  <si>
    <t>CABO DE COBRE, RIGIDO, CLASSE 2, ISOLACAO EM PVC/A, ANTICHAMA BWF-B, 1 CONDUTOR, 450/750 V, SECAO NOMINAL 10 MM2</t>
  </si>
  <si>
    <t>FITA EM AÇO 1/2" FUSIMEC OU SIMILAR</t>
  </si>
  <si>
    <t>PARAFUSO DE FERRO ZINCADO C/ROSCA 3/8 " X 1 1/2"</t>
  </si>
  <si>
    <t>CALHA DE ISOLAMENTO ELUMAFLEX OU SIMILAR 28X25MM</t>
  </si>
  <si>
    <t>TUBO DE COBRE FLEXIVEL, D = 1/2 ", E = 0,79 MM, PARA AR-CONDICIONADO/ INSTALACOES GAS RESIDENCIAIS E COMERCIAIS</t>
  </si>
  <si>
    <t>TUBO DE COBRE FLEXIVEL, D = 1/4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</si>
  <si>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</si>
  <si>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</si>
  <si>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TUBO DE COBRE FLEXIVEL, D = 3/4 ", E = 0,79 MM, PARA AR-CONDICIONADO/ INSTALACOES GAS RESIDENCIAIS E COMERCIAIS</t>
  </si>
  <si>
    <t>VENTILADOR CENTRIFUGO DE 6700M³/H E 20MMCA MARCA: OTAM OU SIMILAR</t>
  </si>
  <si>
    <t>FILTRO FILBOX RED 100 G3/F5</t>
  </si>
  <si>
    <t>CENTRAL MANIFOLD PARA CILINDROS 6 X 6 PARA AR COMPRIMIDO, COM 2 REGULADORES DE PRESSÃO SEMI AUTOMÁTICO E 2</t>
  </si>
  <si>
    <t>TUBO DE COBRE CLASSE "A", DN = 3/4 " (22 MM), PARA INSTALACOES DE MEDIA PRESSAO PARA GASES COMBUSTIVEIS E MEDICINAIS</t>
  </si>
  <si>
    <t>TE DE REDUCAO METALICO, PARA CONEXAO COM ANEL DESLIZANTE EM TUBO PEX, DN 25 X 16 X 25 MM</t>
  </si>
  <si>
    <t>CENTRAL DE VÁCUO DUPLEX DE INSTALAÇÃO VERTICAL COM CAPACIDADE DE 72,00 M3/H, RESERVATÓRIO DE 520 L, DOTADA DE</t>
  </si>
  <si>
    <t>VASSOURA PIAÇAVA</t>
  </si>
  <si>
    <t>SABÃO EM PÓ</t>
  </si>
  <si>
    <t>RODOPIA EM MÁRMORE BRANCO, L=10CM, E=2CM</t>
  </si>
  <si>
    <t>TESTEIRA EM GRANITO BRANCO FORTALEZA, L=10CM (COLADO), ESP.=2CM - FORNECIMENTO E COLOCAÇÃO</t>
  </si>
  <si>
    <t>PORTA PAPEL TOALHA PARA PAPEL INTERFOLHA 2 OU 3 DOBRAS, INJETADO COM A FRENTE EM PLÁSTICO ABS BRANCO, COM VISOR</t>
  </si>
  <si>
    <t>BEBEDOURO CONJUGADO, ELÉTRICO, REFRIGERAÇÃO POR COMPRESSÃO,110V, INOX, LIBELL PRESS SIDE OU SIMILAR</t>
  </si>
  <si>
    <t>PORTÃO EM BARRAS DE FERRO VERT. QUADR. 5/8" C/ 10CM, 6 BARRAS HOR. 3/4"X3/16" (2 A 2) E QUADRO 1"X3/16",</t>
  </si>
  <si>
    <t>FORNECIMENTO E INSTALAÇÃO DE REDE DE PROTEÇÃO EM NYLON MALHA 5 X 5 CM PARA JANELAS, VARANDAS, ETC., INCLUSIVE</t>
  </si>
  <si>
    <t>PARAFUSO CABEÇA SEXTAVADA 5/8" X 3 1/2"</t>
  </si>
  <si>
    <t>DOBRADIÇA LATÃO CROMADO 3 1/2" X 3", COM ANEIS, C/PARAFUSOS</t>
  </si>
  <si>
    <t>PORTA EM MADEIRA COMPENSADA CANELA, 90 X 210CM, LISA, SEMI-OCA, C/VISOR 0,16M2, INCLUSIVE VIDRO 4MM</t>
  </si>
  <si>
    <t>BATENTE (CAIXÃO) EM MADEIRA LEI L=14CM (90X220CM), COMPLETO C/02 JOGOS ALIZAR</t>
  </si>
  <si>
    <t>VENEZIANA INDUSTRIAL DE PVC RÍGIDO, TRANSLÚCIDO E MONTANTES EM ALÚMINIO</t>
  </si>
  <si>
    <t>FECHO DE EMBUTIR, TIPO UNHA, COMANDO COM ALAVANCA, EM LATAO CROMADO, 22 CM, PARA PORTAS E JANELAS - INCLUI PARAFUSOS</t>
  </si>
  <si>
    <t>DOBRADIÇA FERRO GALVANIZADO 3" X 3" SEM ANEIS</t>
  </si>
  <si>
    <t>PORTA EM MADEIRA DE LEI MUIRACATIARA COM ALMOFADAS - 100 X 210CM</t>
  </si>
  <si>
    <t>FECHADURA PADO, LINHA ECOINOX, MODELO CHOPIN, MAÇANETA, ROSETA, TESTA E CONTRA TESTA EM EM AÇO INOXÁVEL,</t>
  </si>
  <si>
    <t>PORTA EM MADEIRA COMPENSADA CANELA, LISA, SEMI-ÔCA - 70X210X3,5CM, COM VISOR 0,16M2, INCLUSIVE VIDRO 4MM</t>
  </si>
  <si>
    <t>PORTA EM MADEIRA COMPENSADA CANELA, 80 X 210CM, LISA, SEMI-OCA, C/VISOR 0,16M2, INCLUSIVE VIDRO 4MM</t>
  </si>
  <si>
    <t>PORTA EM MADEIRA COMPENSADA CANELA, LISA, SEMI-OCA - 80 X (160 A 210) X 3,5CM</t>
  </si>
  <si>
    <t>PORTA RADIOLÓGICA EM MAD/MAD DE LEI P/PINTURA, DIM: 0,92X2,12M, LAMINADO DE CHUMBO EMBUTIDO, E=2MM, DOBRADIÇAS</t>
  </si>
  <si>
    <t>VISOR EM ALUMINIO COM VIDRO LISO 4MM</t>
  </si>
  <si>
    <t>PORTA DE MADEIRA, FOLHA MEDIA (NBR 15930) DE 60 X 210 CM, E = 35 MM, NUCLEO SARRAFEADO, CAPA LISA EM HDF, ACABAMENTO LAMINADO NATURAL PARA VERNIZ</t>
  </si>
  <si>
    <t>PARAFUSO EM AÇO INOX P/ BATEDOR DE FECHADURA (TARJETA) LIVRE-OCUPADO P/DIV.MARMORE OU GRANITO REF. PF0860 - IMAB</t>
  </si>
  <si>
    <t>BATEDOR P/FECHADURA (TARJETA) LIVRE-OCUPADO P/DIV.MARMORE OU GRANITO, REF. BT0830 - IMAB OU SIMILAR</t>
  </si>
  <si>
    <t>FECHADURA (TARJETA) LIVRE-OCUPADO P/DIVISÓRIA EM MÁRMORE OU GRANITO, REF. TG0819 - IMAB OU SIMILAR, INCLUSIVE</t>
  </si>
  <si>
    <t>DOBRADIÇA PARA DIVISÓRIA MÁRMORE OU GRANITO COM MOLA, INCLUISVE PARAFUSO LATÃO, IMAB REF. DO0825G00 OU SIMILAR</t>
  </si>
  <si>
    <t>CHAPA DE ALUMÍNIO 1MM - DIMENSÃO 2,00 X 1,00 M</t>
  </si>
  <si>
    <t>BARRA DE APOIO, RETA, FIXA, EM AÇO INOX, L=40CM, D=1 1/4" - JACKWAL OU SIMILAR</t>
  </si>
  <si>
    <t>PORTA EM MADEIRA DE LEI MUIRACATIARA COM ALMOFADAS - 90 X 210CM</t>
  </si>
  <si>
    <t>FECHADURA PADO, LINHA ZAMAC, MODELO EVIDENCE, MAÇANETA EM ZAMAC, ROSETA, TESTA E CONTRATESTA EM AÇO INOXÁVEL,</t>
  </si>
  <si>
    <t>PORTA OU JANELA EM ALUMÍNIO, COR N/P/B,TIPO VENEZIANA, DE ABRIR OU CORRER, COMPLETA INCLUSIVE CAIXILHOS,</t>
  </si>
  <si>
    <t>MADEIRA MISTA SERRADA (BARROTE) 6 X 6CM - 0,0036 M3/M (ANGELIM, LOURO)</t>
  </si>
  <si>
    <t>CAIXA SEPARADORA DE ÁGUA E ÓLEO EM PVC, VAZÃO DE 1000 LITROS/HORA - DIM.: 1,05X0,45X0,45M</t>
  </si>
  <si>
    <t>PARAFUSO DE FIXAÇÃO COM BUCHA PLÁSTICA 8 MM</t>
  </si>
  <si>
    <t>ABRACADEIRA EM ACO PARA AMARRACAO DE ELETRODUTOS, TIPO D, COM 1/2" E PARAFUSO DE FIXACAO</t>
  </si>
  <si>
    <t>CORDAO DE COBRE, FLEXIVEL, TORCIDO, CLASSE 4 OU 5, ISOLACAO EM PVC/D, 300 V, 2 CONDUTORES DE 2,5 MM2</t>
  </si>
  <si>
    <t>RALO SIFONADO PVC, QUADRADO, D = 100 X 52 X 40MM, REF.Nº20, ACABAMENTO ALUMÍNIO, MARCA AKROS OU SIMILAR</t>
  </si>
  <si>
    <t>SUPORTE VERTICAL 50 X 50MM PARA FIXAÇÃO DE ELETROCALHA METÁLICA (REF. MOPA OU SIMILAR)</t>
  </si>
  <si>
    <t>SUPORTE EM TUBO DE AÇO GALVANIZADO PARA FIXAÇÃO DE LUMINÁRIA 03 PÉTALAS (FAEL LUCE - REF. MIRA VTP OU SIMILAR)</t>
  </si>
  <si>
    <t>SUPORTE P/LUMINÁRIA CW-450 DE 1A 4 PÉTALAS (TECNOLUX OU SIMILAR)</t>
  </si>
  <si>
    <t>LUMINÁRIA EM LED PARA ILUMINAÇÃO PÚBLICA,120W,BIVOLT, SELO A INMETRO, CORPO EM ALUMÍNIO INJ, FP 0,95, PROT. DPS</t>
  </si>
  <si>
    <t>LUMINARIA ARANDELA TIPO MEIA-LUA COM VIDRO FOSCO *30 X 15* CM, PARA 1 LAMPADA, BASE E27, POTENCIA MAXIMA 40/60 W (NAO INCLUI LAMPADA)</t>
  </si>
  <si>
    <t>LUMINÁRIA DE EMBUTIR LAR T8 LED COM REFLETOR COM ALETAS, 2X18W DA ALADIN FE 209/232 AL OU SIMILAR COM LÂMPADAS E</t>
  </si>
  <si>
    <t>LAMPADA FLUORESCENTE ELETRONICA PL 23W / 127V (COMPACTA INTEGRADA)</t>
  </si>
  <si>
    <t>QUADRO DE DISTRIBUIÇÃO DE EMBUTIR EM CHAPA DE AÇO, P/ATÉ 48 DISJUNTORES C/BARRAMENTO, PADRÃO DIN, CEMAR OU</t>
  </si>
  <si>
    <t>QUADRO GERAL DE DISTRIBUIÇÃO DE EMBUTIR, COM BARRAMENTO, EM CHAPA GALVANIZ., MEDINDO:1200X800X250CM, EXCLUSIVE</t>
  </si>
  <si>
    <t>QUADRO GERAL DE DISTRIBUIÇÃO DE EMBUTIR, COM BARRAMENTO, EM CHAPA GALVANIZ., MEDINDO:1000X600X250CM, EXCLUSIVE</t>
  </si>
  <si>
    <t>CHAVE LIGA-DESLIGA 3X30A</t>
  </si>
  <si>
    <t>ALICATE DE COMPRESSÃO PARA TERMINAIS DE COMPRESSÃO DE CABOS COM SEÇÃO ATÉ 150MM2 A 300MM2</t>
  </si>
  <si>
    <t>TERMINAL A COMPRESSAO EM COBRE ESTANHADO PARA CABO 120 MM2, 1 FURO E 1 COMPRESSAO, PARA PARAFUSO DE FIXACAO M12</t>
  </si>
  <si>
    <t>TERMINAL A COMPRESSAO EM COBRE ESTANHADO PARA CABO 35 MM2, 1 FURO E 1 COMPRESSAO, PARA PARAFUSO DE FIXACAO M8</t>
  </si>
  <si>
    <t>TERMINAL A COMPRESSAO EM COBRE ESTANHADO PARA CABO 25 MM2, 1 FURO E 1 COMPRESSAO, PARA PARAFUSO DE FIXACAO M8</t>
  </si>
  <si>
    <t>TERMINAL A COMPRESSAO EM COBRE ESTANHADO PARA CABO 16 MM2, 1 FURO E 1 COMPRESSAO, PARA PARAFUSO DE FIXACAO M6</t>
  </si>
  <si>
    <t>DISJUNTOR TRIPOLAR 63 A, PADRÃO DIN ( LINHA BRANCA ), CURVA DE DISPARO C, CORRENTE DE INTERRUPÇÃO 5KA, REF.:</t>
  </si>
  <si>
    <t>DISJUNTOR TRIPOLAR 80 A, PADRÃO DIN ( LINHA BRANCA ), CURVA DE DISPARO C, CORRENTE DE INTERRUPÇÃO 5KA, REF.:</t>
  </si>
  <si>
    <t>CABO DE COBRE NU 35 MM2 - 1AWG</t>
  </si>
  <si>
    <t>FORNECIMENTO E INSTALAÇÃO DE AR CONDICIONADO TIPO SPLIT WALL 9.000 BTU'S (EVAPORADORA E CONDENSADORA) -</t>
  </si>
  <si>
    <t>FORNECIMENTO E INSTALAÇÃO DE AR CONDICIONADO TIPO SPLIT WALL 48.000 BTU'S (EVAPORADORA E CONDENSADORA) -</t>
  </si>
  <si>
    <t>TUBO DE COBRE FLEXÍVEL Ø 7/8" - 22,23MM, E= 1MM</t>
  </si>
  <si>
    <t>EXAUSTOR ACI-200, DA SICTELL OU SIMILAR</t>
  </si>
  <si>
    <t>CENTRAL DE AR COMPRIMIDO COM UM COMPRESSORES ISENTO DE ÓLEO DE 20 A 25 M³/H CADA COM DOIS RESERVATÓRIOS DE 500 LITROS AR COM QUALIDADE ANVISA.</t>
  </si>
  <si>
    <t>CHAPA DE AÇO GALVANIZADO Nº 24 - E=0,65MM - DIMENSÕES 2,00X1,00M (5,645 KG/M2)</t>
  </si>
  <si>
    <t>VÁLVULA DE RETENÇÃO HORIZONTAL, DE BRONZE, ROSCÁVEL, 1 1/4" - FORNECIMENTO E INSTALAÇÃO. AF_01/2019</t>
  </si>
  <si>
    <t>VÁLVULA DE DESCARGA METÁLICA, BASE 1 1/2 ", ACABAMENTO METALICO CROMADO - FORNECIMENTO E INSTALAÇÃO. AF_01/2019</t>
  </si>
  <si>
    <t xml:space="preserve">M2    </t>
  </si>
  <si>
    <t xml:space="preserve">H     </t>
  </si>
  <si>
    <t xml:space="preserve">UN    </t>
  </si>
  <si>
    <t xml:space="preserve">M     </t>
  </si>
  <si>
    <t xml:space="preserve">KG    </t>
  </si>
  <si>
    <t xml:space="preserve">M3    </t>
  </si>
  <si>
    <t xml:space="preserve">MES   </t>
  </si>
  <si>
    <t>BATENTE/ PORTAL/ ADUELA/ MARCO MACICO, E= *3 CM, L= *13 CM, *60 CM A 120* CM X *210 CM,  EM CEDRINHO/ ANGELIM COMERCIAL/ EUCALIPTO/ CURUPIXA/ PEROBA/ CUMARU OU EQUIVALENTE DA REGIAO (NAO INCLUI ALIZARES)</t>
  </si>
  <si>
    <t xml:space="preserve">JG    </t>
  </si>
  <si>
    <t>CABO DE ACO GALVANIZADO, DIAMETRO 9,53 MM (3/8"), COM ALMA DE FIBRA 6 X 25 F  (COLETADO CAIXA)</t>
  </si>
  <si>
    <t>JANELA FIXA EM ALUMINIO, 60  X 80 CM (A X L), BATENTE/REQUADRO DE 3 A 14 CM, COM VIDRO, SEM GUARNICAO/ALIZAR</t>
  </si>
  <si>
    <t>LUVA PVC, ROSCAVEL, 1 1/2",  AGUA FRIA PREDIAL</t>
  </si>
  <si>
    <t>TELA DE ACO SOLDADA NERVURADA, CA-60, Q-196, (3,11 KG/M2), DIAMETRO DO FIO = 5,0 MM, LARGURA =  2,45 M, ESPACAMENTO DA MALHA = 10 X 10 CM</t>
  </si>
  <si>
    <t>TELA DE ARAME GALV QUADRANGULAR / LOSANGULAR,  FIO 2,77 MM (12 BWG), MALHA  5 X 5 CM, H = 2 M</t>
  </si>
  <si>
    <t>TORNEIRA DE BOIA CONVENCIONAL PARA CAIXA D'AGUA, 3/4", COM HASTE E TORNEIRA METALICOS E BALAO PLASTICO</t>
  </si>
  <si>
    <t>TUBO PVC, ROSCAVEL, 1 1/2",  AGUA FRIA PREDIAL</t>
  </si>
  <si>
    <t>UNIAO PVC, SOLDAVEL, 110 MM,  PARA AGUA FRIA PREDIAL</t>
  </si>
  <si>
    <t>VALVULA DE RETENCAO VERTICAL, DE BRONZE (PN-16), 2 1/2", 200 PSI, EXTREMIDADES COM ROSCA</t>
  </si>
  <si>
    <t>TOPOGRAFO - T2 - FONTE DNIT - MÊS DE REF.: 02/19</t>
  </si>
  <si>
    <t>AUXILIAR TOPOGRAFIA - T4 - SEGUNDO GRAU COMPLETO - DNIT - MÊS DE REF.: 02/19</t>
  </si>
  <si>
    <t>VÁLVULA RETENÇÃO VERTICAL, BRONZE, D = 63 MM (2 1/2")</t>
  </si>
  <si>
    <t>Obs: composição/Base -  ORSE - 8794</t>
  </si>
  <si>
    <t>DATA BASE: FEVEREIRO/2019</t>
  </si>
  <si>
    <t>CONSTRUÇÃO DA UNIDADE DE PRONTO ATENDIMENTO(UPA)</t>
  </si>
  <si>
    <t>Obs: composição/Base - Composição adaptada SINAPI - 12203</t>
  </si>
  <si>
    <t>Obs: composição/Base -  ORSE - 11944</t>
  </si>
  <si>
    <t>Obs: composição/Base -  ORSE - 1636</t>
  </si>
  <si>
    <t>JUNCAO SIMPLES PVC RIGIDO C/ ANÉIS,  PARA ESGOTO PRIMARIO, DIAM =100 X 50MM</t>
  </si>
  <si>
    <t>Obs: composição/Base -  ORSE - 1586</t>
  </si>
  <si>
    <t>TÊ SANITÁRIO EM PVC RÍGIDO C/ ANÉIS, PARA ESGOTO PRIMÁRIO, DIÂM = 75 X 50MM</t>
  </si>
  <si>
    <t>Obs: composição/Base -  SINAPI - 1102</t>
  </si>
  <si>
    <t>Obs: composição/Base -  Composição -  ORSE - 9828 + 404/SINAPI INSUMO</t>
  </si>
  <si>
    <t>Obs: composição/Base -  Composição -  ORSE - 9828 + 21127/SINAPI INSUMO</t>
  </si>
  <si>
    <t>Obs: composição/Base -  Composição adaptada -  ORSE -  11764</t>
  </si>
  <si>
    <t>Obs: composição/Base -  Composição adaptada -  ORSE- 2899+ 1584/ORSE INSUMO</t>
  </si>
  <si>
    <t>Obs: composição/Base -  Composição adaptada -  ORSE- 2899 + 1583/ORSE INSUMO</t>
  </si>
  <si>
    <t>Obs: composição/Base -  Composição adaptada -  ORSE-  8222 + 711/ORSE INSUMO</t>
  </si>
  <si>
    <t>Obs: composição/Base -  Composição adaptada -  ORSE- 9311 + 34359/SINAPI INSUMO</t>
  </si>
  <si>
    <t>Obs: composição/Base -  Composição -  ORSE- 9629</t>
  </si>
  <si>
    <t>Obs: composição/Base - ORSE - 12136</t>
  </si>
  <si>
    <t>Obs: composição/Base -  ORSE adaptada - 1508+ 21034/SINAPI INSUMO</t>
  </si>
  <si>
    <t>Obs: composição/Base -  ORSE - 8735 + 8631/ ORSE INSUMO</t>
  </si>
  <si>
    <t>Obs: composição/Base -  SINAPI - 739081 + 585 SINAPI INSUMO</t>
  </si>
  <si>
    <t>Obs: composição/Base -  SINAPI - 92320 + 39748 SINAPI INSUMO</t>
  </si>
  <si>
    <t>Obs: composição/Base -  SINAPI - 92320 + 39749 SINAPI INSUMO</t>
  </si>
  <si>
    <t>Obs: composição/Base -  ORSE adaptada - 8735 + 12049 ORSE INSUMO</t>
  </si>
  <si>
    <t>Obs: composição/Base -  ORSE - 8837 + 72200(SINAPI)</t>
  </si>
  <si>
    <t>Obs: composição/Base -  ORSE - 7149 + 72200(SINAPI) + 8195/ORSE INSUMO</t>
  </si>
  <si>
    <t>Obs: composição/Base -  ORSE - 12065 + 72200(SINAPI) + 7966/ORSE INSUMO</t>
  </si>
  <si>
    <t>BATE MACA EM CHAPA DE AÇO INOX 304, L=20CM, E=1MM, ACABAMENTO POLIDO, DOTADO DE 4 FUROS E PARAFUSOS INOX AUTO-ATARRACHANTE</t>
  </si>
  <si>
    <t>Obs: composição/Base -  ORSE - 7979</t>
  </si>
  <si>
    <t>Obs: composição/Base -  ORSE- 9809 + 72200(SINAPI) + 183/SINAPI INSUMO</t>
  </si>
  <si>
    <t>Obs: composição/Base -  ORSE- 3540 + 72200(SINAPI)+9337/ORSE INSUMO</t>
  </si>
  <si>
    <t>Obs: composição/Base -  ORSE - 2816 + 12241/ ORSE INSUMO</t>
  </si>
  <si>
    <t>Obs: composição/Base -  ORSE - 4421 + 83624 SINAPI</t>
  </si>
  <si>
    <t>Obs: composição/Base -  ORSE - 4283 + 1907 ORSE INSUMO</t>
  </si>
  <si>
    <t>Obs: composição/Base -  ORSE - 4098(3098 = 4,5 H) + 3101/ ORSE INSUMO</t>
  </si>
  <si>
    <t>Obs: composição/Base -  ORSE - 4098(3098 = 4,5 H) + 2961/ ORSE INSUMO</t>
  </si>
  <si>
    <t>Obs: composição/Base -  ORSE - 11170 + 12012/ ORSE INSUMO</t>
  </si>
  <si>
    <t>Obs: composição /Base composição adaptada -  ORSE - 3836+589+7538+485/ ORSE INSUMO</t>
  </si>
  <si>
    <t>Obs: composição/Base -  ORSE - 11890 + 11602/ORSE INSUMO</t>
  </si>
  <si>
    <t>VALOR DO BDI (19,61%)</t>
  </si>
  <si>
    <t>VALOR DO BDI (28,27%)</t>
  </si>
  <si>
    <t xml:space="preserve"> OBRA:CONSTRUÇÃO DA UNIDADE DE PRONTO ATENDIMENTO(UPA)</t>
  </si>
  <si>
    <t xml:space="preserve"> LOCAL:AVENIDA AQUIDAUANA, S/N, BAIRRO DA SANTA LÚCIA, MACEIÓ - AL.</t>
  </si>
  <si>
    <t>RESUMO  DO  ORÇAMENTO - CONSTRUÇÃO DA UNIDADE DE PRONTO ATENDIMENTO(UPA)</t>
  </si>
  <si>
    <t>NOK</t>
  </si>
  <si>
    <t>BATE MACA EM CHAPA DE AÇO INOX 304, ESP. 1,0MM ACAB. POLIDO OU ESCOVADO, DIM. 800X200MM</t>
  </si>
  <si>
    <t>INCLUSO</t>
  </si>
  <si>
    <t>12.3</t>
  </si>
  <si>
    <t>Mercado/18</t>
  </si>
  <si>
    <t>Mercado/19</t>
  </si>
  <si>
    <t>Mercado/20</t>
  </si>
  <si>
    <t>20.2</t>
  </si>
  <si>
    <t>20.3</t>
  </si>
  <si>
    <t>Mercado/21</t>
  </si>
  <si>
    <t>21.1</t>
  </si>
  <si>
    <t>21.2</t>
  </si>
  <si>
    <t>21.3</t>
  </si>
  <si>
    <t>22.1</t>
  </si>
  <si>
    <t>22.2</t>
  </si>
  <si>
    <t>22.3</t>
  </si>
  <si>
    <t>Mercado/23</t>
  </si>
  <si>
    <t>23.1</t>
  </si>
  <si>
    <t>23.2</t>
  </si>
  <si>
    <t>23.3</t>
  </si>
  <si>
    <t>Mercado/24</t>
  </si>
  <si>
    <t>24.1</t>
  </si>
  <si>
    <t>24.2</t>
  </si>
  <si>
    <t>24.3</t>
  </si>
  <si>
    <t>Mercado/25</t>
  </si>
  <si>
    <t>25.1</t>
  </si>
  <si>
    <t>25.2</t>
  </si>
  <si>
    <t>25.3</t>
  </si>
  <si>
    <t>Mercado/26</t>
  </si>
  <si>
    <t>26.1</t>
  </si>
  <si>
    <t>26.2</t>
  </si>
  <si>
    <t>26.3</t>
  </si>
  <si>
    <t>ONLINE</t>
  </si>
  <si>
    <t>https://www.fazforte.com.br/</t>
  </si>
  <si>
    <t>http://www.stockcaixasdagua.com.br/</t>
  </si>
  <si>
    <t>https://www.caixadaguabrasil.com.br/</t>
  </si>
  <si>
    <t>https://www.americanas.com.br/produto/52933940/expurgo-inox?WT.srch=1&amp;acc=e789ea56094489dffd798f86ff51c7a9&amp;epar=bp_pl_00_go_pla_…</t>
  </si>
  <si>
    <t>https://www.shoptime.com.br/</t>
  </si>
  <si>
    <t>https://torneiraeletronica.com.br/</t>
  </si>
  <si>
    <t>https://www.palmetal.com.br/</t>
  </si>
  <si>
    <t>https://www.hidronox.com.br/produto/tampa-de-expurgo-hospitalar-290mm/121435</t>
  </si>
  <si>
    <t>https://www.palmetal.com.br/sifao-para-expurgo-palmetal</t>
  </si>
  <si>
    <t>THIAGO</t>
  </si>
  <si>
    <t>Fone: (41) 3347-0912 E-mail: luciano.jr@sicainox.com.br</t>
  </si>
  <si>
    <t>PAMELA</t>
  </si>
  <si>
    <t>Telefone: (31) 3462-9000 - casalab@casalab.com.br</t>
  </si>
  <si>
    <t>https://www.americanas.com.br/produto/53573721/torneira-clinica-alavanca-de-mesa-bica-movel?WT.srch=1&amp;acc=e789ea56094489dffd798f86ff…</t>
  </si>
  <si>
    <t>https://www.pontofrio.com.br/construcao/metaiseacessoriosdeconstrucao/Torneiras/torneira-clinica-alavanca-bica-movel-alta-14349886.html?utm…</t>
  </si>
  <si>
    <t>https://www.magazineluiza.com.br/</t>
  </si>
  <si>
    <t>https://www.troxbrasil.com.br/</t>
  </si>
  <si>
    <t>LUÍS ANTÔNIO</t>
  </si>
  <si>
    <t xml:space="preserve"> Cel: (21) 97159-2056 Tel: (21) 2195-8989    luis@tropicalrio.com.br</t>
  </si>
  <si>
    <t>Leonardo Almeida</t>
  </si>
  <si>
    <t>atendimento@novaexaustores.com.br - conctato - (11) 2943-4499</t>
  </si>
  <si>
    <t>https://www.novaexaustores.com.br/</t>
  </si>
  <si>
    <t>LUCIANO</t>
  </si>
  <si>
    <t xml:space="preserve"> Cel: (21) 99278-1332 Tel: (21) 2195-8989 Email: comercial@tropicalrio.com.br</t>
  </si>
  <si>
    <t>https://www.renovarventilacao.com.br/produtos</t>
  </si>
  <si>
    <t>http://www.daltech.com.br/</t>
  </si>
  <si>
    <t>http://www.separar.com.br/</t>
  </si>
  <si>
    <t>http://presmed.ind.br/</t>
  </si>
  <si>
    <t>CLAYTON ANTUNES</t>
  </si>
  <si>
    <t>Telefone: (11) 97979-7039 EMAIL: 
tcaindustria@tcaindustria.com.br</t>
  </si>
  <si>
    <t>http://www.airfan.com.br/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</si>
</sst>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44" formatCode="_-&quot;R$&quot;\ * #,##0.00_-;\-&quot;R$&quot;\ * #,##0.00_-;_-&quot;R$&quot;\ * &quot;-&quot;??_-;_-@_-"/>
    <numFmt numFmtId="43" formatCode="_-* #,##0.00_-;\-* #,##0.00_-;_-* &quot;-&quot;??_-;_-@_-"/>
    <numFmt numFmtId="164" formatCode="_(* #,##0.00_);_(* \(#,##0.00\);_(* &quot;-&quot;??_);_(@_)"/>
    <numFmt numFmtId="165" formatCode="#,##0.0000_);\(#,##0.0000\)"/>
    <numFmt numFmtId="166" formatCode="0.0%"/>
    <numFmt numFmtId="167" formatCode="0.000"/>
    <numFmt numFmtId="168" formatCode="_(* #,##0.00_);_(* \(#,##0.00\);_(* \-??_);_(@_)"/>
    <numFmt numFmtId="169" formatCode="0.00000"/>
    <numFmt numFmtId="170" formatCode="&quot;R$&quot;#,##0.00;[Red]&quot;R$&quot;#,##0.00"/>
    <numFmt numFmtId="171" formatCode="&quot;R$ &quot;#,##0.00;[Red]&quot;R$ &quot;#,##0.00"/>
    <numFmt numFmtId="172" formatCode="_-[$R$-416]\ * #,##0.00_-;\-[$R$-416]\ * #,##0.00_-;_-[$R$-416]\ * &quot;-&quot;??_-;_-@_-"/>
    <numFmt numFmtId="173" formatCode="_-&quot;R$&quot;\ * #,##0.000000000000_-;\-&quot;R$&quot;\ * #,##0.000000000000_-;_-&quot;R$&quot;\ * &quot;-&quot;??_-;_-@_-"/>
    <numFmt numFmtId="174" formatCode="0.0000"/>
    <numFmt numFmtId="175" formatCode="&quot;R$ &quot;#,##0.00_);\(&quot;R$ &quot;#,##0.00\)"/>
    <numFmt numFmtId="176" formatCode="#,##0.000"/>
    <numFmt numFmtId="177" formatCode="_([$€]* #,##0.00_);_([$€]* \(#,##0.00\);_([$€]* \-??_);_(@_)"/>
    <numFmt numFmtId="178" formatCode="_(&quot;R$ &quot;* #,##0.00_);_(&quot;R$ &quot;* \(#,##0.00\);_(&quot;R$ &quot;* \-??_);_(@_)"/>
    <numFmt numFmtId="179" formatCode="_ &quot;R$&quot;* #,##0.00_ ;_ &quot;R$&quot;* \-#,##0.00_ ;_ &quot;R$&quot;* &quot;-&quot;??_ ;_ @_ "/>
    <numFmt numFmtId="180" formatCode="_(&quot;R$ &quot;* #,##0.00_);_(&quot;R$ &quot;* \(#,##0.00\);_(&quot;R$ &quot;* &quot;-&quot;??_);_(@_)"/>
    <numFmt numFmtId="181" formatCode="#,"/>
    <numFmt numFmtId="182" formatCode="_([$€-2]* #,##0.00_);_([$€-2]* \(#,##0.00\);_([$€-2]* &quot;-&quot;??_)"/>
    <numFmt numFmtId="183" formatCode="#,##0.00\ ;&quot; (&quot;#,##0.00\);&quot; -&quot;#\ ;@\ "/>
    <numFmt numFmtId="184" formatCode="_(&quot;$&quot;* #,##0.00_);_(&quot;$&quot;* \(#,##0.00\);_(&quot;$&quot;* &quot;-&quot;??_);_(@_)"/>
    <numFmt numFmtId="185" formatCode="#,##0.0000"/>
    <numFmt numFmtId="186" formatCode="_(* #,##0.00000_);_(* \(#,##0.00000\);_(* &quot;-&quot;??_);_(@_)"/>
  </numFmts>
  <fonts count="140">
    <font>
      <sz val="11"/>
      <color theme="1"/>
      <name val="Calibri"/>
      <family val="2"/>
      <scheme val="minor"/>
    </font>
    <font>
      <sz val="10"/>
      <name val="Arial"/>
      <family val="2"/>
    </font>
    <font>
      <sz val="9"/>
      <name val="Arial Narrow"/>
      <family val="2"/>
    </font>
    <font>
      <b/>
      <sz val="9"/>
      <name val="Arial Narrow"/>
      <family val="2"/>
    </font>
    <font>
      <sz val="10"/>
      <name val="Arial"/>
      <family val="2"/>
    </font>
    <font>
      <sz val="11"/>
      <color indexed="8"/>
      <name val="Calibri"/>
      <family val="2"/>
    </font>
    <font>
      <b/>
      <sz val="10"/>
      <name val="Arial Narrow"/>
      <family val="2"/>
    </font>
    <font>
      <sz val="11"/>
      <color indexed="8"/>
      <name val="Arial"/>
      <family val="2"/>
    </font>
    <font>
      <b/>
      <sz val="11"/>
      <color theme="1"/>
      <name val="Calibri"/>
      <family val="2"/>
      <scheme val="minor"/>
    </font>
    <font>
      <b/>
      <sz val="14"/>
      <color theme="1"/>
      <name val="Calibri"/>
      <family val="2"/>
      <scheme val="minor"/>
    </font>
    <font>
      <sz val="11"/>
      <color theme="1"/>
      <name val="Calibri"/>
      <family val="2"/>
      <scheme val="minor"/>
    </font>
    <font>
      <sz val="10"/>
      <color theme="1"/>
      <name val="Tahoma"/>
      <family val="2"/>
    </font>
    <font>
      <sz val="10"/>
      <name val="Tahoma"/>
      <family val="2"/>
    </font>
    <font>
      <b/>
      <sz val="10"/>
      <name val="Tahoma"/>
      <family val="2"/>
    </font>
    <font>
      <b/>
      <sz val="10"/>
      <color theme="1"/>
      <name val="Tahoma"/>
      <family val="2"/>
    </font>
    <font>
      <sz val="9"/>
      <color theme="1"/>
      <name val="Tahoma"/>
      <family val="2"/>
    </font>
    <font>
      <b/>
      <sz val="11"/>
      <color theme="0"/>
      <name val="Calibri"/>
      <family val="2"/>
      <scheme val="minor"/>
    </font>
    <font>
      <b/>
      <sz val="10"/>
      <color rgb="FFFF0000"/>
      <name val="Tahoma"/>
      <family val="2"/>
    </font>
    <font>
      <b/>
      <sz val="16"/>
      <color theme="3"/>
      <name val="Tahoma"/>
      <family val="2"/>
    </font>
    <font>
      <sz val="10"/>
      <color rgb="FFFF0000"/>
      <name val="Tahoma"/>
      <family val="2"/>
    </font>
    <font>
      <b/>
      <sz val="9"/>
      <color theme="0"/>
      <name val="Tahoma"/>
      <family val="2"/>
    </font>
    <font>
      <b/>
      <sz val="18"/>
      <name val="Arial"/>
      <family val="2"/>
    </font>
    <font>
      <sz val="18"/>
      <name val="Arial"/>
      <family val="2"/>
    </font>
    <font>
      <sz val="18"/>
      <color rgb="FFFF0000"/>
      <name val="Arial"/>
      <family val="2"/>
    </font>
    <font>
      <sz val="10"/>
      <name val="Arial"/>
      <family val="2"/>
      <charset val="1"/>
    </font>
    <font>
      <sz val="11"/>
      <color indexed="8"/>
      <name val="Calibri"/>
      <family val="2"/>
      <charset val="1"/>
    </font>
    <font>
      <sz val="9"/>
      <name val="Arial"/>
      <family val="2"/>
      <charset val="1"/>
    </font>
    <font>
      <sz val="8"/>
      <name val="Arial"/>
      <family val="2"/>
      <charset val="1"/>
    </font>
    <font>
      <sz val="10"/>
      <name val="Technic"/>
      <charset val="2"/>
    </font>
    <font>
      <sz val="8"/>
      <name val="Tahoma"/>
      <family val="2"/>
      <charset val="1"/>
    </font>
    <font>
      <sz val="7.5"/>
      <name val="Arial"/>
      <family val="2"/>
      <charset val="1"/>
    </font>
    <font>
      <sz val="10"/>
      <color indexed="10"/>
      <name val="Technic"/>
      <charset val="2"/>
    </font>
    <font>
      <sz val="10"/>
      <color indexed="30"/>
      <name val="Technic"/>
      <charset val="2"/>
    </font>
    <font>
      <sz val="7.5"/>
      <color indexed="10"/>
      <name val="Arial"/>
      <family val="2"/>
      <charset val="1"/>
    </font>
    <font>
      <b/>
      <sz val="20"/>
      <name val="TechnicBold"/>
      <charset val="2"/>
    </font>
    <font>
      <sz val="11"/>
      <name val="Arial"/>
      <family val="2"/>
      <charset val="1"/>
    </font>
    <font>
      <sz val="7"/>
      <name val="Arial"/>
      <family val="2"/>
      <charset val="1"/>
    </font>
    <font>
      <sz val="7.5"/>
      <color indexed="9"/>
      <name val="Arial"/>
      <family val="2"/>
      <charset val="1"/>
    </font>
    <font>
      <b/>
      <sz val="9"/>
      <name val="TechnicLite"/>
      <charset val="2"/>
    </font>
    <font>
      <b/>
      <sz val="11"/>
      <name val="TechnicLite"/>
      <charset val="2"/>
    </font>
    <font>
      <sz val="10"/>
      <name val="Tahoma"/>
      <family val="2"/>
      <charset val="1"/>
    </font>
    <font>
      <sz val="12"/>
      <name val="Arial"/>
      <family val="2"/>
      <charset val="1"/>
    </font>
    <font>
      <b/>
      <sz val="14"/>
      <name val="TechnicLite"/>
      <charset val="2"/>
    </font>
    <font>
      <sz val="10"/>
      <color indexed="10"/>
      <name val="Arial"/>
      <family val="2"/>
      <charset val="1"/>
    </font>
    <font>
      <b/>
      <sz val="8"/>
      <name val="TechnicLite"/>
      <charset val="2"/>
    </font>
    <font>
      <b/>
      <sz val="10"/>
      <name val="Times New Roman"/>
      <family val="1"/>
      <charset val="1"/>
    </font>
    <font>
      <sz val="10"/>
      <name val="Times New Roman"/>
      <family val="1"/>
      <charset val="1"/>
    </font>
    <font>
      <b/>
      <sz val="11"/>
      <name val="Times New Roman"/>
      <family val="1"/>
      <charset val="1"/>
    </font>
    <font>
      <sz val="11"/>
      <name val="Times New Roman"/>
      <family val="1"/>
      <charset val="1"/>
    </font>
    <font>
      <b/>
      <sz val="11"/>
      <color indexed="10"/>
      <name val="Times New Roman"/>
      <family val="1"/>
      <charset val="1"/>
    </font>
    <font>
      <b/>
      <sz val="11"/>
      <name val="Calibri"/>
      <family val="2"/>
      <scheme val="minor"/>
    </font>
    <font>
      <sz val="11"/>
      <name val="Calibri"/>
      <family val="2"/>
      <scheme val="minor"/>
    </font>
    <font>
      <sz val="11"/>
      <color theme="1"/>
      <name val="Arial"/>
      <family val="2"/>
    </font>
    <font>
      <b/>
      <sz val="11"/>
      <color theme="0" tint="-0.499984740745262"/>
      <name val="Arial"/>
      <family val="2"/>
    </font>
    <font>
      <b/>
      <sz val="11"/>
      <color theme="1"/>
      <name val="Arial"/>
      <family val="2"/>
    </font>
    <font>
      <sz val="18"/>
      <color theme="0"/>
      <name val="Arial"/>
      <family val="2"/>
    </font>
    <font>
      <b/>
      <sz val="18"/>
      <color rgb="FFFF0000"/>
      <name val="Arial"/>
      <family val="2"/>
    </font>
    <font>
      <b/>
      <sz val="18"/>
      <color theme="0"/>
      <name val="Arial"/>
      <family val="2"/>
    </font>
    <font>
      <b/>
      <sz val="12"/>
      <color theme="1"/>
      <name val="Tahoma"/>
      <family val="2"/>
    </font>
    <font>
      <sz val="11"/>
      <name val="Calibri"/>
      <family val="2"/>
    </font>
    <font>
      <sz val="10"/>
      <name val="Verdana"/>
      <family val="2"/>
    </font>
    <font>
      <sz val="11"/>
      <color rgb="FFFF0000"/>
      <name val="Calibri"/>
      <family val="2"/>
      <scheme val="minor"/>
    </font>
    <font>
      <sz val="12"/>
      <color theme="1"/>
      <name val="Tahoma"/>
      <family val="2"/>
    </font>
    <font>
      <b/>
      <sz val="9"/>
      <name val="Tahoma"/>
      <family val="2"/>
    </font>
    <font>
      <sz val="9"/>
      <name val="Tahoma"/>
      <family val="2"/>
    </font>
    <font>
      <b/>
      <sz val="20"/>
      <color theme="1"/>
      <name val="Calibri"/>
      <family val="2"/>
      <scheme val="minor"/>
    </font>
    <font>
      <sz val="18"/>
      <color theme="1"/>
      <name val="Calibri"/>
      <family val="2"/>
      <scheme val="minor"/>
    </font>
    <font>
      <sz val="20"/>
      <color theme="1"/>
      <name val="Calibri"/>
      <family val="2"/>
      <scheme val="minor"/>
    </font>
    <font>
      <b/>
      <sz val="24"/>
      <color theme="1"/>
      <name val="Calibri"/>
      <family val="2"/>
      <scheme val="minor"/>
    </font>
    <font>
      <b/>
      <sz val="18"/>
      <color theme="1"/>
      <name val="Calibri"/>
      <family val="2"/>
      <scheme val="minor"/>
    </font>
    <font>
      <b/>
      <sz val="12"/>
      <color theme="1"/>
      <name val="Arial"/>
      <family val="2"/>
    </font>
    <font>
      <sz val="9"/>
      <color theme="1"/>
      <name val="Arial"/>
      <family val="2"/>
    </font>
    <font>
      <sz val="10"/>
      <color theme="1"/>
      <name val="Arial"/>
      <family val="2"/>
    </font>
    <font>
      <sz val="12"/>
      <color theme="1"/>
      <name val="Arial"/>
      <family val="2"/>
    </font>
    <font>
      <sz val="9"/>
      <name val="Arial"/>
      <family val="2"/>
    </font>
    <font>
      <sz val="8"/>
      <name val="Arial"/>
      <family val="2"/>
    </font>
    <font>
      <b/>
      <sz val="10"/>
      <name val="Arial"/>
      <family val="2"/>
    </font>
    <font>
      <sz val="12"/>
      <name val="Tahoma"/>
      <family val="2"/>
    </font>
    <font>
      <b/>
      <sz val="14"/>
      <name val="Calibri"/>
      <family val="2"/>
      <scheme val="minor"/>
    </font>
    <font>
      <sz val="10"/>
      <name val="Calibri"/>
      <family val="2"/>
      <scheme val="minor"/>
    </font>
    <font>
      <b/>
      <sz val="10"/>
      <name val="Calibri"/>
      <family val="2"/>
      <scheme val="minor"/>
    </font>
    <font>
      <b/>
      <sz val="12"/>
      <name val="Calibri"/>
      <family val="2"/>
      <scheme val="minor"/>
    </font>
    <font>
      <b/>
      <sz val="11"/>
      <name val="Arial"/>
      <family val="2"/>
    </font>
    <font>
      <sz val="11"/>
      <name val="Arial"/>
      <family val="2"/>
    </font>
    <font>
      <sz val="8"/>
      <name val="Tahoma"/>
      <family val="2"/>
    </font>
    <font>
      <sz val="7.5"/>
      <name val="Arial"/>
      <family val="2"/>
    </font>
    <font>
      <sz val="10"/>
      <color rgb="FFFFFF00"/>
      <name val="Technic"/>
      <charset val="2"/>
    </font>
    <font>
      <sz val="10"/>
      <color rgb="FF0070C0"/>
      <name val="Technic"/>
      <charset val="2"/>
    </font>
    <font>
      <sz val="10"/>
      <color rgb="FFFF0000"/>
      <name val="Technic"/>
      <charset val="2"/>
    </font>
    <font>
      <sz val="7"/>
      <name val="Arial"/>
      <family val="2"/>
    </font>
    <font>
      <sz val="7.5"/>
      <color theme="0"/>
      <name val="Arial"/>
      <family val="2"/>
    </font>
    <font>
      <sz val="12"/>
      <name val="Arial"/>
      <family val="2"/>
    </font>
    <font>
      <sz val="10"/>
      <color indexed="10"/>
      <name val="Arial"/>
      <family val="2"/>
    </font>
    <font>
      <sz val="10"/>
      <name val="Helv"/>
      <charset val="204"/>
    </font>
    <font>
      <sz val="10"/>
      <color indexed="8"/>
      <name val="Arial1"/>
    </font>
    <font>
      <u/>
      <sz val="9.9"/>
      <color theme="10"/>
      <name val="Calibri"/>
      <family val="2"/>
    </font>
    <font>
      <u/>
      <sz val="10"/>
      <color theme="10"/>
      <name val="Arial"/>
      <family val="2"/>
    </font>
    <font>
      <u/>
      <sz val="10"/>
      <color indexed="12"/>
      <name val="Arial"/>
      <family val="2"/>
    </font>
    <font>
      <sz val="10"/>
      <name val="Courier"/>
      <family val="3"/>
    </font>
    <font>
      <sz val="10"/>
      <color indexed="8"/>
      <name val="MS Sans Serif"/>
      <family val="2"/>
    </font>
    <font>
      <sz val="1"/>
      <color indexed="18"/>
      <name val="Courier"/>
      <family val="3"/>
    </font>
    <font>
      <b/>
      <sz val="9"/>
      <name val="Times New Roman"/>
      <family val="1"/>
    </font>
    <font>
      <b/>
      <sz val="18"/>
      <color indexed="62"/>
      <name val="Cambria"/>
      <family val="2"/>
    </font>
    <font>
      <b/>
      <sz val="18"/>
      <color indexed="56"/>
      <name val="Cambria"/>
      <family val="2"/>
    </font>
    <font>
      <b/>
      <sz val="15"/>
      <color indexed="56"/>
      <name val="Calibri"/>
      <family val="2"/>
    </font>
    <font>
      <b/>
      <sz val="12"/>
      <name val="Arial"/>
      <family val="2"/>
    </font>
    <font>
      <sz val="10"/>
      <color theme="3"/>
      <name val="Arial"/>
      <family val="2"/>
    </font>
    <font>
      <sz val="10"/>
      <color rgb="FF0070C0"/>
      <name val="Arial"/>
      <family val="2"/>
    </font>
    <font>
      <sz val="10"/>
      <color rgb="FFFF0000"/>
      <name val="Arial"/>
      <family val="2"/>
    </font>
    <font>
      <b/>
      <sz val="6"/>
      <color theme="0"/>
      <name val="Calibri"/>
      <family val="2"/>
      <scheme val="minor"/>
    </font>
    <font>
      <b/>
      <sz val="7"/>
      <color theme="0"/>
      <name val="Calibri"/>
      <family val="2"/>
      <scheme val="minor"/>
    </font>
    <font>
      <sz val="8"/>
      <color theme="1" tint="0.14999847407452621"/>
      <name val="Calibri"/>
      <family val="2"/>
      <scheme val="minor"/>
    </font>
    <font>
      <sz val="2"/>
      <color theme="1"/>
      <name val="Calibri"/>
      <family val="2"/>
      <scheme val="minor"/>
    </font>
    <font>
      <b/>
      <sz val="12"/>
      <color rgb="FFFF0000"/>
      <name val="Calibri"/>
      <family val="2"/>
      <scheme val="minor"/>
    </font>
    <font>
      <b/>
      <sz val="9"/>
      <color theme="1"/>
      <name val="Bookman Old Style"/>
      <family val="1"/>
    </font>
    <font>
      <sz val="9"/>
      <color theme="1"/>
      <name val="Bookman Old Style"/>
      <family val="1"/>
    </font>
    <font>
      <b/>
      <sz val="9"/>
      <name val="Bookman Old Style"/>
      <family val="1"/>
    </font>
    <font>
      <b/>
      <sz val="9"/>
      <color rgb="FF000000"/>
      <name val="Bookman Old Style"/>
      <family val="1"/>
    </font>
    <font>
      <b/>
      <sz val="9"/>
      <color theme="0" tint="-0.14999847407452621"/>
      <name val="Bookman Old Style"/>
      <family val="1"/>
    </font>
    <font>
      <sz val="9"/>
      <color rgb="FF000000"/>
      <name val="Bookman Old Style"/>
      <family val="1"/>
    </font>
    <font>
      <sz val="10"/>
      <color theme="0"/>
      <name val="Tahoma"/>
      <family val="2"/>
    </font>
    <font>
      <sz val="15"/>
      <color rgb="FFFF0000"/>
      <name val="Calibri"/>
      <family val="2"/>
      <scheme val="minor"/>
    </font>
    <font>
      <sz val="10"/>
      <name val="Arial Narrow"/>
      <family val="2"/>
    </font>
    <font>
      <b/>
      <sz val="10"/>
      <color theme="1" tint="0.34998626667073579"/>
      <name val="Arial Narrow"/>
      <family val="2"/>
    </font>
    <font>
      <b/>
      <sz val="10"/>
      <color rgb="FFFF0000"/>
      <name val="Calibri"/>
      <family val="2"/>
      <scheme val="minor"/>
    </font>
    <font>
      <b/>
      <sz val="11"/>
      <color theme="3"/>
      <name val="Calibri"/>
      <family val="2"/>
      <scheme val="minor"/>
    </font>
    <font>
      <b/>
      <sz val="15"/>
      <color theme="3"/>
      <name val="Calibri"/>
      <family val="2"/>
      <scheme val="minor"/>
    </font>
    <font>
      <b/>
      <sz val="13"/>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b/>
      <sz val="18"/>
      <color theme="3"/>
      <name val="Cambria"/>
      <family val="2"/>
      <scheme val="major"/>
    </font>
    <font>
      <sz val="11"/>
      <color rgb="FFFFFF00"/>
      <name val="Calibri"/>
      <family val="2"/>
      <scheme val="minor"/>
    </font>
    <font>
      <sz val="9"/>
      <name val="Bookman Old Style"/>
      <family val="1"/>
    </font>
  </fonts>
  <fills count="63">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theme="4" tint="0.39997558519241921"/>
        <bgColor indexed="64"/>
      </patternFill>
    </fill>
    <fill>
      <patternFill patternType="solid">
        <fgColor rgb="FF00B0F0"/>
        <bgColor indexed="64"/>
      </patternFill>
    </fill>
    <fill>
      <patternFill patternType="solid">
        <fgColor theme="7" tint="0.39997558519241921"/>
        <bgColor indexed="64"/>
      </patternFill>
    </fill>
    <fill>
      <patternFill patternType="solid">
        <fgColor rgb="FFFFFF00"/>
        <bgColor indexed="64"/>
      </patternFill>
    </fill>
    <fill>
      <patternFill patternType="solid">
        <fgColor indexed="9"/>
        <bgColor indexed="26"/>
      </patternFill>
    </fill>
    <fill>
      <patternFill patternType="solid">
        <fgColor indexed="50"/>
        <bgColor indexed="49"/>
      </patternFill>
    </fill>
    <fill>
      <patternFill patternType="solid">
        <fgColor theme="6" tint="0.39997558519241921"/>
        <bgColor indexed="22"/>
      </patternFill>
    </fill>
    <fill>
      <patternFill patternType="solid">
        <fgColor theme="5" tint="-0.249977111117893"/>
        <bgColor indexed="64"/>
      </patternFill>
    </fill>
    <fill>
      <patternFill patternType="solid">
        <fgColor theme="6" tint="0.39997558519241921"/>
        <bgColor indexed="64"/>
      </patternFill>
    </fill>
    <fill>
      <patternFill patternType="solid">
        <fgColor theme="3" tint="-0.249977111117893"/>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FF0000"/>
        <bgColor indexed="64"/>
      </patternFill>
    </fill>
    <fill>
      <patternFill patternType="solid">
        <fgColor indexed="65"/>
        <bgColor theme="0"/>
      </patternFill>
    </fill>
    <fill>
      <patternFill patternType="solid">
        <fgColor rgb="FF92D050"/>
        <bgColor theme="0"/>
      </patternFill>
    </fill>
    <fill>
      <patternFill patternType="solid">
        <fgColor indexed="22"/>
        <bgColor indexed="31"/>
      </patternFill>
    </fill>
    <fill>
      <patternFill patternType="mediumGray">
        <fgColor indexed="22"/>
        <bgColor indexed="22"/>
      </patternFill>
    </fill>
    <fill>
      <patternFill patternType="solid">
        <fgColor theme="1"/>
        <bgColor indexed="64"/>
      </patternFill>
    </fill>
    <fill>
      <patternFill patternType="solid">
        <fgColor rgb="FF92D050"/>
        <bgColor indexed="64"/>
      </patternFill>
    </fill>
    <fill>
      <patternFill patternType="solid">
        <fgColor rgb="FFFFFFFF"/>
        <bgColor indexed="64"/>
      </patternFill>
    </fill>
    <fill>
      <patternFill patternType="solid">
        <fgColor rgb="FFD8D8D8"/>
        <bgColor indexed="64"/>
      </patternFill>
    </fill>
    <fill>
      <patternFill patternType="solid">
        <fgColor theme="0" tint="-0.4999847407452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329">
    <border>
      <left/>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thin">
        <color theme="0"/>
      </left>
      <right style="thin">
        <color theme="0"/>
      </right>
      <top style="thin">
        <color theme="0"/>
      </top>
      <bottom style="thin">
        <color theme="0"/>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8"/>
      </right>
      <top style="medium">
        <color indexed="64"/>
      </top>
      <bottom style="thin">
        <color indexed="8"/>
      </bottom>
      <diagonal/>
    </border>
    <border>
      <left/>
      <right style="medium">
        <color indexed="64"/>
      </right>
      <top style="medium">
        <color indexed="64"/>
      </top>
      <bottom style="medium">
        <color indexed="8"/>
      </bottom>
      <diagonal/>
    </border>
    <border>
      <left style="thin">
        <color indexed="8"/>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right style="medium">
        <color indexed="64"/>
      </right>
      <top style="medium">
        <color indexed="8"/>
      </top>
      <bottom style="medium">
        <color indexed="64"/>
      </bottom>
      <diagonal/>
    </border>
    <border>
      <left style="medium">
        <color indexed="64"/>
      </left>
      <right style="medium">
        <color indexed="64"/>
      </right>
      <top/>
      <bottom style="medium">
        <color indexed="64"/>
      </bottom>
      <diagonal/>
    </border>
    <border>
      <left style="medium">
        <color indexed="64"/>
      </left>
      <right style="hair">
        <color indexed="8"/>
      </right>
      <top style="thin">
        <color indexed="8"/>
      </top>
      <bottom style="medium">
        <color indexed="64"/>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
      <left/>
      <right style="thin">
        <color indexed="64"/>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hair">
        <color indexed="8"/>
      </left>
      <right style="thin">
        <color indexed="8"/>
      </right>
      <top/>
      <bottom/>
      <diagonal/>
    </border>
    <border>
      <left style="hair">
        <color indexed="8"/>
      </left>
      <right style="medium">
        <color indexed="64"/>
      </right>
      <top/>
      <bottom/>
      <diagonal/>
    </border>
    <border>
      <left/>
      <right style="thin">
        <color indexed="64"/>
      </right>
      <top style="medium">
        <color indexed="8"/>
      </top>
      <bottom style="thin">
        <color indexed="64"/>
      </bottom>
      <diagonal/>
    </border>
    <border>
      <left/>
      <right style="thin">
        <color indexed="8"/>
      </right>
      <top style="medium">
        <color indexed="8"/>
      </top>
      <bottom style="thin">
        <color indexed="8"/>
      </bottom>
      <diagonal/>
    </border>
    <border>
      <left style="thin">
        <color indexed="8"/>
      </left>
      <right style="thin">
        <color indexed="8"/>
      </right>
      <top/>
      <bottom style="thin">
        <color indexed="8"/>
      </bottom>
      <diagonal/>
    </border>
    <border>
      <left style="hair">
        <color indexed="8"/>
      </left>
      <right style="thin">
        <color indexed="8"/>
      </right>
      <top/>
      <bottom style="thin">
        <color indexed="8"/>
      </bottom>
      <diagonal/>
    </border>
    <border>
      <left style="hair">
        <color indexed="8"/>
      </left>
      <right style="medium">
        <color indexed="8"/>
      </right>
      <top/>
      <bottom style="thin">
        <color indexed="8"/>
      </bottom>
      <diagonal/>
    </border>
    <border>
      <left style="hair">
        <color indexed="8"/>
      </left>
      <right style="medium">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hair">
        <color indexed="8"/>
      </left>
      <right style="thin">
        <color indexed="8"/>
      </right>
      <top style="thin">
        <color indexed="8"/>
      </top>
      <bottom/>
      <diagonal/>
    </border>
    <border>
      <left style="hair">
        <color indexed="8"/>
      </left>
      <right style="medium">
        <color indexed="64"/>
      </right>
      <top style="thin">
        <color indexed="8"/>
      </top>
      <bottom/>
      <diagonal/>
    </border>
    <border>
      <left/>
      <right style="thin">
        <color indexed="8"/>
      </right>
      <top style="thin">
        <color indexed="8"/>
      </top>
      <bottom style="thin">
        <color indexed="8"/>
      </bottom>
      <diagonal/>
    </border>
    <border>
      <left style="hair">
        <color indexed="8"/>
      </left>
      <right style="medium">
        <color indexed="8"/>
      </right>
      <top style="thin">
        <color indexed="8"/>
      </top>
      <bottom/>
      <diagonal/>
    </border>
    <border>
      <left style="thin">
        <color indexed="8"/>
      </left>
      <right style="hair">
        <color indexed="8"/>
      </right>
      <top style="thin">
        <color indexed="8"/>
      </top>
      <bottom/>
      <diagonal/>
    </border>
    <border>
      <left style="thin">
        <color indexed="8"/>
      </left>
      <right style="hair">
        <color indexed="8"/>
      </right>
      <top/>
      <bottom style="thin">
        <color indexed="8"/>
      </bottom>
      <diagonal/>
    </border>
    <border>
      <left style="medium">
        <color indexed="64"/>
      </left>
      <right style="thin">
        <color indexed="8"/>
      </right>
      <top style="thin">
        <color indexed="8"/>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hair">
        <color indexed="8"/>
      </right>
      <top/>
      <bottom style="medium">
        <color indexed="64"/>
      </bottom>
      <diagonal/>
    </border>
    <border>
      <left style="hair">
        <color indexed="8"/>
      </left>
      <right style="thin">
        <color indexed="8"/>
      </right>
      <top/>
      <bottom style="medium">
        <color indexed="64"/>
      </bottom>
      <diagonal/>
    </border>
    <border>
      <left style="hair">
        <color indexed="8"/>
      </left>
      <right style="medium">
        <color indexed="64"/>
      </right>
      <top/>
      <bottom style="medium">
        <color indexed="64"/>
      </bottom>
      <diagonal/>
    </border>
    <border>
      <left/>
      <right style="thin">
        <color indexed="8"/>
      </right>
      <top/>
      <bottom/>
      <diagonal/>
    </border>
    <border>
      <left style="thin">
        <color indexed="8"/>
      </left>
      <right style="medium">
        <color indexed="8"/>
      </right>
      <top/>
      <bottom style="medium">
        <color indexed="8"/>
      </bottom>
      <diagonal/>
    </border>
    <border>
      <left style="medium">
        <color indexed="8"/>
      </left>
      <right/>
      <top/>
      <bottom/>
      <diagonal/>
    </border>
    <border>
      <left style="thin">
        <color indexed="8"/>
      </left>
      <right style="hair">
        <color indexed="8"/>
      </right>
      <top/>
      <bottom/>
      <diagonal/>
    </border>
    <border>
      <left style="thin">
        <color indexed="8"/>
      </left>
      <right style="medium">
        <color indexed="8"/>
      </right>
      <top style="medium">
        <color indexed="8"/>
      </top>
      <bottom style="medium">
        <color indexed="8"/>
      </bottom>
      <diagonal/>
    </border>
    <border>
      <left style="medium">
        <color indexed="8"/>
      </left>
      <right/>
      <top/>
      <bottom style="medium">
        <color indexed="8"/>
      </bottom>
      <diagonal/>
    </border>
    <border>
      <left style="thin">
        <color indexed="8"/>
      </left>
      <right style="thin">
        <color indexed="8"/>
      </right>
      <top/>
      <bottom style="medium">
        <color indexed="8"/>
      </bottom>
      <diagonal/>
    </border>
    <border>
      <left style="thin">
        <color indexed="8"/>
      </left>
      <right style="hair">
        <color indexed="8"/>
      </right>
      <top/>
      <bottom style="medium">
        <color indexed="8"/>
      </bottom>
      <diagonal/>
    </border>
    <border>
      <left style="hair">
        <color indexed="8"/>
      </left>
      <right style="thin">
        <color indexed="8"/>
      </right>
      <top/>
      <bottom style="medium">
        <color indexed="8"/>
      </bottom>
      <diagonal/>
    </border>
    <border>
      <left style="hair">
        <color indexed="8"/>
      </left>
      <right style="medium">
        <color indexed="64"/>
      </right>
      <top/>
      <bottom style="medium">
        <color indexed="8"/>
      </bottom>
      <diagonal/>
    </border>
    <border>
      <left style="medium">
        <color indexed="8"/>
      </left>
      <right/>
      <top/>
      <bottom style="thin">
        <color indexed="8"/>
      </bottom>
      <diagonal/>
    </border>
    <border>
      <left style="thin">
        <color indexed="8"/>
      </left>
      <right style="hair">
        <color indexed="8"/>
      </right>
      <top style="medium">
        <color indexed="8"/>
      </top>
      <bottom style="thin">
        <color indexed="8"/>
      </bottom>
      <diagonal/>
    </border>
    <border>
      <left style="hair">
        <color indexed="8"/>
      </left>
      <right style="thin">
        <color indexed="8"/>
      </right>
      <top style="medium">
        <color indexed="8"/>
      </top>
      <bottom style="thin">
        <color indexed="8"/>
      </bottom>
      <diagonal/>
    </border>
    <border>
      <left style="hair">
        <color indexed="8"/>
      </left>
      <right style="medium">
        <color indexed="64"/>
      </right>
      <top style="medium">
        <color indexed="8"/>
      </top>
      <bottom style="thin">
        <color indexed="8"/>
      </bottom>
      <diagonal/>
    </border>
    <border>
      <left/>
      <right/>
      <top/>
      <bottom style="thin">
        <color indexed="8"/>
      </bottom>
      <diagonal/>
    </border>
    <border>
      <left/>
      <right style="hair">
        <color indexed="8"/>
      </right>
      <top/>
      <bottom style="thin">
        <color indexed="8"/>
      </bottom>
      <diagonal/>
    </border>
    <border>
      <left style="thin">
        <color indexed="8"/>
      </left>
      <right style="hair">
        <color indexed="8"/>
      </right>
      <top style="thin">
        <color indexed="8"/>
      </top>
      <bottom style="thin">
        <color indexed="8"/>
      </bottom>
      <diagonal/>
    </border>
    <border>
      <left/>
      <right style="medium">
        <color indexed="64"/>
      </right>
      <top style="thin">
        <color indexed="8"/>
      </top>
      <bottom style="thin">
        <color indexed="8"/>
      </bottom>
      <diagonal/>
    </border>
    <border>
      <left/>
      <right style="thin">
        <color indexed="8"/>
      </right>
      <top/>
      <bottom style="medium">
        <color indexed="8"/>
      </bottom>
      <diagonal/>
    </border>
    <border>
      <left/>
      <right style="hair">
        <color indexed="8"/>
      </right>
      <top/>
      <bottom style="medium">
        <color indexed="8"/>
      </bottom>
      <diagonal/>
    </border>
    <border>
      <left/>
      <right/>
      <top/>
      <bottom style="medium">
        <color indexed="8"/>
      </bottom>
      <diagonal/>
    </border>
    <border>
      <left/>
      <right style="medium">
        <color indexed="64"/>
      </right>
      <top/>
      <bottom style="medium">
        <color indexed="8"/>
      </bottom>
      <diagonal/>
    </border>
    <border>
      <left/>
      <right/>
      <top style="medium">
        <color indexed="8"/>
      </top>
      <bottom/>
      <diagonal/>
    </border>
    <border>
      <left/>
      <right style="medium">
        <color indexed="64"/>
      </right>
      <top style="medium">
        <color indexed="8"/>
      </top>
      <bottom/>
      <diagonal/>
    </border>
    <border>
      <left style="medium">
        <color indexed="64"/>
      </left>
      <right style="thin">
        <color indexed="8"/>
      </right>
      <top/>
      <bottom style="medium">
        <color indexed="8"/>
      </bottom>
      <diagonal/>
    </border>
    <border>
      <left style="medium">
        <color indexed="8"/>
      </left>
      <right style="thin">
        <color indexed="8"/>
      </right>
      <top/>
      <bottom style="medium">
        <color indexed="8"/>
      </bottom>
      <diagonal/>
    </border>
    <border>
      <left style="medium">
        <color indexed="64"/>
      </left>
      <right style="thin">
        <color indexed="8"/>
      </right>
      <top/>
      <bottom style="medium">
        <color indexed="64"/>
      </bottom>
      <diagonal/>
    </border>
    <border>
      <left style="medium">
        <color indexed="8"/>
      </left>
      <right style="thin">
        <color indexed="8"/>
      </right>
      <top/>
      <bottom style="medium">
        <color indexed="64"/>
      </bottom>
      <diagonal/>
    </border>
    <border>
      <left style="thin">
        <color indexed="8"/>
      </left>
      <right style="medium">
        <color indexed="8"/>
      </right>
      <top style="medium">
        <color indexed="8"/>
      </top>
      <bottom style="medium">
        <color indexed="64"/>
      </bottom>
      <diagonal/>
    </border>
    <border>
      <left style="medium">
        <color indexed="8"/>
      </left>
      <right/>
      <top/>
      <bottom style="medium">
        <color indexed="64"/>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hair">
        <color indexed="8"/>
      </top>
      <bottom style="hair">
        <color indexed="8"/>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bottom style="thin">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bottom style="hair">
        <color indexed="64"/>
      </bottom>
      <diagonal/>
    </border>
    <border>
      <left/>
      <right style="thin">
        <color indexed="64"/>
      </right>
      <top style="hair">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hair">
        <color indexed="64"/>
      </top>
      <bottom style="hair">
        <color indexed="64"/>
      </bottom>
      <diagonal/>
    </border>
    <border>
      <left/>
      <right/>
      <top style="thin">
        <color indexed="64"/>
      </top>
      <bottom/>
      <diagonal/>
    </border>
    <border>
      <left style="thin">
        <color indexed="64"/>
      </left>
      <right style="thin">
        <color indexed="64"/>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top style="thin">
        <color auto="1"/>
      </top>
      <bottom style="thin">
        <color auto="1"/>
      </bottom>
      <diagonal/>
    </border>
    <border>
      <left style="medium">
        <color indexed="64"/>
      </left>
      <right/>
      <top style="thin">
        <color indexed="64"/>
      </top>
      <bottom/>
      <diagonal/>
    </border>
    <border>
      <left/>
      <right style="medium">
        <color indexed="64"/>
      </right>
      <top style="thin">
        <color indexed="64"/>
      </top>
      <bottom/>
      <diagonal/>
    </border>
    <border>
      <left style="medium">
        <color auto="1"/>
      </left>
      <right/>
      <top style="thin">
        <color indexed="64"/>
      </top>
      <bottom style="medium">
        <color indexed="64"/>
      </bottom>
      <diagonal/>
    </border>
    <border>
      <left/>
      <right style="medium">
        <color auto="1"/>
      </right>
      <top style="thin">
        <color indexed="64"/>
      </top>
      <bottom style="medium">
        <color indexed="64"/>
      </bottom>
      <diagonal/>
    </border>
    <border>
      <left style="medium">
        <color indexed="64"/>
      </left>
      <right/>
      <top style="hair">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auto="1"/>
      </top>
      <bottom/>
      <diagonal/>
    </border>
    <border>
      <left style="thin">
        <color indexed="64"/>
      </left>
      <right style="thin">
        <color indexed="64"/>
      </right>
      <top/>
      <bottom style="thin">
        <color auto="1"/>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right style="dashed">
        <color indexed="64"/>
      </right>
      <top style="dashed">
        <color indexed="64"/>
      </top>
      <bottom style="dashed">
        <color indexed="64"/>
      </bottom>
      <diagonal/>
    </border>
    <border>
      <left/>
      <right style="dashed">
        <color indexed="64"/>
      </right>
      <top/>
      <bottom style="dashed">
        <color indexed="64"/>
      </bottom>
      <diagonal/>
    </border>
    <border>
      <left style="dashed">
        <color indexed="64"/>
      </left>
      <right/>
      <top/>
      <bottom style="dashed">
        <color indexed="64"/>
      </bottom>
      <diagonal/>
    </border>
    <border>
      <left style="dashed">
        <color indexed="64"/>
      </left>
      <right/>
      <top style="dashed">
        <color indexed="64"/>
      </top>
      <bottom style="dashed">
        <color indexed="64"/>
      </bottom>
      <diagonal/>
    </border>
    <border>
      <left style="thin">
        <color indexed="8"/>
      </left>
      <right/>
      <top style="thin">
        <color indexed="8"/>
      </top>
      <bottom style="thin">
        <color indexed="8"/>
      </bottom>
      <diagonal/>
    </border>
    <border>
      <left style="thin">
        <color indexed="64"/>
      </left>
      <right style="thin">
        <color indexed="64"/>
      </right>
      <top style="thin">
        <color auto="1"/>
      </top>
      <bottom style="thin">
        <color auto="1"/>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auto="1"/>
      </top>
      <bottom style="thin">
        <color auto="1"/>
      </bottom>
      <diagonal/>
    </border>
    <border>
      <left style="thin">
        <color indexed="64"/>
      </left>
      <right/>
      <top style="thin">
        <color indexed="64"/>
      </top>
      <bottom/>
      <diagonal/>
    </border>
    <border>
      <left/>
      <right style="thin">
        <color indexed="64"/>
      </right>
      <top style="thin">
        <color auto="1"/>
      </top>
      <bottom/>
      <diagonal/>
    </border>
    <border>
      <left style="medium">
        <color rgb="FF000000"/>
      </left>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top/>
      <bottom style="medium">
        <color rgb="FF000000"/>
      </bottom>
      <diagonal/>
    </border>
    <border>
      <left style="medium">
        <color rgb="FF000000"/>
      </left>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indexed="64"/>
      </right>
      <top/>
      <bottom style="medium">
        <color rgb="FF000000"/>
      </bottom>
      <diagonal/>
    </border>
    <border>
      <left style="medium">
        <color rgb="FF000000"/>
      </left>
      <right style="medium">
        <color indexed="64"/>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style="medium">
        <color rgb="FF000000"/>
      </top>
      <bottom/>
      <diagonal/>
    </border>
    <border>
      <left style="medium">
        <color indexed="64"/>
      </left>
      <right style="medium">
        <color rgb="FF000000"/>
      </right>
      <top/>
      <bottom/>
      <diagonal/>
    </border>
    <border>
      <left style="medium">
        <color indexed="64"/>
      </left>
      <right style="medium">
        <color rgb="FF000000"/>
      </right>
      <top/>
      <bottom style="medium">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hair">
        <color indexed="64"/>
      </right>
      <top style="thin">
        <color indexed="64"/>
      </top>
      <bottom style="medium">
        <color indexed="64"/>
      </bottom>
      <diagonal/>
    </border>
    <border>
      <left style="hair">
        <color indexed="64"/>
      </left>
      <right style="thin">
        <color indexed="64"/>
      </right>
      <top style="medium">
        <color indexed="64"/>
      </top>
      <bottom/>
      <diagonal/>
    </border>
    <border>
      <left style="hair">
        <color indexed="64"/>
      </left>
      <right style="medium">
        <color indexed="64"/>
      </right>
      <top style="medium">
        <color indexed="64"/>
      </top>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top/>
      <bottom style="medium">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right style="hair">
        <color indexed="64"/>
      </right>
      <top/>
      <bottom style="thin">
        <color indexed="64"/>
      </bottom>
      <diagonal/>
    </border>
    <border>
      <left/>
      <right style="thin">
        <color indexed="64"/>
      </right>
      <top/>
      <bottom style="medium">
        <color indexed="64"/>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style="thin">
        <color auto="1"/>
      </top>
      <bottom style="thin">
        <color auto="1"/>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style="thin">
        <color indexed="64"/>
      </right>
      <top style="medium">
        <color indexed="64"/>
      </top>
      <bottom style="thin">
        <color auto="1"/>
      </bottom>
      <diagonal/>
    </border>
    <border>
      <left style="thin">
        <color indexed="64"/>
      </left>
      <right style="medium">
        <color indexed="64"/>
      </right>
      <top style="medium">
        <color indexed="64"/>
      </top>
      <bottom style="thin">
        <color auto="1"/>
      </bottom>
      <diagonal/>
    </border>
    <border>
      <left/>
      <right/>
      <top style="medium">
        <color auto="1"/>
      </top>
      <bottom/>
      <diagonal/>
    </border>
    <border>
      <left/>
      <right style="medium">
        <color auto="1"/>
      </right>
      <top style="medium">
        <color auto="1"/>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8"/>
      </left>
      <right style="thin">
        <color indexed="8"/>
      </right>
      <top style="thin">
        <color indexed="8"/>
      </top>
      <bottom style="thin">
        <color indexed="8"/>
      </bottom>
      <diagonal/>
    </border>
    <border>
      <left style="thin">
        <color indexed="64"/>
      </left>
      <right/>
      <top style="thin">
        <color auto="1"/>
      </top>
      <bottom style="thin">
        <color auto="1"/>
      </bottom>
      <diagonal/>
    </border>
    <border>
      <left style="thin">
        <color indexed="64"/>
      </left>
      <right/>
      <top style="thin">
        <color indexed="64"/>
      </top>
      <bottom/>
      <diagonal/>
    </border>
    <border>
      <left style="thin">
        <color indexed="64"/>
      </left>
      <right style="thin">
        <color indexed="64"/>
      </right>
      <top style="thin">
        <color auto="1"/>
      </top>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auto="1"/>
      </top>
      <bottom style="thin">
        <color auto="1"/>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thin">
        <color auto="1"/>
      </top>
      <bottom style="thin">
        <color auto="1"/>
      </bottom>
      <diagonal/>
    </border>
    <border>
      <left style="hair">
        <color indexed="64"/>
      </left>
      <right style="thin">
        <color indexed="64"/>
      </right>
      <top style="thin">
        <color auto="1"/>
      </top>
      <bottom style="thin">
        <color auto="1"/>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auto="1"/>
      </top>
      <bottom style="thin">
        <color auto="1"/>
      </bottom>
      <diagonal/>
    </border>
    <border>
      <left/>
      <right style="thin">
        <color indexed="64"/>
      </right>
      <top style="medium">
        <color auto="1"/>
      </top>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theme="0"/>
      </left>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indexed="64"/>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hair">
        <color auto="1"/>
      </right>
      <top/>
      <bottom style="hair">
        <color auto="1"/>
      </bottom>
      <diagonal/>
    </border>
    <border>
      <left style="thin">
        <color indexed="64"/>
      </left>
      <right style="thin">
        <color indexed="64"/>
      </right>
      <top style="thin">
        <color auto="1"/>
      </top>
      <bottom style="thin">
        <color auto="1"/>
      </bottom>
      <diagonal/>
    </border>
    <border>
      <left style="hair">
        <color indexed="64"/>
      </left>
      <right style="medium">
        <color indexed="64"/>
      </right>
      <top style="hair">
        <color indexed="64"/>
      </top>
      <bottom style="hair">
        <color indexed="64"/>
      </bottom>
      <diagonal/>
    </border>
    <border>
      <left/>
      <right/>
      <top style="thin">
        <color auto="1"/>
      </top>
      <bottom/>
      <diagonal/>
    </border>
    <border>
      <left/>
      <right style="thin">
        <color auto="1"/>
      </right>
      <top/>
      <bottom/>
      <diagonal/>
    </border>
    <border>
      <left style="thin">
        <color auto="1"/>
      </left>
      <right style="thin">
        <color auto="1"/>
      </right>
      <top style="thin">
        <color auto="1"/>
      </top>
      <bottom style="thin">
        <color auto="1"/>
      </bottom>
      <diagonal/>
    </border>
    <border>
      <left style="hair">
        <color auto="1"/>
      </left>
      <right style="hair">
        <color auto="1"/>
      </right>
      <top/>
      <bottom style="hair">
        <color auto="1"/>
      </bottom>
      <diagonal/>
    </border>
    <border>
      <left style="thin">
        <color indexed="64"/>
      </left>
      <right style="hair">
        <color auto="1"/>
      </right>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style="hair">
        <color indexed="64"/>
      </right>
      <top style="thin">
        <color auto="1"/>
      </top>
      <bottom style="thin">
        <color auto="1"/>
      </bottom>
      <diagonal/>
    </border>
    <border>
      <left style="hair">
        <color indexed="64"/>
      </left>
      <right/>
      <top style="thin">
        <color indexed="64"/>
      </top>
      <bottom style="thin">
        <color indexed="64"/>
      </bottom>
      <diagonal/>
    </border>
    <border>
      <left/>
      <right style="hair">
        <color indexed="64"/>
      </right>
      <top style="thin">
        <color auto="1"/>
      </top>
      <bottom style="thin">
        <color auto="1"/>
      </bottom>
      <diagonal/>
    </border>
    <border>
      <left style="hair">
        <color indexed="64"/>
      </left>
      <right style="hair">
        <color indexed="64"/>
      </right>
      <top/>
      <bottom style="thin">
        <color indexed="64"/>
      </bottom>
      <diagonal/>
    </border>
    <border>
      <left/>
      <right style="thin">
        <color indexed="64"/>
      </right>
      <top style="thin">
        <color auto="1"/>
      </top>
      <bottom/>
      <diagonal/>
    </border>
    <border>
      <left style="hair">
        <color indexed="64"/>
      </left>
      <right style="medium">
        <color indexed="64"/>
      </right>
      <top style="thin">
        <color indexed="64"/>
      </top>
      <bottom style="thin">
        <color indexed="64"/>
      </bottom>
      <diagonal/>
    </border>
  </borders>
  <cellStyleXfs count="1168">
    <xf numFmtId="0" fontId="0" fillId="0" borderId="0"/>
    <xf numFmtId="0" fontId="1" fillId="0" borderId="0"/>
    <xf numFmtId="0" fontId="4" fillId="0" borderId="0" applyFill="0" applyProtection="0">
      <alignment vertical="top"/>
    </xf>
    <xf numFmtId="2" fontId="4" fillId="0" borderId="0" applyFill="0" applyProtection="0">
      <alignment vertical="top"/>
    </xf>
    <xf numFmtId="3" fontId="4" fillId="0" borderId="0" applyFill="0" applyBorder="0" applyAlignment="0" applyProtection="0"/>
    <xf numFmtId="0" fontId="4" fillId="0" borderId="0"/>
    <xf numFmtId="0" fontId="4" fillId="0" borderId="0"/>
    <xf numFmtId="0" fontId="7" fillId="0" borderId="0"/>
    <xf numFmtId="0" fontId="7" fillId="0" borderId="0"/>
    <xf numFmtId="0" fontId="7" fillId="0" borderId="0"/>
    <xf numFmtId="0" fontId="7" fillId="0" borderId="0"/>
    <xf numFmtId="9" fontId="1"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3" fontId="4" fillId="0" borderId="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1" fillId="0" borderId="0"/>
    <xf numFmtId="164" fontId="1" fillId="0" borderId="0" applyFont="0" applyFill="0" applyBorder="0" applyAlignment="0" applyProtection="0"/>
    <xf numFmtId="9" fontId="10"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168" fontId="24" fillId="0" borderId="0"/>
    <xf numFmtId="0" fontId="24" fillId="0" borderId="0"/>
    <xf numFmtId="0" fontId="25" fillId="0" borderId="0"/>
    <xf numFmtId="9" fontId="25" fillId="0" borderId="0"/>
    <xf numFmtId="168" fontId="25" fillId="0" borderId="0"/>
    <xf numFmtId="0" fontId="24" fillId="0" borderId="0"/>
    <xf numFmtId="0" fontId="1" fillId="0" borderId="0"/>
    <xf numFmtId="175" fontId="1" fillId="0" borderId="0" applyFont="0" applyFill="0" applyBorder="0" applyAlignment="0" applyProtection="0"/>
    <xf numFmtId="9" fontId="1" fillId="0" borderId="0" applyFont="0" applyFill="0" applyBorder="0" applyAlignment="0" applyProtection="0"/>
    <xf numFmtId="164" fontId="5" fillId="0" borderId="0" applyFont="0" applyFill="0" applyBorder="0" applyAlignment="0" applyProtection="0"/>
    <xf numFmtId="0" fontId="1" fillId="0" borderId="0"/>
    <xf numFmtId="0" fontId="1" fillId="0" borderId="0"/>
    <xf numFmtId="0" fontId="93" fillId="0" borderId="0"/>
    <xf numFmtId="177" fontId="5" fillId="0" borderId="0" applyFill="0" applyBorder="0" applyAlignment="0" applyProtection="0"/>
    <xf numFmtId="177" fontId="5" fillId="0" borderId="0" applyFill="0" applyBorder="0" applyAlignment="0" applyProtection="0"/>
    <xf numFmtId="177" fontId="5" fillId="0" borderId="0" applyFill="0" applyBorder="0" applyAlignment="0" applyProtection="0"/>
    <xf numFmtId="0" fontId="94" fillId="0" borderId="0" applyBorder="0" applyProtection="0"/>
    <xf numFmtId="0" fontId="94" fillId="0" borderId="0"/>
    <xf numFmtId="0" fontId="5" fillId="0" borderId="0"/>
    <xf numFmtId="0" fontId="95" fillId="0" borderId="0" applyNumberFormat="0" applyFill="0" applyBorder="0" applyAlignment="0" applyProtection="0">
      <alignment vertical="top"/>
      <protection locked="0"/>
    </xf>
    <xf numFmtId="0" fontId="96"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8" fillId="0" borderId="0"/>
    <xf numFmtId="168" fontId="5" fillId="0" borderId="0" applyFill="0" applyBorder="0" applyAlignment="0" applyProtection="0"/>
    <xf numFmtId="178" fontId="1" fillId="0" borderId="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78" fontId="5" fillId="0" borderId="0" applyFill="0" applyBorder="0" applyAlignment="0" applyProtection="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9" fillId="0" borderId="0"/>
    <xf numFmtId="0" fontId="1" fillId="0" borderId="0"/>
    <xf numFmtId="0" fontId="1" fillId="0" borderId="0"/>
    <xf numFmtId="0" fontId="1" fillId="0" borderId="0"/>
    <xf numFmtId="0" fontId="1" fillId="0" borderId="0"/>
    <xf numFmtId="9" fontId="5" fillId="0" borderId="0" applyFill="0" applyBorder="0" applyAlignment="0" applyProtection="0"/>
    <xf numFmtId="9" fontId="5" fillId="0" borderId="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181" fontId="100" fillId="0" borderId="0">
      <protection locked="0"/>
    </xf>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applyFill="0" applyAlignment="0" applyProtection="0"/>
    <xf numFmtId="168" fontId="5" fillId="0" borderId="0" applyFill="0" applyBorder="0" applyAlignment="0" applyProtection="0"/>
    <xf numFmtId="168" fontId="5" fillId="0" borderId="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01" fillId="24" borderId="193">
      <alignment wrapText="1"/>
    </xf>
    <xf numFmtId="4" fontId="102" fillId="0" borderId="0" applyFill="0" applyBorder="0" applyAlignment="0" applyProtection="0"/>
    <xf numFmtId="4" fontId="102" fillId="0" borderId="0" applyFill="0" applyBorder="0" applyAlignment="0" applyProtection="0"/>
    <xf numFmtId="4" fontId="102" fillId="0" borderId="0" applyFill="0" applyBorder="0" applyAlignment="0" applyProtection="0"/>
    <xf numFmtId="4" fontId="102" fillId="0" borderId="0" applyFill="0" applyBorder="0" applyAlignment="0" applyProtection="0"/>
    <xf numFmtId="4" fontId="102" fillId="0" borderId="0" applyFill="0" applyBorder="0" applyAlignment="0" applyProtection="0"/>
    <xf numFmtId="4" fontId="102" fillId="0" borderId="0" applyFill="0" applyBorder="0" applyAlignment="0" applyProtection="0"/>
    <xf numFmtId="4" fontId="102" fillId="0" borderId="0" applyFill="0" applyBorder="0" applyAlignment="0" applyProtection="0"/>
    <xf numFmtId="4" fontId="102" fillId="0" borderId="0" applyFill="0" applyBorder="0" applyAlignment="0" applyProtection="0"/>
    <xf numFmtId="4" fontId="102" fillId="0" borderId="0" applyFill="0" applyBorder="0" applyAlignment="0" applyProtection="0"/>
    <xf numFmtId="4" fontId="102" fillId="0" borderId="0" applyFill="0" applyBorder="0" applyAlignment="0" applyProtection="0"/>
    <xf numFmtId="4" fontId="102" fillId="0" borderId="0" applyFill="0" applyBorder="0" applyAlignment="0" applyProtection="0"/>
    <xf numFmtId="4" fontId="102" fillId="0" borderId="0" applyFill="0" applyBorder="0" applyAlignment="0" applyProtection="0"/>
    <xf numFmtId="4" fontId="102" fillId="0" borderId="0" applyFill="0" applyBorder="0" applyAlignment="0" applyProtection="0"/>
    <xf numFmtId="4" fontId="102" fillId="0" borderId="0" applyFill="0" applyBorder="0" applyAlignment="0" applyProtection="0"/>
    <xf numFmtId="4" fontId="102" fillId="0" borderId="0" applyFill="0" applyBorder="0" applyAlignment="0" applyProtection="0"/>
    <xf numFmtId="4" fontId="102" fillId="0" borderId="0" applyFill="0" applyBorder="0" applyAlignment="0" applyProtection="0"/>
    <xf numFmtId="4" fontId="102" fillId="0" borderId="0" applyFill="0" applyBorder="0" applyAlignment="0" applyProtection="0"/>
    <xf numFmtId="4" fontId="102" fillId="0" borderId="0" applyFill="0" applyBorder="0" applyAlignment="0" applyProtection="0"/>
    <xf numFmtId="4" fontId="103" fillId="0" borderId="0" applyFill="0" applyBorder="0" applyAlignment="0" applyProtection="0"/>
    <xf numFmtId="4" fontId="104" fillId="0" borderId="194" applyFill="0" applyAlignment="0" applyProtection="0"/>
    <xf numFmtId="43" fontId="5" fillId="0" borderId="0" applyFont="0" applyFill="0" applyBorder="0" applyAlignment="0" applyProtection="0"/>
    <xf numFmtId="43" fontId="10"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82" fontId="10" fillId="0" borderId="0"/>
    <xf numFmtId="0" fontId="1" fillId="0" borderId="0"/>
    <xf numFmtId="183" fontId="1" fillId="0" borderId="0" applyFill="0" applyBorder="0" applyAlignment="0" applyProtection="0"/>
    <xf numFmtId="0" fontId="1" fillId="0" borderId="0"/>
    <xf numFmtId="184" fontId="1" fillId="0" borderId="0" applyFill="0" applyBorder="0" applyAlignment="0" applyProtection="0"/>
    <xf numFmtId="0" fontId="10" fillId="0" borderId="0"/>
    <xf numFmtId="182" fontId="7" fillId="0" borderId="0"/>
    <xf numFmtId="182" fontId="1" fillId="0" borderId="0"/>
    <xf numFmtId="0" fontId="1" fillId="0" borderId="0"/>
    <xf numFmtId="0" fontId="1" fillId="0" borderId="0" applyFill="0" applyProtection="0">
      <alignment vertical="top"/>
    </xf>
    <xf numFmtId="2" fontId="1" fillId="0" borderId="0" applyFill="0" applyProtection="0">
      <alignment vertical="top"/>
    </xf>
    <xf numFmtId="3" fontId="1" fillId="0" borderId="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1" fillId="24" borderId="210">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101" fillId="24" borderId="211">
      <alignment wrapText="1"/>
    </xf>
    <xf numFmtId="0" fontId="101" fillId="24" borderId="63">
      <alignment wrapText="1"/>
    </xf>
    <xf numFmtId="43" fontId="10" fillId="0" borderId="0" applyFont="0" applyFill="0" applyBorder="0" applyAlignment="0" applyProtection="0"/>
    <xf numFmtId="44" fontId="10" fillId="0" borderId="0" applyFont="0" applyFill="0" applyBorder="0" applyAlignment="0" applyProtection="0"/>
    <xf numFmtId="0" fontId="101" fillId="24" borderId="213">
      <alignment wrapText="1"/>
    </xf>
    <xf numFmtId="0" fontId="101" fillId="24" borderId="212">
      <alignment wrapText="1"/>
    </xf>
    <xf numFmtId="43" fontId="5" fillId="0" borderId="0" applyFont="0" applyFill="0" applyBorder="0" applyAlignment="0" applyProtection="0"/>
    <xf numFmtId="43" fontId="10" fillId="0" borderId="0" applyFont="0" applyFill="0" applyBorder="0" applyAlignment="0" applyProtection="0"/>
    <xf numFmtId="0" fontId="126" fillId="0" borderId="214" applyNumberFormat="0" applyFill="0" applyAlignment="0" applyProtection="0"/>
    <xf numFmtId="0" fontId="127" fillId="0" borderId="215" applyNumberFormat="0" applyFill="0" applyAlignment="0" applyProtection="0"/>
    <xf numFmtId="0" fontId="125" fillId="0" borderId="216" applyNumberFormat="0" applyFill="0" applyAlignment="0" applyProtection="0"/>
    <xf numFmtId="0" fontId="125" fillId="0" borderId="0" applyNumberFormat="0" applyFill="0" applyBorder="0" applyAlignment="0" applyProtection="0"/>
    <xf numFmtId="0" fontId="128" fillId="31" borderId="0" applyNumberFormat="0" applyBorder="0" applyAlignment="0" applyProtection="0"/>
    <xf numFmtId="0" fontId="129" fillId="32" borderId="0" applyNumberFormat="0" applyBorder="0" applyAlignment="0" applyProtection="0"/>
    <xf numFmtId="0" fontId="130" fillId="33" borderId="0" applyNumberFormat="0" applyBorder="0" applyAlignment="0" applyProtection="0"/>
    <xf numFmtId="0" fontId="131" fillId="34" borderId="217" applyNumberFormat="0" applyAlignment="0" applyProtection="0"/>
    <xf numFmtId="0" fontId="132" fillId="35" borderId="218" applyNumberFormat="0" applyAlignment="0" applyProtection="0"/>
    <xf numFmtId="0" fontId="133" fillId="35" borderId="217" applyNumberFormat="0" applyAlignment="0" applyProtection="0"/>
    <xf numFmtId="0" fontId="134" fillId="0" borderId="219" applyNumberFormat="0" applyFill="0" applyAlignment="0" applyProtection="0"/>
    <xf numFmtId="0" fontId="16" fillId="36" borderId="220" applyNumberFormat="0" applyAlignment="0" applyProtection="0"/>
    <xf numFmtId="0" fontId="61" fillId="0" borderId="0" applyNumberFormat="0" applyFill="0" applyBorder="0" applyAlignment="0" applyProtection="0"/>
    <xf numFmtId="0" fontId="10" fillId="37" borderId="221" applyNumberFormat="0" applyFont="0" applyAlignment="0" applyProtection="0"/>
    <xf numFmtId="0" fontId="135" fillId="0" borderId="0" applyNumberFormat="0" applyFill="0" applyBorder="0" applyAlignment="0" applyProtection="0"/>
    <xf numFmtId="0" fontId="8" fillId="0" borderId="222" applyNumberFormat="0" applyFill="0" applyAlignment="0" applyProtection="0"/>
    <xf numFmtId="0" fontId="136" fillId="38"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136" fillId="41" borderId="0" applyNumberFormat="0" applyBorder="0" applyAlignment="0" applyProtection="0"/>
    <xf numFmtId="0" fontId="136" fillId="42"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136" fillId="45" borderId="0" applyNumberFormat="0" applyBorder="0" applyAlignment="0" applyProtection="0"/>
    <xf numFmtId="0" fontId="136" fillId="46"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136" fillId="49" borderId="0" applyNumberFormat="0" applyBorder="0" applyAlignment="0" applyProtection="0"/>
    <xf numFmtId="0" fontId="136" fillId="50" borderId="0" applyNumberFormat="0" applyBorder="0" applyAlignment="0" applyProtection="0"/>
    <xf numFmtId="0" fontId="10" fillId="51" borderId="0" applyNumberFormat="0" applyBorder="0" applyAlignment="0" applyProtection="0"/>
    <xf numFmtId="0" fontId="10" fillId="52" borderId="0" applyNumberFormat="0" applyBorder="0" applyAlignment="0" applyProtection="0"/>
    <xf numFmtId="0" fontId="136" fillId="53" borderId="0" applyNumberFormat="0" applyBorder="0" applyAlignment="0" applyProtection="0"/>
    <xf numFmtId="0" fontId="136" fillId="54" borderId="0" applyNumberFormat="0" applyBorder="0" applyAlignment="0" applyProtection="0"/>
    <xf numFmtId="0" fontId="10" fillId="55" borderId="0" applyNumberFormat="0" applyBorder="0" applyAlignment="0" applyProtection="0"/>
    <xf numFmtId="0" fontId="10" fillId="56" borderId="0" applyNumberFormat="0" applyBorder="0" applyAlignment="0" applyProtection="0"/>
    <xf numFmtId="0" fontId="136" fillId="57" borderId="0" applyNumberFormat="0" applyBorder="0" applyAlignment="0" applyProtection="0"/>
    <xf numFmtId="0" fontId="136" fillId="58" borderId="0" applyNumberFormat="0" applyBorder="0" applyAlignment="0" applyProtection="0"/>
    <xf numFmtId="0" fontId="10" fillId="59" borderId="0" applyNumberFormat="0" applyBorder="0" applyAlignment="0" applyProtection="0"/>
    <xf numFmtId="0" fontId="10" fillId="60" borderId="0" applyNumberFormat="0" applyBorder="0" applyAlignment="0" applyProtection="0"/>
    <xf numFmtId="0" fontId="136" fillId="61" borderId="0" applyNumberFormat="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101" fillId="24" borderId="223">
      <alignment wrapText="1"/>
    </xf>
    <xf numFmtId="43" fontId="5" fillId="0" borderId="0" applyFont="0" applyFill="0" applyBorder="0" applyAlignment="0" applyProtection="0"/>
    <xf numFmtId="43" fontId="10" fillId="0" borderId="0" applyFont="0" applyFill="0" applyBorder="0" applyAlignment="0" applyProtection="0"/>
    <xf numFmtId="0" fontId="137" fillId="0" borderId="0" applyNumberForma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1" fillId="24" borderId="223">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101" fillId="24" borderId="223">
      <alignment wrapText="1"/>
    </xf>
    <xf numFmtId="0" fontId="101" fillId="24" borderId="223">
      <alignment wrapText="1"/>
    </xf>
    <xf numFmtId="0" fontId="101" fillId="24" borderId="223">
      <alignment wrapText="1"/>
    </xf>
    <xf numFmtId="0" fontId="101" fillId="24" borderId="223">
      <alignment wrapText="1"/>
    </xf>
    <xf numFmtId="0" fontId="101" fillId="24" borderId="223">
      <alignment wrapText="1"/>
    </xf>
    <xf numFmtId="0" fontId="101" fillId="24" borderId="223">
      <alignment wrapText="1"/>
    </xf>
    <xf numFmtId="43" fontId="10" fillId="0" borderId="0" applyFont="0" applyFill="0" applyBorder="0" applyAlignment="0" applyProtection="0"/>
    <xf numFmtId="44" fontId="10" fillId="0" borderId="0" applyFont="0" applyFill="0" applyBorder="0" applyAlignment="0" applyProtection="0"/>
    <xf numFmtId="0" fontId="101" fillId="24" borderId="233">
      <alignment wrapText="1"/>
    </xf>
    <xf numFmtId="43" fontId="5"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1" fillId="24" borderId="235">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101" fillId="24" borderId="235">
      <alignment wrapText="1"/>
    </xf>
    <xf numFmtId="0" fontId="101" fillId="24" borderId="230">
      <alignment wrapText="1"/>
    </xf>
    <xf numFmtId="43" fontId="10" fillId="0" borderId="0" applyFont="0" applyFill="0" applyBorder="0" applyAlignment="0" applyProtection="0"/>
    <xf numFmtId="44" fontId="10" fillId="0" borderId="0" applyFont="0" applyFill="0" applyBorder="0" applyAlignment="0" applyProtection="0"/>
    <xf numFmtId="0" fontId="101" fillId="24" borderId="235">
      <alignment wrapText="1"/>
    </xf>
    <xf numFmtId="0" fontId="101" fillId="24" borderId="235">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101" fillId="24" borderId="235">
      <alignment wrapText="1"/>
    </xf>
    <xf numFmtId="43" fontId="5"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1" fillId="24" borderId="235">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101" fillId="24" borderId="235">
      <alignment wrapText="1"/>
    </xf>
    <xf numFmtId="0" fontId="101" fillId="24" borderId="235">
      <alignment wrapText="1"/>
    </xf>
    <xf numFmtId="0" fontId="101" fillId="24" borderId="235">
      <alignment wrapText="1"/>
    </xf>
    <xf numFmtId="0" fontId="101" fillId="24" borderId="235">
      <alignment wrapText="1"/>
    </xf>
    <xf numFmtId="0" fontId="101" fillId="24" borderId="235">
      <alignment wrapText="1"/>
    </xf>
    <xf numFmtId="0" fontId="101" fillId="24" borderId="235">
      <alignment wrapText="1"/>
    </xf>
    <xf numFmtId="182" fontId="10" fillId="0" borderId="0"/>
    <xf numFmtId="43" fontId="10" fillId="0" borderId="0" applyFont="0" applyFill="0" applyBorder="0" applyAlignment="0" applyProtection="0"/>
    <xf numFmtId="44" fontId="10" fillId="0" borderId="0" applyFont="0" applyFill="0" applyBorder="0" applyAlignment="0" applyProtection="0"/>
    <xf numFmtId="0" fontId="101" fillId="24" borderId="238">
      <alignment wrapText="1"/>
    </xf>
    <xf numFmtId="43" fontId="5"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1" fillId="24" borderId="239">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101" fillId="24" borderId="239">
      <alignment wrapText="1"/>
    </xf>
    <xf numFmtId="43" fontId="10" fillId="0" borderId="0" applyFont="0" applyFill="0" applyBorder="0" applyAlignment="0" applyProtection="0"/>
    <xf numFmtId="44" fontId="10" fillId="0" borderId="0" applyFont="0" applyFill="0" applyBorder="0" applyAlignment="0" applyProtection="0"/>
    <xf numFmtId="0" fontId="101" fillId="24" borderId="239">
      <alignment wrapText="1"/>
    </xf>
    <xf numFmtId="0" fontId="101" fillId="24" borderId="239">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101" fillId="24" borderId="239">
      <alignment wrapText="1"/>
    </xf>
    <xf numFmtId="43" fontId="5"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1" fillId="24" borderId="239">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101" fillId="24" borderId="239">
      <alignment wrapText="1"/>
    </xf>
    <xf numFmtId="0" fontId="101" fillId="24" borderId="239">
      <alignment wrapText="1"/>
    </xf>
    <xf numFmtId="0" fontId="101" fillId="24" borderId="239">
      <alignment wrapText="1"/>
    </xf>
    <xf numFmtId="0" fontId="101" fillId="24" borderId="239">
      <alignment wrapText="1"/>
    </xf>
    <xf numFmtId="0" fontId="101" fillId="24" borderId="239">
      <alignment wrapText="1"/>
    </xf>
    <xf numFmtId="0" fontId="101" fillId="24" borderId="239">
      <alignment wrapText="1"/>
    </xf>
    <xf numFmtId="43" fontId="10" fillId="0" borderId="0" applyFont="0" applyFill="0" applyBorder="0" applyAlignment="0" applyProtection="0"/>
    <xf numFmtId="44" fontId="10" fillId="0" borderId="0" applyFont="0" applyFill="0" applyBorder="0" applyAlignment="0" applyProtection="0"/>
    <xf numFmtId="0" fontId="101" fillId="24" borderId="240">
      <alignment wrapText="1"/>
    </xf>
    <xf numFmtId="43" fontId="5"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1" fillId="24" borderId="240">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101" fillId="24" borderId="240">
      <alignment wrapText="1"/>
    </xf>
    <xf numFmtId="0" fontId="101" fillId="24" borderId="240">
      <alignment wrapText="1"/>
    </xf>
    <xf numFmtId="43" fontId="10" fillId="0" borderId="0" applyFont="0" applyFill="0" applyBorder="0" applyAlignment="0" applyProtection="0"/>
    <xf numFmtId="44" fontId="10" fillId="0" borderId="0" applyFont="0" applyFill="0" applyBorder="0" applyAlignment="0" applyProtection="0"/>
    <xf numFmtId="0" fontId="101" fillId="24" borderId="240">
      <alignment wrapText="1"/>
    </xf>
    <xf numFmtId="0" fontId="101" fillId="24" borderId="240">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101" fillId="24" borderId="240">
      <alignment wrapText="1"/>
    </xf>
    <xf numFmtId="43" fontId="5"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1" fillId="24" borderId="240">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101" fillId="24" borderId="240">
      <alignment wrapText="1"/>
    </xf>
    <xf numFmtId="0" fontId="101" fillId="24" borderId="240">
      <alignment wrapText="1"/>
    </xf>
    <xf numFmtId="0" fontId="101" fillId="24" borderId="240">
      <alignment wrapText="1"/>
    </xf>
    <xf numFmtId="0" fontId="101" fillId="24" borderId="240">
      <alignment wrapText="1"/>
    </xf>
    <xf numFmtId="0" fontId="101" fillId="24" borderId="240">
      <alignment wrapText="1"/>
    </xf>
    <xf numFmtId="0" fontId="101" fillId="24" borderId="240">
      <alignment wrapText="1"/>
    </xf>
    <xf numFmtId="0" fontId="101" fillId="24" borderId="250">
      <alignment wrapText="1"/>
    </xf>
    <xf numFmtId="0" fontId="101" fillId="24" borderId="250">
      <alignment wrapText="1"/>
    </xf>
    <xf numFmtId="0" fontId="101" fillId="24" borderId="250">
      <alignment wrapText="1"/>
    </xf>
    <xf numFmtId="0" fontId="101" fillId="24" borderId="249">
      <alignment wrapText="1"/>
    </xf>
    <xf numFmtId="43" fontId="10" fillId="0" borderId="0" applyFont="0" applyFill="0" applyBorder="0" applyAlignment="0" applyProtection="0"/>
    <xf numFmtId="44" fontId="10" fillId="0" borderId="0" applyFont="0" applyFill="0" applyBorder="0" applyAlignment="0" applyProtection="0"/>
    <xf numFmtId="0" fontId="101" fillId="24" borderId="250">
      <alignment wrapText="1"/>
    </xf>
    <xf numFmtId="0" fontId="101" fillId="24" borderId="250">
      <alignment wrapText="1"/>
    </xf>
    <xf numFmtId="0" fontId="101" fillId="24" borderId="246">
      <alignment wrapText="1"/>
    </xf>
    <xf numFmtId="0" fontId="101" fillId="24" borderId="248">
      <alignment wrapText="1"/>
    </xf>
    <xf numFmtId="0" fontId="101" fillId="24" borderId="250">
      <alignment wrapText="1"/>
    </xf>
    <xf numFmtId="0" fontId="101" fillId="24" borderId="250">
      <alignment wrapText="1"/>
    </xf>
    <xf numFmtId="0" fontId="101" fillId="24" borderId="250">
      <alignment wrapText="1"/>
    </xf>
    <xf numFmtId="0" fontId="101" fillId="24" borderId="249">
      <alignment wrapText="1"/>
    </xf>
    <xf numFmtId="0" fontId="101" fillId="24" borderId="249">
      <alignment wrapText="1"/>
    </xf>
    <xf numFmtId="0" fontId="101" fillId="24" borderId="249">
      <alignment wrapText="1"/>
    </xf>
    <xf numFmtId="0" fontId="101" fillId="24" borderId="249">
      <alignment wrapText="1"/>
    </xf>
    <xf numFmtId="0" fontId="101" fillId="24" borderId="250">
      <alignment wrapText="1"/>
    </xf>
    <xf numFmtId="0" fontId="101" fillId="24" borderId="250">
      <alignment wrapText="1"/>
    </xf>
    <xf numFmtId="0" fontId="101" fillId="24" borderId="250">
      <alignment wrapText="1"/>
    </xf>
    <xf numFmtId="0" fontId="101" fillId="24" borderId="250">
      <alignment wrapText="1"/>
    </xf>
    <xf numFmtId="0" fontId="101" fillId="24" borderId="250">
      <alignment wrapText="1"/>
    </xf>
    <xf numFmtId="0" fontId="101" fillId="24" borderId="250">
      <alignment wrapText="1"/>
    </xf>
    <xf numFmtId="0" fontId="101" fillId="24" borderId="250">
      <alignment wrapText="1"/>
    </xf>
    <xf numFmtId="0" fontId="101" fillId="24" borderId="244">
      <alignment wrapText="1"/>
    </xf>
    <xf numFmtId="0" fontId="101" fillId="24" borderId="250">
      <alignment wrapText="1"/>
    </xf>
    <xf numFmtId="0" fontId="101" fillId="24" borderId="249">
      <alignment wrapText="1"/>
    </xf>
    <xf numFmtId="43" fontId="5" fillId="0" borderId="0" applyFont="0" applyFill="0" applyBorder="0" applyAlignment="0" applyProtection="0"/>
    <xf numFmtId="43" fontId="10" fillId="0" borderId="0" applyFont="0" applyFill="0" applyBorder="0" applyAlignment="0" applyProtection="0"/>
    <xf numFmtId="0" fontId="101" fillId="24" borderId="250">
      <alignment wrapText="1"/>
    </xf>
    <xf numFmtId="0" fontId="101" fillId="24" borderId="250">
      <alignment wrapText="1"/>
    </xf>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1" fillId="24" borderId="244">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101" fillId="24" borderId="244">
      <alignment wrapText="1"/>
    </xf>
    <xf numFmtId="0" fontId="101" fillId="24" borderId="249">
      <alignment wrapText="1"/>
    </xf>
    <xf numFmtId="43" fontId="10" fillId="0" borderId="0" applyFont="0" applyFill="0" applyBorder="0" applyAlignment="0" applyProtection="0"/>
    <xf numFmtId="44" fontId="10" fillId="0" borderId="0" applyFont="0" applyFill="0" applyBorder="0" applyAlignment="0" applyProtection="0"/>
    <xf numFmtId="0" fontId="101" fillId="24" borderId="244">
      <alignment wrapText="1"/>
    </xf>
    <xf numFmtId="0" fontId="101" fillId="24" borderId="244">
      <alignment wrapText="1"/>
    </xf>
    <xf numFmtId="43" fontId="5" fillId="0" borderId="0" applyFont="0" applyFill="0" applyBorder="0" applyAlignment="0" applyProtection="0"/>
    <xf numFmtId="43" fontId="10" fillId="0" borderId="0" applyFont="0" applyFill="0" applyBorder="0" applyAlignment="0" applyProtection="0"/>
    <xf numFmtId="0" fontId="101" fillId="24" borderId="250">
      <alignment wrapText="1"/>
    </xf>
    <xf numFmtId="0" fontId="101" fillId="24" borderId="249">
      <alignment wrapText="1"/>
    </xf>
    <xf numFmtId="0" fontId="101" fillId="24" borderId="250">
      <alignment wrapText="1"/>
    </xf>
    <xf numFmtId="0" fontId="101" fillId="24" borderId="246">
      <alignment wrapText="1"/>
    </xf>
    <xf numFmtId="0" fontId="101" fillId="24" borderId="246">
      <alignment wrapText="1"/>
    </xf>
    <xf numFmtId="0" fontId="101" fillId="24" borderId="246">
      <alignment wrapText="1"/>
    </xf>
    <xf numFmtId="0" fontId="101" fillId="24" borderId="246">
      <alignment wrapText="1"/>
    </xf>
    <xf numFmtId="43" fontId="10" fillId="0" borderId="0" applyFont="0" applyFill="0" applyBorder="0" applyAlignment="0" applyProtection="0"/>
    <xf numFmtId="44" fontId="10" fillId="0" borderId="0" applyFont="0" applyFill="0" applyBorder="0" applyAlignment="0" applyProtection="0"/>
    <xf numFmtId="0" fontId="101" fillId="24" borderId="244">
      <alignment wrapText="1"/>
    </xf>
    <xf numFmtId="43" fontId="5"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1" fillId="24" borderId="244">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101" fillId="24" borderId="244">
      <alignment wrapText="1"/>
    </xf>
    <xf numFmtId="0" fontId="101" fillId="24" borderId="244">
      <alignment wrapText="1"/>
    </xf>
    <xf numFmtId="0" fontId="101" fillId="24" borderId="244">
      <alignment wrapText="1"/>
    </xf>
    <xf numFmtId="0" fontId="101" fillId="24" borderId="244">
      <alignment wrapText="1"/>
    </xf>
    <xf numFmtId="0" fontId="101" fillId="24" borderId="244">
      <alignment wrapText="1"/>
    </xf>
    <xf numFmtId="0" fontId="101" fillId="24" borderId="244">
      <alignment wrapText="1"/>
    </xf>
    <xf numFmtId="43" fontId="10" fillId="0" borderId="0" applyFont="0" applyFill="0" applyBorder="0" applyAlignment="0" applyProtection="0"/>
    <xf numFmtId="44" fontId="10" fillId="0" borderId="0" applyFont="0" applyFill="0" applyBorder="0" applyAlignment="0" applyProtection="0"/>
    <xf numFmtId="0" fontId="101" fillId="24" borderId="245">
      <alignment wrapText="1"/>
    </xf>
    <xf numFmtId="43" fontId="5"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1" fillId="24" borderId="245">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101" fillId="24" borderId="245">
      <alignment wrapText="1"/>
    </xf>
    <xf numFmtId="0" fontId="101" fillId="24" borderId="245">
      <alignment wrapText="1"/>
    </xf>
    <xf numFmtId="43" fontId="10" fillId="0" borderId="0" applyFont="0" applyFill="0" applyBorder="0" applyAlignment="0" applyProtection="0"/>
    <xf numFmtId="44" fontId="10" fillId="0" borderId="0" applyFont="0" applyFill="0" applyBorder="0" applyAlignment="0" applyProtection="0"/>
    <xf numFmtId="0" fontId="101" fillId="24" borderId="245">
      <alignment wrapText="1"/>
    </xf>
    <xf numFmtId="0" fontId="101" fillId="24" borderId="245">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101" fillId="24" borderId="245">
      <alignment wrapText="1"/>
    </xf>
    <xf numFmtId="43" fontId="5"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1" fillId="24" borderId="245">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101" fillId="24" borderId="245">
      <alignment wrapText="1"/>
    </xf>
    <xf numFmtId="0" fontId="101" fillId="24" borderId="245">
      <alignment wrapText="1"/>
    </xf>
    <xf numFmtId="0" fontId="101" fillId="24" borderId="245">
      <alignment wrapText="1"/>
    </xf>
    <xf numFmtId="0" fontId="101" fillId="24" borderId="245">
      <alignment wrapText="1"/>
    </xf>
    <xf numFmtId="0" fontId="101" fillId="24" borderId="245">
      <alignment wrapText="1"/>
    </xf>
    <xf numFmtId="0" fontId="101" fillId="24" borderId="245">
      <alignment wrapText="1"/>
    </xf>
    <xf numFmtId="43" fontId="10" fillId="0" borderId="0" applyFont="0" applyFill="0" applyBorder="0" applyAlignment="0" applyProtection="0"/>
    <xf numFmtId="44" fontId="10" fillId="0" borderId="0" applyFont="0" applyFill="0" applyBorder="0" applyAlignment="0" applyProtection="0"/>
    <xf numFmtId="0" fontId="101" fillId="24" borderId="245">
      <alignment wrapText="1"/>
    </xf>
    <xf numFmtId="43" fontId="5"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1" fillId="24" borderId="245">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101" fillId="24" borderId="245">
      <alignment wrapText="1"/>
    </xf>
    <xf numFmtId="43" fontId="10" fillId="0" borderId="0" applyFont="0" applyFill="0" applyBorder="0" applyAlignment="0" applyProtection="0"/>
    <xf numFmtId="44" fontId="10" fillId="0" borderId="0" applyFont="0" applyFill="0" applyBorder="0" applyAlignment="0" applyProtection="0"/>
    <xf numFmtId="0" fontId="101" fillId="24" borderId="245">
      <alignment wrapText="1"/>
    </xf>
    <xf numFmtId="0" fontId="101" fillId="24" borderId="245">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101" fillId="24" borderId="245">
      <alignment wrapText="1"/>
    </xf>
    <xf numFmtId="43" fontId="5"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1" fillId="24" borderId="245">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101" fillId="24" borderId="245">
      <alignment wrapText="1"/>
    </xf>
    <xf numFmtId="0" fontId="101" fillId="24" borderId="245">
      <alignment wrapText="1"/>
    </xf>
    <xf numFmtId="0" fontId="101" fillId="24" borderId="245">
      <alignment wrapText="1"/>
    </xf>
    <xf numFmtId="0" fontId="101" fillId="24" borderId="245">
      <alignment wrapText="1"/>
    </xf>
    <xf numFmtId="0" fontId="101" fillId="24" borderId="245">
      <alignment wrapText="1"/>
    </xf>
    <xf numFmtId="0" fontId="101" fillId="24" borderId="245">
      <alignment wrapText="1"/>
    </xf>
    <xf numFmtId="43" fontId="10" fillId="0" borderId="0" applyFont="0" applyFill="0" applyBorder="0" applyAlignment="0" applyProtection="0"/>
    <xf numFmtId="44" fontId="10" fillId="0" borderId="0" applyFont="0" applyFill="0" applyBorder="0" applyAlignment="0" applyProtection="0"/>
    <xf numFmtId="0" fontId="101" fillId="24" borderId="245">
      <alignment wrapText="1"/>
    </xf>
    <xf numFmtId="43" fontId="5"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1" fillId="24" borderId="245">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101" fillId="24" borderId="245">
      <alignment wrapText="1"/>
    </xf>
    <xf numFmtId="0" fontId="101" fillId="24" borderId="245">
      <alignment wrapText="1"/>
    </xf>
    <xf numFmtId="43" fontId="10" fillId="0" borderId="0" applyFont="0" applyFill="0" applyBorder="0" applyAlignment="0" applyProtection="0"/>
    <xf numFmtId="44" fontId="10" fillId="0" borderId="0" applyFont="0" applyFill="0" applyBorder="0" applyAlignment="0" applyProtection="0"/>
    <xf numFmtId="0" fontId="101" fillId="24" borderId="245">
      <alignment wrapText="1"/>
    </xf>
    <xf numFmtId="0" fontId="101" fillId="24" borderId="245">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101" fillId="24" borderId="245">
      <alignment wrapText="1"/>
    </xf>
    <xf numFmtId="43" fontId="5"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1" fillId="24" borderId="245">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101" fillId="24" borderId="245">
      <alignment wrapText="1"/>
    </xf>
    <xf numFmtId="0" fontId="101" fillId="24" borderId="245">
      <alignment wrapText="1"/>
    </xf>
    <xf numFmtId="0" fontId="101" fillId="24" borderId="245">
      <alignment wrapText="1"/>
    </xf>
    <xf numFmtId="0" fontId="101" fillId="24" borderId="245">
      <alignment wrapText="1"/>
    </xf>
    <xf numFmtId="0" fontId="101" fillId="24" borderId="245">
      <alignment wrapText="1"/>
    </xf>
    <xf numFmtId="0" fontId="101" fillId="24" borderId="245">
      <alignment wrapText="1"/>
    </xf>
    <xf numFmtId="0" fontId="101" fillId="24" borderId="250">
      <alignment wrapText="1"/>
    </xf>
    <xf numFmtId="0" fontId="101" fillId="24" borderId="250">
      <alignment wrapText="1"/>
    </xf>
    <xf numFmtId="0" fontId="101" fillId="24" borderId="250">
      <alignment wrapText="1"/>
    </xf>
    <xf numFmtId="0" fontId="101" fillId="24" borderId="250">
      <alignment wrapText="1"/>
    </xf>
    <xf numFmtId="0" fontId="101" fillId="24" borderId="250">
      <alignment wrapText="1"/>
    </xf>
    <xf numFmtId="0" fontId="101" fillId="24" borderId="250">
      <alignment wrapText="1"/>
    </xf>
    <xf numFmtId="0" fontId="101" fillId="24" borderId="250">
      <alignment wrapText="1"/>
    </xf>
    <xf numFmtId="0" fontId="101" fillId="24" borderId="249">
      <alignment wrapText="1"/>
    </xf>
    <xf numFmtId="0" fontId="101" fillId="24" borderId="247">
      <alignment wrapText="1"/>
    </xf>
    <xf numFmtId="0" fontId="101" fillId="24" borderId="250">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9">
      <alignment wrapText="1"/>
    </xf>
    <xf numFmtId="0" fontId="101" fillId="24" borderId="250">
      <alignment wrapText="1"/>
    </xf>
    <xf numFmtId="0" fontId="101" fillId="24" borderId="249">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9">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47">
      <alignment wrapText="1"/>
    </xf>
    <xf numFmtId="0" fontId="101" fillId="24" borderId="250">
      <alignment wrapText="1"/>
    </xf>
    <xf numFmtId="0" fontId="101" fillId="24" borderId="250">
      <alignment wrapText="1"/>
    </xf>
    <xf numFmtId="0" fontId="101" fillId="24" borderId="250">
      <alignment wrapText="1"/>
    </xf>
    <xf numFmtId="0" fontId="101" fillId="24" borderId="250">
      <alignment wrapText="1"/>
    </xf>
    <xf numFmtId="0" fontId="101" fillId="24" borderId="250">
      <alignment wrapText="1"/>
    </xf>
    <xf numFmtId="0" fontId="101" fillId="24" borderId="250">
      <alignment wrapText="1"/>
    </xf>
    <xf numFmtId="0" fontId="101" fillId="24" borderId="250">
      <alignment wrapText="1"/>
    </xf>
    <xf numFmtId="0" fontId="101" fillId="24" borderId="250">
      <alignment wrapText="1"/>
    </xf>
    <xf numFmtId="0" fontId="101" fillId="24" borderId="250">
      <alignment wrapText="1"/>
    </xf>
    <xf numFmtId="0" fontId="101" fillId="24" borderId="250">
      <alignment wrapText="1"/>
    </xf>
    <xf numFmtId="0" fontId="101" fillId="24" borderId="250">
      <alignment wrapText="1"/>
    </xf>
    <xf numFmtId="0" fontId="101" fillId="24" borderId="250">
      <alignment wrapText="1"/>
    </xf>
    <xf numFmtId="0" fontId="101" fillId="24" borderId="279">
      <alignment wrapText="1"/>
    </xf>
    <xf numFmtId="0" fontId="101" fillId="24" borderId="265">
      <alignment wrapText="1"/>
    </xf>
    <xf numFmtId="0" fontId="101" fillId="24" borderId="275">
      <alignment wrapText="1"/>
    </xf>
    <xf numFmtId="0" fontId="101" fillId="24" borderId="259">
      <alignment wrapText="1"/>
    </xf>
    <xf numFmtId="0" fontId="101" fillId="24" borderId="262">
      <alignment wrapText="1"/>
    </xf>
    <xf numFmtId="0" fontId="101" fillId="24" borderId="278">
      <alignment wrapText="1"/>
    </xf>
    <xf numFmtId="43" fontId="10" fillId="0" borderId="0" applyFont="0" applyFill="0" applyBorder="0" applyAlignment="0" applyProtection="0"/>
    <xf numFmtId="44" fontId="10" fillId="0" borderId="0" applyFont="0" applyFill="0" applyBorder="0" applyAlignment="0" applyProtection="0"/>
    <xf numFmtId="0" fontId="101" fillId="24" borderId="272">
      <alignment wrapText="1"/>
    </xf>
    <xf numFmtId="0" fontId="101" fillId="24" borderId="260">
      <alignment wrapText="1"/>
    </xf>
    <xf numFmtId="0" fontId="101" fillId="24" borderId="257">
      <alignment wrapText="1"/>
    </xf>
    <xf numFmtId="0" fontId="101" fillId="24" borderId="290">
      <alignment wrapText="1"/>
    </xf>
    <xf numFmtId="0" fontId="101" fillId="24" borderId="291">
      <alignment wrapText="1"/>
    </xf>
    <xf numFmtId="0" fontId="101" fillId="24" borderId="288">
      <alignment wrapText="1"/>
    </xf>
    <xf numFmtId="0" fontId="101" fillId="24" borderId="260">
      <alignment wrapText="1"/>
    </xf>
    <xf numFmtId="0" fontId="101" fillId="24" borderId="270">
      <alignment wrapText="1"/>
    </xf>
    <xf numFmtId="0" fontId="101" fillId="24" borderId="259">
      <alignment wrapText="1"/>
    </xf>
    <xf numFmtId="0" fontId="101" fillId="24" borderId="266">
      <alignment wrapText="1"/>
    </xf>
    <xf numFmtId="0" fontId="101" fillId="24" borderId="259">
      <alignment wrapText="1"/>
    </xf>
    <xf numFmtId="0" fontId="101" fillId="24" borderId="284">
      <alignment wrapText="1"/>
    </xf>
    <xf numFmtId="0" fontId="101" fillId="24" borderId="280">
      <alignment wrapText="1"/>
    </xf>
    <xf numFmtId="0" fontId="101" fillId="24" borderId="256">
      <alignment wrapText="1"/>
    </xf>
    <xf numFmtId="0" fontId="101" fillId="24" borderId="267">
      <alignment wrapText="1"/>
    </xf>
    <xf numFmtId="0" fontId="101" fillId="24" borderId="285">
      <alignment wrapText="1"/>
    </xf>
    <xf numFmtId="0" fontId="101" fillId="24" borderId="265">
      <alignment wrapText="1"/>
    </xf>
    <xf numFmtId="0" fontId="101" fillId="24" borderId="276">
      <alignment wrapText="1"/>
    </xf>
    <xf numFmtId="0" fontId="101" fillId="24" borderId="271">
      <alignment wrapText="1"/>
    </xf>
    <xf numFmtId="0" fontId="101" fillId="24" borderId="288">
      <alignment wrapText="1"/>
    </xf>
    <xf numFmtId="0" fontId="101" fillId="24" borderId="270">
      <alignment wrapText="1"/>
    </xf>
    <xf numFmtId="0" fontId="101" fillId="24" borderId="287">
      <alignment wrapText="1"/>
    </xf>
    <xf numFmtId="0" fontId="101" fillId="24" borderId="272">
      <alignment wrapText="1"/>
    </xf>
    <xf numFmtId="0" fontId="101" fillId="24" borderId="266">
      <alignment wrapText="1"/>
    </xf>
    <xf numFmtId="0" fontId="101" fillId="24" borderId="260">
      <alignment wrapText="1"/>
    </xf>
    <xf numFmtId="0" fontId="101" fillId="24" borderId="291">
      <alignment wrapText="1"/>
    </xf>
    <xf numFmtId="0" fontId="101" fillId="24" borderId="276">
      <alignment wrapText="1"/>
    </xf>
    <xf numFmtId="0" fontId="101" fillId="24" borderId="259">
      <alignment wrapText="1"/>
    </xf>
    <xf numFmtId="0" fontId="101" fillId="24" borderId="272">
      <alignment wrapText="1"/>
    </xf>
    <xf numFmtId="0" fontId="101" fillId="24" borderId="291">
      <alignment wrapText="1"/>
    </xf>
    <xf numFmtId="0" fontId="101" fillId="24" borderId="288">
      <alignment wrapText="1"/>
    </xf>
    <xf numFmtId="0" fontId="101" fillId="24" borderId="252">
      <alignment wrapText="1"/>
    </xf>
    <xf numFmtId="0" fontId="101" fillId="24" borderId="263">
      <alignment wrapText="1"/>
    </xf>
    <xf numFmtId="0" fontId="101" fillId="24" borderId="290">
      <alignment wrapText="1"/>
    </xf>
    <xf numFmtId="0" fontId="101" fillId="24" borderId="285">
      <alignment wrapText="1"/>
    </xf>
    <xf numFmtId="0" fontId="101" fillId="24" borderId="266">
      <alignment wrapText="1"/>
    </xf>
    <xf numFmtId="43" fontId="5" fillId="0" borderId="0" applyFont="0" applyFill="0" applyBorder="0" applyAlignment="0" applyProtection="0"/>
    <xf numFmtId="43" fontId="10" fillId="0" borderId="0" applyFont="0" applyFill="0" applyBorder="0" applyAlignment="0" applyProtection="0"/>
    <xf numFmtId="0" fontId="101" fillId="24" borderId="279">
      <alignment wrapText="1"/>
    </xf>
    <xf numFmtId="0" fontId="101" fillId="24" borderId="278">
      <alignment wrapText="1"/>
    </xf>
    <xf numFmtId="0" fontId="101" fillId="24" borderId="275">
      <alignment wrapText="1"/>
    </xf>
    <xf numFmtId="0" fontId="101" fillId="24" borderId="276">
      <alignment wrapText="1"/>
    </xf>
    <xf numFmtId="0" fontId="101" fillId="24" borderId="283">
      <alignment wrapText="1"/>
    </xf>
    <xf numFmtId="0" fontId="101" fillId="24" borderId="270">
      <alignment wrapText="1"/>
    </xf>
    <xf numFmtId="0" fontId="101" fillId="24" borderId="275">
      <alignment wrapText="1"/>
    </xf>
    <xf numFmtId="0" fontId="101" fillId="24" borderId="266">
      <alignment wrapText="1"/>
    </xf>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1" fillId="24" borderId="253">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101" fillId="24" borderId="253">
      <alignment wrapText="1"/>
    </xf>
    <xf numFmtId="0" fontId="101" fillId="24" borderId="251">
      <alignment wrapText="1"/>
    </xf>
    <xf numFmtId="43" fontId="10" fillId="0" borderId="0" applyFont="0" applyFill="0" applyBorder="0" applyAlignment="0" applyProtection="0"/>
    <xf numFmtId="44" fontId="10" fillId="0" borderId="0" applyFont="0" applyFill="0" applyBorder="0" applyAlignment="0" applyProtection="0"/>
    <xf numFmtId="0" fontId="101" fillId="24" borderId="254">
      <alignment wrapText="1"/>
    </xf>
    <xf numFmtId="0" fontId="101" fillId="24" borderId="254">
      <alignment wrapText="1"/>
    </xf>
    <xf numFmtId="43" fontId="5" fillId="0" borderId="0" applyFont="0" applyFill="0" applyBorder="0" applyAlignment="0" applyProtection="0"/>
    <xf numFmtId="43" fontId="10" fillId="0" borderId="0" applyFont="0" applyFill="0" applyBorder="0" applyAlignment="0" applyProtection="0"/>
    <xf numFmtId="0" fontId="101" fillId="24" borderId="268">
      <alignment wrapText="1"/>
    </xf>
    <xf numFmtId="0" fontId="101" fillId="24" borderId="272">
      <alignment wrapText="1"/>
    </xf>
    <xf numFmtId="0" fontId="101" fillId="24" borderId="258">
      <alignment wrapText="1"/>
    </xf>
    <xf numFmtId="0" fontId="101" fillId="24" borderId="275">
      <alignment wrapText="1"/>
    </xf>
    <xf numFmtId="0" fontId="101" fillId="24" borderId="255">
      <alignment wrapText="1"/>
    </xf>
    <xf numFmtId="0" fontId="101" fillId="24" borderId="280">
      <alignment wrapText="1"/>
    </xf>
    <xf numFmtId="0" fontId="101" fillId="24" borderId="282">
      <alignment wrapText="1"/>
    </xf>
    <xf numFmtId="0" fontId="101" fillId="24" borderId="256">
      <alignment wrapText="1"/>
    </xf>
    <xf numFmtId="0" fontId="101" fillId="24" borderId="256">
      <alignment wrapText="1"/>
    </xf>
    <xf numFmtId="0" fontId="101" fillId="24" borderId="256">
      <alignment wrapText="1"/>
    </xf>
    <xf numFmtId="0" fontId="101" fillId="24" borderId="256">
      <alignment wrapText="1"/>
    </xf>
    <xf numFmtId="0" fontId="101" fillId="24" borderId="285">
      <alignment wrapText="1"/>
    </xf>
    <xf numFmtId="0" fontId="101" fillId="24" borderId="262">
      <alignment wrapText="1"/>
    </xf>
    <xf numFmtId="0" fontId="101" fillId="24" borderId="261">
      <alignment wrapText="1"/>
    </xf>
    <xf numFmtId="43" fontId="10" fillId="0" borderId="0" applyFont="0" applyFill="0" applyBorder="0" applyAlignment="0" applyProtection="0"/>
    <xf numFmtId="44" fontId="10" fillId="0" borderId="0" applyFont="0" applyFill="0" applyBorder="0" applyAlignment="0" applyProtection="0"/>
    <xf numFmtId="0" fontId="101" fillId="24" borderId="254">
      <alignment wrapText="1"/>
    </xf>
    <xf numFmtId="43" fontId="5"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1" fillId="24" borderId="254">
      <alignment wrapText="1"/>
    </xf>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101" fillId="24" borderId="254">
      <alignment wrapText="1"/>
    </xf>
    <xf numFmtId="0" fontId="101" fillId="24" borderId="254">
      <alignment wrapText="1"/>
    </xf>
    <xf numFmtId="0" fontId="101" fillId="24" borderId="254">
      <alignment wrapText="1"/>
    </xf>
    <xf numFmtId="0" fontId="101" fillId="24" borderId="254">
      <alignment wrapText="1"/>
    </xf>
    <xf numFmtId="0" fontId="101" fillId="24" borderId="254">
      <alignment wrapText="1"/>
    </xf>
    <xf numFmtId="0" fontId="101" fillId="24" borderId="254">
      <alignment wrapText="1"/>
    </xf>
    <xf numFmtId="0" fontId="101" fillId="24" borderId="286">
      <alignment wrapText="1"/>
    </xf>
    <xf numFmtId="0" fontId="101" fillId="24" borderId="262">
      <alignment wrapText="1"/>
    </xf>
    <xf numFmtId="0" fontId="101" fillId="24" borderId="265">
      <alignment wrapText="1"/>
    </xf>
    <xf numFmtId="0" fontId="101" fillId="24" borderId="262">
      <alignment wrapText="1"/>
    </xf>
    <xf numFmtId="0" fontId="101" fillId="24" borderId="260">
      <alignment wrapText="1"/>
    </xf>
    <xf numFmtId="0" fontId="101" fillId="24" borderId="260">
      <alignment wrapText="1"/>
    </xf>
    <xf numFmtId="0" fontId="101" fillId="24" borderId="278">
      <alignment wrapText="1"/>
    </xf>
    <xf numFmtId="0" fontId="101" fillId="24" borderId="266">
      <alignment wrapText="1"/>
    </xf>
    <xf numFmtId="0" fontId="101" fillId="24" borderId="259">
      <alignment wrapText="1"/>
    </xf>
    <xf numFmtId="0" fontId="101" fillId="24" borderId="280">
      <alignment wrapText="1"/>
    </xf>
    <xf numFmtId="0" fontId="101" fillId="24" borderId="280">
      <alignment wrapText="1"/>
    </xf>
    <xf numFmtId="0" fontId="101" fillId="24" borderId="260">
      <alignment wrapText="1"/>
    </xf>
    <xf numFmtId="0" fontId="101" fillId="24" borderId="256">
      <alignment wrapText="1"/>
    </xf>
    <xf numFmtId="0" fontId="101" fillId="24" borderId="275">
      <alignment wrapText="1"/>
    </xf>
    <xf numFmtId="0" fontId="101" fillId="24" borderId="279">
      <alignment wrapText="1"/>
    </xf>
    <xf numFmtId="0" fontId="101" fillId="24" borderId="279">
      <alignment wrapText="1"/>
    </xf>
    <xf numFmtId="0" fontId="101" fillId="24" borderId="264">
      <alignment wrapText="1"/>
    </xf>
    <xf numFmtId="0" fontId="101" fillId="24" borderId="265">
      <alignment wrapText="1"/>
    </xf>
    <xf numFmtId="0" fontId="101" fillId="24" borderId="265">
      <alignment wrapText="1"/>
    </xf>
    <xf numFmtId="0" fontId="101" fillId="24" borderId="272">
      <alignment wrapText="1"/>
    </xf>
    <xf numFmtId="0" fontId="101" fillId="24" borderId="283">
      <alignment wrapText="1"/>
    </xf>
    <xf numFmtId="0" fontId="101" fillId="24" borderId="270">
      <alignment wrapText="1"/>
    </xf>
    <xf numFmtId="0" fontId="101" fillId="24" borderId="262">
      <alignment wrapText="1"/>
    </xf>
    <xf numFmtId="0" fontId="101" fillId="24" borderId="256">
      <alignment wrapText="1"/>
    </xf>
    <xf numFmtId="0" fontId="101" fillId="24" borderId="281">
      <alignment wrapText="1"/>
    </xf>
    <xf numFmtId="0" fontId="101" fillId="24" borderId="266">
      <alignment wrapText="1"/>
    </xf>
    <xf numFmtId="0" fontId="101" fillId="24" borderId="256">
      <alignment wrapText="1"/>
    </xf>
    <xf numFmtId="0" fontId="101" fillId="24" borderId="256">
      <alignment wrapText="1"/>
    </xf>
    <xf numFmtId="0" fontId="101" fillId="24" borderId="256">
      <alignment wrapText="1"/>
    </xf>
    <xf numFmtId="0" fontId="101" fillId="24" borderId="256">
      <alignment wrapText="1"/>
    </xf>
    <xf numFmtId="0" fontId="101" fillId="24" borderId="256">
      <alignment wrapText="1"/>
    </xf>
    <xf numFmtId="0" fontId="101" fillId="24" borderId="256">
      <alignment wrapText="1"/>
    </xf>
    <xf numFmtId="0" fontId="101" fillId="24" borderId="259">
      <alignment wrapText="1"/>
    </xf>
    <xf numFmtId="0" fontId="101" fillId="24" borderId="273">
      <alignment wrapText="1"/>
    </xf>
    <xf numFmtId="0" fontId="101" fillId="24" borderId="274">
      <alignment wrapText="1"/>
    </xf>
    <xf numFmtId="0" fontId="101" fillId="24" borderId="283">
      <alignment wrapText="1"/>
    </xf>
    <xf numFmtId="0" fontId="101" fillId="24" borderId="259">
      <alignment wrapText="1"/>
    </xf>
    <xf numFmtId="0" fontId="101" fillId="24" borderId="259">
      <alignment wrapText="1"/>
    </xf>
    <xf numFmtId="0" fontId="101" fillId="24" borderId="259">
      <alignment wrapText="1"/>
    </xf>
    <xf numFmtId="0" fontId="101" fillId="24" borderId="259">
      <alignment wrapText="1"/>
    </xf>
    <xf numFmtId="0" fontId="101" fillId="24" borderId="259">
      <alignment wrapText="1"/>
    </xf>
    <xf numFmtId="0" fontId="101" fillId="24" borderId="259">
      <alignment wrapText="1"/>
    </xf>
    <xf numFmtId="0" fontId="101" fillId="24" borderId="260">
      <alignment wrapText="1"/>
    </xf>
    <xf numFmtId="0" fontId="101" fillId="24" borderId="288">
      <alignment wrapText="1"/>
    </xf>
    <xf numFmtId="0" fontId="101" fillId="24" borderId="280">
      <alignment wrapText="1"/>
    </xf>
    <xf numFmtId="0" fontId="101" fillId="24" borderId="260">
      <alignment wrapText="1"/>
    </xf>
    <xf numFmtId="0" fontId="101" fillId="24" borderId="260">
      <alignment wrapText="1"/>
    </xf>
    <xf numFmtId="0" fontId="101" fillId="24" borderId="260">
      <alignment wrapText="1"/>
    </xf>
    <xf numFmtId="0" fontId="101" fillId="24" borderId="260">
      <alignment wrapText="1"/>
    </xf>
    <xf numFmtId="0" fontId="101" fillId="24" borderId="260">
      <alignment wrapText="1"/>
    </xf>
    <xf numFmtId="0" fontId="101" fillId="24" borderId="260">
      <alignment wrapText="1"/>
    </xf>
    <xf numFmtId="0" fontId="101" fillId="24" borderId="276">
      <alignment wrapText="1"/>
    </xf>
    <xf numFmtId="0" fontId="101" fillId="24" borderId="262">
      <alignment wrapText="1"/>
    </xf>
    <xf numFmtId="0" fontId="101" fillId="24" borderId="283">
      <alignment wrapText="1"/>
    </xf>
    <xf numFmtId="0" fontId="101" fillId="24" borderId="262">
      <alignment wrapText="1"/>
    </xf>
    <xf numFmtId="0" fontId="101" fillId="24" borderId="262">
      <alignment wrapText="1"/>
    </xf>
    <xf numFmtId="0" fontId="101" fillId="24" borderId="262">
      <alignment wrapText="1"/>
    </xf>
    <xf numFmtId="0" fontId="101" fillId="24" borderId="262">
      <alignment wrapText="1"/>
    </xf>
    <xf numFmtId="0" fontId="101" fillId="24" borderId="262">
      <alignment wrapText="1"/>
    </xf>
    <xf numFmtId="0" fontId="101" fillId="24" borderId="262">
      <alignment wrapText="1"/>
    </xf>
    <xf numFmtId="0" fontId="101" fillId="24" borderId="265">
      <alignment wrapText="1"/>
    </xf>
    <xf numFmtId="0" fontId="101" fillId="24" borderId="269">
      <alignment wrapText="1"/>
    </xf>
    <xf numFmtId="0" fontId="101" fillId="24" borderId="272">
      <alignment wrapText="1"/>
    </xf>
    <xf numFmtId="0" fontId="101" fillId="24" borderId="265">
      <alignment wrapText="1"/>
    </xf>
    <xf numFmtId="0" fontId="101" fillId="24" borderId="265">
      <alignment wrapText="1"/>
    </xf>
    <xf numFmtId="0" fontId="101" fillId="24" borderId="265">
      <alignment wrapText="1"/>
    </xf>
    <xf numFmtId="0" fontId="101" fillId="24" borderId="265">
      <alignment wrapText="1"/>
    </xf>
    <xf numFmtId="0" fontId="101" fillId="24" borderId="265">
      <alignment wrapText="1"/>
    </xf>
    <xf numFmtId="0" fontId="101" fillId="24" borderId="265">
      <alignment wrapText="1"/>
    </xf>
    <xf numFmtId="0" fontId="101" fillId="24" borderId="266">
      <alignment wrapText="1"/>
    </xf>
    <xf numFmtId="0" fontId="101" fillId="24" borderId="276">
      <alignment wrapText="1"/>
    </xf>
    <xf numFmtId="0" fontId="101" fillId="24" borderId="266">
      <alignment wrapText="1"/>
    </xf>
    <xf numFmtId="0" fontId="101" fillId="24" borderId="266">
      <alignment wrapText="1"/>
    </xf>
    <xf numFmtId="0" fontId="101" fillId="24" borderId="266">
      <alignment wrapText="1"/>
    </xf>
    <xf numFmtId="0" fontId="101" fillId="24" borderId="266">
      <alignment wrapText="1"/>
    </xf>
    <xf numFmtId="0" fontId="101" fillId="24" borderId="266">
      <alignment wrapText="1"/>
    </xf>
    <xf numFmtId="0" fontId="101" fillId="24" borderId="266">
      <alignment wrapText="1"/>
    </xf>
    <xf numFmtId="0" fontId="101" fillId="24" borderId="270">
      <alignment wrapText="1"/>
    </xf>
    <xf numFmtId="0" fontId="101" fillId="24" borderId="283">
      <alignment wrapText="1"/>
    </xf>
    <xf numFmtId="0" fontId="101" fillId="24" borderId="278">
      <alignment wrapText="1"/>
    </xf>
    <xf numFmtId="0" fontId="101" fillId="24" borderId="270">
      <alignment wrapText="1"/>
    </xf>
    <xf numFmtId="0" fontId="101" fillId="24" borderId="270">
      <alignment wrapText="1"/>
    </xf>
    <xf numFmtId="0" fontId="101" fillId="24" borderId="270">
      <alignment wrapText="1"/>
    </xf>
    <xf numFmtId="0" fontId="101" fillId="24" borderId="270">
      <alignment wrapText="1"/>
    </xf>
    <xf numFmtId="0" fontId="101" fillId="24" borderId="270">
      <alignment wrapText="1"/>
    </xf>
    <xf numFmtId="0" fontId="101" fillId="24" borderId="270">
      <alignment wrapText="1"/>
    </xf>
    <xf numFmtId="0" fontId="101" fillId="24" borderId="272">
      <alignment wrapText="1"/>
    </xf>
    <xf numFmtId="0" fontId="101" fillId="24" borderId="277">
      <alignment wrapText="1"/>
    </xf>
    <xf numFmtId="0" fontId="101" fillId="24" borderId="280">
      <alignment wrapText="1"/>
    </xf>
    <xf numFmtId="0" fontId="101" fillId="24" borderId="272">
      <alignment wrapText="1"/>
    </xf>
    <xf numFmtId="0" fontId="101" fillId="24" borderId="272">
      <alignment wrapText="1"/>
    </xf>
    <xf numFmtId="0" fontId="101" fillId="24" borderId="272">
      <alignment wrapText="1"/>
    </xf>
    <xf numFmtId="0" fontId="101" fillId="24" borderId="272">
      <alignment wrapText="1"/>
    </xf>
    <xf numFmtId="0" fontId="101" fillId="24" borderId="272">
      <alignment wrapText="1"/>
    </xf>
    <xf numFmtId="0" fontId="101" fillId="24" borderId="272">
      <alignment wrapText="1"/>
    </xf>
    <xf numFmtId="0" fontId="101" fillId="24" borderId="275">
      <alignment wrapText="1"/>
    </xf>
    <xf numFmtId="0" fontId="101" fillId="24" borderId="277">
      <alignment wrapText="1"/>
    </xf>
    <xf numFmtId="0" fontId="101" fillId="24" borderId="275">
      <alignment wrapText="1"/>
    </xf>
    <xf numFmtId="0" fontId="101" fillId="24" borderId="275">
      <alignment wrapText="1"/>
    </xf>
    <xf numFmtId="0" fontId="101" fillId="24" borderId="275">
      <alignment wrapText="1"/>
    </xf>
    <xf numFmtId="0" fontId="101" fillId="24" borderId="275">
      <alignment wrapText="1"/>
    </xf>
    <xf numFmtId="0" fontId="101" fillId="24" borderId="275">
      <alignment wrapText="1"/>
    </xf>
    <xf numFmtId="0" fontId="101" fillId="24" borderId="275">
      <alignment wrapText="1"/>
    </xf>
    <xf numFmtId="0" fontId="101" fillId="24" borderId="285">
      <alignment wrapText="1"/>
    </xf>
    <xf numFmtId="0" fontId="101" fillId="24" borderId="276">
      <alignment wrapText="1"/>
    </xf>
    <xf numFmtId="0" fontId="101" fillId="24" borderId="276">
      <alignment wrapText="1"/>
    </xf>
    <xf numFmtId="0" fontId="101" fillId="24" borderId="276">
      <alignment wrapText="1"/>
    </xf>
    <xf numFmtId="0" fontId="101" fillId="24" borderId="276">
      <alignment wrapText="1"/>
    </xf>
    <xf numFmtId="0" fontId="101" fillId="24" borderId="276">
      <alignment wrapText="1"/>
    </xf>
    <xf numFmtId="0" fontId="101" fillId="24" borderId="276">
      <alignment wrapText="1"/>
    </xf>
    <xf numFmtId="0" fontId="101" fillId="24" borderId="276">
      <alignment wrapText="1"/>
    </xf>
    <xf numFmtId="0" fontId="101" fillId="24" borderId="287">
      <alignment wrapText="1"/>
    </xf>
    <xf numFmtId="0" fontId="101" fillId="24" borderId="278">
      <alignment wrapText="1"/>
    </xf>
    <xf numFmtId="0" fontId="101" fillId="24" borderId="278">
      <alignment wrapText="1"/>
    </xf>
    <xf numFmtId="0" fontId="101" fillId="24" borderId="278">
      <alignment wrapText="1"/>
    </xf>
    <xf numFmtId="0" fontId="101" fillId="24" borderId="278">
      <alignment wrapText="1"/>
    </xf>
    <xf numFmtId="0" fontId="101" fillId="24" borderId="278">
      <alignment wrapText="1"/>
    </xf>
    <xf numFmtId="0" fontId="101" fillId="24" borderId="278">
      <alignment wrapText="1"/>
    </xf>
    <xf numFmtId="0" fontId="101" fillId="24" borderId="278">
      <alignment wrapText="1"/>
    </xf>
    <xf numFmtId="0" fontId="101" fillId="24" borderId="279">
      <alignment wrapText="1"/>
    </xf>
    <xf numFmtId="0" fontId="101" fillId="24" borderId="279">
      <alignment wrapText="1"/>
    </xf>
    <xf numFmtId="0" fontId="101" fillId="24" borderId="279">
      <alignment wrapText="1"/>
    </xf>
    <xf numFmtId="0" fontId="101" fillId="24" borderId="279">
      <alignment wrapText="1"/>
    </xf>
    <xf numFmtId="0" fontId="101" fillId="24" borderId="279">
      <alignment wrapText="1"/>
    </xf>
    <xf numFmtId="0" fontId="101" fillId="24" borderId="279">
      <alignment wrapText="1"/>
    </xf>
    <xf numFmtId="0" fontId="101" fillId="24" borderId="279">
      <alignment wrapText="1"/>
    </xf>
    <xf numFmtId="0" fontId="101" fillId="24" borderId="280">
      <alignment wrapText="1"/>
    </xf>
    <xf numFmtId="0" fontId="101" fillId="24" borderId="285">
      <alignment wrapText="1"/>
    </xf>
    <xf numFmtId="0" fontId="101" fillId="24" borderId="280">
      <alignment wrapText="1"/>
    </xf>
    <xf numFmtId="0" fontId="101" fillId="24" borderId="280">
      <alignment wrapText="1"/>
    </xf>
    <xf numFmtId="0" fontId="101" fillId="24" borderId="280">
      <alignment wrapText="1"/>
    </xf>
    <xf numFmtId="0" fontId="101" fillId="24" borderId="280">
      <alignment wrapText="1"/>
    </xf>
    <xf numFmtId="0" fontId="101" fillId="24" borderId="280">
      <alignment wrapText="1"/>
    </xf>
    <xf numFmtId="0" fontId="101" fillId="24" borderId="280">
      <alignment wrapText="1"/>
    </xf>
    <xf numFmtId="0" fontId="101" fillId="24" borderId="283">
      <alignment wrapText="1"/>
    </xf>
    <xf numFmtId="0" fontId="101" fillId="24" borderId="283">
      <alignment wrapText="1"/>
    </xf>
    <xf numFmtId="0" fontId="101" fillId="24" borderId="283">
      <alignment wrapText="1"/>
    </xf>
    <xf numFmtId="0" fontId="101" fillId="24" borderId="283">
      <alignment wrapText="1"/>
    </xf>
    <xf numFmtId="0" fontId="101" fillId="24" borderId="283">
      <alignment wrapText="1"/>
    </xf>
    <xf numFmtId="0" fontId="101" fillId="24" borderId="283">
      <alignment wrapText="1"/>
    </xf>
    <xf numFmtId="0" fontId="101" fillId="24" borderId="283">
      <alignment wrapText="1"/>
    </xf>
    <xf numFmtId="0" fontId="101" fillId="24" borderId="285">
      <alignment wrapText="1"/>
    </xf>
    <xf numFmtId="0" fontId="101" fillId="24" borderId="289">
      <alignment wrapText="1"/>
    </xf>
    <xf numFmtId="0" fontId="101" fillId="24" borderId="285">
      <alignment wrapText="1"/>
    </xf>
    <xf numFmtId="0" fontId="101" fillId="24" borderId="285">
      <alignment wrapText="1"/>
    </xf>
    <xf numFmtId="0" fontId="101" fillId="24" borderId="285">
      <alignment wrapText="1"/>
    </xf>
    <xf numFmtId="0" fontId="101" fillId="24" borderId="285">
      <alignment wrapText="1"/>
    </xf>
    <xf numFmtId="0" fontId="101" fillId="24" borderId="285">
      <alignment wrapText="1"/>
    </xf>
    <xf numFmtId="0" fontId="101" fillId="24" borderId="285">
      <alignment wrapText="1"/>
    </xf>
    <xf numFmtId="0" fontId="101" fillId="24" borderId="288">
      <alignment wrapText="1"/>
    </xf>
    <xf numFmtId="0" fontId="101" fillId="24" borderId="288">
      <alignment wrapText="1"/>
    </xf>
    <xf numFmtId="0" fontId="101" fillId="24" borderId="288">
      <alignment wrapText="1"/>
    </xf>
    <xf numFmtId="0" fontId="101" fillId="24" borderId="288">
      <alignment wrapText="1"/>
    </xf>
    <xf numFmtId="0" fontId="101" fillId="24" borderId="288">
      <alignment wrapText="1"/>
    </xf>
    <xf numFmtId="0" fontId="101" fillId="24" borderId="288">
      <alignment wrapText="1"/>
    </xf>
    <xf numFmtId="0" fontId="101" fillId="24" borderId="288">
      <alignment wrapText="1"/>
    </xf>
    <xf numFmtId="0" fontId="101" fillId="24" borderId="291">
      <alignment wrapText="1"/>
    </xf>
    <xf numFmtId="0" fontId="101" fillId="24" borderId="291">
      <alignment wrapText="1"/>
    </xf>
    <xf numFmtId="0" fontId="101" fillId="24" borderId="291">
      <alignment wrapText="1"/>
    </xf>
    <xf numFmtId="0" fontId="101" fillId="24" borderId="291">
      <alignment wrapText="1"/>
    </xf>
    <xf numFmtId="0" fontId="101" fillId="24" borderId="291">
      <alignment wrapText="1"/>
    </xf>
    <xf numFmtId="0" fontId="101" fillId="24" borderId="291">
      <alignment wrapText="1"/>
    </xf>
    <xf numFmtId="0" fontId="101" fillId="24" borderId="291">
      <alignment wrapText="1"/>
    </xf>
    <xf numFmtId="0" fontId="10" fillId="0" borderId="0"/>
    <xf numFmtId="43" fontId="10" fillId="0" borderId="0" applyFont="0" applyFill="0" applyBorder="0" applyAlignment="0" applyProtection="0"/>
  </cellStyleXfs>
  <cellXfs count="1441">
    <xf numFmtId="0" fontId="0" fillId="0" borderId="0" xfId="0"/>
    <xf numFmtId="0" fontId="11" fillId="0" borderId="0" xfId="0" applyFont="1" applyAlignment="1" applyProtection="1">
      <alignment horizontal="left" vertical="top"/>
    </xf>
    <xf numFmtId="0" fontId="0" fillId="0" borderId="0" xfId="0"/>
    <xf numFmtId="0" fontId="0" fillId="0" borderId="0" xfId="0" applyProtection="1">
      <protection locked="0"/>
    </xf>
    <xf numFmtId="0" fontId="11" fillId="0" borderId="0" xfId="0" applyFont="1" applyProtection="1">
      <protection locked="0"/>
    </xf>
    <xf numFmtId="0" fontId="13" fillId="3" borderId="16" xfId="1" applyFont="1" applyFill="1" applyBorder="1" applyAlignment="1" applyProtection="1">
      <alignment vertical="center"/>
      <protection locked="0"/>
    </xf>
    <xf numFmtId="0" fontId="12" fillId="3" borderId="0" xfId="1" applyFont="1" applyFill="1" applyBorder="1" applyAlignment="1" applyProtection="1">
      <alignment vertical="center"/>
      <protection locked="0"/>
    </xf>
    <xf numFmtId="0" fontId="13" fillId="3" borderId="18" xfId="1" applyFont="1" applyFill="1" applyBorder="1" applyAlignment="1" applyProtection="1">
      <alignment vertical="center"/>
      <protection locked="0"/>
    </xf>
    <xf numFmtId="0" fontId="12" fillId="3" borderId="19" xfId="1" applyFont="1" applyFill="1" applyBorder="1" applyAlignment="1" applyProtection="1">
      <alignment vertical="center"/>
      <protection locked="0"/>
    </xf>
    <xf numFmtId="0" fontId="6" fillId="4" borderId="5" xfId="28" applyFont="1" applyFill="1" applyBorder="1" applyAlignment="1" applyProtection="1">
      <alignment horizontal="center" vertical="center"/>
      <protection locked="0"/>
    </xf>
    <xf numFmtId="0" fontId="6" fillId="4" borderId="5" xfId="28" applyFont="1" applyFill="1" applyBorder="1" applyAlignment="1" applyProtection="1">
      <alignment horizontal="center" vertical="center" wrapText="1"/>
      <protection locked="0"/>
    </xf>
    <xf numFmtId="49" fontId="3" fillId="4" borderId="21" xfId="29" applyNumberFormat="1" applyFont="1" applyFill="1" applyBorder="1" applyAlignment="1" applyProtection="1">
      <alignment vertical="center"/>
      <protection locked="0"/>
    </xf>
    <xf numFmtId="164" fontId="6" fillId="4" borderId="7" xfId="29" applyFont="1" applyFill="1" applyBorder="1" applyAlignment="1" applyProtection="1">
      <alignment vertical="center" wrapText="1"/>
      <protection locked="0"/>
    </xf>
    <xf numFmtId="49" fontId="3" fillId="3" borderId="12" xfId="29" applyNumberFormat="1" applyFont="1" applyFill="1" applyBorder="1" applyAlignment="1" applyProtection="1">
      <alignment vertical="center"/>
      <protection locked="0"/>
    </xf>
    <xf numFmtId="164" fontId="6" fillId="3" borderId="12" xfId="29" applyFont="1" applyFill="1" applyBorder="1" applyAlignment="1" applyProtection="1">
      <alignment vertical="center" wrapText="1"/>
      <protection locked="0"/>
    </xf>
    <xf numFmtId="164" fontId="12" fillId="0" borderId="7" xfId="25" applyFont="1" applyFill="1" applyBorder="1" applyAlignment="1" applyProtection="1">
      <alignment vertical="center" wrapText="1"/>
      <protection locked="0"/>
    </xf>
    <xf numFmtId="49" fontId="3" fillId="4" borderId="4" xfId="29" applyNumberFormat="1" applyFont="1" applyFill="1" applyBorder="1" applyAlignment="1" applyProtection="1">
      <alignment vertical="center"/>
      <protection locked="0"/>
    </xf>
    <xf numFmtId="49" fontId="6" fillId="3" borderId="12" xfId="29" applyNumberFormat="1" applyFont="1" applyFill="1" applyBorder="1" applyAlignment="1" applyProtection="1">
      <alignment vertical="center"/>
      <protection locked="0"/>
    </xf>
    <xf numFmtId="49" fontId="6" fillId="5" borderId="12" xfId="29" applyNumberFormat="1" applyFont="1" applyFill="1" applyBorder="1" applyAlignment="1" applyProtection="1">
      <alignment vertical="center"/>
      <protection locked="0"/>
    </xf>
    <xf numFmtId="0" fontId="13" fillId="4" borderId="5" xfId="5" applyFont="1" applyFill="1" applyBorder="1" applyAlignment="1" applyProtection="1">
      <alignment horizontal="center" vertical="center"/>
      <protection locked="0"/>
    </xf>
    <xf numFmtId="0" fontId="13" fillId="4" borderId="5" xfId="5" applyFont="1" applyFill="1" applyBorder="1" applyAlignment="1" applyProtection="1">
      <alignment horizontal="center" vertical="center" wrapText="1"/>
      <protection locked="0"/>
    </xf>
    <xf numFmtId="43" fontId="13" fillId="4" borderId="5" xfId="26" applyFont="1" applyFill="1" applyBorder="1" applyAlignment="1" applyProtection="1">
      <alignment horizontal="center" vertical="center"/>
      <protection locked="0"/>
    </xf>
    <xf numFmtId="164" fontId="13" fillId="3" borderId="12" xfId="25" applyFont="1" applyFill="1" applyBorder="1" applyAlignment="1" applyProtection="1">
      <alignment vertical="center"/>
      <protection locked="0"/>
    </xf>
    <xf numFmtId="164" fontId="12" fillId="0" borderId="6" xfId="25" applyFont="1" applyFill="1" applyBorder="1" applyAlignment="1" applyProtection="1">
      <alignment vertical="center"/>
      <protection locked="0"/>
    </xf>
    <xf numFmtId="2" fontId="12" fillId="0" borderId="21" xfId="25" applyNumberFormat="1" applyFont="1" applyFill="1" applyBorder="1" applyAlignment="1" applyProtection="1">
      <alignment vertical="center" wrapText="1"/>
      <protection locked="0"/>
    </xf>
    <xf numFmtId="43" fontId="12" fillId="0" borderId="7" xfId="26" applyFont="1" applyBorder="1" applyProtection="1">
      <protection locked="0"/>
    </xf>
    <xf numFmtId="4" fontId="12" fillId="0" borderId="7" xfId="5" applyNumberFormat="1" applyFont="1" applyBorder="1" applyProtection="1">
      <protection locked="0"/>
    </xf>
    <xf numFmtId="44" fontId="12" fillId="0" borderId="7" xfId="27" applyFont="1" applyBorder="1" applyProtection="1">
      <protection locked="0"/>
    </xf>
    <xf numFmtId="44" fontId="11" fillId="0" borderId="3" xfId="27" applyFont="1" applyBorder="1" applyProtection="1">
      <protection locked="0"/>
    </xf>
    <xf numFmtId="44" fontId="11" fillId="0" borderId="0" xfId="0" applyNumberFormat="1" applyFont="1" applyProtection="1">
      <protection locked="0"/>
    </xf>
    <xf numFmtId="164" fontId="13" fillId="3" borderId="11" xfId="25" applyFont="1" applyFill="1" applyBorder="1" applyAlignment="1" applyProtection="1">
      <alignment vertical="center"/>
      <protection locked="0"/>
    </xf>
    <xf numFmtId="43" fontId="13" fillId="3" borderId="12" xfId="26" applyFont="1" applyFill="1" applyBorder="1" applyAlignment="1" applyProtection="1">
      <alignment vertical="center"/>
      <protection locked="0"/>
    </xf>
    <xf numFmtId="164" fontId="13" fillId="3" borderId="4" xfId="25" applyFont="1" applyFill="1" applyBorder="1" applyAlignment="1" applyProtection="1">
      <alignment vertical="center"/>
      <protection locked="0"/>
    </xf>
    <xf numFmtId="44" fontId="14" fillId="3" borderId="3" xfId="27" applyFont="1" applyFill="1" applyBorder="1" applyProtection="1">
      <protection locked="0"/>
    </xf>
    <xf numFmtId="164" fontId="12" fillId="0" borderId="1" xfId="25" applyFont="1" applyFill="1" applyBorder="1" applyAlignment="1" applyProtection="1">
      <alignment vertical="center"/>
      <protection locked="0"/>
    </xf>
    <xf numFmtId="9" fontId="14" fillId="3" borderId="3" xfId="30" applyFont="1" applyFill="1" applyBorder="1" applyProtection="1">
      <protection locked="0"/>
    </xf>
    <xf numFmtId="164" fontId="12" fillId="2" borderId="1" xfId="25" applyFont="1" applyFill="1" applyBorder="1" applyAlignment="1" applyProtection="1">
      <alignment vertical="center"/>
      <protection locked="0"/>
    </xf>
    <xf numFmtId="44" fontId="14" fillId="3" borderId="10" xfId="27" applyFont="1" applyFill="1" applyBorder="1" applyProtection="1">
      <protection locked="0"/>
    </xf>
    <xf numFmtId="43" fontId="11" fillId="0" borderId="0" xfId="26" applyFont="1" applyProtection="1">
      <protection locked="0"/>
    </xf>
    <xf numFmtId="0" fontId="20" fillId="6" borderId="24" xfId="0" applyFont="1" applyFill="1" applyBorder="1" applyAlignment="1" applyProtection="1">
      <alignment wrapText="1"/>
      <protection locked="0"/>
    </xf>
    <xf numFmtId="0" fontId="20" fillId="6" borderId="24" xfId="0" applyFont="1" applyFill="1" applyBorder="1" applyProtection="1">
      <protection locked="0"/>
    </xf>
    <xf numFmtId="0" fontId="11" fillId="0" borderId="0" xfId="0" applyFont="1" applyBorder="1" applyProtection="1">
      <protection locked="0"/>
    </xf>
    <xf numFmtId="43" fontId="15" fillId="0" borderId="0" xfId="26" applyFont="1" applyBorder="1" applyAlignment="1" applyProtection="1">
      <alignment horizontal="left"/>
      <protection locked="0"/>
    </xf>
    <xf numFmtId="10" fontId="11" fillId="0" borderId="0" xfId="30" applyNumberFormat="1" applyFont="1" applyBorder="1" applyProtection="1">
      <protection locked="0"/>
    </xf>
    <xf numFmtId="0" fontId="11" fillId="7" borderId="0" xfId="0" applyFont="1" applyFill="1" applyBorder="1" applyProtection="1">
      <protection locked="0"/>
    </xf>
    <xf numFmtId="43" fontId="15" fillId="7" borderId="0" xfId="26" applyFont="1" applyFill="1" applyBorder="1" applyAlignment="1" applyProtection="1">
      <alignment horizontal="left"/>
      <protection locked="0"/>
    </xf>
    <xf numFmtId="10" fontId="11" fillId="7" borderId="0" xfId="30" applyNumberFormat="1" applyFont="1" applyFill="1" applyBorder="1" applyProtection="1">
      <protection locked="0"/>
    </xf>
    <xf numFmtId="44" fontId="14" fillId="0" borderId="0" xfId="0" applyNumberFormat="1" applyFont="1" applyProtection="1">
      <protection locked="0"/>
    </xf>
    <xf numFmtId="10" fontId="14" fillId="0" borderId="0" xfId="30" applyNumberFormat="1" applyFont="1" applyBorder="1" applyProtection="1">
      <protection locked="0"/>
    </xf>
    <xf numFmtId="2" fontId="12" fillId="0" borderId="21" xfId="25" applyNumberFormat="1" applyFont="1" applyFill="1" applyBorder="1" applyAlignment="1" applyProtection="1">
      <alignment horizontal="right" vertical="center" wrapText="1"/>
      <protection locked="0"/>
    </xf>
    <xf numFmtId="0" fontId="27" fillId="11" borderId="33" xfId="36" applyFont="1" applyFill="1" applyBorder="1" applyAlignment="1">
      <alignment horizontal="right" vertical="top" textRotation="180"/>
    </xf>
    <xf numFmtId="0" fontId="26" fillId="11" borderId="34" xfId="36" applyFont="1" applyFill="1" applyBorder="1" applyAlignment="1">
      <alignment horizontal="left" vertical="top" textRotation="180"/>
    </xf>
    <xf numFmtId="0" fontId="26" fillId="11" borderId="23" xfId="36" applyFont="1" applyFill="1" applyBorder="1" applyAlignment="1">
      <alignment horizontal="center" vertical="center"/>
    </xf>
    <xf numFmtId="0" fontId="25" fillId="0" borderId="0" xfId="37"/>
    <xf numFmtId="0" fontId="27" fillId="11" borderId="0" xfId="36" applyFont="1" applyFill="1" applyBorder="1" applyAlignment="1">
      <alignment horizontal="right" vertical="top" textRotation="180"/>
    </xf>
    <xf numFmtId="0" fontId="26" fillId="11" borderId="38" xfId="36" applyFont="1" applyFill="1" applyBorder="1" applyAlignment="1">
      <alignment horizontal="left" vertical="top" textRotation="180"/>
    </xf>
    <xf numFmtId="0" fontId="26" fillId="11" borderId="48" xfId="36" applyFont="1" applyFill="1" applyBorder="1" applyAlignment="1">
      <alignment horizontal="center" vertical="center"/>
    </xf>
    <xf numFmtId="0" fontId="26" fillId="11" borderId="49" xfId="36" applyFont="1" applyFill="1" applyBorder="1" applyAlignment="1">
      <alignment horizontal="center" vertical="center"/>
    </xf>
    <xf numFmtId="0" fontId="26" fillId="11" borderId="50" xfId="36" applyFont="1" applyFill="1" applyBorder="1" applyAlignment="1">
      <alignment horizontal="center" vertical="center" wrapText="1"/>
    </xf>
    <xf numFmtId="0" fontId="26" fillId="11" borderId="51" xfId="36" applyFont="1" applyFill="1" applyBorder="1" applyAlignment="1">
      <alignment horizontal="center" vertical="center" wrapText="1"/>
    </xf>
    <xf numFmtId="168" fontId="28" fillId="0" borderId="0" xfId="36" applyNumberFormat="1" applyFont="1"/>
    <xf numFmtId="10" fontId="30" fillId="11" borderId="54" xfId="38" applyNumberFormat="1" applyFont="1" applyFill="1" applyBorder="1" applyAlignment="1" applyProtection="1">
      <alignment horizontal="center" vertical="center"/>
    </xf>
    <xf numFmtId="168" fontId="30" fillId="11" borderId="55" xfId="36" applyNumberFormat="1" applyFont="1" applyFill="1" applyBorder="1" applyAlignment="1">
      <alignment vertical="center"/>
    </xf>
    <xf numFmtId="168" fontId="28" fillId="0" borderId="0" xfId="39" applyFont="1" applyFill="1" applyBorder="1" applyAlignment="1" applyProtection="1"/>
    <xf numFmtId="168" fontId="31" fillId="0" borderId="0" xfId="39" applyFont="1" applyFill="1" applyBorder="1" applyAlignment="1" applyProtection="1"/>
    <xf numFmtId="168" fontId="31" fillId="0" borderId="0" xfId="36" applyNumberFormat="1" applyFont="1"/>
    <xf numFmtId="10" fontId="32" fillId="0" borderId="0" xfId="36" applyNumberFormat="1" applyFont="1"/>
    <xf numFmtId="10" fontId="30" fillId="12" borderId="59" xfId="36" applyNumberFormat="1" applyFont="1" applyFill="1" applyBorder="1" applyAlignment="1">
      <alignment horizontal="left" vertical="center"/>
    </xf>
    <xf numFmtId="1" fontId="30" fillId="12" borderId="60" xfId="36" applyNumberFormat="1" applyFont="1" applyFill="1" applyBorder="1" applyAlignment="1">
      <alignment horizontal="center" vertical="center"/>
    </xf>
    <xf numFmtId="10" fontId="30" fillId="11" borderId="64" xfId="38" applyNumberFormat="1" applyFont="1" applyFill="1" applyBorder="1" applyAlignment="1" applyProtection="1">
      <alignment horizontal="center" vertical="center"/>
    </xf>
    <xf numFmtId="168" fontId="30" fillId="11" borderId="65" xfId="40" applyNumberFormat="1" applyFont="1" applyFill="1" applyBorder="1" applyAlignment="1">
      <alignment vertical="center"/>
    </xf>
    <xf numFmtId="168" fontId="30" fillId="11" borderId="66" xfId="40" applyNumberFormat="1" applyFont="1" applyFill="1" applyBorder="1" applyAlignment="1">
      <alignment vertical="center"/>
    </xf>
    <xf numFmtId="10" fontId="30" fillId="12" borderId="54" xfId="36" applyNumberFormat="1" applyFont="1" applyFill="1" applyBorder="1" applyAlignment="1">
      <alignment horizontal="left" vertical="center"/>
    </xf>
    <xf numFmtId="1" fontId="30" fillId="12" borderId="55" xfId="36" applyNumberFormat="1" applyFont="1" applyFill="1" applyBorder="1" applyAlignment="1">
      <alignment horizontal="center" vertical="center"/>
    </xf>
    <xf numFmtId="0" fontId="28" fillId="0" borderId="0" xfId="36" applyFont="1" applyFill="1"/>
    <xf numFmtId="10" fontId="30" fillId="0" borderId="64" xfId="38" applyNumberFormat="1" applyFont="1" applyFill="1" applyBorder="1" applyAlignment="1" applyProtection="1">
      <alignment horizontal="center" vertical="center"/>
    </xf>
    <xf numFmtId="168" fontId="30" fillId="11" borderId="68" xfId="36" applyNumberFormat="1" applyFont="1" applyFill="1" applyBorder="1" applyAlignment="1">
      <alignment vertical="center"/>
    </xf>
    <xf numFmtId="168" fontId="30" fillId="11" borderId="66" xfId="36" applyNumberFormat="1" applyFont="1" applyFill="1" applyBorder="1" applyAlignment="1">
      <alignment vertical="center"/>
    </xf>
    <xf numFmtId="1" fontId="30" fillId="12" borderId="61" xfId="36" applyNumberFormat="1" applyFont="1" applyFill="1" applyBorder="1" applyAlignment="1">
      <alignment horizontal="center" vertical="center"/>
    </xf>
    <xf numFmtId="1" fontId="30" fillId="12" borderId="62" xfId="36" applyNumberFormat="1" applyFont="1" applyFill="1" applyBorder="1" applyAlignment="1">
      <alignment horizontal="center" vertical="center"/>
    </xf>
    <xf numFmtId="168" fontId="30" fillId="0" borderId="65" xfId="40" applyNumberFormat="1" applyFont="1" applyFill="1" applyBorder="1" applyAlignment="1">
      <alignment vertical="center"/>
    </xf>
    <xf numFmtId="10" fontId="33" fillId="0" borderId="59" xfId="36" applyNumberFormat="1" applyFont="1" applyFill="1" applyBorder="1" applyAlignment="1">
      <alignment horizontal="left" vertical="center"/>
    </xf>
    <xf numFmtId="1" fontId="33" fillId="0" borderId="60" xfId="36" applyNumberFormat="1" applyFont="1" applyFill="1" applyBorder="1" applyAlignment="1">
      <alignment horizontal="center" vertical="center"/>
    </xf>
    <xf numFmtId="0" fontId="24" fillId="0" borderId="0" xfId="40" applyBorder="1"/>
    <xf numFmtId="0" fontId="24" fillId="0" borderId="38" xfId="40" applyBorder="1"/>
    <xf numFmtId="10" fontId="30" fillId="0" borderId="69" xfId="38" applyNumberFormat="1" applyFont="1" applyFill="1" applyBorder="1" applyAlignment="1" applyProtection="1">
      <alignment horizontal="center" vertical="center"/>
    </xf>
    <xf numFmtId="10" fontId="30" fillId="11" borderId="69" xfId="38" applyNumberFormat="1" applyFont="1" applyFill="1" applyBorder="1" applyAlignment="1" applyProtection="1">
      <alignment horizontal="center" vertical="center"/>
    </xf>
    <xf numFmtId="10" fontId="33" fillId="0" borderId="70" xfId="36" applyNumberFormat="1" applyFont="1" applyFill="1" applyBorder="1" applyAlignment="1">
      <alignment horizontal="left" vertical="center"/>
    </xf>
    <xf numFmtId="10" fontId="33" fillId="12" borderId="70" xfId="36" applyNumberFormat="1" applyFont="1" applyFill="1" applyBorder="1" applyAlignment="1">
      <alignment horizontal="left" vertical="center"/>
    </xf>
    <xf numFmtId="1" fontId="33" fillId="12" borderId="62" xfId="36" applyNumberFormat="1" applyFont="1" applyFill="1" applyBorder="1" applyAlignment="1">
      <alignment horizontal="center" vertical="center"/>
    </xf>
    <xf numFmtId="0" fontId="24" fillId="0" borderId="72" xfId="40" applyBorder="1"/>
    <xf numFmtId="0" fontId="24" fillId="0" borderId="73" xfId="40" applyBorder="1"/>
    <xf numFmtId="0" fontId="27" fillId="11" borderId="37" xfId="36" applyFont="1" applyFill="1" applyBorder="1" applyAlignment="1">
      <alignment horizontal="center" vertical="center" textRotation="180"/>
    </xf>
    <xf numFmtId="0" fontId="34" fillId="11" borderId="79" xfId="36" applyFont="1" applyFill="1" applyBorder="1" applyAlignment="1">
      <alignment horizontal="center" vertical="center" textRotation="180"/>
    </xf>
    <xf numFmtId="0" fontId="35" fillId="11" borderId="81" xfId="36" applyFont="1" applyFill="1" applyBorder="1" applyAlignment="1">
      <alignment horizontal="center"/>
    </xf>
    <xf numFmtId="0" fontId="35" fillId="11" borderId="54" xfId="36" applyFont="1" applyFill="1" applyBorder="1" applyAlignment="1">
      <alignment horizontal="center"/>
    </xf>
    <xf numFmtId="10" fontId="33" fillId="11" borderId="82" xfId="36" applyNumberFormat="1" applyFont="1" applyFill="1" applyBorder="1" applyAlignment="1">
      <alignment horizontal="left" vertical="top"/>
    </xf>
    <xf numFmtId="1" fontId="33" fillId="11" borderId="55" xfId="36" applyNumberFormat="1" applyFont="1" applyFill="1" applyBorder="1" applyAlignment="1">
      <alignment horizontal="center"/>
    </xf>
    <xf numFmtId="168" fontId="33" fillId="11" borderId="55" xfId="36" applyNumberFormat="1" applyFont="1" applyFill="1" applyBorder="1" applyAlignment="1">
      <alignment vertical="center"/>
    </xf>
    <xf numFmtId="168" fontId="33" fillId="11" borderId="56" xfId="36" applyNumberFormat="1" applyFont="1" applyFill="1" applyBorder="1" applyAlignment="1">
      <alignment vertical="center"/>
    </xf>
    <xf numFmtId="0" fontId="31" fillId="0" borderId="0" xfId="36" applyFont="1"/>
    <xf numFmtId="2" fontId="31" fillId="0" borderId="0" xfId="36" applyNumberFormat="1" applyFont="1"/>
    <xf numFmtId="1" fontId="33" fillId="11" borderId="56" xfId="36" applyNumberFormat="1" applyFont="1" applyFill="1" applyBorder="1" applyAlignment="1">
      <alignment horizontal="center"/>
    </xf>
    <xf numFmtId="0" fontId="35" fillId="11" borderId="84" xfId="36" applyFont="1" applyFill="1" applyBorder="1" applyAlignment="1">
      <alignment horizontal="center"/>
    </xf>
    <xf numFmtId="0" fontId="35" fillId="11" borderId="85" xfId="36" applyFont="1" applyFill="1" applyBorder="1" applyAlignment="1">
      <alignment horizontal="center"/>
    </xf>
    <xf numFmtId="10" fontId="33" fillId="11" borderId="86" xfId="36" applyNumberFormat="1" applyFont="1" applyFill="1" applyBorder="1" applyAlignment="1">
      <alignment horizontal="left" vertical="top"/>
    </xf>
    <xf numFmtId="1" fontId="33" fillId="11" borderId="87" xfId="36" applyNumberFormat="1" applyFont="1" applyFill="1" applyBorder="1" applyAlignment="1">
      <alignment horizontal="center"/>
    </xf>
    <xf numFmtId="1" fontId="33" fillId="11" borderId="88" xfId="36" applyNumberFormat="1" applyFont="1" applyFill="1" applyBorder="1" applyAlignment="1">
      <alignment horizontal="center"/>
    </xf>
    <xf numFmtId="0" fontId="36" fillId="11" borderId="89" xfId="36" applyFont="1" applyFill="1" applyBorder="1" applyAlignment="1">
      <alignment horizontal="left"/>
    </xf>
    <xf numFmtId="0" fontId="35" fillId="11" borderId="58" xfId="36" applyFont="1" applyFill="1" applyBorder="1" applyAlignment="1">
      <alignment horizontal="center"/>
    </xf>
    <xf numFmtId="10" fontId="30" fillId="11" borderId="90" xfId="38" applyNumberFormat="1" applyFont="1" applyFill="1" applyBorder="1" applyAlignment="1" applyProtection="1">
      <alignment horizontal="center" vertical="center"/>
    </xf>
    <xf numFmtId="168" fontId="37" fillId="11" borderId="91" xfId="36" applyNumberFormat="1" applyFont="1" applyFill="1" applyBorder="1" applyAlignment="1">
      <alignment horizontal="center" vertical="center"/>
    </xf>
    <xf numFmtId="168" fontId="37" fillId="11" borderId="92" xfId="36" applyNumberFormat="1" applyFont="1" applyFill="1" applyBorder="1" applyAlignment="1">
      <alignment horizontal="center" vertical="center"/>
    </xf>
    <xf numFmtId="0" fontId="28" fillId="0" borderId="0" xfId="36" applyFont="1"/>
    <xf numFmtId="0" fontId="35" fillId="11" borderId="53" xfId="36" applyFont="1" applyFill="1" applyBorder="1" applyAlignment="1">
      <alignment horizontal="center"/>
    </xf>
    <xf numFmtId="10" fontId="30" fillId="11" borderId="70" xfId="38" applyNumberFormat="1" applyFont="1" applyFill="1" applyBorder="1" applyAlignment="1" applyProtection="1">
      <alignment horizontal="center" vertical="center"/>
    </xf>
    <xf numFmtId="168" fontId="37" fillId="11" borderId="93" xfId="39" applyFont="1" applyFill="1" applyBorder="1" applyAlignment="1" applyProtection="1">
      <alignment horizontal="center" vertical="center"/>
    </xf>
    <xf numFmtId="1" fontId="30" fillId="11" borderId="94" xfId="36" applyNumberFormat="1" applyFont="1" applyFill="1" applyBorder="1" applyAlignment="1">
      <alignment horizontal="left" vertical="top"/>
    </xf>
    <xf numFmtId="168" fontId="30" fillId="11" borderId="93" xfId="39" applyFont="1" applyFill="1" applyBorder="1" applyAlignment="1" applyProtection="1">
      <alignment horizontal="center"/>
    </xf>
    <xf numFmtId="1" fontId="30" fillId="11" borderId="95" xfId="36" applyNumberFormat="1" applyFont="1" applyFill="1" applyBorder="1" applyAlignment="1">
      <alignment horizontal="left" vertical="top"/>
    </xf>
    <xf numFmtId="168" fontId="30" fillId="11" borderId="67" xfId="39" applyFont="1" applyFill="1" applyBorder="1" applyAlignment="1" applyProtection="1">
      <alignment horizontal="center"/>
    </xf>
    <xf numFmtId="168" fontId="30" fillId="11" borderId="96" xfId="39" applyFont="1" applyFill="1" applyBorder="1" applyAlignment="1" applyProtection="1">
      <alignment horizontal="center"/>
    </xf>
    <xf numFmtId="0" fontId="36" fillId="11" borderId="84" xfId="36" applyFont="1" applyFill="1" applyBorder="1" applyAlignment="1">
      <alignment horizontal="left"/>
    </xf>
    <xf numFmtId="0" fontId="35" fillId="11" borderId="97" xfId="36" applyFont="1" applyFill="1" applyBorder="1" applyAlignment="1">
      <alignment horizontal="center"/>
    </xf>
    <xf numFmtId="1" fontId="30" fillId="11" borderId="98" xfId="36" applyNumberFormat="1" applyFont="1" applyFill="1" applyBorder="1" applyAlignment="1">
      <alignment horizontal="left" vertical="top"/>
    </xf>
    <xf numFmtId="168" fontId="30" fillId="11" borderId="99" xfId="39" applyFont="1" applyFill="1" applyBorder="1" applyAlignment="1" applyProtection="1">
      <alignment horizontal="center"/>
    </xf>
    <xf numFmtId="1" fontId="30" fillId="11" borderId="86" xfId="36" applyNumberFormat="1" applyFont="1" applyFill="1" applyBorder="1" applyAlignment="1">
      <alignment horizontal="left" vertical="top"/>
    </xf>
    <xf numFmtId="168" fontId="30" fillId="11" borderId="97" xfId="39" applyFont="1" applyFill="1" applyBorder="1" applyAlignment="1" applyProtection="1">
      <alignment horizontal="center"/>
    </xf>
    <xf numFmtId="168" fontId="30" fillId="11" borderId="100" xfId="39" applyFont="1" applyFill="1" applyBorder="1" applyAlignment="1" applyProtection="1">
      <alignment horizontal="center"/>
    </xf>
    <xf numFmtId="0" fontId="26" fillId="11" borderId="81" xfId="36" applyFont="1" applyFill="1" applyBorder="1" applyAlignment="1">
      <alignment horizontal="center" vertical="center"/>
    </xf>
    <xf numFmtId="0" fontId="38" fillId="0" borderId="0" xfId="36" applyFont="1" applyBorder="1" applyAlignment="1">
      <alignment horizontal="left" vertical="center"/>
    </xf>
    <xf numFmtId="0" fontId="39" fillId="0" borderId="0" xfId="36" applyFont="1" applyBorder="1" applyAlignment="1">
      <alignment horizontal="center" vertical="center"/>
    </xf>
    <xf numFmtId="0" fontId="40" fillId="0" borderId="0" xfId="36" applyFont="1" applyBorder="1"/>
    <xf numFmtId="0" fontId="41" fillId="11" borderId="81" xfId="36" applyFont="1" applyFill="1" applyBorder="1" applyAlignment="1">
      <alignment horizontal="right" vertical="center"/>
    </xf>
    <xf numFmtId="0" fontId="26" fillId="11" borderId="0" xfId="36" applyFont="1" applyFill="1" applyBorder="1" applyAlignment="1">
      <alignment horizontal="left" vertical="center"/>
    </xf>
    <xf numFmtId="0" fontId="38" fillId="11" borderId="0" xfId="36" applyFont="1" applyFill="1" applyBorder="1" applyAlignment="1">
      <alignment horizontal="left" vertical="center"/>
    </xf>
    <xf numFmtId="0" fontId="38" fillId="11" borderId="38" xfId="36" applyFont="1" applyFill="1" applyBorder="1" applyAlignment="1">
      <alignment horizontal="left" vertical="center"/>
    </xf>
    <xf numFmtId="0" fontId="42" fillId="0" borderId="0" xfId="36" applyFont="1" applyBorder="1" applyAlignment="1">
      <alignment horizontal="center"/>
    </xf>
    <xf numFmtId="0" fontId="24" fillId="0" borderId="0" xfId="36" applyFont="1" applyBorder="1" applyAlignment="1">
      <alignment horizontal="center" vertical="center"/>
    </xf>
    <xf numFmtId="0" fontId="40" fillId="11" borderId="108" xfId="36" applyFont="1" applyFill="1" applyBorder="1"/>
    <xf numFmtId="0" fontId="29" fillId="11" borderId="72" xfId="36" applyFont="1" applyFill="1" applyBorder="1" applyAlignment="1">
      <alignment horizontal="center" wrapText="1"/>
    </xf>
    <xf numFmtId="0" fontId="38" fillId="11" borderId="72" xfId="36" applyFont="1" applyFill="1" applyBorder="1" applyAlignment="1"/>
    <xf numFmtId="0" fontId="38" fillId="11" borderId="73" xfId="36" applyFont="1" applyFill="1" applyBorder="1" applyAlignment="1"/>
    <xf numFmtId="0" fontId="38" fillId="0" borderId="0" xfId="36" applyFont="1" applyBorder="1" applyAlignment="1"/>
    <xf numFmtId="0" fontId="44" fillId="0" borderId="0" xfId="36" applyFont="1" applyBorder="1" applyAlignment="1">
      <alignment horizontal="center"/>
    </xf>
    <xf numFmtId="0" fontId="46" fillId="0" borderId="109" xfId="40" applyFont="1" applyBorder="1"/>
    <xf numFmtId="0" fontId="46" fillId="0" borderId="110" xfId="40" applyFont="1" applyBorder="1"/>
    <xf numFmtId="0" fontId="46" fillId="0" borderId="0" xfId="40" applyFont="1" applyBorder="1"/>
    <xf numFmtId="0" fontId="46" fillId="0" borderId="79" xfId="40" applyFont="1" applyBorder="1"/>
    <xf numFmtId="0" fontId="46" fillId="0" borderId="0" xfId="40" applyFont="1" applyFill="1" applyBorder="1"/>
    <xf numFmtId="0" fontId="46" fillId="0" borderId="79" xfId="40" applyFont="1" applyFill="1" applyBorder="1"/>
    <xf numFmtId="0" fontId="46" fillId="0" borderId="0" xfId="40" applyFont="1" applyFill="1"/>
    <xf numFmtId="0" fontId="46" fillId="0" borderId="93" xfId="40" applyFont="1" applyBorder="1" applyAlignment="1">
      <alignment vertical="center"/>
    </xf>
    <xf numFmtId="0" fontId="46" fillId="0" borderId="53" xfId="40" applyFont="1" applyBorder="1" applyAlignment="1">
      <alignment vertical="center"/>
    </xf>
    <xf numFmtId="0" fontId="46" fillId="0" borderId="0" xfId="40" applyFont="1" applyAlignment="1">
      <alignment vertical="center"/>
    </xf>
    <xf numFmtId="0" fontId="48" fillId="0" borderId="111" xfId="40" applyFont="1" applyFill="1" applyBorder="1" applyAlignment="1">
      <alignment horizontal="justify" vertical="center" wrapText="1"/>
    </xf>
    <xf numFmtId="170" fontId="48" fillId="0" borderId="111" xfId="39" applyNumberFormat="1" applyFont="1" applyFill="1" applyBorder="1" applyAlignment="1" applyProtection="1">
      <alignment horizontal="right" vertical="center"/>
    </xf>
    <xf numFmtId="0" fontId="48" fillId="0" borderId="0" xfId="40" applyFont="1" applyAlignment="1">
      <alignment vertical="center"/>
    </xf>
    <xf numFmtId="171" fontId="48" fillId="0" borderId="0" xfId="40" applyNumberFormat="1" applyFont="1" applyAlignment="1">
      <alignment vertical="center"/>
    </xf>
    <xf numFmtId="0" fontId="25" fillId="0" borderId="0" xfId="37" applyBorder="1"/>
    <xf numFmtId="170" fontId="25" fillId="0" borderId="0" xfId="37" applyNumberFormat="1"/>
    <xf numFmtId="0" fontId="48" fillId="0" borderId="0" xfId="40" applyFont="1" applyBorder="1" applyAlignment="1">
      <alignment vertical="center"/>
    </xf>
    <xf numFmtId="169" fontId="47" fillId="0" borderId="0" xfId="40" applyNumberFormat="1" applyFont="1" applyBorder="1" applyAlignment="1">
      <alignment vertical="center"/>
    </xf>
    <xf numFmtId="0" fontId="46" fillId="0" borderId="0" xfId="40" applyFont="1"/>
    <xf numFmtId="169" fontId="49" fillId="0" borderId="0" xfId="40" applyNumberFormat="1" applyFont="1" applyBorder="1" applyAlignment="1">
      <alignment vertical="center"/>
    </xf>
    <xf numFmtId="171" fontId="48" fillId="0" borderId="0" xfId="40" applyNumberFormat="1" applyFont="1" applyBorder="1" applyAlignment="1">
      <alignment vertical="center"/>
    </xf>
    <xf numFmtId="171" fontId="48" fillId="0" borderId="0" xfId="40" applyNumberFormat="1" applyFont="1" applyBorder="1"/>
    <xf numFmtId="171" fontId="46" fillId="0" borderId="0" xfId="40" applyNumberFormat="1" applyFont="1"/>
    <xf numFmtId="10" fontId="46" fillId="0" borderId="0" xfId="38" applyNumberFormat="1" applyFont="1" applyFill="1" applyBorder="1" applyAlignment="1" applyProtection="1"/>
    <xf numFmtId="10" fontId="46" fillId="0" borderId="0" xfId="40" applyNumberFormat="1" applyFont="1"/>
    <xf numFmtId="0" fontId="12" fillId="0" borderId="0" xfId="0" applyFont="1" applyProtection="1">
      <protection locked="0"/>
    </xf>
    <xf numFmtId="43" fontId="12" fillId="0" borderId="0" xfId="26" applyFont="1" applyAlignment="1" applyProtection="1">
      <alignment horizontal="center" vertical="center"/>
      <protection locked="0"/>
    </xf>
    <xf numFmtId="0" fontId="12" fillId="3" borderId="19" xfId="1" applyFont="1" applyFill="1" applyBorder="1" applyAlignment="1" applyProtection="1">
      <alignment horizontal="right" vertical="center"/>
      <protection locked="0"/>
    </xf>
    <xf numFmtId="2" fontId="13" fillId="4" borderId="5" xfId="5" applyNumberFormat="1" applyFont="1" applyFill="1" applyBorder="1" applyAlignment="1" applyProtection="1">
      <alignment horizontal="right" vertical="center"/>
      <protection locked="0"/>
    </xf>
    <xf numFmtId="2" fontId="13" fillId="3" borderId="12" xfId="25" applyNumberFormat="1" applyFont="1" applyFill="1" applyBorder="1" applyAlignment="1" applyProtection="1">
      <alignment horizontal="right" vertical="center"/>
      <protection locked="0"/>
    </xf>
    <xf numFmtId="2" fontId="11" fillId="0" borderId="0" xfId="0" applyNumberFormat="1" applyFont="1" applyAlignment="1" applyProtection="1">
      <alignment horizontal="right"/>
      <protection locked="0"/>
    </xf>
    <xf numFmtId="0" fontId="20" fillId="6" borderId="24" xfId="0" applyFont="1" applyFill="1" applyBorder="1" applyAlignment="1" applyProtection="1">
      <alignment horizontal="right"/>
      <protection locked="0"/>
    </xf>
    <xf numFmtId="43" fontId="15" fillId="0" borderId="0" xfId="26" applyFont="1" applyBorder="1" applyAlignment="1" applyProtection="1">
      <alignment horizontal="right"/>
      <protection locked="0"/>
    </xf>
    <xf numFmtId="43" fontId="15" fillId="7" borderId="0" xfId="26" applyFont="1" applyFill="1" applyBorder="1" applyAlignment="1" applyProtection="1">
      <alignment horizontal="right"/>
      <protection locked="0"/>
    </xf>
    <xf numFmtId="0" fontId="11" fillId="0" borderId="0" xfId="0" applyFont="1" applyAlignment="1" applyProtection="1">
      <alignment horizontal="right"/>
      <protection locked="0"/>
    </xf>
    <xf numFmtId="164" fontId="11" fillId="0" borderId="0" xfId="0" applyNumberFormat="1" applyFont="1" applyProtection="1">
      <protection locked="0"/>
    </xf>
    <xf numFmtId="0" fontId="47" fillId="13" borderId="63" xfId="40" applyFont="1" applyFill="1" applyBorder="1" applyAlignment="1">
      <alignment horizontal="center" vertical="center"/>
    </xf>
    <xf numFmtId="168" fontId="47" fillId="13" borderId="5" xfId="39" applyNumberFormat="1" applyFont="1" applyFill="1" applyBorder="1" applyAlignment="1" applyProtection="1">
      <alignment horizontal="right" vertical="top"/>
    </xf>
    <xf numFmtId="44" fontId="18" fillId="0" borderId="0" xfId="0" applyNumberFormat="1" applyFont="1" applyAlignment="1" applyProtection="1">
      <alignment horizontal="center"/>
      <protection locked="0"/>
    </xf>
    <xf numFmtId="10" fontId="11" fillId="0" borderId="3" xfId="30" applyNumberFormat="1" applyFont="1" applyBorder="1" applyProtection="1">
      <protection locked="0"/>
    </xf>
    <xf numFmtId="10" fontId="12" fillId="3" borderId="0" xfId="30" applyNumberFormat="1" applyFont="1" applyFill="1" applyBorder="1" applyAlignment="1" applyProtection="1">
      <alignment vertical="center"/>
      <protection locked="0"/>
    </xf>
    <xf numFmtId="168" fontId="30" fillId="0" borderId="68" xfId="40" applyNumberFormat="1" applyFont="1" applyFill="1" applyBorder="1" applyAlignment="1">
      <alignment vertical="center"/>
    </xf>
    <xf numFmtId="168" fontId="30" fillId="0" borderId="66" xfId="40" applyNumberFormat="1" applyFont="1" applyFill="1" applyBorder="1" applyAlignment="1">
      <alignment vertical="center"/>
    </xf>
    <xf numFmtId="10" fontId="33" fillId="0" borderId="76" xfId="36" applyNumberFormat="1" applyFont="1" applyFill="1" applyBorder="1" applyAlignment="1">
      <alignment horizontal="left" vertical="center"/>
    </xf>
    <xf numFmtId="1" fontId="33" fillId="0" borderId="77" xfId="36" applyNumberFormat="1" applyFont="1" applyFill="1" applyBorder="1" applyAlignment="1">
      <alignment horizontal="center" vertical="center"/>
    </xf>
    <xf numFmtId="1" fontId="33" fillId="0" borderId="78" xfId="36" applyNumberFormat="1" applyFont="1" applyFill="1" applyBorder="1" applyAlignment="1">
      <alignment horizontal="center" vertical="center"/>
    </xf>
    <xf numFmtId="43" fontId="25" fillId="0" borderId="0" xfId="26" applyFont="1"/>
    <xf numFmtId="10" fontId="31" fillId="0" borderId="0" xfId="30" applyNumberFormat="1" applyFont="1" applyFill="1" applyBorder="1" applyAlignment="1" applyProtection="1"/>
    <xf numFmtId="0" fontId="12" fillId="3" borderId="0" xfId="1" applyFont="1" applyFill="1" applyBorder="1" applyAlignment="1" applyProtection="1">
      <alignment horizontal="center" vertical="center"/>
      <protection locked="0"/>
    </xf>
    <xf numFmtId="0" fontId="0" fillId="0" borderId="0" xfId="0" applyAlignment="1" applyProtection="1">
      <alignment horizontal="center"/>
      <protection locked="0"/>
    </xf>
    <xf numFmtId="0" fontId="12" fillId="3" borderId="19" xfId="1" applyFont="1" applyFill="1" applyBorder="1" applyAlignment="1" applyProtection="1">
      <alignment horizontal="center" vertical="center"/>
      <protection locked="0"/>
    </xf>
    <xf numFmtId="164" fontId="12" fillId="2" borderId="6" xfId="25" applyFont="1" applyFill="1" applyBorder="1" applyAlignment="1" applyProtection="1">
      <alignment vertical="center"/>
      <protection locked="0"/>
    </xf>
    <xf numFmtId="0" fontId="12" fillId="0" borderId="21" xfId="25" applyNumberFormat="1" applyFont="1" applyFill="1" applyBorder="1" applyAlignment="1" applyProtection="1">
      <alignment horizontal="center" vertical="center" wrapText="1"/>
      <protection locked="0"/>
    </xf>
    <xf numFmtId="0" fontId="13" fillId="3" borderId="37" xfId="1" applyFont="1" applyFill="1" applyBorder="1" applyAlignment="1" applyProtection="1">
      <alignment vertical="center"/>
      <protection locked="0"/>
    </xf>
    <xf numFmtId="0" fontId="13" fillId="3" borderId="114" xfId="1" applyFont="1" applyFill="1" applyBorder="1" applyAlignment="1" applyProtection="1">
      <alignment vertical="center"/>
      <protection locked="0"/>
    </xf>
    <xf numFmtId="10" fontId="12" fillId="3" borderId="0" xfId="30" applyNumberFormat="1" applyFont="1" applyFill="1" applyBorder="1" applyAlignment="1" applyProtection="1">
      <alignment horizontal="left" vertical="center"/>
      <protection locked="0"/>
    </xf>
    <xf numFmtId="10" fontId="12" fillId="3" borderId="19" xfId="30" applyNumberFormat="1" applyFont="1" applyFill="1" applyBorder="1" applyAlignment="1" applyProtection="1">
      <alignment horizontal="left" vertical="center"/>
      <protection locked="0"/>
    </xf>
    <xf numFmtId="0" fontId="13" fillId="4" borderId="39" xfId="5" applyFont="1" applyFill="1" applyBorder="1" applyAlignment="1" applyProtection="1">
      <alignment horizontal="center" vertical="center"/>
      <protection locked="0"/>
    </xf>
    <xf numFmtId="164" fontId="12" fillId="0" borderId="117" xfId="25" applyFont="1" applyFill="1" applyBorder="1" applyAlignment="1" applyProtection="1">
      <alignment horizontal="left" wrapText="1"/>
      <protection locked="0"/>
    </xf>
    <xf numFmtId="0" fontId="12" fillId="3" borderId="16" xfId="1" applyFont="1" applyFill="1" applyBorder="1" applyAlignment="1" applyProtection="1">
      <alignment vertical="center"/>
      <protection locked="0"/>
    </xf>
    <xf numFmtId="0" fontId="12" fillId="3" borderId="18" xfId="1" applyFont="1" applyFill="1" applyBorder="1" applyAlignment="1" applyProtection="1">
      <alignment vertical="center"/>
      <protection locked="0"/>
    </xf>
    <xf numFmtId="164" fontId="12" fillId="0" borderId="6" xfId="25" applyFont="1" applyFill="1" applyBorder="1" applyAlignment="1" applyProtection="1">
      <alignment vertical="center" wrapText="1"/>
      <protection locked="0"/>
    </xf>
    <xf numFmtId="0" fontId="0" fillId="0" borderId="0" xfId="0" applyBorder="1" applyProtection="1">
      <protection locked="0"/>
    </xf>
    <xf numFmtId="0" fontId="0" fillId="0" borderId="0" xfId="0" applyBorder="1" applyAlignment="1" applyProtection="1">
      <alignment horizontal="right"/>
      <protection locked="0"/>
    </xf>
    <xf numFmtId="0" fontId="0" fillId="0" borderId="0" xfId="0" applyBorder="1" applyAlignment="1" applyProtection="1">
      <alignment vertical="center"/>
      <protection locked="0"/>
    </xf>
    <xf numFmtId="43" fontId="0" fillId="0" borderId="0" xfId="26" applyFont="1" applyBorder="1" applyProtection="1">
      <protection locked="0"/>
    </xf>
    <xf numFmtId="10" fontId="12" fillId="3" borderId="17" xfId="30" applyNumberFormat="1" applyFont="1" applyFill="1" applyBorder="1" applyAlignment="1" applyProtection="1">
      <alignment horizontal="left" vertical="center"/>
      <protection locked="0"/>
    </xf>
    <xf numFmtId="10" fontId="12" fillId="3" borderId="20" xfId="30" applyNumberFormat="1" applyFont="1" applyFill="1" applyBorder="1" applyAlignment="1" applyProtection="1">
      <alignment horizontal="left" vertical="center"/>
      <protection locked="0"/>
    </xf>
    <xf numFmtId="0" fontId="0" fillId="0" borderId="16" xfId="0" applyBorder="1" applyProtection="1">
      <protection locked="0"/>
    </xf>
    <xf numFmtId="168" fontId="30" fillId="0" borderId="68" xfId="36" applyNumberFormat="1" applyFont="1" applyFill="1" applyBorder="1" applyAlignment="1">
      <alignment vertical="center"/>
    </xf>
    <xf numFmtId="10" fontId="30" fillId="0" borderId="59" xfId="36" applyNumberFormat="1" applyFont="1" applyFill="1" applyBorder="1" applyAlignment="1">
      <alignment horizontal="left" vertical="center"/>
    </xf>
    <xf numFmtId="1" fontId="30" fillId="0" borderId="61" xfId="36" applyNumberFormat="1" applyFont="1" applyFill="1" applyBorder="1" applyAlignment="1">
      <alignment horizontal="center" vertical="center"/>
    </xf>
    <xf numFmtId="10" fontId="30" fillId="0" borderId="54" xfId="36" applyNumberFormat="1" applyFont="1" applyFill="1" applyBorder="1" applyAlignment="1">
      <alignment horizontal="left" vertical="center"/>
    </xf>
    <xf numFmtId="1" fontId="30" fillId="0" borderId="55" xfId="36" applyNumberFormat="1" applyFont="1" applyFill="1" applyBorder="1" applyAlignment="1">
      <alignment horizontal="center" vertical="center"/>
    </xf>
    <xf numFmtId="1" fontId="30" fillId="0" borderId="56" xfId="36" applyNumberFormat="1" applyFont="1" applyFill="1" applyBorder="1" applyAlignment="1">
      <alignment horizontal="center" vertical="center"/>
    </xf>
    <xf numFmtId="0" fontId="21" fillId="9" borderId="0" xfId="31" applyFont="1" applyFill="1" applyBorder="1" applyAlignment="1">
      <alignment vertical="center"/>
    </xf>
    <xf numFmtId="0" fontId="12" fillId="0" borderId="0" xfId="1" applyFont="1" applyFill="1" applyBorder="1" applyAlignment="1" applyProtection="1">
      <alignment vertical="center"/>
      <protection locked="0"/>
    </xf>
    <xf numFmtId="0" fontId="21" fillId="9" borderId="0" xfId="31" applyFont="1" applyFill="1" applyBorder="1" applyAlignment="1">
      <alignment horizontal="left" vertical="center"/>
    </xf>
    <xf numFmtId="0" fontId="52" fillId="0" borderId="0" xfId="0" applyFont="1" applyAlignment="1" applyProtection="1">
      <alignment horizontal="center" vertical="center"/>
      <protection locked="0"/>
    </xf>
    <xf numFmtId="0" fontId="53" fillId="0" borderId="0" xfId="0" applyFont="1" applyBorder="1" applyAlignment="1" applyProtection="1">
      <alignment horizontal="center" vertical="center"/>
      <protection locked="0"/>
    </xf>
    <xf numFmtId="43" fontId="53" fillId="0" borderId="0" xfId="26" applyFont="1" applyBorder="1" applyAlignment="1" applyProtection="1">
      <alignment horizontal="center" vertical="center"/>
      <protection locked="0"/>
    </xf>
    <xf numFmtId="44" fontId="25" fillId="0" borderId="0" xfId="37" applyNumberFormat="1"/>
    <xf numFmtId="0" fontId="51" fillId="0" borderId="0" xfId="0" applyFont="1" applyFill="1"/>
    <xf numFmtId="0" fontId="51" fillId="0" borderId="5" xfId="0" applyFont="1" applyFill="1" applyBorder="1" applyAlignment="1">
      <alignment horizontal="left"/>
    </xf>
    <xf numFmtId="0" fontId="51" fillId="0" borderId="5" xfId="0" applyFont="1" applyFill="1" applyBorder="1" applyAlignment="1">
      <alignment horizontal="center" vertical="center"/>
    </xf>
    <xf numFmtId="0" fontId="51" fillId="0" borderId="5" xfId="0" applyFont="1" applyFill="1" applyBorder="1" applyAlignment="1">
      <alignment horizontal="center" vertical="center" wrapText="1"/>
    </xf>
    <xf numFmtId="0" fontId="51" fillId="0" borderId="121" xfId="0" applyFont="1" applyFill="1" applyBorder="1" applyAlignment="1">
      <alignment wrapText="1"/>
    </xf>
    <xf numFmtId="0" fontId="51" fillId="0" borderId="25" xfId="0" applyFont="1" applyFill="1" applyBorder="1" applyAlignment="1">
      <alignment horizontal="center"/>
    </xf>
    <xf numFmtId="0" fontId="51" fillId="0" borderId="26" xfId="0" applyFont="1" applyFill="1" applyBorder="1" applyAlignment="1">
      <alignment horizontal="center"/>
    </xf>
    <xf numFmtId="0" fontId="51" fillId="0" borderId="27" xfId="0" applyFont="1" applyFill="1" applyBorder="1" applyAlignment="1">
      <alignment horizontal="center" vertical="center" wrapText="1"/>
    </xf>
    <xf numFmtId="0" fontId="51" fillId="0" borderId="27" xfId="0" applyFont="1" applyFill="1" applyBorder="1" applyAlignment="1">
      <alignment horizontal="center" vertical="center"/>
    </xf>
    <xf numFmtId="0" fontId="51" fillId="0" borderId="28" xfId="0" applyFont="1" applyFill="1" applyBorder="1" applyAlignment="1">
      <alignment horizontal="center" vertical="center"/>
    </xf>
    <xf numFmtId="0" fontId="51" fillId="0" borderId="32" xfId="0" applyFont="1" applyFill="1" applyBorder="1" applyAlignment="1">
      <alignment horizontal="left"/>
    </xf>
    <xf numFmtId="0" fontId="51" fillId="0" borderId="32" xfId="0" applyFont="1" applyFill="1" applyBorder="1" applyAlignment="1"/>
    <xf numFmtId="0" fontId="51" fillId="0" borderId="32" xfId="0" applyFont="1" applyFill="1" applyBorder="1" applyAlignment="1">
      <alignment horizontal="center" vertical="center"/>
    </xf>
    <xf numFmtId="0" fontId="51" fillId="0" borderId="5" xfId="0" applyFont="1" applyFill="1" applyBorder="1" applyAlignment="1"/>
    <xf numFmtId="0" fontId="51" fillId="0" borderId="35" xfId="0" applyFont="1" applyFill="1" applyBorder="1" applyAlignment="1">
      <alignment horizontal="left"/>
    </xf>
    <xf numFmtId="0" fontId="51" fillId="0" borderId="32" xfId="0" applyFont="1" applyFill="1" applyBorder="1" applyAlignment="1">
      <alignment horizontal="center" vertical="center" wrapText="1"/>
    </xf>
    <xf numFmtId="0" fontId="51" fillId="0" borderId="123" xfId="0" applyFont="1" applyFill="1" applyBorder="1" applyAlignment="1">
      <alignment horizontal="left" wrapText="1"/>
    </xf>
    <xf numFmtId="0" fontId="51" fillId="0" borderId="5" xfId="0" quotePrefix="1" applyFont="1" applyFill="1" applyBorder="1" applyAlignment="1">
      <alignment horizontal="center" vertical="center"/>
    </xf>
    <xf numFmtId="0" fontId="59" fillId="0" borderId="0" xfId="0" applyFont="1" applyFill="1" applyBorder="1"/>
    <xf numFmtId="0" fontId="60" fillId="0" borderId="32" xfId="0" applyFont="1" applyFill="1" applyBorder="1" applyAlignment="1">
      <alignment horizontal="center" vertical="center" wrapText="1"/>
    </xf>
    <xf numFmtId="0" fontId="60" fillId="0" borderId="5" xfId="0" applyFont="1" applyFill="1" applyBorder="1" applyAlignment="1">
      <alignment horizontal="center" vertical="center" wrapText="1"/>
    </xf>
    <xf numFmtId="0" fontId="60" fillId="0" borderId="123" xfId="37" applyFont="1" applyFill="1" applyBorder="1" applyAlignment="1">
      <alignment horizontal="left" vertical="center" wrapText="1"/>
    </xf>
    <xf numFmtId="0" fontId="60" fillId="0" borderId="5" xfId="37" applyFont="1" applyFill="1" applyBorder="1" applyAlignment="1">
      <alignment horizontal="left" vertical="center" wrapText="1"/>
    </xf>
    <xf numFmtId="0" fontId="60" fillId="0" borderId="5" xfId="37" applyFont="1" applyFill="1" applyBorder="1" applyAlignment="1">
      <alignment horizontal="center" vertical="center" wrapText="1"/>
    </xf>
    <xf numFmtId="0" fontId="51" fillId="0" borderId="122" xfId="0" applyFont="1" applyFill="1" applyBorder="1" applyAlignment="1">
      <alignment horizontal="center" vertical="center" wrapText="1"/>
    </xf>
    <xf numFmtId="0" fontId="14" fillId="3" borderId="22" xfId="0" applyFont="1" applyFill="1" applyBorder="1" applyAlignment="1" applyProtection="1">
      <alignment horizontal="right"/>
      <protection locked="0"/>
    </xf>
    <xf numFmtId="0" fontId="13" fillId="4" borderId="123" xfId="5" applyFont="1" applyFill="1" applyBorder="1" applyAlignment="1" applyProtection="1">
      <alignment horizontal="center" vertical="center"/>
      <protection locked="0"/>
    </xf>
    <xf numFmtId="164" fontId="12" fillId="2" borderId="116" xfId="25" applyFont="1" applyFill="1" applyBorder="1" applyAlignment="1" applyProtection="1">
      <alignment vertical="center"/>
      <protection locked="0"/>
    </xf>
    <xf numFmtId="164" fontId="12" fillId="0" borderId="116" xfId="25" applyFont="1" applyFill="1" applyBorder="1" applyAlignment="1" applyProtection="1">
      <alignment vertical="center"/>
      <protection locked="0"/>
    </xf>
    <xf numFmtId="0" fontId="14" fillId="3" borderId="129" xfId="0" applyFont="1" applyFill="1" applyBorder="1" applyAlignment="1" applyProtection="1">
      <alignment horizontal="center"/>
      <protection locked="0"/>
    </xf>
    <xf numFmtId="0" fontId="51" fillId="0" borderId="122" xfId="0" applyFont="1" applyFill="1" applyBorder="1" applyAlignment="1">
      <alignment horizontal="center" wrapText="1"/>
    </xf>
    <xf numFmtId="0" fontId="51" fillId="0" borderId="122" xfId="0" applyFont="1" applyFill="1" applyBorder="1" applyAlignment="1">
      <alignment horizontal="center" vertical="center"/>
    </xf>
    <xf numFmtId="0" fontId="51" fillId="0" borderId="122" xfId="0" applyFont="1" applyFill="1" applyBorder="1" applyAlignment="1">
      <alignment horizontal="center"/>
    </xf>
    <xf numFmtId="0" fontId="51" fillId="0" borderId="122" xfId="0" applyFont="1" applyFill="1" applyBorder="1" applyAlignment="1">
      <alignment horizontal="left"/>
    </xf>
    <xf numFmtId="0" fontId="51" fillId="0" borderId="122" xfId="0" applyFont="1" applyFill="1" applyBorder="1" applyAlignment="1">
      <alignment horizontal="left" vertical="center"/>
    </xf>
    <xf numFmtId="0" fontId="61" fillId="0" borderId="0" xfId="0" applyFont="1"/>
    <xf numFmtId="0" fontId="62" fillId="0" borderId="0" xfId="0" applyFont="1" applyAlignment="1" applyProtection="1">
      <alignment horizontal="left" wrapText="1"/>
    </xf>
    <xf numFmtId="0" fontId="51" fillId="0" borderId="121" xfId="0" applyFont="1" applyFill="1" applyBorder="1" applyAlignment="1">
      <alignment vertical="center"/>
    </xf>
    <xf numFmtId="0" fontId="11" fillId="0" borderId="0" xfId="0" applyFont="1" applyAlignment="1" applyProtection="1">
      <alignment horizontal="center"/>
      <protection locked="0"/>
    </xf>
    <xf numFmtId="43" fontId="15" fillId="0" borderId="0" xfId="26" applyFont="1" applyBorder="1" applyAlignment="1" applyProtection="1">
      <alignment horizontal="center"/>
      <protection locked="0"/>
    </xf>
    <xf numFmtId="43" fontId="15" fillId="7" borderId="0" xfId="26" applyFont="1" applyFill="1" applyBorder="1" applyAlignment="1" applyProtection="1">
      <alignment horizontal="center"/>
      <protection locked="0"/>
    </xf>
    <xf numFmtId="44" fontId="14" fillId="0" borderId="0" xfId="0" applyNumberFormat="1" applyFont="1" applyAlignment="1" applyProtection="1">
      <alignment horizontal="center"/>
      <protection locked="0"/>
    </xf>
    <xf numFmtId="0" fontId="51" fillId="0" borderId="0" xfId="0" applyFont="1" applyAlignment="1" applyProtection="1">
      <alignment horizontal="center"/>
      <protection locked="0"/>
    </xf>
    <xf numFmtId="2" fontId="13" fillId="4" borderId="5" xfId="5" applyNumberFormat="1" applyFont="1" applyFill="1" applyBorder="1" applyAlignment="1" applyProtection="1">
      <alignment horizontal="center" vertical="center"/>
      <protection locked="0"/>
    </xf>
    <xf numFmtId="2" fontId="12" fillId="0" borderId="0" xfId="0" applyNumberFormat="1" applyFont="1" applyAlignment="1" applyProtection="1">
      <alignment horizontal="center"/>
      <protection locked="0"/>
    </xf>
    <xf numFmtId="0" fontId="63" fillId="6" borderId="24" xfId="0" applyFont="1" applyFill="1" applyBorder="1" applyAlignment="1" applyProtection="1">
      <alignment horizontal="center"/>
      <protection locked="0"/>
    </xf>
    <xf numFmtId="43" fontId="64" fillId="0" borderId="0" xfId="26" applyFont="1" applyBorder="1" applyAlignment="1" applyProtection="1">
      <alignment horizontal="center"/>
      <protection locked="0"/>
    </xf>
    <xf numFmtId="43" fontId="64" fillId="7" borderId="0" xfId="26" applyFont="1" applyFill="1" applyBorder="1" applyAlignment="1" applyProtection="1">
      <alignment horizontal="center"/>
      <protection locked="0"/>
    </xf>
    <xf numFmtId="0" fontId="12" fillId="0" borderId="0" xfId="0" applyFont="1" applyAlignment="1" applyProtection="1">
      <alignment horizontal="center"/>
      <protection locked="0"/>
    </xf>
    <xf numFmtId="0" fontId="21" fillId="15" borderId="122" xfId="31" applyFont="1" applyFill="1" applyBorder="1" applyAlignment="1">
      <alignment horizontal="right" vertical="center"/>
    </xf>
    <xf numFmtId="0" fontId="22" fillId="15" borderId="0" xfId="31" applyFont="1" applyFill="1" applyAlignment="1">
      <alignment horizontal="right" vertical="center"/>
    </xf>
    <xf numFmtId="0" fontId="21" fillId="9" borderId="122" xfId="31" applyFont="1" applyFill="1" applyBorder="1" applyAlignment="1">
      <alignment horizontal="right" vertical="center"/>
    </xf>
    <xf numFmtId="0" fontId="22" fillId="9" borderId="0" xfId="31" applyFont="1" applyFill="1" applyAlignment="1">
      <alignment horizontal="right" vertical="center"/>
    </xf>
    <xf numFmtId="0" fontId="22" fillId="15" borderId="138" xfId="28" applyFont="1" applyFill="1" applyBorder="1" applyAlignment="1">
      <alignment horizontal="left" vertical="top" wrapText="1"/>
    </xf>
    <xf numFmtId="0" fontId="22" fillId="15" borderId="133" xfId="28" applyFont="1" applyFill="1" applyBorder="1" applyAlignment="1">
      <alignment horizontal="left" vertical="center"/>
    </xf>
    <xf numFmtId="2" fontId="22" fillId="15" borderId="133" xfId="28" applyNumberFormat="1" applyFont="1" applyFill="1" applyBorder="1" applyAlignment="1">
      <alignment horizontal="center" vertical="center"/>
    </xf>
    <xf numFmtId="2" fontId="22" fillId="15" borderId="133" xfId="28" applyNumberFormat="1" applyFont="1" applyFill="1" applyBorder="1" applyAlignment="1">
      <alignment horizontal="right" vertical="center"/>
    </xf>
    <xf numFmtId="164" fontId="22" fillId="15" borderId="133" xfId="28" applyNumberFormat="1" applyFont="1" applyFill="1" applyBorder="1" applyAlignment="1">
      <alignment horizontal="right" vertical="center"/>
    </xf>
    <xf numFmtId="4" fontId="21" fillId="15" borderId="133" xfId="28" applyNumberFormat="1" applyFont="1" applyFill="1" applyBorder="1" applyAlignment="1">
      <alignment horizontal="right" vertical="center"/>
    </xf>
    <xf numFmtId="0" fontId="56" fillId="15" borderId="0" xfId="31" applyFont="1" applyFill="1" applyBorder="1" applyAlignment="1">
      <alignment horizontal="left" vertical="center"/>
    </xf>
    <xf numFmtId="0" fontId="21" fillId="15" borderId="0" xfId="31" applyFont="1" applyFill="1" applyBorder="1" applyAlignment="1">
      <alignment horizontal="left" vertical="center"/>
    </xf>
    <xf numFmtId="0" fontId="21" fillId="15" borderId="0" xfId="31" applyFont="1" applyFill="1" applyBorder="1" applyAlignment="1">
      <alignment vertical="center"/>
    </xf>
    <xf numFmtId="0" fontId="21" fillId="15" borderId="140" xfId="31" applyFont="1" applyFill="1" applyBorder="1" applyAlignment="1">
      <alignment horizontal="right" vertical="center"/>
    </xf>
    <xf numFmtId="0" fontId="23" fillId="15" borderId="133" xfId="28" applyFont="1" applyFill="1" applyBorder="1" applyAlignment="1">
      <alignment horizontal="left" vertical="center"/>
    </xf>
    <xf numFmtId="0" fontId="22" fillId="15" borderId="133" xfId="28" applyFont="1" applyFill="1" applyBorder="1" applyAlignment="1">
      <alignment horizontal="left" vertical="top"/>
    </xf>
    <xf numFmtId="0" fontId="22" fillId="15" borderId="135" xfId="28" applyFont="1" applyFill="1" applyBorder="1" applyAlignment="1">
      <alignment horizontal="right" vertical="center" wrapText="1"/>
    </xf>
    <xf numFmtId="0" fontId="22" fillId="15" borderId="133" xfId="28" applyFont="1" applyFill="1" applyBorder="1" applyAlignment="1">
      <alignment horizontal="right" vertical="center"/>
    </xf>
    <xf numFmtId="0" fontId="22" fillId="15" borderId="133" xfId="31" applyFont="1" applyFill="1" applyBorder="1" applyAlignment="1">
      <alignment horizontal="right" vertical="center"/>
    </xf>
    <xf numFmtId="2" fontId="22" fillId="15" borderId="133" xfId="31" applyNumberFormat="1" applyFont="1" applyFill="1" applyBorder="1" applyAlignment="1">
      <alignment horizontal="right" vertical="center"/>
    </xf>
    <xf numFmtId="0" fontId="22" fillId="9" borderId="138" xfId="28" applyFont="1" applyFill="1" applyBorder="1" applyAlignment="1">
      <alignment horizontal="left" vertical="top" wrapText="1"/>
    </xf>
    <xf numFmtId="2" fontId="22" fillId="9" borderId="133" xfId="28" applyNumberFormat="1" applyFont="1" applyFill="1" applyBorder="1" applyAlignment="1">
      <alignment horizontal="center" vertical="center"/>
    </xf>
    <xf numFmtId="2" fontId="22" fillId="9" borderId="133" xfId="28" applyNumberFormat="1" applyFont="1" applyFill="1" applyBorder="1" applyAlignment="1">
      <alignment horizontal="right" vertical="center"/>
    </xf>
    <xf numFmtId="164" fontId="22" fillId="9" borderId="133" xfId="28" applyNumberFormat="1" applyFont="1" applyFill="1" applyBorder="1" applyAlignment="1">
      <alignment horizontal="right" vertical="center"/>
    </xf>
    <xf numFmtId="4" fontId="21" fillId="9" borderId="133" xfId="28" applyNumberFormat="1" applyFont="1" applyFill="1" applyBorder="1" applyAlignment="1">
      <alignment horizontal="right" vertical="center"/>
    </xf>
    <xf numFmtId="0" fontId="56" fillId="9" borderId="0" xfId="31" applyFont="1" applyFill="1" applyBorder="1" applyAlignment="1">
      <alignment horizontal="left" vertical="center"/>
    </xf>
    <xf numFmtId="0" fontId="23" fillId="9" borderId="133" xfId="28" applyFont="1" applyFill="1" applyBorder="1" applyAlignment="1">
      <alignment horizontal="left" vertical="center"/>
    </xf>
    <xf numFmtId="0" fontId="22" fillId="9" borderId="133" xfId="28" applyFont="1" applyFill="1" applyBorder="1" applyAlignment="1">
      <alignment horizontal="left" vertical="top"/>
    </xf>
    <xf numFmtId="0" fontId="22" fillId="9" borderId="135" xfId="28" applyFont="1" applyFill="1" applyBorder="1" applyAlignment="1">
      <alignment horizontal="right" vertical="center" wrapText="1"/>
    </xf>
    <xf numFmtId="0" fontId="22" fillId="9" borderId="133" xfId="31" applyFont="1" applyFill="1" applyBorder="1" applyAlignment="1">
      <alignment horizontal="right" vertical="center"/>
    </xf>
    <xf numFmtId="0" fontId="22" fillId="9" borderId="133" xfId="28" applyFont="1" applyFill="1" applyBorder="1" applyAlignment="1">
      <alignment horizontal="right" vertical="center"/>
    </xf>
    <xf numFmtId="2" fontId="65" fillId="0" borderId="0" xfId="0" applyNumberFormat="1" applyFont="1"/>
    <xf numFmtId="0" fontId="22" fillId="10" borderId="138" xfId="28" applyFont="1" applyFill="1" applyBorder="1" applyAlignment="1">
      <alignment horizontal="left" vertical="top" wrapText="1"/>
    </xf>
    <xf numFmtId="0" fontId="22" fillId="10" borderId="133" xfId="28" applyFont="1" applyFill="1" applyBorder="1" applyAlignment="1">
      <alignment horizontal="left" vertical="center"/>
    </xf>
    <xf numFmtId="2" fontId="22" fillId="10" borderId="133" xfId="28" applyNumberFormat="1" applyFont="1" applyFill="1" applyBorder="1" applyAlignment="1">
      <alignment horizontal="center" vertical="center"/>
    </xf>
    <xf numFmtId="2" fontId="22" fillId="10" borderId="133" xfId="28" applyNumberFormat="1" applyFont="1" applyFill="1" applyBorder="1" applyAlignment="1">
      <alignment horizontal="right" vertical="center"/>
    </xf>
    <xf numFmtId="164" fontId="22" fillId="10" borderId="133" xfId="28" applyNumberFormat="1" applyFont="1" applyFill="1" applyBorder="1" applyAlignment="1">
      <alignment horizontal="right" vertical="center"/>
    </xf>
    <xf numFmtId="4" fontId="21" fillId="10" borderId="133" xfId="28" applyNumberFormat="1" applyFont="1" applyFill="1" applyBorder="1" applyAlignment="1">
      <alignment horizontal="right" vertical="center"/>
    </xf>
    <xf numFmtId="0" fontId="21" fillId="10" borderId="0" xfId="31" applyFont="1" applyFill="1" applyBorder="1" applyAlignment="1">
      <alignment horizontal="left" vertical="center"/>
    </xf>
    <xf numFmtId="0" fontId="21" fillId="10" borderId="122" xfId="31" applyFont="1" applyFill="1" applyBorder="1" applyAlignment="1">
      <alignment horizontal="right" vertical="center"/>
    </xf>
    <xf numFmtId="0" fontId="22" fillId="10" borderId="0" xfId="31" applyFont="1" applyFill="1" applyAlignment="1">
      <alignment horizontal="right" vertical="center"/>
    </xf>
    <xf numFmtId="0" fontId="21" fillId="10" borderId="0" xfId="31" applyFont="1" applyFill="1" applyBorder="1" applyAlignment="1">
      <alignment vertical="center"/>
    </xf>
    <xf numFmtId="0" fontId="22" fillId="10" borderId="135" xfId="28" applyFont="1" applyFill="1" applyBorder="1" applyAlignment="1">
      <alignment horizontal="right" vertical="center" wrapText="1"/>
    </xf>
    <xf numFmtId="0" fontId="22" fillId="10" borderId="133" xfId="28" applyFont="1" applyFill="1" applyBorder="1" applyAlignment="1">
      <alignment horizontal="left" vertical="top"/>
    </xf>
    <xf numFmtId="0" fontId="22" fillId="10" borderId="133" xfId="28" applyFont="1" applyFill="1" applyBorder="1" applyAlignment="1">
      <alignment horizontal="right" vertical="center"/>
    </xf>
    <xf numFmtId="2" fontId="51" fillId="0" borderId="132" xfId="0" applyNumberFormat="1" applyFont="1" applyFill="1" applyBorder="1" applyAlignment="1">
      <alignment horizontal="center" vertical="center"/>
    </xf>
    <xf numFmtId="0" fontId="51" fillId="0" borderId="140" xfId="0" applyFont="1" applyFill="1" applyBorder="1" applyAlignment="1">
      <alignment horizontal="left" wrapText="1"/>
    </xf>
    <xf numFmtId="0" fontId="51" fillId="0" borderId="140" xfId="0" applyFont="1" applyFill="1" applyBorder="1" applyAlignment="1">
      <alignment horizontal="center" wrapText="1"/>
    </xf>
    <xf numFmtId="0" fontId="51" fillId="0" borderId="140" xfId="0" applyFont="1" applyFill="1" applyBorder="1" applyAlignment="1">
      <alignment horizontal="center" vertical="center" wrapText="1"/>
    </xf>
    <xf numFmtId="0" fontId="51" fillId="0" borderId="140" xfId="0" applyFont="1" applyFill="1" applyBorder="1" applyAlignment="1">
      <alignment horizontal="left"/>
    </xf>
    <xf numFmtId="0" fontId="51" fillId="0" borderId="0" xfId="0" applyFont="1" applyFill="1" applyAlignment="1">
      <alignment wrapText="1"/>
    </xf>
    <xf numFmtId="44" fontId="51" fillId="0" borderId="0" xfId="0" applyNumberFormat="1" applyFont="1" applyProtection="1">
      <protection locked="0"/>
    </xf>
    <xf numFmtId="44" fontId="47" fillId="13" borderId="139" xfId="40" applyNumberFormat="1" applyFont="1" applyFill="1" applyBorder="1" applyAlignment="1">
      <alignment horizontal="center" vertical="center"/>
    </xf>
    <xf numFmtId="0" fontId="21" fillId="15" borderId="135" xfId="28" applyFont="1" applyFill="1" applyBorder="1" applyAlignment="1">
      <alignment horizontal="right" vertical="center" wrapText="1"/>
    </xf>
    <xf numFmtId="0" fontId="57" fillId="16" borderId="134" xfId="28" applyFont="1" applyFill="1" applyBorder="1" applyAlignment="1">
      <alignment horizontal="center" vertical="center"/>
    </xf>
    <xf numFmtId="0" fontId="57" fillId="16" borderId="134" xfId="28" applyFont="1" applyFill="1" applyBorder="1" applyAlignment="1">
      <alignment horizontal="left" vertical="center"/>
    </xf>
    <xf numFmtId="0" fontId="55" fillId="16" borderId="137" xfId="28" applyFont="1" applyFill="1" applyBorder="1" applyAlignment="1">
      <alignment horizontal="left" vertical="center"/>
    </xf>
    <xf numFmtId="0" fontId="55" fillId="16" borderId="136" xfId="28" applyFont="1" applyFill="1" applyBorder="1" applyAlignment="1">
      <alignment horizontal="right" vertical="center" wrapText="1"/>
    </xf>
    <xf numFmtId="0" fontId="55" fillId="16" borderId="134" xfId="28" applyFont="1" applyFill="1" applyBorder="1" applyAlignment="1">
      <alignment horizontal="center" vertical="center"/>
    </xf>
    <xf numFmtId="9" fontId="55" fillId="16" borderId="134" xfId="30" applyFont="1" applyFill="1" applyBorder="1" applyAlignment="1">
      <alignment horizontal="center" vertical="center"/>
    </xf>
    <xf numFmtId="2" fontId="55" fillId="16" borderId="134" xfId="28" applyNumberFormat="1" applyFont="1" applyFill="1" applyBorder="1" applyAlignment="1">
      <alignment horizontal="left" vertical="center"/>
    </xf>
    <xf numFmtId="2" fontId="55" fillId="16" borderId="134" xfId="28" applyNumberFormat="1" applyFont="1" applyFill="1" applyBorder="1" applyAlignment="1">
      <alignment horizontal="center" vertical="center"/>
    </xf>
    <xf numFmtId="164" fontId="55" fillId="16" borderId="134" xfId="28" applyNumberFormat="1" applyFont="1" applyFill="1" applyBorder="1" applyAlignment="1">
      <alignment horizontal="right" vertical="center"/>
    </xf>
    <xf numFmtId="4" fontId="57" fillId="16" borderId="134" xfId="28" applyNumberFormat="1" applyFont="1" applyFill="1" applyBorder="1" applyAlignment="1">
      <alignment horizontal="right" vertical="center"/>
    </xf>
    <xf numFmtId="0" fontId="57" fillId="16" borderId="0" xfId="31" applyFont="1" applyFill="1" applyBorder="1" applyAlignment="1">
      <alignment horizontal="left" vertical="center"/>
    </xf>
    <xf numFmtId="0" fontId="57" fillId="16" borderId="132" xfId="31" applyFont="1" applyFill="1" applyBorder="1" applyAlignment="1">
      <alignment horizontal="right" vertical="center"/>
    </xf>
    <xf numFmtId="0" fontId="55" fillId="16" borderId="0" xfId="31" applyFont="1" applyFill="1" applyAlignment="1">
      <alignment horizontal="right" vertical="center"/>
    </xf>
    <xf numFmtId="0" fontId="57" fillId="16" borderId="0" xfId="31" applyFont="1" applyFill="1" applyBorder="1" applyAlignment="1">
      <alignment vertical="center"/>
    </xf>
    <xf numFmtId="0" fontId="66" fillId="0" borderId="0" xfId="0" applyFont="1"/>
    <xf numFmtId="0" fontId="67" fillId="0" borderId="0" xfId="0" applyFont="1"/>
    <xf numFmtId="0" fontId="68" fillId="0" borderId="0" xfId="0" applyFont="1"/>
    <xf numFmtId="0" fontId="23" fillId="10" borderId="133" xfId="28" applyFont="1" applyFill="1" applyBorder="1" applyAlignment="1">
      <alignment horizontal="left" vertical="center"/>
    </xf>
    <xf numFmtId="0" fontId="56" fillId="10" borderId="0" xfId="31" applyFont="1" applyFill="1" applyBorder="1" applyAlignment="1">
      <alignment horizontal="left" vertical="center"/>
    </xf>
    <xf numFmtId="0" fontId="23" fillId="17" borderId="133" xfId="28" applyFont="1" applyFill="1" applyBorder="1" applyAlignment="1">
      <alignment horizontal="left" vertical="center"/>
    </xf>
    <xf numFmtId="0" fontId="22" fillId="17" borderId="133" xfId="28" applyFont="1" applyFill="1" applyBorder="1" applyAlignment="1">
      <alignment horizontal="left" vertical="top"/>
    </xf>
    <xf numFmtId="0" fontId="22" fillId="17" borderId="138" xfId="28" applyFont="1" applyFill="1" applyBorder="1" applyAlignment="1">
      <alignment horizontal="left" vertical="top" wrapText="1"/>
    </xf>
    <xf numFmtId="0" fontId="22" fillId="17" borderId="135" xfId="28" applyFont="1" applyFill="1" applyBorder="1" applyAlignment="1">
      <alignment horizontal="right" vertical="center" wrapText="1"/>
    </xf>
    <xf numFmtId="0" fontId="22" fillId="17" borderId="133" xfId="28" applyFont="1" applyFill="1" applyBorder="1" applyAlignment="1">
      <alignment horizontal="left" vertical="center"/>
    </xf>
    <xf numFmtId="2" fontId="22" fillId="17" borderId="133" xfId="28" applyNumberFormat="1" applyFont="1" applyFill="1" applyBorder="1" applyAlignment="1">
      <alignment horizontal="center" vertical="center"/>
    </xf>
    <xf numFmtId="2" fontId="22" fillId="17" borderId="133" xfId="28" applyNumberFormat="1" applyFont="1" applyFill="1" applyBorder="1" applyAlignment="1">
      <alignment horizontal="right" vertical="center"/>
    </xf>
    <xf numFmtId="164" fontId="22" fillId="17" borderId="133" xfId="28" applyNumberFormat="1" applyFont="1" applyFill="1" applyBorder="1" applyAlignment="1">
      <alignment horizontal="right" vertical="center"/>
    </xf>
    <xf numFmtId="4" fontId="21" fillId="17" borderId="133" xfId="28" applyNumberFormat="1" applyFont="1" applyFill="1" applyBorder="1" applyAlignment="1">
      <alignment horizontal="right" vertical="center"/>
    </xf>
    <xf numFmtId="0" fontId="56" fillId="17" borderId="0" xfId="31" applyFont="1" applyFill="1" applyBorder="1" applyAlignment="1">
      <alignment horizontal="left" vertical="center"/>
    </xf>
    <xf numFmtId="0" fontId="21" fillId="17" borderId="0" xfId="31" applyFont="1" applyFill="1" applyBorder="1" applyAlignment="1">
      <alignment horizontal="left" vertical="center"/>
    </xf>
    <xf numFmtId="0" fontId="21" fillId="17" borderId="122" xfId="31" applyFont="1" applyFill="1" applyBorder="1" applyAlignment="1">
      <alignment horizontal="right" vertical="center"/>
    </xf>
    <xf numFmtId="0" fontId="22" fillId="17" borderId="0" xfId="31" applyFont="1" applyFill="1" applyAlignment="1">
      <alignment horizontal="right" vertical="center"/>
    </xf>
    <xf numFmtId="0" fontId="21" fillId="17" borderId="0" xfId="31" applyFont="1" applyFill="1" applyBorder="1" applyAlignment="1">
      <alignment vertical="center"/>
    </xf>
    <xf numFmtId="0" fontId="22" fillId="17" borderId="133" xfId="28" applyFont="1" applyFill="1" applyBorder="1" applyAlignment="1">
      <alignment horizontal="right" vertical="center"/>
    </xf>
    <xf numFmtId="2" fontId="66" fillId="0" borderId="0" xfId="0" applyNumberFormat="1" applyFont="1"/>
    <xf numFmtId="174" fontId="66" fillId="0" borderId="0" xfId="0" applyNumberFormat="1" applyFont="1"/>
    <xf numFmtId="0" fontId="57" fillId="14" borderId="134" xfId="28" applyFont="1" applyFill="1" applyBorder="1" applyAlignment="1">
      <alignment horizontal="center" vertical="center"/>
    </xf>
    <xf numFmtId="0" fontId="57" fillId="14" borderId="134" xfId="28" applyFont="1" applyFill="1" applyBorder="1" applyAlignment="1">
      <alignment horizontal="left" vertical="center"/>
    </xf>
    <xf numFmtId="0" fontId="55" fillId="14" borderId="137" xfId="28" applyFont="1" applyFill="1" applyBorder="1" applyAlignment="1">
      <alignment horizontal="left" vertical="center"/>
    </xf>
    <xf numFmtId="0" fontId="55" fillId="14" borderId="136" xfId="28" applyFont="1" applyFill="1" applyBorder="1" applyAlignment="1">
      <alignment horizontal="right" vertical="center" wrapText="1"/>
    </xf>
    <xf numFmtId="0" fontId="55" fillId="14" borderId="134" xfId="28" applyFont="1" applyFill="1" applyBorder="1" applyAlignment="1">
      <alignment horizontal="center" vertical="center"/>
    </xf>
    <xf numFmtId="9" fontId="55" fillId="14" borderId="134" xfId="30" applyFont="1" applyFill="1" applyBorder="1" applyAlignment="1">
      <alignment horizontal="center" vertical="center"/>
    </xf>
    <xf numFmtId="2" fontId="55" fillId="14" borderId="134" xfId="28" applyNumberFormat="1" applyFont="1" applyFill="1" applyBorder="1" applyAlignment="1">
      <alignment horizontal="left" vertical="center"/>
    </xf>
    <xf numFmtId="2" fontId="55" fillId="14" borderId="134" xfId="28" applyNumberFormat="1" applyFont="1" applyFill="1" applyBorder="1" applyAlignment="1">
      <alignment horizontal="center" vertical="center"/>
    </xf>
    <xf numFmtId="164" fontId="55" fillId="14" borderId="134" xfId="28" applyNumberFormat="1" applyFont="1" applyFill="1" applyBorder="1" applyAlignment="1">
      <alignment horizontal="right" vertical="center"/>
    </xf>
    <xf numFmtId="4" fontId="57" fillId="14" borderId="134" xfId="28" applyNumberFormat="1" applyFont="1" applyFill="1" applyBorder="1" applyAlignment="1">
      <alignment horizontal="right" vertical="center"/>
    </xf>
    <xf numFmtId="0" fontId="57" fillId="14" borderId="0" xfId="31" applyFont="1" applyFill="1" applyBorder="1" applyAlignment="1">
      <alignment horizontal="left" vertical="center"/>
    </xf>
    <xf numFmtId="0" fontId="57" fillId="14" borderId="132" xfId="31" applyFont="1" applyFill="1" applyBorder="1" applyAlignment="1">
      <alignment horizontal="right" vertical="center"/>
    </xf>
    <xf numFmtId="0" fontId="55" fillId="14" borderId="0" xfId="31" applyFont="1" applyFill="1" applyAlignment="1">
      <alignment horizontal="right" vertical="center"/>
    </xf>
    <xf numFmtId="0" fontId="57" fillId="14" borderId="0" xfId="31" applyFont="1" applyFill="1" applyBorder="1" applyAlignment="1">
      <alignment vertical="center"/>
    </xf>
    <xf numFmtId="0" fontId="69" fillId="0" borderId="0" xfId="0" applyFont="1"/>
    <xf numFmtId="0" fontId="22" fillId="10" borderId="133" xfId="31" applyFont="1" applyFill="1" applyBorder="1" applyAlignment="1">
      <alignment horizontal="right" vertical="center"/>
    </xf>
    <xf numFmtId="0" fontId="23" fillId="18" borderId="133" xfId="28" applyFont="1" applyFill="1" applyBorder="1" applyAlignment="1">
      <alignment horizontal="left" vertical="center"/>
    </xf>
    <xf numFmtId="0" fontId="22" fillId="18" borderId="133" xfId="28" applyFont="1" applyFill="1" applyBorder="1" applyAlignment="1">
      <alignment horizontal="left" vertical="top"/>
    </xf>
    <xf numFmtId="0" fontId="22" fillId="18" borderId="138" xfId="28" applyFont="1" applyFill="1" applyBorder="1" applyAlignment="1">
      <alignment horizontal="left" vertical="top" wrapText="1"/>
    </xf>
    <xf numFmtId="0" fontId="22" fillId="18" borderId="135" xfId="28" applyFont="1" applyFill="1" applyBorder="1" applyAlignment="1">
      <alignment horizontal="right" vertical="center" wrapText="1"/>
    </xf>
    <xf numFmtId="0" fontId="22" fillId="18" borderId="133" xfId="28" applyFont="1" applyFill="1" applyBorder="1" applyAlignment="1">
      <alignment horizontal="right" vertical="center"/>
    </xf>
    <xf numFmtId="2" fontId="22" fillId="18" borderId="133" xfId="28" applyNumberFormat="1" applyFont="1" applyFill="1" applyBorder="1" applyAlignment="1">
      <alignment horizontal="center" vertical="center"/>
    </xf>
    <xf numFmtId="2" fontId="22" fillId="18" borderId="133" xfId="28" applyNumberFormat="1" applyFont="1" applyFill="1" applyBorder="1" applyAlignment="1">
      <alignment horizontal="right" vertical="center"/>
    </xf>
    <xf numFmtId="164" fontId="22" fillId="18" borderId="133" xfId="28" applyNumberFormat="1" applyFont="1" applyFill="1" applyBorder="1" applyAlignment="1">
      <alignment horizontal="right" vertical="center"/>
    </xf>
    <xf numFmtId="4" fontId="21" fillId="18" borderId="133" xfId="28" applyNumberFormat="1" applyFont="1" applyFill="1" applyBorder="1" applyAlignment="1">
      <alignment horizontal="right" vertical="center"/>
    </xf>
    <xf numFmtId="0" fontId="56" fillId="18" borderId="0" xfId="31" applyFont="1" applyFill="1" applyBorder="1" applyAlignment="1">
      <alignment horizontal="left" vertical="center"/>
    </xf>
    <xf numFmtId="0" fontId="21" fillId="18" borderId="0" xfId="31" applyFont="1" applyFill="1" applyBorder="1" applyAlignment="1">
      <alignment horizontal="left" vertical="center"/>
    </xf>
    <xf numFmtId="0" fontId="21" fillId="18" borderId="122" xfId="31" applyFont="1" applyFill="1" applyBorder="1" applyAlignment="1">
      <alignment horizontal="right" vertical="center"/>
    </xf>
    <xf numFmtId="0" fontId="22" fillId="18" borderId="0" xfId="31" applyFont="1" applyFill="1" applyAlignment="1">
      <alignment horizontal="right" vertical="center"/>
    </xf>
    <xf numFmtId="0" fontId="21" fillId="18" borderId="0" xfId="31" applyFont="1" applyFill="1" applyBorder="1" applyAlignment="1">
      <alignment vertical="center"/>
    </xf>
    <xf numFmtId="0" fontId="22" fillId="18" borderId="133" xfId="28" applyFont="1" applyFill="1" applyBorder="1" applyAlignment="1">
      <alignment horizontal="left" vertical="center"/>
    </xf>
    <xf numFmtId="0" fontId="69" fillId="0" borderId="0" xfId="0" applyFont="1" applyAlignment="1">
      <alignment horizontal="right"/>
    </xf>
    <xf numFmtId="0" fontId="51" fillId="0" borderId="145" xfId="0" applyFont="1" applyFill="1" applyBorder="1" applyAlignment="1"/>
    <xf numFmtId="0" fontId="51" fillId="0" borderId="146" xfId="0" applyFont="1" applyFill="1" applyBorder="1" applyAlignment="1"/>
    <xf numFmtId="0" fontId="51" fillId="0" borderId="132" xfId="0" applyFont="1" applyFill="1" applyBorder="1" applyAlignment="1">
      <alignment horizontal="center" vertical="center"/>
    </xf>
    <xf numFmtId="0" fontId="51" fillId="0" borderId="140" xfId="0" applyFont="1" applyFill="1" applyBorder="1" applyAlignment="1">
      <alignment horizontal="center" vertical="center"/>
    </xf>
    <xf numFmtId="0" fontId="70" fillId="0" borderId="147" xfId="0" applyFont="1" applyBorder="1" applyAlignment="1">
      <alignment horizontal="justify" vertical="center" wrapText="1"/>
    </xf>
    <xf numFmtId="0" fontId="70" fillId="0" borderId="148" xfId="0" applyFont="1" applyBorder="1" applyAlignment="1">
      <alignment horizontal="justify" vertical="center" wrapText="1"/>
    </xf>
    <xf numFmtId="0" fontId="70" fillId="0" borderId="149" xfId="0" applyFont="1" applyBorder="1" applyAlignment="1">
      <alignment horizontal="justify" vertical="center" wrapText="1"/>
    </xf>
    <xf numFmtId="0" fontId="0" fillId="0" borderId="0" xfId="0" applyAlignment="1">
      <alignment vertical="top" wrapText="1"/>
    </xf>
    <xf numFmtId="0" fontId="70" fillId="0" borderId="151" xfId="0" applyFont="1" applyBorder="1" applyAlignment="1">
      <alignment horizontal="center" vertical="center" wrapText="1"/>
    </xf>
    <xf numFmtId="0" fontId="72" fillId="0" borderId="151" xfId="0" applyFont="1" applyBorder="1" applyAlignment="1">
      <alignment horizontal="center" vertical="center" wrapText="1"/>
    </xf>
    <xf numFmtId="0" fontId="0" fillId="0" borderId="151" xfId="0" applyBorder="1" applyAlignment="1">
      <alignment vertical="top" wrapText="1"/>
    </xf>
    <xf numFmtId="0" fontId="0" fillId="0" borderId="150" xfId="0" applyBorder="1" applyAlignment="1">
      <alignment vertical="top" wrapText="1"/>
    </xf>
    <xf numFmtId="0" fontId="73" fillId="0" borderId="151" xfId="0" applyFont="1" applyBorder="1" applyAlignment="1">
      <alignment horizontal="center" vertical="center" wrapText="1"/>
    </xf>
    <xf numFmtId="0" fontId="73" fillId="0" borderId="151" xfId="0" applyFont="1" applyBorder="1" applyAlignment="1">
      <alignment vertical="center" wrapText="1"/>
    </xf>
    <xf numFmtId="0" fontId="71" fillId="0" borderId="0" xfId="0" applyFont="1" applyAlignment="1">
      <alignment horizontal="center" vertical="center" wrapText="1"/>
    </xf>
    <xf numFmtId="0" fontId="71" fillId="0" borderId="151" xfId="0" applyFont="1" applyBorder="1" applyAlignment="1">
      <alignment horizontal="center" vertical="center" wrapText="1"/>
    </xf>
    <xf numFmtId="0" fontId="71" fillId="0" borderId="153" xfId="0" applyFont="1" applyBorder="1" applyAlignment="1">
      <alignment horizontal="center" vertical="center" wrapText="1"/>
    </xf>
    <xf numFmtId="0" fontId="71" fillId="0" borderId="152" xfId="0" applyFont="1" applyBorder="1" applyAlignment="1">
      <alignment horizontal="center" vertical="center" wrapText="1"/>
    </xf>
    <xf numFmtId="0" fontId="71" fillId="0" borderId="155" xfId="0" applyFont="1" applyBorder="1" applyAlignment="1">
      <alignment horizontal="center" vertical="center" wrapText="1"/>
    </xf>
    <xf numFmtId="0" fontId="0" fillId="0" borderId="154" xfId="0" applyBorder="1" applyAlignment="1">
      <alignment vertical="top" wrapText="1"/>
    </xf>
    <xf numFmtId="0" fontId="72" fillId="0" borderId="150" xfId="0" applyFont="1" applyBorder="1" applyAlignment="1">
      <alignment horizontal="center" vertical="center" wrapText="1"/>
    </xf>
    <xf numFmtId="0" fontId="72" fillId="0" borderId="153" xfId="0" applyFont="1" applyBorder="1" applyAlignment="1">
      <alignment horizontal="center" vertical="center" wrapText="1"/>
    </xf>
    <xf numFmtId="0" fontId="72" fillId="0" borderId="152" xfId="0" applyFont="1" applyBorder="1" applyAlignment="1">
      <alignment horizontal="center" vertical="center" wrapText="1"/>
    </xf>
    <xf numFmtId="0" fontId="72" fillId="0" borderId="155" xfId="0" applyFont="1" applyBorder="1" applyAlignment="1">
      <alignment horizontal="center" vertical="center" wrapText="1"/>
    </xf>
    <xf numFmtId="0" fontId="71" fillId="0" borderId="150" xfId="0" applyFont="1" applyBorder="1" applyAlignment="1">
      <alignment horizontal="center" vertical="center" wrapText="1"/>
    </xf>
    <xf numFmtId="0" fontId="73" fillId="0" borderId="153" xfId="0" applyFont="1" applyBorder="1" applyAlignment="1">
      <alignment horizontal="center" vertical="center" wrapText="1"/>
    </xf>
    <xf numFmtId="0" fontId="73" fillId="0" borderId="155" xfId="0" applyFont="1" applyBorder="1" applyAlignment="1">
      <alignment horizontal="center" vertical="center" wrapText="1"/>
    </xf>
    <xf numFmtId="0" fontId="0" fillId="0" borderId="152" xfId="0" applyBorder="1" applyAlignment="1">
      <alignment vertical="top" wrapText="1"/>
    </xf>
    <xf numFmtId="0" fontId="70" fillId="0" borderId="157" xfId="0" applyFont="1" applyBorder="1" applyAlignment="1">
      <alignment horizontal="center" vertical="center" wrapText="1"/>
    </xf>
    <xf numFmtId="0" fontId="72" fillId="0" borderId="157" xfId="0" applyFont="1" applyBorder="1" applyAlignment="1">
      <alignment horizontal="center" vertical="center" wrapText="1"/>
    </xf>
    <xf numFmtId="0" fontId="70" fillId="0" borderId="156" xfId="0" applyFont="1" applyBorder="1" applyAlignment="1">
      <alignment horizontal="center" vertical="center" wrapText="1"/>
    </xf>
    <xf numFmtId="0" fontId="0" fillId="0" borderId="158" xfId="0" applyBorder="1" applyAlignment="1">
      <alignment vertical="top" wrapText="1"/>
    </xf>
    <xf numFmtId="0" fontId="0" fillId="0" borderId="155" xfId="0" applyBorder="1" applyAlignment="1">
      <alignment vertical="top" wrapText="1"/>
    </xf>
    <xf numFmtId="0" fontId="0" fillId="0" borderId="156" xfId="0" applyBorder="1" applyAlignment="1">
      <alignment vertical="top" wrapText="1"/>
    </xf>
    <xf numFmtId="0" fontId="70" fillId="0" borderId="150" xfId="0" applyFont="1" applyBorder="1" applyAlignment="1">
      <alignment horizontal="center" vertical="center" wrapText="1"/>
    </xf>
    <xf numFmtId="0" fontId="71" fillId="0" borderId="150" xfId="0" applyFont="1" applyBorder="1" applyAlignment="1">
      <alignment horizontal="justify" vertical="center" wrapText="1"/>
    </xf>
    <xf numFmtId="0" fontId="73" fillId="0" borderId="152" xfId="0" applyFont="1" applyBorder="1" applyAlignment="1">
      <alignment horizontal="center" vertical="center" wrapText="1"/>
    </xf>
    <xf numFmtId="0" fontId="71" fillId="0" borderId="154" xfId="0" applyFont="1" applyBorder="1" applyAlignment="1">
      <alignment horizontal="center" vertical="center" wrapText="1"/>
    </xf>
    <xf numFmtId="0" fontId="72" fillId="0" borderId="150" xfId="0" applyFont="1" applyBorder="1" applyAlignment="1">
      <alignment horizontal="justify" vertical="center" wrapText="1"/>
    </xf>
    <xf numFmtId="0" fontId="71" fillId="0" borderId="151" xfId="0" applyFont="1" applyBorder="1" applyAlignment="1">
      <alignment horizontal="justify" vertical="center" wrapText="1"/>
    </xf>
    <xf numFmtId="0" fontId="0" fillId="0" borderId="153" xfId="0" applyBorder="1" applyAlignment="1">
      <alignment vertical="top" wrapText="1"/>
    </xf>
    <xf numFmtId="0" fontId="0" fillId="0" borderId="157" xfId="0" applyBorder="1" applyAlignment="1">
      <alignment vertical="top" wrapText="1"/>
    </xf>
    <xf numFmtId="0" fontId="72" fillId="0" borderId="156" xfId="0" applyFont="1" applyBorder="1" applyAlignment="1">
      <alignment horizontal="center" vertical="center" wrapText="1"/>
    </xf>
    <xf numFmtId="0" fontId="71" fillId="0" borderId="158" xfId="0" applyFont="1" applyBorder="1" applyAlignment="1">
      <alignment horizontal="center" vertical="center" wrapText="1"/>
    </xf>
    <xf numFmtId="0" fontId="72" fillId="0" borderId="154" xfId="0" applyFont="1" applyBorder="1" applyAlignment="1">
      <alignment horizontal="center" vertical="center" wrapText="1"/>
    </xf>
    <xf numFmtId="0" fontId="71" fillId="20" borderId="151" xfId="0" applyFont="1" applyFill="1" applyBorder="1" applyAlignment="1">
      <alignment horizontal="center" vertical="center" wrapText="1"/>
    </xf>
    <xf numFmtId="0" fontId="71" fillId="20" borderId="150" xfId="0" applyFont="1" applyFill="1" applyBorder="1" applyAlignment="1">
      <alignment horizontal="center" vertical="center" wrapText="1"/>
    </xf>
    <xf numFmtId="0" fontId="71" fillId="20" borderId="153" xfId="0" applyFont="1" applyFill="1" applyBorder="1" applyAlignment="1">
      <alignment horizontal="center" vertical="center" wrapText="1"/>
    </xf>
    <xf numFmtId="0" fontId="71" fillId="20" borderId="152" xfId="0" applyFont="1" applyFill="1" applyBorder="1" applyAlignment="1">
      <alignment horizontal="center" vertical="center" wrapText="1"/>
    </xf>
    <xf numFmtId="0" fontId="71" fillId="19" borderId="151" xfId="0" applyFont="1" applyFill="1" applyBorder="1" applyAlignment="1">
      <alignment horizontal="center" vertical="center" wrapText="1"/>
    </xf>
    <xf numFmtId="0" fontId="51" fillId="0" borderId="0" xfId="0" applyFont="1" applyProtection="1">
      <protection locked="0"/>
    </xf>
    <xf numFmtId="176" fontId="51" fillId="0" borderId="140" xfId="0" applyNumberFormat="1" applyFont="1" applyFill="1" applyBorder="1" applyAlignment="1">
      <alignment horizontal="center" vertical="center" wrapText="1"/>
    </xf>
    <xf numFmtId="2" fontId="51" fillId="0" borderId="140" xfId="0" applyNumberFormat="1" applyFont="1" applyFill="1" applyBorder="1" applyAlignment="1">
      <alignment horizontal="center" vertical="center"/>
    </xf>
    <xf numFmtId="0" fontId="51" fillId="0" borderId="120" xfId="0" applyFont="1" applyFill="1" applyBorder="1" applyProtection="1">
      <protection locked="0"/>
    </xf>
    <xf numFmtId="0" fontId="51" fillId="0" borderId="0" xfId="0" applyFont="1" applyFill="1" applyProtection="1">
      <protection locked="0"/>
    </xf>
    <xf numFmtId="44" fontId="51" fillId="0" borderId="0" xfId="0" applyNumberFormat="1" applyFont="1" applyFill="1" applyProtection="1">
      <protection locked="0"/>
    </xf>
    <xf numFmtId="0" fontId="14" fillId="3" borderId="113" xfId="0" applyFont="1" applyFill="1" applyBorder="1" applyAlignment="1" applyProtection="1">
      <alignment horizontal="center"/>
      <protection locked="0"/>
    </xf>
    <xf numFmtId="0" fontId="18" fillId="0" borderId="0" xfId="0" applyFont="1" applyAlignment="1" applyProtection="1">
      <alignment horizontal="center"/>
      <protection locked="0"/>
    </xf>
    <xf numFmtId="0" fontId="12" fillId="0" borderId="21" xfId="29" applyNumberFormat="1" applyFont="1" applyFill="1" applyBorder="1" applyAlignment="1" applyProtection="1">
      <alignment horizontal="center" vertical="center" wrapText="1"/>
      <protection locked="0"/>
    </xf>
    <xf numFmtId="0" fontId="51" fillId="0" borderId="121" xfId="0" applyFont="1" applyFill="1" applyBorder="1" applyAlignment="1"/>
    <xf numFmtId="0" fontId="9" fillId="3" borderId="25" xfId="0" applyFont="1" applyFill="1" applyBorder="1" applyAlignment="1" applyProtection="1">
      <alignment vertical="center"/>
      <protection locked="0"/>
    </xf>
    <xf numFmtId="0" fontId="9" fillId="3" borderId="33" xfId="0" applyFont="1" applyFill="1" applyBorder="1" applyAlignment="1" applyProtection="1">
      <alignment vertical="center"/>
      <protection locked="0"/>
    </xf>
    <xf numFmtId="0" fontId="54" fillId="3" borderId="127" xfId="0" applyFont="1" applyFill="1" applyBorder="1" applyAlignment="1" applyProtection="1">
      <alignment vertical="center"/>
      <protection locked="0"/>
    </xf>
    <xf numFmtId="164" fontId="12" fillId="0" borderId="117" xfId="25" applyFont="1" applyFill="1" applyBorder="1" applyAlignment="1" applyProtection="1">
      <alignment horizontal="center" wrapText="1"/>
      <protection locked="0"/>
    </xf>
    <xf numFmtId="4" fontId="51" fillId="0" borderId="140" xfId="0" applyNumberFormat="1" applyFont="1" applyFill="1" applyBorder="1" applyAlignment="1">
      <alignment horizontal="center" vertical="center" wrapText="1"/>
    </xf>
    <xf numFmtId="0" fontId="51" fillId="0" borderId="32" xfId="0" applyFont="1" applyFill="1" applyBorder="1" applyAlignment="1">
      <alignment horizontal="left" vertical="center" wrapText="1"/>
    </xf>
    <xf numFmtId="0" fontId="51" fillId="0" borderId="121" xfId="0" applyFont="1" applyFill="1" applyBorder="1" applyAlignment="1">
      <alignment horizontal="left" wrapText="1"/>
    </xf>
    <xf numFmtId="0" fontId="51" fillId="0" borderId="124" xfId="0" applyFont="1" applyFill="1" applyBorder="1" applyAlignment="1">
      <alignment vertical="center"/>
    </xf>
    <xf numFmtId="2" fontId="51" fillId="0" borderId="36" xfId="0" applyNumberFormat="1" applyFont="1" applyFill="1" applyBorder="1" applyAlignment="1">
      <alignment horizontal="center" vertical="center" wrapText="1"/>
    </xf>
    <xf numFmtId="0" fontId="51" fillId="0" borderId="18" xfId="0" applyFont="1" applyFill="1" applyBorder="1" applyAlignment="1">
      <alignment horizontal="left"/>
    </xf>
    <xf numFmtId="0" fontId="51" fillId="0" borderId="122" xfId="0" applyFont="1" applyFill="1" applyBorder="1" applyAlignment="1">
      <alignment wrapText="1"/>
    </xf>
    <xf numFmtId="167" fontId="51" fillId="0" borderId="122" xfId="0" applyNumberFormat="1" applyFont="1" applyFill="1" applyBorder="1" applyAlignment="1">
      <alignment horizontal="center"/>
    </xf>
    <xf numFmtId="0" fontId="51" fillId="0" borderId="125" xfId="0" applyFont="1" applyFill="1" applyBorder="1" applyAlignment="1"/>
    <xf numFmtId="0" fontId="51" fillId="0" borderId="126" xfId="0" applyFont="1" applyFill="1" applyBorder="1" applyAlignment="1"/>
    <xf numFmtId="0" fontId="77" fillId="0" borderId="0" xfId="0" applyFont="1" applyAlignment="1" applyProtection="1">
      <alignment horizontal="left" wrapText="1"/>
    </xf>
    <xf numFmtId="0" fontId="50" fillId="3" borderId="0" xfId="0" applyFont="1" applyFill="1" applyBorder="1" applyAlignment="1" applyProtection="1">
      <alignment horizontal="center" vertical="center" textRotation="90" wrapText="1"/>
      <protection locked="0"/>
    </xf>
    <xf numFmtId="0" fontId="51" fillId="0" borderId="0" xfId="0" applyFont="1" applyBorder="1" applyProtection="1">
      <protection locked="0"/>
    </xf>
    <xf numFmtId="0" fontId="51" fillId="19" borderId="0" xfId="0" applyFont="1" applyFill="1" applyProtection="1">
      <protection locked="0"/>
    </xf>
    <xf numFmtId="4" fontId="51" fillId="0" borderId="0" xfId="0" applyNumberFormat="1" applyFont="1" applyFill="1" applyProtection="1">
      <protection locked="0"/>
    </xf>
    <xf numFmtId="0" fontId="81" fillId="3" borderId="113" xfId="0" applyFont="1" applyFill="1" applyBorder="1" applyAlignment="1" applyProtection="1">
      <protection locked="0"/>
    </xf>
    <xf numFmtId="44" fontId="78" fillId="3" borderId="113" xfId="27" applyFont="1" applyFill="1" applyBorder="1" applyProtection="1">
      <protection locked="0"/>
    </xf>
    <xf numFmtId="44" fontId="78" fillId="3" borderId="118" xfId="27" applyFont="1" applyFill="1" applyBorder="1" applyAlignment="1" applyProtection="1">
      <alignment horizontal="right"/>
      <protection locked="0"/>
    </xf>
    <xf numFmtId="44" fontId="78" fillId="3" borderId="10" xfId="27" applyFont="1" applyFill="1" applyBorder="1" applyProtection="1">
      <protection locked="0"/>
    </xf>
    <xf numFmtId="0" fontId="51" fillId="0" borderId="48" xfId="0" applyFont="1" applyBorder="1" applyProtection="1">
      <protection locked="0"/>
    </xf>
    <xf numFmtId="44" fontId="51" fillId="19" borderId="0" xfId="0" applyNumberFormat="1" applyFont="1" applyFill="1" applyProtection="1">
      <protection locked="0"/>
    </xf>
    <xf numFmtId="0" fontId="83" fillId="0" borderId="0" xfId="0" applyFont="1" applyAlignment="1" applyProtection="1">
      <alignment horizontal="center" vertical="center"/>
      <protection locked="0"/>
    </xf>
    <xf numFmtId="43" fontId="82" fillId="0" borderId="0" xfId="26" applyFont="1" applyBorder="1" applyAlignment="1" applyProtection="1">
      <alignment horizontal="center" vertical="center"/>
      <protection locked="0"/>
    </xf>
    <xf numFmtId="0" fontId="12" fillId="0" borderId="0" xfId="29" applyNumberFormat="1" applyFont="1" applyFill="1" applyBorder="1" applyAlignment="1" applyProtection="1">
      <alignment horizontal="center" vertical="center" wrapText="1"/>
      <protection locked="0"/>
    </xf>
    <xf numFmtId="0" fontId="12" fillId="0" borderId="0" xfId="25" applyNumberFormat="1" applyFont="1" applyFill="1" applyBorder="1" applyAlignment="1" applyProtection="1">
      <alignment horizontal="center" vertical="center" wrapText="1"/>
      <protection locked="0"/>
    </xf>
    <xf numFmtId="0" fontId="3" fillId="0" borderId="0" xfId="29" applyNumberFormat="1" applyFont="1" applyFill="1" applyBorder="1" applyAlignment="1" applyProtection="1">
      <alignment horizontal="center" vertical="center"/>
      <protection locked="0"/>
    </xf>
    <xf numFmtId="0" fontId="51" fillId="0" borderId="16" xfId="0" applyFont="1" applyFill="1" applyBorder="1"/>
    <xf numFmtId="0" fontId="51" fillId="0" borderId="17" xfId="0" applyFont="1" applyFill="1" applyBorder="1"/>
    <xf numFmtId="0" fontId="51" fillId="0" borderId="164" xfId="0" applyFont="1" applyFill="1" applyBorder="1"/>
    <xf numFmtId="0" fontId="51" fillId="0" borderId="165" xfId="0" applyFont="1" applyFill="1" applyBorder="1"/>
    <xf numFmtId="0" fontId="51" fillId="0" borderId="166" xfId="0" applyFont="1" applyFill="1" applyBorder="1"/>
    <xf numFmtId="44" fontId="51" fillId="0" borderId="0" xfId="0" applyNumberFormat="1" applyFont="1" applyFill="1"/>
    <xf numFmtId="0" fontId="51" fillId="0" borderId="122" xfId="0" applyFont="1" applyFill="1" applyBorder="1" applyAlignment="1">
      <alignment horizontal="left" vertical="center" wrapText="1"/>
    </xf>
    <xf numFmtId="0" fontId="51" fillId="0" borderId="32" xfId="0" applyFont="1" applyFill="1" applyBorder="1" applyAlignment="1">
      <alignment horizontal="left" vertical="center"/>
    </xf>
    <xf numFmtId="0" fontId="51" fillId="0" borderId="124" xfId="0" applyFont="1" applyFill="1" applyBorder="1" applyAlignment="1">
      <alignment horizontal="left" vertical="center"/>
    </xf>
    <xf numFmtId="0" fontId="51" fillId="0" borderId="121" xfId="0" applyFont="1" applyFill="1" applyBorder="1" applyAlignment="1">
      <alignment vertical="center" wrapText="1"/>
    </xf>
    <xf numFmtId="0" fontId="51" fillId="0" borderId="121" xfId="0" applyFont="1" applyFill="1" applyBorder="1" applyAlignment="1">
      <alignment horizontal="center" vertical="center" wrapText="1"/>
    </xf>
    <xf numFmtId="0" fontId="51" fillId="0" borderId="140" xfId="0" applyFont="1" applyFill="1" applyBorder="1" applyAlignment="1">
      <alignment wrapText="1"/>
    </xf>
    <xf numFmtId="0" fontId="12" fillId="0" borderId="140" xfId="0" applyFont="1" applyFill="1" applyBorder="1" applyAlignment="1">
      <alignment horizontal="left" wrapText="1"/>
    </xf>
    <xf numFmtId="0" fontId="12" fillId="0" borderId="140" xfId="0" applyFont="1" applyFill="1" applyBorder="1" applyAlignment="1">
      <alignment wrapText="1"/>
    </xf>
    <xf numFmtId="0" fontId="28" fillId="0" borderId="0" xfId="31" applyFont="1"/>
    <xf numFmtId="0" fontId="74" fillId="22" borderId="176" xfId="31" applyFont="1" applyFill="1" applyBorder="1" applyAlignment="1">
      <alignment horizontal="center" vertical="center"/>
    </xf>
    <xf numFmtId="0" fontId="74" fillId="22" borderId="128" xfId="31" applyFont="1" applyFill="1" applyBorder="1" applyAlignment="1">
      <alignment horizontal="center" vertical="center" wrapText="1"/>
    </xf>
    <xf numFmtId="164" fontId="28" fillId="0" borderId="0" xfId="31" applyNumberFormat="1" applyFont="1"/>
    <xf numFmtId="10" fontId="85" fillId="0" borderId="170" xfId="43" applyNumberFormat="1" applyFont="1" applyFill="1" applyBorder="1" applyAlignment="1">
      <alignment horizontal="center" vertical="center"/>
    </xf>
    <xf numFmtId="164" fontId="85" fillId="0" borderId="177" xfId="31" applyNumberFormat="1" applyFont="1" applyFill="1" applyBorder="1" applyAlignment="1">
      <alignment vertical="center"/>
    </xf>
    <xf numFmtId="164" fontId="85" fillId="0" borderId="178" xfId="31" applyNumberFormat="1" applyFont="1" applyFill="1" applyBorder="1" applyAlignment="1">
      <alignment vertical="center"/>
    </xf>
    <xf numFmtId="164" fontId="86" fillId="0" borderId="0" xfId="29" applyFont="1"/>
    <xf numFmtId="164" fontId="28" fillId="0" borderId="0" xfId="12" applyNumberFormat="1" applyFont="1"/>
    <xf numFmtId="164" fontId="86" fillId="0" borderId="0" xfId="12" applyNumberFormat="1" applyFont="1"/>
    <xf numFmtId="43" fontId="86" fillId="0" borderId="0" xfId="31" applyNumberFormat="1" applyFont="1"/>
    <xf numFmtId="164" fontId="28" fillId="0" borderId="0" xfId="29" applyFont="1"/>
    <xf numFmtId="10" fontId="87" fillId="0" borderId="0" xfId="31" applyNumberFormat="1" applyFont="1"/>
    <xf numFmtId="10" fontId="85" fillId="23" borderId="179" xfId="31" applyNumberFormat="1" applyFont="1" applyFill="1" applyBorder="1" applyAlignment="1">
      <alignment horizontal="left" vertical="center"/>
    </xf>
    <xf numFmtId="1" fontId="85" fillId="23" borderId="10" xfId="31" applyNumberFormat="1" applyFont="1" applyFill="1" applyBorder="1" applyAlignment="1">
      <alignment horizontal="center" vertical="center"/>
    </xf>
    <xf numFmtId="1" fontId="85" fillId="23" borderId="180" xfId="31" applyNumberFormat="1" applyFont="1" applyFill="1" applyBorder="1" applyAlignment="1">
      <alignment horizontal="center" vertical="center"/>
    </xf>
    <xf numFmtId="10" fontId="28" fillId="0" borderId="0" xfId="29" applyNumberFormat="1" applyFont="1"/>
    <xf numFmtId="10" fontId="85" fillId="0" borderId="181" xfId="43" applyNumberFormat="1" applyFont="1" applyFill="1" applyBorder="1" applyAlignment="1">
      <alignment horizontal="center" vertical="center"/>
    </xf>
    <xf numFmtId="164" fontId="85" fillId="0" borderId="9" xfId="31" applyNumberFormat="1" applyFont="1" applyFill="1" applyBorder="1" applyAlignment="1">
      <alignment vertical="center"/>
    </xf>
    <xf numFmtId="164" fontId="85" fillId="0" borderId="115" xfId="31" applyNumberFormat="1" applyFont="1" applyFill="1" applyBorder="1" applyAlignment="1">
      <alignment vertical="center"/>
    </xf>
    <xf numFmtId="10" fontId="85" fillId="0" borderId="179" xfId="31" applyNumberFormat="1" applyFont="1" applyFill="1" applyBorder="1" applyAlignment="1">
      <alignment horizontal="left" vertical="center"/>
    </xf>
    <xf numFmtId="1" fontId="85" fillId="0" borderId="10" xfId="31" applyNumberFormat="1" applyFont="1" applyFill="1" applyBorder="1" applyAlignment="1">
      <alignment horizontal="center" vertical="center"/>
    </xf>
    <xf numFmtId="10" fontId="85" fillId="0" borderId="22" xfId="31" applyNumberFormat="1" applyFont="1" applyFill="1" applyBorder="1" applyAlignment="1">
      <alignment horizontal="left" vertical="center"/>
    </xf>
    <xf numFmtId="1" fontId="85" fillId="0" borderId="180" xfId="31" applyNumberFormat="1" applyFont="1" applyFill="1" applyBorder="1" applyAlignment="1">
      <alignment horizontal="center" vertical="center"/>
    </xf>
    <xf numFmtId="0" fontId="28" fillId="0" borderId="0" xfId="31" applyFont="1" applyFill="1"/>
    <xf numFmtId="164" fontId="28" fillId="0" borderId="0" xfId="29" applyFont="1" applyFill="1"/>
    <xf numFmtId="43" fontId="28" fillId="0" borderId="0" xfId="31" applyNumberFormat="1" applyFont="1"/>
    <xf numFmtId="44" fontId="28" fillId="0" borderId="0" xfId="31" applyNumberFormat="1" applyFont="1"/>
    <xf numFmtId="9" fontId="28" fillId="0" borderId="0" xfId="31" applyNumberFormat="1" applyFont="1"/>
    <xf numFmtId="10" fontId="28" fillId="10" borderId="0" xfId="29" applyNumberFormat="1" applyFont="1" applyFill="1"/>
    <xf numFmtId="43" fontId="28" fillId="0" borderId="0" xfId="26" applyFont="1"/>
    <xf numFmtId="164" fontId="88" fillId="0" borderId="0" xfId="31" applyNumberFormat="1" applyFont="1"/>
    <xf numFmtId="0" fontId="75" fillId="22" borderId="25" xfId="31" applyFont="1" applyFill="1" applyBorder="1" applyAlignment="1">
      <alignment horizontal="center" vertical="center" textRotation="180"/>
    </xf>
    <xf numFmtId="0" fontId="34" fillId="22" borderId="17" xfId="31" applyFont="1" applyFill="1" applyBorder="1" applyAlignment="1">
      <alignment horizontal="center" vertical="center" textRotation="180"/>
    </xf>
    <xf numFmtId="0" fontId="88" fillId="0" borderId="0" xfId="31" applyFont="1"/>
    <xf numFmtId="0" fontId="75" fillId="22" borderId="37" xfId="31" applyFont="1" applyFill="1" applyBorder="1" applyAlignment="1">
      <alignment horizontal="center" vertical="center" textRotation="180"/>
    </xf>
    <xf numFmtId="0" fontId="89" fillId="22" borderId="114" xfId="31" applyFont="1" applyFill="1" applyBorder="1" applyAlignment="1">
      <alignment horizontal="left"/>
    </xf>
    <xf numFmtId="0" fontId="83" fillId="0" borderId="166" xfId="31" applyFont="1" applyFill="1" applyBorder="1" applyAlignment="1">
      <alignment horizontal="center"/>
    </xf>
    <xf numFmtId="10" fontId="85" fillId="22" borderId="183" xfId="12" applyNumberFormat="1" applyFont="1" applyFill="1" applyBorder="1" applyAlignment="1">
      <alignment horizontal="center" vertical="center"/>
    </xf>
    <xf numFmtId="164" fontId="90" fillId="22" borderId="184" xfId="31" applyNumberFormat="1" applyFont="1" applyFill="1" applyBorder="1" applyAlignment="1">
      <alignment horizontal="center" vertical="center"/>
    </xf>
    <xf numFmtId="164" fontId="90" fillId="22" borderId="185" xfId="31" applyNumberFormat="1" applyFont="1" applyFill="1" applyBorder="1" applyAlignment="1">
      <alignment horizontal="center" vertical="center"/>
    </xf>
    <xf numFmtId="44" fontId="88" fillId="0" borderId="0" xfId="27" applyFont="1"/>
    <xf numFmtId="44" fontId="88" fillId="0" borderId="0" xfId="31" applyNumberFormat="1" applyFont="1"/>
    <xf numFmtId="1" fontId="85" fillId="22" borderId="186" xfId="31" applyNumberFormat="1" applyFont="1" applyFill="1" applyBorder="1" applyAlignment="1">
      <alignment horizontal="left" vertical="top"/>
    </xf>
    <xf numFmtId="0" fontId="89" fillId="22" borderId="130" xfId="31" applyFont="1" applyFill="1" applyBorder="1" applyAlignment="1">
      <alignment horizontal="left"/>
    </xf>
    <xf numFmtId="0" fontId="83" fillId="0" borderId="187" xfId="31" applyFont="1" applyFill="1" applyBorder="1" applyAlignment="1">
      <alignment horizontal="center"/>
    </xf>
    <xf numFmtId="1" fontId="85" fillId="22" borderId="188" xfId="31" applyNumberFormat="1" applyFont="1" applyFill="1" applyBorder="1" applyAlignment="1">
      <alignment horizontal="left" vertical="top"/>
    </xf>
    <xf numFmtId="164" fontId="85" fillId="22" borderId="72" xfId="29" applyFont="1" applyFill="1" applyBorder="1" applyAlignment="1">
      <alignment horizontal="center"/>
    </xf>
    <xf numFmtId="1" fontId="85" fillId="22" borderId="189" xfId="31" applyNumberFormat="1" applyFont="1" applyFill="1" applyBorder="1" applyAlignment="1">
      <alignment horizontal="left" vertical="top"/>
    </xf>
    <xf numFmtId="164" fontId="85" fillId="22" borderId="187" xfId="29" applyFont="1" applyFill="1" applyBorder="1" applyAlignment="1">
      <alignment horizontal="center"/>
    </xf>
    <xf numFmtId="164" fontId="85" fillId="22" borderId="73" xfId="29" applyFont="1" applyFill="1" applyBorder="1" applyAlignment="1">
      <alignment horizontal="center"/>
    </xf>
    <xf numFmtId="10" fontId="28" fillId="0" borderId="0" xfId="30" applyNumberFormat="1" applyFont="1"/>
    <xf numFmtId="164" fontId="28" fillId="0" borderId="0" xfId="44" applyFont="1"/>
    <xf numFmtId="0" fontId="74" fillId="22" borderId="37" xfId="31" applyFont="1" applyFill="1" applyBorder="1" applyAlignment="1">
      <alignment horizontal="center" vertical="center"/>
    </xf>
    <xf numFmtId="0" fontId="74" fillId="0" borderId="0" xfId="31" applyFont="1" applyFill="1" applyBorder="1" applyAlignment="1">
      <alignment horizontal="left" vertical="center"/>
    </xf>
    <xf numFmtId="0" fontId="38" fillId="22" borderId="0" xfId="31" applyFont="1" applyFill="1" applyBorder="1" applyAlignment="1">
      <alignment horizontal="left" vertical="center"/>
    </xf>
    <xf numFmtId="0" fontId="39" fillId="22" borderId="0" xfId="31" applyFont="1" applyFill="1" applyBorder="1" applyAlignment="1">
      <alignment horizontal="center" vertical="center"/>
    </xf>
    <xf numFmtId="0" fontId="12" fillId="22" borderId="38" xfId="31" applyFont="1" applyFill="1" applyBorder="1"/>
    <xf numFmtId="0" fontId="38" fillId="0" borderId="0" xfId="31" applyFont="1" applyBorder="1" applyAlignment="1">
      <alignment horizontal="left" vertical="center"/>
    </xf>
    <xf numFmtId="0" fontId="39" fillId="0" borderId="0" xfId="31" applyFont="1" applyBorder="1" applyAlignment="1">
      <alignment horizontal="center" vertical="center"/>
    </xf>
    <xf numFmtId="0" fontId="12" fillId="0" borderId="0" xfId="31" applyFont="1" applyBorder="1"/>
    <xf numFmtId="0" fontId="91" fillId="22" borderId="37" xfId="31" applyFont="1" applyFill="1" applyBorder="1" applyAlignment="1">
      <alignment horizontal="right" vertical="center"/>
    </xf>
    <xf numFmtId="0" fontId="1" fillId="22" borderId="0" xfId="31" applyFont="1" applyFill="1" applyBorder="1" applyAlignment="1">
      <alignment horizontal="center" vertical="center"/>
    </xf>
    <xf numFmtId="0" fontId="42" fillId="0" borderId="0" xfId="31" applyFont="1" applyBorder="1" applyAlignment="1">
      <alignment horizontal="center"/>
    </xf>
    <xf numFmtId="0" fontId="12" fillId="22" borderId="130" xfId="31" applyFont="1" applyFill="1" applyBorder="1"/>
    <xf numFmtId="0" fontId="84" fillId="0" borderId="72" xfId="31" applyFont="1" applyFill="1" applyBorder="1" applyAlignment="1">
      <alignment horizontal="center" vertical="justify"/>
    </xf>
    <xf numFmtId="0" fontId="38" fillId="22" borderId="72" xfId="31" applyFont="1" applyFill="1" applyBorder="1" applyAlignment="1"/>
    <xf numFmtId="0" fontId="1" fillId="22" borderId="72" xfId="31" applyFont="1" applyFill="1" applyBorder="1" applyAlignment="1">
      <alignment horizontal="center" vertical="center"/>
    </xf>
    <xf numFmtId="0" fontId="12" fillId="22" borderId="73" xfId="31" applyFont="1" applyFill="1" applyBorder="1"/>
    <xf numFmtId="0" fontId="38" fillId="0" borderId="0" xfId="31" applyFont="1" applyBorder="1" applyAlignment="1"/>
    <xf numFmtId="0" fontId="44" fillId="0" borderId="0" xfId="31" applyFont="1" applyBorder="1" applyAlignment="1">
      <alignment horizontal="center"/>
    </xf>
    <xf numFmtId="0" fontId="74" fillId="0" borderId="27" xfId="31" applyFont="1" applyFill="1" applyBorder="1" applyAlignment="1">
      <alignment horizontal="center" vertical="center"/>
    </xf>
    <xf numFmtId="0" fontId="74" fillId="0" borderId="175" xfId="31" applyFont="1" applyFill="1" applyBorder="1" applyAlignment="1">
      <alignment horizontal="center" vertical="center"/>
    </xf>
    <xf numFmtId="10" fontId="86" fillId="0" borderId="0" xfId="12" applyNumberFormat="1" applyFont="1"/>
    <xf numFmtId="0" fontId="74" fillId="22" borderId="25" xfId="31" applyFont="1" applyFill="1" applyBorder="1" applyAlignment="1">
      <alignment horizontal="center" vertical="center"/>
    </xf>
    <xf numFmtId="0" fontId="1" fillId="0" borderId="0" xfId="31" applyFont="1" applyBorder="1" applyAlignment="1">
      <alignment horizontal="center" vertical="center"/>
    </xf>
    <xf numFmtId="0" fontId="92" fillId="22" borderId="37" xfId="31" applyFont="1" applyFill="1" applyBorder="1" applyAlignment="1">
      <alignment vertical="center" textRotation="180"/>
    </xf>
    <xf numFmtId="0" fontId="91" fillId="22" borderId="130" xfId="31" applyFont="1" applyFill="1" applyBorder="1" applyAlignment="1">
      <alignment horizontal="right" vertical="center"/>
    </xf>
    <xf numFmtId="0" fontId="38" fillId="22" borderId="72" xfId="31" applyFont="1" applyFill="1" applyBorder="1" applyAlignment="1">
      <alignment horizontal="left" vertical="center"/>
    </xf>
    <xf numFmtId="0" fontId="92" fillId="22" borderId="33" xfId="31" applyFont="1" applyFill="1" applyBorder="1" applyAlignment="1">
      <alignment vertical="center" textRotation="180"/>
    </xf>
    <xf numFmtId="0" fontId="83" fillId="22" borderId="33" xfId="31" applyFont="1" applyFill="1" applyBorder="1" applyAlignment="1">
      <alignment vertical="center" textRotation="180"/>
    </xf>
    <xf numFmtId="0" fontId="12" fillId="22" borderId="33" xfId="31" applyFont="1" applyFill="1" applyBorder="1"/>
    <xf numFmtId="0" fontId="38" fillId="0" borderId="33" xfId="31" applyFont="1" applyBorder="1" applyAlignment="1"/>
    <xf numFmtId="0" fontId="38" fillId="0" borderId="33" xfId="31" applyFont="1" applyBorder="1" applyAlignment="1">
      <alignment horizontal="left" vertical="center"/>
    </xf>
    <xf numFmtId="0" fontId="44" fillId="0" borderId="33" xfId="31" applyFont="1" applyBorder="1" applyAlignment="1">
      <alignment horizontal="center"/>
    </xf>
    <xf numFmtId="0" fontId="1" fillId="0" borderId="33" xfId="31" applyFont="1" applyBorder="1" applyAlignment="1">
      <alignment horizontal="center" vertical="center"/>
    </xf>
    <xf numFmtId="0" fontId="12" fillId="0" borderId="33" xfId="31" applyFont="1" applyBorder="1"/>
    <xf numFmtId="0" fontId="28" fillId="0" borderId="33" xfId="31" applyFont="1" applyBorder="1"/>
    <xf numFmtId="164" fontId="85" fillId="0" borderId="191" xfId="31" applyNumberFormat="1" applyFont="1" applyFill="1" applyBorder="1" applyAlignment="1">
      <alignment vertical="center"/>
    </xf>
    <xf numFmtId="10" fontId="85" fillId="0" borderId="192" xfId="12" applyNumberFormat="1" applyFont="1" applyFill="1" applyBorder="1" applyAlignment="1">
      <alignment vertical="center"/>
    </xf>
    <xf numFmtId="0" fontId="38" fillId="0" borderId="38" xfId="31" applyFont="1" applyBorder="1" applyAlignment="1">
      <alignment horizontal="left" vertical="center"/>
    </xf>
    <xf numFmtId="0" fontId="12" fillId="22" borderId="0" xfId="31" applyFont="1" applyFill="1" applyBorder="1"/>
    <xf numFmtId="10" fontId="86" fillId="0" borderId="0" xfId="31" applyNumberFormat="1" applyFont="1"/>
    <xf numFmtId="164" fontId="85" fillId="0" borderId="196" xfId="31" applyNumberFormat="1" applyFont="1" applyFill="1" applyBorder="1" applyAlignment="1">
      <alignment vertical="center"/>
    </xf>
    <xf numFmtId="10" fontId="85" fillId="0" borderId="197" xfId="30" applyNumberFormat="1" applyFont="1" applyFill="1" applyBorder="1" applyAlignment="1">
      <alignment vertical="center"/>
    </xf>
    <xf numFmtId="164" fontId="85" fillId="0" borderId="197" xfId="31" applyNumberFormat="1" applyFont="1" applyFill="1" applyBorder="1" applyAlignment="1">
      <alignment vertical="center"/>
    </xf>
    <xf numFmtId="0" fontId="1" fillId="0" borderId="0" xfId="0" applyFont="1" applyFill="1"/>
    <xf numFmtId="0" fontId="1" fillId="0" borderId="198" xfId="0" applyFont="1" applyFill="1" applyBorder="1"/>
    <xf numFmtId="0" fontId="1" fillId="0" borderId="121" xfId="0" applyFont="1" applyFill="1" applyBorder="1"/>
    <xf numFmtId="0" fontId="1" fillId="0" borderId="146" xfId="0" applyFont="1" applyFill="1" applyBorder="1"/>
    <xf numFmtId="0" fontId="1" fillId="0" borderId="16" xfId="0" applyFont="1" applyFill="1" applyBorder="1"/>
    <xf numFmtId="0" fontId="1" fillId="0" borderId="0" xfId="0" applyFont="1" applyFill="1" applyBorder="1"/>
    <xf numFmtId="0" fontId="1" fillId="0" borderId="17" xfId="0" applyFont="1" applyFill="1" applyBorder="1"/>
    <xf numFmtId="0" fontId="105" fillId="0" borderId="0" xfId="0" applyFont="1" applyFill="1" applyBorder="1" applyAlignment="1">
      <alignment horizontal="center"/>
    </xf>
    <xf numFmtId="0" fontId="1" fillId="0" borderId="0" xfId="0" quotePrefix="1" applyFont="1" applyFill="1" applyBorder="1"/>
    <xf numFmtId="0" fontId="82" fillId="0" borderId="16" xfId="0" applyFont="1" applyFill="1" applyBorder="1" applyAlignment="1">
      <alignment horizontal="left"/>
    </xf>
    <xf numFmtId="0" fontId="82" fillId="0" borderId="0" xfId="0" applyFont="1" applyFill="1" applyBorder="1"/>
    <xf numFmtId="0" fontId="76" fillId="0" borderId="17" xfId="0" applyFont="1" applyFill="1" applyBorder="1"/>
    <xf numFmtId="0" fontId="21" fillId="0" borderId="0" xfId="0" applyFont="1" applyFill="1" applyBorder="1" applyAlignment="1">
      <alignment horizontal="left"/>
    </xf>
    <xf numFmtId="0" fontId="82" fillId="0" borderId="16" xfId="0" applyFont="1" applyFill="1" applyBorder="1"/>
    <xf numFmtId="17" fontId="82" fillId="0" borderId="0" xfId="0" applyNumberFormat="1" applyFont="1" applyFill="1" applyBorder="1"/>
    <xf numFmtId="164" fontId="82" fillId="0" borderId="0" xfId="22" applyFont="1" applyFill="1" applyBorder="1"/>
    <xf numFmtId="164" fontId="1" fillId="0" borderId="17" xfId="0" applyNumberFormat="1" applyFont="1" applyFill="1" applyBorder="1"/>
    <xf numFmtId="0" fontId="21" fillId="0" borderId="0" xfId="0" applyFont="1" applyFill="1" applyBorder="1"/>
    <xf numFmtId="0" fontId="82" fillId="0" borderId="165" xfId="0" applyFont="1" applyFill="1" applyBorder="1"/>
    <xf numFmtId="17" fontId="82" fillId="0" borderId="165" xfId="0" applyNumberFormat="1" applyFont="1" applyFill="1" applyBorder="1"/>
    <xf numFmtId="49" fontId="76" fillId="0" borderId="165" xfId="0" applyNumberFormat="1" applyFont="1" applyFill="1" applyBorder="1"/>
    <xf numFmtId="43" fontId="1" fillId="0" borderId="166" xfId="0" applyNumberFormat="1" applyFont="1" applyFill="1" applyBorder="1"/>
    <xf numFmtId="164" fontId="1" fillId="0" borderId="143" xfId="22" applyFont="1" applyFill="1" applyBorder="1"/>
    <xf numFmtId="0" fontId="82" fillId="25" borderId="122" xfId="0" applyFont="1" applyFill="1" applyBorder="1" applyAlignment="1">
      <alignment horizontal="center" vertical="center"/>
    </xf>
    <xf numFmtId="0" fontId="82" fillId="25" borderId="122" xfId="0" applyFont="1" applyFill="1" applyBorder="1" applyAlignment="1">
      <alignment horizontal="center" vertical="center" wrapText="1"/>
    </xf>
    <xf numFmtId="0" fontId="82" fillId="0" borderId="199" xfId="0" applyFont="1" applyFill="1" applyBorder="1" applyAlignment="1">
      <alignment horizontal="center" vertical="center"/>
    </xf>
    <xf numFmtId="2" fontId="82" fillId="0" borderId="199" xfId="0" applyNumberFormat="1" applyFont="1" applyFill="1" applyBorder="1" applyAlignment="1">
      <alignment horizontal="center" vertical="center"/>
    </xf>
    <xf numFmtId="2" fontId="82" fillId="0" borderId="199" xfId="0" applyNumberFormat="1" applyFont="1" applyFill="1" applyBorder="1" applyAlignment="1">
      <alignment horizontal="center" vertical="center" wrapText="1"/>
    </xf>
    <xf numFmtId="4" fontId="83" fillId="0" borderId="122" xfId="11" applyNumberFormat="1" applyFont="1" applyFill="1" applyBorder="1" applyAlignment="1">
      <alignment horizontal="center" vertical="center"/>
    </xf>
    <xf numFmtId="17" fontId="1" fillId="0" borderId="0" xfId="0" applyNumberFormat="1" applyFont="1" applyFill="1" applyAlignment="1">
      <alignment horizontal="center"/>
    </xf>
    <xf numFmtId="0" fontId="83" fillId="0" borderId="122" xfId="0" applyFont="1" applyFill="1" applyBorder="1" applyAlignment="1">
      <alignment horizontal="left" vertical="center" wrapText="1"/>
    </xf>
    <xf numFmtId="0" fontId="83" fillId="0" borderId="122" xfId="0" applyFont="1" applyFill="1" applyBorder="1" applyAlignment="1">
      <alignment horizontal="center" vertical="center"/>
    </xf>
    <xf numFmtId="4" fontId="83" fillId="0" borderId="122" xfId="22" applyNumberFormat="1" applyFont="1" applyFill="1" applyBorder="1" applyAlignment="1">
      <alignment horizontal="center" vertical="center"/>
    </xf>
    <xf numFmtId="164" fontId="83" fillId="0" borderId="122" xfId="22" applyFont="1" applyFill="1" applyBorder="1" applyAlignment="1">
      <alignment horizontal="center" vertical="center"/>
    </xf>
    <xf numFmtId="4" fontId="1" fillId="0" borderId="0" xfId="0" applyNumberFormat="1" applyFont="1" applyFill="1" applyBorder="1" applyAlignment="1">
      <alignment horizontal="left"/>
    </xf>
    <xf numFmtId="0" fontId="82" fillId="0" borderId="122" xfId="0" applyFont="1" applyFill="1" applyBorder="1" applyAlignment="1">
      <alignment horizontal="left" vertical="center" wrapText="1"/>
    </xf>
    <xf numFmtId="0" fontId="82" fillId="21" borderId="199" xfId="0" applyFont="1" applyFill="1" applyBorder="1" applyAlignment="1">
      <alignment horizontal="center" vertical="center" wrapText="1"/>
    </xf>
    <xf numFmtId="4" fontId="83" fillId="0" borderId="122" xfId="0" applyNumberFormat="1" applyFont="1" applyFill="1" applyBorder="1" applyAlignment="1">
      <alignment horizontal="center"/>
    </xf>
    <xf numFmtId="0" fontId="107" fillId="0" borderId="0" xfId="0" applyFont="1" applyFill="1" applyBorder="1" applyAlignment="1">
      <alignment horizontal="left"/>
    </xf>
    <xf numFmtId="167" fontId="107" fillId="0" borderId="0" xfId="0" applyNumberFormat="1" applyFont="1" applyFill="1" applyBorder="1" applyAlignment="1">
      <alignment horizontal="left"/>
    </xf>
    <xf numFmtId="0" fontId="108" fillId="0" borderId="0" xfId="0" applyFont="1" applyFill="1" applyBorder="1"/>
    <xf numFmtId="4" fontId="1" fillId="0" borderId="0" xfId="0" applyNumberFormat="1" applyFont="1" applyFill="1" applyBorder="1"/>
    <xf numFmtId="4" fontId="82" fillId="0" borderId="122" xfId="11" applyNumberFormat="1" applyFont="1" applyFill="1" applyBorder="1" applyAlignment="1">
      <alignment horizontal="center" vertical="center"/>
    </xf>
    <xf numFmtId="10" fontId="1" fillId="0" borderId="0" xfId="11" applyNumberFormat="1" applyFont="1" applyFill="1" applyBorder="1" applyAlignment="1">
      <alignment horizontal="left"/>
    </xf>
    <xf numFmtId="164" fontId="76" fillId="0" borderId="0" xfId="22" applyFont="1" applyFill="1" applyBorder="1"/>
    <xf numFmtId="0" fontId="82" fillId="0" borderId="144" xfId="0" applyFont="1" applyFill="1" applyBorder="1" applyAlignment="1">
      <alignment horizontal="center" vertical="center" wrapText="1"/>
    </xf>
    <xf numFmtId="0" fontId="82" fillId="0" borderId="195" xfId="0" applyFont="1" applyFill="1" applyBorder="1" applyAlignment="1">
      <alignment horizontal="center" vertical="center" wrapText="1"/>
    </xf>
    <xf numFmtId="4" fontId="82" fillId="0" borderId="143" xfId="11" applyNumberFormat="1" applyFont="1" applyFill="1" applyBorder="1" applyAlignment="1">
      <alignment horizontal="center" vertical="center"/>
    </xf>
    <xf numFmtId="43" fontId="1" fillId="0" borderId="0" xfId="0" applyNumberFormat="1" applyFont="1" applyFill="1"/>
    <xf numFmtId="164" fontId="1" fillId="0" borderId="0" xfId="22" applyFont="1" applyFill="1"/>
    <xf numFmtId="4" fontId="83" fillId="0" borderId="0" xfId="22" applyNumberFormat="1" applyFont="1" applyFill="1" applyBorder="1" applyAlignment="1">
      <alignment horizontal="center" vertical="center"/>
    </xf>
    <xf numFmtId="4" fontId="83" fillId="0" borderId="0" xfId="0" applyNumberFormat="1" applyFont="1" applyFill="1" applyBorder="1" applyAlignment="1">
      <alignment horizontal="center" vertical="center"/>
    </xf>
    <xf numFmtId="0" fontId="109" fillId="26" borderId="200" xfId="0" applyFont="1" applyFill="1" applyBorder="1" applyAlignment="1">
      <alignment horizontal="left" vertical="center" wrapText="1"/>
    </xf>
    <xf numFmtId="0" fontId="50" fillId="26" borderId="204" xfId="0" applyFont="1" applyFill="1" applyBorder="1" applyAlignment="1">
      <alignment horizontal="left" vertical="center" wrapText="1"/>
    </xf>
    <xf numFmtId="0" fontId="16" fillId="26" borderId="205" xfId="0" applyFont="1" applyFill="1" applyBorder="1" applyAlignment="1">
      <alignment horizontal="left" vertical="center" wrapText="1"/>
    </xf>
    <xf numFmtId="0" fontId="110" fillId="26" borderId="34" xfId="0" applyFont="1" applyFill="1" applyBorder="1" applyAlignment="1">
      <alignment vertical="center" wrapText="1"/>
    </xf>
    <xf numFmtId="0" fontId="51" fillId="0" borderId="201" xfId="0" applyFont="1" applyFill="1" applyBorder="1"/>
    <xf numFmtId="0" fontId="51" fillId="0" borderId="202" xfId="0" applyFont="1" applyFill="1" applyBorder="1"/>
    <xf numFmtId="0" fontId="51" fillId="0" borderId="203" xfId="0" applyFont="1" applyFill="1" applyBorder="1"/>
    <xf numFmtId="0" fontId="51" fillId="18" borderId="202" xfId="0" applyFont="1" applyFill="1" applyBorder="1"/>
    <xf numFmtId="0" fontId="59" fillId="0" borderId="202" xfId="0" applyFont="1" applyFill="1" applyBorder="1"/>
    <xf numFmtId="0" fontId="51" fillId="0" borderId="202" xfId="0" applyFont="1" applyFill="1" applyBorder="1" applyAlignment="1"/>
    <xf numFmtId="0" fontId="51" fillId="0" borderId="0" xfId="0" applyFont="1" applyFill="1" applyAlignment="1">
      <alignment horizontal="center"/>
    </xf>
    <xf numFmtId="0" fontId="51" fillId="8" borderId="0" xfId="0" applyFont="1" applyFill="1" applyBorder="1" applyProtection="1">
      <protection locked="0"/>
    </xf>
    <xf numFmtId="43" fontId="51" fillId="8" borderId="0" xfId="26" applyFont="1" applyFill="1" applyProtection="1">
      <protection locked="0"/>
    </xf>
    <xf numFmtId="0" fontId="111" fillId="0" borderId="38" xfId="0" applyFont="1" applyFill="1" applyBorder="1" applyAlignment="1">
      <alignment horizontal="center"/>
    </xf>
    <xf numFmtId="0" fontId="51" fillId="0" borderId="202" xfId="0" applyFont="1" applyFill="1" applyBorder="1" applyAlignment="1">
      <alignment horizontal="left" vertical="center"/>
    </xf>
    <xf numFmtId="0" fontId="51" fillId="27" borderId="0" xfId="0" applyFont="1" applyFill="1"/>
    <xf numFmtId="0" fontId="51" fillId="27" borderId="201" xfId="0" applyFont="1" applyFill="1" applyBorder="1"/>
    <xf numFmtId="0" fontId="51" fillId="27" borderId="202" xfId="0" applyFont="1" applyFill="1" applyBorder="1"/>
    <xf numFmtId="0" fontId="51" fillId="27" borderId="203" xfId="0" applyFont="1" applyFill="1" applyBorder="1"/>
    <xf numFmtId="0" fontId="1" fillId="0" borderId="0" xfId="163"/>
    <xf numFmtId="0" fontId="1" fillId="0" borderId="0" xfId="163" applyFill="1"/>
    <xf numFmtId="0" fontId="115" fillId="0" borderId="0" xfId="163" applyFont="1" applyBorder="1" applyAlignment="1">
      <alignment vertical="center"/>
    </xf>
    <xf numFmtId="43" fontId="115" fillId="0" borderId="0" xfId="164" applyNumberFormat="1" applyFont="1" applyBorder="1" applyAlignment="1">
      <alignment vertical="center"/>
    </xf>
    <xf numFmtId="0" fontId="1" fillId="0" borderId="0" xfId="163" applyAlignment="1">
      <alignment vertical="center"/>
    </xf>
    <xf numFmtId="44" fontId="1" fillId="0" borderId="0" xfId="163" applyNumberFormat="1" applyAlignment="1">
      <alignment vertical="center"/>
    </xf>
    <xf numFmtId="0" fontId="51" fillId="0" borderId="208" xfId="0" applyFont="1" applyFill="1" applyBorder="1" applyAlignment="1">
      <alignment horizontal="center" vertical="center" wrapText="1"/>
    </xf>
    <xf numFmtId="0" fontId="112" fillId="0" borderId="0" xfId="0" applyFont="1" applyFill="1" applyAlignment="1">
      <alignment horizontal="center" wrapText="1"/>
    </xf>
    <xf numFmtId="49" fontId="113" fillId="0" borderId="0" xfId="0" applyNumberFormat="1" applyFont="1" applyFill="1" applyAlignment="1">
      <alignment horizontal="left" vertical="center"/>
    </xf>
    <xf numFmtId="0" fontId="121" fillId="0" borderId="0" xfId="0" applyFont="1" applyFill="1" applyBorder="1" applyAlignment="1" applyProtection="1">
      <alignment horizontal="left" vertical="center" wrapText="1"/>
      <protection locked="0"/>
    </xf>
    <xf numFmtId="0" fontId="50" fillId="0" borderId="120" xfId="0" applyFont="1" applyFill="1" applyBorder="1" applyProtection="1">
      <protection locked="0"/>
    </xf>
    <xf numFmtId="0" fontId="6" fillId="3" borderId="12" xfId="29" applyNumberFormat="1" applyFont="1" applyFill="1" applyBorder="1" applyAlignment="1" applyProtection="1">
      <alignment horizontal="center" vertical="center"/>
      <protection locked="0"/>
    </xf>
    <xf numFmtId="164" fontId="6" fillId="3" borderId="12" xfId="29" applyFont="1" applyFill="1" applyBorder="1" applyAlignment="1" applyProtection="1">
      <alignment horizontal="center" vertical="center"/>
      <protection locked="0"/>
    </xf>
    <xf numFmtId="44" fontId="80" fillId="3" borderId="4" xfId="0" applyNumberFormat="1" applyFont="1" applyFill="1" applyBorder="1" applyProtection="1">
      <protection locked="0"/>
    </xf>
    <xf numFmtId="0" fontId="80" fillId="8" borderId="0" xfId="0" applyFont="1" applyFill="1" applyBorder="1" applyProtection="1">
      <protection locked="0"/>
    </xf>
    <xf numFmtId="43" fontId="80" fillId="8" borderId="0" xfId="26" applyFont="1" applyFill="1" applyProtection="1">
      <protection locked="0"/>
    </xf>
    <xf numFmtId="0" fontId="80" fillId="0" borderId="0" xfId="0" applyFont="1" applyProtection="1">
      <protection locked="0"/>
    </xf>
    <xf numFmtId="44" fontId="80" fillId="0" borderId="0" xfId="0" applyNumberFormat="1" applyFont="1" applyProtection="1">
      <protection locked="0"/>
    </xf>
    <xf numFmtId="0" fontId="79" fillId="0" borderId="120" xfId="0" applyFont="1" applyFill="1" applyBorder="1" applyProtection="1">
      <protection locked="0"/>
    </xf>
    <xf numFmtId="0" fontId="123" fillId="4" borderId="21" xfId="29" applyNumberFormat="1" applyFont="1" applyFill="1" applyBorder="1" applyAlignment="1" applyProtection="1">
      <alignment horizontal="center" vertical="center"/>
      <protection locked="0"/>
    </xf>
    <xf numFmtId="49" fontId="6" fillId="4" borderId="21" xfId="29" applyNumberFormat="1" applyFont="1" applyFill="1" applyBorder="1" applyAlignment="1" applyProtection="1">
      <alignment vertical="center"/>
      <protection locked="0"/>
    </xf>
    <xf numFmtId="164" fontId="6" fillId="4" borderId="21" xfId="29" applyFont="1" applyFill="1" applyBorder="1" applyAlignment="1" applyProtection="1">
      <alignment horizontal="center" vertical="center"/>
      <protection locked="0"/>
    </xf>
    <xf numFmtId="164" fontId="6" fillId="4" borderId="7" xfId="29" applyFont="1" applyFill="1" applyBorder="1" applyAlignment="1" applyProtection="1">
      <alignment horizontal="center" vertical="center"/>
      <protection locked="0"/>
    </xf>
    <xf numFmtId="164" fontId="6" fillId="4" borderId="7" xfId="29" applyFont="1" applyFill="1" applyBorder="1" applyAlignment="1" applyProtection="1">
      <alignment vertical="center"/>
      <protection locked="0"/>
    </xf>
    <xf numFmtId="4" fontId="6" fillId="4" borderId="8" xfId="28" applyNumberFormat="1" applyFont="1" applyFill="1" applyBorder="1" applyProtection="1">
      <protection locked="0"/>
    </xf>
    <xf numFmtId="0" fontId="80" fillId="4" borderId="8" xfId="0" applyFont="1" applyFill="1" applyBorder="1" applyProtection="1">
      <protection locked="0"/>
    </xf>
    <xf numFmtId="44" fontId="80" fillId="4" borderId="9" xfId="27" applyFont="1" applyFill="1" applyBorder="1" applyProtection="1">
      <protection locked="0"/>
    </xf>
    <xf numFmtId="0" fontId="80" fillId="0" borderId="119" xfId="0" applyFont="1" applyBorder="1" applyProtection="1">
      <protection locked="0"/>
    </xf>
    <xf numFmtId="0" fontId="80" fillId="0" borderId="120" xfId="0" applyFont="1" applyBorder="1" applyProtection="1">
      <protection locked="0"/>
    </xf>
    <xf numFmtId="43" fontId="50" fillId="3" borderId="0" xfId="26" applyFont="1" applyFill="1" applyBorder="1" applyAlignment="1" applyProtection="1">
      <alignment horizontal="center" vertical="center"/>
      <protection locked="0"/>
    </xf>
    <xf numFmtId="167" fontId="51" fillId="0" borderId="202" xfId="0" applyNumberFormat="1" applyFont="1" applyFill="1" applyBorder="1" applyAlignment="1">
      <alignment horizontal="center" vertical="center"/>
    </xf>
    <xf numFmtId="43" fontId="51" fillId="0" borderId="0" xfId="26" applyFont="1" applyFill="1" applyProtection="1">
      <protection locked="0"/>
    </xf>
    <xf numFmtId="0" fontId="6" fillId="4" borderId="7" xfId="29" applyNumberFormat="1" applyFont="1" applyFill="1" applyBorder="1" applyAlignment="1" applyProtection="1">
      <alignment vertical="center" wrapText="1"/>
      <protection locked="0"/>
    </xf>
    <xf numFmtId="0" fontId="6" fillId="3" borderId="12" xfId="29" applyNumberFormat="1" applyFont="1" applyFill="1" applyBorder="1" applyAlignment="1" applyProtection="1">
      <alignment vertical="center" wrapText="1"/>
      <protection locked="0"/>
    </xf>
    <xf numFmtId="0" fontId="81" fillId="3" borderId="113" xfId="0" applyNumberFormat="1" applyFont="1" applyFill="1" applyBorder="1" applyAlignment="1" applyProtection="1">
      <protection locked="0"/>
    </xf>
    <xf numFmtId="4" fontId="6" fillId="3" borderId="12" xfId="28" applyNumberFormat="1" applyFont="1" applyFill="1" applyBorder="1" applyProtection="1">
      <protection locked="0"/>
    </xf>
    <xf numFmtId="0" fontId="80" fillId="3" borderId="12" xfId="0" applyFont="1" applyFill="1" applyBorder="1" applyProtection="1">
      <protection locked="0"/>
    </xf>
    <xf numFmtId="0" fontId="80" fillId="0" borderId="120" xfId="0" applyFont="1" applyFill="1" applyBorder="1" applyProtection="1">
      <protection locked="0"/>
    </xf>
    <xf numFmtId="185" fontId="51" fillId="0" borderId="140" xfId="0" applyNumberFormat="1" applyFont="1" applyFill="1" applyBorder="1" applyAlignment="1">
      <alignment horizontal="center" vertical="center" wrapText="1"/>
    </xf>
    <xf numFmtId="4" fontId="83" fillId="0" borderId="208" xfId="22" applyNumberFormat="1" applyFont="1" applyFill="1" applyBorder="1" applyAlignment="1">
      <alignment horizontal="center" vertical="center"/>
    </xf>
    <xf numFmtId="0" fontId="83" fillId="0" borderId="208" xfId="0" applyFont="1" applyFill="1" applyBorder="1" applyAlignment="1">
      <alignment horizontal="left" vertical="center" wrapText="1"/>
    </xf>
    <xf numFmtId="4" fontId="83" fillId="0" borderId="226" xfId="0" applyNumberFormat="1" applyFont="1" applyFill="1" applyBorder="1" applyAlignment="1">
      <alignment horizontal="center"/>
    </xf>
    <xf numFmtId="4" fontId="83" fillId="0" borderId="208" xfId="0" applyNumberFormat="1" applyFont="1" applyFill="1" applyBorder="1" applyAlignment="1">
      <alignment horizontal="center"/>
    </xf>
    <xf numFmtId="0" fontId="0" fillId="0" borderId="0" xfId="0"/>
    <xf numFmtId="0" fontId="51" fillId="0" borderId="0" xfId="0" applyFont="1" applyFill="1"/>
    <xf numFmtId="0" fontId="51" fillId="0" borderId="121" xfId="0" applyFont="1" applyFill="1" applyBorder="1" applyAlignment="1">
      <alignment wrapText="1"/>
    </xf>
    <xf numFmtId="0" fontId="51" fillId="0" borderId="27" xfId="0" applyFont="1" applyFill="1" applyBorder="1" applyAlignment="1">
      <alignment horizontal="center" vertical="center" wrapText="1"/>
    </xf>
    <xf numFmtId="0" fontId="50" fillId="0" borderId="30" xfId="0" applyFont="1" applyFill="1" applyBorder="1" applyAlignment="1">
      <alignment wrapText="1"/>
    </xf>
    <xf numFmtId="0" fontId="51" fillId="0" borderId="229" xfId="0" applyFont="1" applyFill="1" applyBorder="1" applyAlignment="1">
      <alignment horizontal="left" wrapText="1"/>
    </xf>
    <xf numFmtId="0" fontId="51" fillId="0" borderId="121" xfId="0" applyFont="1" applyFill="1" applyBorder="1" applyAlignment="1">
      <alignment horizontal="left"/>
    </xf>
    <xf numFmtId="0" fontId="50" fillId="0" borderId="30" xfId="0" applyFont="1" applyFill="1" applyBorder="1" applyAlignment="1">
      <alignment horizontal="left" vertical="center" wrapText="1"/>
    </xf>
    <xf numFmtId="0" fontId="50" fillId="0" borderId="30" xfId="0" applyFont="1" applyFill="1" applyBorder="1" applyAlignment="1">
      <alignment vertical="center" wrapText="1"/>
    </xf>
    <xf numFmtId="0" fontId="51" fillId="0" borderId="231" xfId="0" applyFont="1" applyFill="1" applyBorder="1" applyAlignment="1">
      <alignment horizontal="left" wrapText="1"/>
    </xf>
    <xf numFmtId="0" fontId="51" fillId="0" borderId="0" xfId="0" applyFont="1" applyFill="1" applyBorder="1"/>
    <xf numFmtId="0" fontId="51" fillId="0" borderId="121" xfId="0" applyFont="1" applyFill="1" applyBorder="1" applyAlignment="1"/>
    <xf numFmtId="0" fontId="51" fillId="0" borderId="121" xfId="0" applyFont="1" applyFill="1" applyBorder="1" applyAlignment="1">
      <alignment horizontal="left" wrapText="1"/>
    </xf>
    <xf numFmtId="0" fontId="51" fillId="0" borderId="232" xfId="0" applyFont="1" applyFill="1" applyBorder="1"/>
    <xf numFmtId="0" fontId="51" fillId="0" borderId="0" xfId="0" applyFont="1" applyFill="1" applyAlignment="1"/>
    <xf numFmtId="0" fontId="51" fillId="0" borderId="234" xfId="0" applyFont="1" applyFill="1" applyBorder="1" applyAlignment="1">
      <alignment horizontal="left" wrapText="1"/>
    </xf>
    <xf numFmtId="0" fontId="51" fillId="0" borderId="0" xfId="0" applyFont="1" applyFill="1" applyBorder="1" applyAlignment="1"/>
    <xf numFmtId="0" fontId="50" fillId="0" borderId="121" xfId="0" applyFont="1" applyFill="1" applyBorder="1" applyAlignment="1">
      <alignment horizontal="center"/>
    </xf>
    <xf numFmtId="0" fontId="114" fillId="0" borderId="0" xfId="163" applyFont="1" applyFill="1" applyBorder="1" applyAlignment="1">
      <alignment vertical="center"/>
    </xf>
    <xf numFmtId="43" fontId="114" fillId="0" borderId="0" xfId="164" applyNumberFormat="1" applyFont="1" applyFill="1" applyBorder="1" applyAlignment="1">
      <alignment vertical="center"/>
    </xf>
    <xf numFmtId="0" fontId="1" fillId="0" borderId="0" xfId="163" applyFill="1" applyAlignment="1">
      <alignment horizontal="center"/>
    </xf>
    <xf numFmtId="9" fontId="25" fillId="0" borderId="0" xfId="30" applyFont="1"/>
    <xf numFmtId="9" fontId="25" fillId="0" borderId="0" xfId="30" applyFont="1" applyBorder="1"/>
    <xf numFmtId="9" fontId="48" fillId="0" borderId="54" xfId="30" applyFont="1" applyBorder="1" applyAlignment="1">
      <alignment horizontal="center" vertical="center"/>
    </xf>
    <xf numFmtId="9" fontId="48" fillId="0" borderId="54" xfId="30" applyFont="1" applyFill="1" applyBorder="1" applyAlignment="1">
      <alignment horizontal="justify" vertical="center" wrapText="1"/>
    </xf>
    <xf numFmtId="9" fontId="48" fillId="0" borderId="54" xfId="30" applyFont="1" applyFill="1" applyBorder="1" applyAlignment="1" applyProtection="1">
      <alignment horizontal="right" vertical="center"/>
    </xf>
    <xf numFmtId="0" fontId="6" fillId="0" borderId="12" xfId="29" applyNumberFormat="1" applyFont="1" applyFill="1" applyBorder="1" applyAlignment="1" applyProtection="1">
      <alignment horizontal="center" vertical="center"/>
      <protection locked="0"/>
    </xf>
    <xf numFmtId="164" fontId="6" fillId="0" borderId="12" xfId="29" applyFont="1" applyFill="1" applyBorder="1" applyAlignment="1" applyProtection="1">
      <alignment horizontal="center" vertical="center"/>
      <protection locked="0"/>
    </xf>
    <xf numFmtId="0" fontId="6" fillId="0" borderId="12" xfId="29" applyNumberFormat="1" applyFont="1" applyFill="1" applyBorder="1" applyAlignment="1" applyProtection="1">
      <alignment vertical="center" wrapText="1"/>
      <protection locked="0"/>
    </xf>
    <xf numFmtId="164" fontId="6" fillId="0" borderId="12" xfId="29" applyFont="1" applyFill="1" applyBorder="1" applyAlignment="1" applyProtection="1">
      <alignment vertical="center" wrapText="1"/>
      <protection locked="0"/>
    </xf>
    <xf numFmtId="4" fontId="6" fillId="0" borderId="12" xfId="28" applyNumberFormat="1" applyFont="1" applyFill="1" applyBorder="1" applyProtection="1">
      <protection locked="0"/>
    </xf>
    <xf numFmtId="44" fontId="80" fillId="0" borderId="4" xfId="0" applyNumberFormat="1" applyFont="1" applyFill="1" applyBorder="1" applyProtection="1">
      <protection locked="0"/>
    </xf>
    <xf numFmtId="0" fontId="80" fillId="0" borderId="0" xfId="0" applyFont="1" applyFill="1" applyProtection="1">
      <protection locked="0"/>
    </xf>
    <xf numFmtId="44" fontId="80" fillId="0" borderId="0" xfId="0" applyNumberFormat="1" applyFont="1" applyFill="1" applyProtection="1">
      <protection locked="0"/>
    </xf>
    <xf numFmtId="0" fontId="6" fillId="0" borderId="21" xfId="29" applyNumberFormat="1" applyFont="1" applyFill="1" applyBorder="1" applyAlignment="1" applyProtection="1">
      <alignment horizontal="center" vertical="center"/>
      <protection locked="0"/>
    </xf>
    <xf numFmtId="164" fontId="6" fillId="0" borderId="21" xfId="29" applyFont="1" applyFill="1" applyBorder="1" applyAlignment="1" applyProtection="1">
      <alignment horizontal="center" vertical="center"/>
      <protection locked="0"/>
    </xf>
    <xf numFmtId="0" fontId="6" fillId="0" borderId="2" xfId="29" applyNumberFormat="1" applyFont="1" applyFill="1" applyBorder="1" applyAlignment="1" applyProtection="1">
      <alignment vertical="center" wrapText="1"/>
      <protection locked="0"/>
    </xf>
    <xf numFmtId="164" fontId="6" fillId="0" borderId="2" xfId="29" applyFont="1" applyFill="1" applyBorder="1" applyAlignment="1" applyProtection="1">
      <alignment vertical="center" wrapText="1"/>
      <protection locked="0"/>
    </xf>
    <xf numFmtId="164" fontId="122" fillId="0" borderId="2" xfId="29" applyFont="1" applyFill="1" applyBorder="1" applyAlignment="1" applyProtection="1">
      <alignment horizontal="center" vertical="center"/>
      <protection locked="0"/>
    </xf>
    <xf numFmtId="164" fontId="122" fillId="0" borderId="2" xfId="29" applyFont="1" applyFill="1" applyBorder="1" applyAlignment="1" applyProtection="1">
      <alignment vertical="center"/>
      <protection locked="0"/>
    </xf>
    <xf numFmtId="4" fontId="122" fillId="0" borderId="2" xfId="28" applyNumberFormat="1" applyFont="1" applyFill="1" applyBorder="1" applyProtection="1">
      <protection locked="0"/>
    </xf>
    <xf numFmtId="0" fontId="79" fillId="0" borderId="2" xfId="0" applyFont="1" applyFill="1" applyBorder="1" applyProtection="1">
      <protection locked="0"/>
    </xf>
    <xf numFmtId="44" fontId="80" fillId="0" borderId="3" xfId="27" applyFont="1" applyFill="1" applyBorder="1" applyProtection="1">
      <protection locked="0"/>
    </xf>
    <xf numFmtId="0" fontId="79" fillId="0" borderId="119" xfId="0" applyFont="1" applyFill="1" applyBorder="1" applyProtection="1">
      <protection locked="0"/>
    </xf>
    <xf numFmtId="0" fontId="79" fillId="0" borderId="0" xfId="0" applyFont="1" applyFill="1" applyProtection="1">
      <protection locked="0"/>
    </xf>
    <xf numFmtId="0" fontId="6" fillId="0" borderId="7" xfId="29" applyNumberFormat="1" applyFont="1" applyFill="1" applyBorder="1" applyAlignment="1" applyProtection="1">
      <alignment vertical="center" wrapText="1"/>
      <protection locked="0"/>
    </xf>
    <xf numFmtId="164" fontId="6" fillId="0" borderId="7" xfId="29" applyFont="1" applyFill="1" applyBorder="1" applyAlignment="1" applyProtection="1">
      <alignment vertical="center" wrapText="1"/>
      <protection locked="0"/>
    </xf>
    <xf numFmtId="44" fontId="80" fillId="0" borderId="209" xfId="27" applyFont="1" applyFill="1" applyBorder="1" applyProtection="1">
      <protection locked="0"/>
    </xf>
    <xf numFmtId="0" fontId="6" fillId="0" borderId="4" xfId="29" applyNumberFormat="1" applyFont="1" applyFill="1" applyBorder="1" applyAlignment="1" applyProtection="1">
      <alignment horizontal="center" vertical="center"/>
      <protection locked="0"/>
    </xf>
    <xf numFmtId="164" fontId="6" fillId="0" borderId="4" xfId="29" applyFont="1" applyFill="1" applyBorder="1" applyAlignment="1" applyProtection="1">
      <alignment horizontal="center" vertical="center"/>
      <protection locked="0"/>
    </xf>
    <xf numFmtId="164" fontId="6" fillId="0" borderId="2" xfId="29" applyFont="1" applyFill="1" applyBorder="1" applyAlignment="1" applyProtection="1">
      <alignment horizontal="center" vertical="center"/>
      <protection locked="0"/>
    </xf>
    <xf numFmtId="164" fontId="6" fillId="0" borderId="2" xfId="29" applyFont="1" applyFill="1" applyBorder="1" applyAlignment="1" applyProtection="1">
      <alignment vertical="center"/>
      <protection locked="0"/>
    </xf>
    <xf numFmtId="4" fontId="6" fillId="0" borderId="2" xfId="28" applyNumberFormat="1" applyFont="1" applyFill="1" applyBorder="1" applyProtection="1">
      <protection locked="0"/>
    </xf>
    <xf numFmtId="0" fontId="80" fillId="0" borderId="2" xfId="0" applyFont="1" applyFill="1" applyBorder="1" applyProtection="1">
      <protection locked="0"/>
    </xf>
    <xf numFmtId="0" fontId="80" fillId="0" borderId="12" xfId="0" applyFont="1" applyFill="1" applyBorder="1" applyProtection="1">
      <protection locked="0"/>
    </xf>
    <xf numFmtId="0" fontId="3" fillId="0" borderId="4" xfId="29" applyNumberFormat="1" applyFont="1" applyFill="1" applyBorder="1" applyAlignment="1" applyProtection="1">
      <alignment horizontal="center" vertical="center"/>
      <protection locked="0"/>
    </xf>
    <xf numFmtId="164" fontId="3" fillId="0" borderId="4" xfId="29" applyFont="1" applyFill="1" applyBorder="1" applyAlignment="1" applyProtection="1">
      <alignment horizontal="center" vertical="center"/>
      <protection locked="0"/>
    </xf>
    <xf numFmtId="164" fontId="2" fillId="0" borderId="2" xfId="29" applyFont="1" applyFill="1" applyBorder="1" applyAlignment="1" applyProtection="1">
      <alignment horizontal="center" vertical="center"/>
      <protection locked="0"/>
    </xf>
    <xf numFmtId="164" fontId="2" fillId="0" borderId="2" xfId="29" applyFont="1" applyFill="1" applyBorder="1" applyAlignment="1" applyProtection="1">
      <alignment vertical="center"/>
      <protection locked="0"/>
    </xf>
    <xf numFmtId="4" fontId="2" fillId="0" borderId="2" xfId="28" applyNumberFormat="1" applyFont="1" applyFill="1" applyBorder="1" applyProtection="1">
      <protection locked="0"/>
    </xf>
    <xf numFmtId="0" fontId="51" fillId="0" borderId="2" xfId="0" applyFont="1" applyFill="1" applyBorder="1" applyProtection="1">
      <protection locked="0"/>
    </xf>
    <xf numFmtId="44" fontId="50" fillId="0" borderId="3" xfId="0" applyNumberFormat="1" applyFont="1" applyFill="1" applyBorder="1" applyProtection="1">
      <protection locked="0"/>
    </xf>
    <xf numFmtId="10" fontId="50" fillId="0" borderId="3" xfId="30" applyNumberFormat="1" applyFont="1" applyFill="1" applyBorder="1" applyProtection="1">
      <protection locked="0"/>
    </xf>
    <xf numFmtId="44" fontId="79" fillId="0" borderId="0" xfId="0" applyNumberFormat="1" applyFont="1" applyFill="1" applyProtection="1">
      <protection locked="0"/>
    </xf>
    <xf numFmtId="43" fontId="51" fillId="0" borderId="2" xfId="26" applyFont="1" applyFill="1" applyBorder="1" applyProtection="1">
      <protection locked="0"/>
    </xf>
    <xf numFmtId="44" fontId="50" fillId="0" borderId="3" xfId="27" applyFont="1" applyFill="1" applyBorder="1" applyProtection="1">
      <protection locked="0"/>
    </xf>
    <xf numFmtId="0" fontId="51" fillId="0" borderId="0" xfId="0" applyFont="1" applyFill="1" applyBorder="1" applyAlignment="1">
      <alignment wrapText="1"/>
    </xf>
    <xf numFmtId="0" fontId="51" fillId="0" borderId="236" xfId="0" applyFont="1" applyFill="1" applyBorder="1"/>
    <xf numFmtId="0" fontId="51" fillId="0" borderId="234" xfId="0" applyFont="1" applyFill="1" applyBorder="1"/>
    <xf numFmtId="0" fontId="51" fillId="0" borderId="237" xfId="0" applyFont="1" applyFill="1" applyBorder="1"/>
    <xf numFmtId="0" fontId="51" fillId="0" borderId="27" xfId="0" applyFont="1" applyFill="1" applyBorder="1" applyAlignment="1">
      <alignment vertical="center" wrapText="1"/>
    </xf>
    <xf numFmtId="0" fontId="51" fillId="0" borderId="0" xfId="0" applyFont="1" applyFill="1" applyAlignment="1">
      <alignment vertical="center" wrapText="1"/>
    </xf>
    <xf numFmtId="0" fontId="51" fillId="0" borderId="201" xfId="0" applyFont="1" applyFill="1" applyBorder="1" applyAlignment="1">
      <alignment vertical="center" wrapText="1"/>
    </xf>
    <xf numFmtId="0" fontId="51" fillId="0" borderId="202" xfId="0" applyFont="1" applyFill="1" applyBorder="1" applyAlignment="1">
      <alignment vertical="center" wrapText="1"/>
    </xf>
    <xf numFmtId="0" fontId="51" fillId="0" borderId="203" xfId="0" applyFont="1" applyFill="1" applyBorder="1" applyAlignment="1">
      <alignment vertical="center" wrapText="1"/>
    </xf>
    <xf numFmtId="0" fontId="111" fillId="0" borderId="38" xfId="0" applyFont="1" applyFill="1" applyBorder="1" applyAlignment="1">
      <alignment vertical="center" wrapText="1"/>
    </xf>
    <xf numFmtId="0" fontId="51" fillId="0" borderId="0" xfId="0" applyFont="1" applyFill="1" applyBorder="1" applyAlignment="1">
      <alignment horizontal="left"/>
    </xf>
    <xf numFmtId="0" fontId="51" fillId="0" borderId="0" xfId="0" applyFont="1" applyFill="1" applyBorder="1" applyAlignment="1">
      <alignment horizontal="left" wrapText="1"/>
    </xf>
    <xf numFmtId="0" fontId="51" fillId="0" borderId="37" xfId="0" applyFont="1" applyFill="1" applyBorder="1" applyAlignment="1"/>
    <xf numFmtId="0" fontId="51" fillId="0" borderId="38" xfId="0" applyFont="1" applyFill="1" applyBorder="1" applyAlignment="1"/>
    <xf numFmtId="0" fontId="51" fillId="0" borderId="0" xfId="0" applyFont="1" applyFill="1" applyBorder="1" applyAlignment="1">
      <alignment vertical="center"/>
    </xf>
    <xf numFmtId="0" fontId="51" fillId="0" borderId="0" xfId="0" applyFont="1" applyFill="1" applyBorder="1" applyAlignment="1">
      <alignment vertical="center" wrapText="1"/>
    </xf>
    <xf numFmtId="0" fontId="51" fillId="0" borderId="0" xfId="0" applyFont="1" applyFill="1" applyBorder="1" applyAlignment="1">
      <alignment horizontal="center" vertical="center" wrapText="1"/>
    </xf>
    <xf numFmtId="0" fontId="51" fillId="0" borderId="72" xfId="0" applyFont="1" applyFill="1" applyBorder="1" applyAlignment="1"/>
    <xf numFmtId="0" fontId="51" fillId="0" borderId="234" xfId="0" applyFont="1" applyFill="1" applyBorder="1" applyAlignment="1"/>
    <xf numFmtId="0" fontId="80" fillId="8" borderId="0" xfId="0" applyFont="1" applyFill="1" applyBorder="1" applyAlignment="1" applyProtection="1">
      <alignment horizontal="center"/>
      <protection locked="0"/>
    </xf>
    <xf numFmtId="0" fontId="80" fillId="0" borderId="0" xfId="0" applyFont="1" applyFill="1" applyBorder="1" applyAlignment="1" applyProtection="1">
      <alignment horizontal="center"/>
      <protection locked="0"/>
    </xf>
    <xf numFmtId="0" fontId="51" fillId="0" borderId="0" xfId="0" applyFont="1" applyBorder="1" applyAlignment="1" applyProtection="1">
      <alignment horizontal="center"/>
      <protection locked="0"/>
    </xf>
    <xf numFmtId="0" fontId="82" fillId="0" borderId="164" xfId="0" applyFont="1" applyFill="1" applyBorder="1" applyAlignment="1">
      <alignment horizontal="left"/>
    </xf>
    <xf numFmtId="0" fontId="51" fillId="0" borderId="242" xfId="0" applyFont="1" applyFill="1" applyBorder="1"/>
    <xf numFmtId="0" fontId="51" fillId="0" borderId="241" xfId="0" applyFont="1" applyFill="1" applyBorder="1"/>
    <xf numFmtId="0" fontId="51" fillId="0" borderId="243" xfId="0" applyFont="1" applyFill="1" applyBorder="1"/>
    <xf numFmtId="0" fontId="51" fillId="0" borderId="241" xfId="0" applyFont="1" applyFill="1" applyBorder="1" applyAlignment="1">
      <alignment horizontal="left" wrapText="1"/>
    </xf>
    <xf numFmtId="0" fontId="51" fillId="0" borderId="242" xfId="0" applyFont="1" applyFill="1" applyBorder="1" applyAlignment="1">
      <alignment horizontal="left" vertical="top" wrapText="1"/>
    </xf>
    <xf numFmtId="0" fontId="51" fillId="0" borderId="241" xfId="0" applyFont="1" applyFill="1" applyBorder="1" applyAlignment="1">
      <alignment horizontal="left" vertical="top" wrapText="1"/>
    </xf>
    <xf numFmtId="4" fontId="51" fillId="0" borderId="241" xfId="0" applyNumberFormat="1" applyFont="1" applyFill="1" applyBorder="1" applyAlignment="1">
      <alignment horizontal="center" vertical="center" wrapText="1"/>
    </xf>
    <xf numFmtId="2" fontId="51" fillId="0" borderId="122" xfId="0" applyNumberFormat="1" applyFont="1" applyFill="1" applyBorder="1" applyAlignment="1">
      <alignment horizontal="center"/>
    </xf>
    <xf numFmtId="2" fontId="51" fillId="0" borderId="122" xfId="0" applyNumberFormat="1" applyFont="1" applyFill="1" applyBorder="1" applyAlignment="1">
      <alignment horizontal="center" wrapText="1"/>
    </xf>
    <xf numFmtId="0" fontId="14" fillId="3" borderId="113" xfId="0" applyFont="1" applyFill="1" applyBorder="1" applyAlignment="1" applyProtection="1">
      <alignment horizontal="center"/>
      <protection locked="0"/>
    </xf>
    <xf numFmtId="0" fontId="51" fillId="0" borderId="16" xfId="0" applyFont="1" applyBorder="1" applyProtection="1">
      <protection locked="0"/>
    </xf>
    <xf numFmtId="0" fontId="51" fillId="0" borderId="0" xfId="0" applyNumberFormat="1" applyFont="1" applyBorder="1" applyAlignment="1" applyProtection="1">
      <alignment horizontal="center"/>
      <protection locked="0"/>
    </xf>
    <xf numFmtId="49" fontId="51" fillId="0" borderId="0" xfId="0" applyNumberFormat="1" applyFont="1" applyBorder="1" applyProtection="1">
      <protection locked="0"/>
    </xf>
    <xf numFmtId="0" fontId="51" fillId="0" borderId="0" xfId="0" applyNumberFormat="1" applyFont="1" applyBorder="1" applyProtection="1">
      <protection locked="0"/>
    </xf>
    <xf numFmtId="0" fontId="12" fillId="3" borderId="232" xfId="1" applyFont="1" applyFill="1" applyBorder="1" applyAlignment="1" applyProtection="1">
      <alignment vertical="center"/>
      <protection locked="0"/>
    </xf>
    <xf numFmtId="0" fontId="12" fillId="3" borderId="232" xfId="1" applyFont="1" applyFill="1" applyBorder="1" applyAlignment="1" applyProtection="1">
      <alignment horizontal="center" vertical="center"/>
      <protection locked="0"/>
    </xf>
    <xf numFmtId="0" fontId="6" fillId="4" borderId="228" xfId="28" applyFont="1" applyFill="1" applyBorder="1" applyAlignment="1" applyProtection="1">
      <alignment horizontal="center" vertical="center"/>
      <protection locked="0"/>
    </xf>
    <xf numFmtId="0" fontId="6" fillId="4" borderId="228" xfId="28" applyNumberFormat="1" applyFont="1" applyFill="1" applyBorder="1" applyAlignment="1" applyProtection="1">
      <alignment horizontal="center" vertical="center"/>
      <protection locked="0"/>
    </xf>
    <xf numFmtId="49" fontId="6" fillId="4" borderId="228" xfId="28" applyNumberFormat="1" applyFont="1" applyFill="1" applyBorder="1" applyAlignment="1" applyProtection="1">
      <alignment horizontal="center" vertical="center"/>
      <protection locked="0"/>
    </xf>
    <xf numFmtId="0" fontId="6" fillId="4" borderId="228" xfId="28" applyNumberFormat="1" applyFont="1" applyFill="1" applyBorder="1" applyAlignment="1" applyProtection="1">
      <alignment horizontal="center" vertical="center" wrapText="1"/>
      <protection locked="0"/>
    </xf>
    <xf numFmtId="0" fontId="6" fillId="4" borderId="228" xfId="28" applyFont="1" applyFill="1" applyBorder="1" applyAlignment="1" applyProtection="1">
      <alignment horizontal="center" vertical="center" wrapText="1"/>
      <protection locked="0"/>
    </xf>
    <xf numFmtId="164" fontId="6" fillId="4" borderId="6" xfId="29" applyFont="1" applyFill="1" applyBorder="1" applyAlignment="1" applyProtection="1">
      <alignment vertical="center"/>
      <protection locked="0"/>
    </xf>
    <xf numFmtId="164" fontId="6" fillId="3" borderId="11" xfId="29" applyFont="1" applyFill="1" applyBorder="1" applyAlignment="1" applyProtection="1">
      <alignment vertical="center"/>
      <protection locked="0"/>
    </xf>
    <xf numFmtId="164" fontId="6" fillId="0" borderId="11" xfId="29" applyFont="1" applyFill="1" applyBorder="1" applyAlignment="1" applyProtection="1">
      <alignment vertical="center"/>
      <protection locked="0"/>
    </xf>
    <xf numFmtId="164" fontId="6" fillId="0" borderId="6" xfId="29" applyFont="1" applyFill="1" applyBorder="1" applyAlignment="1" applyProtection="1">
      <alignment vertical="center"/>
      <protection locked="0"/>
    </xf>
    <xf numFmtId="164" fontId="6" fillId="0" borderId="1" xfId="29" applyFont="1" applyFill="1" applyBorder="1" applyAlignment="1" applyProtection="1">
      <alignment vertical="center"/>
      <protection locked="0"/>
    </xf>
    <xf numFmtId="164" fontId="3" fillId="0" borderId="1" xfId="29" applyFont="1" applyFill="1" applyBorder="1" applyAlignment="1" applyProtection="1">
      <alignment vertical="center"/>
      <protection locked="0"/>
    </xf>
    <xf numFmtId="0" fontId="81" fillId="3" borderId="112" xfId="0" applyFont="1" applyFill="1" applyBorder="1" applyAlignment="1" applyProtection="1">
      <protection locked="0"/>
    </xf>
    <xf numFmtId="0" fontId="81" fillId="3" borderId="224" xfId="0" applyFont="1" applyFill="1" applyBorder="1" applyAlignment="1" applyProtection="1">
      <protection locked="0"/>
    </xf>
    <xf numFmtId="0" fontId="81" fillId="3" borderId="227" xfId="0" applyFont="1" applyFill="1" applyBorder="1" applyAlignment="1" applyProtection="1">
      <protection locked="0"/>
    </xf>
    <xf numFmtId="0" fontId="81" fillId="3" borderId="227" xfId="0" applyNumberFormat="1" applyFont="1" applyFill="1" applyBorder="1" applyAlignment="1" applyProtection="1">
      <protection locked="0"/>
    </xf>
    <xf numFmtId="44" fontId="78" fillId="3" borderId="227" xfId="27" applyFont="1" applyFill="1" applyBorder="1" applyProtection="1">
      <protection locked="0"/>
    </xf>
    <xf numFmtId="44" fontId="78" fillId="3" borderId="292" xfId="27" applyFont="1" applyFill="1" applyBorder="1" applyAlignment="1" applyProtection="1">
      <alignment horizontal="right"/>
      <protection locked="0"/>
    </xf>
    <xf numFmtId="44" fontId="78" fillId="3" borderId="293" xfId="27" applyFont="1" applyFill="1" applyBorder="1" applyProtection="1">
      <protection locked="0"/>
    </xf>
    <xf numFmtId="44" fontId="82" fillId="3" borderId="296" xfId="27" applyFont="1" applyFill="1" applyBorder="1" applyAlignment="1" applyProtection="1">
      <alignment horizontal="center" vertical="center"/>
      <protection locked="0"/>
    </xf>
    <xf numFmtId="44" fontId="51" fillId="0" borderId="0" xfId="0" applyNumberFormat="1" applyFont="1" applyBorder="1" applyProtection="1">
      <protection locked="0"/>
    </xf>
    <xf numFmtId="44" fontId="50" fillId="0" borderId="0" xfId="0" applyNumberFormat="1" applyFont="1" applyBorder="1" applyProtection="1">
      <protection locked="0"/>
    </xf>
    <xf numFmtId="2" fontId="51" fillId="0" borderId="0" xfId="0" applyNumberFormat="1" applyFont="1" applyBorder="1" applyProtection="1">
      <protection locked="0"/>
    </xf>
    <xf numFmtId="44" fontId="0" fillId="0" borderId="0" xfId="0" applyNumberFormat="1" applyBorder="1" applyProtection="1">
      <protection locked="0"/>
    </xf>
    <xf numFmtId="44" fontId="61" fillId="0" borderId="0" xfId="0" applyNumberFormat="1" applyFont="1" applyBorder="1" applyProtection="1">
      <protection locked="0"/>
    </xf>
    <xf numFmtId="0" fontId="51" fillId="0" borderId="225" xfId="0" applyFont="1" applyBorder="1" applyProtection="1">
      <protection locked="0"/>
    </xf>
    <xf numFmtId="0" fontId="51" fillId="0" borderId="121" xfId="0" applyNumberFormat="1" applyFont="1" applyBorder="1" applyAlignment="1" applyProtection="1">
      <alignment horizontal="center"/>
      <protection locked="0"/>
    </xf>
    <xf numFmtId="49" fontId="51" fillId="0" borderId="121" xfId="0" applyNumberFormat="1" applyFont="1" applyBorder="1" applyProtection="1">
      <protection locked="0"/>
    </xf>
    <xf numFmtId="0" fontId="51" fillId="0" borderId="121" xfId="0" applyFont="1" applyBorder="1" applyAlignment="1" applyProtection="1">
      <alignment horizontal="center"/>
      <protection locked="0"/>
    </xf>
    <xf numFmtId="0" fontId="51" fillId="0" borderId="121" xfId="0" applyNumberFormat="1" applyFont="1" applyBorder="1" applyProtection="1">
      <protection locked="0"/>
    </xf>
    <xf numFmtId="0" fontId="51" fillId="0" borderId="121" xfId="0" applyFont="1" applyBorder="1" applyProtection="1">
      <protection locked="0"/>
    </xf>
    <xf numFmtId="0" fontId="51" fillId="0" borderId="146" xfId="0" applyFont="1" applyBorder="1" applyProtection="1">
      <protection locked="0"/>
    </xf>
    <xf numFmtId="0" fontId="12" fillId="3" borderId="17" xfId="1" applyFont="1" applyFill="1" applyBorder="1" applyAlignment="1" applyProtection="1">
      <alignment vertical="center"/>
      <protection locked="0"/>
    </xf>
    <xf numFmtId="0" fontId="12" fillId="3" borderId="166" xfId="1" applyFont="1" applyFill="1" applyBorder="1" applyAlignment="1" applyProtection="1">
      <alignment vertical="center"/>
      <protection locked="0"/>
    </xf>
    <xf numFmtId="10" fontId="80" fillId="4" borderId="9" xfId="30" applyNumberFormat="1" applyFont="1" applyFill="1" applyBorder="1" applyProtection="1">
      <protection locked="0"/>
    </xf>
    <xf numFmtId="10" fontId="80" fillId="3" borderId="299" xfId="30" applyNumberFormat="1" applyFont="1" applyFill="1" applyBorder="1" applyProtection="1">
      <protection locked="0"/>
    </xf>
    <xf numFmtId="10" fontId="80" fillId="0" borderId="299" xfId="30" applyNumberFormat="1" applyFont="1" applyFill="1" applyBorder="1" applyProtection="1">
      <protection locked="0"/>
    </xf>
    <xf numFmtId="10" fontId="80" fillId="0" borderId="209" xfId="30" applyNumberFormat="1" applyFont="1" applyFill="1" applyBorder="1" applyProtection="1">
      <protection locked="0"/>
    </xf>
    <xf numFmtId="44" fontId="51" fillId="0" borderId="17" xfId="0" applyNumberFormat="1" applyFont="1" applyBorder="1" applyProtection="1">
      <protection locked="0"/>
    </xf>
    <xf numFmtId="44" fontId="50" fillId="0" borderId="17" xfId="0" applyNumberFormat="1" applyFont="1" applyBorder="1" applyAlignment="1" applyProtection="1">
      <alignment horizontal="left"/>
      <protection locked="0"/>
    </xf>
    <xf numFmtId="44" fontId="50" fillId="0" borderId="17" xfId="0" applyNumberFormat="1" applyFont="1" applyBorder="1" applyAlignment="1" applyProtection="1">
      <protection locked="0"/>
    </xf>
    <xf numFmtId="0" fontId="50" fillId="0" borderId="17" xfId="0" applyFont="1" applyBorder="1" applyAlignment="1" applyProtection="1">
      <protection locked="0"/>
    </xf>
    <xf numFmtId="173" fontId="50" fillId="0" borderId="17" xfId="0" applyNumberFormat="1" applyFont="1" applyBorder="1" applyAlignment="1" applyProtection="1">
      <protection locked="0"/>
    </xf>
    <xf numFmtId="0" fontId="51" fillId="0" borderId="17" xfId="0" applyFont="1" applyBorder="1" applyProtection="1">
      <protection locked="0"/>
    </xf>
    <xf numFmtId="0" fontId="119" fillId="0" borderId="297" xfId="163" applyNumberFormat="1" applyFont="1" applyFill="1" applyBorder="1" applyAlignment="1">
      <alignment horizontal="center" vertical="center"/>
    </xf>
    <xf numFmtId="0" fontId="119" fillId="0" borderId="297" xfId="163" applyFont="1" applyFill="1" applyBorder="1" applyAlignment="1">
      <alignment horizontal="left" vertical="center"/>
    </xf>
    <xf numFmtId="0" fontId="9" fillId="3" borderId="206" xfId="0" applyFont="1" applyFill="1" applyBorder="1" applyAlignment="1" applyProtection="1">
      <alignment vertical="center"/>
      <protection locked="0"/>
    </xf>
    <xf numFmtId="0" fontId="13" fillId="4" borderId="224" xfId="5" applyFont="1" applyFill="1" applyBorder="1" applyAlignment="1" applyProtection="1">
      <alignment horizontal="center" vertical="center"/>
      <protection locked="0"/>
    </xf>
    <xf numFmtId="0" fontId="54" fillId="3" borderId="294" xfId="0" applyFont="1" applyFill="1" applyBorder="1" applyAlignment="1" applyProtection="1">
      <alignment vertical="center"/>
      <protection locked="0"/>
    </xf>
    <xf numFmtId="0" fontId="20" fillId="6" borderId="301" xfId="0" applyFont="1" applyFill="1" applyBorder="1" applyAlignment="1" applyProtection="1">
      <alignment horizontal="center"/>
      <protection locked="0"/>
    </xf>
    <xf numFmtId="0" fontId="13" fillId="3" borderId="16" xfId="1" applyNumberFormat="1" applyFont="1" applyFill="1" applyBorder="1" applyAlignment="1" applyProtection="1">
      <alignment vertical="center"/>
      <protection locked="0"/>
    </xf>
    <xf numFmtId="10" fontId="12" fillId="3" borderId="232" xfId="30" applyNumberFormat="1" applyFont="1" applyFill="1" applyBorder="1" applyAlignment="1" applyProtection="1">
      <alignment vertical="center"/>
      <protection locked="0"/>
    </xf>
    <xf numFmtId="0" fontId="13" fillId="4" borderId="228" xfId="5" applyNumberFormat="1" applyFont="1" applyFill="1" applyBorder="1" applyAlignment="1" applyProtection="1">
      <alignment horizontal="center" vertical="center" wrapText="1"/>
      <protection locked="0"/>
    </xf>
    <xf numFmtId="0" fontId="13" fillId="4" borderId="228" xfId="5" applyFont="1" applyFill="1" applyBorder="1" applyAlignment="1" applyProtection="1">
      <alignment horizontal="center" vertical="center" wrapText="1"/>
      <protection locked="0"/>
    </xf>
    <xf numFmtId="43" fontId="13" fillId="4" borderId="228" xfId="26" applyFont="1" applyFill="1" applyBorder="1" applyAlignment="1" applyProtection="1">
      <alignment horizontal="center" vertical="center"/>
      <protection locked="0"/>
    </xf>
    <xf numFmtId="0" fontId="13" fillId="4" borderId="228" xfId="5" applyFont="1" applyFill="1" applyBorder="1" applyAlignment="1" applyProtection="1">
      <alignment horizontal="center" vertical="center"/>
      <protection locked="0"/>
    </xf>
    <xf numFmtId="0" fontId="12" fillId="0" borderId="6" xfId="25" applyNumberFormat="1" applyFont="1" applyFill="1" applyBorder="1" applyAlignment="1" applyProtection="1">
      <alignment vertical="center" wrapText="1"/>
      <protection locked="0"/>
    </xf>
    <xf numFmtId="0" fontId="14" fillId="3" borderId="112" xfId="0" applyNumberFormat="1" applyFont="1" applyFill="1" applyBorder="1" applyAlignment="1" applyProtection="1">
      <alignment horizontal="left"/>
      <protection locked="0"/>
    </xf>
    <xf numFmtId="0" fontId="54" fillId="3" borderId="295" xfId="0" applyNumberFormat="1" applyFont="1" applyFill="1" applyBorder="1" applyAlignment="1" applyProtection="1">
      <alignment vertical="center"/>
      <protection locked="0"/>
    </xf>
    <xf numFmtId="0" fontId="11" fillId="0" borderId="16" xfId="0" applyNumberFormat="1" applyFont="1" applyBorder="1" applyProtection="1">
      <protection locked="0"/>
    </xf>
    <xf numFmtId="43" fontId="11" fillId="0" borderId="0" xfId="26" applyFont="1" applyBorder="1" applyAlignment="1" applyProtection="1">
      <alignment horizontal="center"/>
      <protection locked="0"/>
    </xf>
    <xf numFmtId="44" fontId="11" fillId="0" borderId="0" xfId="0" applyNumberFormat="1" applyFont="1" applyBorder="1" applyProtection="1">
      <protection locked="0"/>
    </xf>
    <xf numFmtId="0" fontId="18" fillId="0" borderId="0" xfId="0" applyFont="1" applyBorder="1" applyAlignment="1" applyProtection="1">
      <alignment horizontal="center"/>
      <protection locked="0"/>
    </xf>
    <xf numFmtId="44" fontId="18" fillId="0" borderId="0" xfId="0" applyNumberFormat="1" applyFont="1" applyBorder="1" applyAlignment="1" applyProtection="1">
      <alignment horizontal="center"/>
      <protection locked="0"/>
    </xf>
    <xf numFmtId="0" fontId="20" fillId="6" borderId="302" xfId="0" applyNumberFormat="1" applyFont="1" applyFill="1" applyBorder="1" applyProtection="1">
      <protection locked="0"/>
    </xf>
    <xf numFmtId="0" fontId="11" fillId="0" borderId="16" xfId="30" applyNumberFormat="1" applyFont="1" applyBorder="1" applyProtection="1">
      <protection locked="0"/>
    </xf>
    <xf numFmtId="0" fontId="11" fillId="7" borderId="16" xfId="30" applyNumberFormat="1" applyFont="1" applyFill="1" applyBorder="1" applyProtection="1">
      <protection locked="0"/>
    </xf>
    <xf numFmtId="0" fontId="14" fillId="0" borderId="16" xfId="30" applyNumberFormat="1" applyFont="1" applyBorder="1" applyProtection="1">
      <protection locked="0"/>
    </xf>
    <xf numFmtId="0" fontId="11" fillId="0" borderId="17" xfId="0" applyFont="1" applyBorder="1" applyProtection="1">
      <protection locked="0"/>
    </xf>
    <xf numFmtId="44" fontId="18" fillId="0" borderId="17" xfId="0" applyNumberFormat="1" applyFont="1" applyBorder="1" applyAlignment="1" applyProtection="1">
      <alignment horizontal="center"/>
      <protection locked="0"/>
    </xf>
    <xf numFmtId="0" fontId="0" fillId="0" borderId="225" xfId="0" applyNumberFormat="1" applyBorder="1" applyAlignment="1" applyProtection="1">
      <alignment vertical="center"/>
      <protection locked="0"/>
    </xf>
    <xf numFmtId="0" fontId="0" fillId="0" borderId="121" xfId="0" applyBorder="1" applyProtection="1">
      <protection locked="0"/>
    </xf>
    <xf numFmtId="43" fontId="0" fillId="0" borderId="121" xfId="26" applyFont="1" applyBorder="1" applyAlignment="1" applyProtection="1">
      <alignment horizontal="center"/>
      <protection locked="0"/>
    </xf>
    <xf numFmtId="0" fontId="51" fillId="0" borderId="0" xfId="26" applyNumberFormat="1" applyFont="1" applyFill="1" applyProtection="1">
      <protection locked="0"/>
    </xf>
    <xf numFmtId="0" fontId="78" fillId="0" borderId="0" xfId="26" applyNumberFormat="1" applyFont="1" applyFill="1" applyBorder="1" applyAlignment="1" applyProtection="1">
      <alignment horizontal="center" vertical="center"/>
      <protection locked="0"/>
    </xf>
    <xf numFmtId="0" fontId="12" fillId="0" borderId="0" xfId="26" applyNumberFormat="1" applyFont="1" applyFill="1" applyBorder="1" applyAlignment="1" applyProtection="1">
      <alignment vertical="center"/>
      <protection locked="0"/>
    </xf>
    <xf numFmtId="0" fontId="6" fillId="0" borderId="0" xfId="26" applyNumberFormat="1" applyFont="1" applyFill="1" applyBorder="1" applyAlignment="1" applyProtection="1">
      <alignment horizontal="center" vertical="center"/>
      <protection locked="0"/>
    </xf>
    <xf numFmtId="0" fontId="80" fillId="0" borderId="0" xfId="26" applyNumberFormat="1" applyFont="1" applyFill="1" applyBorder="1" applyProtection="1">
      <protection locked="0"/>
    </xf>
    <xf numFmtId="0" fontId="78" fillId="0" borderId="0" xfId="26" applyNumberFormat="1" applyFont="1" applyFill="1" applyBorder="1" applyProtection="1">
      <protection locked="0"/>
    </xf>
    <xf numFmtId="0" fontId="83" fillId="0" borderId="0" xfId="26" applyNumberFormat="1" applyFont="1" applyAlignment="1" applyProtection="1">
      <alignment horizontal="center" vertical="center"/>
      <protection locked="0"/>
    </xf>
    <xf numFmtId="0" fontId="51" fillId="0" borderId="0" xfId="26" applyNumberFormat="1" applyFont="1" applyProtection="1">
      <protection locked="0"/>
    </xf>
    <xf numFmtId="4" fontId="51" fillId="0" borderId="307" xfId="0" applyNumberFormat="1" applyFont="1" applyFill="1" applyBorder="1" applyAlignment="1">
      <alignment horizontal="center" vertical="center" wrapText="1"/>
    </xf>
    <xf numFmtId="10" fontId="80" fillId="0" borderId="209" xfId="27" applyNumberFormat="1" applyFont="1" applyFill="1" applyBorder="1" applyProtection="1">
      <protection locked="0"/>
    </xf>
    <xf numFmtId="0" fontId="12" fillId="3" borderId="0" xfId="1" applyNumberFormat="1" applyFont="1" applyFill="1" applyBorder="1" applyAlignment="1" applyProtection="1">
      <alignment vertical="center"/>
      <protection locked="0"/>
    </xf>
    <xf numFmtId="0" fontId="12" fillId="3" borderId="232" xfId="1" applyNumberFormat="1" applyFont="1" applyFill="1" applyBorder="1" applyAlignment="1" applyProtection="1">
      <alignment vertical="center"/>
      <protection locked="0"/>
    </xf>
    <xf numFmtId="0" fontId="48" fillId="0" borderId="111" xfId="40" applyFont="1" applyFill="1" applyBorder="1" applyAlignment="1">
      <alignment horizontal="center" vertical="center" wrapText="1"/>
    </xf>
    <xf numFmtId="0" fontId="83" fillId="0" borderId="308" xfId="26" applyNumberFormat="1" applyFont="1" applyFill="1" applyBorder="1" applyAlignment="1">
      <alignment horizontal="center"/>
    </xf>
    <xf numFmtId="4" fontId="83" fillId="0" borderId="308" xfId="0" applyNumberFormat="1" applyFont="1" applyFill="1" applyBorder="1" applyAlignment="1">
      <alignment horizontal="left"/>
    </xf>
    <xf numFmtId="4" fontId="83" fillId="0" borderId="308" xfId="0" applyNumberFormat="1" applyFont="1" applyFill="1" applyBorder="1" applyAlignment="1">
      <alignment horizontal="center"/>
    </xf>
    <xf numFmtId="0" fontId="83" fillId="0" borderId="308" xfId="26" applyNumberFormat="1" applyFont="1" applyFill="1" applyBorder="1" applyAlignment="1">
      <alignment horizontal="center" vertical="center"/>
    </xf>
    <xf numFmtId="43" fontId="12" fillId="0" borderId="7" xfId="26" applyFont="1" applyFill="1" applyBorder="1" applyAlignment="1" applyProtection="1">
      <alignment horizontal="center"/>
      <protection locked="0"/>
    </xf>
    <xf numFmtId="4" fontId="12" fillId="0" borderId="7" xfId="5" applyNumberFormat="1" applyFont="1" applyFill="1" applyBorder="1" applyProtection="1">
      <protection locked="0"/>
    </xf>
    <xf numFmtId="0" fontId="74" fillId="22" borderId="296" xfId="31" applyFont="1" applyFill="1" applyBorder="1" applyAlignment="1">
      <alignment horizontal="center" vertical="center" wrapText="1"/>
    </xf>
    <xf numFmtId="164" fontId="90" fillId="22" borderId="232" xfId="29" applyFont="1" applyFill="1" applyBorder="1" applyAlignment="1">
      <alignment horizontal="center" vertical="center"/>
    </xf>
    <xf numFmtId="164" fontId="90" fillId="22" borderId="309" xfId="29" applyFont="1" applyFill="1" applyBorder="1" applyAlignment="1">
      <alignment horizontal="center" vertical="center"/>
    </xf>
    <xf numFmtId="164" fontId="85" fillId="22" borderId="232" xfId="29" applyFont="1" applyFill="1" applyBorder="1" applyAlignment="1">
      <alignment horizontal="center"/>
    </xf>
    <xf numFmtId="1" fontId="85" fillId="22" borderId="297" xfId="31" applyNumberFormat="1" applyFont="1" applyFill="1" applyBorder="1" applyAlignment="1">
      <alignment horizontal="left" vertical="top"/>
    </xf>
    <xf numFmtId="164" fontId="85" fillId="22" borderId="292" xfId="29" applyFont="1" applyFill="1" applyBorder="1" applyAlignment="1">
      <alignment horizontal="center"/>
    </xf>
    <xf numFmtId="164" fontId="85" fillId="22" borderId="310" xfId="29" applyFont="1" applyFill="1" applyBorder="1" applyAlignment="1">
      <alignment horizontal="center"/>
    </xf>
    <xf numFmtId="0" fontId="38" fillId="22" borderId="206" xfId="31" applyFont="1" applyFill="1" applyBorder="1" applyAlignment="1">
      <alignment horizontal="left" vertical="center"/>
    </xf>
    <xf numFmtId="0" fontId="39" fillId="22" borderId="206" xfId="31" applyFont="1" applyFill="1" applyBorder="1" applyAlignment="1">
      <alignment horizontal="center" vertical="center"/>
    </xf>
    <xf numFmtId="0" fontId="12" fillId="22" borderId="207" xfId="31" applyFont="1" applyFill="1" applyBorder="1"/>
    <xf numFmtId="0" fontId="38" fillId="22" borderId="206" xfId="31" applyFont="1" applyFill="1" applyBorder="1" applyAlignment="1"/>
    <xf numFmtId="0" fontId="1" fillId="22" borderId="206" xfId="31" applyFont="1" applyFill="1" applyBorder="1" applyAlignment="1">
      <alignment horizontal="center" vertical="center"/>
    </xf>
    <xf numFmtId="0" fontId="74" fillId="0" borderId="206" xfId="31" applyFont="1" applyFill="1" applyBorder="1" applyAlignment="1">
      <alignment horizontal="left" vertical="center"/>
    </xf>
    <xf numFmtId="0" fontId="74" fillId="0" borderId="72" xfId="31" applyFont="1" applyFill="1" applyBorder="1" applyAlignment="1">
      <alignment horizontal="left" vertical="center"/>
    </xf>
    <xf numFmtId="0" fontId="84" fillId="0" borderId="206" xfId="31" applyFont="1" applyFill="1" applyBorder="1" applyAlignment="1">
      <alignment horizontal="center" vertical="justify"/>
    </xf>
    <xf numFmtId="0" fontId="13" fillId="0" borderId="16" xfId="1" applyFont="1" applyFill="1" applyBorder="1" applyAlignment="1" applyProtection="1">
      <alignment horizontal="right" vertical="center"/>
      <protection locked="0"/>
    </xf>
    <xf numFmtId="0" fontId="50" fillId="0" borderId="0" xfId="0" applyFont="1" applyFill="1" applyBorder="1" applyAlignment="1">
      <alignment horizontal="left"/>
    </xf>
    <xf numFmtId="0" fontId="13" fillId="3" borderId="164" xfId="1" applyFont="1" applyFill="1" applyBorder="1" applyAlignment="1" applyProtection="1">
      <alignment horizontal="right" vertical="center"/>
      <protection locked="0"/>
    </xf>
    <xf numFmtId="0" fontId="50" fillId="0" borderId="232" xfId="0" applyFont="1" applyFill="1" applyBorder="1" applyAlignment="1">
      <alignment horizontal="left"/>
    </xf>
    <xf numFmtId="0" fontId="13" fillId="3" borderId="16" xfId="1" applyFont="1" applyFill="1" applyBorder="1" applyAlignment="1" applyProtection="1">
      <alignment horizontal="right" vertical="center"/>
      <protection locked="0"/>
    </xf>
    <xf numFmtId="0" fontId="13" fillId="3" borderId="0" xfId="1" applyNumberFormat="1" applyFont="1" applyFill="1" applyBorder="1" applyAlignment="1" applyProtection="1">
      <alignment horizontal="left" vertical="center"/>
      <protection locked="0"/>
    </xf>
    <xf numFmtId="0" fontId="13" fillId="3" borderId="232" xfId="1" applyNumberFormat="1" applyFont="1" applyFill="1" applyBorder="1" applyAlignment="1" applyProtection="1">
      <alignment horizontal="left" vertical="center"/>
      <protection locked="0"/>
    </xf>
    <xf numFmtId="0" fontId="51" fillId="30" borderId="0" xfId="0" applyFont="1" applyFill="1"/>
    <xf numFmtId="0" fontId="51" fillId="30" borderId="201" xfId="0" applyFont="1" applyFill="1" applyBorder="1"/>
    <xf numFmtId="0" fontId="51" fillId="30" borderId="202" xfId="0" applyFont="1" applyFill="1" applyBorder="1"/>
    <xf numFmtId="0" fontId="51" fillId="30" borderId="203" xfId="0" applyFont="1" applyFill="1" applyBorder="1"/>
    <xf numFmtId="0" fontId="111" fillId="30" borderId="38" xfId="0" applyFont="1" applyFill="1" applyBorder="1" applyAlignment="1">
      <alignment horizontal="center"/>
    </xf>
    <xf numFmtId="0" fontId="50" fillId="4" borderId="29" xfId="0" applyFont="1" applyFill="1" applyBorder="1" applyAlignment="1">
      <alignment horizontal="center" vertical="center" wrapText="1"/>
    </xf>
    <xf numFmtId="0" fontId="50" fillId="4" borderId="30" xfId="0" applyFont="1" applyFill="1" applyBorder="1" applyAlignment="1">
      <alignment horizontal="center" vertical="center" wrapText="1"/>
    </xf>
    <xf numFmtId="0" fontId="50" fillId="4" borderId="30" xfId="0" applyFont="1" applyFill="1" applyBorder="1" applyAlignment="1">
      <alignment horizontal="left" vertical="top" wrapText="1"/>
    </xf>
    <xf numFmtId="2" fontId="50" fillId="4" borderId="31" xfId="0" applyNumberFormat="1" applyFont="1" applyFill="1" applyBorder="1" applyAlignment="1">
      <alignment horizontal="center" vertical="center"/>
    </xf>
    <xf numFmtId="0" fontId="51" fillId="4" borderId="0" xfId="0" applyFont="1" applyFill="1"/>
    <xf numFmtId="0" fontId="51" fillId="4" borderId="201" xfId="0" applyFont="1" applyFill="1" applyBorder="1"/>
    <xf numFmtId="0" fontId="51" fillId="4" borderId="202" xfId="0" applyFont="1" applyFill="1" applyBorder="1"/>
    <xf numFmtId="0" fontId="51" fillId="4" borderId="203" xfId="0" applyFont="1" applyFill="1" applyBorder="1"/>
    <xf numFmtId="0" fontId="111" fillId="4" borderId="38" xfId="0" applyFont="1" applyFill="1" applyBorder="1" applyAlignment="1">
      <alignment horizontal="center"/>
    </xf>
    <xf numFmtId="0" fontId="51" fillId="30" borderId="27" xfId="0" applyFont="1" applyFill="1" applyBorder="1" applyAlignment="1">
      <alignment horizontal="center" vertical="center" wrapText="1"/>
    </xf>
    <xf numFmtId="0" fontId="50" fillId="4" borderId="30" xfId="0" applyFont="1" applyFill="1" applyBorder="1" applyAlignment="1">
      <alignment vertical="center" wrapText="1"/>
    </xf>
    <xf numFmtId="2" fontId="50" fillId="4" borderId="31" xfId="0" applyNumberFormat="1" applyFont="1" applyFill="1" applyBorder="1" applyAlignment="1">
      <alignment horizontal="center" vertical="center" wrapText="1"/>
    </xf>
    <xf numFmtId="0" fontId="50" fillId="30" borderId="25" xfId="0" applyFont="1" applyFill="1" applyBorder="1" applyAlignment="1">
      <alignment horizontal="center" wrapText="1"/>
    </xf>
    <xf numFmtId="0" fontId="50" fillId="30" borderId="26" xfId="0" applyFont="1" applyFill="1" applyBorder="1" applyAlignment="1">
      <alignment horizontal="center" wrapText="1"/>
    </xf>
    <xf numFmtId="0" fontId="50" fillId="30" borderId="27" xfId="0" applyFont="1" applyFill="1" applyBorder="1" applyAlignment="1">
      <alignment horizontal="center" vertical="center" wrapText="1"/>
    </xf>
    <xf numFmtId="0" fontId="50" fillId="30" borderId="28" xfId="0" applyFont="1" applyFill="1" applyBorder="1" applyAlignment="1">
      <alignment horizontal="center" vertical="center" wrapText="1"/>
    </xf>
    <xf numFmtId="0" fontId="51" fillId="62" borderId="312" xfId="0" applyFont="1" applyFill="1" applyBorder="1" applyAlignment="1">
      <alignment horizontal="left" vertical="center"/>
    </xf>
    <xf numFmtId="0" fontId="51" fillId="62" borderId="225" xfId="0" applyFont="1" applyFill="1" applyBorder="1" applyAlignment="1">
      <alignment horizontal="left" vertical="center"/>
    </xf>
    <xf numFmtId="0" fontId="50" fillId="4" borderId="30" xfId="0" applyFont="1" applyFill="1" applyBorder="1" applyAlignment="1">
      <alignment horizontal="center" vertical="center"/>
    </xf>
    <xf numFmtId="0" fontId="50" fillId="30" borderId="25" xfId="0" applyFont="1" applyFill="1" applyBorder="1" applyAlignment="1">
      <alignment horizontal="center"/>
    </xf>
    <xf numFmtId="0" fontId="50" fillId="30" borderId="26" xfId="0" applyFont="1" applyFill="1" applyBorder="1" applyAlignment="1">
      <alignment horizontal="center"/>
    </xf>
    <xf numFmtId="0" fontId="50" fillId="30" borderId="27" xfId="0" applyFont="1" applyFill="1" applyBorder="1" applyAlignment="1">
      <alignment horizontal="center" vertical="center"/>
    </xf>
    <xf numFmtId="0" fontId="50" fillId="30" borderId="28" xfId="0" applyFont="1" applyFill="1" applyBorder="1" applyAlignment="1">
      <alignment horizontal="center" vertical="center"/>
    </xf>
    <xf numFmtId="0" fontId="51" fillId="62" borderId="132" xfId="0" applyFont="1" applyFill="1" applyBorder="1" applyAlignment="1">
      <alignment horizontal="left" vertical="center" wrapText="1"/>
    </xf>
    <xf numFmtId="0" fontId="51" fillId="62" borderId="121" xfId="0" applyFont="1" applyFill="1" applyBorder="1" applyAlignment="1">
      <alignment horizontal="left" vertical="center"/>
    </xf>
    <xf numFmtId="0" fontId="50" fillId="4" borderId="30" xfId="0" applyFont="1" applyFill="1" applyBorder="1" applyAlignment="1">
      <alignment wrapText="1"/>
    </xf>
    <xf numFmtId="2" fontId="50" fillId="4" borderId="30" xfId="0" applyNumberFormat="1" applyFont="1" applyFill="1" applyBorder="1" applyAlignment="1">
      <alignment horizontal="center" vertical="center" wrapText="1"/>
    </xf>
    <xf numFmtId="2" fontId="50" fillId="30" borderId="27" xfId="0" applyNumberFormat="1" applyFont="1" applyFill="1" applyBorder="1" applyAlignment="1">
      <alignment horizontal="center" vertical="center" wrapText="1"/>
    </xf>
    <xf numFmtId="2" fontId="50" fillId="30" borderId="28" xfId="0" applyNumberFormat="1" applyFont="1" applyFill="1" applyBorder="1" applyAlignment="1">
      <alignment horizontal="center" vertical="center" wrapText="1"/>
    </xf>
    <xf numFmtId="43" fontId="50" fillId="4" borderId="31" xfId="26" applyFont="1" applyFill="1" applyBorder="1" applyAlignment="1">
      <alignment horizontal="center" vertical="center" wrapText="1"/>
    </xf>
    <xf numFmtId="0" fontId="50" fillId="30" borderId="26" xfId="0" applyFont="1" applyFill="1" applyBorder="1" applyAlignment="1">
      <alignment vertical="center" wrapText="1"/>
    </xf>
    <xf numFmtId="0" fontId="50" fillId="30" borderId="25" xfId="0" applyFont="1" applyFill="1" applyBorder="1" applyAlignment="1">
      <alignment horizontal="center" vertical="center" wrapText="1"/>
    </xf>
    <xf numFmtId="0" fontId="51" fillId="62" borderId="132" xfId="0" applyFont="1" applyFill="1" applyBorder="1" applyAlignment="1">
      <alignment horizontal="left" vertical="center"/>
    </xf>
    <xf numFmtId="0" fontId="0" fillId="0" borderId="306" xfId="0" applyBorder="1"/>
    <xf numFmtId="0" fontId="0" fillId="0" borderId="0" xfId="0" applyBorder="1"/>
    <xf numFmtId="2" fontId="51" fillId="62" borderId="312" xfId="0" applyNumberFormat="1" applyFont="1" applyFill="1" applyBorder="1" applyAlignment="1">
      <alignment horizontal="center" vertical="center"/>
    </xf>
    <xf numFmtId="2" fontId="51" fillId="62" borderId="132" xfId="0" applyNumberFormat="1" applyFont="1" applyFill="1" applyBorder="1" applyAlignment="1">
      <alignment horizontal="center" vertical="center"/>
    </xf>
    <xf numFmtId="0" fontId="50" fillId="30" borderId="26" xfId="0" applyFont="1" applyFill="1" applyBorder="1" applyAlignment="1">
      <alignment horizontal="center" vertical="center" wrapText="1"/>
    </xf>
    <xf numFmtId="0" fontId="51" fillId="30" borderId="27" xfId="0" applyFont="1" applyFill="1" applyBorder="1" applyAlignment="1">
      <alignment horizontal="center" vertical="center"/>
    </xf>
    <xf numFmtId="0" fontId="51" fillId="30" borderId="28" xfId="0" applyFont="1" applyFill="1" applyBorder="1" applyAlignment="1">
      <alignment horizontal="center" vertical="center"/>
    </xf>
    <xf numFmtId="0" fontId="51" fillId="30" borderId="29" xfId="0" applyFont="1" applyFill="1" applyBorder="1" applyAlignment="1"/>
    <xf numFmtId="0" fontId="51" fillId="30" borderId="40" xfId="0" applyFont="1" applyFill="1" applyBorder="1" applyAlignment="1"/>
    <xf numFmtId="0" fontId="51" fillId="0" borderId="225" xfId="0" applyFont="1" applyFill="1" applyBorder="1" applyAlignment="1">
      <alignment horizontal="left" vertical="center"/>
    </xf>
    <xf numFmtId="0" fontId="50" fillId="30" borderId="29" xfId="0" applyFont="1" applyFill="1" applyBorder="1" applyAlignment="1">
      <alignment wrapText="1"/>
    </xf>
    <xf numFmtId="0" fontId="50" fillId="30" borderId="40" xfId="0" applyFont="1" applyFill="1" applyBorder="1" applyAlignment="1">
      <alignment wrapText="1"/>
    </xf>
    <xf numFmtId="0" fontId="51" fillId="0" borderId="312" xfId="0" applyFont="1" applyFill="1" applyBorder="1" applyAlignment="1">
      <alignment horizontal="left"/>
    </xf>
    <xf numFmtId="2" fontId="50" fillId="4" borderId="40" xfId="0" applyNumberFormat="1" applyFont="1" applyFill="1" applyBorder="1" applyAlignment="1">
      <alignment horizontal="center" vertical="center" wrapText="1"/>
    </xf>
    <xf numFmtId="0" fontId="50" fillId="30" borderId="29" xfId="0" applyFont="1" applyFill="1" applyBorder="1" applyAlignment="1">
      <alignment vertical="center"/>
    </xf>
    <xf numFmtId="0" fontId="50" fillId="30" borderId="40" xfId="0" applyFont="1" applyFill="1" applyBorder="1" applyAlignment="1">
      <alignment vertical="center"/>
    </xf>
    <xf numFmtId="0" fontId="50" fillId="30" borderId="29" xfId="0" applyFont="1" applyFill="1" applyBorder="1" applyAlignment="1">
      <alignment horizontal="center" vertical="center" wrapText="1"/>
    </xf>
    <xf numFmtId="0" fontId="50" fillId="30" borderId="40" xfId="0" applyFont="1" applyFill="1" applyBorder="1" applyAlignment="1">
      <alignment vertical="center" wrapText="1"/>
    </xf>
    <xf numFmtId="0" fontId="50" fillId="4" borderId="30" xfId="0" applyFont="1" applyFill="1" applyBorder="1" applyAlignment="1">
      <alignment horizontal="left" vertical="center" wrapText="1"/>
    </xf>
    <xf numFmtId="0" fontId="50" fillId="30" borderId="29" xfId="0" applyFont="1" applyFill="1" applyBorder="1" applyAlignment="1">
      <alignment vertical="center" wrapText="1"/>
    </xf>
    <xf numFmtId="0" fontId="51" fillId="0" borderId="132" xfId="0" applyFont="1" applyFill="1" applyBorder="1" applyAlignment="1">
      <alignment horizontal="left" vertical="center"/>
    </xf>
    <xf numFmtId="0" fontId="51" fillId="0" borderId="312" xfId="0" applyFont="1" applyFill="1" applyBorder="1" applyAlignment="1">
      <alignment horizontal="left" vertical="center"/>
    </xf>
    <xf numFmtId="2" fontId="51" fillId="0" borderId="312" xfId="0" applyNumberFormat="1" applyFont="1" applyFill="1" applyBorder="1" applyAlignment="1">
      <alignment horizontal="center" vertical="center"/>
    </xf>
    <xf numFmtId="0" fontId="51" fillId="62" borderId="295" xfId="0" applyFont="1" applyFill="1" applyBorder="1" applyAlignment="1">
      <alignment vertical="center"/>
    </xf>
    <xf numFmtId="0" fontId="51" fillId="62" borderId="225" xfId="0" applyFont="1" applyFill="1" applyBorder="1" applyAlignment="1">
      <alignment vertical="center"/>
    </xf>
    <xf numFmtId="0" fontId="51" fillId="0" borderId="303" xfId="0" applyFont="1" applyFill="1" applyBorder="1" applyAlignment="1">
      <alignment horizontal="left" vertical="center" wrapText="1"/>
    </xf>
    <xf numFmtId="0" fontId="51" fillId="0" borderId="303" xfId="0" applyFont="1" applyFill="1" applyBorder="1" applyAlignment="1">
      <alignment horizontal="left" vertical="center"/>
    </xf>
    <xf numFmtId="0" fontId="51" fillId="0" borderId="225" xfId="0" applyFont="1" applyFill="1" applyBorder="1" applyAlignment="1">
      <alignment vertical="center"/>
    </xf>
    <xf numFmtId="0" fontId="51" fillId="0" borderId="132" xfId="0" applyFont="1" applyFill="1" applyBorder="1" applyAlignment="1">
      <alignment horizontal="left" vertical="center" wrapText="1"/>
    </xf>
    <xf numFmtId="0" fontId="50" fillId="0" borderId="121" xfId="0" applyFont="1" applyFill="1" applyBorder="1" applyAlignment="1">
      <alignment horizontal="center"/>
    </xf>
    <xf numFmtId="0" fontId="14" fillId="3" borderId="113" xfId="0" applyFont="1" applyFill="1" applyBorder="1" applyAlignment="1" applyProtection="1">
      <alignment horizontal="center"/>
      <protection locked="0"/>
    </xf>
    <xf numFmtId="0" fontId="18" fillId="0" borderId="0" xfId="0" applyFont="1" applyAlignment="1" applyProtection="1">
      <alignment horizontal="center"/>
      <protection locked="0"/>
    </xf>
    <xf numFmtId="167" fontId="51" fillId="0" borderId="312" xfId="0" applyNumberFormat="1" applyFont="1" applyFill="1" applyBorder="1" applyAlignment="1">
      <alignment horizontal="center" vertical="center"/>
    </xf>
    <xf numFmtId="10" fontId="12" fillId="3" borderId="232" xfId="30" applyNumberFormat="1" applyFont="1" applyFill="1" applyBorder="1" applyAlignment="1" applyProtection="1">
      <alignment horizontal="left" vertical="center"/>
      <protection locked="0"/>
    </xf>
    <xf numFmtId="0" fontId="9" fillId="3" borderId="0" xfId="0" applyFont="1" applyFill="1" applyBorder="1" applyAlignment="1" applyProtection="1">
      <alignment horizontal="center" vertical="center"/>
      <protection locked="0"/>
    </xf>
    <xf numFmtId="10" fontId="58" fillId="3" borderId="0" xfId="30" applyNumberFormat="1" applyFont="1" applyFill="1" applyBorder="1" applyAlignment="1" applyProtection="1">
      <alignment horizontal="center"/>
      <protection locked="0"/>
    </xf>
    <xf numFmtId="0" fontId="54" fillId="3" borderId="0" xfId="0" applyFont="1" applyFill="1" applyBorder="1" applyAlignment="1" applyProtection="1">
      <alignment vertical="center"/>
      <protection locked="0"/>
    </xf>
    <xf numFmtId="0" fontId="9" fillId="3" borderId="207" xfId="0" applyFont="1" applyFill="1" applyBorder="1" applyAlignment="1" applyProtection="1">
      <alignment horizontal="center" vertical="center"/>
      <protection locked="0"/>
    </xf>
    <xf numFmtId="0" fontId="12" fillId="3" borderId="38" xfId="1" applyFont="1" applyFill="1" applyBorder="1" applyAlignment="1" applyProtection="1">
      <alignment vertical="center"/>
      <protection locked="0"/>
    </xf>
    <xf numFmtId="0" fontId="12" fillId="3" borderId="309" xfId="1" applyFont="1" applyFill="1" applyBorder="1" applyAlignment="1" applyProtection="1">
      <alignment vertical="center"/>
      <protection locked="0"/>
    </xf>
    <xf numFmtId="0" fontId="13" fillId="4" borderId="304" xfId="28" applyFont="1" applyFill="1" applyBorder="1" applyAlignment="1" applyProtection="1">
      <alignment horizontal="center" vertical="center"/>
      <protection locked="0"/>
    </xf>
    <xf numFmtId="10" fontId="14" fillId="0" borderId="313" xfId="30" applyNumberFormat="1" applyFont="1" applyBorder="1" applyAlignment="1" applyProtection="1">
      <alignment horizontal="center"/>
      <protection locked="0"/>
    </xf>
    <xf numFmtId="0" fontId="13" fillId="4" borderId="0" xfId="28" applyFont="1" applyFill="1" applyBorder="1" applyAlignment="1" applyProtection="1">
      <alignment horizontal="center" vertical="center"/>
      <protection locked="0"/>
    </xf>
    <xf numFmtId="10" fontId="14" fillId="0" borderId="0" xfId="30" applyNumberFormat="1" applyFont="1" applyBorder="1" applyAlignment="1" applyProtection="1">
      <alignment horizontal="center"/>
      <protection locked="0"/>
    </xf>
    <xf numFmtId="2" fontId="12" fillId="0" borderId="311" xfId="25" applyNumberFormat="1" applyFont="1" applyFill="1" applyBorder="1" applyAlignment="1" applyProtection="1">
      <alignment vertical="center" wrapText="1"/>
      <protection locked="0"/>
    </xf>
    <xf numFmtId="43" fontId="51" fillId="0" borderId="140" xfId="26" applyFont="1" applyFill="1" applyBorder="1" applyAlignment="1">
      <alignment horizontal="center" vertical="center" wrapText="1"/>
    </xf>
    <xf numFmtId="44" fontId="80" fillId="0" borderId="0" xfId="27" applyFont="1" applyFill="1" applyBorder="1" applyAlignment="1" applyProtection="1">
      <alignment horizontal="left"/>
      <protection locked="0"/>
    </xf>
    <xf numFmtId="44" fontId="80" fillId="0" borderId="0" xfId="27" applyFont="1" applyFill="1" applyBorder="1" applyProtection="1">
      <protection locked="0"/>
    </xf>
    <xf numFmtId="44" fontId="51" fillId="0" borderId="0" xfId="27" applyFont="1" applyFill="1" applyProtection="1">
      <protection locked="0"/>
    </xf>
    <xf numFmtId="44" fontId="78" fillId="0" borderId="0" xfId="27" applyFont="1" applyFill="1" applyBorder="1" applyAlignment="1" applyProtection="1">
      <alignment horizontal="center" vertical="center"/>
      <protection locked="0"/>
    </xf>
    <xf numFmtId="44" fontId="12" fillId="0" borderId="0" xfId="27" applyFont="1" applyFill="1" applyBorder="1" applyAlignment="1" applyProtection="1">
      <alignment vertical="center"/>
      <protection locked="0"/>
    </xf>
    <xf numFmtId="44" fontId="6" fillId="0" borderId="0" xfId="27" applyFont="1" applyFill="1" applyBorder="1" applyAlignment="1" applyProtection="1">
      <alignment horizontal="center" vertical="center"/>
      <protection locked="0"/>
    </xf>
    <xf numFmtId="44" fontId="50" fillId="0" borderId="0" xfId="27" applyFont="1" applyFill="1" applyBorder="1" applyProtection="1">
      <protection locked="0"/>
    </xf>
    <xf numFmtId="44" fontId="78" fillId="0" borderId="0" xfId="27" applyFont="1" applyFill="1" applyBorder="1" applyProtection="1">
      <protection locked="0"/>
    </xf>
    <xf numFmtId="44" fontId="83" fillId="0" borderId="0" xfId="27" applyFont="1" applyAlignment="1" applyProtection="1">
      <alignment horizontal="center" vertical="center"/>
      <protection locked="0"/>
    </xf>
    <xf numFmtId="44" fontId="51" fillId="0" borderId="0" xfId="27" applyFont="1" applyProtection="1">
      <protection locked="0"/>
    </xf>
    <xf numFmtId="10" fontId="80" fillId="0" borderId="0" xfId="30" applyNumberFormat="1" applyFont="1" applyBorder="1" applyProtection="1">
      <protection locked="0"/>
    </xf>
    <xf numFmtId="10" fontId="124" fillId="0" borderId="0" xfId="0" applyNumberFormat="1" applyFont="1" applyFill="1" applyBorder="1" applyAlignment="1" applyProtection="1">
      <alignment horizontal="left" vertical="center" wrapText="1"/>
      <protection locked="0"/>
    </xf>
    <xf numFmtId="164" fontId="2" fillId="0" borderId="6" xfId="29" applyFont="1" applyFill="1" applyBorder="1" applyAlignment="1" applyProtection="1">
      <alignment vertical="center"/>
      <protection locked="0"/>
    </xf>
    <xf numFmtId="164" fontId="12" fillId="0" borderId="21" xfId="29" applyFont="1" applyFill="1" applyBorder="1" applyAlignment="1" applyProtection="1">
      <alignment horizontal="center" vertical="center" wrapText="1"/>
      <protection locked="0"/>
    </xf>
    <xf numFmtId="0" fontId="12" fillId="0" borderId="7" xfId="25" applyNumberFormat="1" applyFont="1" applyFill="1" applyBorder="1" applyAlignment="1" applyProtection="1">
      <alignment vertical="center" wrapText="1"/>
      <protection locked="0"/>
    </xf>
    <xf numFmtId="164" fontId="12" fillId="0" borderId="7" xfId="25" applyFont="1" applyFill="1" applyBorder="1" applyAlignment="1" applyProtection="1">
      <alignment horizontal="center" vertical="center" wrapText="1"/>
      <protection locked="0"/>
    </xf>
    <xf numFmtId="44" fontId="12" fillId="0" borderId="7" xfId="27" applyFont="1" applyFill="1" applyBorder="1" applyAlignment="1" applyProtection="1">
      <alignment vertical="center" wrapText="1"/>
      <protection locked="0"/>
    </xf>
    <xf numFmtId="44" fontId="12" fillId="0" borderId="3" xfId="27" applyFont="1" applyFill="1" applyBorder="1" applyAlignment="1" applyProtection="1">
      <alignment wrapText="1"/>
      <protection locked="0"/>
    </xf>
    <xf numFmtId="10" fontId="12" fillId="0" borderId="3" xfId="30" applyNumberFormat="1" applyFont="1" applyFill="1" applyBorder="1" applyAlignment="1" applyProtection="1">
      <alignment wrapText="1"/>
      <protection locked="0"/>
    </xf>
    <xf numFmtId="44" fontId="12" fillId="0" borderId="0" xfId="27" applyFont="1" applyFill="1" applyBorder="1" applyAlignment="1" applyProtection="1">
      <alignment wrapText="1"/>
      <protection locked="0"/>
    </xf>
    <xf numFmtId="0" fontId="12" fillId="0" borderId="0" xfId="26" applyNumberFormat="1" applyFont="1" applyFill="1" applyBorder="1" applyAlignment="1" applyProtection="1">
      <alignment wrapText="1"/>
      <protection locked="0"/>
    </xf>
    <xf numFmtId="43" fontId="51" fillId="0" borderId="0" xfId="26" applyFont="1" applyFill="1" applyBorder="1" applyProtection="1">
      <protection locked="0"/>
    </xf>
    <xf numFmtId="49" fontId="6" fillId="0" borderId="12" xfId="29" applyNumberFormat="1" applyFont="1" applyFill="1" applyBorder="1" applyAlignment="1" applyProtection="1">
      <alignment vertical="center"/>
      <protection locked="0"/>
    </xf>
    <xf numFmtId="43" fontId="80" fillId="0" borderId="0" xfId="26" applyFont="1" applyFill="1" applyProtection="1">
      <protection locked="0"/>
    </xf>
    <xf numFmtId="164" fontId="2" fillId="0" borderId="1" xfId="29" applyFont="1" applyFill="1" applyBorder="1" applyAlignment="1" applyProtection="1">
      <alignment vertical="center"/>
      <protection locked="0"/>
    </xf>
    <xf numFmtId="164" fontId="12" fillId="0" borderId="21" xfId="25" applyFont="1" applyFill="1" applyBorder="1" applyAlignment="1" applyProtection="1">
      <alignment horizontal="center" vertical="center" wrapText="1"/>
      <protection locked="0"/>
    </xf>
    <xf numFmtId="0" fontId="138" fillId="0" borderId="0" xfId="0" applyFont="1" applyFill="1" applyProtection="1">
      <protection locked="0"/>
    </xf>
    <xf numFmtId="44" fontId="80" fillId="0" borderId="12" xfId="27" applyFont="1" applyFill="1" applyBorder="1" applyProtection="1">
      <protection locked="0"/>
    </xf>
    <xf numFmtId="44" fontId="77" fillId="0" borderId="0" xfId="27" applyFont="1" applyFill="1" applyBorder="1" applyAlignment="1" applyProtection="1">
      <alignment horizontal="center" wrapText="1"/>
      <protection locked="0"/>
    </xf>
    <xf numFmtId="164" fontId="12" fillId="0" borderId="311" xfId="29" applyFont="1" applyFill="1" applyBorder="1" applyAlignment="1" applyProtection="1">
      <alignment horizontal="center" vertical="center" wrapText="1"/>
      <protection locked="0"/>
    </xf>
    <xf numFmtId="44" fontId="12" fillId="0" borderId="0" xfId="27" applyFont="1" applyFill="1" applyBorder="1" applyAlignment="1" applyProtection="1">
      <alignment horizontal="left" wrapText="1"/>
      <protection locked="0"/>
    </xf>
    <xf numFmtId="44" fontId="12" fillId="0" borderId="0" xfId="27" applyFont="1" applyFill="1" applyBorder="1" applyAlignment="1" applyProtection="1">
      <alignment horizontal="center" wrapText="1"/>
      <protection locked="0"/>
    </xf>
    <xf numFmtId="164" fontId="12" fillId="0" borderId="7" xfId="29" applyFont="1" applyFill="1" applyBorder="1" applyAlignment="1" applyProtection="1">
      <alignment vertical="center" wrapText="1"/>
      <protection locked="0"/>
    </xf>
    <xf numFmtId="0" fontId="12" fillId="0" borderId="311" xfId="29" applyNumberFormat="1" applyFont="1" applyFill="1" applyBorder="1" applyAlignment="1" applyProtection="1">
      <alignment horizontal="center" vertical="center" wrapText="1"/>
      <protection locked="0"/>
    </xf>
    <xf numFmtId="164" fontId="3" fillId="0" borderId="11" xfId="29" applyFont="1" applyFill="1" applyBorder="1" applyAlignment="1" applyProtection="1">
      <alignment vertical="center"/>
      <protection locked="0"/>
    </xf>
    <xf numFmtId="0" fontId="3" fillId="0" borderId="12" xfId="29" applyNumberFormat="1" applyFont="1" applyFill="1" applyBorder="1" applyAlignment="1" applyProtection="1">
      <alignment horizontal="center" vertical="center"/>
      <protection locked="0"/>
    </xf>
    <xf numFmtId="164" fontId="3" fillId="0" borderId="12" xfId="29" applyFont="1" applyFill="1" applyBorder="1" applyAlignment="1" applyProtection="1">
      <alignment horizontal="center" vertical="center"/>
      <protection locked="0"/>
    </xf>
    <xf numFmtId="4" fontId="3" fillId="0" borderId="12" xfId="28" applyNumberFormat="1" applyFont="1" applyFill="1" applyBorder="1" applyProtection="1">
      <protection locked="0"/>
    </xf>
    <xf numFmtId="0" fontId="50" fillId="0" borderId="12" xfId="0" applyFont="1" applyFill="1" applyBorder="1" applyProtection="1">
      <protection locked="0"/>
    </xf>
    <xf numFmtId="0" fontId="50" fillId="0" borderId="0" xfId="0" applyFont="1" applyFill="1" applyProtection="1">
      <protection locked="0"/>
    </xf>
    <xf numFmtId="44" fontId="50" fillId="0" borderId="0" xfId="0" applyNumberFormat="1" applyFont="1" applyFill="1" applyProtection="1">
      <protection locked="0"/>
    </xf>
    <xf numFmtId="44" fontId="50" fillId="0" borderId="4" xfId="0" applyNumberFormat="1" applyFont="1" applyFill="1" applyBorder="1" applyProtection="1">
      <protection locked="0"/>
    </xf>
    <xf numFmtId="10" fontId="50" fillId="0" borderId="299" xfId="30" applyNumberFormat="1" applyFont="1" applyFill="1" applyBorder="1" applyProtection="1">
      <protection locked="0"/>
    </xf>
    <xf numFmtId="164" fontId="13" fillId="0" borderId="7" xfId="29" applyFont="1" applyFill="1" applyBorder="1" applyAlignment="1" applyProtection="1">
      <alignment vertical="center" wrapText="1"/>
      <protection locked="0"/>
    </xf>
    <xf numFmtId="164" fontId="12" fillId="0" borderId="7" xfId="25" applyFont="1" applyFill="1" applyBorder="1" applyAlignment="1" applyProtection="1">
      <alignment wrapText="1"/>
      <protection locked="0"/>
    </xf>
    <xf numFmtId="0" fontId="12" fillId="0" borderId="2" xfId="25" applyNumberFormat="1" applyFont="1" applyFill="1" applyBorder="1" applyAlignment="1" applyProtection="1">
      <alignment vertical="center" wrapText="1"/>
      <protection locked="0"/>
    </xf>
    <xf numFmtId="0" fontId="12" fillId="0" borderId="2" xfId="29" applyNumberFormat="1" applyFont="1" applyFill="1" applyBorder="1" applyAlignment="1" applyProtection="1">
      <alignment horizontal="center" vertical="center" wrapText="1"/>
      <protection locked="0"/>
    </xf>
    <xf numFmtId="164" fontId="12" fillId="0" borderId="2" xfId="25" applyFont="1" applyFill="1" applyBorder="1" applyAlignment="1" applyProtection="1">
      <alignment vertical="center" wrapText="1"/>
      <protection locked="0"/>
    </xf>
    <xf numFmtId="164" fontId="12" fillId="0" borderId="2" xfId="25" applyFont="1" applyFill="1" applyBorder="1" applyAlignment="1" applyProtection="1">
      <alignment horizontal="center" vertical="center" wrapText="1"/>
      <protection locked="0"/>
    </xf>
    <xf numFmtId="2" fontId="19" fillId="0" borderId="21" xfId="25" applyNumberFormat="1" applyFont="1" applyFill="1" applyBorder="1" applyAlignment="1" applyProtection="1">
      <alignment vertical="center" wrapText="1"/>
      <protection locked="0"/>
    </xf>
    <xf numFmtId="43" fontId="50" fillId="4" borderId="30" xfId="26" applyFont="1" applyFill="1" applyBorder="1" applyAlignment="1">
      <alignment horizontal="left" vertical="center" wrapText="1"/>
    </xf>
    <xf numFmtId="43" fontId="88" fillId="0" borderId="0" xfId="26" applyFont="1"/>
    <xf numFmtId="0" fontId="12" fillId="22" borderId="206" xfId="31" applyFont="1" applyFill="1" applyBorder="1"/>
    <xf numFmtId="0" fontId="38" fillId="0" borderId="206" xfId="31" applyFont="1" applyBorder="1" applyAlignment="1">
      <alignment horizontal="left" vertical="center"/>
    </xf>
    <xf numFmtId="0" fontId="38" fillId="0" borderId="207" xfId="31" applyFont="1" applyBorder="1" applyAlignment="1">
      <alignment horizontal="left" vertical="center"/>
    </xf>
    <xf numFmtId="0" fontId="38" fillId="0" borderId="72" xfId="31" applyFont="1" applyBorder="1" applyAlignment="1">
      <alignment horizontal="left" vertical="center"/>
    </xf>
    <xf numFmtId="0" fontId="38" fillId="0" borderId="73" xfId="31" applyFont="1" applyBorder="1" applyAlignment="1">
      <alignment horizontal="left" vertical="center"/>
    </xf>
    <xf numFmtId="0" fontId="89" fillId="0" borderId="114" xfId="31" applyFont="1" applyFill="1" applyBorder="1" applyAlignment="1">
      <alignment horizontal="left"/>
    </xf>
    <xf numFmtId="10" fontId="85" fillId="0" borderId="183" xfId="12" applyNumberFormat="1" applyFont="1" applyFill="1" applyBorder="1" applyAlignment="1">
      <alignment horizontal="center" vertical="center"/>
    </xf>
    <xf numFmtId="164" fontId="90" fillId="0" borderId="184" xfId="31" applyNumberFormat="1" applyFont="1" applyFill="1" applyBorder="1" applyAlignment="1">
      <alignment horizontal="center" vertical="center"/>
    </xf>
    <xf numFmtId="164" fontId="90" fillId="0" borderId="185" xfId="31" applyNumberFormat="1" applyFont="1" applyFill="1" applyBorder="1" applyAlignment="1">
      <alignment horizontal="center" vertical="center"/>
    </xf>
    <xf numFmtId="0" fontId="120" fillId="0" borderId="21" xfId="25" applyNumberFormat="1" applyFont="1" applyFill="1" applyBorder="1" applyAlignment="1" applyProtection="1">
      <alignment horizontal="center" vertical="center" wrapText="1"/>
      <protection locked="0"/>
    </xf>
    <xf numFmtId="0" fontId="0" fillId="0" borderId="314" xfId="0" applyBorder="1" applyProtection="1">
      <protection locked="0"/>
    </xf>
    <xf numFmtId="0" fontId="6" fillId="4" borderId="316" xfId="28" applyFont="1" applyFill="1" applyBorder="1" applyAlignment="1" applyProtection="1">
      <alignment horizontal="center" vertical="center"/>
      <protection locked="0"/>
    </xf>
    <xf numFmtId="0" fontId="6" fillId="4" borderId="316" xfId="28" applyFont="1" applyFill="1" applyBorder="1" applyAlignment="1" applyProtection="1">
      <alignment horizontal="center" vertical="center" wrapText="1"/>
      <protection locked="0"/>
    </xf>
    <xf numFmtId="164" fontId="12" fillId="0" borderId="317" xfId="29" applyFont="1" applyFill="1" applyBorder="1" applyAlignment="1" applyProtection="1">
      <alignment vertical="center" wrapText="1"/>
      <protection locked="0"/>
    </xf>
    <xf numFmtId="43" fontId="51" fillId="0" borderId="122" xfId="26" applyFont="1" applyFill="1" applyBorder="1" applyAlignment="1">
      <alignment horizontal="center" vertical="center"/>
    </xf>
    <xf numFmtId="0" fontId="25" fillId="0" borderId="0" xfId="37" applyAlignment="1">
      <alignment horizontal="right"/>
    </xf>
    <xf numFmtId="44" fontId="25" fillId="0" borderId="0" xfId="27" applyFont="1"/>
    <xf numFmtId="44" fontId="47" fillId="13" borderId="5" xfId="27" applyFont="1" applyFill="1" applyBorder="1" applyAlignment="1" applyProtection="1">
      <alignment horizontal="right" vertical="top"/>
    </xf>
    <xf numFmtId="43" fontId="25" fillId="0" borderId="0" xfId="37" applyNumberFormat="1"/>
    <xf numFmtId="0" fontId="12" fillId="0" borderId="116" xfId="29" applyNumberFormat="1" applyFont="1" applyFill="1" applyBorder="1" applyAlignment="1" applyProtection="1">
      <alignment horizontal="center" vertical="center" wrapText="1"/>
      <protection locked="0"/>
    </xf>
    <xf numFmtId="10" fontId="14" fillId="21" borderId="0" xfId="30" applyNumberFormat="1" applyFont="1" applyFill="1" applyBorder="1" applyAlignment="1" applyProtection="1">
      <alignment horizontal="center"/>
      <protection locked="0"/>
    </xf>
    <xf numFmtId="43" fontId="12" fillId="21" borderId="0" xfId="26" applyFont="1" applyFill="1" applyAlignment="1" applyProtection="1">
      <alignment horizontal="center" vertical="center"/>
      <protection locked="0"/>
    </xf>
    <xf numFmtId="44" fontId="11" fillId="21" borderId="0" xfId="0" applyNumberFormat="1" applyFont="1" applyFill="1" applyProtection="1">
      <protection locked="0"/>
    </xf>
    <xf numFmtId="0" fontId="11" fillId="21" borderId="0" xfId="0" applyFont="1" applyFill="1" applyProtection="1">
      <protection locked="0"/>
    </xf>
    <xf numFmtId="2" fontId="12" fillId="21" borderId="21" xfId="25" applyNumberFormat="1" applyFont="1" applyFill="1" applyBorder="1" applyAlignment="1" applyProtection="1">
      <alignment vertical="center" wrapText="1"/>
      <protection locked="0"/>
    </xf>
    <xf numFmtId="44" fontId="11" fillId="0" borderId="3" xfId="27" applyFont="1" applyFill="1" applyBorder="1" applyProtection="1">
      <protection locked="0"/>
    </xf>
    <xf numFmtId="44" fontId="12" fillId="0" borderId="7" xfId="27" applyFont="1" applyFill="1" applyBorder="1" applyProtection="1">
      <protection locked="0"/>
    </xf>
    <xf numFmtId="10" fontId="11" fillId="0" borderId="3" xfId="30" applyNumberFormat="1" applyFont="1" applyFill="1" applyBorder="1" applyProtection="1">
      <protection locked="0"/>
    </xf>
    <xf numFmtId="10" fontId="14" fillId="0" borderId="313" xfId="30" applyNumberFormat="1" applyFont="1" applyFill="1" applyBorder="1" applyAlignment="1" applyProtection="1">
      <alignment horizontal="center"/>
      <protection locked="0"/>
    </xf>
    <xf numFmtId="10" fontId="14" fillId="0" borderId="0" xfId="30" applyNumberFormat="1" applyFont="1" applyFill="1" applyBorder="1" applyAlignment="1" applyProtection="1">
      <alignment horizontal="center"/>
      <protection locked="0"/>
    </xf>
    <xf numFmtId="43" fontId="12" fillId="0" borderId="0" xfId="26" applyFont="1" applyFill="1" applyAlignment="1" applyProtection="1">
      <alignment horizontal="center" vertical="center"/>
      <protection locked="0"/>
    </xf>
    <xf numFmtId="44" fontId="11" fillId="0" borderId="0" xfId="0" applyNumberFormat="1" applyFont="1" applyFill="1" applyProtection="1">
      <protection locked="0"/>
    </xf>
    <xf numFmtId="0" fontId="11" fillId="0" borderId="0" xfId="0" applyFont="1" applyFill="1" applyProtection="1">
      <protection locked="0"/>
    </xf>
    <xf numFmtId="49" fontId="50" fillId="0" borderId="0" xfId="0" applyNumberFormat="1" applyFont="1" applyBorder="1" applyProtection="1">
      <protection locked="0"/>
    </xf>
    <xf numFmtId="0" fontId="74" fillId="22" borderId="0" xfId="31" applyFont="1" applyFill="1" applyBorder="1" applyAlignment="1">
      <alignment horizontal="center" vertical="center" wrapText="1"/>
    </xf>
    <xf numFmtId="0" fontId="74" fillId="22" borderId="0" xfId="31" applyFont="1" applyFill="1" applyBorder="1" applyAlignment="1">
      <alignment horizontal="center" vertical="center"/>
    </xf>
    <xf numFmtId="10" fontId="85" fillId="0" borderId="37" xfId="43" applyNumberFormat="1" applyFont="1" applyFill="1" applyBorder="1" applyAlignment="1">
      <alignment horizontal="center" vertical="center"/>
    </xf>
    <xf numFmtId="164" fontId="85" fillId="0" borderId="0" xfId="31" applyNumberFormat="1" applyFont="1" applyFill="1" applyBorder="1" applyAlignment="1">
      <alignment vertical="center"/>
    </xf>
    <xf numFmtId="10" fontId="85" fillId="0" borderId="0" xfId="30" applyNumberFormat="1" applyFont="1" applyFill="1" applyBorder="1" applyAlignment="1">
      <alignment vertical="center"/>
    </xf>
    <xf numFmtId="10" fontId="85" fillId="0" borderId="37" xfId="31" applyNumberFormat="1" applyFont="1" applyFill="1" applyBorder="1" applyAlignment="1">
      <alignment horizontal="left" vertical="center"/>
    </xf>
    <xf numFmtId="1" fontId="85" fillId="0" borderId="0" xfId="31" applyNumberFormat="1" applyFont="1" applyFill="1" applyBorder="1" applyAlignment="1">
      <alignment horizontal="center" vertical="center"/>
    </xf>
    <xf numFmtId="10" fontId="85" fillId="0" borderId="0" xfId="12" applyNumberFormat="1" applyFont="1" applyFill="1" applyBorder="1" applyAlignment="1">
      <alignment vertical="center"/>
    </xf>
    <xf numFmtId="10" fontId="85" fillId="22" borderId="37" xfId="12" applyNumberFormat="1" applyFont="1" applyFill="1" applyBorder="1" applyAlignment="1">
      <alignment horizontal="center" vertical="center"/>
    </xf>
    <xf numFmtId="164" fontId="90" fillId="22" borderId="0" xfId="31" applyNumberFormat="1" applyFont="1" applyFill="1" applyBorder="1" applyAlignment="1">
      <alignment horizontal="center" vertical="center"/>
    </xf>
    <xf numFmtId="164" fontId="90" fillId="22" borderId="0" xfId="29" applyFont="1" applyFill="1" applyBorder="1" applyAlignment="1">
      <alignment horizontal="center" vertical="center"/>
    </xf>
    <xf numFmtId="1" fontId="85" fillId="22" borderId="37" xfId="31" applyNumberFormat="1" applyFont="1" applyFill="1" applyBorder="1" applyAlignment="1">
      <alignment horizontal="left" vertical="top"/>
    </xf>
    <xf numFmtId="164" fontId="85" fillId="22" borderId="0" xfId="29" applyFont="1" applyFill="1" applyBorder="1" applyAlignment="1">
      <alignment horizontal="center"/>
    </xf>
    <xf numFmtId="0" fontId="39" fillId="22" borderId="37" xfId="31" applyFont="1" applyFill="1" applyBorder="1" applyAlignment="1">
      <alignment horizontal="center" vertical="center"/>
    </xf>
    <xf numFmtId="0" fontId="1" fillId="22" borderId="37" xfId="31" applyFont="1" applyFill="1" applyBorder="1" applyAlignment="1">
      <alignment horizontal="center" vertical="center"/>
    </xf>
    <xf numFmtId="43" fontId="47" fillId="13" borderId="5" xfId="26" applyFont="1" applyFill="1" applyBorder="1" applyAlignment="1" applyProtection="1">
      <alignment horizontal="right" vertical="top"/>
    </xf>
    <xf numFmtId="10" fontId="58" fillId="3" borderId="300" xfId="30" applyNumberFormat="1" applyFont="1" applyFill="1" applyBorder="1" applyAlignment="1" applyProtection="1">
      <alignment horizontal="center"/>
      <protection locked="0"/>
    </xf>
    <xf numFmtId="44" fontId="12" fillId="0" borderId="7" xfId="27" applyNumberFormat="1" applyFont="1" applyBorder="1" applyProtection="1">
      <protection locked="0"/>
    </xf>
    <xf numFmtId="186" fontId="51" fillId="0" borderId="0" xfId="0" applyNumberFormat="1" applyFont="1" applyBorder="1" applyProtection="1">
      <protection locked="0"/>
    </xf>
    <xf numFmtId="0" fontId="11" fillId="0" borderId="170" xfId="0" applyNumberFormat="1" applyFont="1" applyBorder="1" applyProtection="1">
      <protection locked="0"/>
    </xf>
    <xf numFmtId="0" fontId="11" fillId="0" borderId="206" xfId="0" applyFont="1" applyBorder="1" applyProtection="1">
      <protection locked="0"/>
    </xf>
    <xf numFmtId="43" fontId="11" fillId="0" borderId="206" xfId="26" applyFont="1" applyBorder="1" applyAlignment="1" applyProtection="1">
      <alignment horizontal="center"/>
      <protection locked="0"/>
    </xf>
    <xf numFmtId="0" fontId="11" fillId="0" borderId="298" xfId="0" applyFont="1" applyBorder="1" applyProtection="1">
      <protection locked="0"/>
    </xf>
    <xf numFmtId="0" fontId="18" fillId="0" borderId="306" xfId="0" applyNumberFormat="1" applyFont="1" applyBorder="1" applyAlignment="1" applyProtection="1">
      <alignment horizontal="center"/>
      <protection locked="0"/>
    </xf>
    <xf numFmtId="0" fontId="11" fillId="0" borderId="315" xfId="0" applyFont="1" applyBorder="1" applyProtection="1">
      <protection locked="0"/>
    </xf>
    <xf numFmtId="0" fontId="11" fillId="0" borderId="306" xfId="0" applyNumberFormat="1" applyFont="1" applyBorder="1" applyProtection="1">
      <protection locked="0"/>
    </xf>
    <xf numFmtId="0" fontId="11" fillId="0" borderId="164" xfId="0" applyNumberFormat="1" applyFont="1" applyBorder="1" applyProtection="1">
      <protection locked="0"/>
    </xf>
    <xf numFmtId="0" fontId="11" fillId="0" borderId="232" xfId="0" applyFont="1" applyBorder="1" applyProtection="1">
      <protection locked="0"/>
    </xf>
    <xf numFmtId="43" fontId="11" fillId="0" borderId="232" xfId="26" applyFont="1" applyBorder="1" applyAlignment="1" applyProtection="1">
      <alignment horizontal="center"/>
      <protection locked="0"/>
    </xf>
    <xf numFmtId="0" fontId="11" fillId="0" borderId="166" xfId="0" applyFont="1" applyBorder="1" applyProtection="1">
      <protection locked="0"/>
    </xf>
    <xf numFmtId="0" fontId="54" fillId="3" borderId="146" xfId="0" applyFont="1" applyFill="1" applyBorder="1" applyAlignment="1" applyProtection="1">
      <alignment vertical="center"/>
      <protection locked="0"/>
    </xf>
    <xf numFmtId="0" fontId="54" fillId="3" borderId="305" xfId="0" applyFont="1" applyFill="1" applyBorder="1" applyAlignment="1" applyProtection="1">
      <alignment vertical="center"/>
      <protection locked="0"/>
    </xf>
    <xf numFmtId="44" fontId="18" fillId="0" borderId="315" xfId="0" applyNumberFormat="1" applyFont="1" applyBorder="1" applyAlignment="1" applyProtection="1">
      <alignment horizontal="center"/>
      <protection locked="0"/>
    </xf>
    <xf numFmtId="0" fontId="54" fillId="3" borderId="225" xfId="0" applyNumberFormat="1" applyFont="1" applyFill="1" applyBorder="1" applyAlignment="1" applyProtection="1">
      <alignment vertical="center"/>
      <protection locked="0"/>
    </xf>
    <xf numFmtId="0" fontId="54" fillId="3" borderId="314" xfId="0" applyFont="1" applyFill="1" applyBorder="1" applyAlignment="1" applyProtection="1">
      <alignment vertical="center"/>
      <protection locked="0"/>
    </xf>
    <xf numFmtId="0" fontId="0" fillId="0" borderId="296" xfId="0" applyBorder="1" applyProtection="1">
      <protection locked="0"/>
    </xf>
    <xf numFmtId="0" fontId="74" fillId="22" borderId="296" xfId="31" applyFont="1" applyFill="1" applyBorder="1" applyAlignment="1">
      <alignment horizontal="center" vertical="center"/>
    </xf>
    <xf numFmtId="0" fontId="74" fillId="22" borderId="128" xfId="31" applyFont="1" applyFill="1" applyBorder="1" applyAlignment="1">
      <alignment horizontal="center" vertical="center"/>
    </xf>
    <xf numFmtId="0" fontId="114" fillId="3" borderId="0" xfId="163" applyFont="1" applyFill="1" applyBorder="1" applyAlignment="1">
      <alignment vertical="center"/>
    </xf>
    <xf numFmtId="0" fontId="117" fillId="0" borderId="0" xfId="163" applyFont="1" applyBorder="1" applyAlignment="1">
      <alignment horizontal="center" vertical="center"/>
    </xf>
    <xf numFmtId="43" fontId="118" fillId="3" borderId="0" xfId="26" applyFont="1" applyFill="1" applyBorder="1" applyAlignment="1">
      <alignment vertical="center"/>
    </xf>
    <xf numFmtId="44" fontId="119" fillId="0" borderId="0" xfId="166" applyNumberFormat="1" applyFont="1" applyFill="1" applyBorder="1" applyAlignment="1">
      <alignment horizontal="center" vertical="center"/>
    </xf>
    <xf numFmtId="44" fontId="117" fillId="0" borderId="0" xfId="166" applyNumberFormat="1" applyFont="1" applyFill="1" applyBorder="1" applyAlignment="1">
      <alignment horizontal="center" vertical="center"/>
    </xf>
    <xf numFmtId="0" fontId="117" fillId="0" borderId="297" xfId="163" applyFont="1" applyBorder="1" applyAlignment="1">
      <alignment horizontal="center" vertical="center"/>
    </xf>
    <xf numFmtId="0" fontId="114" fillId="0" borderId="0" xfId="163" applyFont="1" applyFill="1" applyBorder="1" applyAlignment="1">
      <alignment horizontal="left" vertical="center" wrapText="1"/>
    </xf>
    <xf numFmtId="0" fontId="115" fillId="0" borderId="0" xfId="163" applyFont="1" applyBorder="1" applyAlignment="1">
      <alignment horizontal="left" vertical="center" wrapText="1"/>
    </xf>
    <xf numFmtId="0" fontId="1" fillId="0" borderId="0" xfId="163" applyAlignment="1">
      <alignment vertical="center" wrapText="1"/>
    </xf>
    <xf numFmtId="0" fontId="117" fillId="0" borderId="323" xfId="163" applyFont="1" applyBorder="1" applyAlignment="1">
      <alignment horizontal="center" vertical="center" wrapText="1"/>
    </xf>
    <xf numFmtId="40" fontId="117" fillId="29" borderId="320" xfId="163" applyNumberFormat="1" applyFont="1" applyFill="1" applyBorder="1" applyAlignment="1">
      <alignment horizontal="center" vertical="center" wrapText="1"/>
    </xf>
    <xf numFmtId="14" fontId="119" fillId="0" borderId="323" xfId="163" applyNumberFormat="1" applyFont="1" applyFill="1" applyBorder="1" applyAlignment="1">
      <alignment horizontal="left" vertical="center" wrapText="1"/>
    </xf>
    <xf numFmtId="0" fontId="119" fillId="0" borderId="323" xfId="163" applyFont="1" applyFill="1" applyBorder="1" applyAlignment="1">
      <alignment horizontal="left" vertical="center" wrapText="1"/>
    </xf>
    <xf numFmtId="0" fontId="117" fillId="0" borderId="324" xfId="163" applyFont="1" applyBorder="1" applyAlignment="1">
      <alignment horizontal="center" vertical="center"/>
    </xf>
    <xf numFmtId="43" fontId="118" fillId="3" borderId="324" xfId="26" applyFont="1" applyFill="1" applyBorder="1" applyAlignment="1">
      <alignment vertical="center"/>
    </xf>
    <xf numFmtId="44" fontId="119" fillId="0" borderId="324" xfId="166" applyNumberFormat="1" applyFont="1" applyFill="1" applyBorder="1" applyAlignment="1">
      <alignment horizontal="center" vertical="center"/>
    </xf>
    <xf numFmtId="0" fontId="139" fillId="0" borderId="316" xfId="166" applyNumberFormat="1" applyFont="1" applyFill="1" applyBorder="1" applyAlignment="1">
      <alignment horizontal="center" vertical="center"/>
    </xf>
    <xf numFmtId="0" fontId="139" fillId="0" borderId="316" xfId="166" applyNumberFormat="1" applyFont="1" applyFill="1" applyBorder="1" applyAlignment="1">
      <alignment horizontal="center" vertical="center" wrapText="1"/>
    </xf>
    <xf numFmtId="43" fontId="114" fillId="0" borderId="225" xfId="163" applyNumberFormat="1" applyFont="1" applyFill="1" applyBorder="1" applyAlignment="1">
      <alignment horizontal="left" vertical="center"/>
    </xf>
    <xf numFmtId="0" fontId="114" fillId="0" borderId="314" xfId="163" applyFont="1" applyFill="1" applyBorder="1" applyAlignment="1">
      <alignment horizontal="left" vertical="center" wrapText="1"/>
    </xf>
    <xf numFmtId="0" fontId="114" fillId="0" borderId="314" xfId="163" applyFont="1" applyFill="1" applyBorder="1" applyAlignment="1">
      <alignment vertical="center"/>
    </xf>
    <xf numFmtId="43" fontId="114" fillId="0" borderId="314" xfId="164" applyNumberFormat="1" applyFont="1" applyFill="1" applyBorder="1" applyAlignment="1">
      <alignment vertical="center"/>
    </xf>
    <xf numFmtId="43" fontId="114" fillId="0" borderId="306" xfId="163" applyNumberFormat="1" applyFont="1" applyFill="1" applyBorder="1" applyAlignment="1">
      <alignment horizontal="left" vertical="center"/>
    </xf>
    <xf numFmtId="0" fontId="114" fillId="0" borderId="315" xfId="163" applyFont="1" applyFill="1" applyBorder="1" applyAlignment="1">
      <alignment vertical="center"/>
    </xf>
    <xf numFmtId="0" fontId="115" fillId="0" borderId="315" xfId="163" applyFont="1" applyBorder="1" applyAlignment="1">
      <alignment vertical="center"/>
    </xf>
    <xf numFmtId="0" fontId="115" fillId="0" borderId="306" xfId="163" applyFont="1" applyBorder="1" applyAlignment="1">
      <alignment horizontal="left" vertical="center"/>
    </xf>
    <xf numFmtId="0" fontId="114" fillId="0" borderId="232" xfId="163" applyFont="1" applyFill="1" applyBorder="1" applyAlignment="1">
      <alignment vertical="center"/>
    </xf>
    <xf numFmtId="0" fontId="114" fillId="0" borderId="166" xfId="163" applyFont="1" applyFill="1" applyBorder="1" applyAlignment="1">
      <alignment vertical="center"/>
    </xf>
    <xf numFmtId="0" fontId="117" fillId="0" borderId="164" xfId="163" applyFont="1" applyFill="1" applyBorder="1" applyAlignment="1">
      <alignment horizontal="center" vertical="center"/>
    </xf>
    <xf numFmtId="0" fontId="117" fillId="0" borderId="232" xfId="163" applyFont="1" applyFill="1" applyBorder="1" applyAlignment="1">
      <alignment horizontal="center" vertical="center" wrapText="1"/>
    </xf>
    <xf numFmtId="0" fontId="117" fillId="0" borderId="232" xfId="163" applyFont="1" applyFill="1" applyBorder="1" applyAlignment="1">
      <alignment horizontal="center" vertical="center"/>
    </xf>
    <xf numFmtId="43" fontId="117" fillId="0" borderId="232" xfId="164" applyNumberFormat="1" applyFont="1" applyFill="1" applyBorder="1" applyAlignment="1">
      <alignment horizontal="center" vertical="center"/>
    </xf>
    <xf numFmtId="0" fontId="114" fillId="0" borderId="232" xfId="163" applyFont="1" applyBorder="1" applyAlignment="1">
      <alignment horizontal="center" vertical="center"/>
    </xf>
    <xf numFmtId="0" fontId="114" fillId="28" borderId="225" xfId="163" applyFont="1" applyFill="1" applyBorder="1" applyAlignment="1">
      <alignment horizontal="left" vertical="center"/>
    </xf>
    <xf numFmtId="0" fontId="114" fillId="28" borderId="314" xfId="163" applyFont="1" applyFill="1" applyBorder="1" applyAlignment="1">
      <alignment horizontal="left" vertical="center" wrapText="1"/>
    </xf>
    <xf numFmtId="0" fontId="114" fillId="28" borderId="314" xfId="163" applyFont="1" applyFill="1" applyBorder="1" applyAlignment="1">
      <alignment horizontal="center" vertical="center"/>
    </xf>
    <xf numFmtId="43" fontId="114" fillId="28" borderId="314" xfId="164" applyNumberFormat="1" applyFont="1" applyFill="1" applyBorder="1" applyAlignment="1">
      <alignment horizontal="center" vertical="center"/>
    </xf>
    <xf numFmtId="0" fontId="115" fillId="0" borderId="314" xfId="163" applyFont="1" applyBorder="1" applyAlignment="1">
      <alignment vertical="center"/>
    </xf>
    <xf numFmtId="0" fontId="114" fillId="0" borderId="315" xfId="163" applyFont="1" applyBorder="1" applyAlignment="1">
      <alignment horizontal="center" vertical="center"/>
    </xf>
    <xf numFmtId="0" fontId="114" fillId="0" borderId="166" xfId="163" applyFont="1" applyBorder="1" applyAlignment="1">
      <alignment horizontal="center" vertical="center"/>
    </xf>
    <xf numFmtId="44" fontId="117" fillId="0" borderId="324" xfId="166" applyNumberFormat="1" applyFont="1" applyFill="1" applyBorder="1" applyAlignment="1">
      <alignment horizontal="center" vertical="center"/>
    </xf>
    <xf numFmtId="44" fontId="117" fillId="0" borderId="225" xfId="166" applyNumberFormat="1" applyFont="1" applyFill="1" applyBorder="1" applyAlignment="1">
      <alignment horizontal="center" vertical="center"/>
    </xf>
    <xf numFmtId="44" fontId="117" fillId="0" borderId="306" xfId="166" applyNumberFormat="1" applyFont="1" applyFill="1" applyBorder="1" applyAlignment="1">
      <alignment horizontal="center" vertical="center"/>
    </xf>
    <xf numFmtId="44" fontId="117" fillId="0" borderId="304" xfId="166" applyNumberFormat="1" applyFont="1" applyFill="1" applyBorder="1" applyAlignment="1">
      <alignment horizontal="center" vertical="center"/>
    </xf>
    <xf numFmtId="14" fontId="119" fillId="0" borderId="323" xfId="163" applyNumberFormat="1" applyFont="1" applyFill="1" applyBorder="1" applyAlignment="1">
      <alignment horizontal="center" vertical="center"/>
    </xf>
    <xf numFmtId="0" fontId="18" fillId="0" borderId="0" xfId="0" applyFont="1" applyAlignment="1" applyProtection="1">
      <alignment horizontal="center"/>
      <protection locked="0"/>
    </xf>
    <xf numFmtId="44" fontId="12" fillId="62" borderId="7" xfId="27" applyFont="1" applyFill="1" applyBorder="1" applyAlignment="1" applyProtection="1">
      <alignment vertical="center" wrapText="1"/>
      <protection locked="0"/>
    </xf>
    <xf numFmtId="0" fontId="14" fillId="3" borderId="113" xfId="0" applyFont="1" applyFill="1" applyBorder="1" applyAlignment="1" applyProtection="1">
      <alignment horizontal="center"/>
      <protection locked="0"/>
    </xf>
    <xf numFmtId="0" fontId="34" fillId="22" borderId="315" xfId="31" applyFont="1" applyFill="1" applyBorder="1" applyAlignment="1">
      <alignment horizontal="center" vertical="center" textRotation="180"/>
    </xf>
    <xf numFmtId="0" fontId="92" fillId="22" borderId="315" xfId="31" applyFont="1" applyFill="1" applyBorder="1" applyAlignment="1">
      <alignment vertical="center" textRotation="180"/>
    </xf>
    <xf numFmtId="0" fontId="34" fillId="22" borderId="207" xfId="31" applyFont="1" applyFill="1" applyBorder="1" applyAlignment="1">
      <alignment horizontal="center" vertical="center" textRotation="180"/>
    </xf>
    <xf numFmtId="0" fontId="34" fillId="22" borderId="38" xfId="31" applyFont="1" applyFill="1" applyBorder="1" applyAlignment="1">
      <alignment horizontal="center" vertical="center" textRotation="180"/>
    </xf>
    <xf numFmtId="0" fontId="92" fillId="22" borderId="38" xfId="31" applyFont="1" applyFill="1" applyBorder="1" applyAlignment="1">
      <alignment vertical="center" textRotation="180"/>
    </xf>
    <xf numFmtId="0" fontId="92" fillId="22" borderId="130" xfId="31" applyFont="1" applyFill="1" applyBorder="1" applyAlignment="1">
      <alignment vertical="center" textRotation="180"/>
    </xf>
    <xf numFmtId="0" fontId="92" fillId="22" borderId="73" xfId="31" applyFont="1" applyFill="1" applyBorder="1" applyAlignment="1">
      <alignment vertical="center" textRotation="180"/>
    </xf>
    <xf numFmtId="0" fontId="34" fillId="22" borderId="298" xfId="31" applyFont="1" applyFill="1" applyBorder="1" applyAlignment="1">
      <alignment horizontal="center" vertical="center" textRotation="180"/>
    </xf>
    <xf numFmtId="0" fontId="92" fillId="22" borderId="187" xfId="31" applyFont="1" applyFill="1" applyBorder="1" applyAlignment="1">
      <alignment vertical="center" textRotation="180"/>
    </xf>
    <xf numFmtId="0" fontId="54" fillId="3" borderId="175" xfId="0" applyFont="1" applyFill="1" applyBorder="1" applyAlignment="1" applyProtection="1">
      <alignment vertical="center"/>
      <protection locked="0"/>
    </xf>
    <xf numFmtId="43" fontId="0" fillId="0" borderId="314" xfId="26" applyFont="1" applyBorder="1" applyAlignment="1" applyProtection="1">
      <alignment horizontal="center"/>
      <protection locked="0"/>
    </xf>
    <xf numFmtId="0" fontId="9" fillId="3" borderId="298" xfId="0" applyFont="1" applyFill="1" applyBorder="1" applyAlignment="1" applyProtection="1">
      <alignment horizontal="center" vertical="center"/>
      <protection locked="0"/>
    </xf>
    <xf numFmtId="0" fontId="13" fillId="3" borderId="306" xfId="1" applyNumberFormat="1" applyFont="1" applyFill="1" applyBorder="1" applyAlignment="1" applyProtection="1">
      <alignment vertical="center"/>
      <protection locked="0"/>
    </xf>
    <xf numFmtId="0" fontId="12" fillId="3" borderId="315" xfId="1" applyFont="1" applyFill="1" applyBorder="1" applyAlignment="1" applyProtection="1">
      <alignment vertical="center"/>
      <protection locked="0"/>
    </xf>
    <xf numFmtId="0" fontId="13" fillId="3" borderId="319" xfId="1" applyFont="1" applyFill="1" applyBorder="1" applyAlignment="1" applyProtection="1">
      <alignment vertical="center"/>
      <protection locked="0"/>
    </xf>
    <xf numFmtId="0" fontId="12" fillId="3" borderId="321" xfId="1" applyFont="1" applyFill="1" applyBorder="1" applyAlignment="1" applyProtection="1">
      <alignment vertical="center"/>
      <protection locked="0"/>
    </xf>
    <xf numFmtId="0" fontId="13" fillId="4" borderId="316" xfId="5" applyNumberFormat="1" applyFont="1" applyFill="1" applyBorder="1" applyAlignment="1" applyProtection="1">
      <alignment horizontal="center" vertical="center" wrapText="1"/>
      <protection locked="0"/>
    </xf>
    <xf numFmtId="0" fontId="13" fillId="4" borderId="316" xfId="5" applyFont="1" applyFill="1" applyBorder="1" applyAlignment="1" applyProtection="1">
      <alignment horizontal="center" vertical="center" wrapText="1"/>
      <protection locked="0"/>
    </xf>
    <xf numFmtId="43" fontId="13" fillId="4" borderId="316" xfId="26" applyFont="1" applyFill="1" applyBorder="1" applyAlignment="1" applyProtection="1">
      <alignment horizontal="center" vertical="center"/>
      <protection locked="0"/>
    </xf>
    <xf numFmtId="0" fontId="13" fillId="4" borderId="316" xfId="5" applyFont="1" applyFill="1" applyBorder="1" applyAlignment="1" applyProtection="1">
      <alignment horizontal="center" vertical="center"/>
      <protection locked="0"/>
    </xf>
    <xf numFmtId="0" fontId="13" fillId="4" borderId="316" xfId="28" applyFont="1" applyFill="1" applyBorder="1" applyAlignment="1" applyProtection="1">
      <alignment horizontal="center" vertical="center"/>
      <protection locked="0"/>
    </xf>
    <xf numFmtId="0" fontId="12" fillId="0" borderId="318" xfId="25" applyNumberFormat="1" applyFont="1" applyFill="1" applyBorder="1" applyAlignment="1" applyProtection="1">
      <alignment vertical="center" wrapText="1"/>
      <protection locked="0"/>
    </xf>
    <xf numFmtId="164" fontId="12" fillId="0" borderId="317" xfId="25" applyFont="1" applyFill="1" applyBorder="1" applyAlignment="1" applyProtection="1">
      <alignment vertical="center" wrapText="1"/>
      <protection locked="0"/>
    </xf>
    <xf numFmtId="43" fontId="12" fillId="0" borderId="317" xfId="26" applyFont="1" applyFill="1" applyBorder="1" applyAlignment="1" applyProtection="1">
      <alignment horizontal="center"/>
      <protection locked="0"/>
    </xf>
    <xf numFmtId="4" fontId="12" fillId="0" borderId="317" xfId="5" applyNumberFormat="1" applyFont="1" applyFill="1" applyBorder="1" applyProtection="1">
      <protection locked="0"/>
    </xf>
    <xf numFmtId="44" fontId="12" fillId="0" borderId="317" xfId="27" applyFont="1" applyBorder="1" applyProtection="1">
      <protection locked="0"/>
    </xf>
    <xf numFmtId="10" fontId="14" fillId="0" borderId="3" xfId="30" applyNumberFormat="1" applyFont="1" applyBorder="1" applyAlignment="1" applyProtection="1">
      <alignment horizontal="center"/>
      <protection locked="0"/>
    </xf>
    <xf numFmtId="43" fontId="118" fillId="3" borderId="310" xfId="26" applyFont="1" applyFill="1" applyBorder="1" applyAlignment="1">
      <alignment vertical="center"/>
    </xf>
    <xf numFmtId="44" fontId="119" fillId="0" borderId="310" xfId="166" applyNumberFormat="1" applyFont="1" applyFill="1" applyBorder="1" applyAlignment="1">
      <alignment horizontal="center" vertical="center"/>
    </xf>
    <xf numFmtId="44" fontId="117" fillId="0" borderId="310" xfId="166" applyNumberFormat="1" applyFont="1" applyFill="1" applyBorder="1" applyAlignment="1">
      <alignment horizontal="center" vertical="center"/>
    </xf>
    <xf numFmtId="40" fontId="116" fillId="29" borderId="164" xfId="163" applyNumberFormat="1" applyFont="1" applyFill="1" applyBorder="1" applyAlignment="1">
      <alignment vertical="center" wrapText="1"/>
    </xf>
    <xf numFmtId="40" fontId="117" fillId="29" borderId="326" xfId="163" applyNumberFormat="1" applyFont="1" applyFill="1" applyBorder="1" applyAlignment="1">
      <alignment horizontal="center" vertical="center" wrapText="1"/>
    </xf>
    <xf numFmtId="40" fontId="117" fillId="29" borderId="232" xfId="163" applyNumberFormat="1" applyFont="1" applyFill="1" applyBorder="1" applyAlignment="1">
      <alignment horizontal="center" vertical="center" wrapText="1"/>
    </xf>
    <xf numFmtId="40" fontId="117" fillId="29" borderId="232" xfId="163" applyNumberFormat="1" applyFont="1" applyFill="1" applyBorder="1" applyAlignment="1">
      <alignment vertical="center"/>
    </xf>
    <xf numFmtId="40" fontId="117" fillId="29" borderId="326" xfId="163" applyNumberFormat="1" applyFont="1" applyFill="1" applyBorder="1" applyAlignment="1">
      <alignment horizontal="center" vertical="center"/>
    </xf>
    <xf numFmtId="43" fontId="118" fillId="3" borderId="185" xfId="26" applyFont="1" applyFill="1" applyBorder="1" applyAlignment="1">
      <alignment vertical="center"/>
    </xf>
    <xf numFmtId="43" fontId="117" fillId="0" borderId="323" xfId="164" applyNumberFormat="1" applyFont="1" applyBorder="1" applyAlignment="1">
      <alignment horizontal="center" vertical="center"/>
    </xf>
    <xf numFmtId="40" fontId="116" fillId="29" borderId="319" xfId="163" applyNumberFormat="1" applyFont="1" applyFill="1" applyBorder="1" applyAlignment="1">
      <alignment vertical="center" wrapText="1"/>
    </xf>
    <xf numFmtId="40" fontId="117" fillId="29" borderId="323" xfId="163" applyNumberFormat="1" applyFont="1" applyFill="1" applyBorder="1" applyAlignment="1">
      <alignment horizontal="center" vertical="center" wrapText="1"/>
    </xf>
    <xf numFmtId="40" fontId="117" fillId="29" borderId="320" xfId="163" applyNumberFormat="1" applyFont="1" applyFill="1" applyBorder="1" applyAlignment="1">
      <alignment vertical="center"/>
    </xf>
    <xf numFmtId="40" fontId="117" fillId="29" borderId="323" xfId="163" applyNumberFormat="1" applyFont="1" applyFill="1" applyBorder="1" applyAlignment="1">
      <alignment horizontal="center" vertical="center"/>
    </xf>
    <xf numFmtId="172" fontId="119" fillId="0" borderId="323" xfId="164" applyNumberFormat="1" applyFont="1" applyFill="1" applyBorder="1" applyAlignment="1">
      <alignment horizontal="center" vertical="center"/>
    </xf>
    <xf numFmtId="0" fontId="119" fillId="0" borderId="323" xfId="163" applyFont="1" applyFill="1" applyBorder="1" applyAlignment="1">
      <alignment horizontal="center" vertical="center"/>
    </xf>
    <xf numFmtId="10" fontId="119" fillId="0" borderId="323" xfId="163" applyNumberFormat="1" applyFont="1" applyFill="1" applyBorder="1" applyAlignment="1">
      <alignment horizontal="center" vertical="center"/>
    </xf>
    <xf numFmtId="43" fontId="119" fillId="0" borderId="323" xfId="164" applyNumberFormat="1" applyFont="1" applyFill="1" applyBorder="1" applyAlignment="1">
      <alignment horizontal="center" vertical="center"/>
    </xf>
    <xf numFmtId="44" fontId="119" fillId="0" borderId="323" xfId="163" applyNumberFormat="1" applyFont="1" applyFill="1" applyBorder="1" applyAlignment="1">
      <alignment horizontal="center" vertical="center"/>
    </xf>
    <xf numFmtId="44" fontId="119" fillId="0" borderId="323" xfId="166" applyNumberFormat="1" applyFont="1" applyFill="1" applyBorder="1" applyAlignment="1">
      <alignment horizontal="center" vertical="center"/>
    </xf>
    <xf numFmtId="172" fontId="119" fillId="0" borderId="323" xfId="163" applyNumberFormat="1" applyFont="1" applyFill="1" applyBorder="1" applyAlignment="1">
      <alignment horizontal="center" vertical="center"/>
    </xf>
    <xf numFmtId="0" fontId="117" fillId="0" borderId="324" xfId="163" applyFont="1" applyFill="1" applyBorder="1" applyAlignment="1">
      <alignment vertical="center"/>
    </xf>
    <xf numFmtId="0" fontId="117" fillId="0" borderId="325" xfId="163" applyFont="1" applyFill="1" applyBorder="1" applyAlignment="1">
      <alignment vertical="center"/>
    </xf>
    <xf numFmtId="44" fontId="117" fillId="0" borderId="315" xfId="166" applyNumberFormat="1" applyFont="1" applyFill="1" applyBorder="1" applyAlignment="1">
      <alignment horizontal="center" vertical="center"/>
    </xf>
    <xf numFmtId="44" fontId="117" fillId="0" borderId="322" xfId="166" applyNumberFormat="1" applyFont="1" applyFill="1" applyBorder="1" applyAlignment="1">
      <alignment horizontal="center" vertical="center"/>
    </xf>
    <xf numFmtId="40" fontId="117" fillId="29" borderId="319" xfId="163" applyNumberFormat="1" applyFont="1" applyFill="1" applyBorder="1" applyAlignment="1">
      <alignment vertical="center" wrapText="1"/>
    </xf>
    <xf numFmtId="40" fontId="117" fillId="29" borderId="324" xfId="163" applyNumberFormat="1" applyFont="1" applyFill="1" applyBorder="1" applyAlignment="1">
      <alignment vertical="center"/>
    </xf>
    <xf numFmtId="40" fontId="117" fillId="29" borderId="325" xfId="163" applyNumberFormat="1" applyFont="1" applyFill="1" applyBorder="1" applyAlignment="1">
      <alignment vertical="center"/>
    </xf>
    <xf numFmtId="44" fontId="117" fillId="0" borderId="164" xfId="166" applyNumberFormat="1" applyFont="1" applyFill="1" applyBorder="1" applyAlignment="1">
      <alignment horizontal="center" vertical="center"/>
    </xf>
    <xf numFmtId="44" fontId="117" fillId="0" borderId="166" xfId="166" applyNumberFormat="1" applyFont="1" applyFill="1" applyBorder="1" applyAlignment="1">
      <alignment horizontal="center" vertical="center"/>
    </xf>
    <xf numFmtId="0" fontId="116" fillId="3" borderId="316" xfId="163" applyNumberFormat="1" applyFont="1" applyFill="1" applyBorder="1" applyAlignment="1">
      <alignment horizontal="center" vertical="center" wrapText="1"/>
    </xf>
    <xf numFmtId="0" fontId="114" fillId="28" borderId="0" xfId="163" applyFont="1" applyFill="1" applyBorder="1" applyAlignment="1">
      <alignment horizontal="center" vertical="center"/>
    </xf>
    <xf numFmtId="0" fontId="114" fillId="0" borderId="0" xfId="163" applyFont="1" applyBorder="1" applyAlignment="1">
      <alignment horizontal="center" vertical="center"/>
    </xf>
    <xf numFmtId="0" fontId="117" fillId="0" borderId="323" xfId="163" applyFont="1" applyBorder="1" applyAlignment="1">
      <alignment horizontal="center" vertical="center"/>
    </xf>
    <xf numFmtId="0" fontId="9" fillId="3" borderId="13" xfId="0" applyFont="1" applyFill="1" applyBorder="1" applyAlignment="1" applyProtection="1">
      <alignment horizontal="center" vertical="center"/>
      <protection locked="0"/>
    </xf>
    <xf numFmtId="0" fontId="9" fillId="3" borderId="14" xfId="0" applyFont="1" applyFill="1" applyBorder="1" applyAlignment="1" applyProtection="1">
      <alignment horizontal="center" vertical="center"/>
      <protection locked="0"/>
    </xf>
    <xf numFmtId="0" fontId="9" fillId="3" borderId="15" xfId="0" applyFont="1" applyFill="1" applyBorder="1" applyAlignment="1" applyProtection="1">
      <alignment horizontal="center" vertical="center"/>
      <protection locked="0"/>
    </xf>
    <xf numFmtId="0" fontId="14" fillId="3" borderId="112" xfId="0" applyFont="1" applyFill="1" applyBorder="1" applyAlignment="1" applyProtection="1">
      <alignment horizontal="center"/>
      <protection locked="0"/>
    </xf>
    <xf numFmtId="0" fontId="14" fillId="3" borderId="113" xfId="0" applyFont="1" applyFill="1" applyBorder="1" applyAlignment="1" applyProtection="1">
      <alignment horizontal="center"/>
      <protection locked="0"/>
    </xf>
    <xf numFmtId="0" fontId="14" fillId="3" borderId="22" xfId="0" applyFont="1" applyFill="1" applyBorder="1" applyAlignment="1" applyProtection="1">
      <alignment horizontal="center"/>
      <protection locked="0"/>
    </xf>
    <xf numFmtId="10" fontId="14" fillId="3" borderId="112" xfId="30" applyNumberFormat="1" applyFont="1" applyFill="1" applyBorder="1" applyAlignment="1" applyProtection="1">
      <alignment horizontal="center"/>
      <protection locked="0"/>
    </xf>
    <xf numFmtId="10" fontId="14" fillId="3" borderId="118" xfId="30" applyNumberFormat="1" applyFont="1" applyFill="1" applyBorder="1" applyAlignment="1" applyProtection="1">
      <alignment horizontal="center"/>
      <protection locked="0"/>
    </xf>
    <xf numFmtId="0" fontId="18" fillId="0" borderId="0" xfId="0" applyFont="1" applyAlignment="1" applyProtection="1">
      <alignment horizontal="center"/>
      <protection locked="0"/>
    </xf>
    <xf numFmtId="0" fontId="17" fillId="0" borderId="0" xfId="0" applyFont="1" applyBorder="1" applyAlignment="1" applyProtection="1">
      <alignment horizontal="center"/>
      <protection locked="0"/>
    </xf>
    <xf numFmtId="0" fontId="26" fillId="0" borderId="42" xfId="36" applyFont="1" applyFill="1" applyBorder="1" applyAlignment="1">
      <alignment horizontal="center" vertical="center"/>
    </xf>
    <xf numFmtId="0" fontId="26" fillId="0" borderId="45" xfId="36" applyFont="1" applyFill="1" applyBorder="1" applyAlignment="1">
      <alignment horizontal="center" vertical="center"/>
    </xf>
    <xf numFmtId="0" fontId="29" fillId="11" borderId="52" xfId="36" applyFont="1" applyFill="1" applyBorder="1" applyAlignment="1">
      <alignment horizontal="center" vertical="top"/>
    </xf>
    <xf numFmtId="0" fontId="29" fillId="11" borderId="57" xfId="36" applyFont="1" applyFill="1" applyBorder="1" applyAlignment="1">
      <alignment horizontal="center" vertical="top"/>
    </xf>
    <xf numFmtId="0" fontId="29" fillId="11" borderId="53" xfId="36" applyFont="1" applyFill="1" applyBorder="1" applyAlignment="1">
      <alignment horizontal="left" vertical="top" wrapText="1"/>
    </xf>
    <xf numFmtId="0" fontId="29" fillId="11" borderId="58" xfId="36" applyFont="1" applyFill="1" applyBorder="1" applyAlignment="1">
      <alignment horizontal="left" vertical="top" wrapText="1"/>
    </xf>
    <xf numFmtId="0" fontId="26" fillId="11" borderId="0" xfId="36" applyFont="1" applyFill="1" applyBorder="1" applyAlignment="1">
      <alignment horizontal="center" vertical="center" textRotation="180"/>
    </xf>
    <xf numFmtId="0" fontId="26" fillId="11" borderId="38" xfId="36" applyFont="1" applyFill="1" applyBorder="1" applyAlignment="1">
      <alignment horizontal="center" vertical="center" textRotation="180"/>
    </xf>
    <xf numFmtId="0" fontId="29" fillId="11" borderId="67" xfId="36" applyFont="1" applyFill="1" applyBorder="1" applyAlignment="1">
      <alignment horizontal="center" vertical="top"/>
    </xf>
    <xf numFmtId="0" fontId="29" fillId="11" borderId="53" xfId="36" applyFont="1" applyFill="1" applyBorder="1" applyAlignment="1">
      <alignment horizontal="center" vertical="top"/>
    </xf>
    <xf numFmtId="0" fontId="29" fillId="11" borderId="63" xfId="36" applyFont="1" applyFill="1" applyBorder="1" applyAlignment="1">
      <alignment horizontal="justify" vertical="top"/>
    </xf>
    <xf numFmtId="0" fontId="43" fillId="11" borderId="103" xfId="36" applyFont="1" applyFill="1" applyBorder="1" applyAlignment="1">
      <alignment horizontal="center" vertical="center" textRotation="180"/>
    </xf>
    <xf numFmtId="0" fontId="43" fillId="11" borderId="104" xfId="36" applyFont="1" applyFill="1" applyBorder="1" applyAlignment="1">
      <alignment horizontal="center" vertical="center" textRotation="180"/>
    </xf>
    <xf numFmtId="0" fontId="43" fillId="11" borderId="105" xfId="36" applyFont="1" applyFill="1" applyBorder="1" applyAlignment="1">
      <alignment horizontal="center" vertical="center" textRotation="180"/>
    </xf>
    <xf numFmtId="0" fontId="43" fillId="11" borderId="106" xfId="36" applyFont="1" applyFill="1" applyBorder="1" applyAlignment="1">
      <alignment horizontal="center" vertical="center" textRotation="180"/>
    </xf>
    <xf numFmtId="0" fontId="26" fillId="11" borderId="42" xfId="36" applyFont="1" applyFill="1" applyBorder="1" applyAlignment="1">
      <alignment horizontal="center" vertical="center" textRotation="180" wrapText="1"/>
    </xf>
    <xf numFmtId="0" fontId="26" fillId="11" borderId="46" xfId="36" applyFont="1" applyFill="1" applyBorder="1" applyAlignment="1">
      <alignment horizontal="center" vertical="center" textRotation="180" wrapText="1"/>
    </xf>
    <xf numFmtId="0" fontId="26" fillId="11" borderId="71" xfId="36" applyFont="1" applyFill="1" applyBorder="1" applyAlignment="1">
      <alignment horizontal="center" vertical="center" textRotation="180" wrapText="1"/>
    </xf>
    <xf numFmtId="0" fontId="26" fillId="11" borderId="43" xfId="36" applyFont="1" applyFill="1" applyBorder="1" applyAlignment="1">
      <alignment horizontal="center" vertical="center"/>
    </xf>
    <xf numFmtId="0" fontId="26" fillId="11" borderId="47" xfId="36" applyFont="1" applyFill="1" applyBorder="1" applyAlignment="1">
      <alignment horizontal="center" vertical="center"/>
    </xf>
    <xf numFmtId="0" fontId="26" fillId="0" borderId="44" xfId="36" applyFont="1" applyFill="1" applyBorder="1" applyAlignment="1">
      <alignment horizontal="center" vertical="center"/>
    </xf>
    <xf numFmtId="0" fontId="29" fillId="0" borderId="67" xfId="36" applyFont="1" applyFill="1" applyBorder="1" applyAlignment="1">
      <alignment horizontal="center" vertical="top"/>
    </xf>
    <xf numFmtId="0" fontId="29" fillId="0" borderId="74" xfId="36" applyFont="1" applyFill="1" applyBorder="1" applyAlignment="1">
      <alignment horizontal="center" vertical="top"/>
    </xf>
    <xf numFmtId="0" fontId="29" fillId="0" borderId="63" xfId="36" applyFont="1" applyFill="1" applyBorder="1" applyAlignment="1">
      <alignment horizontal="justify" vertical="top"/>
    </xf>
    <xf numFmtId="0" fontId="29" fillId="0" borderId="75" xfId="36" applyFont="1" applyFill="1" applyBorder="1" applyAlignment="1">
      <alignment horizontal="justify" vertical="top"/>
    </xf>
    <xf numFmtId="0" fontId="35" fillId="11" borderId="80" xfId="36" applyFont="1" applyFill="1" applyBorder="1" applyAlignment="1">
      <alignment horizontal="left" vertical="center" textRotation="180"/>
    </xf>
    <xf numFmtId="0" fontId="35" fillId="11" borderId="83" xfId="36" applyFont="1" applyFill="1" applyBorder="1" applyAlignment="1">
      <alignment horizontal="left" vertical="center" textRotation="180"/>
    </xf>
    <xf numFmtId="0" fontId="35" fillId="11" borderId="107" xfId="36" applyFont="1" applyFill="1" applyBorder="1" applyAlignment="1">
      <alignment horizontal="left" vertical="center" textRotation="180"/>
    </xf>
    <xf numFmtId="0" fontId="26" fillId="11" borderId="101" xfId="36" applyFont="1" applyFill="1" applyBorder="1" applyAlignment="1">
      <alignment horizontal="left" vertical="center" wrapText="1"/>
    </xf>
    <xf numFmtId="0" fontId="26" fillId="11" borderId="102" xfId="36" applyFont="1" applyFill="1" applyBorder="1" applyAlignment="1">
      <alignment horizontal="left" vertical="center" wrapText="1"/>
    </xf>
    <xf numFmtId="10" fontId="58" fillId="3" borderId="112" xfId="30" applyNumberFormat="1" applyFont="1" applyFill="1" applyBorder="1" applyAlignment="1" applyProtection="1">
      <alignment horizontal="center"/>
      <protection locked="0"/>
    </xf>
    <xf numFmtId="10" fontId="58" fillId="3" borderId="118" xfId="30" applyNumberFormat="1" applyFont="1" applyFill="1" applyBorder="1" applyAlignment="1" applyProtection="1">
      <alignment horizontal="center"/>
      <protection locked="0"/>
    </xf>
    <xf numFmtId="0" fontId="9" fillId="3" borderId="170" xfId="0" applyFont="1" applyFill="1" applyBorder="1" applyAlignment="1" applyProtection="1">
      <alignment horizontal="center" vertical="center"/>
      <protection locked="0"/>
    </xf>
    <xf numFmtId="0" fontId="9" fillId="3" borderId="206" xfId="0" applyFont="1" applyFill="1" applyBorder="1" applyAlignment="1" applyProtection="1">
      <alignment horizontal="center" vertical="center"/>
      <protection locked="0"/>
    </xf>
    <xf numFmtId="0" fontId="82" fillId="3" borderId="295" xfId="0" applyFont="1" applyFill="1" applyBorder="1" applyAlignment="1" applyProtection="1">
      <alignment horizontal="left" vertical="center"/>
      <protection locked="0"/>
    </xf>
    <xf numFmtId="0" fontId="82" fillId="3" borderId="294" xfId="0" applyFont="1" applyFill="1" applyBorder="1" applyAlignment="1" applyProtection="1">
      <alignment horizontal="left" vertical="center"/>
      <protection locked="0"/>
    </xf>
    <xf numFmtId="0" fontId="78" fillId="3" borderId="170" xfId="0" applyFont="1" applyFill="1" applyBorder="1" applyAlignment="1" applyProtection="1">
      <alignment horizontal="center" vertical="center"/>
      <protection locked="0"/>
    </xf>
    <xf numFmtId="0" fontId="78" fillId="3" borderId="206" xfId="0" applyFont="1" applyFill="1" applyBorder="1" applyAlignment="1" applyProtection="1">
      <alignment horizontal="center" vertical="center"/>
      <protection locked="0"/>
    </xf>
    <xf numFmtId="0" fontId="78" fillId="3" borderId="298" xfId="0" applyFont="1" applyFill="1" applyBorder="1" applyAlignment="1" applyProtection="1">
      <alignment horizontal="center" vertical="center"/>
      <protection locked="0"/>
    </xf>
    <xf numFmtId="0" fontId="50" fillId="3" borderId="23" xfId="0" applyFont="1" applyFill="1" applyBorder="1" applyAlignment="1" applyProtection="1">
      <alignment horizontal="center" vertical="center" textRotation="90" wrapText="1"/>
      <protection locked="0"/>
    </xf>
    <xf numFmtId="0" fontId="50" fillId="3" borderId="119" xfId="0" applyFont="1" applyFill="1" applyBorder="1" applyAlignment="1" applyProtection="1">
      <alignment horizontal="center" vertical="center" textRotation="90" wrapText="1"/>
      <protection locked="0"/>
    </xf>
    <xf numFmtId="10" fontId="78" fillId="3" borderId="300" xfId="30" applyNumberFormat="1" applyFont="1" applyFill="1" applyBorder="1" applyAlignment="1" applyProtection="1">
      <alignment horizontal="center" vertical="center"/>
      <protection locked="0"/>
    </xf>
    <xf numFmtId="10" fontId="78" fillId="3" borderId="41" xfId="30" applyNumberFormat="1" applyFont="1" applyFill="1" applyBorder="1" applyAlignment="1" applyProtection="1">
      <alignment horizontal="center" vertical="center"/>
      <protection locked="0"/>
    </xf>
    <xf numFmtId="10" fontId="78" fillId="3" borderId="175" xfId="30" applyNumberFormat="1" applyFont="1" applyFill="1" applyBorder="1" applyAlignment="1" applyProtection="1">
      <alignment horizontal="center" vertical="center"/>
      <protection locked="0"/>
    </xf>
    <xf numFmtId="0" fontId="45" fillId="0" borderId="63" xfId="40" applyFont="1" applyBorder="1" applyAlignment="1">
      <alignment horizontal="right"/>
    </xf>
    <xf numFmtId="0" fontId="45" fillId="0" borderId="63" xfId="40" applyFont="1" applyBorder="1" applyAlignment="1">
      <alignment horizontal="center"/>
    </xf>
    <xf numFmtId="0" fontId="45" fillId="0" borderId="64" xfId="40" applyFont="1" applyBorder="1" applyAlignment="1">
      <alignment horizontal="left"/>
    </xf>
    <xf numFmtId="0" fontId="45" fillId="0" borderId="54" xfId="40" applyFont="1" applyFill="1" applyBorder="1"/>
    <xf numFmtId="0" fontId="83" fillId="22" borderId="28" xfId="31" applyFont="1" applyFill="1" applyBorder="1" applyAlignment="1">
      <alignment horizontal="center" vertical="center" textRotation="180"/>
    </xf>
    <xf numFmtId="0" fontId="83" fillId="22" borderId="141" xfId="31" applyFont="1" applyFill="1" applyBorder="1" applyAlignment="1">
      <alignment horizontal="center" vertical="center" textRotation="180"/>
    </xf>
    <xf numFmtId="0" fontId="83" fillId="22" borderId="142" xfId="31" applyFont="1" applyFill="1" applyBorder="1" applyAlignment="1">
      <alignment horizontal="center" vertical="center" textRotation="180"/>
    </xf>
    <xf numFmtId="0" fontId="84" fillId="0" borderId="123" xfId="31" applyFont="1" applyFill="1" applyBorder="1" applyAlignment="1">
      <alignment horizontal="center" vertical="top"/>
    </xf>
    <xf numFmtId="1" fontId="84" fillId="0" borderId="226" xfId="31" applyNumberFormat="1" applyFont="1" applyFill="1" applyBorder="1" applyAlignment="1">
      <alignment horizontal="left" vertical="top" wrapText="1"/>
    </xf>
    <xf numFmtId="1" fontId="84" fillId="0" borderId="132" xfId="31" applyNumberFormat="1" applyFont="1" applyFill="1" applyBorder="1" applyAlignment="1">
      <alignment horizontal="left" vertical="top" wrapText="1"/>
    </xf>
    <xf numFmtId="0" fontId="74" fillId="0" borderId="37" xfId="31" applyFont="1" applyFill="1" applyBorder="1" applyAlignment="1">
      <alignment horizontal="center" vertical="center"/>
    </xf>
    <xf numFmtId="0" fontId="74" fillId="0" borderId="0" xfId="31" applyFont="1" applyFill="1" applyBorder="1" applyAlignment="1">
      <alignment horizontal="center" vertical="center"/>
    </xf>
    <xf numFmtId="0" fontId="84" fillId="0" borderId="190" xfId="31" applyFont="1" applyFill="1" applyBorder="1" applyAlignment="1">
      <alignment horizontal="center" vertical="top"/>
    </xf>
    <xf numFmtId="1" fontId="84" fillId="0" borderId="27" xfId="31" applyNumberFormat="1" applyFont="1" applyFill="1" applyBorder="1" applyAlignment="1">
      <alignment horizontal="left" vertical="top" wrapText="1"/>
    </xf>
    <xf numFmtId="0" fontId="74" fillId="22" borderId="169" xfId="31" applyFont="1" applyFill="1" applyBorder="1" applyAlignment="1">
      <alignment horizontal="center" vertical="center" textRotation="180" wrapText="1"/>
    </xf>
    <xf numFmtId="0" fontId="74" fillId="22" borderId="173" xfId="31" applyFont="1" applyFill="1" applyBorder="1" applyAlignment="1">
      <alignment horizontal="center" vertical="center" textRotation="180" wrapText="1"/>
    </xf>
    <xf numFmtId="0" fontId="75" fillId="22" borderId="170" xfId="31" applyFont="1" applyFill="1" applyBorder="1" applyAlignment="1">
      <alignment horizontal="center" vertical="top" textRotation="180"/>
    </xf>
    <xf numFmtId="0" fontId="75" fillId="22" borderId="16" xfId="31" applyFont="1" applyFill="1" applyBorder="1" applyAlignment="1">
      <alignment horizontal="center" vertical="top" textRotation="180"/>
    </xf>
    <xf numFmtId="0" fontId="75" fillId="22" borderId="34" xfId="31" applyFont="1" applyFill="1" applyBorder="1" applyAlignment="1">
      <alignment horizontal="center" vertical="top" textRotation="180"/>
    </xf>
    <xf numFmtId="0" fontId="75" fillId="22" borderId="38" xfId="31" applyFont="1" applyFill="1" applyBorder="1" applyAlignment="1">
      <alignment horizontal="center" vertical="top" textRotation="180"/>
    </xf>
    <xf numFmtId="0" fontId="74" fillId="22" borderId="169" xfId="31" applyFont="1" applyFill="1" applyBorder="1" applyAlignment="1">
      <alignment horizontal="center" vertical="center"/>
    </xf>
    <xf numFmtId="0" fontId="74" fillId="22" borderId="174" xfId="31" applyFont="1" applyFill="1" applyBorder="1" applyAlignment="1">
      <alignment horizontal="center" vertical="center"/>
    </xf>
    <xf numFmtId="0" fontId="74" fillId="0" borderId="167" xfId="31" applyFont="1" applyFill="1" applyBorder="1" applyAlignment="1">
      <alignment horizontal="center" vertical="center"/>
    </xf>
    <xf numFmtId="0" fontId="74" fillId="0" borderId="168" xfId="31" applyFont="1" applyFill="1" applyBorder="1" applyAlignment="1">
      <alignment horizontal="center" vertical="center"/>
    </xf>
    <xf numFmtId="0" fontId="74" fillId="22" borderId="167" xfId="31" applyFont="1" applyFill="1" applyBorder="1" applyAlignment="1">
      <alignment horizontal="center" vertical="center"/>
    </xf>
    <xf numFmtId="0" fontId="74" fillId="22" borderId="172" xfId="31" applyFont="1" applyFill="1" applyBorder="1" applyAlignment="1">
      <alignment horizontal="center" vertical="center"/>
    </xf>
    <xf numFmtId="0" fontId="74" fillId="22" borderId="16" xfId="31" applyFont="1" applyFill="1" applyBorder="1" applyAlignment="1">
      <alignment horizontal="center" vertical="center" textRotation="180"/>
    </xf>
    <xf numFmtId="0" fontId="74" fillId="22" borderId="38" xfId="31" applyFont="1" applyFill="1" applyBorder="1" applyAlignment="1">
      <alignment horizontal="center" vertical="center" textRotation="180"/>
    </xf>
    <xf numFmtId="0" fontId="74" fillId="22" borderId="306" xfId="31" applyFont="1" applyFill="1" applyBorder="1" applyAlignment="1">
      <alignment horizontal="center" vertical="center" textRotation="180"/>
    </xf>
    <xf numFmtId="0" fontId="83" fillId="22" borderId="207" xfId="31" applyFont="1" applyFill="1" applyBorder="1" applyAlignment="1">
      <alignment horizontal="center" vertical="center" textRotation="180"/>
    </xf>
    <xf numFmtId="0" fontId="83" fillId="22" borderId="38" xfId="31" applyFont="1" applyFill="1" applyBorder="1" applyAlignment="1">
      <alignment horizontal="center" vertical="center" textRotation="180"/>
    </xf>
    <xf numFmtId="0" fontId="83" fillId="22" borderId="309" xfId="31" applyFont="1" applyFill="1" applyBorder="1" applyAlignment="1">
      <alignment horizontal="center" vertical="center" textRotation="180"/>
    </xf>
    <xf numFmtId="0" fontId="74" fillId="22" borderId="182" xfId="31" applyFont="1" applyFill="1" applyBorder="1" applyAlignment="1">
      <alignment horizontal="center" vertical="center" textRotation="180"/>
    </xf>
    <xf numFmtId="0" fontId="74" fillId="22" borderId="73" xfId="31" applyFont="1" applyFill="1" applyBorder="1" applyAlignment="1">
      <alignment horizontal="center" vertical="center" textRotation="180"/>
    </xf>
    <xf numFmtId="0" fontId="74" fillId="0" borderId="172" xfId="31" applyFont="1" applyFill="1" applyBorder="1" applyAlignment="1">
      <alignment horizontal="center" vertical="center"/>
    </xf>
    <xf numFmtId="0" fontId="92" fillId="22" borderId="37" xfId="31" applyFont="1" applyFill="1" applyBorder="1" applyAlignment="1">
      <alignment horizontal="center" vertical="center" textRotation="180"/>
    </xf>
    <xf numFmtId="0" fontId="92" fillId="22" borderId="17" xfId="31" applyFont="1" applyFill="1" applyBorder="1" applyAlignment="1">
      <alignment horizontal="center" vertical="center" textRotation="180"/>
    </xf>
    <xf numFmtId="0" fontId="92" fillId="22" borderId="130" xfId="31" applyFont="1" applyFill="1" applyBorder="1" applyAlignment="1">
      <alignment horizontal="center" vertical="center" textRotation="180"/>
    </xf>
    <xf numFmtId="0" fontId="92" fillId="22" borderId="187" xfId="31" applyFont="1" applyFill="1" applyBorder="1" applyAlignment="1">
      <alignment horizontal="center" vertical="center" textRotation="180"/>
    </xf>
    <xf numFmtId="0" fontId="74" fillId="22" borderId="174" xfId="31" applyFont="1" applyFill="1" applyBorder="1" applyAlignment="1">
      <alignment horizontal="center" vertical="center" textRotation="180" wrapText="1"/>
    </xf>
    <xf numFmtId="1" fontId="84" fillId="0" borderId="226" xfId="31" applyNumberFormat="1" applyFont="1" applyFill="1" applyBorder="1" applyAlignment="1">
      <alignment horizontal="justify" vertical="top"/>
    </xf>
    <xf numFmtId="0" fontId="84" fillId="0" borderId="132" xfId="31" applyFont="1" applyFill="1" applyBorder="1" applyAlignment="1">
      <alignment horizontal="justify" vertical="top"/>
    </xf>
    <xf numFmtId="1" fontId="84" fillId="0" borderId="131" xfId="31" applyNumberFormat="1" applyFont="1" applyFill="1" applyBorder="1" applyAlignment="1">
      <alignment horizontal="center" vertical="top"/>
    </xf>
    <xf numFmtId="0" fontId="84" fillId="0" borderId="132" xfId="31" applyFont="1" applyFill="1" applyBorder="1" applyAlignment="1">
      <alignment horizontal="center" vertical="top"/>
    </xf>
    <xf numFmtId="0" fontId="84" fillId="0" borderId="131" xfId="31" applyFont="1" applyFill="1" applyBorder="1" applyAlignment="1">
      <alignment horizontal="center" vertical="top"/>
    </xf>
    <xf numFmtId="0" fontId="84" fillId="0" borderId="226" xfId="31" applyFont="1" applyFill="1" applyBorder="1" applyAlignment="1">
      <alignment horizontal="justify" vertical="top"/>
    </xf>
    <xf numFmtId="0" fontId="84" fillId="0" borderId="131" xfId="31" applyFont="1" applyFill="1" applyBorder="1" applyAlignment="1">
      <alignment horizontal="center" vertical="top" wrapText="1"/>
    </xf>
    <xf numFmtId="0" fontId="84" fillId="0" borderId="132" xfId="31" applyFont="1" applyFill="1" applyBorder="1" applyAlignment="1">
      <alignment horizontal="center" vertical="top" wrapText="1"/>
    </xf>
    <xf numFmtId="0" fontId="84" fillId="0" borderId="226" xfId="31" applyFont="1" applyFill="1" applyBorder="1" applyAlignment="1">
      <alignment horizontal="left" vertical="top" wrapText="1"/>
    </xf>
    <xf numFmtId="0" fontId="84" fillId="0" borderId="132" xfId="31" applyFont="1" applyFill="1" applyBorder="1" applyAlignment="1">
      <alignment horizontal="left" vertical="top" wrapText="1"/>
    </xf>
    <xf numFmtId="164" fontId="82" fillId="0" borderId="25" xfId="12" applyNumberFormat="1" applyFont="1" applyFill="1" applyBorder="1" applyAlignment="1">
      <alignment horizontal="center" vertical="center" wrapText="1"/>
    </xf>
    <xf numFmtId="10" fontId="82" fillId="0" borderId="34" xfId="12" applyNumberFormat="1" applyFont="1" applyFill="1" applyBorder="1" applyAlignment="1">
      <alignment horizontal="center" vertical="center" wrapText="1"/>
    </xf>
    <xf numFmtId="10" fontId="82" fillId="0" borderId="37" xfId="12" applyNumberFormat="1" applyFont="1" applyFill="1" applyBorder="1" applyAlignment="1">
      <alignment horizontal="center" vertical="center" wrapText="1"/>
    </xf>
    <xf numFmtId="10" fontId="82" fillId="0" borderId="38" xfId="12" applyNumberFormat="1" applyFont="1" applyFill="1" applyBorder="1" applyAlignment="1">
      <alignment horizontal="center" vertical="center" wrapText="1"/>
    </xf>
    <xf numFmtId="10" fontId="82" fillId="0" borderId="130" xfId="12" applyNumberFormat="1" applyFont="1" applyFill="1" applyBorder="1" applyAlignment="1">
      <alignment horizontal="center" vertical="center" wrapText="1"/>
    </xf>
    <xf numFmtId="10" fontId="82" fillId="0" borderId="73" xfId="12" applyNumberFormat="1" applyFont="1" applyFill="1" applyBorder="1" applyAlignment="1">
      <alignment horizontal="center" vertical="center" wrapText="1"/>
    </xf>
    <xf numFmtId="0" fontId="74" fillId="22" borderId="0" xfId="31" applyFont="1" applyFill="1" applyBorder="1" applyAlignment="1">
      <alignment horizontal="center" vertical="center"/>
    </xf>
    <xf numFmtId="164" fontId="82" fillId="0" borderId="0" xfId="12" applyNumberFormat="1" applyFont="1" applyFill="1" applyBorder="1" applyAlignment="1">
      <alignment horizontal="center" vertical="center" wrapText="1"/>
    </xf>
    <xf numFmtId="10" fontId="82" fillId="0" borderId="0" xfId="12" applyNumberFormat="1" applyFont="1" applyFill="1" applyBorder="1" applyAlignment="1">
      <alignment horizontal="center" vertical="center" wrapText="1"/>
    </xf>
    <xf numFmtId="1" fontId="84" fillId="0" borderId="27" xfId="31" applyNumberFormat="1" applyFont="1" applyFill="1" applyBorder="1" applyAlignment="1">
      <alignment horizontal="center" vertical="top" wrapText="1"/>
    </xf>
    <xf numFmtId="0" fontId="74" fillId="0" borderId="171" xfId="31" applyFont="1" applyFill="1" applyBorder="1" applyAlignment="1">
      <alignment horizontal="center" vertical="center"/>
    </xf>
    <xf numFmtId="0" fontId="50" fillId="0" borderId="145" xfId="0" applyFont="1" applyFill="1" applyBorder="1" applyAlignment="1">
      <alignment horizontal="center"/>
    </xf>
    <xf numFmtId="0" fontId="50" fillId="0" borderId="121" xfId="0" applyFont="1" applyFill="1" applyBorder="1" applyAlignment="1">
      <alignment horizontal="center"/>
    </xf>
    <xf numFmtId="0" fontId="50" fillId="0" borderId="146" xfId="0" applyFont="1" applyFill="1" applyBorder="1" applyAlignment="1">
      <alignment horizontal="center"/>
    </xf>
    <xf numFmtId="0" fontId="83" fillId="0" borderId="144" xfId="0" applyFont="1" applyFill="1" applyBorder="1" applyAlignment="1">
      <alignment horizontal="left" vertical="center" wrapText="1"/>
    </xf>
    <xf numFmtId="0" fontId="83" fillId="0" borderId="195" xfId="0" applyFont="1" applyFill="1" applyBorder="1" applyAlignment="1">
      <alignment horizontal="left" vertical="center" wrapText="1"/>
    </xf>
    <xf numFmtId="0" fontId="83" fillId="0" borderId="143" xfId="0" applyFont="1" applyFill="1" applyBorder="1" applyAlignment="1">
      <alignment horizontal="left" vertical="center" wrapText="1"/>
    </xf>
    <xf numFmtId="0" fontId="82" fillId="0" borderId="122" xfId="0" applyFont="1" applyFill="1" applyBorder="1" applyAlignment="1">
      <alignment horizontal="center" vertical="center" wrapText="1"/>
    </xf>
    <xf numFmtId="0" fontId="83" fillId="0" borderId="303" xfId="0" applyFont="1" applyFill="1" applyBorder="1" applyAlignment="1">
      <alignment horizontal="left" vertical="center" wrapText="1"/>
    </xf>
    <xf numFmtId="0" fontId="83" fillId="0" borderId="227" xfId="0" applyFont="1" applyFill="1" applyBorder="1" applyAlignment="1">
      <alignment horizontal="left" vertical="center" wrapText="1"/>
    </xf>
    <xf numFmtId="0" fontId="83" fillId="0" borderId="292" xfId="0" applyFont="1" applyFill="1" applyBorder="1" applyAlignment="1">
      <alignment horizontal="left" vertical="center" wrapText="1"/>
    </xf>
    <xf numFmtId="4" fontId="107" fillId="0" borderId="16" xfId="0" applyNumberFormat="1" applyFont="1" applyFill="1" applyBorder="1" applyAlignment="1">
      <alignment horizontal="center"/>
    </xf>
    <xf numFmtId="4" fontId="107" fillId="0" borderId="0" xfId="0" applyNumberFormat="1" applyFont="1" applyFill="1" applyBorder="1" applyAlignment="1">
      <alignment horizontal="center"/>
    </xf>
    <xf numFmtId="4" fontId="106" fillId="0" borderId="16" xfId="0" applyNumberFormat="1" applyFont="1" applyFill="1" applyBorder="1" applyAlignment="1">
      <alignment horizontal="center"/>
    </xf>
    <xf numFmtId="4" fontId="106" fillId="0" borderId="0" xfId="0" applyNumberFormat="1" applyFont="1" applyFill="1" applyBorder="1" applyAlignment="1">
      <alignment horizontal="center"/>
    </xf>
    <xf numFmtId="0" fontId="105" fillId="0" borderId="144" xfId="0" applyFont="1" applyFill="1" applyBorder="1" applyAlignment="1">
      <alignment horizontal="center" vertical="center"/>
    </xf>
    <xf numFmtId="0" fontId="105" fillId="0" borderId="195" xfId="0" applyFont="1" applyFill="1" applyBorder="1" applyAlignment="1">
      <alignment horizontal="center" vertical="center"/>
    </xf>
    <xf numFmtId="0" fontId="105" fillId="0" borderId="143" xfId="0" applyFont="1" applyFill="1" applyBorder="1" applyAlignment="1">
      <alignment horizontal="center" vertical="center"/>
    </xf>
    <xf numFmtId="0" fontId="82" fillId="0" borderId="144" xfId="0" applyFont="1" applyFill="1" applyBorder="1" applyAlignment="1">
      <alignment horizontal="center"/>
    </xf>
    <xf numFmtId="0" fontId="82" fillId="0" borderId="195" xfId="0" applyFont="1" applyFill="1" applyBorder="1" applyAlignment="1">
      <alignment horizontal="center"/>
    </xf>
    <xf numFmtId="4" fontId="1" fillId="0" borderId="122" xfId="0" applyNumberFormat="1" applyFont="1" applyFill="1" applyBorder="1" applyAlignment="1">
      <alignment horizontal="center" wrapText="1"/>
    </xf>
    <xf numFmtId="43" fontId="114" fillId="0" borderId="306" xfId="163" applyNumberFormat="1" applyFont="1" applyBorder="1" applyAlignment="1">
      <alignment horizontal="center" vertical="center"/>
    </xf>
    <xf numFmtId="0" fontId="114" fillId="0" borderId="0" xfId="163" applyFont="1" applyBorder="1" applyAlignment="1">
      <alignment horizontal="center" vertical="center"/>
    </xf>
    <xf numFmtId="43" fontId="114" fillId="0" borderId="0" xfId="164" applyNumberFormat="1" applyFont="1" applyBorder="1" applyAlignment="1">
      <alignment horizontal="center" vertical="center"/>
    </xf>
    <xf numFmtId="0" fontId="117" fillId="0" borderId="323" xfId="163" applyFont="1" applyBorder="1" applyAlignment="1">
      <alignment horizontal="center" vertical="center"/>
    </xf>
    <xf numFmtId="0" fontId="116" fillId="3" borderId="316" xfId="163" applyNumberFormat="1" applyFont="1" applyFill="1" applyBorder="1" applyAlignment="1">
      <alignment horizontal="center" vertical="center" wrapText="1"/>
    </xf>
    <xf numFmtId="0" fontId="117" fillId="29" borderId="306" xfId="163" applyFont="1" applyFill="1" applyBorder="1" applyAlignment="1">
      <alignment horizontal="center" vertical="center"/>
    </xf>
    <xf numFmtId="0" fontId="117" fillId="29" borderId="0" xfId="163" applyFont="1" applyFill="1" applyBorder="1" applyAlignment="1">
      <alignment horizontal="center" vertical="center"/>
    </xf>
    <xf numFmtId="0" fontId="117" fillId="29" borderId="315" xfId="163" applyFont="1" applyFill="1" applyBorder="1" applyAlignment="1">
      <alignment horizontal="center" vertical="center"/>
    </xf>
    <xf numFmtId="0" fontId="114" fillId="28" borderId="306" xfId="163" applyFont="1" applyFill="1" applyBorder="1" applyAlignment="1">
      <alignment horizontal="center" vertical="center"/>
    </xf>
    <xf numFmtId="0" fontId="114" fillId="28" borderId="0" xfId="163" applyFont="1" applyFill="1" applyBorder="1" applyAlignment="1">
      <alignment horizontal="center" vertical="center"/>
    </xf>
    <xf numFmtId="0" fontId="114" fillId="28" borderId="315" xfId="163" applyFont="1" applyFill="1" applyBorder="1" applyAlignment="1">
      <alignment horizontal="center" vertical="center"/>
    </xf>
    <xf numFmtId="40" fontId="117" fillId="29" borderId="324" xfId="163" applyNumberFormat="1" applyFont="1" applyFill="1" applyBorder="1" applyAlignment="1">
      <alignment horizontal="left" vertical="center" wrapText="1"/>
    </xf>
    <xf numFmtId="40" fontId="117" fillId="29" borderId="320" xfId="163" applyNumberFormat="1" applyFont="1" applyFill="1" applyBorder="1" applyAlignment="1">
      <alignment horizontal="left" vertical="center" wrapText="1"/>
    </xf>
    <xf numFmtId="40" fontId="117" fillId="29" borderId="325" xfId="163" applyNumberFormat="1" applyFont="1" applyFill="1" applyBorder="1" applyAlignment="1">
      <alignment horizontal="left" vertical="center" wrapText="1"/>
    </xf>
    <xf numFmtId="0" fontId="70" fillId="0" borderId="159" xfId="0" applyFont="1" applyBorder="1" applyAlignment="1">
      <alignment horizontal="center" vertical="center" wrapText="1"/>
    </xf>
    <xf numFmtId="0" fontId="70" fillId="0" borderId="153" xfId="0" applyFont="1" applyBorder="1" applyAlignment="1">
      <alignment horizontal="center" vertical="center" wrapText="1"/>
    </xf>
    <xf numFmtId="0" fontId="70" fillId="0" borderId="152" xfId="0" applyFont="1" applyBorder="1" applyAlignment="1">
      <alignment horizontal="center" vertical="center" wrapText="1"/>
    </xf>
    <xf numFmtId="0" fontId="71" fillId="20" borderId="159" xfId="0" applyFont="1" applyFill="1" applyBorder="1" applyAlignment="1">
      <alignment horizontal="center" vertical="center" wrapText="1"/>
    </xf>
    <xf numFmtId="0" fontId="71" fillId="20" borderId="153" xfId="0" applyFont="1" applyFill="1" applyBorder="1" applyAlignment="1">
      <alignment horizontal="center" vertical="center" wrapText="1"/>
    </xf>
    <xf numFmtId="0" fontId="71" fillId="20" borderId="152" xfId="0" applyFont="1" applyFill="1" applyBorder="1" applyAlignment="1">
      <alignment horizontal="center" vertical="center" wrapText="1"/>
    </xf>
    <xf numFmtId="0" fontId="71" fillId="0" borderId="159" xfId="0" applyFont="1" applyBorder="1" applyAlignment="1">
      <alignment horizontal="center" vertical="center" wrapText="1"/>
    </xf>
    <xf numFmtId="0" fontId="71" fillId="0" borderId="153" xfId="0" applyFont="1" applyBorder="1" applyAlignment="1">
      <alignment horizontal="center" vertical="center" wrapText="1"/>
    </xf>
    <xf numFmtId="0" fontId="71" fillId="0" borderId="152" xfId="0" applyFont="1" applyBorder="1" applyAlignment="1">
      <alignment horizontal="center" vertical="center" wrapText="1"/>
    </xf>
    <xf numFmtId="0" fontId="72" fillId="0" borderId="159" xfId="0" applyFont="1" applyBorder="1" applyAlignment="1">
      <alignment horizontal="center" vertical="center" wrapText="1"/>
    </xf>
    <xf numFmtId="0" fontId="72" fillId="0" borderId="153" xfId="0" applyFont="1" applyBorder="1" applyAlignment="1">
      <alignment horizontal="center" vertical="center" wrapText="1"/>
    </xf>
    <xf numFmtId="0" fontId="72" fillId="0" borderId="152" xfId="0" applyFont="1" applyBorder="1" applyAlignment="1">
      <alignment horizontal="center" vertical="center" wrapText="1"/>
    </xf>
    <xf numFmtId="0" fontId="73" fillId="0" borderId="159" xfId="0" applyFont="1" applyBorder="1" applyAlignment="1">
      <alignment horizontal="center" vertical="center" wrapText="1"/>
    </xf>
    <xf numFmtId="0" fontId="73" fillId="0" borderId="153" xfId="0" applyFont="1" applyBorder="1" applyAlignment="1">
      <alignment horizontal="center" vertical="center" wrapText="1"/>
    </xf>
    <xf numFmtId="0" fontId="73" fillId="0" borderId="152" xfId="0" applyFont="1" applyBorder="1" applyAlignment="1">
      <alignment horizontal="center" vertical="center" wrapText="1"/>
    </xf>
    <xf numFmtId="0" fontId="71" fillId="19" borderId="159" xfId="0" applyFont="1" applyFill="1" applyBorder="1" applyAlignment="1">
      <alignment horizontal="center" vertical="center" wrapText="1"/>
    </xf>
    <xf numFmtId="0" fontId="71" fillId="19" borderId="153" xfId="0" applyFont="1" applyFill="1" applyBorder="1" applyAlignment="1">
      <alignment horizontal="center" vertical="center" wrapText="1"/>
    </xf>
    <xf numFmtId="0" fontId="71" fillId="19" borderId="152" xfId="0" applyFont="1" applyFill="1" applyBorder="1" applyAlignment="1">
      <alignment horizontal="center" vertical="center" wrapText="1"/>
    </xf>
    <xf numFmtId="0" fontId="70" fillId="0" borderId="160" xfId="0" applyFont="1" applyBorder="1" applyAlignment="1">
      <alignment horizontal="center" vertical="center" wrapText="1"/>
    </xf>
    <xf numFmtId="0" fontId="70" fillId="0" borderId="157" xfId="0" applyFont="1" applyBorder="1" applyAlignment="1">
      <alignment horizontal="center" vertical="center" wrapText="1"/>
    </xf>
    <xf numFmtId="0" fontId="70" fillId="0" borderId="156" xfId="0" applyFont="1" applyBorder="1" applyAlignment="1">
      <alignment horizontal="center" vertical="center" wrapText="1"/>
    </xf>
    <xf numFmtId="0" fontId="73" fillId="0" borderId="161" xfId="0" applyFont="1" applyBorder="1" applyAlignment="1">
      <alignment horizontal="center" vertical="center" wrapText="1"/>
    </xf>
    <xf numFmtId="0" fontId="73" fillId="0" borderId="162" xfId="0" applyFont="1" applyBorder="1" applyAlignment="1">
      <alignment horizontal="center" vertical="center" wrapText="1"/>
    </xf>
    <xf numFmtId="0" fontId="73" fillId="0" borderId="163" xfId="0" applyFont="1" applyBorder="1" applyAlignment="1">
      <alignment horizontal="center" vertical="center" wrapText="1"/>
    </xf>
    <xf numFmtId="0" fontId="71" fillId="0" borderId="159" xfId="0" applyFont="1" applyBorder="1" applyAlignment="1">
      <alignment horizontal="justify" vertical="center" wrapText="1"/>
    </xf>
    <xf numFmtId="0" fontId="71" fillId="0" borderId="152" xfId="0" applyFont="1" applyBorder="1" applyAlignment="1">
      <alignment horizontal="justify" vertical="center" wrapText="1"/>
    </xf>
    <xf numFmtId="0" fontId="72" fillId="0" borderId="159" xfId="0" applyFont="1" applyBorder="1" applyAlignment="1">
      <alignment horizontal="justify" vertical="center" wrapText="1"/>
    </xf>
    <xf numFmtId="0" fontId="72" fillId="0" borderId="152" xfId="0" applyFont="1" applyBorder="1" applyAlignment="1">
      <alignment horizontal="justify" vertical="center" wrapText="1"/>
    </xf>
    <xf numFmtId="0" fontId="71" fillId="0" borderId="153" xfId="0" applyFont="1" applyBorder="1" applyAlignment="1">
      <alignment horizontal="justify" vertical="center" wrapText="1"/>
    </xf>
    <xf numFmtId="0" fontId="71" fillId="0" borderId="161" xfId="0" applyFont="1" applyBorder="1" applyAlignment="1">
      <alignment horizontal="justify" vertical="center" wrapText="1"/>
    </xf>
    <xf numFmtId="0" fontId="71" fillId="0" borderId="162" xfId="0" applyFont="1" applyBorder="1" applyAlignment="1">
      <alignment horizontal="justify" vertical="center" wrapText="1"/>
    </xf>
    <xf numFmtId="0" fontId="71" fillId="0" borderId="163" xfId="0" applyFont="1" applyBorder="1" applyAlignment="1">
      <alignment horizontal="justify" vertical="center" wrapText="1"/>
    </xf>
    <xf numFmtId="0" fontId="72" fillId="0" borderId="153" xfId="0" applyFont="1" applyBorder="1" applyAlignment="1">
      <alignment horizontal="justify" vertical="center" wrapText="1"/>
    </xf>
    <xf numFmtId="0" fontId="70" fillId="0" borderId="161" xfId="0" applyFont="1" applyBorder="1" applyAlignment="1">
      <alignment vertical="center" wrapText="1"/>
    </xf>
    <xf numFmtId="0" fontId="70" fillId="0" borderId="163" xfId="0" applyFont="1" applyBorder="1" applyAlignment="1">
      <alignment vertical="center" wrapText="1"/>
    </xf>
    <xf numFmtId="0" fontId="70" fillId="0" borderId="161" xfId="0" applyFont="1" applyBorder="1" applyAlignment="1">
      <alignment horizontal="center" vertical="center" wrapText="1"/>
    </xf>
    <xf numFmtId="0" fontId="70" fillId="0" borderId="162" xfId="0" applyFont="1" applyBorder="1" applyAlignment="1">
      <alignment horizontal="center" vertical="center" wrapText="1"/>
    </xf>
    <xf numFmtId="0" fontId="70" fillId="0" borderId="163" xfId="0" applyFont="1" applyBorder="1" applyAlignment="1">
      <alignment horizontal="center" vertical="center" wrapText="1"/>
    </xf>
    <xf numFmtId="0" fontId="115" fillId="0" borderId="327" xfId="163" applyFont="1" applyBorder="1" applyAlignment="1">
      <alignment vertical="center"/>
    </xf>
    <xf numFmtId="0" fontId="114" fillId="0" borderId="327" xfId="163" applyFont="1" applyFill="1" applyBorder="1" applyAlignment="1">
      <alignment vertical="center"/>
    </xf>
    <xf numFmtId="44" fontId="117" fillId="0" borderId="327" xfId="166" applyNumberFormat="1" applyFont="1" applyFill="1" applyBorder="1" applyAlignment="1">
      <alignment horizontal="center" vertical="center"/>
    </xf>
    <xf numFmtId="44" fontId="117" fillId="0" borderId="328" xfId="166" applyNumberFormat="1" applyFont="1" applyFill="1" applyBorder="1" applyAlignment="1">
      <alignment horizontal="center" vertical="center"/>
    </xf>
    <xf numFmtId="44" fontId="119" fillId="0" borderId="328" xfId="166" applyNumberFormat="1" applyFont="1" applyFill="1" applyBorder="1" applyAlignment="1">
      <alignment horizontal="center" vertical="center"/>
    </xf>
    <xf numFmtId="43" fontId="118" fillId="3" borderId="328" xfId="26" applyFont="1" applyFill="1" applyBorder="1" applyAlignment="1">
      <alignment vertical="center"/>
    </xf>
    <xf numFmtId="0" fontId="1" fillId="0" borderId="306" xfId="163" applyBorder="1" applyAlignment="1">
      <alignment vertical="center"/>
    </xf>
  </cellXfs>
  <cellStyles count="1168">
    <cellStyle name="0,0_x000d__x000a_NA_x000d__x000a_" xfId="45"/>
    <cellStyle name="0,0_x000d__x000a_NA_x000d__x000a_ 2" xfId="46"/>
    <cellStyle name="20% - Ênfase1" xfId="224" builtinId="30" customBuiltin="1"/>
    <cellStyle name="20% - Ênfase2" xfId="228" builtinId="34" customBuiltin="1"/>
    <cellStyle name="20% - Ênfase3" xfId="232" builtinId="38" customBuiltin="1"/>
    <cellStyle name="20% - Ênfase4" xfId="236" builtinId="42" customBuiltin="1"/>
    <cellStyle name="20% - Ênfase5" xfId="240" builtinId="46" customBuiltin="1"/>
    <cellStyle name="20% - Ênfase6" xfId="244" builtinId="50" customBuiltin="1"/>
    <cellStyle name="40% - Ênfase1" xfId="225" builtinId="31" customBuiltin="1"/>
    <cellStyle name="40% - Ênfase2" xfId="229" builtinId="35" customBuiltin="1"/>
    <cellStyle name="40% - Ênfase3" xfId="233" builtinId="39" customBuiltin="1"/>
    <cellStyle name="40% - Ênfase4" xfId="237" builtinId="43" customBuiltin="1"/>
    <cellStyle name="40% - Ênfase5" xfId="241" builtinId="47" customBuiltin="1"/>
    <cellStyle name="40% - Ênfase6" xfId="245" builtinId="51" customBuiltin="1"/>
    <cellStyle name="60% - Ênfase1" xfId="226" builtinId="32" customBuiltin="1"/>
    <cellStyle name="60% - Ênfase2" xfId="230" builtinId="36" customBuiltin="1"/>
    <cellStyle name="60% - Ênfase3" xfId="234" builtinId="40" customBuiltin="1"/>
    <cellStyle name="60% - Ênfase4" xfId="238" builtinId="44" customBuiltin="1"/>
    <cellStyle name="60% - Ênfase5" xfId="242" builtinId="48" customBuiltin="1"/>
    <cellStyle name="60% - Ênfase6" xfId="246" builtinId="52" customBuiltin="1"/>
    <cellStyle name="Bom" xfId="211" builtinId="26" customBuiltin="1"/>
    <cellStyle name="Cálculo" xfId="216" builtinId="22" customBuiltin="1"/>
    <cellStyle name="Célula de Verificação" xfId="218" builtinId="23" customBuiltin="1"/>
    <cellStyle name="Célula Vinculada" xfId="217" builtinId="24" customBuiltin="1"/>
    <cellStyle name="Data" xfId="2"/>
    <cellStyle name="Data 2" xfId="171"/>
    <cellStyle name="Ênfase1" xfId="223" builtinId="29" customBuiltin="1"/>
    <cellStyle name="Ênfase2" xfId="227" builtinId="33" customBuiltin="1"/>
    <cellStyle name="Ênfase3" xfId="231" builtinId="37" customBuiltin="1"/>
    <cellStyle name="Ênfase4" xfId="235" builtinId="41" customBuiltin="1"/>
    <cellStyle name="Ênfase5" xfId="239" builtinId="45" customBuiltin="1"/>
    <cellStyle name="Ênfase6" xfId="243" builtinId="49" customBuiltin="1"/>
    <cellStyle name="Entrada" xfId="214" builtinId="20" customBuiltin="1"/>
    <cellStyle name="Estilo 1" xfId="47"/>
    <cellStyle name="Euro" xfId="48"/>
    <cellStyle name="Euro 2" xfId="49"/>
    <cellStyle name="Euro 3" xfId="50"/>
    <cellStyle name="Excel Built-in Normal" xfId="51"/>
    <cellStyle name="Excel Built-in Normal 1" xfId="52"/>
    <cellStyle name="Excel Built-in Normal 2" xfId="53"/>
    <cellStyle name="Fixo" xfId="3"/>
    <cellStyle name="Fixo 2" xfId="172"/>
    <cellStyle name="Hiperlink 2" xfId="54"/>
    <cellStyle name="Hyperlink 2" xfId="55"/>
    <cellStyle name="Hyperlink 3" xfId="56"/>
    <cellStyle name="Incorreto" xfId="212" builtinId="27" customBuiltin="1"/>
    <cellStyle name="Indefinido" xfId="57"/>
    <cellStyle name="Millares_ORC209" xfId="58"/>
    <cellStyle name="Moeda" xfId="27" builtinId="4"/>
    <cellStyle name="Moeda 10" xfId="354"/>
    <cellStyle name="Moeda 10 2" xfId="666"/>
    <cellStyle name="Moeda 11" xfId="497"/>
    <cellStyle name="Moeda 12" xfId="877"/>
    <cellStyle name="Moeda 2" xfId="59"/>
    <cellStyle name="Moeda 2 31" xfId="166"/>
    <cellStyle name="Moeda 3" xfId="60"/>
    <cellStyle name="Moeda 3 2" xfId="61"/>
    <cellStyle name="Moeda 4" xfId="62"/>
    <cellStyle name="Moeda 5" xfId="63"/>
    <cellStyle name="Moeda 6" xfId="182"/>
    <cellStyle name="Moeda 6 2" xfId="259"/>
    <cellStyle name="Moeda 6 2 2" xfId="329"/>
    <cellStyle name="Moeda 6 2 2 2" xfId="469"/>
    <cellStyle name="Moeda 6 2 2 2 2" xfId="781"/>
    <cellStyle name="Moeda 6 2 2 3" xfId="642"/>
    <cellStyle name="Moeda 6 2 3" xfId="399"/>
    <cellStyle name="Moeda 6 2 3 2" xfId="711"/>
    <cellStyle name="Moeda 6 2 4" xfId="572"/>
    <cellStyle name="Moeda 6 2 5" xfId="980"/>
    <cellStyle name="Moeda 6 3" xfId="293"/>
    <cellStyle name="Moeda 6 3 2" xfId="433"/>
    <cellStyle name="Moeda 6 3 2 2" xfId="745"/>
    <cellStyle name="Moeda 6 3 3" xfId="606"/>
    <cellStyle name="Moeda 6 4" xfId="364"/>
    <cellStyle name="Moeda 6 4 2" xfId="676"/>
    <cellStyle name="Moeda 6 5" xfId="529"/>
    <cellStyle name="Moeda 6 6" xfId="930"/>
    <cellStyle name="Moeda 7" xfId="202"/>
    <cellStyle name="Moeda 7 2" xfId="313"/>
    <cellStyle name="Moeda 7 2 2" xfId="453"/>
    <cellStyle name="Moeda 7 2 2 2" xfId="765"/>
    <cellStyle name="Moeda 7 2 3" xfId="626"/>
    <cellStyle name="Moeda 7 3" xfId="383"/>
    <cellStyle name="Moeda 7 3 2" xfId="695"/>
    <cellStyle name="Moeda 7 4" xfId="549"/>
    <cellStyle name="Moeda 7 5" xfId="950"/>
    <cellStyle name="Moeda 8" xfId="248"/>
    <cellStyle name="Moeda 8 2" xfId="319"/>
    <cellStyle name="Moeda 8 2 2" xfId="459"/>
    <cellStyle name="Moeda 8 2 2 2" xfId="771"/>
    <cellStyle name="Moeda 8 2 3" xfId="632"/>
    <cellStyle name="Moeda 8 3" xfId="389"/>
    <cellStyle name="Moeda 8 3 2" xfId="701"/>
    <cellStyle name="Moeda 8 4" xfId="562"/>
    <cellStyle name="Moeda 8 5" xfId="970"/>
    <cellStyle name="Moeda 9" xfId="283"/>
    <cellStyle name="Moeda 9 2" xfId="423"/>
    <cellStyle name="Moeda 9 2 2" xfId="735"/>
    <cellStyle name="Moeda 9 3" xfId="596"/>
    <cellStyle name="Moeda0" xfId="4"/>
    <cellStyle name="Moeda0 2" xfId="173"/>
    <cellStyle name="Moneda_ORC209" xfId="64"/>
    <cellStyle name="Neutra" xfId="213" builtinId="28" customBuiltin="1"/>
    <cellStyle name="Normal" xfId="0" builtinId="0"/>
    <cellStyle name="Normal 10" xfId="65"/>
    <cellStyle name="Normal 10 2" xfId="66"/>
    <cellStyle name="Normal 10 2 2" xfId="165"/>
    <cellStyle name="Normal 10 2 3" xfId="167"/>
    <cellStyle name="Normal 10 3" xfId="1166"/>
    <cellStyle name="Normal 11" xfId="33"/>
    <cellStyle name="Normal 11 2" xfId="163"/>
    <cellStyle name="Normal 12" xfId="67"/>
    <cellStyle name="Normal 12 2" xfId="68"/>
    <cellStyle name="Normal 13" xfId="162"/>
    <cellStyle name="Normal 13 3" xfId="352"/>
    <cellStyle name="Normal 165" xfId="5"/>
    <cellStyle name="Normal 165 2" xfId="28"/>
    <cellStyle name="Normal 165 2 2" xfId="170"/>
    <cellStyle name="Normal 2" xfId="6"/>
    <cellStyle name="Normal 2 2" xfId="31"/>
    <cellStyle name="Normal 2 2 2" xfId="36"/>
    <cellStyle name="Normal 2 2 3" xfId="69"/>
    <cellStyle name="Normal 2 2 3 2" xfId="169"/>
    <cellStyle name="Normal 2 2 4" xfId="41"/>
    <cellStyle name="Normal 2 3" xfId="70"/>
    <cellStyle name="Normal 2 3 2" xfId="71"/>
    <cellStyle name="Normal 2 3 3" xfId="72"/>
    <cellStyle name="Normal 2 4" xfId="73"/>
    <cellStyle name="Normal 2 4 2" xfId="74"/>
    <cellStyle name="Normal 2 4 3" xfId="75"/>
    <cellStyle name="Normal 2 5" xfId="76"/>
    <cellStyle name="Normal 2 5 2" xfId="77"/>
    <cellStyle name="Normal 2 5 3" xfId="78"/>
    <cellStyle name="Normal 2 6" xfId="79"/>
    <cellStyle name="Normal 2 6 2" xfId="80"/>
    <cellStyle name="Normal 2 6 3" xfId="81"/>
    <cellStyle name="Normal 2 7" xfId="82"/>
    <cellStyle name="Normal 2 7 2" xfId="83"/>
    <cellStyle name="Normal 2 7 2 2" xfId="84"/>
    <cellStyle name="Normal 2 7 2 2 2" xfId="85"/>
    <cellStyle name="Normal 2 7 2 2 3" xfId="86"/>
    <cellStyle name="Normal 2 7 2 3" xfId="87"/>
    <cellStyle name="Normal 2 7 2 4" xfId="88"/>
    <cellStyle name="Normal 2 7 3" xfId="89"/>
    <cellStyle name="Normal 2 7 4" xfId="90"/>
    <cellStyle name="Normal 2 8" xfId="91"/>
    <cellStyle name="Normal 2_Quantitativo SPDA" xfId="92"/>
    <cellStyle name="Normal 3" xfId="7"/>
    <cellStyle name="Normal 3 2" xfId="93"/>
    <cellStyle name="Normal 3 2 2" xfId="94"/>
    <cellStyle name="Normal 3 2 3" xfId="95"/>
    <cellStyle name="Normal 3 3" xfId="96"/>
    <cellStyle name="Normal 3 3 2" xfId="97"/>
    <cellStyle name="Normal 3 3 3" xfId="98"/>
    <cellStyle name="Normal 3 3 4" xfId="168"/>
    <cellStyle name="Normal 3 4" xfId="99"/>
    <cellStyle name="Normal 3 4 2" xfId="100"/>
    <cellStyle name="Normal 3 4 3" xfId="101"/>
    <cellStyle name="Normal 3 5" xfId="102"/>
    <cellStyle name="Normal 3 5 2" xfId="103"/>
    <cellStyle name="Normal 3 5 2 2" xfId="104"/>
    <cellStyle name="Normal 3 5 2 3" xfId="105"/>
    <cellStyle name="Normal 3 5 3" xfId="106"/>
    <cellStyle name="Normal 3 5 4" xfId="107"/>
    <cellStyle name="Normal 3 6" xfId="108"/>
    <cellStyle name="Normal 3 6 2" xfId="109"/>
    <cellStyle name="Normal 3 6 3" xfId="110"/>
    <cellStyle name="Normal 3 7" xfId="111"/>
    <cellStyle name="Normal 3 8" xfId="112"/>
    <cellStyle name="Normal 3 9" xfId="113"/>
    <cellStyle name="Normal 3_PLANILHAS REDES EXTERNAS E ETE" xfId="114"/>
    <cellStyle name="Normal 4" xfId="8"/>
    <cellStyle name="Normal 4 2" xfId="115"/>
    <cellStyle name="Normal 5" xfId="9"/>
    <cellStyle name="Normal 6" xfId="10"/>
    <cellStyle name="Normal 7" xfId="1"/>
    <cellStyle name="Normal 7 2" xfId="116"/>
    <cellStyle name="Normal 8" xfId="34"/>
    <cellStyle name="Normal 8 2" xfId="40"/>
    <cellStyle name="Normal 9" xfId="37"/>
    <cellStyle name="Normal 9 2" xfId="117"/>
    <cellStyle name="Nota" xfId="220" builtinId="10" customBuiltin="1"/>
    <cellStyle name="Porcentagem" xfId="30" builtinId="5"/>
    <cellStyle name="Porcentagem 2" xfId="12"/>
    <cellStyle name="Porcentagem 2 2" xfId="13"/>
    <cellStyle name="Porcentagem 2 2 2" xfId="174"/>
    <cellStyle name="Porcentagem 3" xfId="14"/>
    <cellStyle name="Porcentagem 3 2" xfId="118"/>
    <cellStyle name="Porcentagem 3 3" xfId="119"/>
    <cellStyle name="Porcentagem 4" xfId="11"/>
    <cellStyle name="Porcentagem 4 2" xfId="38"/>
    <cellStyle name="Porcentagem 5" xfId="120"/>
    <cellStyle name="Porcentagem 5 2" xfId="43"/>
    <cellStyle name="Porcentagem 6" xfId="121"/>
    <cellStyle name="Porcentagem 7" xfId="122"/>
    <cellStyle name="Porcentagem 8" xfId="123"/>
    <cellStyle name="Saída" xfId="215" builtinId="21" customBuiltin="1"/>
    <cellStyle name="Separador de m" xfId="124"/>
    <cellStyle name="Separador de milhares 10" xfId="125"/>
    <cellStyle name="Separador de milhares 10 2" xfId="185"/>
    <cellStyle name="Separador de milhares 10 2 2" xfId="262"/>
    <cellStyle name="Separador de milhares 10 2 2 2" xfId="332"/>
    <cellStyle name="Separador de milhares 10 2 2 2 2" xfId="472"/>
    <cellStyle name="Separador de milhares 10 2 2 2 2 2" xfId="784"/>
    <cellStyle name="Separador de milhares 10 2 2 2 3" xfId="645"/>
    <cellStyle name="Separador de milhares 10 2 2 3" xfId="402"/>
    <cellStyle name="Separador de milhares 10 2 2 3 2" xfId="714"/>
    <cellStyle name="Separador de milhares 10 2 2 4" xfId="575"/>
    <cellStyle name="Separador de milhares 10 2 2 5" xfId="983"/>
    <cellStyle name="Separador de milhares 10 2 3" xfId="296"/>
    <cellStyle name="Separador de milhares 10 2 3 2" xfId="436"/>
    <cellStyle name="Separador de milhares 10 2 3 2 2" xfId="748"/>
    <cellStyle name="Separador de milhares 10 2 3 3" xfId="609"/>
    <cellStyle name="Separador de milhares 10 2 4" xfId="367"/>
    <cellStyle name="Separador de milhares 10 2 4 2" xfId="679"/>
    <cellStyle name="Separador de milhares 10 2 5" xfId="532"/>
    <cellStyle name="Separador de milhares 10 2 6" xfId="933"/>
    <cellStyle name="Separador de milhares 11" xfId="126"/>
    <cellStyle name="Separador de milhares 11 2" xfId="186"/>
    <cellStyle name="Separador de milhares 11 2 2" xfId="263"/>
    <cellStyle name="Separador de milhares 11 2 2 2" xfId="333"/>
    <cellStyle name="Separador de milhares 11 2 2 2 2" xfId="473"/>
    <cellStyle name="Separador de milhares 11 2 2 2 2 2" xfId="785"/>
    <cellStyle name="Separador de milhares 11 2 2 2 3" xfId="646"/>
    <cellStyle name="Separador de milhares 11 2 2 3" xfId="403"/>
    <cellStyle name="Separador de milhares 11 2 2 3 2" xfId="715"/>
    <cellStyle name="Separador de milhares 11 2 2 4" xfId="576"/>
    <cellStyle name="Separador de milhares 11 2 2 5" xfId="984"/>
    <cellStyle name="Separador de milhares 11 2 3" xfId="297"/>
    <cellStyle name="Separador de milhares 11 2 3 2" xfId="437"/>
    <cellStyle name="Separador de milhares 11 2 3 2 2" xfId="749"/>
    <cellStyle name="Separador de milhares 11 2 3 3" xfId="610"/>
    <cellStyle name="Separador de milhares 11 2 4" xfId="368"/>
    <cellStyle name="Separador de milhares 11 2 4 2" xfId="680"/>
    <cellStyle name="Separador de milhares 11 2 5" xfId="533"/>
    <cellStyle name="Separador de milhares 11 2 6" xfId="934"/>
    <cellStyle name="Separador de milhares 2" xfId="15"/>
    <cellStyle name="Separador de milhares 2 2" xfId="32"/>
    <cellStyle name="Separador de milhares 2 2 2" xfId="42"/>
    <cellStyle name="Separador de milhares 2 3" xfId="127"/>
    <cellStyle name="Separador de milhares 2 3 2" xfId="187"/>
    <cellStyle name="Separador de milhares 2 3 2 2" xfId="264"/>
    <cellStyle name="Separador de milhares 2 3 2 2 2" xfId="334"/>
    <cellStyle name="Separador de milhares 2 3 2 2 2 2" xfId="474"/>
    <cellStyle name="Separador de milhares 2 3 2 2 2 2 2" xfId="786"/>
    <cellStyle name="Separador de milhares 2 3 2 2 2 3" xfId="647"/>
    <cellStyle name="Separador de milhares 2 3 2 2 3" xfId="404"/>
    <cellStyle name="Separador de milhares 2 3 2 2 3 2" xfId="716"/>
    <cellStyle name="Separador de milhares 2 3 2 2 4" xfId="577"/>
    <cellStyle name="Separador de milhares 2 3 2 2 5" xfId="985"/>
    <cellStyle name="Separador de milhares 2 3 2 3" xfId="298"/>
    <cellStyle name="Separador de milhares 2 3 2 3 2" xfId="438"/>
    <cellStyle name="Separador de milhares 2 3 2 3 2 2" xfId="750"/>
    <cellStyle name="Separador de milhares 2 3 2 3 3" xfId="611"/>
    <cellStyle name="Separador de milhares 2 3 2 4" xfId="369"/>
    <cellStyle name="Separador de milhares 2 3 2 4 2" xfId="681"/>
    <cellStyle name="Separador de milhares 2 3 2 5" xfId="534"/>
    <cellStyle name="Separador de milhares 2 3 2 6" xfId="935"/>
    <cellStyle name="Separador de milhares 2 4" xfId="128"/>
    <cellStyle name="Separador de milhares 2_DIGICOMP - Lista de Material - Cabeamento Estruturado" xfId="129"/>
    <cellStyle name="Separador de milhares 3" xfId="16"/>
    <cellStyle name="Separador de milhares 3 2" xfId="130"/>
    <cellStyle name="Separador de milhares 3 2 2" xfId="131"/>
    <cellStyle name="Separador de milhares 3 2 2 2" xfId="188"/>
    <cellStyle name="Separador de milhares 3 2 2 2 2" xfId="265"/>
    <cellStyle name="Separador de milhares 3 2 2 2 2 2" xfId="335"/>
    <cellStyle name="Separador de milhares 3 2 2 2 2 2 2" xfId="475"/>
    <cellStyle name="Separador de milhares 3 2 2 2 2 2 2 2" xfId="787"/>
    <cellStyle name="Separador de milhares 3 2 2 2 2 2 3" xfId="648"/>
    <cellStyle name="Separador de milhares 3 2 2 2 2 3" xfId="405"/>
    <cellStyle name="Separador de milhares 3 2 2 2 2 3 2" xfId="717"/>
    <cellStyle name="Separador de milhares 3 2 2 2 2 4" xfId="578"/>
    <cellStyle name="Separador de milhares 3 2 2 2 2 5" xfId="986"/>
    <cellStyle name="Separador de milhares 3 2 2 2 3" xfId="299"/>
    <cellStyle name="Separador de milhares 3 2 2 2 3 2" xfId="439"/>
    <cellStyle name="Separador de milhares 3 2 2 2 3 2 2" xfId="751"/>
    <cellStyle name="Separador de milhares 3 2 2 2 3 3" xfId="612"/>
    <cellStyle name="Separador de milhares 3 2 2 2 4" xfId="370"/>
    <cellStyle name="Separador de milhares 3 2 2 2 4 2" xfId="682"/>
    <cellStyle name="Separador de milhares 3 2 2 2 5" xfId="535"/>
    <cellStyle name="Separador de milhares 3 2 2 2 6" xfId="936"/>
    <cellStyle name="Separador de milhares 3 3" xfId="175"/>
    <cellStyle name="Separador de milhares 3 3 2" xfId="253"/>
    <cellStyle name="Separador de milhares 3 3 2 2" xfId="323"/>
    <cellStyle name="Separador de milhares 3 3 2 2 2" xfId="463"/>
    <cellStyle name="Separador de milhares 3 3 2 2 2 2" xfId="775"/>
    <cellStyle name="Separador de milhares 3 3 2 2 3" xfId="636"/>
    <cellStyle name="Separador de milhares 3 3 2 3" xfId="393"/>
    <cellStyle name="Separador de milhares 3 3 2 3 2" xfId="705"/>
    <cellStyle name="Separador de milhares 3 3 2 4" xfId="566"/>
    <cellStyle name="Separador de milhares 3 3 2 5" xfId="974"/>
    <cellStyle name="Separador de milhares 3 3 3" xfId="287"/>
    <cellStyle name="Separador de milhares 3 3 3 2" xfId="427"/>
    <cellStyle name="Separador de milhares 3 3 3 2 2" xfId="739"/>
    <cellStyle name="Separador de milhares 3 3 3 3" xfId="600"/>
    <cellStyle name="Separador de milhares 3 3 4" xfId="358"/>
    <cellStyle name="Separador de milhares 3 3 4 2" xfId="670"/>
    <cellStyle name="Separador de milhares 3 3 5" xfId="523"/>
    <cellStyle name="Separador de milhares 3 3 6" xfId="924"/>
    <cellStyle name="Separador de milhares 4" xfId="17"/>
    <cellStyle name="Separador de milhares 5" xfId="18"/>
    <cellStyle name="Separador de milhares 5 2" xfId="132"/>
    <cellStyle name="Separador de milhares 5 2 2" xfId="189"/>
    <cellStyle name="Separador de milhares 5 2 2 2" xfId="266"/>
    <cellStyle name="Separador de milhares 5 2 2 2 2" xfId="336"/>
    <cellStyle name="Separador de milhares 5 2 2 2 2 2" xfId="476"/>
    <cellStyle name="Separador de milhares 5 2 2 2 2 2 2" xfId="788"/>
    <cellStyle name="Separador de milhares 5 2 2 2 2 3" xfId="649"/>
    <cellStyle name="Separador de milhares 5 2 2 2 3" xfId="406"/>
    <cellStyle name="Separador de milhares 5 2 2 2 3 2" xfId="718"/>
    <cellStyle name="Separador de milhares 5 2 2 2 4" xfId="579"/>
    <cellStyle name="Separador de milhares 5 2 2 2 5" xfId="987"/>
    <cellStyle name="Separador de milhares 5 2 2 3" xfId="300"/>
    <cellStyle name="Separador de milhares 5 2 2 3 2" xfId="440"/>
    <cellStyle name="Separador de milhares 5 2 2 3 2 2" xfId="752"/>
    <cellStyle name="Separador de milhares 5 2 2 3 3" xfId="613"/>
    <cellStyle name="Separador de milhares 5 2 2 4" xfId="371"/>
    <cellStyle name="Separador de milhares 5 2 2 4 2" xfId="683"/>
    <cellStyle name="Separador de milhares 5 2 2 5" xfId="536"/>
    <cellStyle name="Separador de milhares 5 2 2 6" xfId="937"/>
    <cellStyle name="Separador de milhares 6" xfId="19"/>
    <cellStyle name="Separador de milhares 6 2" xfId="133"/>
    <cellStyle name="Separador de milhares 6 2 2" xfId="190"/>
    <cellStyle name="Separador de milhares 6 2 2 2" xfId="267"/>
    <cellStyle name="Separador de milhares 6 2 2 2 2" xfId="337"/>
    <cellStyle name="Separador de milhares 6 2 2 2 2 2" xfId="477"/>
    <cellStyle name="Separador de milhares 6 2 2 2 2 2 2" xfId="789"/>
    <cellStyle name="Separador de milhares 6 2 2 2 2 3" xfId="650"/>
    <cellStyle name="Separador de milhares 6 2 2 2 3" xfId="407"/>
    <cellStyle name="Separador de milhares 6 2 2 2 3 2" xfId="719"/>
    <cellStyle name="Separador de milhares 6 2 2 2 4" xfId="580"/>
    <cellStyle name="Separador de milhares 6 2 2 2 5" xfId="988"/>
    <cellStyle name="Separador de milhares 6 2 2 3" xfId="301"/>
    <cellStyle name="Separador de milhares 6 2 2 3 2" xfId="441"/>
    <cellStyle name="Separador de milhares 6 2 2 3 2 2" xfId="753"/>
    <cellStyle name="Separador de milhares 6 2 2 3 3" xfId="614"/>
    <cellStyle name="Separador de milhares 6 2 2 4" xfId="372"/>
    <cellStyle name="Separador de milhares 6 2 2 4 2" xfId="684"/>
    <cellStyle name="Separador de milhares 6 2 2 5" xfId="537"/>
    <cellStyle name="Separador de milhares 6 2 2 6" xfId="938"/>
    <cellStyle name="Separador de milhares 7" xfId="20"/>
    <cellStyle name="Separador de milhares 8" xfId="21"/>
    <cellStyle name="Separador de milhares 8 2" xfId="24"/>
    <cellStyle name="Separador de milhares 8 2 2" xfId="179"/>
    <cellStyle name="Separador de milhares 8 2 2 2" xfId="256"/>
    <cellStyle name="Separador de milhares 8 2 2 2 2" xfId="326"/>
    <cellStyle name="Separador de milhares 8 2 2 2 2 2" xfId="466"/>
    <cellStyle name="Separador de milhares 8 2 2 2 2 2 2" xfId="778"/>
    <cellStyle name="Separador de milhares 8 2 2 2 2 3" xfId="639"/>
    <cellStyle name="Separador de milhares 8 2 2 2 3" xfId="396"/>
    <cellStyle name="Separador de milhares 8 2 2 2 3 2" xfId="708"/>
    <cellStyle name="Separador de milhares 8 2 2 2 4" xfId="569"/>
    <cellStyle name="Separador de milhares 8 2 2 2 5" xfId="977"/>
    <cellStyle name="Separador de milhares 8 2 2 3" xfId="290"/>
    <cellStyle name="Separador de milhares 8 2 2 3 2" xfId="430"/>
    <cellStyle name="Separador de milhares 8 2 2 3 2 2" xfId="742"/>
    <cellStyle name="Separador de milhares 8 2 2 3 3" xfId="603"/>
    <cellStyle name="Separador de milhares 8 2 2 4" xfId="361"/>
    <cellStyle name="Separador de milhares 8 2 2 4 2" xfId="673"/>
    <cellStyle name="Separador de milhares 8 2 2 5" xfId="526"/>
    <cellStyle name="Separador de milhares 8 2 2 6" xfId="927"/>
    <cellStyle name="Separador de milhares 8 3" xfId="39"/>
    <cellStyle name="Separador de milhares 8 4" xfId="176"/>
    <cellStyle name="Separador de milhares 8 4 2" xfId="254"/>
    <cellStyle name="Separador de milhares 8 4 2 2" xfId="324"/>
    <cellStyle name="Separador de milhares 8 4 2 2 2" xfId="464"/>
    <cellStyle name="Separador de milhares 8 4 2 2 2 2" xfId="776"/>
    <cellStyle name="Separador de milhares 8 4 2 2 3" xfId="637"/>
    <cellStyle name="Separador de milhares 8 4 2 3" xfId="394"/>
    <cellStyle name="Separador de milhares 8 4 2 3 2" xfId="706"/>
    <cellStyle name="Separador de milhares 8 4 2 4" xfId="567"/>
    <cellStyle name="Separador de milhares 8 4 2 5" xfId="975"/>
    <cellStyle name="Separador de milhares 8 4 3" xfId="288"/>
    <cellStyle name="Separador de milhares 8 4 3 2" xfId="428"/>
    <cellStyle name="Separador de milhares 8 4 3 2 2" xfId="740"/>
    <cellStyle name="Separador de milhares 8 4 3 3" xfId="601"/>
    <cellStyle name="Separador de milhares 8 4 4" xfId="359"/>
    <cellStyle name="Separador de milhares 8 4 4 2" xfId="671"/>
    <cellStyle name="Separador de milhares 8 4 5" xfId="524"/>
    <cellStyle name="Separador de milhares 8 4 6" xfId="925"/>
    <cellStyle name="Separador de milhares 9" xfId="134"/>
    <cellStyle name="Separador de milhares 9 2" xfId="191"/>
    <cellStyle name="Separador de milhares 9 2 2" xfId="268"/>
    <cellStyle name="Separador de milhares 9 2 2 2" xfId="338"/>
    <cellStyle name="Separador de milhares 9 2 2 2 2" xfId="478"/>
    <cellStyle name="Separador de milhares 9 2 2 2 2 2" xfId="790"/>
    <cellStyle name="Separador de milhares 9 2 2 2 3" xfId="651"/>
    <cellStyle name="Separador de milhares 9 2 2 3" xfId="408"/>
    <cellStyle name="Separador de milhares 9 2 2 3 2" xfId="720"/>
    <cellStyle name="Separador de milhares 9 2 2 4" xfId="581"/>
    <cellStyle name="Separador de milhares 9 2 2 5" xfId="989"/>
    <cellStyle name="Separador de milhares 9 2 3" xfId="302"/>
    <cellStyle name="Separador de milhares 9 2 3 2" xfId="442"/>
    <cellStyle name="Separador de milhares 9 2 3 2 2" xfId="754"/>
    <cellStyle name="Separador de milhares 9 2 3 3" xfId="615"/>
    <cellStyle name="Separador de milhares 9 2 4" xfId="373"/>
    <cellStyle name="Separador de milhares 9 2 4 2" xfId="685"/>
    <cellStyle name="Separador de milhares 9 2 5" xfId="538"/>
    <cellStyle name="Separador de milhares 9 2 6" xfId="939"/>
    <cellStyle name="SUBTIT" xfId="135"/>
    <cellStyle name="SUBTIT 10" xfId="284"/>
    <cellStyle name="SUBTIT 10 2" xfId="424"/>
    <cellStyle name="SUBTIT 10 2 2" xfId="736"/>
    <cellStyle name="SUBTIT 10 2 3" xfId="843"/>
    <cellStyle name="SUBTIT 10 2 4" xfId="808"/>
    <cellStyle name="SUBTIT 10 3" xfId="597"/>
    <cellStyle name="SUBTIT 10 4" xfId="812"/>
    <cellStyle name="SUBTIT 10 5" xfId="554"/>
    <cellStyle name="SUBTIT 11" xfId="355"/>
    <cellStyle name="SUBTIT 11 2" xfId="667"/>
    <cellStyle name="SUBTIT 11 3" xfId="830"/>
    <cellStyle name="SUBTIT 11 4" xfId="504"/>
    <cellStyle name="SUBTIT 12" xfId="516"/>
    <cellStyle name="SUBTIT 13" xfId="500"/>
    <cellStyle name="SUBTIT 14" xfId="501"/>
    <cellStyle name="SUBTIT 15" xfId="909"/>
    <cellStyle name="SUBTIT 16" xfId="891"/>
    <cellStyle name="SUBTIT 17" xfId="957"/>
    <cellStyle name="SUBTIT 18" xfId="968"/>
    <cellStyle name="SUBTIT 19" xfId="910"/>
    <cellStyle name="SUBTIT 2" xfId="192"/>
    <cellStyle name="SUBTIT 2 10" xfId="888"/>
    <cellStyle name="SUBTIT 2 11" xfId="902"/>
    <cellStyle name="SUBTIT 2 12" xfId="1021"/>
    <cellStyle name="SUBTIT 2 13" xfId="901"/>
    <cellStyle name="SUBTIT 2 14" xfId="1064"/>
    <cellStyle name="SUBTIT 2 15" xfId="906"/>
    <cellStyle name="SUBTIT 2 16" xfId="1016"/>
    <cellStyle name="SUBTIT 2 17" xfId="904"/>
    <cellStyle name="SUBTIT 2 18" xfId="1090"/>
    <cellStyle name="SUBTIT 2 19" xfId="1013"/>
    <cellStyle name="SUBTIT 2 2" xfId="269"/>
    <cellStyle name="SUBTIT 2 2 10" xfId="1055"/>
    <cellStyle name="SUBTIT 2 2 11" xfId="1063"/>
    <cellStyle name="SUBTIT 2 2 12" xfId="1072"/>
    <cellStyle name="SUBTIT 2 2 13" xfId="1080"/>
    <cellStyle name="SUBTIT 2 2 14" xfId="1089"/>
    <cellStyle name="SUBTIT 2 2 15" xfId="1098"/>
    <cellStyle name="SUBTIT 2 2 16" xfId="1107"/>
    <cellStyle name="SUBTIT 2 2 17" xfId="1115"/>
    <cellStyle name="SUBTIT 2 2 18" xfId="1122"/>
    <cellStyle name="SUBTIT 2 2 19" xfId="1129"/>
    <cellStyle name="SUBTIT 2 2 2" xfId="339"/>
    <cellStyle name="SUBTIT 2 2 2 2" xfId="479"/>
    <cellStyle name="SUBTIT 2 2 2 2 2" xfId="791"/>
    <cellStyle name="SUBTIT 2 2 2 2 3" xfId="851"/>
    <cellStyle name="SUBTIT 2 2 2 2 4" xfId="863"/>
    <cellStyle name="SUBTIT 2 2 2 3" xfId="652"/>
    <cellStyle name="SUBTIT 2 2 2 4" xfId="823"/>
    <cellStyle name="SUBTIT 2 2 2 5" xfId="499"/>
    <cellStyle name="SUBTIT 2 2 20" xfId="1137"/>
    <cellStyle name="SUBTIT 2 2 21" xfId="1144"/>
    <cellStyle name="SUBTIT 2 2 22" xfId="1152"/>
    <cellStyle name="SUBTIT 2 2 23" xfId="1159"/>
    <cellStyle name="SUBTIT 2 2 3" xfId="409"/>
    <cellStyle name="SUBTIT 2 2 3 2" xfId="721"/>
    <cellStyle name="SUBTIT 2 2 3 3" xfId="836"/>
    <cellStyle name="SUBTIT 2 2 3 4" xfId="493"/>
    <cellStyle name="SUBTIT 2 2 4" xfId="582"/>
    <cellStyle name="SUBTIT 2 2 5" xfId="505"/>
    <cellStyle name="SUBTIT 2 2 6" xfId="990"/>
    <cellStyle name="SUBTIT 2 2 7" xfId="1026"/>
    <cellStyle name="SUBTIT 2 2 8" xfId="1035"/>
    <cellStyle name="SUBTIT 2 2 9" xfId="1045"/>
    <cellStyle name="SUBTIT 2 20" xfId="920"/>
    <cellStyle name="SUBTIT 2 21" xfId="1130"/>
    <cellStyle name="SUBTIT 2 22" xfId="1114"/>
    <cellStyle name="SUBTIT 2 23" xfId="911"/>
    <cellStyle name="SUBTIT 2 3" xfId="303"/>
    <cellStyle name="SUBTIT 2 3 2" xfId="443"/>
    <cellStyle name="SUBTIT 2 3 2 2" xfId="755"/>
    <cellStyle name="SUBTIT 2 3 2 3" xfId="845"/>
    <cellStyle name="SUBTIT 2 3 2 4" xfId="494"/>
    <cellStyle name="SUBTIT 2 3 3" xfId="616"/>
    <cellStyle name="SUBTIT 2 3 4" xfId="814"/>
    <cellStyle name="SUBTIT 2 3 5" xfId="509"/>
    <cellStyle name="SUBTIT 2 4" xfId="374"/>
    <cellStyle name="SUBTIT 2 4 2" xfId="686"/>
    <cellStyle name="SUBTIT 2 4 3" xfId="831"/>
    <cellStyle name="SUBTIT 2 4 4" xfId="809"/>
    <cellStyle name="SUBTIT 2 5" xfId="539"/>
    <cellStyle name="SUBTIT 2 6" xfId="560"/>
    <cellStyle name="SUBTIT 2 7" xfId="820"/>
    <cellStyle name="SUBTIT 2 8" xfId="940"/>
    <cellStyle name="SUBTIT 2 9" xfId="964"/>
    <cellStyle name="SUBTIT 20" xfId="1019"/>
    <cellStyle name="SUBTIT 21" xfId="1010"/>
    <cellStyle name="SUBTIT 22" xfId="955"/>
    <cellStyle name="SUBTIT 23" xfId="900"/>
    <cellStyle name="SUBTIT 24" xfId="1037"/>
    <cellStyle name="SUBTIT 25" xfId="1099"/>
    <cellStyle name="SUBTIT 26" xfId="1027"/>
    <cellStyle name="SUBTIT 27" xfId="961"/>
    <cellStyle name="SUBTIT 28" xfId="889"/>
    <cellStyle name="SUBTIT 29" xfId="899"/>
    <cellStyle name="SUBTIT 3" xfId="199"/>
    <cellStyle name="SUBTIT 3 10" xfId="873"/>
    <cellStyle name="SUBTIT 3 11" xfId="1007"/>
    <cellStyle name="SUBTIT 3 12" xfId="1004"/>
    <cellStyle name="SUBTIT 3 13" xfId="1020"/>
    <cellStyle name="SUBTIT 3 14" xfId="923"/>
    <cellStyle name="SUBTIT 3 15" xfId="898"/>
    <cellStyle name="SUBTIT 3 16" xfId="956"/>
    <cellStyle name="SUBTIT 3 17" xfId="918"/>
    <cellStyle name="SUBTIT 3 18" xfId="895"/>
    <cellStyle name="SUBTIT 3 19" xfId="875"/>
    <cellStyle name="SUBTIT 3 2" xfId="276"/>
    <cellStyle name="SUBTIT 3 2 10" xfId="1057"/>
    <cellStyle name="SUBTIT 3 2 11" xfId="1066"/>
    <cellStyle name="SUBTIT 3 2 12" xfId="1074"/>
    <cellStyle name="SUBTIT 3 2 13" xfId="1083"/>
    <cellStyle name="SUBTIT 3 2 14" xfId="1092"/>
    <cellStyle name="SUBTIT 3 2 15" xfId="1100"/>
    <cellStyle name="SUBTIT 3 2 16" xfId="1108"/>
    <cellStyle name="SUBTIT 3 2 17" xfId="1116"/>
    <cellStyle name="SUBTIT 3 2 18" xfId="1123"/>
    <cellStyle name="SUBTIT 3 2 19" xfId="1131"/>
    <cellStyle name="SUBTIT 3 2 2" xfId="346"/>
    <cellStyle name="SUBTIT 3 2 2 2" xfId="486"/>
    <cellStyle name="SUBTIT 3 2 2 2 2" xfId="798"/>
    <cellStyle name="SUBTIT 3 2 2 2 3" xfId="852"/>
    <cellStyle name="SUBTIT 3 2 2 2 4" xfId="864"/>
    <cellStyle name="SUBTIT 3 2 2 3" xfId="659"/>
    <cellStyle name="SUBTIT 3 2 2 4" xfId="824"/>
    <cellStyle name="SUBTIT 3 2 2 5" xfId="502"/>
    <cellStyle name="SUBTIT 3 2 20" xfId="1138"/>
    <cellStyle name="SUBTIT 3 2 21" xfId="1146"/>
    <cellStyle name="SUBTIT 3 2 22" xfId="1153"/>
    <cellStyle name="SUBTIT 3 2 23" xfId="1160"/>
    <cellStyle name="SUBTIT 3 2 3" xfId="416"/>
    <cellStyle name="SUBTIT 3 2 3 2" xfId="728"/>
    <cellStyle name="SUBTIT 3 2 3 3" xfId="837"/>
    <cellStyle name="SUBTIT 3 2 3 4" xfId="807"/>
    <cellStyle name="SUBTIT 3 2 4" xfId="589"/>
    <cellStyle name="SUBTIT 3 2 5" xfId="506"/>
    <cellStyle name="SUBTIT 3 2 6" xfId="997"/>
    <cellStyle name="SUBTIT 3 2 7" xfId="1029"/>
    <cellStyle name="SUBTIT 3 2 8" xfId="1039"/>
    <cellStyle name="SUBTIT 3 2 9" xfId="1048"/>
    <cellStyle name="SUBTIT 3 20" xfId="870"/>
    <cellStyle name="SUBTIT 3 21" xfId="1091"/>
    <cellStyle name="SUBTIT 3 22" xfId="1038"/>
    <cellStyle name="SUBTIT 3 23" xfId="966"/>
    <cellStyle name="SUBTIT 3 24" xfId="883"/>
    <cellStyle name="SUBTIT 3 25" xfId="881"/>
    <cellStyle name="SUBTIT 3 3" xfId="310"/>
    <cellStyle name="SUBTIT 3 3 2" xfId="450"/>
    <cellStyle name="SUBTIT 3 3 2 2" xfId="762"/>
    <cellStyle name="SUBTIT 3 3 2 3" xfId="846"/>
    <cellStyle name="SUBTIT 3 3 2 4" xfId="858"/>
    <cellStyle name="SUBTIT 3 3 3" xfId="623"/>
    <cellStyle name="SUBTIT 3 3 4" xfId="815"/>
    <cellStyle name="SUBTIT 3 3 5" xfId="510"/>
    <cellStyle name="SUBTIT 3 4" xfId="381"/>
    <cellStyle name="SUBTIT 3 4 2" xfId="693"/>
    <cellStyle name="SUBTIT 3 4 3" xfId="832"/>
    <cellStyle name="SUBTIT 3 4 4" xfId="813"/>
    <cellStyle name="SUBTIT 3 5" xfId="546"/>
    <cellStyle name="SUBTIT 3 6" xfId="558"/>
    <cellStyle name="SUBTIT 3 7" xfId="844"/>
    <cellStyle name="SUBTIT 3 8" xfId="947"/>
    <cellStyle name="SUBTIT 3 9" xfId="962"/>
    <cellStyle name="SUBTIT 30" xfId="1145"/>
    <cellStyle name="SUBTIT 4" xfId="204"/>
    <cellStyle name="SUBTIT 4 10" xfId="886"/>
    <cellStyle name="SUBTIT 4 11" xfId="879"/>
    <cellStyle name="SUBTIT 4 12" xfId="1025"/>
    <cellStyle name="SUBTIT 4 13" xfId="894"/>
    <cellStyle name="SUBTIT 4 14" xfId="913"/>
    <cellStyle name="SUBTIT 4 15" xfId="921"/>
    <cellStyle name="SUBTIT 4 16" xfId="1022"/>
    <cellStyle name="SUBTIT 4 17" xfId="872"/>
    <cellStyle name="SUBTIT 4 18" xfId="1054"/>
    <cellStyle name="SUBTIT 4 19" xfId="917"/>
    <cellStyle name="SUBTIT 4 2" xfId="279"/>
    <cellStyle name="SUBTIT 4 2 10" xfId="1060"/>
    <cellStyle name="SUBTIT 4 2 11" xfId="1069"/>
    <cellStyle name="SUBTIT 4 2 12" xfId="1077"/>
    <cellStyle name="SUBTIT 4 2 13" xfId="1086"/>
    <cellStyle name="SUBTIT 4 2 14" xfId="1095"/>
    <cellStyle name="SUBTIT 4 2 15" xfId="1103"/>
    <cellStyle name="SUBTIT 4 2 16" xfId="1111"/>
    <cellStyle name="SUBTIT 4 2 17" xfId="1119"/>
    <cellStyle name="SUBTIT 4 2 18" xfId="1126"/>
    <cellStyle name="SUBTIT 4 2 19" xfId="1134"/>
    <cellStyle name="SUBTIT 4 2 2" xfId="349"/>
    <cellStyle name="SUBTIT 4 2 2 2" xfId="489"/>
    <cellStyle name="SUBTIT 4 2 2 2 2" xfId="801"/>
    <cellStyle name="SUBTIT 4 2 2 2 3" xfId="855"/>
    <cellStyle name="SUBTIT 4 2 2 2 4" xfId="867"/>
    <cellStyle name="SUBTIT 4 2 2 3" xfId="662"/>
    <cellStyle name="SUBTIT 4 2 2 4" xfId="827"/>
    <cellStyle name="SUBTIT 4 2 2 5" xfId="517"/>
    <cellStyle name="SUBTIT 4 2 20" xfId="1141"/>
    <cellStyle name="SUBTIT 4 2 21" xfId="1149"/>
    <cellStyle name="SUBTIT 4 2 22" xfId="1156"/>
    <cellStyle name="SUBTIT 4 2 23" xfId="1163"/>
    <cellStyle name="SUBTIT 4 2 3" xfId="419"/>
    <cellStyle name="SUBTIT 4 2 3 2" xfId="731"/>
    <cellStyle name="SUBTIT 4 2 3 3" xfId="840"/>
    <cellStyle name="SUBTIT 4 2 3 4" xfId="521"/>
    <cellStyle name="SUBTIT 4 2 4" xfId="592"/>
    <cellStyle name="SUBTIT 4 2 5" xfId="507"/>
    <cellStyle name="SUBTIT 4 2 6" xfId="1000"/>
    <cellStyle name="SUBTIT 4 2 7" xfId="1032"/>
    <cellStyle name="SUBTIT 4 2 8" xfId="1042"/>
    <cellStyle name="SUBTIT 4 2 9" xfId="1051"/>
    <cellStyle name="SUBTIT 4 20" xfId="1017"/>
    <cellStyle name="SUBTIT 4 21" xfId="960"/>
    <cellStyle name="SUBTIT 4 22" xfId="1081"/>
    <cellStyle name="SUBTIT 4 23" xfId="912"/>
    <cellStyle name="SUBTIT 4 24" xfId="1046"/>
    <cellStyle name="SUBTIT 4 25" xfId="903"/>
    <cellStyle name="SUBTIT 4 3" xfId="315"/>
    <cellStyle name="SUBTIT 4 3 2" xfId="455"/>
    <cellStyle name="SUBTIT 4 3 2 2" xfId="767"/>
    <cellStyle name="SUBTIT 4 3 2 3" xfId="849"/>
    <cellStyle name="SUBTIT 4 3 2 4" xfId="861"/>
    <cellStyle name="SUBTIT 4 3 3" xfId="628"/>
    <cellStyle name="SUBTIT 4 3 4" xfId="818"/>
    <cellStyle name="SUBTIT 4 3 5" xfId="512"/>
    <cellStyle name="SUBTIT 4 4" xfId="385"/>
    <cellStyle name="SUBTIT 4 4 2" xfId="697"/>
    <cellStyle name="SUBTIT 4 4 3" xfId="834"/>
    <cellStyle name="SUBTIT 4 4 4" xfId="810"/>
    <cellStyle name="SUBTIT 4 5" xfId="551"/>
    <cellStyle name="SUBTIT 4 6" xfId="559"/>
    <cellStyle name="SUBTIT 4 7" xfId="811"/>
    <cellStyle name="SUBTIT 4 8" xfId="952"/>
    <cellStyle name="SUBTIT 4 9" xfId="963"/>
    <cellStyle name="SUBTIT 5" xfId="200"/>
    <cellStyle name="SUBTIT 5 10" xfId="896"/>
    <cellStyle name="SUBTIT 5 11" xfId="1036"/>
    <cellStyle name="SUBTIT 5 12" xfId="1012"/>
    <cellStyle name="SUBTIT 5 13" xfId="1003"/>
    <cellStyle name="SUBTIT 5 2" xfId="280"/>
    <cellStyle name="SUBTIT 5 2 10" xfId="1061"/>
    <cellStyle name="SUBTIT 5 2 11" xfId="1070"/>
    <cellStyle name="SUBTIT 5 2 12" xfId="1078"/>
    <cellStyle name="SUBTIT 5 2 13" xfId="1087"/>
    <cellStyle name="SUBTIT 5 2 14" xfId="1096"/>
    <cellStyle name="SUBTIT 5 2 15" xfId="1104"/>
    <cellStyle name="SUBTIT 5 2 16" xfId="1112"/>
    <cellStyle name="SUBTIT 5 2 17" xfId="1120"/>
    <cellStyle name="SUBTIT 5 2 18" xfId="1127"/>
    <cellStyle name="SUBTIT 5 2 19" xfId="1135"/>
    <cellStyle name="SUBTIT 5 2 2" xfId="350"/>
    <cellStyle name="SUBTIT 5 2 2 2" xfId="490"/>
    <cellStyle name="SUBTIT 5 2 2 2 2" xfId="802"/>
    <cellStyle name="SUBTIT 5 2 2 2 3" xfId="856"/>
    <cellStyle name="SUBTIT 5 2 2 2 4" xfId="868"/>
    <cellStyle name="SUBTIT 5 2 2 3" xfId="663"/>
    <cellStyle name="SUBTIT 5 2 2 4" xfId="828"/>
    <cellStyle name="SUBTIT 5 2 2 5" xfId="498"/>
    <cellStyle name="SUBTIT 5 2 20" xfId="1142"/>
    <cellStyle name="SUBTIT 5 2 21" xfId="1150"/>
    <cellStyle name="SUBTIT 5 2 22" xfId="1157"/>
    <cellStyle name="SUBTIT 5 2 23" xfId="1164"/>
    <cellStyle name="SUBTIT 5 2 3" xfId="420"/>
    <cellStyle name="SUBTIT 5 2 3 2" xfId="732"/>
    <cellStyle name="SUBTIT 5 2 3 3" xfId="841"/>
    <cellStyle name="SUBTIT 5 2 3 4" xfId="804"/>
    <cellStyle name="SUBTIT 5 2 4" xfId="593"/>
    <cellStyle name="SUBTIT 5 2 5" xfId="508"/>
    <cellStyle name="SUBTIT 5 2 6" xfId="1001"/>
    <cellStyle name="SUBTIT 5 2 7" xfId="1033"/>
    <cellStyle name="SUBTIT 5 2 8" xfId="1043"/>
    <cellStyle name="SUBTIT 5 2 9" xfId="1052"/>
    <cellStyle name="SUBTIT 5 3" xfId="311"/>
    <cellStyle name="SUBTIT 5 3 2" xfId="451"/>
    <cellStyle name="SUBTIT 5 3 2 2" xfId="763"/>
    <cellStyle name="SUBTIT 5 3 2 3" xfId="847"/>
    <cellStyle name="SUBTIT 5 3 2 4" xfId="859"/>
    <cellStyle name="SUBTIT 5 3 3" xfId="624"/>
    <cellStyle name="SUBTIT 5 3 4" xfId="816"/>
    <cellStyle name="SUBTIT 5 3 5" xfId="511"/>
    <cellStyle name="SUBTIT 5 4" xfId="948"/>
    <cellStyle name="SUBTIT 5 5" xfId="959"/>
    <cellStyle name="SUBTIT 5 6" xfId="880"/>
    <cellStyle name="SUBTIT 5 7" xfId="1008"/>
    <cellStyle name="SUBTIT 5 8" xfId="874"/>
    <cellStyle name="SUBTIT 5 9" xfId="892"/>
    <cellStyle name="SUBTIT 6" xfId="203"/>
    <cellStyle name="SUBTIT 6 10" xfId="905"/>
    <cellStyle name="SUBTIT 6 11" xfId="884"/>
    <cellStyle name="SUBTIT 6 12" xfId="967"/>
    <cellStyle name="SUBTIT 6 13" xfId="1005"/>
    <cellStyle name="SUBTIT 6 14" xfId="1028"/>
    <cellStyle name="SUBTIT 6 15" xfId="885"/>
    <cellStyle name="SUBTIT 6 16" xfId="878"/>
    <cellStyle name="SUBTIT 6 17" xfId="922"/>
    <cellStyle name="SUBTIT 6 18" xfId="919"/>
    <cellStyle name="SUBTIT 6 19" xfId="1082"/>
    <cellStyle name="SUBTIT 6 2" xfId="281"/>
    <cellStyle name="SUBTIT 6 2 10" xfId="1062"/>
    <cellStyle name="SUBTIT 6 2 11" xfId="1071"/>
    <cellStyle name="SUBTIT 6 2 12" xfId="1079"/>
    <cellStyle name="SUBTIT 6 2 13" xfId="1088"/>
    <cellStyle name="SUBTIT 6 2 14" xfId="1097"/>
    <cellStyle name="SUBTIT 6 2 15" xfId="1105"/>
    <cellStyle name="SUBTIT 6 2 16" xfId="1113"/>
    <cellStyle name="SUBTIT 6 2 17" xfId="1121"/>
    <cellStyle name="SUBTIT 6 2 18" xfId="1128"/>
    <cellStyle name="SUBTIT 6 2 19" xfId="1136"/>
    <cellStyle name="SUBTIT 6 2 2" xfId="351"/>
    <cellStyle name="SUBTIT 6 2 2 2" xfId="491"/>
    <cellStyle name="SUBTIT 6 2 2 2 2" xfId="803"/>
    <cellStyle name="SUBTIT 6 2 2 2 3" xfId="857"/>
    <cellStyle name="SUBTIT 6 2 2 2 4" xfId="869"/>
    <cellStyle name="SUBTIT 6 2 2 3" xfId="664"/>
    <cellStyle name="SUBTIT 6 2 2 4" xfId="829"/>
    <cellStyle name="SUBTIT 6 2 2 5" xfId="522"/>
    <cellStyle name="SUBTIT 6 2 20" xfId="1143"/>
    <cellStyle name="SUBTIT 6 2 21" xfId="1151"/>
    <cellStyle name="SUBTIT 6 2 22" xfId="1158"/>
    <cellStyle name="SUBTIT 6 2 23" xfId="1165"/>
    <cellStyle name="SUBTIT 6 2 3" xfId="421"/>
    <cellStyle name="SUBTIT 6 2 3 2" xfId="733"/>
    <cellStyle name="SUBTIT 6 2 3 3" xfId="842"/>
    <cellStyle name="SUBTIT 6 2 3 4" xfId="805"/>
    <cellStyle name="SUBTIT 6 2 4" xfId="594"/>
    <cellStyle name="SUBTIT 6 2 5" xfId="518"/>
    <cellStyle name="SUBTIT 6 2 6" xfId="1002"/>
    <cellStyle name="SUBTIT 6 2 7" xfId="1034"/>
    <cellStyle name="SUBTIT 6 2 8" xfId="1044"/>
    <cellStyle name="SUBTIT 6 2 9" xfId="1053"/>
    <cellStyle name="SUBTIT 6 20" xfId="916"/>
    <cellStyle name="SUBTIT 6 21" xfId="1047"/>
    <cellStyle name="SUBTIT 6 22" xfId="1023"/>
    <cellStyle name="SUBTIT 6 23" xfId="893"/>
    <cellStyle name="SUBTIT 6 24" xfId="908"/>
    <cellStyle name="SUBTIT 6 25" xfId="907"/>
    <cellStyle name="SUBTIT 6 3" xfId="314"/>
    <cellStyle name="SUBTIT 6 3 2" xfId="454"/>
    <cellStyle name="SUBTIT 6 3 2 2" xfId="766"/>
    <cellStyle name="SUBTIT 6 3 2 3" xfId="848"/>
    <cellStyle name="SUBTIT 6 3 2 4" xfId="860"/>
    <cellStyle name="SUBTIT 6 3 3" xfId="627"/>
    <cellStyle name="SUBTIT 6 3 4" xfId="817"/>
    <cellStyle name="SUBTIT 6 3 5" xfId="503"/>
    <cellStyle name="SUBTIT 6 4" xfId="384"/>
    <cellStyle name="SUBTIT 6 4 2" xfId="696"/>
    <cellStyle name="SUBTIT 6 4 3" xfId="833"/>
    <cellStyle name="SUBTIT 6 4 4" xfId="821"/>
    <cellStyle name="SUBTIT 6 5" xfId="550"/>
    <cellStyle name="SUBTIT 6 6" xfId="557"/>
    <cellStyle name="SUBTIT 6 7" xfId="822"/>
    <cellStyle name="SUBTIT 6 8" xfId="951"/>
    <cellStyle name="SUBTIT 6 9" xfId="965"/>
    <cellStyle name="SUBTIT 7" xfId="278"/>
    <cellStyle name="SUBTIT 7 10" xfId="1059"/>
    <cellStyle name="SUBTIT 7 11" xfId="1068"/>
    <cellStyle name="SUBTIT 7 12" xfId="1076"/>
    <cellStyle name="SUBTIT 7 13" xfId="1085"/>
    <cellStyle name="SUBTIT 7 14" xfId="1094"/>
    <cellStyle name="SUBTIT 7 15" xfId="1102"/>
    <cellStyle name="SUBTIT 7 16" xfId="1110"/>
    <cellStyle name="SUBTIT 7 17" xfId="1118"/>
    <cellStyle name="SUBTIT 7 18" xfId="1125"/>
    <cellStyle name="SUBTIT 7 19" xfId="1133"/>
    <cellStyle name="SUBTIT 7 2" xfId="348"/>
    <cellStyle name="SUBTIT 7 2 2" xfId="488"/>
    <cellStyle name="SUBTIT 7 2 2 2" xfId="800"/>
    <cellStyle name="SUBTIT 7 2 2 3" xfId="854"/>
    <cellStyle name="SUBTIT 7 2 2 4" xfId="866"/>
    <cellStyle name="SUBTIT 7 2 3" xfId="661"/>
    <cellStyle name="SUBTIT 7 2 4" xfId="826"/>
    <cellStyle name="SUBTIT 7 2 5" xfId="556"/>
    <cellStyle name="SUBTIT 7 20" xfId="1140"/>
    <cellStyle name="SUBTIT 7 21" xfId="1148"/>
    <cellStyle name="SUBTIT 7 22" xfId="1155"/>
    <cellStyle name="SUBTIT 7 23" xfId="1162"/>
    <cellStyle name="SUBTIT 7 3" xfId="418"/>
    <cellStyle name="SUBTIT 7 3 2" xfId="730"/>
    <cellStyle name="SUBTIT 7 3 3" xfId="839"/>
    <cellStyle name="SUBTIT 7 3 4" xfId="492"/>
    <cellStyle name="SUBTIT 7 4" xfId="591"/>
    <cellStyle name="SUBTIT 7 5" xfId="555"/>
    <cellStyle name="SUBTIT 7 6" xfId="999"/>
    <cellStyle name="SUBTIT 7 7" xfId="1031"/>
    <cellStyle name="SUBTIT 7 8" xfId="1041"/>
    <cellStyle name="SUBTIT 7 9" xfId="1050"/>
    <cellStyle name="SUBTIT 8" xfId="277"/>
    <cellStyle name="SUBTIT 8 10" xfId="1058"/>
    <cellStyle name="SUBTIT 8 11" xfId="1067"/>
    <cellStyle name="SUBTIT 8 12" xfId="1075"/>
    <cellStyle name="SUBTIT 8 13" xfId="1084"/>
    <cellStyle name="SUBTIT 8 14" xfId="1093"/>
    <cellStyle name="SUBTIT 8 15" xfId="1101"/>
    <cellStyle name="SUBTIT 8 16" xfId="1109"/>
    <cellStyle name="SUBTIT 8 17" xfId="1117"/>
    <cellStyle name="SUBTIT 8 18" xfId="1124"/>
    <cellStyle name="SUBTIT 8 19" xfId="1132"/>
    <cellStyle name="SUBTIT 8 2" xfId="347"/>
    <cellStyle name="SUBTIT 8 2 2" xfId="487"/>
    <cellStyle name="SUBTIT 8 2 2 2" xfId="799"/>
    <cellStyle name="SUBTIT 8 2 2 3" xfId="853"/>
    <cellStyle name="SUBTIT 8 2 2 4" xfId="865"/>
    <cellStyle name="SUBTIT 8 2 3" xfId="660"/>
    <cellStyle name="SUBTIT 8 2 4" xfId="825"/>
    <cellStyle name="SUBTIT 8 2 5" xfId="514"/>
    <cellStyle name="SUBTIT 8 20" xfId="1139"/>
    <cellStyle name="SUBTIT 8 21" xfId="1147"/>
    <cellStyle name="SUBTIT 8 22" xfId="1154"/>
    <cellStyle name="SUBTIT 8 23" xfId="1161"/>
    <cellStyle name="SUBTIT 8 3" xfId="417"/>
    <cellStyle name="SUBTIT 8 3 2" xfId="729"/>
    <cellStyle name="SUBTIT 8 3 3" xfId="838"/>
    <cellStyle name="SUBTIT 8 3 4" xfId="806"/>
    <cellStyle name="SUBTIT 8 4" xfId="590"/>
    <cellStyle name="SUBTIT 8 5" xfId="547"/>
    <cellStyle name="SUBTIT 8 6" xfId="998"/>
    <cellStyle name="SUBTIT 8 7" xfId="1030"/>
    <cellStyle name="SUBTIT 8 8" xfId="1040"/>
    <cellStyle name="SUBTIT 8 9" xfId="1049"/>
    <cellStyle name="SUBTIT 9" xfId="249"/>
    <cellStyle name="SUBTIT 9 10" xfId="1006"/>
    <cellStyle name="SUBTIT 9 11" xfId="871"/>
    <cellStyle name="SUBTIT 9 12" xfId="887"/>
    <cellStyle name="SUBTIT 9 13" xfId="1024"/>
    <cellStyle name="SUBTIT 9 14" xfId="1065"/>
    <cellStyle name="SUBTIT 9 15" xfId="958"/>
    <cellStyle name="SUBTIT 9 16" xfId="1073"/>
    <cellStyle name="SUBTIT 9 17" xfId="1009"/>
    <cellStyle name="SUBTIT 9 18" xfId="1018"/>
    <cellStyle name="SUBTIT 9 19" xfId="890"/>
    <cellStyle name="SUBTIT 9 2" xfId="320"/>
    <cellStyle name="SUBTIT 9 2 2" xfId="460"/>
    <cellStyle name="SUBTIT 9 2 2 2" xfId="772"/>
    <cellStyle name="SUBTIT 9 2 2 3" xfId="850"/>
    <cellStyle name="SUBTIT 9 2 2 4" xfId="862"/>
    <cellStyle name="SUBTIT 9 2 3" xfId="633"/>
    <cellStyle name="SUBTIT 9 2 4" xfId="819"/>
    <cellStyle name="SUBTIT 9 2 5" xfId="513"/>
    <cellStyle name="SUBTIT 9 20" xfId="1056"/>
    <cellStyle name="SUBTIT 9 21" xfId="1106"/>
    <cellStyle name="SUBTIT 9 22" xfId="897"/>
    <cellStyle name="SUBTIT 9 23" xfId="882"/>
    <cellStyle name="SUBTIT 9 3" xfId="390"/>
    <cellStyle name="SUBTIT 9 3 2" xfId="702"/>
    <cellStyle name="SUBTIT 9 3 3" xfId="835"/>
    <cellStyle name="SUBTIT 9 3 4" xfId="515"/>
    <cellStyle name="SUBTIT 9 4" xfId="563"/>
    <cellStyle name="SUBTIT 9 5" xfId="495"/>
    <cellStyle name="SUBTIT 9 6" xfId="971"/>
    <cellStyle name="SUBTIT 9 7" xfId="1015"/>
    <cellStyle name="SUBTIT 9 8" xfId="1011"/>
    <cellStyle name="SUBTIT 9 9" xfId="1014"/>
    <cellStyle name="TableStyleLight1" xfId="35"/>
    <cellStyle name="Texto de Aviso" xfId="219" builtinId="11" customBuiltin="1"/>
    <cellStyle name="Texto Explicativo" xfId="221" builtinId="53" customBuiltin="1"/>
    <cellStyle name="Título 1" xfId="207" builtinId="16" customBuiltin="1"/>
    <cellStyle name="Título 1 1" xfId="136"/>
    <cellStyle name="Título 1 1 1" xfId="137"/>
    <cellStyle name="Título 1 1 1 1" xfId="138"/>
    <cellStyle name="Título 1 1 1 1 1" xfId="139"/>
    <cellStyle name="Título 1 1 1 1 1 1" xfId="140"/>
    <cellStyle name="Título 1 1 1 1 1 1 1" xfId="141"/>
    <cellStyle name="Título 1 1 1 1 1 1 1 1" xfId="142"/>
    <cellStyle name="Título 1 1 1 1 1 1 1 1 1" xfId="143"/>
    <cellStyle name="Título 1 1 1 1 1 1 1 1 1 1" xfId="144"/>
    <cellStyle name="Título 1 1 1 1 1 1 1 1 1 1 1" xfId="145"/>
    <cellStyle name="Título 1 1 1 1 1 1 1 1 1 1 1 1" xfId="146"/>
    <cellStyle name="Título 1 1 1 1 1 1 1 1 1 1 1 1 1" xfId="147"/>
    <cellStyle name="Título 1 1 1 1 1 1 1 1 1 1 1 1 1 1" xfId="148"/>
    <cellStyle name="Título 1 1 1 1 1 1 1 1 1 1 1 1 1 1 1" xfId="149"/>
    <cellStyle name="Título 1 1 1 1 1 1 1 1 1 1 1 1 1 1 1 1" xfId="150"/>
    <cellStyle name="Título 1 1 1 1 1 1 1 1 1 1 1 1 1 1 1 1 1" xfId="151"/>
    <cellStyle name="Título 1 1 1 1 1 1 1 1 1 1 1 1 1 1 1 1 1 1" xfId="152"/>
    <cellStyle name="Título 1 1 1 1 1 1 1 1 1 1 1 1 1 1 1 1 1 1 1" xfId="153"/>
    <cellStyle name="Título 1 1 1 1 1 1 1 1 1 1 1 1 1 1 1 1 1 1 1 1" xfId="154"/>
    <cellStyle name="Título 1 1 1 1 1 1 1 1 1 1 1 1 1 1 1 1 1 1 1 1 1" xfId="155"/>
    <cellStyle name="Título 2" xfId="208" builtinId="17" customBuiltin="1"/>
    <cellStyle name="Título 3" xfId="209" builtinId="18" customBuiltin="1"/>
    <cellStyle name="Título 4" xfId="210" builtinId="19" customBuiltin="1"/>
    <cellStyle name="Título 5" xfId="252"/>
    <cellStyle name="Total" xfId="222" builtinId="25" customBuiltin="1"/>
    <cellStyle name="Vírgula" xfId="26" builtinId="3"/>
    <cellStyle name="Vírgula 10" xfId="156"/>
    <cellStyle name="Vírgula 10 2" xfId="157"/>
    <cellStyle name="Vírgula 10 2 10" xfId="1167"/>
    <cellStyle name="Vírgula 10 2 2" xfId="194"/>
    <cellStyle name="Vírgula 10 2 2 2" xfId="271"/>
    <cellStyle name="Vírgula 10 2 2 2 2" xfId="341"/>
    <cellStyle name="Vírgula 10 2 2 2 2 2" xfId="481"/>
    <cellStyle name="Vírgula 10 2 2 2 2 2 2" xfId="793"/>
    <cellStyle name="Vírgula 10 2 2 2 2 3" xfId="654"/>
    <cellStyle name="Vírgula 10 2 2 2 3" xfId="411"/>
    <cellStyle name="Vírgula 10 2 2 2 3 2" xfId="723"/>
    <cellStyle name="Vírgula 10 2 2 2 4" xfId="584"/>
    <cellStyle name="Vírgula 10 2 2 2 5" xfId="992"/>
    <cellStyle name="Vírgula 10 2 2 3" xfId="305"/>
    <cellStyle name="Vírgula 10 2 2 3 2" xfId="445"/>
    <cellStyle name="Vírgula 10 2 2 3 2 2" xfId="757"/>
    <cellStyle name="Vírgula 10 2 2 3 3" xfId="618"/>
    <cellStyle name="Vírgula 10 2 2 4" xfId="376"/>
    <cellStyle name="Vírgula 10 2 2 4 2" xfId="688"/>
    <cellStyle name="Vírgula 10 2 2 5" xfId="541"/>
    <cellStyle name="Vírgula 10 2 2 6" xfId="942"/>
    <cellStyle name="Vírgula 10 2 3" xfId="206"/>
    <cellStyle name="Vírgula 10 2 3 2" xfId="317"/>
    <cellStyle name="Vírgula 10 2 3 2 2" xfId="457"/>
    <cellStyle name="Vírgula 10 2 3 2 2 2" xfId="769"/>
    <cellStyle name="Vírgula 10 2 3 2 3" xfId="630"/>
    <cellStyle name="Vírgula 10 2 3 3" xfId="387"/>
    <cellStyle name="Vírgula 10 2 3 3 2" xfId="699"/>
    <cellStyle name="Vírgula 10 2 3 4" xfId="553"/>
    <cellStyle name="Vírgula 10 2 3 5" xfId="954"/>
    <cellStyle name="Vírgula 10 2 4" xfId="251"/>
    <cellStyle name="Vírgula 10 2 4 2" xfId="322"/>
    <cellStyle name="Vírgula 10 2 4 2 2" xfId="462"/>
    <cellStyle name="Vírgula 10 2 4 2 2 2" xfId="774"/>
    <cellStyle name="Vírgula 10 2 4 2 3" xfId="635"/>
    <cellStyle name="Vírgula 10 2 4 3" xfId="392"/>
    <cellStyle name="Vírgula 10 2 4 3 2" xfId="704"/>
    <cellStyle name="Vírgula 10 2 4 4" xfId="565"/>
    <cellStyle name="Vírgula 10 2 4 5" xfId="973"/>
    <cellStyle name="Vírgula 10 2 5" xfId="286"/>
    <cellStyle name="Vírgula 10 2 5 2" xfId="426"/>
    <cellStyle name="Vírgula 10 2 5 2 2" xfId="738"/>
    <cellStyle name="Vírgula 10 2 5 3" xfId="599"/>
    <cellStyle name="Vírgula 10 2 6" xfId="357"/>
    <cellStyle name="Vírgula 10 2 6 2" xfId="669"/>
    <cellStyle name="Vírgula 10 2 7" xfId="520"/>
    <cellStyle name="Vírgula 10 2 8" xfId="915"/>
    <cellStyle name="Vírgula 10 3" xfId="193"/>
    <cellStyle name="Vírgula 10 3 2" xfId="270"/>
    <cellStyle name="Vírgula 10 3 2 2" xfId="340"/>
    <cellStyle name="Vírgula 10 3 2 2 2" xfId="480"/>
    <cellStyle name="Vírgula 10 3 2 2 2 2" xfId="792"/>
    <cellStyle name="Vírgula 10 3 2 2 3" xfId="653"/>
    <cellStyle name="Vírgula 10 3 2 3" xfId="410"/>
    <cellStyle name="Vírgula 10 3 2 3 2" xfId="722"/>
    <cellStyle name="Vírgula 10 3 2 4" xfId="583"/>
    <cellStyle name="Vírgula 10 3 2 5" xfId="991"/>
    <cellStyle name="Vírgula 10 3 3" xfId="304"/>
    <cellStyle name="Vírgula 10 3 3 2" xfId="444"/>
    <cellStyle name="Vírgula 10 3 3 2 2" xfId="756"/>
    <cellStyle name="Vírgula 10 3 3 3" xfId="617"/>
    <cellStyle name="Vírgula 10 3 4" xfId="375"/>
    <cellStyle name="Vírgula 10 3 4 2" xfId="687"/>
    <cellStyle name="Vírgula 10 3 5" xfId="540"/>
    <cellStyle name="Vírgula 10 3 6" xfId="941"/>
    <cellStyle name="Vírgula 10 4" xfId="205"/>
    <cellStyle name="Vírgula 10 4 2" xfId="316"/>
    <cellStyle name="Vírgula 10 4 2 2" xfId="456"/>
    <cellStyle name="Vírgula 10 4 2 2 2" xfId="768"/>
    <cellStyle name="Vírgula 10 4 2 3" xfId="629"/>
    <cellStyle name="Vírgula 10 4 3" xfId="386"/>
    <cellStyle name="Vírgula 10 4 3 2" xfId="698"/>
    <cellStyle name="Vírgula 10 4 4" xfId="552"/>
    <cellStyle name="Vírgula 10 4 5" xfId="953"/>
    <cellStyle name="Vírgula 10 5" xfId="250"/>
    <cellStyle name="Vírgula 10 5 2" xfId="321"/>
    <cellStyle name="Vírgula 10 5 2 2" xfId="461"/>
    <cellStyle name="Vírgula 10 5 2 2 2" xfId="773"/>
    <cellStyle name="Vírgula 10 5 2 3" xfId="634"/>
    <cellStyle name="Vírgula 10 5 3" xfId="391"/>
    <cellStyle name="Vírgula 10 5 3 2" xfId="703"/>
    <cellStyle name="Vírgula 10 5 4" xfId="564"/>
    <cellStyle name="Vírgula 10 5 5" xfId="972"/>
    <cellStyle name="Vírgula 10 6" xfId="285"/>
    <cellStyle name="Vírgula 10 6 2" xfId="425"/>
    <cellStyle name="Vírgula 10 6 2 2" xfId="737"/>
    <cellStyle name="Vírgula 10 6 3" xfId="598"/>
    <cellStyle name="Vírgula 10 7" xfId="356"/>
    <cellStyle name="Vírgula 10 7 2" xfId="668"/>
    <cellStyle name="Vírgula 10 8" xfId="519"/>
    <cellStyle name="Vírgula 10 9" xfId="914"/>
    <cellStyle name="Vírgula 11" xfId="201"/>
    <cellStyle name="Vírgula 11 2" xfId="312"/>
    <cellStyle name="Vírgula 11 2 2" xfId="452"/>
    <cellStyle name="Vírgula 11 2 2 2" xfId="764"/>
    <cellStyle name="Vírgula 11 2 3" xfId="625"/>
    <cellStyle name="Vírgula 11 3" xfId="382"/>
    <cellStyle name="Vírgula 11 3 2" xfId="694"/>
    <cellStyle name="Vírgula 11 4" xfId="548"/>
    <cellStyle name="Vírgula 11 5" xfId="949"/>
    <cellStyle name="Vírgula 12" xfId="247"/>
    <cellStyle name="Vírgula 12 2" xfId="318"/>
    <cellStyle name="Vírgula 12 2 2" xfId="458"/>
    <cellStyle name="Vírgula 12 2 2 2" xfId="770"/>
    <cellStyle name="Vírgula 12 2 3" xfId="631"/>
    <cellStyle name="Vírgula 12 3" xfId="388"/>
    <cellStyle name="Vírgula 12 3 2" xfId="700"/>
    <cellStyle name="Vírgula 12 4" xfId="561"/>
    <cellStyle name="Vírgula 12 5" xfId="969"/>
    <cellStyle name="Vírgula 13" xfId="282"/>
    <cellStyle name="Vírgula 13 2" xfId="422"/>
    <cellStyle name="Vírgula 13 2 2" xfId="734"/>
    <cellStyle name="Vírgula 13 3" xfId="595"/>
    <cellStyle name="Vírgula 14" xfId="353"/>
    <cellStyle name="Vírgula 14 2" xfId="665"/>
    <cellStyle name="Vírgula 15" xfId="496"/>
    <cellStyle name="Vírgula 16" xfId="876"/>
    <cellStyle name="Vírgula 2" xfId="22"/>
    <cellStyle name="Vírgula 2 2" xfId="177"/>
    <cellStyle name="Vírgula 2 2 2" xfId="255"/>
    <cellStyle name="Vírgula 2 2 2 2" xfId="325"/>
    <cellStyle name="Vírgula 2 2 2 2 2" xfId="465"/>
    <cellStyle name="Vírgula 2 2 2 2 2 2" xfId="777"/>
    <cellStyle name="Vírgula 2 2 2 2 3" xfId="638"/>
    <cellStyle name="Vírgula 2 2 2 3" xfId="395"/>
    <cellStyle name="Vírgula 2 2 2 3 2" xfId="707"/>
    <cellStyle name="Vírgula 2 2 2 4" xfId="568"/>
    <cellStyle name="Vírgula 2 2 2 5" xfId="976"/>
    <cellStyle name="Vírgula 2 2 3" xfId="289"/>
    <cellStyle name="Vírgula 2 2 3 2" xfId="429"/>
    <cellStyle name="Vírgula 2 2 3 2 2" xfId="741"/>
    <cellStyle name="Vírgula 2 2 3 3" xfId="602"/>
    <cellStyle name="Vírgula 2 2 4" xfId="360"/>
    <cellStyle name="Vírgula 2 2 4 2" xfId="672"/>
    <cellStyle name="Vírgula 2 2 5" xfId="525"/>
    <cellStyle name="Vírgula 2 2 6" xfId="926"/>
    <cellStyle name="Vírgula 3" xfId="25"/>
    <cellStyle name="Vírgula 3 2" xfId="29"/>
    <cellStyle name="Vírgula 3 2 2" xfId="183"/>
    <cellStyle name="Vírgula 3 2 2 2" xfId="260"/>
    <cellStyle name="Vírgula 3 2 2 2 2" xfId="330"/>
    <cellStyle name="Vírgula 3 2 2 2 2 2" xfId="470"/>
    <cellStyle name="Vírgula 3 2 2 2 2 2 2" xfId="782"/>
    <cellStyle name="Vírgula 3 2 2 2 2 3" xfId="643"/>
    <cellStyle name="Vírgula 3 2 2 2 3" xfId="400"/>
    <cellStyle name="Vírgula 3 2 2 2 3 2" xfId="712"/>
    <cellStyle name="Vírgula 3 2 2 2 4" xfId="573"/>
    <cellStyle name="Vírgula 3 2 2 2 5" xfId="981"/>
    <cellStyle name="Vírgula 3 2 2 3" xfId="294"/>
    <cellStyle name="Vírgula 3 2 2 3 2" xfId="434"/>
    <cellStyle name="Vírgula 3 2 2 3 2 2" xfId="746"/>
    <cellStyle name="Vírgula 3 2 2 3 3" xfId="607"/>
    <cellStyle name="Vírgula 3 2 2 4" xfId="365"/>
    <cellStyle name="Vírgula 3 2 2 4 2" xfId="677"/>
    <cellStyle name="Vírgula 3 2 2 5" xfId="530"/>
    <cellStyle name="Vírgula 3 2 2 6" xfId="931"/>
    <cellStyle name="Vírgula 3 3" xfId="180"/>
    <cellStyle name="Vírgula 3 3 2" xfId="257"/>
    <cellStyle name="Vírgula 3 3 2 2" xfId="327"/>
    <cellStyle name="Vírgula 3 3 2 2 2" xfId="467"/>
    <cellStyle name="Vírgula 3 3 2 2 2 2" xfId="779"/>
    <cellStyle name="Vírgula 3 3 2 2 3" xfId="640"/>
    <cellStyle name="Vírgula 3 3 2 3" xfId="397"/>
    <cellStyle name="Vírgula 3 3 2 3 2" xfId="709"/>
    <cellStyle name="Vírgula 3 3 2 4" xfId="570"/>
    <cellStyle name="Vírgula 3 3 2 5" xfId="978"/>
    <cellStyle name="Vírgula 3 3 3" xfId="291"/>
    <cellStyle name="Vírgula 3 3 3 2" xfId="431"/>
    <cellStyle name="Vírgula 3 3 3 2 2" xfId="743"/>
    <cellStyle name="Vírgula 3 3 3 3" xfId="604"/>
    <cellStyle name="Vírgula 3 3 4" xfId="362"/>
    <cellStyle name="Vírgula 3 3 4 2" xfId="674"/>
    <cellStyle name="Vírgula 3 3 5" xfId="527"/>
    <cellStyle name="Vírgula 3 3 6" xfId="928"/>
    <cellStyle name="Vírgula 4" xfId="44"/>
    <cellStyle name="Vírgula 4 2" xfId="164"/>
    <cellStyle name="Vírgula 4 3" xfId="184"/>
    <cellStyle name="Vírgula 4 3 2" xfId="261"/>
    <cellStyle name="Vírgula 4 3 2 2" xfId="331"/>
    <cellStyle name="Vírgula 4 3 2 2 2" xfId="471"/>
    <cellStyle name="Vírgula 4 3 2 2 2 2" xfId="783"/>
    <cellStyle name="Vírgula 4 3 2 2 3" xfId="644"/>
    <cellStyle name="Vírgula 4 3 2 3" xfId="401"/>
    <cellStyle name="Vírgula 4 3 2 3 2" xfId="713"/>
    <cellStyle name="Vírgula 4 3 2 4" xfId="574"/>
    <cellStyle name="Vírgula 4 3 2 5" xfId="982"/>
    <cellStyle name="Vírgula 4 3 3" xfId="295"/>
    <cellStyle name="Vírgula 4 3 3 2" xfId="435"/>
    <cellStyle name="Vírgula 4 3 3 2 2" xfId="747"/>
    <cellStyle name="Vírgula 4 3 3 3" xfId="608"/>
    <cellStyle name="Vírgula 4 3 4" xfId="366"/>
    <cellStyle name="Vírgula 4 3 4 2" xfId="678"/>
    <cellStyle name="Vírgula 4 3 5" xfId="531"/>
    <cellStyle name="Vírgula 4 3 6" xfId="932"/>
    <cellStyle name="Vírgula 5" xfId="158"/>
    <cellStyle name="Vírgula 5 2" xfId="195"/>
    <cellStyle name="Vírgula 5 2 2" xfId="272"/>
    <cellStyle name="Vírgula 5 2 2 2" xfId="342"/>
    <cellStyle name="Vírgula 5 2 2 2 2" xfId="482"/>
    <cellStyle name="Vírgula 5 2 2 2 2 2" xfId="794"/>
    <cellStyle name="Vírgula 5 2 2 2 3" xfId="655"/>
    <cellStyle name="Vírgula 5 2 2 3" xfId="412"/>
    <cellStyle name="Vírgula 5 2 2 3 2" xfId="724"/>
    <cellStyle name="Vírgula 5 2 2 4" xfId="585"/>
    <cellStyle name="Vírgula 5 2 2 5" xfId="993"/>
    <cellStyle name="Vírgula 5 2 3" xfId="306"/>
    <cellStyle name="Vírgula 5 2 3 2" xfId="446"/>
    <cellStyle name="Vírgula 5 2 3 2 2" xfId="758"/>
    <cellStyle name="Vírgula 5 2 3 3" xfId="619"/>
    <cellStyle name="Vírgula 5 2 4" xfId="377"/>
    <cellStyle name="Vírgula 5 2 4 2" xfId="689"/>
    <cellStyle name="Vírgula 5 2 5" xfId="542"/>
    <cellStyle name="Vírgula 5 2 6" xfId="943"/>
    <cellStyle name="Vírgula 6" xfId="159"/>
    <cellStyle name="Vírgula 6 2" xfId="196"/>
    <cellStyle name="Vírgula 6 2 2" xfId="273"/>
    <cellStyle name="Vírgula 6 2 2 2" xfId="343"/>
    <cellStyle name="Vírgula 6 2 2 2 2" xfId="483"/>
    <cellStyle name="Vírgula 6 2 2 2 2 2" xfId="795"/>
    <cellStyle name="Vírgula 6 2 2 2 3" xfId="656"/>
    <cellStyle name="Vírgula 6 2 2 3" xfId="413"/>
    <cellStyle name="Vírgula 6 2 2 3 2" xfId="725"/>
    <cellStyle name="Vírgula 6 2 2 4" xfId="586"/>
    <cellStyle name="Vírgula 6 2 2 5" xfId="994"/>
    <cellStyle name="Vírgula 6 2 3" xfId="307"/>
    <cellStyle name="Vírgula 6 2 3 2" xfId="447"/>
    <cellStyle name="Vírgula 6 2 3 2 2" xfId="759"/>
    <cellStyle name="Vírgula 6 2 3 3" xfId="620"/>
    <cellStyle name="Vírgula 6 2 4" xfId="378"/>
    <cellStyle name="Vírgula 6 2 4 2" xfId="690"/>
    <cellStyle name="Vírgula 6 2 5" xfId="543"/>
    <cellStyle name="Vírgula 6 2 6" xfId="944"/>
    <cellStyle name="Vírgula 7" xfId="160"/>
    <cellStyle name="Vírgula 7 2" xfId="197"/>
    <cellStyle name="Vírgula 7 2 2" xfId="274"/>
    <cellStyle name="Vírgula 7 2 2 2" xfId="344"/>
    <cellStyle name="Vírgula 7 2 2 2 2" xfId="484"/>
    <cellStyle name="Vírgula 7 2 2 2 2 2" xfId="796"/>
    <cellStyle name="Vírgula 7 2 2 2 3" xfId="657"/>
    <cellStyle name="Vírgula 7 2 2 3" xfId="414"/>
    <cellStyle name="Vírgula 7 2 2 3 2" xfId="726"/>
    <cellStyle name="Vírgula 7 2 2 4" xfId="587"/>
    <cellStyle name="Vírgula 7 2 2 5" xfId="995"/>
    <cellStyle name="Vírgula 7 2 3" xfId="308"/>
    <cellStyle name="Vírgula 7 2 3 2" xfId="448"/>
    <cellStyle name="Vírgula 7 2 3 2 2" xfId="760"/>
    <cellStyle name="Vírgula 7 2 3 3" xfId="621"/>
    <cellStyle name="Vírgula 7 2 4" xfId="379"/>
    <cellStyle name="Vírgula 7 2 4 2" xfId="691"/>
    <cellStyle name="Vírgula 7 2 5" xfId="544"/>
    <cellStyle name="Vírgula 7 2 6" xfId="945"/>
    <cellStyle name="Vírgula 8" xfId="161"/>
    <cellStyle name="Vírgula 8 2" xfId="198"/>
    <cellStyle name="Vírgula 8 2 2" xfId="275"/>
    <cellStyle name="Vírgula 8 2 2 2" xfId="345"/>
    <cellStyle name="Vírgula 8 2 2 2 2" xfId="485"/>
    <cellStyle name="Vírgula 8 2 2 2 2 2" xfId="797"/>
    <cellStyle name="Vírgula 8 2 2 2 3" xfId="658"/>
    <cellStyle name="Vírgula 8 2 2 3" xfId="415"/>
    <cellStyle name="Vírgula 8 2 2 3 2" xfId="727"/>
    <cellStyle name="Vírgula 8 2 2 4" xfId="588"/>
    <cellStyle name="Vírgula 8 2 2 5" xfId="996"/>
    <cellStyle name="Vírgula 8 2 3" xfId="309"/>
    <cellStyle name="Vírgula 8 2 3 2" xfId="449"/>
    <cellStyle name="Vírgula 8 2 3 2 2" xfId="761"/>
    <cellStyle name="Vírgula 8 2 3 3" xfId="622"/>
    <cellStyle name="Vírgula 8 2 4" xfId="380"/>
    <cellStyle name="Vírgula 8 2 4 2" xfId="692"/>
    <cellStyle name="Vírgula 8 2 5" xfId="545"/>
    <cellStyle name="Vírgula 8 2 6" xfId="946"/>
    <cellStyle name="Vírgula 9" xfId="181"/>
    <cellStyle name="Vírgula 9 2" xfId="258"/>
    <cellStyle name="Vírgula 9 2 2" xfId="328"/>
    <cellStyle name="Vírgula 9 2 2 2" xfId="468"/>
    <cellStyle name="Vírgula 9 2 2 2 2" xfId="780"/>
    <cellStyle name="Vírgula 9 2 2 3" xfId="641"/>
    <cellStyle name="Vírgula 9 2 3" xfId="398"/>
    <cellStyle name="Vírgula 9 2 3 2" xfId="710"/>
    <cellStyle name="Vírgula 9 2 4" xfId="571"/>
    <cellStyle name="Vírgula 9 2 5" xfId="979"/>
    <cellStyle name="Vírgula 9 3" xfId="292"/>
    <cellStyle name="Vírgula 9 3 2" xfId="432"/>
    <cellStyle name="Vírgula 9 3 2 2" xfId="744"/>
    <cellStyle name="Vírgula 9 3 3" xfId="605"/>
    <cellStyle name="Vírgula 9 4" xfId="363"/>
    <cellStyle name="Vírgula 9 4 2" xfId="675"/>
    <cellStyle name="Vírgula 9 5" xfId="528"/>
    <cellStyle name="Vírgula 9 6" xfId="929"/>
    <cellStyle name="Vírgula0" xfId="23"/>
    <cellStyle name="Vírgula0 2" xfId="178"/>
  </cellStyles>
  <dxfs count="12627">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color theme="0"/>
      </font>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ont>
        <color theme="0"/>
      </font>
    </dxf>
    <dxf>
      <font>
        <color theme="0"/>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b val="0"/>
        <i val="0"/>
        <color auto="1"/>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strike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b val="0"/>
        <i val="0"/>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b val="0"/>
        <i val="0"/>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ont>
        <color theme="0" tint="-0.499984740745262"/>
      </font>
    </dxf>
    <dxf>
      <font>
        <color theme="0" tint="-0.34998626667073579"/>
      </font>
    </dxf>
    <dxf>
      <font>
        <color theme="0"/>
      </font>
    </dxf>
    <dxf>
      <font>
        <color theme="0" tint="-0.14996795556505021"/>
      </font>
    </dxf>
    <dxf>
      <font>
        <color theme="0"/>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strike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tint="-0.499984740745262"/>
      </font>
    </dxf>
    <dxf>
      <font>
        <color theme="0" tint="-0.34998626667073579"/>
      </font>
    </dxf>
    <dxf>
      <font>
        <color theme="0"/>
      </font>
    </dxf>
    <dxf>
      <font>
        <color theme="0" tint="-0.14996795556505021"/>
      </font>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ont>
        <color theme="0"/>
      </font>
    </dxf>
    <dxf>
      <font>
        <color theme="0"/>
      </font>
    </dxf>
    <dxf>
      <font>
        <color theme="0"/>
      </font>
    </dxf>
    <dxf>
      <font>
        <color theme="0"/>
      </font>
    </dxf>
    <dxf>
      <font>
        <color theme="0"/>
      </font>
    </dxf>
    <dxf>
      <font>
        <color theme="0"/>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ont>
        <color theme="0"/>
      </font>
    </dxf>
    <dxf>
      <font>
        <color theme="0"/>
      </font>
    </dxf>
    <dxf>
      <font>
        <color theme="0"/>
      </font>
    </dxf>
    <dxf>
      <font>
        <color theme="0"/>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theme="0"/>
      </font>
    </dxf>
    <dxf>
      <font>
        <color theme="0"/>
      </font>
    </dxf>
    <dxf>
      <font>
        <color theme="0"/>
      </font>
    </dxf>
    <dxf>
      <font>
        <color theme="0"/>
      </font>
    </dxf>
    <dxf>
      <font>
        <color theme="0"/>
      </font>
    </dxf>
    <dxf>
      <font>
        <color theme="0" tint="-0.499984740745262"/>
      </font>
    </dxf>
    <dxf>
      <font>
        <color theme="0" tint="-0.34998626667073579"/>
      </font>
    </dxf>
    <dxf>
      <font>
        <color theme="0"/>
      </font>
    </dxf>
    <dxf>
      <font>
        <color theme="0" tint="-0.1499679555650502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00B0F0"/>
        </patternFill>
      </fill>
    </dxf>
    <dxf>
      <fill>
        <patternFill>
          <bgColor rgb="FF00B0F0"/>
        </patternFill>
      </fill>
    </dxf>
    <dxf>
      <fill>
        <patternFill>
          <bgColor rgb="FF00B0F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6" tint="0.39994506668294322"/>
        </patternFill>
      </fill>
    </dxf>
    <dxf>
      <fill>
        <patternFill>
          <bgColor theme="7" tint="0.39994506668294322"/>
        </patternFill>
      </fill>
    </dxf>
    <dxf>
      <fill>
        <patternFill>
          <bgColor rgb="FFC00000"/>
        </patternFill>
      </fill>
    </dxf>
    <dxf>
      <fill>
        <patternFill>
          <bgColor theme="6" tint="0.39994506668294322"/>
        </patternFill>
      </fill>
    </dxf>
    <dxf>
      <fill>
        <patternFill>
          <bgColor theme="7" tint="0.39994506668294322"/>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6" tint="0.39994506668294322"/>
        </patternFill>
      </fill>
    </dxf>
    <dxf>
      <fill>
        <patternFill>
          <bgColor theme="7" tint="0.39994506668294322"/>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s>
  <tableStyles count="0" defaultTableStyle="TableStyleMedium2" defaultPivotStyle="PivotStyleLight16"/>
  <colors>
    <mruColors>
      <color rgb="FFD569D0"/>
      <color rgb="FF3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2.xml"/><Relationship Id="rId18" Type="http://schemas.openxmlformats.org/officeDocument/2006/relationships/externalLink" Target="externalLinks/externalLink5.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1.xml"/><Relationship Id="rId17" Type="http://schemas.openxmlformats.org/officeDocument/2006/relationships/externalLink" Target="externalLinks/externalLink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hartsheet" Target="chartsheets/sheet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microsoft.com/office/2006/relationships/vbaProject" Target="vbaProject.bin"/></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GASTOS (R$)</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
                <c:pt idx="0">
                  <c:v>1</c:v>
                </c:pt>
              </c:numCache>
            </c:numRef>
          </c:val>
          <c:extLst>
            <c:ext xmlns:c15="http://schemas.microsoft.com/office/drawing/2012/chart" uri="{02D57815-91ED-43cb-92C2-25804820EDAC}">
              <c15:filteredCategoryTitle>
                <c15:cat>
                  <c:multiLvlStrRef>
                    <c:extLst xmlns:c16="http://schemas.microsoft.com/office/drawing/2014/chart">
                      <c:ext uri="{02D57815-91ED-43cb-92C2-25804820EDAC}">
                        <c15:formulaRef>
                          <c15:sqref>#REF!</c15:sqref>
                        </c15:formulaRef>
                      </c:ext>
                    </c:extLst>
                  </c:multiLvlStrRef>
                </c15:cat>
              </c15:filteredCategoryTitle>
            </c:ext>
            <c:ext xmlns:c16="http://schemas.microsoft.com/office/drawing/2014/chart" uri="{C3380CC4-5D6E-409C-BE32-E72D297353CC}">
              <c16:uniqueId val="{00000000-5E4B-4FF5-8EA8-96D0A178CEC2}"/>
            </c:ext>
          </c:extLst>
        </c:ser>
        <c:dLbls>
          <c:showLegendKey val="0"/>
          <c:showVal val="0"/>
          <c:showCatName val="0"/>
          <c:showSerName val="0"/>
          <c:showPercent val="0"/>
          <c:showBubbleSize val="0"/>
        </c:dLbls>
        <c:gapWidth val="150"/>
        <c:axId val="147173760"/>
        <c:axId val="147175296"/>
      </c:barChart>
      <c:catAx>
        <c:axId val="147173760"/>
        <c:scaling>
          <c:orientation val="minMax"/>
        </c:scaling>
        <c:delete val="0"/>
        <c:axPos val="b"/>
        <c:numFmt formatCode="_(* #,##0.00_);_(* \(#,##0.00\);_(* &quot;-&quot;??_);_(@_)" sourceLinked="1"/>
        <c:majorTickMark val="out"/>
        <c:minorTickMark val="none"/>
        <c:tickLblPos val="nextTo"/>
        <c:crossAx val="147175296"/>
        <c:crosses val="autoZero"/>
        <c:auto val="1"/>
        <c:lblAlgn val="ctr"/>
        <c:lblOffset val="100"/>
        <c:noMultiLvlLbl val="0"/>
      </c:catAx>
      <c:valAx>
        <c:axId val="147175296"/>
        <c:scaling>
          <c:orientation val="minMax"/>
        </c:scaling>
        <c:delete val="0"/>
        <c:axPos val="l"/>
        <c:majorGridlines/>
        <c:numFmt formatCode="General" sourceLinked="1"/>
        <c:majorTickMark val="out"/>
        <c:minorTickMark val="none"/>
        <c:tickLblPos val="nextTo"/>
        <c:crossAx val="147173760"/>
        <c:crosses val="autoZero"/>
        <c:crossBetween val="between"/>
      </c:valAx>
    </c:plotArea>
    <c:legend>
      <c:legendPos val="r"/>
      <c:overlay val="0"/>
    </c:legend>
    <c:plotVisOnly val="1"/>
    <c:dispBlanksAs val="gap"/>
    <c:showDLblsOverMax val="0"/>
  </c:chart>
  <c:printSettings>
    <c:headerFooter/>
    <c:pageMargins b="0.78740157499999996" l="0.511811024" r="0.511811024" t="0.78740157499999996" header="0.31496062000000041" footer="0.3149606200000004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tx>
            <c:v>A=50%</c:v>
          </c:tx>
          <c:cat>
            <c:numRef>
              <c:f>'CURVA ABC'!$K$6:$K$496</c:f>
              <c:numCache>
                <c:formatCode>_("R$"* #,##0.00_);_("R$"* \(#,##0.00\);_("R$"* "-"??_);_(@_)</c:formatCode>
                <c:ptCount val="491"/>
                <c:pt idx="0">
                  <c:v>276693.52600000001</c:v>
                </c:pt>
                <c:pt idx="1">
                  <c:v>218939.821</c:v>
                </c:pt>
                <c:pt idx="2">
                  <c:v>148779.4368</c:v>
                </c:pt>
                <c:pt idx="3">
                  <c:v>143313.46059999999</c:v>
                </c:pt>
                <c:pt idx="4">
                  <c:v>129032.37609999999</c:v>
                </c:pt>
                <c:pt idx="5">
                  <c:v>128815.2421</c:v>
                </c:pt>
                <c:pt idx="6">
                  <c:v>118019.26549999999</c:v>
                </c:pt>
                <c:pt idx="7">
                  <c:v>114151.5475</c:v>
                </c:pt>
                <c:pt idx="8">
                  <c:v>111919.577</c:v>
                </c:pt>
                <c:pt idx="9">
                  <c:v>89852.080199999997</c:v>
                </c:pt>
                <c:pt idx="10">
                  <c:v>76339.763200000001</c:v>
                </c:pt>
                <c:pt idx="11">
                  <c:v>72288.912500000006</c:v>
                </c:pt>
                <c:pt idx="12">
                  <c:v>71223.923299999995</c:v>
                </c:pt>
                <c:pt idx="13">
                  <c:v>67292.349400000006</c:v>
                </c:pt>
                <c:pt idx="14">
                  <c:v>59565.78</c:v>
                </c:pt>
                <c:pt idx="15">
                  <c:v>59024.503199999999</c:v>
                </c:pt>
                <c:pt idx="16">
                  <c:v>55605.451800000003</c:v>
                </c:pt>
                <c:pt idx="17">
                  <c:v>52242.433900000004</c:v>
                </c:pt>
                <c:pt idx="18">
                  <c:v>48037.1</c:v>
                </c:pt>
                <c:pt idx="19">
                  <c:v>44826.54</c:v>
                </c:pt>
                <c:pt idx="20">
                  <c:v>42778.109100000001</c:v>
                </c:pt>
                <c:pt idx="21">
                  <c:v>42328.687599999997</c:v>
                </c:pt>
                <c:pt idx="22">
                  <c:v>41305.5</c:v>
                </c:pt>
                <c:pt idx="23">
                  <c:v>41282.46</c:v>
                </c:pt>
                <c:pt idx="24">
                  <c:v>39684.737000000001</c:v>
                </c:pt>
                <c:pt idx="25">
                  <c:v>37677.15</c:v>
                </c:pt>
                <c:pt idx="26">
                  <c:v>37428.361199999999</c:v>
                </c:pt>
                <c:pt idx="27">
                  <c:v>36028.99</c:v>
                </c:pt>
                <c:pt idx="28">
                  <c:v>33082.9709</c:v>
                </c:pt>
                <c:pt idx="29">
                  <c:v>32617.5213</c:v>
                </c:pt>
                <c:pt idx="30">
                  <c:v>32006.5461</c:v>
                </c:pt>
                <c:pt idx="31">
                  <c:v>31424.942899999998</c:v>
                </c:pt>
                <c:pt idx="32">
                  <c:v>29905.114600000001</c:v>
                </c:pt>
                <c:pt idx="33">
                  <c:v>26862.309300000001</c:v>
                </c:pt>
                <c:pt idx="34">
                  <c:v>25206.592400000001</c:v>
                </c:pt>
                <c:pt idx="35">
                  <c:v>25027.272000000001</c:v>
                </c:pt>
                <c:pt idx="36">
                  <c:v>24450.930499999999</c:v>
                </c:pt>
                <c:pt idx="37">
                  <c:v>23305.9961</c:v>
                </c:pt>
                <c:pt idx="38">
                  <c:v>23043.884999999998</c:v>
                </c:pt>
                <c:pt idx="39">
                  <c:v>22988.035400000001</c:v>
                </c:pt>
                <c:pt idx="40">
                  <c:v>22352.945899999999</c:v>
                </c:pt>
                <c:pt idx="41">
                  <c:v>21599.1633</c:v>
                </c:pt>
                <c:pt idx="42">
                  <c:v>21507.080999999998</c:v>
                </c:pt>
                <c:pt idx="43">
                  <c:v>20447.936900000001</c:v>
                </c:pt>
                <c:pt idx="44">
                  <c:v>20169.497299999999</c:v>
                </c:pt>
                <c:pt idx="45">
                  <c:v>19998.792000000001</c:v>
                </c:pt>
                <c:pt idx="46">
                  <c:v>19846.5118</c:v>
                </c:pt>
                <c:pt idx="47">
                  <c:v>19259.582399999999</c:v>
                </c:pt>
                <c:pt idx="48">
                  <c:v>19218.934799999999</c:v>
                </c:pt>
                <c:pt idx="49">
                  <c:v>18851.04</c:v>
                </c:pt>
                <c:pt idx="50">
                  <c:v>18642.879000000001</c:v>
                </c:pt>
                <c:pt idx="51">
                  <c:v>18114.240000000002</c:v>
                </c:pt>
                <c:pt idx="52">
                  <c:v>18075.487499999999</c:v>
                </c:pt>
                <c:pt idx="53">
                  <c:v>17483.316800000001</c:v>
                </c:pt>
                <c:pt idx="54">
                  <c:v>17413.936000000002</c:v>
                </c:pt>
                <c:pt idx="55">
                  <c:v>17393.589899999999</c:v>
                </c:pt>
                <c:pt idx="56">
                  <c:v>17333.8812</c:v>
                </c:pt>
                <c:pt idx="57">
                  <c:v>17215.816599999998</c:v>
                </c:pt>
                <c:pt idx="58">
                  <c:v>16943.04</c:v>
                </c:pt>
                <c:pt idx="59">
                  <c:v>16775.16</c:v>
                </c:pt>
                <c:pt idx="60">
                  <c:v>16704.732599999999</c:v>
                </c:pt>
                <c:pt idx="61">
                  <c:v>16416.631000000001</c:v>
                </c:pt>
                <c:pt idx="62">
                  <c:v>15926.6726</c:v>
                </c:pt>
                <c:pt idx="63">
                  <c:v>15764.537</c:v>
                </c:pt>
                <c:pt idx="64">
                  <c:v>15718.21</c:v>
                </c:pt>
                <c:pt idx="65">
                  <c:v>15618.976000000001</c:v>
                </c:pt>
                <c:pt idx="66">
                  <c:v>15360.0512</c:v>
                </c:pt>
                <c:pt idx="67">
                  <c:v>14793.636</c:v>
                </c:pt>
                <c:pt idx="68">
                  <c:v>14687.017599999999</c:v>
                </c:pt>
                <c:pt idx="69">
                  <c:v>13408.1265</c:v>
                </c:pt>
                <c:pt idx="70">
                  <c:v>12872.771199999999</c:v>
                </c:pt>
                <c:pt idx="71">
                  <c:v>12756.45</c:v>
                </c:pt>
                <c:pt idx="72">
                  <c:v>12474.168299999999</c:v>
                </c:pt>
                <c:pt idx="73">
                  <c:v>12445.6451</c:v>
                </c:pt>
                <c:pt idx="74">
                  <c:v>12445.209000000001</c:v>
                </c:pt>
                <c:pt idx="75">
                  <c:v>12193.6978</c:v>
                </c:pt>
                <c:pt idx="76">
                  <c:v>12104.441999999999</c:v>
                </c:pt>
                <c:pt idx="77">
                  <c:v>11901.788399999999</c:v>
                </c:pt>
                <c:pt idx="78">
                  <c:v>11549.096799999999</c:v>
                </c:pt>
                <c:pt idx="79">
                  <c:v>11387.254999999999</c:v>
                </c:pt>
                <c:pt idx="80">
                  <c:v>11074.3172</c:v>
                </c:pt>
                <c:pt idx="81">
                  <c:v>10716.9</c:v>
                </c:pt>
                <c:pt idx="82">
                  <c:v>10690.02</c:v>
                </c:pt>
                <c:pt idx="83">
                  <c:v>10452.703299999999</c:v>
                </c:pt>
                <c:pt idx="84">
                  <c:v>10314.2816</c:v>
                </c:pt>
                <c:pt idx="85">
                  <c:v>10240.7531</c:v>
                </c:pt>
                <c:pt idx="86">
                  <c:v>10217.782800000001</c:v>
                </c:pt>
                <c:pt idx="87">
                  <c:v>9951.1919999999991</c:v>
                </c:pt>
                <c:pt idx="88">
                  <c:v>9886.92</c:v>
                </c:pt>
                <c:pt idx="89">
                  <c:v>9884.4235000000008</c:v>
                </c:pt>
                <c:pt idx="90">
                  <c:v>9585.1039999999994</c:v>
                </c:pt>
                <c:pt idx="91">
                  <c:v>9357.1039999999994</c:v>
                </c:pt>
                <c:pt idx="92">
                  <c:v>9251.8289999999997</c:v>
                </c:pt>
                <c:pt idx="93">
                  <c:v>9183.5584999999992</c:v>
                </c:pt>
                <c:pt idx="94">
                  <c:v>9118.4639999999999</c:v>
                </c:pt>
                <c:pt idx="95">
                  <c:v>9051.7317000000003</c:v>
                </c:pt>
                <c:pt idx="96">
                  <c:v>9028.9122000000007</c:v>
                </c:pt>
                <c:pt idx="97">
                  <c:v>8882.4176000000007</c:v>
                </c:pt>
                <c:pt idx="98">
                  <c:v>8861.2155000000002</c:v>
                </c:pt>
                <c:pt idx="99">
                  <c:v>8766.2777999999998</c:v>
                </c:pt>
                <c:pt idx="100">
                  <c:v>8702.7096000000001</c:v>
                </c:pt>
                <c:pt idx="101">
                  <c:v>8609.7384000000002</c:v>
                </c:pt>
                <c:pt idx="102">
                  <c:v>8499.4524000000001</c:v>
                </c:pt>
                <c:pt idx="103">
                  <c:v>8351.2762000000002</c:v>
                </c:pt>
                <c:pt idx="104">
                  <c:v>8168.2240000000002</c:v>
                </c:pt>
                <c:pt idx="105">
                  <c:v>8115.66</c:v>
                </c:pt>
                <c:pt idx="106">
                  <c:v>8111.0120999999999</c:v>
                </c:pt>
                <c:pt idx="107">
                  <c:v>7843.9670999999998</c:v>
                </c:pt>
                <c:pt idx="108">
                  <c:v>7518.3067000000001</c:v>
                </c:pt>
                <c:pt idx="109">
                  <c:v>7419.5987999999998</c:v>
                </c:pt>
                <c:pt idx="110">
                  <c:v>7362.9539999999997</c:v>
                </c:pt>
                <c:pt idx="111">
                  <c:v>7295.2803000000004</c:v>
                </c:pt>
                <c:pt idx="112">
                  <c:v>7159.3582999999999</c:v>
                </c:pt>
                <c:pt idx="113">
                  <c:v>7045.7847000000002</c:v>
                </c:pt>
                <c:pt idx="114">
                  <c:v>6972.9602000000004</c:v>
                </c:pt>
                <c:pt idx="115">
                  <c:v>6893.4341000000004</c:v>
                </c:pt>
                <c:pt idx="116">
                  <c:v>6797.2912999999999</c:v>
                </c:pt>
                <c:pt idx="117">
                  <c:v>6684.3738999999996</c:v>
                </c:pt>
                <c:pt idx="118">
                  <c:v>6658.1369000000004</c:v>
                </c:pt>
                <c:pt idx="119">
                  <c:v>6594.3099000000002</c:v>
                </c:pt>
                <c:pt idx="120">
                  <c:v>6485.1009999999997</c:v>
                </c:pt>
                <c:pt idx="121">
                  <c:v>6284.6783999999998</c:v>
                </c:pt>
                <c:pt idx="122">
                  <c:v>6274.4516999999996</c:v>
                </c:pt>
                <c:pt idx="123">
                  <c:v>6243.5450000000001</c:v>
                </c:pt>
                <c:pt idx="124">
                  <c:v>6183.0230000000001</c:v>
                </c:pt>
                <c:pt idx="125">
                  <c:v>6136.4038</c:v>
                </c:pt>
                <c:pt idx="126">
                  <c:v>6100.6103999999996</c:v>
                </c:pt>
                <c:pt idx="127">
                  <c:v>6044.2821000000004</c:v>
                </c:pt>
                <c:pt idx="128">
                  <c:v>5972.3361000000004</c:v>
                </c:pt>
                <c:pt idx="129">
                  <c:v>5951.348</c:v>
                </c:pt>
                <c:pt idx="130">
                  <c:v>5885.0909000000001</c:v>
                </c:pt>
                <c:pt idx="131">
                  <c:v>5848.7642999999998</c:v>
                </c:pt>
                <c:pt idx="132">
                  <c:v>5688.5693000000001</c:v>
                </c:pt>
                <c:pt idx="133">
                  <c:v>5565.0712000000003</c:v>
                </c:pt>
                <c:pt idx="134">
                  <c:v>5546.8</c:v>
                </c:pt>
                <c:pt idx="135">
                  <c:v>5495.3051999999998</c:v>
                </c:pt>
                <c:pt idx="136">
                  <c:v>5464.32</c:v>
                </c:pt>
                <c:pt idx="137">
                  <c:v>5452.9364999999998</c:v>
                </c:pt>
                <c:pt idx="138">
                  <c:v>5400.6543000000001</c:v>
                </c:pt>
                <c:pt idx="139">
                  <c:v>5362.7892000000002</c:v>
                </c:pt>
                <c:pt idx="140">
                  <c:v>5176.0351000000001</c:v>
                </c:pt>
                <c:pt idx="141">
                  <c:v>5136.3923999999997</c:v>
                </c:pt>
                <c:pt idx="142">
                  <c:v>5064.2021999999997</c:v>
                </c:pt>
                <c:pt idx="143">
                  <c:v>5011.2318999999998</c:v>
                </c:pt>
                <c:pt idx="144">
                  <c:v>5005.6080000000002</c:v>
                </c:pt>
                <c:pt idx="145">
                  <c:v>4872.3087999999998</c:v>
                </c:pt>
                <c:pt idx="146">
                  <c:v>4838.4440000000004</c:v>
                </c:pt>
                <c:pt idx="147">
                  <c:v>4833.1271999999999</c:v>
                </c:pt>
                <c:pt idx="148">
                  <c:v>4721.1718000000001</c:v>
                </c:pt>
                <c:pt idx="149">
                  <c:v>4614.7044999999998</c:v>
                </c:pt>
                <c:pt idx="150">
                  <c:v>4614.7044999999998</c:v>
                </c:pt>
                <c:pt idx="151">
                  <c:v>4520.2348000000002</c:v>
                </c:pt>
                <c:pt idx="152">
                  <c:v>4481.2819</c:v>
                </c:pt>
                <c:pt idx="153">
                  <c:v>4478.1181999999999</c:v>
                </c:pt>
                <c:pt idx="154">
                  <c:v>4253.9862999999996</c:v>
                </c:pt>
                <c:pt idx="155">
                  <c:v>4213.5066999999999</c:v>
                </c:pt>
                <c:pt idx="156">
                  <c:v>4200.46</c:v>
                </c:pt>
                <c:pt idx="157">
                  <c:v>4197.4690000000001</c:v>
                </c:pt>
                <c:pt idx="158">
                  <c:v>4058.9775</c:v>
                </c:pt>
                <c:pt idx="159">
                  <c:v>4036.5853999999999</c:v>
                </c:pt>
                <c:pt idx="160">
                  <c:v>4012.4652000000001</c:v>
                </c:pt>
                <c:pt idx="161">
                  <c:v>3983.0765000000001</c:v>
                </c:pt>
                <c:pt idx="162">
                  <c:v>3969.7635</c:v>
                </c:pt>
                <c:pt idx="163">
                  <c:v>3884.3108999999999</c:v>
                </c:pt>
                <c:pt idx="164">
                  <c:v>3815.8512000000001</c:v>
                </c:pt>
                <c:pt idx="165">
                  <c:v>3689.5403999999999</c:v>
                </c:pt>
                <c:pt idx="166">
                  <c:v>3636.45</c:v>
                </c:pt>
                <c:pt idx="167">
                  <c:v>3566.8038000000001</c:v>
                </c:pt>
                <c:pt idx="168">
                  <c:v>3559.6462999999999</c:v>
                </c:pt>
                <c:pt idx="169">
                  <c:v>3479.9924000000001</c:v>
                </c:pt>
                <c:pt idx="170">
                  <c:v>3460.8270000000002</c:v>
                </c:pt>
                <c:pt idx="171">
                  <c:v>3385.7123999999999</c:v>
                </c:pt>
                <c:pt idx="172">
                  <c:v>3345.4490000000001</c:v>
                </c:pt>
                <c:pt idx="173">
                  <c:v>3275.0549999999998</c:v>
                </c:pt>
                <c:pt idx="174">
                  <c:v>3256.8263999999999</c:v>
                </c:pt>
                <c:pt idx="175">
                  <c:v>3124.66</c:v>
                </c:pt>
                <c:pt idx="176">
                  <c:v>3124.3483999999999</c:v>
                </c:pt>
                <c:pt idx="177">
                  <c:v>3104.134</c:v>
                </c:pt>
                <c:pt idx="178">
                  <c:v>3091.5891999999999</c:v>
                </c:pt>
                <c:pt idx="179">
                  <c:v>3078.0567999999998</c:v>
                </c:pt>
                <c:pt idx="180">
                  <c:v>3055.5279</c:v>
                </c:pt>
                <c:pt idx="181">
                  <c:v>3041.7820000000002</c:v>
                </c:pt>
                <c:pt idx="182">
                  <c:v>3027.212</c:v>
                </c:pt>
                <c:pt idx="183">
                  <c:v>3007.95</c:v>
                </c:pt>
                <c:pt idx="184">
                  <c:v>2909.13</c:v>
                </c:pt>
                <c:pt idx="185">
                  <c:v>2878.9816999999998</c:v>
                </c:pt>
                <c:pt idx="186">
                  <c:v>2803.8534</c:v>
                </c:pt>
                <c:pt idx="187">
                  <c:v>2781.1251999999999</c:v>
                </c:pt>
                <c:pt idx="188">
                  <c:v>2711.1405</c:v>
                </c:pt>
                <c:pt idx="189">
                  <c:v>2698.6262000000002</c:v>
                </c:pt>
                <c:pt idx="190">
                  <c:v>2691.9104000000002</c:v>
                </c:pt>
                <c:pt idx="191">
                  <c:v>2689.6361999999999</c:v>
                </c:pt>
                <c:pt idx="192">
                  <c:v>2681.6612</c:v>
                </c:pt>
                <c:pt idx="193">
                  <c:v>2680.2089999999998</c:v>
                </c:pt>
                <c:pt idx="194">
                  <c:v>2648.1377000000002</c:v>
                </c:pt>
                <c:pt idx="195">
                  <c:v>2566.9643999999998</c:v>
                </c:pt>
                <c:pt idx="196">
                  <c:v>2559.1404000000002</c:v>
                </c:pt>
                <c:pt idx="197">
                  <c:v>2478.5871999999999</c:v>
                </c:pt>
                <c:pt idx="198">
                  <c:v>2416.1963000000001</c:v>
                </c:pt>
                <c:pt idx="199">
                  <c:v>2411.7188999999998</c:v>
                </c:pt>
                <c:pt idx="200">
                  <c:v>2387.4380999999998</c:v>
                </c:pt>
                <c:pt idx="201">
                  <c:v>2369.2240000000002</c:v>
                </c:pt>
                <c:pt idx="202">
                  <c:v>2359.4241000000002</c:v>
                </c:pt>
                <c:pt idx="203">
                  <c:v>2339.35</c:v>
                </c:pt>
                <c:pt idx="204">
                  <c:v>2284.9376000000002</c:v>
                </c:pt>
                <c:pt idx="205">
                  <c:v>2281.2662999999998</c:v>
                </c:pt>
                <c:pt idx="206">
                  <c:v>2257.8074999999999</c:v>
                </c:pt>
                <c:pt idx="207">
                  <c:v>2241.4279000000001</c:v>
                </c:pt>
                <c:pt idx="208">
                  <c:v>2225.741</c:v>
                </c:pt>
                <c:pt idx="209">
                  <c:v>2209.7329</c:v>
                </c:pt>
                <c:pt idx="210">
                  <c:v>2127.4992000000002</c:v>
                </c:pt>
                <c:pt idx="211">
                  <c:v>2125.6579000000002</c:v>
                </c:pt>
                <c:pt idx="212">
                  <c:v>2121.5345000000002</c:v>
                </c:pt>
                <c:pt idx="213">
                  <c:v>2114.21</c:v>
                </c:pt>
                <c:pt idx="214">
                  <c:v>2111.4643999999998</c:v>
                </c:pt>
                <c:pt idx="215">
                  <c:v>2090.9594999999999</c:v>
                </c:pt>
                <c:pt idx="216">
                  <c:v>2029.3340000000001</c:v>
                </c:pt>
                <c:pt idx="217">
                  <c:v>1988.8524</c:v>
                </c:pt>
                <c:pt idx="218">
                  <c:v>1983.2814000000001</c:v>
                </c:pt>
                <c:pt idx="219">
                  <c:v>1966.4944</c:v>
                </c:pt>
                <c:pt idx="220">
                  <c:v>1947.4848</c:v>
                </c:pt>
                <c:pt idx="221">
                  <c:v>1941.251</c:v>
                </c:pt>
                <c:pt idx="222">
                  <c:v>1935.6703</c:v>
                </c:pt>
                <c:pt idx="223">
                  <c:v>1854.9431999999999</c:v>
                </c:pt>
                <c:pt idx="224">
                  <c:v>1840.932</c:v>
                </c:pt>
                <c:pt idx="225">
                  <c:v>1825.9680000000001</c:v>
                </c:pt>
                <c:pt idx="226">
                  <c:v>1820.7739999999999</c:v>
                </c:pt>
                <c:pt idx="227">
                  <c:v>1808.4283</c:v>
                </c:pt>
                <c:pt idx="228">
                  <c:v>1798.3206</c:v>
                </c:pt>
                <c:pt idx="229">
                  <c:v>1758.5815</c:v>
                </c:pt>
                <c:pt idx="230">
                  <c:v>1741.8083999999999</c:v>
                </c:pt>
                <c:pt idx="231">
                  <c:v>1734.1976</c:v>
                </c:pt>
                <c:pt idx="232">
                  <c:v>1727.03</c:v>
                </c:pt>
                <c:pt idx="233">
                  <c:v>1678.3023000000001</c:v>
                </c:pt>
                <c:pt idx="234">
                  <c:v>1655.6774</c:v>
                </c:pt>
                <c:pt idx="235">
                  <c:v>1639.126</c:v>
                </c:pt>
                <c:pt idx="236">
                  <c:v>1621.3461</c:v>
                </c:pt>
                <c:pt idx="237">
                  <c:v>1616.7396000000001</c:v>
                </c:pt>
                <c:pt idx="238">
                  <c:v>1563.1102000000001</c:v>
                </c:pt>
                <c:pt idx="239">
                  <c:v>1551.4</c:v>
                </c:pt>
                <c:pt idx="240">
                  <c:v>1545.3198</c:v>
                </c:pt>
                <c:pt idx="241">
                  <c:v>1545.278</c:v>
                </c:pt>
                <c:pt idx="242">
                  <c:v>1497.1803</c:v>
                </c:pt>
                <c:pt idx="243">
                  <c:v>1495.1407999999999</c:v>
                </c:pt>
                <c:pt idx="244">
                  <c:v>1477.5419999999999</c:v>
                </c:pt>
                <c:pt idx="245">
                  <c:v>1475.2718</c:v>
                </c:pt>
                <c:pt idx="246">
                  <c:v>1445.9236000000001</c:v>
                </c:pt>
                <c:pt idx="247">
                  <c:v>1417.127</c:v>
                </c:pt>
                <c:pt idx="248">
                  <c:v>1385.316</c:v>
                </c:pt>
                <c:pt idx="249">
                  <c:v>1381.981</c:v>
                </c:pt>
                <c:pt idx="250">
                  <c:v>1345.1313</c:v>
                </c:pt>
                <c:pt idx="251">
                  <c:v>1304.0826</c:v>
                </c:pt>
                <c:pt idx="252">
                  <c:v>1298.7982</c:v>
                </c:pt>
                <c:pt idx="253">
                  <c:v>1284.1884</c:v>
                </c:pt>
                <c:pt idx="254">
                  <c:v>1231.3920000000001</c:v>
                </c:pt>
                <c:pt idx="255">
                  <c:v>1230.0195000000001</c:v>
                </c:pt>
                <c:pt idx="256">
                  <c:v>1209.0735</c:v>
                </c:pt>
                <c:pt idx="257">
                  <c:v>1206.8598</c:v>
                </c:pt>
                <c:pt idx="258">
                  <c:v>1206.7043000000001</c:v>
                </c:pt>
                <c:pt idx="259">
                  <c:v>1166.1795999999999</c:v>
                </c:pt>
                <c:pt idx="260">
                  <c:v>1155.4802</c:v>
                </c:pt>
                <c:pt idx="261">
                  <c:v>1152.8907999999999</c:v>
                </c:pt>
                <c:pt idx="262">
                  <c:v>1151.5952</c:v>
                </c:pt>
                <c:pt idx="263">
                  <c:v>1136.5744</c:v>
                </c:pt>
                <c:pt idx="264">
                  <c:v>1136.2668000000001</c:v>
                </c:pt>
                <c:pt idx="265">
                  <c:v>1127.1597999999999</c:v>
                </c:pt>
                <c:pt idx="266">
                  <c:v>1124.93</c:v>
                </c:pt>
                <c:pt idx="267">
                  <c:v>1121.067</c:v>
                </c:pt>
                <c:pt idx="268">
                  <c:v>1113.1704</c:v>
                </c:pt>
                <c:pt idx="269">
                  <c:v>1109.796</c:v>
                </c:pt>
                <c:pt idx="270">
                  <c:v>1108.8671999999999</c:v>
                </c:pt>
                <c:pt idx="271">
                  <c:v>1101.2235000000001</c:v>
                </c:pt>
                <c:pt idx="272">
                  <c:v>1086.6137000000001</c:v>
                </c:pt>
                <c:pt idx="273">
                  <c:v>1083.7788</c:v>
                </c:pt>
                <c:pt idx="274">
                  <c:v>1073.3118999999999</c:v>
                </c:pt>
                <c:pt idx="275">
                  <c:v>1051.4848</c:v>
                </c:pt>
                <c:pt idx="276">
                  <c:v>1039.8722</c:v>
                </c:pt>
                <c:pt idx="277">
                  <c:v>1033.5867000000001</c:v>
                </c:pt>
                <c:pt idx="278">
                  <c:v>1032.0088000000001</c:v>
                </c:pt>
                <c:pt idx="279">
                  <c:v>1013.6315</c:v>
                </c:pt>
                <c:pt idx="280">
                  <c:v>1009.6130000000001</c:v>
                </c:pt>
                <c:pt idx="281">
                  <c:v>982.65599999999995</c:v>
                </c:pt>
                <c:pt idx="282">
                  <c:v>969.84870000000001</c:v>
                </c:pt>
                <c:pt idx="283">
                  <c:v>968.14350000000002</c:v>
                </c:pt>
                <c:pt idx="284">
                  <c:v>958.82500000000005</c:v>
                </c:pt>
                <c:pt idx="285">
                  <c:v>953.74260000000004</c:v>
                </c:pt>
                <c:pt idx="286">
                  <c:v>928.42399999999998</c:v>
                </c:pt>
                <c:pt idx="287">
                  <c:v>926.16060000000004</c:v>
                </c:pt>
                <c:pt idx="288">
                  <c:v>924.27779999999996</c:v>
                </c:pt>
                <c:pt idx="289">
                  <c:v>918.46439999999996</c:v>
                </c:pt>
                <c:pt idx="290">
                  <c:v>915.84749999999997</c:v>
                </c:pt>
                <c:pt idx="291">
                  <c:v>906.048</c:v>
                </c:pt>
                <c:pt idx="292">
                  <c:v>903.68560000000002</c:v>
                </c:pt>
                <c:pt idx="293">
                  <c:v>895.99159999999995</c:v>
                </c:pt>
                <c:pt idx="294">
                  <c:v>893.78399999999999</c:v>
                </c:pt>
                <c:pt idx="295">
                  <c:v>879.03549999999996</c:v>
                </c:pt>
                <c:pt idx="296">
                  <c:v>870.05520000000001</c:v>
                </c:pt>
                <c:pt idx="297">
                  <c:v>856.17660000000001</c:v>
                </c:pt>
                <c:pt idx="298">
                  <c:v>844.91470000000004</c:v>
                </c:pt>
                <c:pt idx="299">
                  <c:v>832.08450000000005</c:v>
                </c:pt>
                <c:pt idx="300">
                  <c:v>796.14620000000002</c:v>
                </c:pt>
                <c:pt idx="301">
                  <c:v>790.47680000000003</c:v>
                </c:pt>
                <c:pt idx="302">
                  <c:v>790.06299999999999</c:v>
                </c:pt>
                <c:pt idx="303">
                  <c:v>783.47199999999998</c:v>
                </c:pt>
                <c:pt idx="304">
                  <c:v>775.41669999999999</c:v>
                </c:pt>
                <c:pt idx="305">
                  <c:v>773.46900000000005</c:v>
                </c:pt>
                <c:pt idx="306">
                  <c:v>769.15800000000002</c:v>
                </c:pt>
                <c:pt idx="307">
                  <c:v>739.7586</c:v>
                </c:pt>
                <c:pt idx="308">
                  <c:v>733.54349999999999</c:v>
                </c:pt>
                <c:pt idx="309">
                  <c:v>716.77279999999996</c:v>
                </c:pt>
                <c:pt idx="310">
                  <c:v>715.90039999999999</c:v>
                </c:pt>
                <c:pt idx="311">
                  <c:v>715.84969999999998</c:v>
                </c:pt>
                <c:pt idx="312">
                  <c:v>701.97119999999995</c:v>
                </c:pt>
                <c:pt idx="313">
                  <c:v>681.4212</c:v>
                </c:pt>
                <c:pt idx="314">
                  <c:v>667.4058</c:v>
                </c:pt>
                <c:pt idx="315">
                  <c:v>661.62329999999997</c:v>
                </c:pt>
                <c:pt idx="316">
                  <c:v>656.94759999999997</c:v>
                </c:pt>
                <c:pt idx="317">
                  <c:v>647.82749999999999</c:v>
                </c:pt>
                <c:pt idx="318">
                  <c:v>645.45600000000002</c:v>
                </c:pt>
                <c:pt idx="319">
                  <c:v>644.6336</c:v>
                </c:pt>
                <c:pt idx="320">
                  <c:v>640.93920000000003</c:v>
                </c:pt>
                <c:pt idx="321">
                  <c:v>640.27239999999995</c:v>
                </c:pt>
                <c:pt idx="322">
                  <c:v>603.22799999999995</c:v>
                </c:pt>
                <c:pt idx="323">
                  <c:v>602.76700000000005</c:v>
                </c:pt>
                <c:pt idx="324">
                  <c:v>602.2278</c:v>
                </c:pt>
                <c:pt idx="325">
                  <c:v>594.90340000000003</c:v>
                </c:pt>
                <c:pt idx="326">
                  <c:v>594.90340000000003</c:v>
                </c:pt>
                <c:pt idx="327">
                  <c:v>594.90340000000003</c:v>
                </c:pt>
                <c:pt idx="328">
                  <c:v>591.96799999999996</c:v>
                </c:pt>
                <c:pt idx="329">
                  <c:v>579.39559999999994</c:v>
                </c:pt>
                <c:pt idx="330">
                  <c:v>575.09550000000002</c:v>
                </c:pt>
                <c:pt idx="331">
                  <c:v>567.10640000000001</c:v>
                </c:pt>
                <c:pt idx="332">
                  <c:v>562.95119999999997</c:v>
                </c:pt>
                <c:pt idx="333">
                  <c:v>560.59199999999998</c:v>
                </c:pt>
                <c:pt idx="334">
                  <c:v>555.85799999999995</c:v>
                </c:pt>
                <c:pt idx="335">
                  <c:v>550.12440000000004</c:v>
                </c:pt>
                <c:pt idx="336">
                  <c:v>532.42319999999995</c:v>
                </c:pt>
                <c:pt idx="337">
                  <c:v>532.32000000000005</c:v>
                </c:pt>
                <c:pt idx="338">
                  <c:v>526.57380000000001</c:v>
                </c:pt>
                <c:pt idx="339">
                  <c:v>520.99440000000004</c:v>
                </c:pt>
                <c:pt idx="340">
                  <c:v>513.08000000000004</c:v>
                </c:pt>
                <c:pt idx="341">
                  <c:v>512.79780000000005</c:v>
                </c:pt>
                <c:pt idx="342">
                  <c:v>504.9744</c:v>
                </c:pt>
                <c:pt idx="343">
                  <c:v>497.04750000000001</c:v>
                </c:pt>
                <c:pt idx="344">
                  <c:v>491.51780000000002</c:v>
                </c:pt>
                <c:pt idx="345">
                  <c:v>482.38249999999999</c:v>
                </c:pt>
                <c:pt idx="346">
                  <c:v>473.09820000000002</c:v>
                </c:pt>
                <c:pt idx="347">
                  <c:v>462.9008</c:v>
                </c:pt>
                <c:pt idx="348">
                  <c:v>455.66640000000001</c:v>
                </c:pt>
                <c:pt idx="349">
                  <c:v>453.2294</c:v>
                </c:pt>
                <c:pt idx="350">
                  <c:v>452.53460000000001</c:v>
                </c:pt>
                <c:pt idx="351">
                  <c:v>442.62130000000002</c:v>
                </c:pt>
                <c:pt idx="352">
                  <c:v>430.17869999999999</c:v>
                </c:pt>
                <c:pt idx="353">
                  <c:v>427.13920000000002</c:v>
                </c:pt>
                <c:pt idx="354">
                  <c:v>423.214</c:v>
                </c:pt>
                <c:pt idx="355">
                  <c:v>413.31700000000001</c:v>
                </c:pt>
                <c:pt idx="356">
                  <c:v>404.30720000000002</c:v>
                </c:pt>
                <c:pt idx="357">
                  <c:v>385.46409999999997</c:v>
                </c:pt>
                <c:pt idx="358">
                  <c:v>384.16860000000003</c:v>
                </c:pt>
                <c:pt idx="359">
                  <c:v>382.69260000000003</c:v>
                </c:pt>
                <c:pt idx="360">
                  <c:v>372.85559999999998</c:v>
                </c:pt>
                <c:pt idx="361">
                  <c:v>367.55779999999999</c:v>
                </c:pt>
                <c:pt idx="362">
                  <c:v>357.06420000000003</c:v>
                </c:pt>
                <c:pt idx="363">
                  <c:v>343.66180000000003</c:v>
                </c:pt>
                <c:pt idx="364">
                  <c:v>341.12119999999999</c:v>
                </c:pt>
                <c:pt idx="365">
                  <c:v>334.29719999999998</c:v>
                </c:pt>
                <c:pt idx="366">
                  <c:v>333.16919999999999</c:v>
                </c:pt>
                <c:pt idx="367">
                  <c:v>324.77999999999997</c:v>
                </c:pt>
                <c:pt idx="368">
                  <c:v>321.82940000000002</c:v>
                </c:pt>
                <c:pt idx="369">
                  <c:v>315.44159999999999</c:v>
                </c:pt>
                <c:pt idx="370">
                  <c:v>306.30900000000003</c:v>
                </c:pt>
                <c:pt idx="371">
                  <c:v>299.29239999999999</c:v>
                </c:pt>
                <c:pt idx="372">
                  <c:v>283.20729999999998</c:v>
                </c:pt>
                <c:pt idx="373">
                  <c:v>273.77960000000002</c:v>
                </c:pt>
                <c:pt idx="374">
                  <c:v>260.74720000000002</c:v>
                </c:pt>
                <c:pt idx="375">
                  <c:v>258.54199999999997</c:v>
                </c:pt>
                <c:pt idx="376">
                  <c:v>258.4778</c:v>
                </c:pt>
                <c:pt idx="377">
                  <c:v>256.28339999999997</c:v>
                </c:pt>
                <c:pt idx="378">
                  <c:v>252.58920000000001</c:v>
                </c:pt>
                <c:pt idx="379">
                  <c:v>252.12719999999999</c:v>
                </c:pt>
                <c:pt idx="380">
                  <c:v>243.81559999999999</c:v>
                </c:pt>
                <c:pt idx="381">
                  <c:v>239.60839999999999</c:v>
                </c:pt>
                <c:pt idx="382">
                  <c:v>237.3</c:v>
                </c:pt>
                <c:pt idx="383">
                  <c:v>235.57040000000001</c:v>
                </c:pt>
                <c:pt idx="384">
                  <c:v>232.18039999999999</c:v>
                </c:pt>
                <c:pt idx="385">
                  <c:v>229.3339</c:v>
                </c:pt>
                <c:pt idx="386">
                  <c:v>229.03919999999999</c:v>
                </c:pt>
                <c:pt idx="387">
                  <c:v>225.5498</c:v>
                </c:pt>
                <c:pt idx="388">
                  <c:v>218.18790000000001</c:v>
                </c:pt>
                <c:pt idx="389">
                  <c:v>213.2741</c:v>
                </c:pt>
                <c:pt idx="390">
                  <c:v>210.06780000000001</c:v>
                </c:pt>
                <c:pt idx="391">
                  <c:v>206.79679999999999</c:v>
                </c:pt>
                <c:pt idx="392">
                  <c:v>205.60409999999999</c:v>
                </c:pt>
                <c:pt idx="393">
                  <c:v>205.0652</c:v>
                </c:pt>
                <c:pt idx="394">
                  <c:v>200.3322</c:v>
                </c:pt>
                <c:pt idx="395">
                  <c:v>198.1258</c:v>
                </c:pt>
                <c:pt idx="396">
                  <c:v>195.7381</c:v>
                </c:pt>
                <c:pt idx="397">
                  <c:v>195.02160000000001</c:v>
                </c:pt>
                <c:pt idx="398">
                  <c:v>192.482</c:v>
                </c:pt>
                <c:pt idx="399">
                  <c:v>192.21299999999999</c:v>
                </c:pt>
                <c:pt idx="400">
                  <c:v>187.91560000000001</c:v>
                </c:pt>
                <c:pt idx="401">
                  <c:v>187.80009999999999</c:v>
                </c:pt>
                <c:pt idx="402">
                  <c:v>186.40199999999999</c:v>
                </c:pt>
                <c:pt idx="403">
                  <c:v>179.6292</c:v>
                </c:pt>
                <c:pt idx="404">
                  <c:v>178.35900000000001</c:v>
                </c:pt>
                <c:pt idx="405">
                  <c:v>178.02590000000001</c:v>
                </c:pt>
                <c:pt idx="406">
                  <c:v>175.4478</c:v>
                </c:pt>
                <c:pt idx="407">
                  <c:v>173.72890000000001</c:v>
                </c:pt>
                <c:pt idx="408">
                  <c:v>169.0214</c:v>
                </c:pt>
                <c:pt idx="409">
                  <c:v>168.82900000000001</c:v>
                </c:pt>
                <c:pt idx="410">
                  <c:v>168.751</c:v>
                </c:pt>
                <c:pt idx="411">
                  <c:v>164.7115</c:v>
                </c:pt>
                <c:pt idx="412">
                  <c:v>164.16</c:v>
                </c:pt>
                <c:pt idx="413">
                  <c:v>158.7467</c:v>
                </c:pt>
                <c:pt idx="414">
                  <c:v>156.04050000000001</c:v>
                </c:pt>
                <c:pt idx="415">
                  <c:v>141.41820000000001</c:v>
                </c:pt>
                <c:pt idx="416">
                  <c:v>140.22479999999999</c:v>
                </c:pt>
                <c:pt idx="417">
                  <c:v>123.71639999999999</c:v>
                </c:pt>
                <c:pt idx="418">
                  <c:v>122.5492</c:v>
                </c:pt>
                <c:pt idx="419">
                  <c:v>119.7911</c:v>
                </c:pt>
                <c:pt idx="420">
                  <c:v>118.02119999999999</c:v>
                </c:pt>
                <c:pt idx="421">
                  <c:v>114.5711</c:v>
                </c:pt>
                <c:pt idx="422">
                  <c:v>112.0566</c:v>
                </c:pt>
                <c:pt idx="423">
                  <c:v>111.4794</c:v>
                </c:pt>
                <c:pt idx="424">
                  <c:v>108.6704</c:v>
                </c:pt>
                <c:pt idx="425">
                  <c:v>104.4374</c:v>
                </c:pt>
                <c:pt idx="426">
                  <c:v>100.66679999999999</c:v>
                </c:pt>
                <c:pt idx="427">
                  <c:v>100.3584</c:v>
                </c:pt>
                <c:pt idx="428">
                  <c:v>100.29430000000001</c:v>
                </c:pt>
                <c:pt idx="429">
                  <c:v>99.652299999999997</c:v>
                </c:pt>
                <c:pt idx="430">
                  <c:v>96.856700000000004</c:v>
                </c:pt>
                <c:pt idx="431">
                  <c:v>91.328000000000003</c:v>
                </c:pt>
                <c:pt idx="432">
                  <c:v>91.328000000000003</c:v>
                </c:pt>
                <c:pt idx="433">
                  <c:v>89.378399999999999</c:v>
                </c:pt>
                <c:pt idx="434">
                  <c:v>87.890799999999999</c:v>
                </c:pt>
                <c:pt idx="435">
                  <c:v>86.966999999999999</c:v>
                </c:pt>
                <c:pt idx="436">
                  <c:v>86.7363</c:v>
                </c:pt>
                <c:pt idx="437">
                  <c:v>86.198400000000007</c:v>
                </c:pt>
                <c:pt idx="438">
                  <c:v>85.299499999999995</c:v>
                </c:pt>
                <c:pt idx="439">
                  <c:v>84.196399999999997</c:v>
                </c:pt>
                <c:pt idx="440">
                  <c:v>83.763900000000007</c:v>
                </c:pt>
                <c:pt idx="441">
                  <c:v>79.630399999999995</c:v>
                </c:pt>
                <c:pt idx="442">
                  <c:v>75.653400000000005</c:v>
                </c:pt>
                <c:pt idx="443">
                  <c:v>72.754400000000004</c:v>
                </c:pt>
                <c:pt idx="444">
                  <c:v>72.613500000000002</c:v>
                </c:pt>
                <c:pt idx="445">
                  <c:v>71.369399999999999</c:v>
                </c:pt>
                <c:pt idx="446">
                  <c:v>68.547600000000003</c:v>
                </c:pt>
                <c:pt idx="447">
                  <c:v>67.534000000000006</c:v>
                </c:pt>
                <c:pt idx="448">
                  <c:v>65.699799999999996</c:v>
                </c:pt>
                <c:pt idx="449">
                  <c:v>64.8018</c:v>
                </c:pt>
                <c:pt idx="450">
                  <c:v>61.185000000000002</c:v>
                </c:pt>
                <c:pt idx="451">
                  <c:v>60.6845</c:v>
                </c:pt>
                <c:pt idx="452">
                  <c:v>59.260800000000003</c:v>
                </c:pt>
                <c:pt idx="453">
                  <c:v>58.388399999999997</c:v>
                </c:pt>
                <c:pt idx="454">
                  <c:v>57.259799999999998</c:v>
                </c:pt>
                <c:pt idx="455">
                  <c:v>57.157200000000003</c:v>
                </c:pt>
                <c:pt idx="456">
                  <c:v>56.028300000000002</c:v>
                </c:pt>
                <c:pt idx="457">
                  <c:v>52.064700000000002</c:v>
                </c:pt>
                <c:pt idx="458">
                  <c:v>48.255200000000002</c:v>
                </c:pt>
                <c:pt idx="459">
                  <c:v>48.0246</c:v>
                </c:pt>
                <c:pt idx="460">
                  <c:v>47.023800000000001</c:v>
                </c:pt>
                <c:pt idx="461">
                  <c:v>47.011000000000003</c:v>
                </c:pt>
                <c:pt idx="462">
                  <c:v>46.421199999999999</c:v>
                </c:pt>
                <c:pt idx="463">
                  <c:v>43.6374</c:v>
                </c:pt>
                <c:pt idx="464">
                  <c:v>43.598999999999997</c:v>
                </c:pt>
                <c:pt idx="465">
                  <c:v>43.290900000000001</c:v>
                </c:pt>
                <c:pt idx="466">
                  <c:v>42.406199999999998</c:v>
                </c:pt>
                <c:pt idx="467">
                  <c:v>42.2136</c:v>
                </c:pt>
                <c:pt idx="468">
                  <c:v>37.890999999999998</c:v>
                </c:pt>
                <c:pt idx="469">
                  <c:v>34.735599999999998</c:v>
                </c:pt>
                <c:pt idx="470">
                  <c:v>32.747300000000003</c:v>
                </c:pt>
                <c:pt idx="471">
                  <c:v>30.938700000000001</c:v>
                </c:pt>
                <c:pt idx="472">
                  <c:v>30.8872</c:v>
                </c:pt>
                <c:pt idx="473">
                  <c:v>27.282900000000001</c:v>
                </c:pt>
                <c:pt idx="474">
                  <c:v>24.679200000000002</c:v>
                </c:pt>
                <c:pt idx="475">
                  <c:v>24.024999999999999</c:v>
                </c:pt>
                <c:pt idx="476">
                  <c:v>23.999300000000002</c:v>
                </c:pt>
                <c:pt idx="477">
                  <c:v>20.202500000000001</c:v>
                </c:pt>
                <c:pt idx="478">
                  <c:v>18.021999999999998</c:v>
                </c:pt>
                <c:pt idx="479">
                  <c:v>17.867999999999999</c:v>
                </c:pt>
                <c:pt idx="480">
                  <c:v>17.1112</c:v>
                </c:pt>
                <c:pt idx="481">
                  <c:v>16.918800000000001</c:v>
                </c:pt>
                <c:pt idx="482">
                  <c:v>16.829000000000001</c:v>
                </c:pt>
                <c:pt idx="483">
                  <c:v>16.418600000000001</c:v>
                </c:pt>
                <c:pt idx="484">
                  <c:v>15.0974</c:v>
                </c:pt>
                <c:pt idx="485">
                  <c:v>12.852600000000001</c:v>
                </c:pt>
                <c:pt idx="486">
                  <c:v>12.6859</c:v>
                </c:pt>
                <c:pt idx="487">
                  <c:v>11.1082</c:v>
                </c:pt>
                <c:pt idx="488">
                  <c:v>7.7859999999999996</c:v>
                </c:pt>
                <c:pt idx="489">
                  <c:v>4.4894999999999996</c:v>
                </c:pt>
                <c:pt idx="490">
                  <c:v>1.0774999999999999</c:v>
                </c:pt>
              </c:numCache>
            </c:numRef>
          </c:cat>
          <c:val>
            <c:numRef>
              <c:f>'CURVA ABC'!$M$6:$M$26</c:f>
              <c:numCache>
                <c:formatCode>0.00%</c:formatCode>
                <c:ptCount val="21"/>
                <c:pt idx="0">
                  <c:v>6.4830589226464369E-2</c:v>
                </c:pt>
                <c:pt idx="1">
                  <c:v>0.11612921484218129</c:v>
                </c:pt>
                <c:pt idx="2">
                  <c:v>0.15098893379536532</c:v>
                </c:pt>
                <c:pt idx="3">
                  <c:v>0.18456794892122586</c:v>
                </c:pt>
                <c:pt idx="4">
                  <c:v>0.21480083905344297</c:v>
                </c:pt>
                <c:pt idx="5">
                  <c:v>0.24498285367236347</c:v>
                </c:pt>
                <c:pt idx="6">
                  <c:v>0.27263532040351329</c:v>
                </c:pt>
                <c:pt idx="7">
                  <c:v>0.29938156269014249</c:v>
                </c:pt>
                <c:pt idx="8">
                  <c:v>0.3256048438336509</c:v>
                </c:pt>
                <c:pt idx="9">
                  <c:v>0.346657607108602</c:v>
                </c:pt>
                <c:pt idx="10">
                  <c:v>0.36454437121621164</c:v>
                </c:pt>
                <c:pt idx="11">
                  <c:v>0.3814820020298626</c:v>
                </c:pt>
                <c:pt idx="12">
                  <c:v>0.39817010088534321</c:v>
                </c:pt>
                <c:pt idx="13">
                  <c:v>0.41393701355982015</c:v>
                </c:pt>
                <c:pt idx="14">
                  <c:v>0.4278935548311687</c:v>
                </c:pt>
                <c:pt idx="15">
                  <c:v>0.4417232724128346</c:v>
                </c:pt>
                <c:pt idx="16">
                  <c:v>0.45475189023599888</c:v>
                </c:pt>
                <c:pt idx="17">
                  <c:v>0.46699253721218298</c:v>
                </c:pt>
                <c:pt idx="18">
                  <c:v>0.47824785475701992</c:v>
                </c:pt>
                <c:pt idx="19">
                  <c:v>0.48875092305498824</c:v>
                </c:pt>
                <c:pt idx="20">
                  <c:v>0.49877403439784984</c:v>
                </c:pt>
              </c:numCache>
            </c:numRef>
          </c:val>
          <c:extLst>
            <c:ext xmlns:c16="http://schemas.microsoft.com/office/drawing/2014/chart" uri="{C3380CC4-5D6E-409C-BE32-E72D297353CC}">
              <c16:uniqueId val="{00000000-D874-463A-9B98-0AAE7006766A}"/>
            </c:ext>
          </c:extLst>
        </c:ser>
        <c:ser>
          <c:idx val="1"/>
          <c:order val="1"/>
          <c:tx>
            <c:v>B=30%</c:v>
          </c:tx>
          <c:spPr>
            <a:ln>
              <a:solidFill>
                <a:schemeClr val="tx1">
                  <a:lumMod val="15000"/>
                  <a:lumOff val="85000"/>
                </a:schemeClr>
              </a:solidFill>
            </a:ln>
          </c:spPr>
          <c:cat>
            <c:numRef>
              <c:f>'CURVA ABC'!$K$6:$K$496</c:f>
              <c:numCache>
                <c:formatCode>_("R$"* #,##0.00_);_("R$"* \(#,##0.00\);_("R$"* "-"??_);_(@_)</c:formatCode>
                <c:ptCount val="491"/>
                <c:pt idx="0">
                  <c:v>276693.52600000001</c:v>
                </c:pt>
                <c:pt idx="1">
                  <c:v>218939.821</c:v>
                </c:pt>
                <c:pt idx="2">
                  <c:v>148779.4368</c:v>
                </c:pt>
                <c:pt idx="3">
                  <c:v>143313.46059999999</c:v>
                </c:pt>
                <c:pt idx="4">
                  <c:v>129032.37609999999</c:v>
                </c:pt>
                <c:pt idx="5">
                  <c:v>128815.2421</c:v>
                </c:pt>
                <c:pt idx="6">
                  <c:v>118019.26549999999</c:v>
                </c:pt>
                <c:pt idx="7">
                  <c:v>114151.5475</c:v>
                </c:pt>
                <c:pt idx="8">
                  <c:v>111919.577</c:v>
                </c:pt>
                <c:pt idx="9">
                  <c:v>89852.080199999997</c:v>
                </c:pt>
                <c:pt idx="10">
                  <c:v>76339.763200000001</c:v>
                </c:pt>
                <c:pt idx="11">
                  <c:v>72288.912500000006</c:v>
                </c:pt>
                <c:pt idx="12">
                  <c:v>71223.923299999995</c:v>
                </c:pt>
                <c:pt idx="13">
                  <c:v>67292.349400000006</c:v>
                </c:pt>
                <c:pt idx="14">
                  <c:v>59565.78</c:v>
                </c:pt>
                <c:pt idx="15">
                  <c:v>59024.503199999999</c:v>
                </c:pt>
                <c:pt idx="16">
                  <c:v>55605.451800000003</c:v>
                </c:pt>
                <c:pt idx="17">
                  <c:v>52242.433900000004</c:v>
                </c:pt>
                <c:pt idx="18">
                  <c:v>48037.1</c:v>
                </c:pt>
                <c:pt idx="19">
                  <c:v>44826.54</c:v>
                </c:pt>
                <c:pt idx="20">
                  <c:v>42778.109100000001</c:v>
                </c:pt>
                <c:pt idx="21">
                  <c:v>42328.687599999997</c:v>
                </c:pt>
                <c:pt idx="22">
                  <c:v>41305.5</c:v>
                </c:pt>
                <c:pt idx="23">
                  <c:v>41282.46</c:v>
                </c:pt>
                <c:pt idx="24">
                  <c:v>39684.737000000001</c:v>
                </c:pt>
                <c:pt idx="25">
                  <c:v>37677.15</c:v>
                </c:pt>
                <c:pt idx="26">
                  <c:v>37428.361199999999</c:v>
                </c:pt>
                <c:pt idx="27">
                  <c:v>36028.99</c:v>
                </c:pt>
                <c:pt idx="28">
                  <c:v>33082.9709</c:v>
                </c:pt>
                <c:pt idx="29">
                  <c:v>32617.5213</c:v>
                </c:pt>
                <c:pt idx="30">
                  <c:v>32006.5461</c:v>
                </c:pt>
                <c:pt idx="31">
                  <c:v>31424.942899999998</c:v>
                </c:pt>
                <c:pt idx="32">
                  <c:v>29905.114600000001</c:v>
                </c:pt>
                <c:pt idx="33">
                  <c:v>26862.309300000001</c:v>
                </c:pt>
                <c:pt idx="34">
                  <c:v>25206.592400000001</c:v>
                </c:pt>
                <c:pt idx="35">
                  <c:v>25027.272000000001</c:v>
                </c:pt>
                <c:pt idx="36">
                  <c:v>24450.930499999999</c:v>
                </c:pt>
                <c:pt idx="37">
                  <c:v>23305.9961</c:v>
                </c:pt>
                <c:pt idx="38">
                  <c:v>23043.884999999998</c:v>
                </c:pt>
                <c:pt idx="39">
                  <c:v>22988.035400000001</c:v>
                </c:pt>
                <c:pt idx="40">
                  <c:v>22352.945899999999</c:v>
                </c:pt>
                <c:pt idx="41">
                  <c:v>21599.1633</c:v>
                </c:pt>
                <c:pt idx="42">
                  <c:v>21507.080999999998</c:v>
                </c:pt>
                <c:pt idx="43">
                  <c:v>20447.936900000001</c:v>
                </c:pt>
                <c:pt idx="44">
                  <c:v>20169.497299999999</c:v>
                </c:pt>
                <c:pt idx="45">
                  <c:v>19998.792000000001</c:v>
                </c:pt>
                <c:pt idx="46">
                  <c:v>19846.5118</c:v>
                </c:pt>
                <c:pt idx="47">
                  <c:v>19259.582399999999</c:v>
                </c:pt>
                <c:pt idx="48">
                  <c:v>19218.934799999999</c:v>
                </c:pt>
                <c:pt idx="49">
                  <c:v>18851.04</c:v>
                </c:pt>
                <c:pt idx="50">
                  <c:v>18642.879000000001</c:v>
                </c:pt>
                <c:pt idx="51">
                  <c:v>18114.240000000002</c:v>
                </c:pt>
                <c:pt idx="52">
                  <c:v>18075.487499999999</c:v>
                </c:pt>
                <c:pt idx="53">
                  <c:v>17483.316800000001</c:v>
                </c:pt>
                <c:pt idx="54">
                  <c:v>17413.936000000002</c:v>
                </c:pt>
                <c:pt idx="55">
                  <c:v>17393.589899999999</c:v>
                </c:pt>
                <c:pt idx="56">
                  <c:v>17333.8812</c:v>
                </c:pt>
                <c:pt idx="57">
                  <c:v>17215.816599999998</c:v>
                </c:pt>
                <c:pt idx="58">
                  <c:v>16943.04</c:v>
                </c:pt>
                <c:pt idx="59">
                  <c:v>16775.16</c:v>
                </c:pt>
                <c:pt idx="60">
                  <c:v>16704.732599999999</c:v>
                </c:pt>
                <c:pt idx="61">
                  <c:v>16416.631000000001</c:v>
                </c:pt>
                <c:pt idx="62">
                  <c:v>15926.6726</c:v>
                </c:pt>
                <c:pt idx="63">
                  <c:v>15764.537</c:v>
                </c:pt>
                <c:pt idx="64">
                  <c:v>15718.21</c:v>
                </c:pt>
                <c:pt idx="65">
                  <c:v>15618.976000000001</c:v>
                </c:pt>
                <c:pt idx="66">
                  <c:v>15360.0512</c:v>
                </c:pt>
                <c:pt idx="67">
                  <c:v>14793.636</c:v>
                </c:pt>
                <c:pt idx="68">
                  <c:v>14687.017599999999</c:v>
                </c:pt>
                <c:pt idx="69">
                  <c:v>13408.1265</c:v>
                </c:pt>
                <c:pt idx="70">
                  <c:v>12872.771199999999</c:v>
                </c:pt>
                <c:pt idx="71">
                  <c:v>12756.45</c:v>
                </c:pt>
                <c:pt idx="72">
                  <c:v>12474.168299999999</c:v>
                </c:pt>
                <c:pt idx="73">
                  <c:v>12445.6451</c:v>
                </c:pt>
                <c:pt idx="74">
                  <c:v>12445.209000000001</c:v>
                </c:pt>
                <c:pt idx="75">
                  <c:v>12193.6978</c:v>
                </c:pt>
                <c:pt idx="76">
                  <c:v>12104.441999999999</c:v>
                </c:pt>
                <c:pt idx="77">
                  <c:v>11901.788399999999</c:v>
                </c:pt>
                <c:pt idx="78">
                  <c:v>11549.096799999999</c:v>
                </c:pt>
                <c:pt idx="79">
                  <c:v>11387.254999999999</c:v>
                </c:pt>
                <c:pt idx="80">
                  <c:v>11074.3172</c:v>
                </c:pt>
                <c:pt idx="81">
                  <c:v>10716.9</c:v>
                </c:pt>
                <c:pt idx="82">
                  <c:v>10690.02</c:v>
                </c:pt>
                <c:pt idx="83">
                  <c:v>10452.703299999999</c:v>
                </c:pt>
                <c:pt idx="84">
                  <c:v>10314.2816</c:v>
                </c:pt>
                <c:pt idx="85">
                  <c:v>10240.7531</c:v>
                </c:pt>
                <c:pt idx="86">
                  <c:v>10217.782800000001</c:v>
                </c:pt>
                <c:pt idx="87">
                  <c:v>9951.1919999999991</c:v>
                </c:pt>
                <c:pt idx="88">
                  <c:v>9886.92</c:v>
                </c:pt>
                <c:pt idx="89">
                  <c:v>9884.4235000000008</c:v>
                </c:pt>
                <c:pt idx="90">
                  <c:v>9585.1039999999994</c:v>
                </c:pt>
                <c:pt idx="91">
                  <c:v>9357.1039999999994</c:v>
                </c:pt>
                <c:pt idx="92">
                  <c:v>9251.8289999999997</c:v>
                </c:pt>
                <c:pt idx="93">
                  <c:v>9183.5584999999992</c:v>
                </c:pt>
                <c:pt idx="94">
                  <c:v>9118.4639999999999</c:v>
                </c:pt>
                <c:pt idx="95">
                  <c:v>9051.7317000000003</c:v>
                </c:pt>
                <c:pt idx="96">
                  <c:v>9028.9122000000007</c:v>
                </c:pt>
                <c:pt idx="97">
                  <c:v>8882.4176000000007</c:v>
                </c:pt>
                <c:pt idx="98">
                  <c:v>8861.2155000000002</c:v>
                </c:pt>
                <c:pt idx="99">
                  <c:v>8766.2777999999998</c:v>
                </c:pt>
                <c:pt idx="100">
                  <c:v>8702.7096000000001</c:v>
                </c:pt>
                <c:pt idx="101">
                  <c:v>8609.7384000000002</c:v>
                </c:pt>
                <c:pt idx="102">
                  <c:v>8499.4524000000001</c:v>
                </c:pt>
                <c:pt idx="103">
                  <c:v>8351.2762000000002</c:v>
                </c:pt>
                <c:pt idx="104">
                  <c:v>8168.2240000000002</c:v>
                </c:pt>
                <c:pt idx="105">
                  <c:v>8115.66</c:v>
                </c:pt>
                <c:pt idx="106">
                  <c:v>8111.0120999999999</c:v>
                </c:pt>
                <c:pt idx="107">
                  <c:v>7843.9670999999998</c:v>
                </c:pt>
                <c:pt idx="108">
                  <c:v>7518.3067000000001</c:v>
                </c:pt>
                <c:pt idx="109">
                  <c:v>7419.5987999999998</c:v>
                </c:pt>
                <c:pt idx="110">
                  <c:v>7362.9539999999997</c:v>
                </c:pt>
                <c:pt idx="111">
                  <c:v>7295.2803000000004</c:v>
                </c:pt>
                <c:pt idx="112">
                  <c:v>7159.3582999999999</c:v>
                </c:pt>
                <c:pt idx="113">
                  <c:v>7045.7847000000002</c:v>
                </c:pt>
                <c:pt idx="114">
                  <c:v>6972.9602000000004</c:v>
                </c:pt>
                <c:pt idx="115">
                  <c:v>6893.4341000000004</c:v>
                </c:pt>
                <c:pt idx="116">
                  <c:v>6797.2912999999999</c:v>
                </c:pt>
                <c:pt idx="117">
                  <c:v>6684.3738999999996</c:v>
                </c:pt>
                <c:pt idx="118">
                  <c:v>6658.1369000000004</c:v>
                </c:pt>
                <c:pt idx="119">
                  <c:v>6594.3099000000002</c:v>
                </c:pt>
                <c:pt idx="120">
                  <c:v>6485.1009999999997</c:v>
                </c:pt>
                <c:pt idx="121">
                  <c:v>6284.6783999999998</c:v>
                </c:pt>
                <c:pt idx="122">
                  <c:v>6274.4516999999996</c:v>
                </c:pt>
                <c:pt idx="123">
                  <c:v>6243.5450000000001</c:v>
                </c:pt>
                <c:pt idx="124">
                  <c:v>6183.0230000000001</c:v>
                </c:pt>
                <c:pt idx="125">
                  <c:v>6136.4038</c:v>
                </c:pt>
                <c:pt idx="126">
                  <c:v>6100.6103999999996</c:v>
                </c:pt>
                <c:pt idx="127">
                  <c:v>6044.2821000000004</c:v>
                </c:pt>
                <c:pt idx="128">
                  <c:v>5972.3361000000004</c:v>
                </c:pt>
                <c:pt idx="129">
                  <c:v>5951.348</c:v>
                </c:pt>
                <c:pt idx="130">
                  <c:v>5885.0909000000001</c:v>
                </c:pt>
                <c:pt idx="131">
                  <c:v>5848.7642999999998</c:v>
                </c:pt>
                <c:pt idx="132">
                  <c:v>5688.5693000000001</c:v>
                </c:pt>
                <c:pt idx="133">
                  <c:v>5565.0712000000003</c:v>
                </c:pt>
                <c:pt idx="134">
                  <c:v>5546.8</c:v>
                </c:pt>
                <c:pt idx="135">
                  <c:v>5495.3051999999998</c:v>
                </c:pt>
                <c:pt idx="136">
                  <c:v>5464.32</c:v>
                </c:pt>
                <c:pt idx="137">
                  <c:v>5452.9364999999998</c:v>
                </c:pt>
                <c:pt idx="138">
                  <c:v>5400.6543000000001</c:v>
                </c:pt>
                <c:pt idx="139">
                  <c:v>5362.7892000000002</c:v>
                </c:pt>
                <c:pt idx="140">
                  <c:v>5176.0351000000001</c:v>
                </c:pt>
                <c:pt idx="141">
                  <c:v>5136.3923999999997</c:v>
                </c:pt>
                <c:pt idx="142">
                  <c:v>5064.2021999999997</c:v>
                </c:pt>
                <c:pt idx="143">
                  <c:v>5011.2318999999998</c:v>
                </c:pt>
                <c:pt idx="144">
                  <c:v>5005.6080000000002</c:v>
                </c:pt>
                <c:pt idx="145">
                  <c:v>4872.3087999999998</c:v>
                </c:pt>
                <c:pt idx="146">
                  <c:v>4838.4440000000004</c:v>
                </c:pt>
                <c:pt idx="147">
                  <c:v>4833.1271999999999</c:v>
                </c:pt>
                <c:pt idx="148">
                  <c:v>4721.1718000000001</c:v>
                </c:pt>
                <c:pt idx="149">
                  <c:v>4614.7044999999998</c:v>
                </c:pt>
                <c:pt idx="150">
                  <c:v>4614.7044999999998</c:v>
                </c:pt>
                <c:pt idx="151">
                  <c:v>4520.2348000000002</c:v>
                </c:pt>
                <c:pt idx="152">
                  <c:v>4481.2819</c:v>
                </c:pt>
                <c:pt idx="153">
                  <c:v>4478.1181999999999</c:v>
                </c:pt>
                <c:pt idx="154">
                  <c:v>4253.9862999999996</c:v>
                </c:pt>
                <c:pt idx="155">
                  <c:v>4213.5066999999999</c:v>
                </c:pt>
                <c:pt idx="156">
                  <c:v>4200.46</c:v>
                </c:pt>
                <c:pt idx="157">
                  <c:v>4197.4690000000001</c:v>
                </c:pt>
                <c:pt idx="158">
                  <c:v>4058.9775</c:v>
                </c:pt>
                <c:pt idx="159">
                  <c:v>4036.5853999999999</c:v>
                </c:pt>
                <c:pt idx="160">
                  <c:v>4012.4652000000001</c:v>
                </c:pt>
                <c:pt idx="161">
                  <c:v>3983.0765000000001</c:v>
                </c:pt>
                <c:pt idx="162">
                  <c:v>3969.7635</c:v>
                </c:pt>
                <c:pt idx="163">
                  <c:v>3884.3108999999999</c:v>
                </c:pt>
                <c:pt idx="164">
                  <c:v>3815.8512000000001</c:v>
                </c:pt>
                <c:pt idx="165">
                  <c:v>3689.5403999999999</c:v>
                </c:pt>
                <c:pt idx="166">
                  <c:v>3636.45</c:v>
                </c:pt>
                <c:pt idx="167">
                  <c:v>3566.8038000000001</c:v>
                </c:pt>
                <c:pt idx="168">
                  <c:v>3559.6462999999999</c:v>
                </c:pt>
                <c:pt idx="169">
                  <c:v>3479.9924000000001</c:v>
                </c:pt>
                <c:pt idx="170">
                  <c:v>3460.8270000000002</c:v>
                </c:pt>
                <c:pt idx="171">
                  <c:v>3385.7123999999999</c:v>
                </c:pt>
                <c:pt idx="172">
                  <c:v>3345.4490000000001</c:v>
                </c:pt>
                <c:pt idx="173">
                  <c:v>3275.0549999999998</c:v>
                </c:pt>
                <c:pt idx="174">
                  <c:v>3256.8263999999999</c:v>
                </c:pt>
                <c:pt idx="175">
                  <c:v>3124.66</c:v>
                </c:pt>
                <c:pt idx="176">
                  <c:v>3124.3483999999999</c:v>
                </c:pt>
                <c:pt idx="177">
                  <c:v>3104.134</c:v>
                </c:pt>
                <c:pt idx="178">
                  <c:v>3091.5891999999999</c:v>
                </c:pt>
                <c:pt idx="179">
                  <c:v>3078.0567999999998</c:v>
                </c:pt>
                <c:pt idx="180">
                  <c:v>3055.5279</c:v>
                </c:pt>
                <c:pt idx="181">
                  <c:v>3041.7820000000002</c:v>
                </c:pt>
                <c:pt idx="182">
                  <c:v>3027.212</c:v>
                </c:pt>
                <c:pt idx="183">
                  <c:v>3007.95</c:v>
                </c:pt>
                <c:pt idx="184">
                  <c:v>2909.13</c:v>
                </c:pt>
                <c:pt idx="185">
                  <c:v>2878.9816999999998</c:v>
                </c:pt>
                <c:pt idx="186">
                  <c:v>2803.8534</c:v>
                </c:pt>
                <c:pt idx="187">
                  <c:v>2781.1251999999999</c:v>
                </c:pt>
                <c:pt idx="188">
                  <c:v>2711.1405</c:v>
                </c:pt>
                <c:pt idx="189">
                  <c:v>2698.6262000000002</c:v>
                </c:pt>
                <c:pt idx="190">
                  <c:v>2691.9104000000002</c:v>
                </c:pt>
                <c:pt idx="191">
                  <c:v>2689.6361999999999</c:v>
                </c:pt>
                <c:pt idx="192">
                  <c:v>2681.6612</c:v>
                </c:pt>
                <c:pt idx="193">
                  <c:v>2680.2089999999998</c:v>
                </c:pt>
                <c:pt idx="194">
                  <c:v>2648.1377000000002</c:v>
                </c:pt>
                <c:pt idx="195">
                  <c:v>2566.9643999999998</c:v>
                </c:pt>
                <c:pt idx="196">
                  <c:v>2559.1404000000002</c:v>
                </c:pt>
                <c:pt idx="197">
                  <c:v>2478.5871999999999</c:v>
                </c:pt>
                <c:pt idx="198">
                  <c:v>2416.1963000000001</c:v>
                </c:pt>
                <c:pt idx="199">
                  <c:v>2411.7188999999998</c:v>
                </c:pt>
                <c:pt idx="200">
                  <c:v>2387.4380999999998</c:v>
                </c:pt>
                <c:pt idx="201">
                  <c:v>2369.2240000000002</c:v>
                </c:pt>
                <c:pt idx="202">
                  <c:v>2359.4241000000002</c:v>
                </c:pt>
                <c:pt idx="203">
                  <c:v>2339.35</c:v>
                </c:pt>
                <c:pt idx="204">
                  <c:v>2284.9376000000002</c:v>
                </c:pt>
                <c:pt idx="205">
                  <c:v>2281.2662999999998</c:v>
                </c:pt>
                <c:pt idx="206">
                  <c:v>2257.8074999999999</c:v>
                </c:pt>
                <c:pt idx="207">
                  <c:v>2241.4279000000001</c:v>
                </c:pt>
                <c:pt idx="208">
                  <c:v>2225.741</c:v>
                </c:pt>
                <c:pt idx="209">
                  <c:v>2209.7329</c:v>
                </c:pt>
                <c:pt idx="210">
                  <c:v>2127.4992000000002</c:v>
                </c:pt>
                <c:pt idx="211">
                  <c:v>2125.6579000000002</c:v>
                </c:pt>
                <c:pt idx="212">
                  <c:v>2121.5345000000002</c:v>
                </c:pt>
                <c:pt idx="213">
                  <c:v>2114.21</c:v>
                </c:pt>
                <c:pt idx="214">
                  <c:v>2111.4643999999998</c:v>
                </c:pt>
                <c:pt idx="215">
                  <c:v>2090.9594999999999</c:v>
                </c:pt>
                <c:pt idx="216">
                  <c:v>2029.3340000000001</c:v>
                </c:pt>
                <c:pt idx="217">
                  <c:v>1988.8524</c:v>
                </c:pt>
                <c:pt idx="218">
                  <c:v>1983.2814000000001</c:v>
                </c:pt>
                <c:pt idx="219">
                  <c:v>1966.4944</c:v>
                </c:pt>
                <c:pt idx="220">
                  <c:v>1947.4848</c:v>
                </c:pt>
                <c:pt idx="221">
                  <c:v>1941.251</c:v>
                </c:pt>
                <c:pt idx="222">
                  <c:v>1935.6703</c:v>
                </c:pt>
                <c:pt idx="223">
                  <c:v>1854.9431999999999</c:v>
                </c:pt>
                <c:pt idx="224">
                  <c:v>1840.932</c:v>
                </c:pt>
                <c:pt idx="225">
                  <c:v>1825.9680000000001</c:v>
                </c:pt>
                <c:pt idx="226">
                  <c:v>1820.7739999999999</c:v>
                </c:pt>
                <c:pt idx="227">
                  <c:v>1808.4283</c:v>
                </c:pt>
                <c:pt idx="228">
                  <c:v>1798.3206</c:v>
                </c:pt>
                <c:pt idx="229">
                  <c:v>1758.5815</c:v>
                </c:pt>
                <c:pt idx="230">
                  <c:v>1741.8083999999999</c:v>
                </c:pt>
                <c:pt idx="231">
                  <c:v>1734.1976</c:v>
                </c:pt>
                <c:pt idx="232">
                  <c:v>1727.03</c:v>
                </c:pt>
                <c:pt idx="233">
                  <c:v>1678.3023000000001</c:v>
                </c:pt>
                <c:pt idx="234">
                  <c:v>1655.6774</c:v>
                </c:pt>
                <c:pt idx="235">
                  <c:v>1639.126</c:v>
                </c:pt>
                <c:pt idx="236">
                  <c:v>1621.3461</c:v>
                </c:pt>
                <c:pt idx="237">
                  <c:v>1616.7396000000001</c:v>
                </c:pt>
                <c:pt idx="238">
                  <c:v>1563.1102000000001</c:v>
                </c:pt>
                <c:pt idx="239">
                  <c:v>1551.4</c:v>
                </c:pt>
                <c:pt idx="240">
                  <c:v>1545.3198</c:v>
                </c:pt>
                <c:pt idx="241">
                  <c:v>1545.278</c:v>
                </c:pt>
                <c:pt idx="242">
                  <c:v>1497.1803</c:v>
                </c:pt>
                <c:pt idx="243">
                  <c:v>1495.1407999999999</c:v>
                </c:pt>
                <c:pt idx="244">
                  <c:v>1477.5419999999999</c:v>
                </c:pt>
                <c:pt idx="245">
                  <c:v>1475.2718</c:v>
                </c:pt>
                <c:pt idx="246">
                  <c:v>1445.9236000000001</c:v>
                </c:pt>
                <c:pt idx="247">
                  <c:v>1417.127</c:v>
                </c:pt>
                <c:pt idx="248">
                  <c:v>1385.316</c:v>
                </c:pt>
                <c:pt idx="249">
                  <c:v>1381.981</c:v>
                </c:pt>
                <c:pt idx="250">
                  <c:v>1345.1313</c:v>
                </c:pt>
                <c:pt idx="251">
                  <c:v>1304.0826</c:v>
                </c:pt>
                <c:pt idx="252">
                  <c:v>1298.7982</c:v>
                </c:pt>
                <c:pt idx="253">
                  <c:v>1284.1884</c:v>
                </c:pt>
                <c:pt idx="254">
                  <c:v>1231.3920000000001</c:v>
                </c:pt>
                <c:pt idx="255">
                  <c:v>1230.0195000000001</c:v>
                </c:pt>
                <c:pt idx="256">
                  <c:v>1209.0735</c:v>
                </c:pt>
                <c:pt idx="257">
                  <c:v>1206.8598</c:v>
                </c:pt>
                <c:pt idx="258">
                  <c:v>1206.7043000000001</c:v>
                </c:pt>
                <c:pt idx="259">
                  <c:v>1166.1795999999999</c:v>
                </c:pt>
                <c:pt idx="260">
                  <c:v>1155.4802</c:v>
                </c:pt>
                <c:pt idx="261">
                  <c:v>1152.8907999999999</c:v>
                </c:pt>
                <c:pt idx="262">
                  <c:v>1151.5952</c:v>
                </c:pt>
                <c:pt idx="263">
                  <c:v>1136.5744</c:v>
                </c:pt>
                <c:pt idx="264">
                  <c:v>1136.2668000000001</c:v>
                </c:pt>
                <c:pt idx="265">
                  <c:v>1127.1597999999999</c:v>
                </c:pt>
                <c:pt idx="266">
                  <c:v>1124.93</c:v>
                </c:pt>
                <c:pt idx="267">
                  <c:v>1121.067</c:v>
                </c:pt>
                <c:pt idx="268">
                  <c:v>1113.1704</c:v>
                </c:pt>
                <c:pt idx="269">
                  <c:v>1109.796</c:v>
                </c:pt>
                <c:pt idx="270">
                  <c:v>1108.8671999999999</c:v>
                </c:pt>
                <c:pt idx="271">
                  <c:v>1101.2235000000001</c:v>
                </c:pt>
                <c:pt idx="272">
                  <c:v>1086.6137000000001</c:v>
                </c:pt>
                <c:pt idx="273">
                  <c:v>1083.7788</c:v>
                </c:pt>
                <c:pt idx="274">
                  <c:v>1073.3118999999999</c:v>
                </c:pt>
                <c:pt idx="275">
                  <c:v>1051.4848</c:v>
                </c:pt>
                <c:pt idx="276">
                  <c:v>1039.8722</c:v>
                </c:pt>
                <c:pt idx="277">
                  <c:v>1033.5867000000001</c:v>
                </c:pt>
                <c:pt idx="278">
                  <c:v>1032.0088000000001</c:v>
                </c:pt>
                <c:pt idx="279">
                  <c:v>1013.6315</c:v>
                </c:pt>
                <c:pt idx="280">
                  <c:v>1009.6130000000001</c:v>
                </c:pt>
                <c:pt idx="281">
                  <c:v>982.65599999999995</c:v>
                </c:pt>
                <c:pt idx="282">
                  <c:v>969.84870000000001</c:v>
                </c:pt>
                <c:pt idx="283">
                  <c:v>968.14350000000002</c:v>
                </c:pt>
                <c:pt idx="284">
                  <c:v>958.82500000000005</c:v>
                </c:pt>
                <c:pt idx="285">
                  <c:v>953.74260000000004</c:v>
                </c:pt>
                <c:pt idx="286">
                  <c:v>928.42399999999998</c:v>
                </c:pt>
                <c:pt idx="287">
                  <c:v>926.16060000000004</c:v>
                </c:pt>
                <c:pt idx="288">
                  <c:v>924.27779999999996</c:v>
                </c:pt>
                <c:pt idx="289">
                  <c:v>918.46439999999996</c:v>
                </c:pt>
                <c:pt idx="290">
                  <c:v>915.84749999999997</c:v>
                </c:pt>
                <c:pt idx="291">
                  <c:v>906.048</c:v>
                </c:pt>
                <c:pt idx="292">
                  <c:v>903.68560000000002</c:v>
                </c:pt>
                <c:pt idx="293">
                  <c:v>895.99159999999995</c:v>
                </c:pt>
                <c:pt idx="294">
                  <c:v>893.78399999999999</c:v>
                </c:pt>
                <c:pt idx="295">
                  <c:v>879.03549999999996</c:v>
                </c:pt>
                <c:pt idx="296">
                  <c:v>870.05520000000001</c:v>
                </c:pt>
                <c:pt idx="297">
                  <c:v>856.17660000000001</c:v>
                </c:pt>
                <c:pt idx="298">
                  <c:v>844.91470000000004</c:v>
                </c:pt>
                <c:pt idx="299">
                  <c:v>832.08450000000005</c:v>
                </c:pt>
                <c:pt idx="300">
                  <c:v>796.14620000000002</c:v>
                </c:pt>
                <c:pt idx="301">
                  <c:v>790.47680000000003</c:v>
                </c:pt>
                <c:pt idx="302">
                  <c:v>790.06299999999999</c:v>
                </c:pt>
                <c:pt idx="303">
                  <c:v>783.47199999999998</c:v>
                </c:pt>
                <c:pt idx="304">
                  <c:v>775.41669999999999</c:v>
                </c:pt>
                <c:pt idx="305">
                  <c:v>773.46900000000005</c:v>
                </c:pt>
                <c:pt idx="306">
                  <c:v>769.15800000000002</c:v>
                </c:pt>
                <c:pt idx="307">
                  <c:v>739.7586</c:v>
                </c:pt>
                <c:pt idx="308">
                  <c:v>733.54349999999999</c:v>
                </c:pt>
                <c:pt idx="309">
                  <c:v>716.77279999999996</c:v>
                </c:pt>
                <c:pt idx="310">
                  <c:v>715.90039999999999</c:v>
                </c:pt>
                <c:pt idx="311">
                  <c:v>715.84969999999998</c:v>
                </c:pt>
                <c:pt idx="312">
                  <c:v>701.97119999999995</c:v>
                </c:pt>
                <c:pt idx="313">
                  <c:v>681.4212</c:v>
                </c:pt>
                <c:pt idx="314">
                  <c:v>667.4058</c:v>
                </c:pt>
                <c:pt idx="315">
                  <c:v>661.62329999999997</c:v>
                </c:pt>
                <c:pt idx="316">
                  <c:v>656.94759999999997</c:v>
                </c:pt>
                <c:pt idx="317">
                  <c:v>647.82749999999999</c:v>
                </c:pt>
                <c:pt idx="318">
                  <c:v>645.45600000000002</c:v>
                </c:pt>
                <c:pt idx="319">
                  <c:v>644.6336</c:v>
                </c:pt>
                <c:pt idx="320">
                  <c:v>640.93920000000003</c:v>
                </c:pt>
                <c:pt idx="321">
                  <c:v>640.27239999999995</c:v>
                </c:pt>
                <c:pt idx="322">
                  <c:v>603.22799999999995</c:v>
                </c:pt>
                <c:pt idx="323">
                  <c:v>602.76700000000005</c:v>
                </c:pt>
                <c:pt idx="324">
                  <c:v>602.2278</c:v>
                </c:pt>
                <c:pt idx="325">
                  <c:v>594.90340000000003</c:v>
                </c:pt>
                <c:pt idx="326">
                  <c:v>594.90340000000003</c:v>
                </c:pt>
                <c:pt idx="327">
                  <c:v>594.90340000000003</c:v>
                </c:pt>
                <c:pt idx="328">
                  <c:v>591.96799999999996</c:v>
                </c:pt>
                <c:pt idx="329">
                  <c:v>579.39559999999994</c:v>
                </c:pt>
                <c:pt idx="330">
                  <c:v>575.09550000000002</c:v>
                </c:pt>
                <c:pt idx="331">
                  <c:v>567.10640000000001</c:v>
                </c:pt>
                <c:pt idx="332">
                  <c:v>562.95119999999997</c:v>
                </c:pt>
                <c:pt idx="333">
                  <c:v>560.59199999999998</c:v>
                </c:pt>
                <c:pt idx="334">
                  <c:v>555.85799999999995</c:v>
                </c:pt>
                <c:pt idx="335">
                  <c:v>550.12440000000004</c:v>
                </c:pt>
                <c:pt idx="336">
                  <c:v>532.42319999999995</c:v>
                </c:pt>
                <c:pt idx="337">
                  <c:v>532.32000000000005</c:v>
                </c:pt>
                <c:pt idx="338">
                  <c:v>526.57380000000001</c:v>
                </c:pt>
                <c:pt idx="339">
                  <c:v>520.99440000000004</c:v>
                </c:pt>
                <c:pt idx="340">
                  <c:v>513.08000000000004</c:v>
                </c:pt>
                <c:pt idx="341">
                  <c:v>512.79780000000005</c:v>
                </c:pt>
                <c:pt idx="342">
                  <c:v>504.9744</c:v>
                </c:pt>
                <c:pt idx="343">
                  <c:v>497.04750000000001</c:v>
                </c:pt>
                <c:pt idx="344">
                  <c:v>491.51780000000002</c:v>
                </c:pt>
                <c:pt idx="345">
                  <c:v>482.38249999999999</c:v>
                </c:pt>
                <c:pt idx="346">
                  <c:v>473.09820000000002</c:v>
                </c:pt>
                <c:pt idx="347">
                  <c:v>462.9008</c:v>
                </c:pt>
                <c:pt idx="348">
                  <c:v>455.66640000000001</c:v>
                </c:pt>
                <c:pt idx="349">
                  <c:v>453.2294</c:v>
                </c:pt>
                <c:pt idx="350">
                  <c:v>452.53460000000001</c:v>
                </c:pt>
                <c:pt idx="351">
                  <c:v>442.62130000000002</c:v>
                </c:pt>
                <c:pt idx="352">
                  <c:v>430.17869999999999</c:v>
                </c:pt>
                <c:pt idx="353">
                  <c:v>427.13920000000002</c:v>
                </c:pt>
                <c:pt idx="354">
                  <c:v>423.214</c:v>
                </c:pt>
                <c:pt idx="355">
                  <c:v>413.31700000000001</c:v>
                </c:pt>
                <c:pt idx="356">
                  <c:v>404.30720000000002</c:v>
                </c:pt>
                <c:pt idx="357">
                  <c:v>385.46409999999997</c:v>
                </c:pt>
                <c:pt idx="358">
                  <c:v>384.16860000000003</c:v>
                </c:pt>
                <c:pt idx="359">
                  <c:v>382.69260000000003</c:v>
                </c:pt>
                <c:pt idx="360">
                  <c:v>372.85559999999998</c:v>
                </c:pt>
                <c:pt idx="361">
                  <c:v>367.55779999999999</c:v>
                </c:pt>
                <c:pt idx="362">
                  <c:v>357.06420000000003</c:v>
                </c:pt>
                <c:pt idx="363">
                  <c:v>343.66180000000003</c:v>
                </c:pt>
                <c:pt idx="364">
                  <c:v>341.12119999999999</c:v>
                </c:pt>
                <c:pt idx="365">
                  <c:v>334.29719999999998</c:v>
                </c:pt>
                <c:pt idx="366">
                  <c:v>333.16919999999999</c:v>
                </c:pt>
                <c:pt idx="367">
                  <c:v>324.77999999999997</c:v>
                </c:pt>
                <c:pt idx="368">
                  <c:v>321.82940000000002</c:v>
                </c:pt>
                <c:pt idx="369">
                  <c:v>315.44159999999999</c:v>
                </c:pt>
                <c:pt idx="370">
                  <c:v>306.30900000000003</c:v>
                </c:pt>
                <c:pt idx="371">
                  <c:v>299.29239999999999</c:v>
                </c:pt>
                <c:pt idx="372">
                  <c:v>283.20729999999998</c:v>
                </c:pt>
                <c:pt idx="373">
                  <c:v>273.77960000000002</c:v>
                </c:pt>
                <c:pt idx="374">
                  <c:v>260.74720000000002</c:v>
                </c:pt>
                <c:pt idx="375">
                  <c:v>258.54199999999997</c:v>
                </c:pt>
                <c:pt idx="376">
                  <c:v>258.4778</c:v>
                </c:pt>
                <c:pt idx="377">
                  <c:v>256.28339999999997</c:v>
                </c:pt>
                <c:pt idx="378">
                  <c:v>252.58920000000001</c:v>
                </c:pt>
                <c:pt idx="379">
                  <c:v>252.12719999999999</c:v>
                </c:pt>
                <c:pt idx="380">
                  <c:v>243.81559999999999</c:v>
                </c:pt>
                <c:pt idx="381">
                  <c:v>239.60839999999999</c:v>
                </c:pt>
                <c:pt idx="382">
                  <c:v>237.3</c:v>
                </c:pt>
                <c:pt idx="383">
                  <c:v>235.57040000000001</c:v>
                </c:pt>
                <c:pt idx="384">
                  <c:v>232.18039999999999</c:v>
                </c:pt>
                <c:pt idx="385">
                  <c:v>229.3339</c:v>
                </c:pt>
                <c:pt idx="386">
                  <c:v>229.03919999999999</c:v>
                </c:pt>
                <c:pt idx="387">
                  <c:v>225.5498</c:v>
                </c:pt>
                <c:pt idx="388">
                  <c:v>218.18790000000001</c:v>
                </c:pt>
                <c:pt idx="389">
                  <c:v>213.2741</c:v>
                </c:pt>
                <c:pt idx="390">
                  <c:v>210.06780000000001</c:v>
                </c:pt>
                <c:pt idx="391">
                  <c:v>206.79679999999999</c:v>
                </c:pt>
                <c:pt idx="392">
                  <c:v>205.60409999999999</c:v>
                </c:pt>
                <c:pt idx="393">
                  <c:v>205.0652</c:v>
                </c:pt>
                <c:pt idx="394">
                  <c:v>200.3322</c:v>
                </c:pt>
                <c:pt idx="395">
                  <c:v>198.1258</c:v>
                </c:pt>
                <c:pt idx="396">
                  <c:v>195.7381</c:v>
                </c:pt>
                <c:pt idx="397">
                  <c:v>195.02160000000001</c:v>
                </c:pt>
                <c:pt idx="398">
                  <c:v>192.482</c:v>
                </c:pt>
                <c:pt idx="399">
                  <c:v>192.21299999999999</c:v>
                </c:pt>
                <c:pt idx="400">
                  <c:v>187.91560000000001</c:v>
                </c:pt>
                <c:pt idx="401">
                  <c:v>187.80009999999999</c:v>
                </c:pt>
                <c:pt idx="402">
                  <c:v>186.40199999999999</c:v>
                </c:pt>
                <c:pt idx="403">
                  <c:v>179.6292</c:v>
                </c:pt>
                <c:pt idx="404">
                  <c:v>178.35900000000001</c:v>
                </c:pt>
                <c:pt idx="405">
                  <c:v>178.02590000000001</c:v>
                </c:pt>
                <c:pt idx="406">
                  <c:v>175.4478</c:v>
                </c:pt>
                <c:pt idx="407">
                  <c:v>173.72890000000001</c:v>
                </c:pt>
                <c:pt idx="408">
                  <c:v>169.0214</c:v>
                </c:pt>
                <c:pt idx="409">
                  <c:v>168.82900000000001</c:v>
                </c:pt>
                <c:pt idx="410">
                  <c:v>168.751</c:v>
                </c:pt>
                <c:pt idx="411">
                  <c:v>164.7115</c:v>
                </c:pt>
                <c:pt idx="412">
                  <c:v>164.16</c:v>
                </c:pt>
                <c:pt idx="413">
                  <c:v>158.7467</c:v>
                </c:pt>
                <c:pt idx="414">
                  <c:v>156.04050000000001</c:v>
                </c:pt>
                <c:pt idx="415">
                  <c:v>141.41820000000001</c:v>
                </c:pt>
                <c:pt idx="416">
                  <c:v>140.22479999999999</c:v>
                </c:pt>
                <c:pt idx="417">
                  <c:v>123.71639999999999</c:v>
                </c:pt>
                <c:pt idx="418">
                  <c:v>122.5492</c:v>
                </c:pt>
                <c:pt idx="419">
                  <c:v>119.7911</c:v>
                </c:pt>
                <c:pt idx="420">
                  <c:v>118.02119999999999</c:v>
                </c:pt>
                <c:pt idx="421">
                  <c:v>114.5711</c:v>
                </c:pt>
                <c:pt idx="422">
                  <c:v>112.0566</c:v>
                </c:pt>
                <c:pt idx="423">
                  <c:v>111.4794</c:v>
                </c:pt>
                <c:pt idx="424">
                  <c:v>108.6704</c:v>
                </c:pt>
                <c:pt idx="425">
                  <c:v>104.4374</c:v>
                </c:pt>
                <c:pt idx="426">
                  <c:v>100.66679999999999</c:v>
                </c:pt>
                <c:pt idx="427">
                  <c:v>100.3584</c:v>
                </c:pt>
                <c:pt idx="428">
                  <c:v>100.29430000000001</c:v>
                </c:pt>
                <c:pt idx="429">
                  <c:v>99.652299999999997</c:v>
                </c:pt>
                <c:pt idx="430">
                  <c:v>96.856700000000004</c:v>
                </c:pt>
                <c:pt idx="431">
                  <c:v>91.328000000000003</c:v>
                </c:pt>
                <c:pt idx="432">
                  <c:v>91.328000000000003</c:v>
                </c:pt>
                <c:pt idx="433">
                  <c:v>89.378399999999999</c:v>
                </c:pt>
                <c:pt idx="434">
                  <c:v>87.890799999999999</c:v>
                </c:pt>
                <c:pt idx="435">
                  <c:v>86.966999999999999</c:v>
                </c:pt>
                <c:pt idx="436">
                  <c:v>86.7363</c:v>
                </c:pt>
                <c:pt idx="437">
                  <c:v>86.198400000000007</c:v>
                </c:pt>
                <c:pt idx="438">
                  <c:v>85.299499999999995</c:v>
                </c:pt>
                <c:pt idx="439">
                  <c:v>84.196399999999997</c:v>
                </c:pt>
                <c:pt idx="440">
                  <c:v>83.763900000000007</c:v>
                </c:pt>
                <c:pt idx="441">
                  <c:v>79.630399999999995</c:v>
                </c:pt>
                <c:pt idx="442">
                  <c:v>75.653400000000005</c:v>
                </c:pt>
                <c:pt idx="443">
                  <c:v>72.754400000000004</c:v>
                </c:pt>
                <c:pt idx="444">
                  <c:v>72.613500000000002</c:v>
                </c:pt>
                <c:pt idx="445">
                  <c:v>71.369399999999999</c:v>
                </c:pt>
                <c:pt idx="446">
                  <c:v>68.547600000000003</c:v>
                </c:pt>
                <c:pt idx="447">
                  <c:v>67.534000000000006</c:v>
                </c:pt>
                <c:pt idx="448">
                  <c:v>65.699799999999996</c:v>
                </c:pt>
                <c:pt idx="449">
                  <c:v>64.8018</c:v>
                </c:pt>
                <c:pt idx="450">
                  <c:v>61.185000000000002</c:v>
                </c:pt>
                <c:pt idx="451">
                  <c:v>60.6845</c:v>
                </c:pt>
                <c:pt idx="452">
                  <c:v>59.260800000000003</c:v>
                </c:pt>
                <c:pt idx="453">
                  <c:v>58.388399999999997</c:v>
                </c:pt>
                <c:pt idx="454">
                  <c:v>57.259799999999998</c:v>
                </c:pt>
                <c:pt idx="455">
                  <c:v>57.157200000000003</c:v>
                </c:pt>
                <c:pt idx="456">
                  <c:v>56.028300000000002</c:v>
                </c:pt>
                <c:pt idx="457">
                  <c:v>52.064700000000002</c:v>
                </c:pt>
                <c:pt idx="458">
                  <c:v>48.255200000000002</c:v>
                </c:pt>
                <c:pt idx="459">
                  <c:v>48.0246</c:v>
                </c:pt>
                <c:pt idx="460">
                  <c:v>47.023800000000001</c:v>
                </c:pt>
                <c:pt idx="461">
                  <c:v>47.011000000000003</c:v>
                </c:pt>
                <c:pt idx="462">
                  <c:v>46.421199999999999</c:v>
                </c:pt>
                <c:pt idx="463">
                  <c:v>43.6374</c:v>
                </c:pt>
                <c:pt idx="464">
                  <c:v>43.598999999999997</c:v>
                </c:pt>
                <c:pt idx="465">
                  <c:v>43.290900000000001</c:v>
                </c:pt>
                <c:pt idx="466">
                  <c:v>42.406199999999998</c:v>
                </c:pt>
                <c:pt idx="467">
                  <c:v>42.2136</c:v>
                </c:pt>
                <c:pt idx="468">
                  <c:v>37.890999999999998</c:v>
                </c:pt>
                <c:pt idx="469">
                  <c:v>34.735599999999998</c:v>
                </c:pt>
                <c:pt idx="470">
                  <c:v>32.747300000000003</c:v>
                </c:pt>
                <c:pt idx="471">
                  <c:v>30.938700000000001</c:v>
                </c:pt>
                <c:pt idx="472">
                  <c:v>30.8872</c:v>
                </c:pt>
                <c:pt idx="473">
                  <c:v>27.282900000000001</c:v>
                </c:pt>
                <c:pt idx="474">
                  <c:v>24.679200000000002</c:v>
                </c:pt>
                <c:pt idx="475">
                  <c:v>24.024999999999999</c:v>
                </c:pt>
                <c:pt idx="476">
                  <c:v>23.999300000000002</c:v>
                </c:pt>
                <c:pt idx="477">
                  <c:v>20.202500000000001</c:v>
                </c:pt>
                <c:pt idx="478">
                  <c:v>18.021999999999998</c:v>
                </c:pt>
                <c:pt idx="479">
                  <c:v>17.867999999999999</c:v>
                </c:pt>
                <c:pt idx="480">
                  <c:v>17.1112</c:v>
                </c:pt>
                <c:pt idx="481">
                  <c:v>16.918800000000001</c:v>
                </c:pt>
                <c:pt idx="482">
                  <c:v>16.829000000000001</c:v>
                </c:pt>
                <c:pt idx="483">
                  <c:v>16.418600000000001</c:v>
                </c:pt>
                <c:pt idx="484">
                  <c:v>15.0974</c:v>
                </c:pt>
                <c:pt idx="485">
                  <c:v>12.852600000000001</c:v>
                </c:pt>
                <c:pt idx="486">
                  <c:v>12.6859</c:v>
                </c:pt>
                <c:pt idx="487">
                  <c:v>11.1082</c:v>
                </c:pt>
                <c:pt idx="488">
                  <c:v>7.7859999999999996</c:v>
                </c:pt>
                <c:pt idx="489">
                  <c:v>4.4894999999999996</c:v>
                </c:pt>
                <c:pt idx="490">
                  <c:v>1.0774999999999999</c:v>
                </c:pt>
              </c:numCache>
            </c:numRef>
          </c:cat>
          <c:val>
            <c:numRef>
              <c:f>'CURVA ABC'!$O$6:$O$496</c:f>
              <c:numCache>
                <c:formatCode>0.00%</c:formatCode>
                <c:ptCount val="4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0.50869184417808644</c:v>
                </c:pt>
                <c:pt idx="22">
                  <c:v>0.51836991631083928</c:v>
                </c:pt>
                <c:pt idx="23">
                  <c:v>0.52804259006366838</c:v>
                </c:pt>
                <c:pt idx="24">
                  <c:v>0.53734090983356164</c:v>
                </c:pt>
                <c:pt idx="25">
                  <c:v>0.54616884256543874</c:v>
                </c:pt>
                <c:pt idx="26">
                  <c:v>0.55493848291610215</c:v>
                </c:pt>
                <c:pt idx="27">
                  <c:v>0.56338024403968689</c:v>
                </c:pt>
                <c:pt idx="28">
                  <c:v>0.57113173908843251</c:v>
                </c:pt>
                <c:pt idx="29">
                  <c:v>0.57877417711564438</c:v>
                </c:pt>
                <c:pt idx="30">
                  <c:v>0.58627346079157328</c:v>
                </c:pt>
                <c:pt idx="31">
                  <c:v>0.59363647211340309</c:v>
                </c:pt>
                <c:pt idx="32">
                  <c:v>0.60064338054538047</c:v>
                </c:pt>
                <c:pt idx="33">
                  <c:v>0.60693734544249389</c:v>
                </c:pt>
                <c:pt idx="34">
                  <c:v>0.612843368114247</c:v>
                </c:pt>
                <c:pt idx="35">
                  <c:v>0.61870737517630958</c:v>
                </c:pt>
                <c:pt idx="36">
                  <c:v>0.62443634272522985</c:v>
                </c:pt>
                <c:pt idx="37">
                  <c:v>0.62989704678114145</c:v>
                </c:pt>
                <c:pt idx="38">
                  <c:v>0.63529633697854526</c:v>
                </c:pt>
                <c:pt idx="39">
                  <c:v>0.64068254135305902</c:v>
                </c:pt>
                <c:pt idx="40">
                  <c:v>0.64591994128284369</c:v>
                </c:pt>
                <c:pt idx="41">
                  <c:v>0.65098072641858851</c:v>
                </c:pt>
                <c:pt idx="42">
                  <c:v>0.65601993624011246</c:v>
                </c:pt>
                <c:pt idx="43">
                  <c:v>0.66081098363777568</c:v>
                </c:pt>
                <c:pt idx="44">
                  <c:v>0.66553679133289534</c:v>
                </c:pt>
                <c:pt idx="45">
                  <c:v>0.6702226019766091</c:v>
                </c:pt>
                <c:pt idx="46">
                  <c:v>0.67487273265615377</c:v>
                </c:pt>
                <c:pt idx="47">
                  <c:v>0.67938534302799036</c:v>
                </c:pt>
                <c:pt idx="48">
                  <c:v>0.683888429476746</c:v>
                </c:pt>
                <c:pt idx="49">
                  <c:v>0.68830531645057291</c:v>
                </c:pt>
                <c:pt idx="50">
                  <c:v>0.69267343032703443</c:v>
                </c:pt>
                <c:pt idx="51">
                  <c:v>0.69691768160955125</c:v>
                </c:pt>
                <c:pt idx="52">
                  <c:v>0.70115285299979402</c:v>
                </c:pt>
                <c:pt idx="53">
                  <c:v>0.70524927602118748</c:v>
                </c:pt>
                <c:pt idx="54">
                  <c:v>0.70932944279614818</c:v>
                </c:pt>
                <c:pt idx="55">
                  <c:v>0.71340484238457391</c:v>
                </c:pt>
                <c:pt idx="56">
                  <c:v>0.71746625194490288</c:v>
                </c:pt>
                <c:pt idx="57">
                  <c:v>0.72149999841641499</c:v>
                </c:pt>
                <c:pt idx="58">
                  <c:v>0.72546983205281002</c:v>
                </c:pt>
                <c:pt idx="59">
                  <c:v>0.72940033061882348</c:v>
                </c:pt>
                <c:pt idx="60">
                  <c:v>0.73331432771512173</c:v>
                </c:pt>
                <c:pt idx="61">
                  <c:v>0.73716082125701776</c:v>
                </c:pt>
                <c:pt idx="62">
                  <c:v>0.74089251525073618</c:v>
                </c:pt>
                <c:pt idx="63">
                  <c:v>0.74458622011390097</c:v>
                </c:pt>
                <c:pt idx="64">
                  <c:v>0.74826907034396128</c:v>
                </c:pt>
                <c:pt idx="65">
                  <c:v>0.75192866958299087</c:v>
                </c:pt>
                <c:pt idx="66">
                  <c:v>0.75552760152852783</c:v>
                </c:pt>
                <c:pt idx="67">
                  <c:v>0.75899381973950919</c:v>
                </c:pt>
                <c:pt idx="68">
                  <c:v>0.76243505675994983</c:v>
                </c:pt>
                <c:pt idx="69">
                  <c:v>0.76557664360509337</c:v>
                </c:pt>
                <c:pt idx="70">
                  <c:v>0.76859279419574167</c:v>
                </c:pt>
                <c:pt idx="71">
                  <c:v>0.77158169018435951</c:v>
                </c:pt>
                <c:pt idx="72">
                  <c:v>0.77450444624840664</c:v>
                </c:pt>
                <c:pt idx="73">
                  <c:v>0.77742051919308575</c:v>
                </c:pt>
                <c:pt idx="74">
                  <c:v>0.78033648995749205</c:v>
                </c:pt>
                <c:pt idx="75">
                  <c:v>0.78319353046961249</c:v>
                </c:pt>
                <c:pt idx="76">
                  <c:v>0.78602965792970192</c:v>
                </c:pt>
                <c:pt idx="77">
                  <c:v>0.78881830270204367</c:v>
                </c:pt>
                <c:pt idx="78">
                  <c:v>0.79152431018043146</c:v>
                </c:pt>
                <c:pt idx="79">
                  <c:v>0.79419239736698166</c:v>
                </c:pt>
                <c:pt idx="80">
                  <c:v>0.79678716176113218</c:v>
                </c:pt>
                <c:pt idx="81">
                  <c:v>0.7992981816311131</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numCache>
            </c:numRef>
          </c:val>
          <c:extLst>
            <c:ext xmlns:c16="http://schemas.microsoft.com/office/drawing/2014/chart" uri="{C3380CC4-5D6E-409C-BE32-E72D297353CC}">
              <c16:uniqueId val="{00000001-D874-463A-9B98-0AAE7006766A}"/>
            </c:ext>
          </c:extLst>
        </c:ser>
        <c:ser>
          <c:idx val="2"/>
          <c:order val="2"/>
          <c:tx>
            <c:v>C=20%</c:v>
          </c:tx>
          <c:spPr>
            <a:solidFill>
              <a:srgbClr val="9BBB59"/>
            </a:solidFill>
            <a:ln w="25400">
              <a:noFill/>
            </a:ln>
          </c:spPr>
          <c:cat>
            <c:numRef>
              <c:f>'CURVA ABC'!$K$6:$K$496</c:f>
              <c:numCache>
                <c:formatCode>_("R$"* #,##0.00_);_("R$"* \(#,##0.00\);_("R$"* "-"??_);_(@_)</c:formatCode>
                <c:ptCount val="491"/>
                <c:pt idx="0">
                  <c:v>276693.52600000001</c:v>
                </c:pt>
                <c:pt idx="1">
                  <c:v>218939.821</c:v>
                </c:pt>
                <c:pt idx="2">
                  <c:v>148779.4368</c:v>
                </c:pt>
                <c:pt idx="3">
                  <c:v>143313.46059999999</c:v>
                </c:pt>
                <c:pt idx="4">
                  <c:v>129032.37609999999</c:v>
                </c:pt>
                <c:pt idx="5">
                  <c:v>128815.2421</c:v>
                </c:pt>
                <c:pt idx="6">
                  <c:v>118019.26549999999</c:v>
                </c:pt>
                <c:pt idx="7">
                  <c:v>114151.5475</c:v>
                </c:pt>
                <c:pt idx="8">
                  <c:v>111919.577</c:v>
                </c:pt>
                <c:pt idx="9">
                  <c:v>89852.080199999997</c:v>
                </c:pt>
                <c:pt idx="10">
                  <c:v>76339.763200000001</c:v>
                </c:pt>
                <c:pt idx="11">
                  <c:v>72288.912500000006</c:v>
                </c:pt>
                <c:pt idx="12">
                  <c:v>71223.923299999995</c:v>
                </c:pt>
                <c:pt idx="13">
                  <c:v>67292.349400000006</c:v>
                </c:pt>
                <c:pt idx="14">
                  <c:v>59565.78</c:v>
                </c:pt>
                <c:pt idx="15">
                  <c:v>59024.503199999999</c:v>
                </c:pt>
                <c:pt idx="16">
                  <c:v>55605.451800000003</c:v>
                </c:pt>
                <c:pt idx="17">
                  <c:v>52242.433900000004</c:v>
                </c:pt>
                <c:pt idx="18">
                  <c:v>48037.1</c:v>
                </c:pt>
                <c:pt idx="19">
                  <c:v>44826.54</c:v>
                </c:pt>
                <c:pt idx="20">
                  <c:v>42778.109100000001</c:v>
                </c:pt>
                <c:pt idx="21">
                  <c:v>42328.687599999997</c:v>
                </c:pt>
                <c:pt idx="22">
                  <c:v>41305.5</c:v>
                </c:pt>
                <c:pt idx="23">
                  <c:v>41282.46</c:v>
                </c:pt>
                <c:pt idx="24">
                  <c:v>39684.737000000001</c:v>
                </c:pt>
                <c:pt idx="25">
                  <c:v>37677.15</c:v>
                </c:pt>
                <c:pt idx="26">
                  <c:v>37428.361199999999</c:v>
                </c:pt>
                <c:pt idx="27">
                  <c:v>36028.99</c:v>
                </c:pt>
                <c:pt idx="28">
                  <c:v>33082.9709</c:v>
                </c:pt>
                <c:pt idx="29">
                  <c:v>32617.5213</c:v>
                </c:pt>
                <c:pt idx="30">
                  <c:v>32006.5461</c:v>
                </c:pt>
                <c:pt idx="31">
                  <c:v>31424.942899999998</c:v>
                </c:pt>
                <c:pt idx="32">
                  <c:v>29905.114600000001</c:v>
                </c:pt>
                <c:pt idx="33">
                  <c:v>26862.309300000001</c:v>
                </c:pt>
                <c:pt idx="34">
                  <c:v>25206.592400000001</c:v>
                </c:pt>
                <c:pt idx="35">
                  <c:v>25027.272000000001</c:v>
                </c:pt>
                <c:pt idx="36">
                  <c:v>24450.930499999999</c:v>
                </c:pt>
                <c:pt idx="37">
                  <c:v>23305.9961</c:v>
                </c:pt>
                <c:pt idx="38">
                  <c:v>23043.884999999998</c:v>
                </c:pt>
                <c:pt idx="39">
                  <c:v>22988.035400000001</c:v>
                </c:pt>
                <c:pt idx="40">
                  <c:v>22352.945899999999</c:v>
                </c:pt>
                <c:pt idx="41">
                  <c:v>21599.1633</c:v>
                </c:pt>
                <c:pt idx="42">
                  <c:v>21507.080999999998</c:v>
                </c:pt>
                <c:pt idx="43">
                  <c:v>20447.936900000001</c:v>
                </c:pt>
                <c:pt idx="44">
                  <c:v>20169.497299999999</c:v>
                </c:pt>
                <c:pt idx="45">
                  <c:v>19998.792000000001</c:v>
                </c:pt>
                <c:pt idx="46">
                  <c:v>19846.5118</c:v>
                </c:pt>
                <c:pt idx="47">
                  <c:v>19259.582399999999</c:v>
                </c:pt>
                <c:pt idx="48">
                  <c:v>19218.934799999999</c:v>
                </c:pt>
                <c:pt idx="49">
                  <c:v>18851.04</c:v>
                </c:pt>
                <c:pt idx="50">
                  <c:v>18642.879000000001</c:v>
                </c:pt>
                <c:pt idx="51">
                  <c:v>18114.240000000002</c:v>
                </c:pt>
                <c:pt idx="52">
                  <c:v>18075.487499999999</c:v>
                </c:pt>
                <c:pt idx="53">
                  <c:v>17483.316800000001</c:v>
                </c:pt>
                <c:pt idx="54">
                  <c:v>17413.936000000002</c:v>
                </c:pt>
                <c:pt idx="55">
                  <c:v>17393.589899999999</c:v>
                </c:pt>
                <c:pt idx="56">
                  <c:v>17333.8812</c:v>
                </c:pt>
                <c:pt idx="57">
                  <c:v>17215.816599999998</c:v>
                </c:pt>
                <c:pt idx="58">
                  <c:v>16943.04</c:v>
                </c:pt>
                <c:pt idx="59">
                  <c:v>16775.16</c:v>
                </c:pt>
                <c:pt idx="60">
                  <c:v>16704.732599999999</c:v>
                </c:pt>
                <c:pt idx="61">
                  <c:v>16416.631000000001</c:v>
                </c:pt>
                <c:pt idx="62">
                  <c:v>15926.6726</c:v>
                </c:pt>
                <c:pt idx="63">
                  <c:v>15764.537</c:v>
                </c:pt>
                <c:pt idx="64">
                  <c:v>15718.21</c:v>
                </c:pt>
                <c:pt idx="65">
                  <c:v>15618.976000000001</c:v>
                </c:pt>
                <c:pt idx="66">
                  <c:v>15360.0512</c:v>
                </c:pt>
                <c:pt idx="67">
                  <c:v>14793.636</c:v>
                </c:pt>
                <c:pt idx="68">
                  <c:v>14687.017599999999</c:v>
                </c:pt>
                <c:pt idx="69">
                  <c:v>13408.1265</c:v>
                </c:pt>
                <c:pt idx="70">
                  <c:v>12872.771199999999</c:v>
                </c:pt>
                <c:pt idx="71">
                  <c:v>12756.45</c:v>
                </c:pt>
                <c:pt idx="72">
                  <c:v>12474.168299999999</c:v>
                </c:pt>
                <c:pt idx="73">
                  <c:v>12445.6451</c:v>
                </c:pt>
                <c:pt idx="74">
                  <c:v>12445.209000000001</c:v>
                </c:pt>
                <c:pt idx="75">
                  <c:v>12193.6978</c:v>
                </c:pt>
                <c:pt idx="76">
                  <c:v>12104.441999999999</c:v>
                </c:pt>
                <c:pt idx="77">
                  <c:v>11901.788399999999</c:v>
                </c:pt>
                <c:pt idx="78">
                  <c:v>11549.096799999999</c:v>
                </c:pt>
                <c:pt idx="79">
                  <c:v>11387.254999999999</c:v>
                </c:pt>
                <c:pt idx="80">
                  <c:v>11074.3172</c:v>
                </c:pt>
                <c:pt idx="81">
                  <c:v>10716.9</c:v>
                </c:pt>
                <c:pt idx="82">
                  <c:v>10690.02</c:v>
                </c:pt>
                <c:pt idx="83">
                  <c:v>10452.703299999999</c:v>
                </c:pt>
                <c:pt idx="84">
                  <c:v>10314.2816</c:v>
                </c:pt>
                <c:pt idx="85">
                  <c:v>10240.7531</c:v>
                </c:pt>
                <c:pt idx="86">
                  <c:v>10217.782800000001</c:v>
                </c:pt>
                <c:pt idx="87">
                  <c:v>9951.1919999999991</c:v>
                </c:pt>
                <c:pt idx="88">
                  <c:v>9886.92</c:v>
                </c:pt>
                <c:pt idx="89">
                  <c:v>9884.4235000000008</c:v>
                </c:pt>
                <c:pt idx="90">
                  <c:v>9585.1039999999994</c:v>
                </c:pt>
                <c:pt idx="91">
                  <c:v>9357.1039999999994</c:v>
                </c:pt>
                <c:pt idx="92">
                  <c:v>9251.8289999999997</c:v>
                </c:pt>
                <c:pt idx="93">
                  <c:v>9183.5584999999992</c:v>
                </c:pt>
                <c:pt idx="94">
                  <c:v>9118.4639999999999</c:v>
                </c:pt>
                <c:pt idx="95">
                  <c:v>9051.7317000000003</c:v>
                </c:pt>
                <c:pt idx="96">
                  <c:v>9028.9122000000007</c:v>
                </c:pt>
                <c:pt idx="97">
                  <c:v>8882.4176000000007</c:v>
                </c:pt>
                <c:pt idx="98">
                  <c:v>8861.2155000000002</c:v>
                </c:pt>
                <c:pt idx="99">
                  <c:v>8766.2777999999998</c:v>
                </c:pt>
                <c:pt idx="100">
                  <c:v>8702.7096000000001</c:v>
                </c:pt>
                <c:pt idx="101">
                  <c:v>8609.7384000000002</c:v>
                </c:pt>
                <c:pt idx="102">
                  <c:v>8499.4524000000001</c:v>
                </c:pt>
                <c:pt idx="103">
                  <c:v>8351.2762000000002</c:v>
                </c:pt>
                <c:pt idx="104">
                  <c:v>8168.2240000000002</c:v>
                </c:pt>
                <c:pt idx="105">
                  <c:v>8115.66</c:v>
                </c:pt>
                <c:pt idx="106">
                  <c:v>8111.0120999999999</c:v>
                </c:pt>
                <c:pt idx="107">
                  <c:v>7843.9670999999998</c:v>
                </c:pt>
                <c:pt idx="108">
                  <c:v>7518.3067000000001</c:v>
                </c:pt>
                <c:pt idx="109">
                  <c:v>7419.5987999999998</c:v>
                </c:pt>
                <c:pt idx="110">
                  <c:v>7362.9539999999997</c:v>
                </c:pt>
                <c:pt idx="111">
                  <c:v>7295.2803000000004</c:v>
                </c:pt>
                <c:pt idx="112">
                  <c:v>7159.3582999999999</c:v>
                </c:pt>
                <c:pt idx="113">
                  <c:v>7045.7847000000002</c:v>
                </c:pt>
                <c:pt idx="114">
                  <c:v>6972.9602000000004</c:v>
                </c:pt>
                <c:pt idx="115">
                  <c:v>6893.4341000000004</c:v>
                </c:pt>
                <c:pt idx="116">
                  <c:v>6797.2912999999999</c:v>
                </c:pt>
                <c:pt idx="117">
                  <c:v>6684.3738999999996</c:v>
                </c:pt>
                <c:pt idx="118">
                  <c:v>6658.1369000000004</c:v>
                </c:pt>
                <c:pt idx="119">
                  <c:v>6594.3099000000002</c:v>
                </c:pt>
                <c:pt idx="120">
                  <c:v>6485.1009999999997</c:v>
                </c:pt>
                <c:pt idx="121">
                  <c:v>6284.6783999999998</c:v>
                </c:pt>
                <c:pt idx="122">
                  <c:v>6274.4516999999996</c:v>
                </c:pt>
                <c:pt idx="123">
                  <c:v>6243.5450000000001</c:v>
                </c:pt>
                <c:pt idx="124">
                  <c:v>6183.0230000000001</c:v>
                </c:pt>
                <c:pt idx="125">
                  <c:v>6136.4038</c:v>
                </c:pt>
                <c:pt idx="126">
                  <c:v>6100.6103999999996</c:v>
                </c:pt>
                <c:pt idx="127">
                  <c:v>6044.2821000000004</c:v>
                </c:pt>
                <c:pt idx="128">
                  <c:v>5972.3361000000004</c:v>
                </c:pt>
                <c:pt idx="129">
                  <c:v>5951.348</c:v>
                </c:pt>
                <c:pt idx="130">
                  <c:v>5885.0909000000001</c:v>
                </c:pt>
                <c:pt idx="131">
                  <c:v>5848.7642999999998</c:v>
                </c:pt>
                <c:pt idx="132">
                  <c:v>5688.5693000000001</c:v>
                </c:pt>
                <c:pt idx="133">
                  <c:v>5565.0712000000003</c:v>
                </c:pt>
                <c:pt idx="134">
                  <c:v>5546.8</c:v>
                </c:pt>
                <c:pt idx="135">
                  <c:v>5495.3051999999998</c:v>
                </c:pt>
                <c:pt idx="136">
                  <c:v>5464.32</c:v>
                </c:pt>
                <c:pt idx="137">
                  <c:v>5452.9364999999998</c:v>
                </c:pt>
                <c:pt idx="138">
                  <c:v>5400.6543000000001</c:v>
                </c:pt>
                <c:pt idx="139">
                  <c:v>5362.7892000000002</c:v>
                </c:pt>
                <c:pt idx="140">
                  <c:v>5176.0351000000001</c:v>
                </c:pt>
                <c:pt idx="141">
                  <c:v>5136.3923999999997</c:v>
                </c:pt>
                <c:pt idx="142">
                  <c:v>5064.2021999999997</c:v>
                </c:pt>
                <c:pt idx="143">
                  <c:v>5011.2318999999998</c:v>
                </c:pt>
                <c:pt idx="144">
                  <c:v>5005.6080000000002</c:v>
                </c:pt>
                <c:pt idx="145">
                  <c:v>4872.3087999999998</c:v>
                </c:pt>
                <c:pt idx="146">
                  <c:v>4838.4440000000004</c:v>
                </c:pt>
                <c:pt idx="147">
                  <c:v>4833.1271999999999</c:v>
                </c:pt>
                <c:pt idx="148">
                  <c:v>4721.1718000000001</c:v>
                </c:pt>
                <c:pt idx="149">
                  <c:v>4614.7044999999998</c:v>
                </c:pt>
                <c:pt idx="150">
                  <c:v>4614.7044999999998</c:v>
                </c:pt>
                <c:pt idx="151">
                  <c:v>4520.2348000000002</c:v>
                </c:pt>
                <c:pt idx="152">
                  <c:v>4481.2819</c:v>
                </c:pt>
                <c:pt idx="153">
                  <c:v>4478.1181999999999</c:v>
                </c:pt>
                <c:pt idx="154">
                  <c:v>4253.9862999999996</c:v>
                </c:pt>
                <c:pt idx="155">
                  <c:v>4213.5066999999999</c:v>
                </c:pt>
                <c:pt idx="156">
                  <c:v>4200.46</c:v>
                </c:pt>
                <c:pt idx="157">
                  <c:v>4197.4690000000001</c:v>
                </c:pt>
                <c:pt idx="158">
                  <c:v>4058.9775</c:v>
                </c:pt>
                <c:pt idx="159">
                  <c:v>4036.5853999999999</c:v>
                </c:pt>
                <c:pt idx="160">
                  <c:v>4012.4652000000001</c:v>
                </c:pt>
                <c:pt idx="161">
                  <c:v>3983.0765000000001</c:v>
                </c:pt>
                <c:pt idx="162">
                  <c:v>3969.7635</c:v>
                </c:pt>
                <c:pt idx="163">
                  <c:v>3884.3108999999999</c:v>
                </c:pt>
                <c:pt idx="164">
                  <c:v>3815.8512000000001</c:v>
                </c:pt>
                <c:pt idx="165">
                  <c:v>3689.5403999999999</c:v>
                </c:pt>
                <c:pt idx="166">
                  <c:v>3636.45</c:v>
                </c:pt>
                <c:pt idx="167">
                  <c:v>3566.8038000000001</c:v>
                </c:pt>
                <c:pt idx="168">
                  <c:v>3559.6462999999999</c:v>
                </c:pt>
                <c:pt idx="169">
                  <c:v>3479.9924000000001</c:v>
                </c:pt>
                <c:pt idx="170">
                  <c:v>3460.8270000000002</c:v>
                </c:pt>
                <c:pt idx="171">
                  <c:v>3385.7123999999999</c:v>
                </c:pt>
                <c:pt idx="172">
                  <c:v>3345.4490000000001</c:v>
                </c:pt>
                <c:pt idx="173">
                  <c:v>3275.0549999999998</c:v>
                </c:pt>
                <c:pt idx="174">
                  <c:v>3256.8263999999999</c:v>
                </c:pt>
                <c:pt idx="175">
                  <c:v>3124.66</c:v>
                </c:pt>
                <c:pt idx="176">
                  <c:v>3124.3483999999999</c:v>
                </c:pt>
                <c:pt idx="177">
                  <c:v>3104.134</c:v>
                </c:pt>
                <c:pt idx="178">
                  <c:v>3091.5891999999999</c:v>
                </c:pt>
                <c:pt idx="179">
                  <c:v>3078.0567999999998</c:v>
                </c:pt>
                <c:pt idx="180">
                  <c:v>3055.5279</c:v>
                </c:pt>
                <c:pt idx="181">
                  <c:v>3041.7820000000002</c:v>
                </c:pt>
                <c:pt idx="182">
                  <c:v>3027.212</c:v>
                </c:pt>
                <c:pt idx="183">
                  <c:v>3007.95</c:v>
                </c:pt>
                <c:pt idx="184">
                  <c:v>2909.13</c:v>
                </c:pt>
                <c:pt idx="185">
                  <c:v>2878.9816999999998</c:v>
                </c:pt>
                <c:pt idx="186">
                  <c:v>2803.8534</c:v>
                </c:pt>
                <c:pt idx="187">
                  <c:v>2781.1251999999999</c:v>
                </c:pt>
                <c:pt idx="188">
                  <c:v>2711.1405</c:v>
                </c:pt>
                <c:pt idx="189">
                  <c:v>2698.6262000000002</c:v>
                </c:pt>
                <c:pt idx="190">
                  <c:v>2691.9104000000002</c:v>
                </c:pt>
                <c:pt idx="191">
                  <c:v>2689.6361999999999</c:v>
                </c:pt>
                <c:pt idx="192">
                  <c:v>2681.6612</c:v>
                </c:pt>
                <c:pt idx="193">
                  <c:v>2680.2089999999998</c:v>
                </c:pt>
                <c:pt idx="194">
                  <c:v>2648.1377000000002</c:v>
                </c:pt>
                <c:pt idx="195">
                  <c:v>2566.9643999999998</c:v>
                </c:pt>
                <c:pt idx="196">
                  <c:v>2559.1404000000002</c:v>
                </c:pt>
                <c:pt idx="197">
                  <c:v>2478.5871999999999</c:v>
                </c:pt>
                <c:pt idx="198">
                  <c:v>2416.1963000000001</c:v>
                </c:pt>
                <c:pt idx="199">
                  <c:v>2411.7188999999998</c:v>
                </c:pt>
                <c:pt idx="200">
                  <c:v>2387.4380999999998</c:v>
                </c:pt>
                <c:pt idx="201">
                  <c:v>2369.2240000000002</c:v>
                </c:pt>
                <c:pt idx="202">
                  <c:v>2359.4241000000002</c:v>
                </c:pt>
                <c:pt idx="203">
                  <c:v>2339.35</c:v>
                </c:pt>
                <c:pt idx="204">
                  <c:v>2284.9376000000002</c:v>
                </c:pt>
                <c:pt idx="205">
                  <c:v>2281.2662999999998</c:v>
                </c:pt>
                <c:pt idx="206">
                  <c:v>2257.8074999999999</c:v>
                </c:pt>
                <c:pt idx="207">
                  <c:v>2241.4279000000001</c:v>
                </c:pt>
                <c:pt idx="208">
                  <c:v>2225.741</c:v>
                </c:pt>
                <c:pt idx="209">
                  <c:v>2209.7329</c:v>
                </c:pt>
                <c:pt idx="210">
                  <c:v>2127.4992000000002</c:v>
                </c:pt>
                <c:pt idx="211">
                  <c:v>2125.6579000000002</c:v>
                </c:pt>
                <c:pt idx="212">
                  <c:v>2121.5345000000002</c:v>
                </c:pt>
                <c:pt idx="213">
                  <c:v>2114.21</c:v>
                </c:pt>
                <c:pt idx="214">
                  <c:v>2111.4643999999998</c:v>
                </c:pt>
                <c:pt idx="215">
                  <c:v>2090.9594999999999</c:v>
                </c:pt>
                <c:pt idx="216">
                  <c:v>2029.3340000000001</c:v>
                </c:pt>
                <c:pt idx="217">
                  <c:v>1988.8524</c:v>
                </c:pt>
                <c:pt idx="218">
                  <c:v>1983.2814000000001</c:v>
                </c:pt>
                <c:pt idx="219">
                  <c:v>1966.4944</c:v>
                </c:pt>
                <c:pt idx="220">
                  <c:v>1947.4848</c:v>
                </c:pt>
                <c:pt idx="221">
                  <c:v>1941.251</c:v>
                </c:pt>
                <c:pt idx="222">
                  <c:v>1935.6703</c:v>
                </c:pt>
                <c:pt idx="223">
                  <c:v>1854.9431999999999</c:v>
                </c:pt>
                <c:pt idx="224">
                  <c:v>1840.932</c:v>
                </c:pt>
                <c:pt idx="225">
                  <c:v>1825.9680000000001</c:v>
                </c:pt>
                <c:pt idx="226">
                  <c:v>1820.7739999999999</c:v>
                </c:pt>
                <c:pt idx="227">
                  <c:v>1808.4283</c:v>
                </c:pt>
                <c:pt idx="228">
                  <c:v>1798.3206</c:v>
                </c:pt>
                <c:pt idx="229">
                  <c:v>1758.5815</c:v>
                </c:pt>
                <c:pt idx="230">
                  <c:v>1741.8083999999999</c:v>
                </c:pt>
                <c:pt idx="231">
                  <c:v>1734.1976</c:v>
                </c:pt>
                <c:pt idx="232">
                  <c:v>1727.03</c:v>
                </c:pt>
                <c:pt idx="233">
                  <c:v>1678.3023000000001</c:v>
                </c:pt>
                <c:pt idx="234">
                  <c:v>1655.6774</c:v>
                </c:pt>
                <c:pt idx="235">
                  <c:v>1639.126</c:v>
                </c:pt>
                <c:pt idx="236">
                  <c:v>1621.3461</c:v>
                </c:pt>
                <c:pt idx="237">
                  <c:v>1616.7396000000001</c:v>
                </c:pt>
                <c:pt idx="238">
                  <c:v>1563.1102000000001</c:v>
                </c:pt>
                <c:pt idx="239">
                  <c:v>1551.4</c:v>
                </c:pt>
                <c:pt idx="240">
                  <c:v>1545.3198</c:v>
                </c:pt>
                <c:pt idx="241">
                  <c:v>1545.278</c:v>
                </c:pt>
                <c:pt idx="242">
                  <c:v>1497.1803</c:v>
                </c:pt>
                <c:pt idx="243">
                  <c:v>1495.1407999999999</c:v>
                </c:pt>
                <c:pt idx="244">
                  <c:v>1477.5419999999999</c:v>
                </c:pt>
                <c:pt idx="245">
                  <c:v>1475.2718</c:v>
                </c:pt>
                <c:pt idx="246">
                  <c:v>1445.9236000000001</c:v>
                </c:pt>
                <c:pt idx="247">
                  <c:v>1417.127</c:v>
                </c:pt>
                <c:pt idx="248">
                  <c:v>1385.316</c:v>
                </c:pt>
                <c:pt idx="249">
                  <c:v>1381.981</c:v>
                </c:pt>
                <c:pt idx="250">
                  <c:v>1345.1313</c:v>
                </c:pt>
                <c:pt idx="251">
                  <c:v>1304.0826</c:v>
                </c:pt>
                <c:pt idx="252">
                  <c:v>1298.7982</c:v>
                </c:pt>
                <c:pt idx="253">
                  <c:v>1284.1884</c:v>
                </c:pt>
                <c:pt idx="254">
                  <c:v>1231.3920000000001</c:v>
                </c:pt>
                <c:pt idx="255">
                  <c:v>1230.0195000000001</c:v>
                </c:pt>
                <c:pt idx="256">
                  <c:v>1209.0735</c:v>
                </c:pt>
                <c:pt idx="257">
                  <c:v>1206.8598</c:v>
                </c:pt>
                <c:pt idx="258">
                  <c:v>1206.7043000000001</c:v>
                </c:pt>
                <c:pt idx="259">
                  <c:v>1166.1795999999999</c:v>
                </c:pt>
                <c:pt idx="260">
                  <c:v>1155.4802</c:v>
                </c:pt>
                <c:pt idx="261">
                  <c:v>1152.8907999999999</c:v>
                </c:pt>
                <c:pt idx="262">
                  <c:v>1151.5952</c:v>
                </c:pt>
                <c:pt idx="263">
                  <c:v>1136.5744</c:v>
                </c:pt>
                <c:pt idx="264">
                  <c:v>1136.2668000000001</c:v>
                </c:pt>
                <c:pt idx="265">
                  <c:v>1127.1597999999999</c:v>
                </c:pt>
                <c:pt idx="266">
                  <c:v>1124.93</c:v>
                </c:pt>
                <c:pt idx="267">
                  <c:v>1121.067</c:v>
                </c:pt>
                <c:pt idx="268">
                  <c:v>1113.1704</c:v>
                </c:pt>
                <c:pt idx="269">
                  <c:v>1109.796</c:v>
                </c:pt>
                <c:pt idx="270">
                  <c:v>1108.8671999999999</c:v>
                </c:pt>
                <c:pt idx="271">
                  <c:v>1101.2235000000001</c:v>
                </c:pt>
                <c:pt idx="272">
                  <c:v>1086.6137000000001</c:v>
                </c:pt>
                <c:pt idx="273">
                  <c:v>1083.7788</c:v>
                </c:pt>
                <c:pt idx="274">
                  <c:v>1073.3118999999999</c:v>
                </c:pt>
                <c:pt idx="275">
                  <c:v>1051.4848</c:v>
                </c:pt>
                <c:pt idx="276">
                  <c:v>1039.8722</c:v>
                </c:pt>
                <c:pt idx="277">
                  <c:v>1033.5867000000001</c:v>
                </c:pt>
                <c:pt idx="278">
                  <c:v>1032.0088000000001</c:v>
                </c:pt>
                <c:pt idx="279">
                  <c:v>1013.6315</c:v>
                </c:pt>
                <c:pt idx="280">
                  <c:v>1009.6130000000001</c:v>
                </c:pt>
                <c:pt idx="281">
                  <c:v>982.65599999999995</c:v>
                </c:pt>
                <c:pt idx="282">
                  <c:v>969.84870000000001</c:v>
                </c:pt>
                <c:pt idx="283">
                  <c:v>968.14350000000002</c:v>
                </c:pt>
                <c:pt idx="284">
                  <c:v>958.82500000000005</c:v>
                </c:pt>
                <c:pt idx="285">
                  <c:v>953.74260000000004</c:v>
                </c:pt>
                <c:pt idx="286">
                  <c:v>928.42399999999998</c:v>
                </c:pt>
                <c:pt idx="287">
                  <c:v>926.16060000000004</c:v>
                </c:pt>
                <c:pt idx="288">
                  <c:v>924.27779999999996</c:v>
                </c:pt>
                <c:pt idx="289">
                  <c:v>918.46439999999996</c:v>
                </c:pt>
                <c:pt idx="290">
                  <c:v>915.84749999999997</c:v>
                </c:pt>
                <c:pt idx="291">
                  <c:v>906.048</c:v>
                </c:pt>
                <c:pt idx="292">
                  <c:v>903.68560000000002</c:v>
                </c:pt>
                <c:pt idx="293">
                  <c:v>895.99159999999995</c:v>
                </c:pt>
                <c:pt idx="294">
                  <c:v>893.78399999999999</c:v>
                </c:pt>
                <c:pt idx="295">
                  <c:v>879.03549999999996</c:v>
                </c:pt>
                <c:pt idx="296">
                  <c:v>870.05520000000001</c:v>
                </c:pt>
                <c:pt idx="297">
                  <c:v>856.17660000000001</c:v>
                </c:pt>
                <c:pt idx="298">
                  <c:v>844.91470000000004</c:v>
                </c:pt>
                <c:pt idx="299">
                  <c:v>832.08450000000005</c:v>
                </c:pt>
                <c:pt idx="300">
                  <c:v>796.14620000000002</c:v>
                </c:pt>
                <c:pt idx="301">
                  <c:v>790.47680000000003</c:v>
                </c:pt>
                <c:pt idx="302">
                  <c:v>790.06299999999999</c:v>
                </c:pt>
                <c:pt idx="303">
                  <c:v>783.47199999999998</c:v>
                </c:pt>
                <c:pt idx="304">
                  <c:v>775.41669999999999</c:v>
                </c:pt>
                <c:pt idx="305">
                  <c:v>773.46900000000005</c:v>
                </c:pt>
                <c:pt idx="306">
                  <c:v>769.15800000000002</c:v>
                </c:pt>
                <c:pt idx="307">
                  <c:v>739.7586</c:v>
                </c:pt>
                <c:pt idx="308">
                  <c:v>733.54349999999999</c:v>
                </c:pt>
                <c:pt idx="309">
                  <c:v>716.77279999999996</c:v>
                </c:pt>
                <c:pt idx="310">
                  <c:v>715.90039999999999</c:v>
                </c:pt>
                <c:pt idx="311">
                  <c:v>715.84969999999998</c:v>
                </c:pt>
                <c:pt idx="312">
                  <c:v>701.97119999999995</c:v>
                </c:pt>
                <c:pt idx="313">
                  <c:v>681.4212</c:v>
                </c:pt>
                <c:pt idx="314">
                  <c:v>667.4058</c:v>
                </c:pt>
                <c:pt idx="315">
                  <c:v>661.62329999999997</c:v>
                </c:pt>
                <c:pt idx="316">
                  <c:v>656.94759999999997</c:v>
                </c:pt>
                <c:pt idx="317">
                  <c:v>647.82749999999999</c:v>
                </c:pt>
                <c:pt idx="318">
                  <c:v>645.45600000000002</c:v>
                </c:pt>
                <c:pt idx="319">
                  <c:v>644.6336</c:v>
                </c:pt>
                <c:pt idx="320">
                  <c:v>640.93920000000003</c:v>
                </c:pt>
                <c:pt idx="321">
                  <c:v>640.27239999999995</c:v>
                </c:pt>
                <c:pt idx="322">
                  <c:v>603.22799999999995</c:v>
                </c:pt>
                <c:pt idx="323">
                  <c:v>602.76700000000005</c:v>
                </c:pt>
                <c:pt idx="324">
                  <c:v>602.2278</c:v>
                </c:pt>
                <c:pt idx="325">
                  <c:v>594.90340000000003</c:v>
                </c:pt>
                <c:pt idx="326">
                  <c:v>594.90340000000003</c:v>
                </c:pt>
                <c:pt idx="327">
                  <c:v>594.90340000000003</c:v>
                </c:pt>
                <c:pt idx="328">
                  <c:v>591.96799999999996</c:v>
                </c:pt>
                <c:pt idx="329">
                  <c:v>579.39559999999994</c:v>
                </c:pt>
                <c:pt idx="330">
                  <c:v>575.09550000000002</c:v>
                </c:pt>
                <c:pt idx="331">
                  <c:v>567.10640000000001</c:v>
                </c:pt>
                <c:pt idx="332">
                  <c:v>562.95119999999997</c:v>
                </c:pt>
                <c:pt idx="333">
                  <c:v>560.59199999999998</c:v>
                </c:pt>
                <c:pt idx="334">
                  <c:v>555.85799999999995</c:v>
                </c:pt>
                <c:pt idx="335">
                  <c:v>550.12440000000004</c:v>
                </c:pt>
                <c:pt idx="336">
                  <c:v>532.42319999999995</c:v>
                </c:pt>
                <c:pt idx="337">
                  <c:v>532.32000000000005</c:v>
                </c:pt>
                <c:pt idx="338">
                  <c:v>526.57380000000001</c:v>
                </c:pt>
                <c:pt idx="339">
                  <c:v>520.99440000000004</c:v>
                </c:pt>
                <c:pt idx="340">
                  <c:v>513.08000000000004</c:v>
                </c:pt>
                <c:pt idx="341">
                  <c:v>512.79780000000005</c:v>
                </c:pt>
                <c:pt idx="342">
                  <c:v>504.9744</c:v>
                </c:pt>
                <c:pt idx="343">
                  <c:v>497.04750000000001</c:v>
                </c:pt>
                <c:pt idx="344">
                  <c:v>491.51780000000002</c:v>
                </c:pt>
                <c:pt idx="345">
                  <c:v>482.38249999999999</c:v>
                </c:pt>
                <c:pt idx="346">
                  <c:v>473.09820000000002</c:v>
                </c:pt>
                <c:pt idx="347">
                  <c:v>462.9008</c:v>
                </c:pt>
                <c:pt idx="348">
                  <c:v>455.66640000000001</c:v>
                </c:pt>
                <c:pt idx="349">
                  <c:v>453.2294</c:v>
                </c:pt>
                <c:pt idx="350">
                  <c:v>452.53460000000001</c:v>
                </c:pt>
                <c:pt idx="351">
                  <c:v>442.62130000000002</c:v>
                </c:pt>
                <c:pt idx="352">
                  <c:v>430.17869999999999</c:v>
                </c:pt>
                <c:pt idx="353">
                  <c:v>427.13920000000002</c:v>
                </c:pt>
                <c:pt idx="354">
                  <c:v>423.214</c:v>
                </c:pt>
                <c:pt idx="355">
                  <c:v>413.31700000000001</c:v>
                </c:pt>
                <c:pt idx="356">
                  <c:v>404.30720000000002</c:v>
                </c:pt>
                <c:pt idx="357">
                  <c:v>385.46409999999997</c:v>
                </c:pt>
                <c:pt idx="358">
                  <c:v>384.16860000000003</c:v>
                </c:pt>
                <c:pt idx="359">
                  <c:v>382.69260000000003</c:v>
                </c:pt>
                <c:pt idx="360">
                  <c:v>372.85559999999998</c:v>
                </c:pt>
                <c:pt idx="361">
                  <c:v>367.55779999999999</c:v>
                </c:pt>
                <c:pt idx="362">
                  <c:v>357.06420000000003</c:v>
                </c:pt>
                <c:pt idx="363">
                  <c:v>343.66180000000003</c:v>
                </c:pt>
                <c:pt idx="364">
                  <c:v>341.12119999999999</c:v>
                </c:pt>
                <c:pt idx="365">
                  <c:v>334.29719999999998</c:v>
                </c:pt>
                <c:pt idx="366">
                  <c:v>333.16919999999999</c:v>
                </c:pt>
                <c:pt idx="367">
                  <c:v>324.77999999999997</c:v>
                </c:pt>
                <c:pt idx="368">
                  <c:v>321.82940000000002</c:v>
                </c:pt>
                <c:pt idx="369">
                  <c:v>315.44159999999999</c:v>
                </c:pt>
                <c:pt idx="370">
                  <c:v>306.30900000000003</c:v>
                </c:pt>
                <c:pt idx="371">
                  <c:v>299.29239999999999</c:v>
                </c:pt>
                <c:pt idx="372">
                  <c:v>283.20729999999998</c:v>
                </c:pt>
                <c:pt idx="373">
                  <c:v>273.77960000000002</c:v>
                </c:pt>
                <c:pt idx="374">
                  <c:v>260.74720000000002</c:v>
                </c:pt>
                <c:pt idx="375">
                  <c:v>258.54199999999997</c:v>
                </c:pt>
                <c:pt idx="376">
                  <c:v>258.4778</c:v>
                </c:pt>
                <c:pt idx="377">
                  <c:v>256.28339999999997</c:v>
                </c:pt>
                <c:pt idx="378">
                  <c:v>252.58920000000001</c:v>
                </c:pt>
                <c:pt idx="379">
                  <c:v>252.12719999999999</c:v>
                </c:pt>
                <c:pt idx="380">
                  <c:v>243.81559999999999</c:v>
                </c:pt>
                <c:pt idx="381">
                  <c:v>239.60839999999999</c:v>
                </c:pt>
                <c:pt idx="382">
                  <c:v>237.3</c:v>
                </c:pt>
                <c:pt idx="383">
                  <c:v>235.57040000000001</c:v>
                </c:pt>
                <c:pt idx="384">
                  <c:v>232.18039999999999</c:v>
                </c:pt>
                <c:pt idx="385">
                  <c:v>229.3339</c:v>
                </c:pt>
                <c:pt idx="386">
                  <c:v>229.03919999999999</c:v>
                </c:pt>
                <c:pt idx="387">
                  <c:v>225.5498</c:v>
                </c:pt>
                <c:pt idx="388">
                  <c:v>218.18790000000001</c:v>
                </c:pt>
                <c:pt idx="389">
                  <c:v>213.2741</c:v>
                </c:pt>
                <c:pt idx="390">
                  <c:v>210.06780000000001</c:v>
                </c:pt>
                <c:pt idx="391">
                  <c:v>206.79679999999999</c:v>
                </c:pt>
                <c:pt idx="392">
                  <c:v>205.60409999999999</c:v>
                </c:pt>
                <c:pt idx="393">
                  <c:v>205.0652</c:v>
                </c:pt>
                <c:pt idx="394">
                  <c:v>200.3322</c:v>
                </c:pt>
                <c:pt idx="395">
                  <c:v>198.1258</c:v>
                </c:pt>
                <c:pt idx="396">
                  <c:v>195.7381</c:v>
                </c:pt>
                <c:pt idx="397">
                  <c:v>195.02160000000001</c:v>
                </c:pt>
                <c:pt idx="398">
                  <c:v>192.482</c:v>
                </c:pt>
                <c:pt idx="399">
                  <c:v>192.21299999999999</c:v>
                </c:pt>
                <c:pt idx="400">
                  <c:v>187.91560000000001</c:v>
                </c:pt>
                <c:pt idx="401">
                  <c:v>187.80009999999999</c:v>
                </c:pt>
                <c:pt idx="402">
                  <c:v>186.40199999999999</c:v>
                </c:pt>
                <c:pt idx="403">
                  <c:v>179.6292</c:v>
                </c:pt>
                <c:pt idx="404">
                  <c:v>178.35900000000001</c:v>
                </c:pt>
                <c:pt idx="405">
                  <c:v>178.02590000000001</c:v>
                </c:pt>
                <c:pt idx="406">
                  <c:v>175.4478</c:v>
                </c:pt>
                <c:pt idx="407">
                  <c:v>173.72890000000001</c:v>
                </c:pt>
                <c:pt idx="408">
                  <c:v>169.0214</c:v>
                </c:pt>
                <c:pt idx="409">
                  <c:v>168.82900000000001</c:v>
                </c:pt>
                <c:pt idx="410">
                  <c:v>168.751</c:v>
                </c:pt>
                <c:pt idx="411">
                  <c:v>164.7115</c:v>
                </c:pt>
                <c:pt idx="412">
                  <c:v>164.16</c:v>
                </c:pt>
                <c:pt idx="413">
                  <c:v>158.7467</c:v>
                </c:pt>
                <c:pt idx="414">
                  <c:v>156.04050000000001</c:v>
                </c:pt>
                <c:pt idx="415">
                  <c:v>141.41820000000001</c:v>
                </c:pt>
                <c:pt idx="416">
                  <c:v>140.22479999999999</c:v>
                </c:pt>
                <c:pt idx="417">
                  <c:v>123.71639999999999</c:v>
                </c:pt>
                <c:pt idx="418">
                  <c:v>122.5492</c:v>
                </c:pt>
                <c:pt idx="419">
                  <c:v>119.7911</c:v>
                </c:pt>
                <c:pt idx="420">
                  <c:v>118.02119999999999</c:v>
                </c:pt>
                <c:pt idx="421">
                  <c:v>114.5711</c:v>
                </c:pt>
                <c:pt idx="422">
                  <c:v>112.0566</c:v>
                </c:pt>
                <c:pt idx="423">
                  <c:v>111.4794</c:v>
                </c:pt>
                <c:pt idx="424">
                  <c:v>108.6704</c:v>
                </c:pt>
                <c:pt idx="425">
                  <c:v>104.4374</c:v>
                </c:pt>
                <c:pt idx="426">
                  <c:v>100.66679999999999</c:v>
                </c:pt>
                <c:pt idx="427">
                  <c:v>100.3584</c:v>
                </c:pt>
                <c:pt idx="428">
                  <c:v>100.29430000000001</c:v>
                </c:pt>
                <c:pt idx="429">
                  <c:v>99.652299999999997</c:v>
                </c:pt>
                <c:pt idx="430">
                  <c:v>96.856700000000004</c:v>
                </c:pt>
                <c:pt idx="431">
                  <c:v>91.328000000000003</c:v>
                </c:pt>
                <c:pt idx="432">
                  <c:v>91.328000000000003</c:v>
                </c:pt>
                <c:pt idx="433">
                  <c:v>89.378399999999999</c:v>
                </c:pt>
                <c:pt idx="434">
                  <c:v>87.890799999999999</c:v>
                </c:pt>
                <c:pt idx="435">
                  <c:v>86.966999999999999</c:v>
                </c:pt>
                <c:pt idx="436">
                  <c:v>86.7363</c:v>
                </c:pt>
                <c:pt idx="437">
                  <c:v>86.198400000000007</c:v>
                </c:pt>
                <c:pt idx="438">
                  <c:v>85.299499999999995</c:v>
                </c:pt>
                <c:pt idx="439">
                  <c:v>84.196399999999997</c:v>
                </c:pt>
                <c:pt idx="440">
                  <c:v>83.763900000000007</c:v>
                </c:pt>
                <c:pt idx="441">
                  <c:v>79.630399999999995</c:v>
                </c:pt>
                <c:pt idx="442">
                  <c:v>75.653400000000005</c:v>
                </c:pt>
                <c:pt idx="443">
                  <c:v>72.754400000000004</c:v>
                </c:pt>
                <c:pt idx="444">
                  <c:v>72.613500000000002</c:v>
                </c:pt>
                <c:pt idx="445">
                  <c:v>71.369399999999999</c:v>
                </c:pt>
                <c:pt idx="446">
                  <c:v>68.547600000000003</c:v>
                </c:pt>
                <c:pt idx="447">
                  <c:v>67.534000000000006</c:v>
                </c:pt>
                <c:pt idx="448">
                  <c:v>65.699799999999996</c:v>
                </c:pt>
                <c:pt idx="449">
                  <c:v>64.8018</c:v>
                </c:pt>
                <c:pt idx="450">
                  <c:v>61.185000000000002</c:v>
                </c:pt>
                <c:pt idx="451">
                  <c:v>60.6845</c:v>
                </c:pt>
                <c:pt idx="452">
                  <c:v>59.260800000000003</c:v>
                </c:pt>
                <c:pt idx="453">
                  <c:v>58.388399999999997</c:v>
                </c:pt>
                <c:pt idx="454">
                  <c:v>57.259799999999998</c:v>
                </c:pt>
                <c:pt idx="455">
                  <c:v>57.157200000000003</c:v>
                </c:pt>
                <c:pt idx="456">
                  <c:v>56.028300000000002</c:v>
                </c:pt>
                <c:pt idx="457">
                  <c:v>52.064700000000002</c:v>
                </c:pt>
                <c:pt idx="458">
                  <c:v>48.255200000000002</c:v>
                </c:pt>
                <c:pt idx="459">
                  <c:v>48.0246</c:v>
                </c:pt>
                <c:pt idx="460">
                  <c:v>47.023800000000001</c:v>
                </c:pt>
                <c:pt idx="461">
                  <c:v>47.011000000000003</c:v>
                </c:pt>
                <c:pt idx="462">
                  <c:v>46.421199999999999</c:v>
                </c:pt>
                <c:pt idx="463">
                  <c:v>43.6374</c:v>
                </c:pt>
                <c:pt idx="464">
                  <c:v>43.598999999999997</c:v>
                </c:pt>
                <c:pt idx="465">
                  <c:v>43.290900000000001</c:v>
                </c:pt>
                <c:pt idx="466">
                  <c:v>42.406199999999998</c:v>
                </c:pt>
                <c:pt idx="467">
                  <c:v>42.2136</c:v>
                </c:pt>
                <c:pt idx="468">
                  <c:v>37.890999999999998</c:v>
                </c:pt>
                <c:pt idx="469">
                  <c:v>34.735599999999998</c:v>
                </c:pt>
                <c:pt idx="470">
                  <c:v>32.747300000000003</c:v>
                </c:pt>
                <c:pt idx="471">
                  <c:v>30.938700000000001</c:v>
                </c:pt>
                <c:pt idx="472">
                  <c:v>30.8872</c:v>
                </c:pt>
                <c:pt idx="473">
                  <c:v>27.282900000000001</c:v>
                </c:pt>
                <c:pt idx="474">
                  <c:v>24.679200000000002</c:v>
                </c:pt>
                <c:pt idx="475">
                  <c:v>24.024999999999999</c:v>
                </c:pt>
                <c:pt idx="476">
                  <c:v>23.999300000000002</c:v>
                </c:pt>
                <c:pt idx="477">
                  <c:v>20.202500000000001</c:v>
                </c:pt>
                <c:pt idx="478">
                  <c:v>18.021999999999998</c:v>
                </c:pt>
                <c:pt idx="479">
                  <c:v>17.867999999999999</c:v>
                </c:pt>
                <c:pt idx="480">
                  <c:v>17.1112</c:v>
                </c:pt>
                <c:pt idx="481">
                  <c:v>16.918800000000001</c:v>
                </c:pt>
                <c:pt idx="482">
                  <c:v>16.829000000000001</c:v>
                </c:pt>
                <c:pt idx="483">
                  <c:v>16.418600000000001</c:v>
                </c:pt>
                <c:pt idx="484">
                  <c:v>15.0974</c:v>
                </c:pt>
                <c:pt idx="485">
                  <c:v>12.852600000000001</c:v>
                </c:pt>
                <c:pt idx="486">
                  <c:v>12.6859</c:v>
                </c:pt>
                <c:pt idx="487">
                  <c:v>11.1082</c:v>
                </c:pt>
                <c:pt idx="488">
                  <c:v>7.7859999999999996</c:v>
                </c:pt>
                <c:pt idx="489">
                  <c:v>4.4894999999999996</c:v>
                </c:pt>
                <c:pt idx="490">
                  <c:v>1.0774999999999999</c:v>
                </c:pt>
              </c:numCache>
            </c:numRef>
          </c:cat>
          <c:val>
            <c:numRef>
              <c:f>'CURVA ABC'!$P$6:$P$496</c:f>
              <c:numCache>
                <c:formatCode>0.00%</c:formatCode>
                <c:ptCount val="491"/>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0.8018029033911831</c:v>
                </c:pt>
                <c:pt idx="83">
                  <c:v>0.80425202073680691</c:v>
                </c:pt>
                <c:pt idx="84">
                  <c:v>0.80666870522972733</c:v>
                </c:pt>
                <c:pt idx="85">
                  <c:v>0.80906816165067641</c:v>
                </c:pt>
                <c:pt idx="86">
                  <c:v>0.81146223602273826</c:v>
                </c:pt>
                <c:pt idx="87">
                  <c:v>0.81379384692159851</c:v>
                </c:pt>
                <c:pt idx="88">
                  <c:v>0.81611039858979662</c:v>
                </c:pt>
                <c:pt idx="89">
                  <c:v>0.8184263653163506</c:v>
                </c:pt>
                <c:pt idx="90">
                  <c:v>0.8206722000819856</c:v>
                </c:pt>
                <c:pt idx="91">
                  <c:v>0.82286461337962558</c:v>
                </c:pt>
                <c:pt idx="92">
                  <c:v>0.82503236025163762</c:v>
                </c:pt>
                <c:pt idx="93">
                  <c:v>0.82718411102570777</c:v>
                </c:pt>
                <c:pt idx="94">
                  <c:v>0.82932060985351308</c:v>
                </c:pt>
                <c:pt idx="95">
                  <c:v>0.8314414729908417</c:v>
                </c:pt>
                <c:pt idx="96">
                  <c:v>0.83355698941242939</c:v>
                </c:pt>
                <c:pt idx="97">
                  <c:v>0.83563818146302882</c:v>
                </c:pt>
                <c:pt idx="98">
                  <c:v>0.83771440576228362</c:v>
                </c:pt>
                <c:pt idx="99">
                  <c:v>0.83976838571372225</c:v>
                </c:pt>
                <c:pt idx="100">
                  <c:v>0.84180747133813549</c:v>
                </c:pt>
                <c:pt idx="101">
                  <c:v>0.84382477337489403</c:v>
                </c:pt>
                <c:pt idx="102">
                  <c:v>0.84581623488525215</c:v>
                </c:pt>
                <c:pt idx="103">
                  <c:v>0.847772978017865</c:v>
                </c:pt>
                <c:pt idx="104">
                  <c:v>0.84968683116256682</c:v>
                </c:pt>
                <c:pt idx="105">
                  <c:v>0.85158836831584905</c:v>
                </c:pt>
                <c:pt idx="106">
                  <c:v>0.85348881644438956</c:v>
                </c:pt>
                <c:pt idx="107">
                  <c:v>0.85532669467854094</c:v>
                </c:pt>
                <c:pt idx="108">
                  <c:v>0.85708826915551761</c:v>
                </c:pt>
                <c:pt idx="109">
                  <c:v>0.85882671590915782</c:v>
                </c:pt>
                <c:pt idx="110">
                  <c:v>0.86055189052082315</c:v>
                </c:pt>
                <c:pt idx="111">
                  <c:v>0.86226120886758206</c:v>
                </c:pt>
                <c:pt idx="112">
                  <c:v>0.86393868005305674</c:v>
                </c:pt>
                <c:pt idx="113">
                  <c:v>0.86558954041205116</c:v>
                </c:pt>
                <c:pt idx="114">
                  <c:v>0.86722333764957193</c:v>
                </c:pt>
                <c:pt idx="115">
                  <c:v>0.8688385015493475</c:v>
                </c:pt>
                <c:pt idx="116">
                  <c:v>0.87043113874073197</c:v>
                </c:pt>
                <c:pt idx="117">
                  <c:v>0.87199731885637011</c:v>
                </c:pt>
                <c:pt idx="118">
                  <c:v>0.87355735152000913</c:v>
                </c:pt>
                <c:pt idx="119">
                  <c:v>0.87510242921857051</c:v>
                </c:pt>
                <c:pt idx="120">
                  <c:v>0.87662191876030682</c:v>
                </c:pt>
                <c:pt idx="121">
                  <c:v>0.87809444834804584</c:v>
                </c:pt>
                <c:pt idx="122">
                  <c:v>0.87956458177207109</c:v>
                </c:pt>
                <c:pt idx="123">
                  <c:v>0.88102747361151346</c:v>
                </c:pt>
                <c:pt idx="124">
                  <c:v>0.88247618486285939</c:v>
                </c:pt>
                <c:pt idx="125">
                  <c:v>0.88391397301727226</c:v>
                </c:pt>
                <c:pt idx="126">
                  <c:v>0.88534337461040202</c:v>
                </c:pt>
                <c:pt idx="127">
                  <c:v>0.88675957821898943</c:v>
                </c:pt>
                <c:pt idx="128">
                  <c:v>0.88815892454276824</c:v>
                </c:pt>
                <c:pt idx="129">
                  <c:v>0.88955335325640483</c:v>
                </c:pt>
                <c:pt idx="130">
                  <c:v>0.89093225762115058</c:v>
                </c:pt>
                <c:pt idx="131">
                  <c:v>0.89230265049335578</c:v>
                </c:pt>
                <c:pt idx="132">
                  <c:v>0.89363550892667731</c:v>
                </c:pt>
                <c:pt idx="133">
                  <c:v>0.89493943117668051</c:v>
                </c:pt>
                <c:pt idx="134">
                  <c:v>0.89623907239893796</c:v>
                </c:pt>
                <c:pt idx="135">
                  <c:v>0.89752664814834404</c:v>
                </c:pt>
                <c:pt idx="136">
                  <c:v>0.89880696392024961</c:v>
                </c:pt>
                <c:pt idx="137">
                  <c:v>0.90008461248478266</c:v>
                </c:pt>
                <c:pt idx="138">
                  <c:v>0.90135001108495605</c:v>
                </c:pt>
                <c:pt idx="139">
                  <c:v>0.90260653771483212</c:v>
                </c:pt>
                <c:pt idx="140">
                  <c:v>0.90381930698428681</c:v>
                </c:pt>
                <c:pt idx="141">
                  <c:v>0.90502278778343759</c:v>
                </c:pt>
                <c:pt idx="142">
                  <c:v>0.9062093540805759</c:v>
                </c:pt>
                <c:pt idx="143">
                  <c:v>0.90738350918830135</c:v>
                </c:pt>
                <c:pt idx="144">
                  <c:v>0.90855634658991336</c:v>
                </c:pt>
                <c:pt idx="145">
                  <c:v>0.90969795136456677</c:v>
                </c:pt>
                <c:pt idx="146">
                  <c:v>0.91083162145795105</c:v>
                </c:pt>
                <c:pt idx="147">
                  <c:v>0.91196404580019041</c:v>
                </c:pt>
                <c:pt idx="148">
                  <c:v>0.91307023846778956</c:v>
                </c:pt>
                <c:pt idx="149">
                  <c:v>0.91415148534828583</c:v>
                </c:pt>
                <c:pt idx="150">
                  <c:v>0.9152327322287821</c:v>
                </c:pt>
                <c:pt idx="151">
                  <c:v>0.91629184441605449</c:v>
                </c:pt>
                <c:pt idx="152">
                  <c:v>0.91734182975639411</c:v>
                </c:pt>
                <c:pt idx="153">
                  <c:v>0.91839107382700436</c:v>
                </c:pt>
                <c:pt idx="154">
                  <c:v>0.91938780274356857</c:v>
                </c:pt>
                <c:pt idx="155">
                  <c:v>0.92037504710023865</c:v>
                </c:pt>
                <c:pt idx="156">
                  <c:v>0.92135923455398561</c:v>
                </c:pt>
                <c:pt idx="157">
                  <c:v>0.92234272120242211</c:v>
                </c:pt>
                <c:pt idx="158">
                  <c:v>0.92329375864368834</c:v>
                </c:pt>
                <c:pt idx="159">
                  <c:v>0.92423954951103571</c:v>
                </c:pt>
                <c:pt idx="160">
                  <c:v>0.92517968890253954</c:v>
                </c:pt>
                <c:pt idx="161">
                  <c:v>0.92611294238397113</c:v>
                </c:pt>
                <c:pt idx="162">
                  <c:v>0.92704307656714213</c:v>
                </c:pt>
                <c:pt idx="163">
                  <c:v>0.92795318880585698</c:v>
                </c:pt>
                <c:pt idx="164">
                  <c:v>0.92884726061618372</c:v>
                </c:pt>
                <c:pt idx="165">
                  <c:v>0.92971173721440681</c:v>
                </c:pt>
                <c:pt idx="166">
                  <c:v>0.93056377448322447</c:v>
                </c:pt>
                <c:pt idx="167">
                  <c:v>0.93139949332114624</c:v>
                </c:pt>
                <c:pt idx="168">
                  <c:v>0.93223353512329088</c:v>
                </c:pt>
                <c:pt idx="169">
                  <c:v>0.93304891364355169</c:v>
                </c:pt>
                <c:pt idx="170">
                  <c:v>0.93385980162081816</c:v>
                </c:pt>
                <c:pt idx="171">
                  <c:v>0.93465308989545359</c:v>
                </c:pt>
                <c:pt idx="172">
                  <c:v>0.93543694426686774</c:v>
                </c:pt>
                <c:pt idx="173">
                  <c:v>0.93620430499434304</c:v>
                </c:pt>
                <c:pt idx="174">
                  <c:v>0.9369673946754522</c:v>
                </c:pt>
                <c:pt idx="175">
                  <c:v>0.93769951714994904</c:v>
                </c:pt>
                <c:pt idx="176">
                  <c:v>0.93843156661510629</c:v>
                </c:pt>
                <c:pt idx="177">
                  <c:v>0.93915887975165546</c:v>
                </c:pt>
                <c:pt idx="178">
                  <c:v>0.93988325358280245</c:v>
                </c:pt>
                <c:pt idx="179">
                  <c:v>0.94060445670924109</c:v>
                </c:pt>
                <c:pt idx="180">
                  <c:v>0.94132038120888006</c:v>
                </c:pt>
                <c:pt idx="181">
                  <c:v>0.94203308497976068</c:v>
                </c:pt>
                <c:pt idx="182">
                  <c:v>0.94274237493139268</c:v>
                </c:pt>
                <c:pt idx="183">
                  <c:v>0.94344715170619786</c:v>
                </c:pt>
                <c:pt idx="184">
                  <c:v>0.94412877449211152</c:v>
                </c:pt>
                <c:pt idx="185">
                  <c:v>0.9448033333901148</c:v>
                </c:pt>
                <c:pt idx="186">
                  <c:v>0.94546028937551296</c:v>
                </c:pt>
                <c:pt idx="187">
                  <c:v>0.94611192003718791</c:v>
                </c:pt>
                <c:pt idx="188">
                  <c:v>0.94674715295583134</c:v>
                </c:pt>
                <c:pt idx="189">
                  <c:v>0.94737945371536547</c:v>
                </c:pt>
                <c:pt idx="190">
                  <c:v>0.94801018093150147</c:v>
                </c:pt>
                <c:pt idx="191">
                  <c:v>0.94864037529192469</c:v>
                </c:pt>
                <c:pt idx="192">
                  <c:v>0.94926870107249151</c:v>
                </c:pt>
                <c:pt idx="193">
                  <c:v>0.94989668659579596</c:v>
                </c:pt>
                <c:pt idx="194">
                  <c:v>0.95051715766328237</c:v>
                </c:pt>
                <c:pt idx="195">
                  <c:v>0.95111860944634774</c:v>
                </c:pt>
                <c:pt idx="196">
                  <c:v>0.95171822802956407</c:v>
                </c:pt>
                <c:pt idx="197">
                  <c:v>0.95229897262069396</c:v>
                </c:pt>
                <c:pt idx="198">
                  <c:v>0.95286509873170311</c:v>
                </c:pt>
                <c:pt idx="199">
                  <c:v>0.95343017576691935</c:v>
                </c:pt>
                <c:pt idx="200">
                  <c:v>0.95398956369695975</c:v>
                </c:pt>
                <c:pt idx="201">
                  <c:v>0.95454468397805181</c:v>
                </c:pt>
                <c:pt idx="202">
                  <c:v>0.95509750809666927</c:v>
                </c:pt>
                <c:pt idx="203">
                  <c:v>0.95564562875962589</c:v>
                </c:pt>
                <c:pt idx="204">
                  <c:v>0.95618100034238462</c:v>
                </c:pt>
                <c:pt idx="205">
                  <c:v>0.95671551172235625</c:v>
                </c:pt>
                <c:pt idx="206">
                  <c:v>0.95724452659560244</c:v>
                </c:pt>
                <c:pt idx="207">
                  <c:v>0.95776970365184344</c:v>
                </c:pt>
                <c:pt idx="208">
                  <c:v>0.95829120519393407</c:v>
                </c:pt>
                <c:pt idx="209">
                  <c:v>0.95880895596320981</c:v>
                </c:pt>
                <c:pt idx="210">
                  <c:v>0.95930743899137738</c:v>
                </c:pt>
                <c:pt idx="211">
                  <c:v>0.95980549059432996</c:v>
                </c:pt>
                <c:pt idx="212">
                  <c:v>0.96030257606534775</c:v>
                </c:pt>
                <c:pt idx="213">
                  <c:v>0.96079794537170615</c:v>
                </c:pt>
                <c:pt idx="214">
                  <c:v>0.96129267137112362</c:v>
                </c:pt>
                <c:pt idx="215">
                  <c:v>0.96178259297642232</c:v>
                </c:pt>
                <c:pt idx="216">
                  <c:v>0.96225807543840558</c:v>
                </c:pt>
                <c:pt idx="217">
                  <c:v>0.96272407287188533</c:v>
                </c:pt>
                <c:pt idx="218">
                  <c:v>0.96318876499396944</c:v>
                </c:pt>
                <c:pt idx="219">
                  <c:v>0.96364952384332014</c:v>
                </c:pt>
                <c:pt idx="220">
                  <c:v>0.96410582865434624</c:v>
                </c:pt>
                <c:pt idx="221">
                  <c:v>0.96456067285683211</c:v>
                </c:pt>
                <c:pt idx="222">
                  <c:v>0.96501420947516692</c:v>
                </c:pt>
                <c:pt idx="223">
                  <c:v>0.96544883135583071</c:v>
                </c:pt>
                <c:pt idx="224">
                  <c:v>0.96588017034670337</c:v>
                </c:pt>
                <c:pt idx="225">
                  <c:v>0.96630800320228194</c:v>
                </c:pt>
                <c:pt idx="226">
                  <c:v>0.96673461907933078</c:v>
                </c:pt>
                <c:pt idx="227">
                  <c:v>0.96715834230104003</c:v>
                </c:pt>
                <c:pt idx="228">
                  <c:v>0.96757969724129289</c:v>
                </c:pt>
                <c:pt idx="229">
                  <c:v>0.96799174112427033</c:v>
                </c:pt>
                <c:pt idx="230">
                  <c:v>0.9683998549913494</c:v>
                </c:pt>
                <c:pt idx="231">
                  <c:v>0.968806185612338</c:v>
                </c:pt>
                <c:pt idx="232">
                  <c:v>0.96921083683107223</c:v>
                </c:pt>
                <c:pt idx="233">
                  <c:v>0.96960407092144674</c:v>
                </c:pt>
                <c:pt idx="234">
                  <c:v>0.96999200389177198</c:v>
                </c:pt>
                <c:pt idx="235">
                  <c:v>0.97037605879154731</c:v>
                </c:pt>
                <c:pt idx="236">
                  <c:v>0.97075594777746821</c:v>
                </c:pt>
                <c:pt idx="237">
                  <c:v>0.97113475743886146</c:v>
                </c:pt>
                <c:pt idx="238">
                  <c:v>0.97150100148062446</c:v>
                </c:pt>
                <c:pt idx="239">
                  <c:v>0.97186450176767469</c:v>
                </c:pt>
                <c:pt idx="240">
                  <c:v>0.9722265774353841</c:v>
                </c:pt>
                <c:pt idx="241">
                  <c:v>0.97258864330915773</c:v>
                </c:pt>
                <c:pt idx="242">
                  <c:v>0.97293943966652263</c:v>
                </c:pt>
                <c:pt idx="243">
                  <c:v>0.97328975815948415</c:v>
                </c:pt>
                <c:pt idx="244">
                  <c:v>0.97363595317116958</c:v>
                </c:pt>
                <c:pt idx="245">
                  <c:v>0.97398161626436097</c:v>
                </c:pt>
                <c:pt idx="246">
                  <c:v>0.97432040293681987</c:v>
                </c:pt>
                <c:pt idx="247">
                  <c:v>0.97465244243101001</c:v>
                </c:pt>
                <c:pt idx="248">
                  <c:v>0.97497702845889145</c:v>
                </c:pt>
                <c:pt idx="249">
                  <c:v>0.97530083308065108</c:v>
                </c:pt>
                <c:pt idx="250">
                  <c:v>0.97561600364508982</c:v>
                </c:pt>
                <c:pt idx="251">
                  <c:v>0.97592155630683874</c:v>
                </c:pt>
                <c:pt idx="252">
                  <c:v>0.97622587080891443</c:v>
                </c:pt>
                <c:pt idx="253">
                  <c:v>0.9765267621664151</c:v>
                </c:pt>
                <c:pt idx="254">
                  <c:v>0.97681528308008747</c:v>
                </c:pt>
                <c:pt idx="255">
                  <c:v>0.97710348241058076</c:v>
                </c:pt>
                <c:pt idx="256">
                  <c:v>0.97738677399515905</c:v>
                </c:pt>
                <c:pt idx="257">
                  <c:v>0.97766954689945795</c:v>
                </c:pt>
                <c:pt idx="258">
                  <c:v>0.97795228336937845</c:v>
                </c:pt>
                <c:pt idx="259">
                  <c:v>0.97822552471226365</c:v>
                </c:pt>
                <c:pt idx="260">
                  <c:v>0.97849625913561089</c:v>
                </c:pt>
                <c:pt idx="261">
                  <c:v>0.97876638685040884</c:v>
                </c:pt>
                <c:pt idx="262">
                  <c:v>0.979036211000058</c:v>
                </c:pt>
                <c:pt idx="263">
                  <c:v>0.97930251570590687</c:v>
                </c:pt>
                <c:pt idx="264">
                  <c:v>0.97956874833963492</c:v>
                </c:pt>
                <c:pt idx="265">
                  <c:v>0.97983284716060404</c:v>
                </c:pt>
                <c:pt idx="266">
                  <c:v>0.98009642352898829</c:v>
                </c:pt>
                <c:pt idx="267">
                  <c:v>0.98035909477837757</c:v>
                </c:pt>
                <c:pt idx="268">
                  <c:v>0.98061991581739771</c:v>
                </c:pt>
                <c:pt idx="269">
                  <c:v>0.98087994621869146</c:v>
                </c:pt>
                <c:pt idx="270">
                  <c:v>0.9811397589977946</c:v>
                </c:pt>
                <c:pt idx="271">
                  <c:v>0.98139778082218321</c:v>
                </c:pt>
                <c:pt idx="272">
                  <c:v>0.98165237950199669</c:v>
                </c:pt>
                <c:pt idx="273">
                  <c:v>0.981906313951461</c:v>
                </c:pt>
                <c:pt idx="274">
                  <c:v>0.98215779595722641</c:v>
                </c:pt>
                <c:pt idx="275">
                  <c:v>0.98240416377121953</c:v>
                </c:pt>
                <c:pt idx="276">
                  <c:v>0.98264781069863705</c:v>
                </c:pt>
                <c:pt idx="277">
                  <c:v>0.98288998490396207</c:v>
                </c:pt>
                <c:pt idx="278">
                  <c:v>0.98313178939992596</c:v>
                </c:pt>
                <c:pt idx="279">
                  <c:v>0.98336928800841705</c:v>
                </c:pt>
                <c:pt idx="280">
                  <c:v>0.98360584506353477</c:v>
                </c:pt>
                <c:pt idx="281">
                  <c:v>0.98383608596728078</c:v>
                </c:pt>
                <c:pt idx="282">
                  <c:v>0.98406332606064506</c:v>
                </c:pt>
                <c:pt idx="283">
                  <c:v>0.98429016661766178</c:v>
                </c:pt>
                <c:pt idx="284">
                  <c:v>0.98451482380647892</c:v>
                </c:pt>
                <c:pt idx="285">
                  <c:v>0.98473829016516912</c:v>
                </c:pt>
                <c:pt idx="286">
                  <c:v>0.98495582425728223</c:v>
                </c:pt>
                <c:pt idx="287">
                  <c:v>0.98517282802417316</c:v>
                </c:pt>
                <c:pt idx="288">
                  <c:v>0.98538939064220477</c:v>
                </c:pt>
                <c:pt idx="289">
                  <c:v>0.98560459115338528</c:v>
                </c:pt>
                <c:pt idx="290">
                  <c:v>0.98581917851263767</c:v>
                </c:pt>
                <c:pt idx="291">
                  <c:v>0.98603146980313738</c:v>
                </c:pt>
                <c:pt idx="292">
                  <c:v>0.98624320757225115</c:v>
                </c:pt>
                <c:pt idx="293">
                  <c:v>0.98645314260112482</c:v>
                </c:pt>
                <c:pt idx="294">
                  <c:v>0.9866625603789777</c:v>
                </c:pt>
                <c:pt idx="295">
                  <c:v>0.98686852251419577</c:v>
                </c:pt>
                <c:pt idx="296">
                  <c:v>0.98707238052305846</c:v>
                </c:pt>
                <c:pt idx="297">
                  <c:v>0.98727298671093111</c:v>
                </c:pt>
                <c:pt idx="298">
                  <c:v>0.98747095418288089</c:v>
                </c:pt>
                <c:pt idx="299">
                  <c:v>0.98766591547887161</c:v>
                </c:pt>
                <c:pt idx="300">
                  <c:v>0.98785245626283058</c:v>
                </c:pt>
                <c:pt idx="301">
                  <c:v>0.98803766867981302</c:v>
                </c:pt>
                <c:pt idx="302">
                  <c:v>0.9882227841415171</c:v>
                </c:pt>
                <c:pt idx="303">
                  <c:v>0.9884063553010477</c:v>
                </c:pt>
                <c:pt idx="304">
                  <c:v>0.98858803906605575</c:v>
                </c:pt>
                <c:pt idx="305">
                  <c:v>0.98876926647583041</c:v>
                </c:pt>
                <c:pt idx="306">
                  <c:v>0.98894948379811154</c:v>
                </c:pt>
                <c:pt idx="307">
                  <c:v>0.9891228127032603</c:v>
                </c:pt>
                <c:pt idx="308">
                  <c:v>0.98929468538136645</c:v>
                </c:pt>
                <c:pt idx="309">
                  <c:v>0.98946262860590539</c:v>
                </c:pt>
                <c:pt idx="310">
                  <c:v>0.98963036742303789</c:v>
                </c:pt>
                <c:pt idx="311">
                  <c:v>0.98979809436092292</c:v>
                </c:pt>
                <c:pt idx="312">
                  <c:v>0.98996256950124839</c:v>
                </c:pt>
                <c:pt idx="313">
                  <c:v>0.99012222968031383</c:v>
                </c:pt>
                <c:pt idx="314">
                  <c:v>0.99027860598550843</c:v>
                </c:pt>
                <c:pt idx="315">
                  <c:v>0.99043362742386676</c:v>
                </c:pt>
                <c:pt idx="316">
                  <c:v>0.99058755332381321</c:v>
                </c:pt>
                <c:pt idx="317">
                  <c:v>0.99073934234160943</c:v>
                </c:pt>
                <c:pt idx="318">
                  <c:v>0.99089057570584704</c:v>
                </c:pt>
                <c:pt idx="319">
                  <c:v>0.99104161637791244</c:v>
                </c:pt>
                <c:pt idx="320">
                  <c:v>0.99119179143475256</c:v>
                </c:pt>
                <c:pt idx="321">
                  <c:v>0.99134181025722923</c:v>
                </c:pt>
                <c:pt idx="322">
                  <c:v>0.99148314940326299</c:v>
                </c:pt>
                <c:pt idx="323">
                  <c:v>0.99162438053483726</c:v>
                </c:pt>
                <c:pt idx="324">
                  <c:v>0.99176548532932585</c:v>
                </c:pt>
                <c:pt idx="325">
                  <c:v>0.99190487398258553</c:v>
                </c:pt>
                <c:pt idx="326">
                  <c:v>0.99204426263584522</c:v>
                </c:pt>
                <c:pt idx="327">
                  <c:v>0.99218365128910491</c:v>
                </c:pt>
                <c:pt idx="328">
                  <c:v>0.99232235216439468</c:v>
                </c:pt>
                <c:pt idx="329">
                  <c:v>0.99245810726747297</c:v>
                </c:pt>
                <c:pt idx="330">
                  <c:v>0.99259285483697879</c:v>
                </c:pt>
                <c:pt idx="331">
                  <c:v>0.99272573052293211</c:v>
                </c:pt>
                <c:pt idx="332">
                  <c:v>0.99285763262606175</c:v>
                </c:pt>
                <c:pt idx="333">
                  <c:v>0.99298898195758045</c:v>
                </c:pt>
                <c:pt idx="334">
                  <c:v>0.99311922209072412</c:v>
                </c:pt>
                <c:pt idx="335">
                  <c:v>0.99324811881453057</c:v>
                </c:pt>
                <c:pt idx="336">
                  <c:v>0.99337286806426128</c:v>
                </c:pt>
                <c:pt idx="337">
                  <c:v>0.99349759313374852</c:v>
                </c:pt>
                <c:pt idx="338">
                  <c:v>0.99362097184165954</c:v>
                </c:pt>
                <c:pt idx="339">
                  <c:v>0.99374304327001561</c:v>
                </c:pt>
                <c:pt idx="340">
                  <c:v>0.99386326031737915</c:v>
                </c:pt>
                <c:pt idx="341">
                  <c:v>0.99398341124396072</c:v>
                </c:pt>
                <c:pt idx="342">
                  <c:v>0.99410172911127603</c:v>
                </c:pt>
                <c:pt idx="343">
                  <c:v>0.99421818966879028</c:v>
                </c:pt>
                <c:pt idx="344">
                  <c:v>0.99433335459169236</c:v>
                </c:pt>
                <c:pt idx="345">
                  <c:v>0.99444637907101296</c:v>
                </c:pt>
                <c:pt idx="346">
                  <c:v>0.99455722819535419</c:v>
                </c:pt>
                <c:pt idx="347">
                  <c:v>0.99466568802110888</c:v>
                </c:pt>
                <c:pt idx="348">
                  <c:v>0.99477245279305626</c:v>
                </c:pt>
                <c:pt idx="349">
                  <c:v>0.99487864656448821</c:v>
                </c:pt>
                <c:pt idx="350">
                  <c:v>0.9949846775410256</c:v>
                </c:pt>
                <c:pt idx="351">
                  <c:v>0.9950883857849373</c:v>
                </c:pt>
                <c:pt idx="352">
                  <c:v>0.9951891786693855</c:v>
                </c:pt>
                <c:pt idx="353">
                  <c:v>0.99528925938474611</c:v>
                </c:pt>
                <c:pt idx="354">
                  <c:v>0.99538842040736031</c:v>
                </c:pt>
                <c:pt idx="355">
                  <c:v>0.99548526251651515</c:v>
                </c:pt>
                <c:pt idx="356">
                  <c:v>0.9955799935873263</c:v>
                </c:pt>
                <c:pt idx="357">
                  <c:v>0.99567030963154279</c:v>
                </c:pt>
                <c:pt idx="358">
                  <c:v>0.99576032213404098</c:v>
                </c:pt>
                <c:pt idx="359">
                  <c:v>0.99584998880282527</c:v>
                </c:pt>
                <c:pt idx="360">
                  <c:v>0.99593735061643118</c:v>
                </c:pt>
                <c:pt idx="361">
                  <c:v>0.99602347113068124</c:v>
                </c:pt>
                <c:pt idx="362">
                  <c:v>0.99610713294529729</c:v>
                </c:pt>
                <c:pt idx="363">
                  <c:v>0.99618765451481395</c:v>
                </c:pt>
                <c:pt idx="364">
                  <c:v>0.99626758080985001</c:v>
                </c:pt>
                <c:pt idx="365">
                  <c:v>0.99634590820972113</c:v>
                </c:pt>
                <c:pt idx="366">
                  <c:v>0.99642397131390847</c:v>
                </c:pt>
                <c:pt idx="367">
                  <c:v>0.99650006878923925</c:v>
                </c:pt>
                <c:pt idx="368">
                  <c:v>0.99657547492516885</c:v>
                </c:pt>
                <c:pt idx="369">
                  <c:v>0.99664938436963679</c:v>
                </c:pt>
                <c:pt idx="370">
                  <c:v>0.99672115400314587</c:v>
                </c:pt>
                <c:pt idx="371">
                  <c:v>0.99679127961440794</c:v>
                </c:pt>
                <c:pt idx="372">
                  <c:v>0.99685763641139435</c:v>
                </c:pt>
                <c:pt idx="373">
                  <c:v>0.9969217842541096</c:v>
                </c:pt>
                <c:pt idx="374">
                  <c:v>0.99698287854445866</c:v>
                </c:pt>
                <c:pt idx="375">
                  <c:v>0.99704345614611811</c:v>
                </c:pt>
                <c:pt idx="376">
                  <c:v>0.99710401870541687</c:v>
                </c:pt>
                <c:pt idx="377">
                  <c:v>0.99716406710651662</c:v>
                </c:pt>
                <c:pt idx="378">
                  <c:v>0.99722324993925204</c:v>
                </c:pt>
                <c:pt idx="379">
                  <c:v>0.99728232452322341</c:v>
                </c:pt>
                <c:pt idx="380">
                  <c:v>0.99733945166038163</c:v>
                </c:pt>
                <c:pt idx="381">
                  <c:v>0.99739559303087255</c:v>
                </c:pt>
                <c:pt idx="382">
                  <c:v>0.9974511935324305</c:v>
                </c:pt>
                <c:pt idx="383">
                  <c:v>0.99750638878060671</c:v>
                </c:pt>
                <c:pt idx="384">
                  <c:v>0.99756078973590345</c:v>
                </c:pt>
                <c:pt idx="385">
                  <c:v>0.9976145237429167</c:v>
                </c:pt>
                <c:pt idx="386">
                  <c:v>0.99766818870033946</c:v>
                </c:pt>
                <c:pt idx="387">
                  <c:v>0.99772103607499729</c:v>
                </c:pt>
                <c:pt idx="388">
                  <c:v>0.99777215852200052</c:v>
                </c:pt>
                <c:pt idx="389">
                  <c:v>0.9978221296426466</c:v>
                </c:pt>
                <c:pt idx="390">
                  <c:v>0.99787134951218381</c:v>
                </c:pt>
                <c:pt idx="391">
                  <c:v>0.99791980297109906</c:v>
                </c:pt>
                <c:pt idx="392">
                  <c:v>0.99796797697481743</c:v>
                </c:pt>
                <c:pt idx="393">
                  <c:v>0.99801602471174156</c:v>
                </c:pt>
                <c:pt idx="394">
                  <c:v>0.99806296348459533</c:v>
                </c:pt>
                <c:pt idx="395">
                  <c:v>0.99810938528759396</c:v>
                </c:pt>
                <c:pt idx="396">
                  <c:v>0.99815524764129815</c:v>
                </c:pt>
                <c:pt idx="397">
                  <c:v>0.9982009421156961</c:v>
                </c:pt>
                <c:pt idx="398">
                  <c:v>0.99824604154991814</c:v>
                </c:pt>
                <c:pt idx="399">
                  <c:v>0.99829107795618011</c:v>
                </c:pt>
                <c:pt idx="400">
                  <c:v>0.99833510746149223</c:v>
                </c:pt>
                <c:pt idx="401">
                  <c:v>0.99837910990461332</c:v>
                </c:pt>
                <c:pt idx="402">
                  <c:v>0.99842278476635549</c:v>
                </c:pt>
                <c:pt idx="403">
                  <c:v>0.99846487272933249</c:v>
                </c:pt>
                <c:pt idx="404">
                  <c:v>0.99850666307849967</c:v>
                </c:pt>
                <c:pt idx="405">
                  <c:v>0.99854837538077657</c:v>
                </c:pt>
                <c:pt idx="406">
                  <c:v>0.99858948362214717</c:v>
                </c:pt>
                <c:pt idx="407">
                  <c:v>0.99863018911719614</c:v>
                </c:pt>
                <c:pt idx="408">
                  <c:v>0.99866979162294423</c:v>
                </c:pt>
                <c:pt idx="409">
                  <c:v>0.99870934904847108</c:v>
                </c:pt>
                <c:pt idx="410">
                  <c:v>0.9987488881982326</c:v>
                </c:pt>
                <c:pt idx="411">
                  <c:v>0.99878748087422231</c:v>
                </c:pt>
                <c:pt idx="412">
                  <c:v>0.99882594433117866</c:v>
                </c:pt>
                <c:pt idx="413">
                  <c:v>0.99886313942658811</c:v>
                </c:pt>
                <c:pt idx="414">
                  <c:v>0.99889970044666121</c:v>
                </c:pt>
                <c:pt idx="415">
                  <c:v>0.99893283539335076</c:v>
                </c:pt>
                <c:pt idx="416">
                  <c:v>0.99896569072083019</c:v>
                </c:pt>
                <c:pt idx="417">
                  <c:v>0.99899467805286113</c:v>
                </c:pt>
                <c:pt idx="418">
                  <c:v>0.99902339190446465</c:v>
                </c:pt>
                <c:pt idx="419">
                  <c:v>0.99905145952031871</c:v>
                </c:pt>
                <c:pt idx="420">
                  <c:v>0.99907911244031222</c:v>
                </c:pt>
                <c:pt idx="421">
                  <c:v>0.99910595698571492</c:v>
                </c:pt>
                <c:pt idx="422">
                  <c:v>0.99913221237198913</c:v>
                </c:pt>
                <c:pt idx="423">
                  <c:v>0.99915833251759967</c:v>
                </c:pt>
                <c:pt idx="424">
                  <c:v>0.99918379450135231</c:v>
                </c:pt>
                <c:pt idx="425">
                  <c:v>0.99920826467337676</c:v>
                </c:pt>
                <c:pt idx="426">
                  <c:v>0.999231851376159</c:v>
                </c:pt>
                <c:pt idx="427">
                  <c:v>0.99925536581937668</c:v>
                </c:pt>
                <c:pt idx="428">
                  <c:v>0.99927886524366405</c:v>
                </c:pt>
                <c:pt idx="429">
                  <c:v>0.99930221424434418</c:v>
                </c:pt>
                <c:pt idx="430">
                  <c:v>0.99932490822284925</c:v>
                </c:pt>
                <c:pt idx="431">
                  <c:v>0.99934630680104686</c:v>
                </c:pt>
                <c:pt idx="432">
                  <c:v>0.99936770537924446</c:v>
                </c:pt>
                <c:pt idx="433">
                  <c:v>0.9993886471570298</c:v>
                </c:pt>
                <c:pt idx="434">
                  <c:v>0.99940924038316692</c:v>
                </c:pt>
                <c:pt idx="435">
                  <c:v>0.99942961715863676</c:v>
                </c:pt>
                <c:pt idx="436">
                  <c:v>0.99944993988001596</c:v>
                </c:pt>
                <c:pt idx="437">
                  <c:v>0.99947013656890549</c:v>
                </c:pt>
                <c:pt idx="438">
                  <c:v>0.99949012264131443</c:v>
                </c:pt>
                <c:pt idx="439">
                  <c:v>0.99950985025222627</c:v>
                </c:pt>
                <c:pt idx="440">
                  <c:v>0.99952947652636215</c:v>
                </c:pt>
                <c:pt idx="441">
                  <c:v>0.999548134302086</c:v>
                </c:pt>
                <c:pt idx="442">
                  <c:v>0.99956586024808081</c:v>
                </c:pt>
                <c:pt idx="443">
                  <c:v>0.99958290694479612</c:v>
                </c:pt>
                <c:pt idx="444">
                  <c:v>0.99959992062798142</c:v>
                </c:pt>
                <c:pt idx="445">
                  <c:v>0.99961664281270912</c:v>
                </c:pt>
                <c:pt idx="446">
                  <c:v>0.99963270383647906</c:v>
                </c:pt>
                <c:pt idx="447">
                  <c:v>0.9996485273690211</c:v>
                </c:pt>
                <c:pt idx="448">
                  <c:v>0.99966392113991132</c:v>
                </c:pt>
                <c:pt idx="449">
                  <c:v>0.99967910450519515</c:v>
                </c:pt>
                <c:pt idx="450">
                  <c:v>0.99969344043729724</c:v>
                </c:pt>
                <c:pt idx="451">
                  <c:v>0.99970765909990489</c:v>
                </c:pt>
                <c:pt idx="452">
                  <c:v>0.99972154418293369</c:v>
                </c:pt>
                <c:pt idx="453">
                  <c:v>0.99973522485855593</c:v>
                </c:pt>
                <c:pt idx="454">
                  <c:v>0.99974864109791162</c:v>
                </c:pt>
                <c:pt idx="455">
                  <c:v>0.99976203329760671</c:v>
                </c:pt>
                <c:pt idx="456">
                  <c:v>0.99977516099074382</c:v>
                </c:pt>
                <c:pt idx="457">
                  <c:v>0.99978735999383472</c:v>
                </c:pt>
                <c:pt idx="458">
                  <c:v>0.99979866641323123</c:v>
                </c:pt>
                <c:pt idx="459">
                  <c:v>0.99980991880196757</c:v>
                </c:pt>
                <c:pt idx="460">
                  <c:v>0.99982093669857597</c:v>
                </c:pt>
                <c:pt idx="461">
                  <c:v>0.9998319515960844</c:v>
                </c:pt>
                <c:pt idx="462">
                  <c:v>0.99984282830069005</c:v>
                </c:pt>
                <c:pt idx="463">
                  <c:v>0.9998530527479158</c:v>
                </c:pt>
                <c:pt idx="464">
                  <c:v>0.99986326819784177</c:v>
                </c:pt>
                <c:pt idx="465">
                  <c:v>0.99987341145849451</c:v>
                </c:pt>
                <c:pt idx="466">
                  <c:v>0.99988334742979312</c:v>
                </c:pt>
                <c:pt idx="467">
                  <c:v>0.99989323827400955</c:v>
                </c:pt>
                <c:pt idx="468">
                  <c:v>0.99990211631279813</c:v>
                </c:pt>
                <c:pt idx="469">
                  <c:v>0.99991025502658626</c:v>
                </c:pt>
                <c:pt idx="470">
                  <c:v>0.99991792787237077</c:v>
                </c:pt>
                <c:pt idx="471">
                  <c:v>0.99992517695470351</c:v>
                </c:pt>
                <c:pt idx="472">
                  <c:v>0.99993241397034494</c:v>
                </c:pt>
                <c:pt idx="473">
                  <c:v>0.99993880648161315</c:v>
                </c:pt>
                <c:pt idx="474">
                  <c:v>0.99994458893377514</c:v>
                </c:pt>
                <c:pt idx="475">
                  <c:v>0.99995021810381279</c:v>
                </c:pt>
                <c:pt idx="476">
                  <c:v>0.99995584125222003</c:v>
                </c:pt>
                <c:pt idx="477">
                  <c:v>0.99996057479260236</c:v>
                </c:pt>
                <c:pt idx="478">
                  <c:v>0.99996479743162081</c:v>
                </c:pt>
                <c:pt idx="479">
                  <c:v>0.99996898398771794</c:v>
                </c:pt>
                <c:pt idx="480">
                  <c:v>0.99997299322203004</c:v>
                </c:pt>
                <c:pt idx="481">
                  <c:v>0.99997695737612091</c:v>
                </c:pt>
                <c:pt idx="482">
                  <c:v>0.99998090048965116</c:v>
                </c:pt>
                <c:pt idx="483">
                  <c:v>0.99998474744453902</c:v>
                </c:pt>
                <c:pt idx="484">
                  <c:v>0.99998828483607805</c:v>
                </c:pt>
                <c:pt idx="485">
                  <c:v>0.99999129626046201</c:v>
                </c:pt>
                <c:pt idx="486">
                  <c:v>0.99999426862625518</c:v>
                </c:pt>
                <c:pt idx="487">
                  <c:v>0.99999687132954806</c:v>
                </c:pt>
                <c:pt idx="488">
                  <c:v>0.99999869562581911</c:v>
                </c:pt>
                <c:pt idx="489">
                  <c:v>0.99999974753669874</c:v>
                </c:pt>
                <c:pt idx="490">
                  <c:v>0.999999999999996</c:v>
                </c:pt>
              </c:numCache>
            </c:numRef>
          </c:val>
          <c:extLst>
            <c:ext xmlns:c16="http://schemas.microsoft.com/office/drawing/2014/chart" uri="{C3380CC4-5D6E-409C-BE32-E72D297353CC}">
              <c16:uniqueId val="{00000002-D874-463A-9B98-0AAE7006766A}"/>
            </c:ext>
          </c:extLst>
        </c:ser>
        <c:dLbls>
          <c:showLegendKey val="0"/>
          <c:showVal val="0"/>
          <c:showCatName val="0"/>
          <c:showSerName val="0"/>
          <c:showPercent val="0"/>
          <c:showBubbleSize val="0"/>
        </c:dLbls>
        <c:axId val="160892032"/>
        <c:axId val="160893568"/>
      </c:areaChart>
      <c:catAx>
        <c:axId val="160892032"/>
        <c:scaling>
          <c:orientation val="minMax"/>
        </c:scaling>
        <c:delete val="0"/>
        <c:axPos val="b"/>
        <c:numFmt formatCode="_(&quot;R$&quot;* #,##0.00_);_(&quot;R$&quot;* \(#,##0.00\);_(&quot;R$&quot;* &quot;-&quot;??_);_(@_)"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pt-BR"/>
          </a:p>
        </c:txPr>
        <c:crossAx val="160893568"/>
        <c:crosses val="autoZero"/>
        <c:auto val="1"/>
        <c:lblAlgn val="ctr"/>
        <c:lblOffset val="100"/>
        <c:noMultiLvlLbl val="0"/>
      </c:catAx>
      <c:valAx>
        <c:axId val="16089356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ln w="9525">
            <a:noFill/>
          </a:ln>
        </c:spPr>
        <c:txPr>
          <a:bodyPr rot="-60000000" vert="horz"/>
          <a:lstStyle/>
          <a:p>
            <a:pPr>
              <a:defRPr/>
            </a:pPr>
            <a:endParaRPr lang="pt-BR"/>
          </a:p>
        </c:txPr>
        <c:crossAx val="160892032"/>
        <c:crosses val="autoZero"/>
        <c:crossBetween val="midCat"/>
      </c:valAx>
      <c:spPr>
        <a:noFill/>
        <a:ln w="25400">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c:spPr>
    </c:plotArea>
    <c:legend>
      <c:legendPos val="b"/>
      <c:layout>
        <c:manualLayout>
          <c:xMode val="edge"/>
          <c:yMode val="edge"/>
          <c:x val="0.3831878327788355"/>
          <c:y val="0.93400042987198451"/>
          <c:w val="0.22975609696666224"/>
          <c:h val="5.471209760790028E-2"/>
        </c:manualLayout>
      </c:layout>
      <c:overlay val="0"/>
      <c:spPr>
        <a:noFill/>
      </c:spPr>
      <c:txPr>
        <a:bodyPr/>
        <a:lstStyle/>
        <a:p>
          <a:pPr>
            <a:defRPr sz="1600"/>
          </a:pPr>
          <a:endParaRPr lang="pt-BR"/>
        </a:p>
      </c:txPr>
    </c:legend>
    <c:plotVisOnly val="1"/>
    <c:dispBlanksAs val="zero"/>
    <c:showDLblsOverMax val="0"/>
  </c:chart>
  <c:spPr>
    <a:ln w="9525" cap="flat" cmpd="sng" algn="ctr">
      <a:solidFill>
        <a:schemeClr val="tx1">
          <a:lumMod val="15000"/>
          <a:lumOff val="85000"/>
        </a:schemeClr>
      </a:solidFill>
      <a:round/>
    </a:ln>
    <a:effectLst/>
  </c:spPr>
  <c:txPr>
    <a:bodyPr/>
    <a:lstStyle/>
    <a:p>
      <a:pPr>
        <a:defRPr>
          <a:ln>
            <a:noFill/>
          </a:ln>
          <a:solidFill>
            <a:schemeClr val="tx1"/>
          </a:solidFill>
        </a:defRPr>
      </a:pPr>
      <a:endParaRPr lang="pt-BR"/>
    </a:p>
  </c:txPr>
  <c:printSettings>
    <c:headerFooter/>
    <c:pageMargins b="0.78740157499999996" l="0.511811024" r="0.511811024" t="0.78740157499999996" header="0.31496062000000041" footer="0.3149606200000004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tx>
            <c:v>A=50%</c:v>
          </c:tx>
          <c:cat>
            <c:numRef>
              <c:f>'ITEM MAIOR'!$K$7:$K$88</c:f>
              <c:numCache>
                <c:formatCode>_("R$"* #,##0.00_);_("R$"* \(#,##0.00\);_("R$"* "-"??_);_(@_)</c:formatCode>
                <c:ptCount val="82"/>
                <c:pt idx="0">
                  <c:v>276693.52600000001</c:v>
                </c:pt>
                <c:pt idx="1">
                  <c:v>218939.821</c:v>
                </c:pt>
                <c:pt idx="2">
                  <c:v>148779.4368</c:v>
                </c:pt>
                <c:pt idx="3">
                  <c:v>143313.46059999999</c:v>
                </c:pt>
                <c:pt idx="4">
                  <c:v>129032.37609999999</c:v>
                </c:pt>
                <c:pt idx="5">
                  <c:v>128815.2421</c:v>
                </c:pt>
                <c:pt idx="6">
                  <c:v>118019.26549999999</c:v>
                </c:pt>
                <c:pt idx="7">
                  <c:v>114151.5475</c:v>
                </c:pt>
                <c:pt idx="8">
                  <c:v>111919.577</c:v>
                </c:pt>
                <c:pt idx="9">
                  <c:v>89852.080199999997</c:v>
                </c:pt>
                <c:pt idx="10">
                  <c:v>76339.763200000001</c:v>
                </c:pt>
                <c:pt idx="11">
                  <c:v>72288.912500000006</c:v>
                </c:pt>
                <c:pt idx="12">
                  <c:v>71223.923299999995</c:v>
                </c:pt>
                <c:pt idx="13">
                  <c:v>67292.349400000006</c:v>
                </c:pt>
                <c:pt idx="14">
                  <c:v>59565.78</c:v>
                </c:pt>
                <c:pt idx="15">
                  <c:v>59024.503199999999</c:v>
                </c:pt>
                <c:pt idx="16">
                  <c:v>55605.451800000003</c:v>
                </c:pt>
                <c:pt idx="17">
                  <c:v>52242.433900000004</c:v>
                </c:pt>
                <c:pt idx="18">
                  <c:v>48037.1</c:v>
                </c:pt>
                <c:pt idx="19">
                  <c:v>44826.54</c:v>
                </c:pt>
                <c:pt idx="20">
                  <c:v>42778.109100000001</c:v>
                </c:pt>
                <c:pt idx="21">
                  <c:v>42328.687599999997</c:v>
                </c:pt>
                <c:pt idx="22">
                  <c:v>41305.5</c:v>
                </c:pt>
                <c:pt idx="23">
                  <c:v>41282.46</c:v>
                </c:pt>
                <c:pt idx="24">
                  <c:v>39684.737000000001</c:v>
                </c:pt>
                <c:pt idx="25">
                  <c:v>37677.15</c:v>
                </c:pt>
                <c:pt idx="26">
                  <c:v>37428.361199999999</c:v>
                </c:pt>
                <c:pt idx="27">
                  <c:v>36028.99</c:v>
                </c:pt>
                <c:pt idx="28">
                  <c:v>33082.9709</c:v>
                </c:pt>
                <c:pt idx="29">
                  <c:v>32617.5213</c:v>
                </c:pt>
                <c:pt idx="30">
                  <c:v>32006.5461</c:v>
                </c:pt>
                <c:pt idx="31">
                  <c:v>31424.942899999998</c:v>
                </c:pt>
                <c:pt idx="32">
                  <c:v>29905.114600000001</c:v>
                </c:pt>
                <c:pt idx="33">
                  <c:v>26862.309300000001</c:v>
                </c:pt>
                <c:pt idx="34">
                  <c:v>25206.592400000001</c:v>
                </c:pt>
                <c:pt idx="35">
                  <c:v>25027.272000000001</c:v>
                </c:pt>
                <c:pt idx="36">
                  <c:v>24450.930499999999</c:v>
                </c:pt>
                <c:pt idx="37">
                  <c:v>23305.9961</c:v>
                </c:pt>
                <c:pt idx="38">
                  <c:v>23043.884999999998</c:v>
                </c:pt>
                <c:pt idx="39">
                  <c:v>22988.035400000001</c:v>
                </c:pt>
                <c:pt idx="40">
                  <c:v>22352.945899999999</c:v>
                </c:pt>
                <c:pt idx="41">
                  <c:v>21599.1633</c:v>
                </c:pt>
                <c:pt idx="42">
                  <c:v>21507.080999999998</c:v>
                </c:pt>
                <c:pt idx="43">
                  <c:v>20447.936900000001</c:v>
                </c:pt>
                <c:pt idx="44">
                  <c:v>20169.497299999999</c:v>
                </c:pt>
                <c:pt idx="45">
                  <c:v>19998.792000000001</c:v>
                </c:pt>
                <c:pt idx="46">
                  <c:v>19846.5118</c:v>
                </c:pt>
                <c:pt idx="47">
                  <c:v>19259.582399999999</c:v>
                </c:pt>
                <c:pt idx="48">
                  <c:v>19218.934799999999</c:v>
                </c:pt>
                <c:pt idx="49">
                  <c:v>18851.04</c:v>
                </c:pt>
                <c:pt idx="50">
                  <c:v>18642.879000000001</c:v>
                </c:pt>
                <c:pt idx="51">
                  <c:v>18114.240000000002</c:v>
                </c:pt>
                <c:pt idx="52">
                  <c:v>18075.487499999999</c:v>
                </c:pt>
                <c:pt idx="53">
                  <c:v>17483.316800000001</c:v>
                </c:pt>
                <c:pt idx="54">
                  <c:v>17413.936000000002</c:v>
                </c:pt>
                <c:pt idx="55">
                  <c:v>17393.589899999999</c:v>
                </c:pt>
                <c:pt idx="56">
                  <c:v>17333.8812</c:v>
                </c:pt>
                <c:pt idx="57">
                  <c:v>17215.816599999998</c:v>
                </c:pt>
                <c:pt idx="58">
                  <c:v>16943.04</c:v>
                </c:pt>
                <c:pt idx="59">
                  <c:v>16775.16</c:v>
                </c:pt>
                <c:pt idx="60">
                  <c:v>16704.732599999999</c:v>
                </c:pt>
                <c:pt idx="61">
                  <c:v>16416.631000000001</c:v>
                </c:pt>
                <c:pt idx="62">
                  <c:v>15926.6726</c:v>
                </c:pt>
                <c:pt idx="63">
                  <c:v>15764.537</c:v>
                </c:pt>
                <c:pt idx="64">
                  <c:v>15718.21</c:v>
                </c:pt>
                <c:pt idx="65">
                  <c:v>15618.976000000001</c:v>
                </c:pt>
                <c:pt idx="66">
                  <c:v>15360.0512</c:v>
                </c:pt>
                <c:pt idx="67">
                  <c:v>14793.636</c:v>
                </c:pt>
                <c:pt idx="68">
                  <c:v>14687.017599999999</c:v>
                </c:pt>
                <c:pt idx="69">
                  <c:v>13408.1265</c:v>
                </c:pt>
                <c:pt idx="70">
                  <c:v>12872.771199999999</c:v>
                </c:pt>
                <c:pt idx="71">
                  <c:v>12756.45</c:v>
                </c:pt>
                <c:pt idx="72">
                  <c:v>12474.168299999999</c:v>
                </c:pt>
                <c:pt idx="73">
                  <c:v>12445.6451</c:v>
                </c:pt>
                <c:pt idx="74">
                  <c:v>12445.209000000001</c:v>
                </c:pt>
                <c:pt idx="75">
                  <c:v>12193.6978</c:v>
                </c:pt>
                <c:pt idx="76">
                  <c:v>12104.441999999999</c:v>
                </c:pt>
                <c:pt idx="77">
                  <c:v>11901.788399999999</c:v>
                </c:pt>
                <c:pt idx="78">
                  <c:v>11549.096799999999</c:v>
                </c:pt>
                <c:pt idx="79">
                  <c:v>11387.254999999999</c:v>
                </c:pt>
                <c:pt idx="80">
                  <c:v>11074.3172</c:v>
                </c:pt>
                <c:pt idx="81">
                  <c:v>10716.9</c:v>
                </c:pt>
              </c:numCache>
            </c:numRef>
          </c:cat>
          <c:val>
            <c:numRef>
              <c:f>'ITEM MAIOR'!$M$7:$M$28</c:f>
              <c:numCache>
                <c:formatCode>0.00%</c:formatCode>
                <c:ptCount val="22"/>
                <c:pt idx="0">
                  <c:v>6.4830589223426507E-2</c:v>
                </c:pt>
                <c:pt idx="1">
                  <c:v>0.11612921483673966</c:v>
                </c:pt>
                <c:pt idx="2">
                  <c:v>0.1509889337882902</c:v>
                </c:pt>
                <c:pt idx="3">
                  <c:v>0.18456794891257727</c:v>
                </c:pt>
                <c:pt idx="4">
                  <c:v>0.21480083904337771</c:v>
                </c:pt>
                <c:pt idx="5">
                  <c:v>0.24498285366088393</c:v>
                </c:pt>
                <c:pt idx="6">
                  <c:v>0.27263532039073801</c:v>
                </c:pt>
                <c:pt idx="7">
                  <c:v>0.29938156267611393</c:v>
                </c:pt>
                <c:pt idx="8">
                  <c:v>0.32560484381839355</c:v>
                </c:pt>
                <c:pt idx="9">
                  <c:v>0.34665760709235816</c:v>
                </c:pt>
                <c:pt idx="10">
                  <c:v>0.36454437119912969</c:v>
                </c:pt>
                <c:pt idx="11">
                  <c:v>0.38148200201198695</c:v>
                </c:pt>
                <c:pt idx="12">
                  <c:v>0.39817010086668564</c:v>
                </c:pt>
                <c:pt idx="13">
                  <c:v>0.41393701354042378</c:v>
                </c:pt>
                <c:pt idx="14">
                  <c:v>0.42789355481111835</c:v>
                </c:pt>
                <c:pt idx="15">
                  <c:v>0.44172327239213621</c:v>
                </c:pt>
                <c:pt idx="16">
                  <c:v>0.45475189021468998</c:v>
                </c:pt>
                <c:pt idx="17">
                  <c:v>0.46699253719030048</c:v>
                </c:pt>
                <c:pt idx="18">
                  <c:v>0.47824785473461001</c:v>
                </c:pt>
                <c:pt idx="19">
                  <c:v>0.48875092303208617</c:v>
                </c:pt>
                <c:pt idx="20">
                  <c:v>0.49877403437447815</c:v>
                </c:pt>
                <c:pt idx="21">
                  <c:v>0.50869184415424995</c:v>
                </c:pt>
              </c:numCache>
            </c:numRef>
          </c:val>
          <c:extLst>
            <c:ext xmlns:c16="http://schemas.microsoft.com/office/drawing/2014/chart" uri="{C3380CC4-5D6E-409C-BE32-E72D297353CC}">
              <c16:uniqueId val="{00000000-BC23-4F76-B037-70A711C323EF}"/>
            </c:ext>
          </c:extLst>
        </c:ser>
        <c:ser>
          <c:idx val="1"/>
          <c:order val="1"/>
          <c:tx>
            <c:v>B=30%</c:v>
          </c:tx>
          <c:spPr>
            <a:ln>
              <a:solidFill>
                <a:schemeClr val="tx1">
                  <a:lumMod val="15000"/>
                  <a:lumOff val="85000"/>
                </a:schemeClr>
              </a:solidFill>
            </a:ln>
          </c:spPr>
          <c:cat>
            <c:numRef>
              <c:f>'ITEM MAIOR'!$K$7:$K$88</c:f>
              <c:numCache>
                <c:formatCode>_("R$"* #,##0.00_);_("R$"* \(#,##0.00\);_("R$"* "-"??_);_(@_)</c:formatCode>
                <c:ptCount val="82"/>
                <c:pt idx="0">
                  <c:v>276693.52600000001</c:v>
                </c:pt>
                <c:pt idx="1">
                  <c:v>218939.821</c:v>
                </c:pt>
                <c:pt idx="2">
                  <c:v>148779.4368</c:v>
                </c:pt>
                <c:pt idx="3">
                  <c:v>143313.46059999999</c:v>
                </c:pt>
                <c:pt idx="4">
                  <c:v>129032.37609999999</c:v>
                </c:pt>
                <c:pt idx="5">
                  <c:v>128815.2421</c:v>
                </c:pt>
                <c:pt idx="6">
                  <c:v>118019.26549999999</c:v>
                </c:pt>
                <c:pt idx="7">
                  <c:v>114151.5475</c:v>
                </c:pt>
                <c:pt idx="8">
                  <c:v>111919.577</c:v>
                </c:pt>
                <c:pt idx="9">
                  <c:v>89852.080199999997</c:v>
                </c:pt>
                <c:pt idx="10">
                  <c:v>76339.763200000001</c:v>
                </c:pt>
                <c:pt idx="11">
                  <c:v>72288.912500000006</c:v>
                </c:pt>
                <c:pt idx="12">
                  <c:v>71223.923299999995</c:v>
                </c:pt>
                <c:pt idx="13">
                  <c:v>67292.349400000006</c:v>
                </c:pt>
                <c:pt idx="14">
                  <c:v>59565.78</c:v>
                </c:pt>
                <c:pt idx="15">
                  <c:v>59024.503199999999</c:v>
                </c:pt>
                <c:pt idx="16">
                  <c:v>55605.451800000003</c:v>
                </c:pt>
                <c:pt idx="17">
                  <c:v>52242.433900000004</c:v>
                </c:pt>
                <c:pt idx="18">
                  <c:v>48037.1</c:v>
                </c:pt>
                <c:pt idx="19">
                  <c:v>44826.54</c:v>
                </c:pt>
                <c:pt idx="20">
                  <c:v>42778.109100000001</c:v>
                </c:pt>
                <c:pt idx="21">
                  <c:v>42328.687599999997</c:v>
                </c:pt>
                <c:pt idx="22">
                  <c:v>41305.5</c:v>
                </c:pt>
                <c:pt idx="23">
                  <c:v>41282.46</c:v>
                </c:pt>
                <c:pt idx="24">
                  <c:v>39684.737000000001</c:v>
                </c:pt>
                <c:pt idx="25">
                  <c:v>37677.15</c:v>
                </c:pt>
                <c:pt idx="26">
                  <c:v>37428.361199999999</c:v>
                </c:pt>
                <c:pt idx="27">
                  <c:v>36028.99</c:v>
                </c:pt>
                <c:pt idx="28">
                  <c:v>33082.9709</c:v>
                </c:pt>
                <c:pt idx="29">
                  <c:v>32617.5213</c:v>
                </c:pt>
                <c:pt idx="30">
                  <c:v>32006.5461</c:v>
                </c:pt>
                <c:pt idx="31">
                  <c:v>31424.942899999998</c:v>
                </c:pt>
                <c:pt idx="32">
                  <c:v>29905.114600000001</c:v>
                </c:pt>
                <c:pt idx="33">
                  <c:v>26862.309300000001</c:v>
                </c:pt>
                <c:pt idx="34">
                  <c:v>25206.592400000001</c:v>
                </c:pt>
                <c:pt idx="35">
                  <c:v>25027.272000000001</c:v>
                </c:pt>
                <c:pt idx="36">
                  <c:v>24450.930499999999</c:v>
                </c:pt>
                <c:pt idx="37">
                  <c:v>23305.9961</c:v>
                </c:pt>
                <c:pt idx="38">
                  <c:v>23043.884999999998</c:v>
                </c:pt>
                <c:pt idx="39">
                  <c:v>22988.035400000001</c:v>
                </c:pt>
                <c:pt idx="40">
                  <c:v>22352.945899999999</c:v>
                </c:pt>
                <c:pt idx="41">
                  <c:v>21599.1633</c:v>
                </c:pt>
                <c:pt idx="42">
                  <c:v>21507.080999999998</c:v>
                </c:pt>
                <c:pt idx="43">
                  <c:v>20447.936900000001</c:v>
                </c:pt>
                <c:pt idx="44">
                  <c:v>20169.497299999999</c:v>
                </c:pt>
                <c:pt idx="45">
                  <c:v>19998.792000000001</c:v>
                </c:pt>
                <c:pt idx="46">
                  <c:v>19846.5118</c:v>
                </c:pt>
                <c:pt idx="47">
                  <c:v>19259.582399999999</c:v>
                </c:pt>
                <c:pt idx="48">
                  <c:v>19218.934799999999</c:v>
                </c:pt>
                <c:pt idx="49">
                  <c:v>18851.04</c:v>
                </c:pt>
                <c:pt idx="50">
                  <c:v>18642.879000000001</c:v>
                </c:pt>
                <c:pt idx="51">
                  <c:v>18114.240000000002</c:v>
                </c:pt>
                <c:pt idx="52">
                  <c:v>18075.487499999999</c:v>
                </c:pt>
                <c:pt idx="53">
                  <c:v>17483.316800000001</c:v>
                </c:pt>
                <c:pt idx="54">
                  <c:v>17413.936000000002</c:v>
                </c:pt>
                <c:pt idx="55">
                  <c:v>17393.589899999999</c:v>
                </c:pt>
                <c:pt idx="56">
                  <c:v>17333.8812</c:v>
                </c:pt>
                <c:pt idx="57">
                  <c:v>17215.816599999998</c:v>
                </c:pt>
                <c:pt idx="58">
                  <c:v>16943.04</c:v>
                </c:pt>
                <c:pt idx="59">
                  <c:v>16775.16</c:v>
                </c:pt>
                <c:pt idx="60">
                  <c:v>16704.732599999999</c:v>
                </c:pt>
                <c:pt idx="61">
                  <c:v>16416.631000000001</c:v>
                </c:pt>
                <c:pt idx="62">
                  <c:v>15926.6726</c:v>
                </c:pt>
                <c:pt idx="63">
                  <c:v>15764.537</c:v>
                </c:pt>
                <c:pt idx="64">
                  <c:v>15718.21</c:v>
                </c:pt>
                <c:pt idx="65">
                  <c:v>15618.976000000001</c:v>
                </c:pt>
                <c:pt idx="66">
                  <c:v>15360.0512</c:v>
                </c:pt>
                <c:pt idx="67">
                  <c:v>14793.636</c:v>
                </c:pt>
                <c:pt idx="68">
                  <c:v>14687.017599999999</c:v>
                </c:pt>
                <c:pt idx="69">
                  <c:v>13408.1265</c:v>
                </c:pt>
                <c:pt idx="70">
                  <c:v>12872.771199999999</c:v>
                </c:pt>
                <c:pt idx="71">
                  <c:v>12756.45</c:v>
                </c:pt>
                <c:pt idx="72">
                  <c:v>12474.168299999999</c:v>
                </c:pt>
                <c:pt idx="73">
                  <c:v>12445.6451</c:v>
                </c:pt>
                <c:pt idx="74">
                  <c:v>12445.209000000001</c:v>
                </c:pt>
                <c:pt idx="75">
                  <c:v>12193.6978</c:v>
                </c:pt>
                <c:pt idx="76">
                  <c:v>12104.441999999999</c:v>
                </c:pt>
                <c:pt idx="77">
                  <c:v>11901.788399999999</c:v>
                </c:pt>
                <c:pt idx="78">
                  <c:v>11549.096799999999</c:v>
                </c:pt>
                <c:pt idx="79">
                  <c:v>11387.254999999999</c:v>
                </c:pt>
                <c:pt idx="80">
                  <c:v>11074.3172</c:v>
                </c:pt>
                <c:pt idx="81">
                  <c:v>10716.9</c:v>
                </c:pt>
              </c:numCache>
            </c:numRef>
          </c:cat>
          <c:val>
            <c:numRef>
              <c:f>'ITEM MAIOR'!$O$7:$O$88</c:f>
              <c:numCache>
                <c:formatCode>0.00%</c:formatCode>
                <c:ptCount val="82"/>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0.50869184415424995</c:v>
                </c:pt>
                <c:pt idx="22">
                  <c:v>0.51836991628654927</c:v>
                </c:pt>
                <c:pt idx="23">
                  <c:v>0.52804259003892517</c:v>
                </c:pt>
                <c:pt idx="24">
                  <c:v>0.53734090980838267</c:v>
                </c:pt>
                <c:pt idx="25">
                  <c:v>0.5461688425398461</c:v>
                </c:pt>
                <c:pt idx="26">
                  <c:v>0.55493848289009862</c:v>
                </c:pt>
                <c:pt idx="27">
                  <c:v>0.56338024401328779</c:v>
                </c:pt>
                <c:pt idx="28">
                  <c:v>0.57113173906167025</c:v>
                </c:pt>
                <c:pt idx="29">
                  <c:v>0.57877417708852408</c:v>
                </c:pt>
                <c:pt idx="30">
                  <c:v>0.58627346076410147</c:v>
                </c:pt>
                <c:pt idx="31">
                  <c:v>0.59363647208558623</c:v>
                </c:pt>
                <c:pt idx="32">
                  <c:v>0.6006433805172352</c:v>
                </c:pt>
                <c:pt idx="33">
                  <c:v>0.60693734541405364</c:v>
                </c:pt>
                <c:pt idx="34">
                  <c:v>0.61284336808553008</c:v>
                </c:pt>
                <c:pt idx="35">
                  <c:v>0.61870737514731788</c:v>
                </c:pt>
                <c:pt idx="36">
                  <c:v>0.6244363426959697</c:v>
                </c:pt>
                <c:pt idx="37">
                  <c:v>0.62989704675162539</c:v>
                </c:pt>
                <c:pt idx="38">
                  <c:v>0.63529633694877619</c:v>
                </c:pt>
                <c:pt idx="39">
                  <c:v>0.64068254132303748</c:v>
                </c:pt>
                <c:pt idx="40">
                  <c:v>0.64591994125257679</c:v>
                </c:pt>
                <c:pt idx="41">
                  <c:v>0.65098072638808446</c:v>
                </c:pt>
                <c:pt idx="42">
                  <c:v>0.65601993620937227</c:v>
                </c:pt>
                <c:pt idx="43">
                  <c:v>0.66081098360681101</c:v>
                </c:pt>
                <c:pt idx="44">
                  <c:v>0.66553679130170917</c:v>
                </c:pt>
                <c:pt idx="45">
                  <c:v>0.67022260194520344</c:v>
                </c:pt>
                <c:pt idx="46">
                  <c:v>0.67487273262453018</c:v>
                </c:pt>
                <c:pt idx="47">
                  <c:v>0.67938534299615538</c:v>
                </c:pt>
                <c:pt idx="48">
                  <c:v>0.68388842944469996</c:v>
                </c:pt>
                <c:pt idx="49">
                  <c:v>0.68830531641831993</c:v>
                </c:pt>
                <c:pt idx="50">
                  <c:v>0.69267343029457684</c:v>
                </c:pt>
                <c:pt idx="51">
                  <c:v>0.69691768157689471</c:v>
                </c:pt>
                <c:pt idx="52">
                  <c:v>0.70115285296693897</c:v>
                </c:pt>
                <c:pt idx="53">
                  <c:v>0.70524927598814058</c:v>
                </c:pt>
                <c:pt idx="54">
                  <c:v>0.7093294427629101</c:v>
                </c:pt>
                <c:pt idx="55">
                  <c:v>0.71340484235114487</c:v>
                </c:pt>
                <c:pt idx="56">
                  <c:v>0.71746625191128355</c:v>
                </c:pt>
                <c:pt idx="57">
                  <c:v>0.7214999983826067</c:v>
                </c:pt>
                <c:pt idx="58">
                  <c:v>0.72546983201881576</c:v>
                </c:pt>
                <c:pt idx="59">
                  <c:v>0.72940033058464504</c:v>
                </c:pt>
                <c:pt idx="60">
                  <c:v>0.73331432768075988</c:v>
                </c:pt>
                <c:pt idx="61">
                  <c:v>0.73716082122247562</c:v>
                </c:pt>
                <c:pt idx="62">
                  <c:v>0.74089251521601918</c:v>
                </c:pt>
                <c:pt idx="63">
                  <c:v>0.74458622007901087</c:v>
                </c:pt>
                <c:pt idx="64">
                  <c:v>0.74826907030889867</c:v>
                </c:pt>
                <c:pt idx="65">
                  <c:v>0.75192866954775672</c:v>
                </c:pt>
                <c:pt idx="66">
                  <c:v>0.75552760149312503</c:v>
                </c:pt>
                <c:pt idx="67">
                  <c:v>0.75899381970394397</c:v>
                </c:pt>
                <c:pt idx="68">
                  <c:v>0.7624350567242234</c:v>
                </c:pt>
                <c:pt idx="69">
                  <c:v>0.76557664356921973</c:v>
                </c:pt>
                <c:pt idx="70">
                  <c:v>0.7685927941597267</c:v>
                </c:pt>
                <c:pt idx="71">
                  <c:v>0.77158169014820455</c:v>
                </c:pt>
                <c:pt idx="72">
                  <c:v>0.77450444621211467</c:v>
                </c:pt>
                <c:pt idx="73">
                  <c:v>0.77742051915665711</c:v>
                </c:pt>
                <c:pt idx="74">
                  <c:v>0.78033648992092675</c:v>
                </c:pt>
                <c:pt idx="75">
                  <c:v>0.78319353043291329</c:v>
                </c:pt>
                <c:pt idx="76">
                  <c:v>0.78602965789286983</c:v>
                </c:pt>
                <c:pt idx="77">
                  <c:v>0.78881830266508091</c:v>
                </c:pt>
                <c:pt idx="78">
                  <c:v>0.7915243101433419</c:v>
                </c:pt>
                <c:pt idx="79">
                  <c:v>0.7941923973297671</c:v>
                </c:pt>
                <c:pt idx="80">
                  <c:v>0.79678716172379604</c:v>
                </c:pt>
                <c:pt idx="81">
                  <c:v>0.7992981815936594</c:v>
                </c:pt>
              </c:numCache>
            </c:numRef>
          </c:val>
          <c:extLst>
            <c:ext xmlns:c16="http://schemas.microsoft.com/office/drawing/2014/chart" uri="{C3380CC4-5D6E-409C-BE32-E72D297353CC}">
              <c16:uniqueId val="{00000001-BC23-4F76-B037-70A711C323EF}"/>
            </c:ext>
          </c:extLst>
        </c:ser>
        <c:ser>
          <c:idx val="2"/>
          <c:order val="2"/>
          <c:tx>
            <c:v>C=20%</c:v>
          </c:tx>
          <c:spPr>
            <a:solidFill>
              <a:srgbClr val="9BBB59"/>
            </a:solidFill>
            <a:ln w="25400">
              <a:noFill/>
            </a:ln>
          </c:spPr>
          <c:cat>
            <c:numRef>
              <c:f>'ITEM MAIOR'!$K$7:$K$88</c:f>
              <c:numCache>
                <c:formatCode>_("R$"* #,##0.00_);_("R$"* \(#,##0.00\);_("R$"* "-"??_);_(@_)</c:formatCode>
                <c:ptCount val="82"/>
                <c:pt idx="0">
                  <c:v>276693.52600000001</c:v>
                </c:pt>
                <c:pt idx="1">
                  <c:v>218939.821</c:v>
                </c:pt>
                <c:pt idx="2">
                  <c:v>148779.4368</c:v>
                </c:pt>
                <c:pt idx="3">
                  <c:v>143313.46059999999</c:v>
                </c:pt>
                <c:pt idx="4">
                  <c:v>129032.37609999999</c:v>
                </c:pt>
                <c:pt idx="5">
                  <c:v>128815.2421</c:v>
                </c:pt>
                <c:pt idx="6">
                  <c:v>118019.26549999999</c:v>
                </c:pt>
                <c:pt idx="7">
                  <c:v>114151.5475</c:v>
                </c:pt>
                <c:pt idx="8">
                  <c:v>111919.577</c:v>
                </c:pt>
                <c:pt idx="9">
                  <c:v>89852.080199999997</c:v>
                </c:pt>
                <c:pt idx="10">
                  <c:v>76339.763200000001</c:v>
                </c:pt>
                <c:pt idx="11">
                  <c:v>72288.912500000006</c:v>
                </c:pt>
                <c:pt idx="12">
                  <c:v>71223.923299999995</c:v>
                </c:pt>
                <c:pt idx="13">
                  <c:v>67292.349400000006</c:v>
                </c:pt>
                <c:pt idx="14">
                  <c:v>59565.78</c:v>
                </c:pt>
                <c:pt idx="15">
                  <c:v>59024.503199999999</c:v>
                </c:pt>
                <c:pt idx="16">
                  <c:v>55605.451800000003</c:v>
                </c:pt>
                <c:pt idx="17">
                  <c:v>52242.433900000004</c:v>
                </c:pt>
                <c:pt idx="18">
                  <c:v>48037.1</c:v>
                </c:pt>
                <c:pt idx="19">
                  <c:v>44826.54</c:v>
                </c:pt>
                <c:pt idx="20">
                  <c:v>42778.109100000001</c:v>
                </c:pt>
                <c:pt idx="21">
                  <c:v>42328.687599999997</c:v>
                </c:pt>
                <c:pt idx="22">
                  <c:v>41305.5</c:v>
                </c:pt>
                <c:pt idx="23">
                  <c:v>41282.46</c:v>
                </c:pt>
                <c:pt idx="24">
                  <c:v>39684.737000000001</c:v>
                </c:pt>
                <c:pt idx="25">
                  <c:v>37677.15</c:v>
                </c:pt>
                <c:pt idx="26">
                  <c:v>37428.361199999999</c:v>
                </c:pt>
                <c:pt idx="27">
                  <c:v>36028.99</c:v>
                </c:pt>
                <c:pt idx="28">
                  <c:v>33082.9709</c:v>
                </c:pt>
                <c:pt idx="29">
                  <c:v>32617.5213</c:v>
                </c:pt>
                <c:pt idx="30">
                  <c:v>32006.5461</c:v>
                </c:pt>
                <c:pt idx="31">
                  <c:v>31424.942899999998</c:v>
                </c:pt>
                <c:pt idx="32">
                  <c:v>29905.114600000001</c:v>
                </c:pt>
                <c:pt idx="33">
                  <c:v>26862.309300000001</c:v>
                </c:pt>
                <c:pt idx="34">
                  <c:v>25206.592400000001</c:v>
                </c:pt>
                <c:pt idx="35">
                  <c:v>25027.272000000001</c:v>
                </c:pt>
                <c:pt idx="36">
                  <c:v>24450.930499999999</c:v>
                </c:pt>
                <c:pt idx="37">
                  <c:v>23305.9961</c:v>
                </c:pt>
                <c:pt idx="38">
                  <c:v>23043.884999999998</c:v>
                </c:pt>
                <c:pt idx="39">
                  <c:v>22988.035400000001</c:v>
                </c:pt>
                <c:pt idx="40">
                  <c:v>22352.945899999999</c:v>
                </c:pt>
                <c:pt idx="41">
                  <c:v>21599.1633</c:v>
                </c:pt>
                <c:pt idx="42">
                  <c:v>21507.080999999998</c:v>
                </c:pt>
                <c:pt idx="43">
                  <c:v>20447.936900000001</c:v>
                </c:pt>
                <c:pt idx="44">
                  <c:v>20169.497299999999</c:v>
                </c:pt>
                <c:pt idx="45">
                  <c:v>19998.792000000001</c:v>
                </c:pt>
                <c:pt idx="46">
                  <c:v>19846.5118</c:v>
                </c:pt>
                <c:pt idx="47">
                  <c:v>19259.582399999999</c:v>
                </c:pt>
                <c:pt idx="48">
                  <c:v>19218.934799999999</c:v>
                </c:pt>
                <c:pt idx="49">
                  <c:v>18851.04</c:v>
                </c:pt>
                <c:pt idx="50">
                  <c:v>18642.879000000001</c:v>
                </c:pt>
                <c:pt idx="51">
                  <c:v>18114.240000000002</c:v>
                </c:pt>
                <c:pt idx="52">
                  <c:v>18075.487499999999</c:v>
                </c:pt>
                <c:pt idx="53">
                  <c:v>17483.316800000001</c:v>
                </c:pt>
                <c:pt idx="54">
                  <c:v>17413.936000000002</c:v>
                </c:pt>
                <c:pt idx="55">
                  <c:v>17393.589899999999</c:v>
                </c:pt>
                <c:pt idx="56">
                  <c:v>17333.8812</c:v>
                </c:pt>
                <c:pt idx="57">
                  <c:v>17215.816599999998</c:v>
                </c:pt>
                <c:pt idx="58">
                  <c:v>16943.04</c:v>
                </c:pt>
                <c:pt idx="59">
                  <c:v>16775.16</c:v>
                </c:pt>
                <c:pt idx="60">
                  <c:v>16704.732599999999</c:v>
                </c:pt>
                <c:pt idx="61">
                  <c:v>16416.631000000001</c:v>
                </c:pt>
                <c:pt idx="62">
                  <c:v>15926.6726</c:v>
                </c:pt>
                <c:pt idx="63">
                  <c:v>15764.537</c:v>
                </c:pt>
                <c:pt idx="64">
                  <c:v>15718.21</c:v>
                </c:pt>
                <c:pt idx="65">
                  <c:v>15618.976000000001</c:v>
                </c:pt>
                <c:pt idx="66">
                  <c:v>15360.0512</c:v>
                </c:pt>
                <c:pt idx="67">
                  <c:v>14793.636</c:v>
                </c:pt>
                <c:pt idx="68">
                  <c:v>14687.017599999999</c:v>
                </c:pt>
                <c:pt idx="69">
                  <c:v>13408.1265</c:v>
                </c:pt>
                <c:pt idx="70">
                  <c:v>12872.771199999999</c:v>
                </c:pt>
                <c:pt idx="71">
                  <c:v>12756.45</c:v>
                </c:pt>
                <c:pt idx="72">
                  <c:v>12474.168299999999</c:v>
                </c:pt>
                <c:pt idx="73">
                  <c:v>12445.6451</c:v>
                </c:pt>
                <c:pt idx="74">
                  <c:v>12445.209000000001</c:v>
                </c:pt>
                <c:pt idx="75">
                  <c:v>12193.6978</c:v>
                </c:pt>
                <c:pt idx="76">
                  <c:v>12104.441999999999</c:v>
                </c:pt>
                <c:pt idx="77">
                  <c:v>11901.788399999999</c:v>
                </c:pt>
                <c:pt idx="78">
                  <c:v>11549.096799999999</c:v>
                </c:pt>
                <c:pt idx="79">
                  <c:v>11387.254999999999</c:v>
                </c:pt>
                <c:pt idx="80">
                  <c:v>11074.3172</c:v>
                </c:pt>
                <c:pt idx="81">
                  <c:v>10716.9</c:v>
                </c:pt>
              </c:numCache>
            </c:numRef>
          </c:cat>
          <c:val>
            <c:numRef>
              <c:f>'ITEM MAIOR'!$P$7:$P$88</c:f>
              <c:numCache>
                <c:formatCode>0.00%</c:formatCode>
                <c:ptCount val="82"/>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numCache>
            </c:numRef>
          </c:val>
          <c:extLst>
            <c:ext xmlns:c16="http://schemas.microsoft.com/office/drawing/2014/chart" uri="{C3380CC4-5D6E-409C-BE32-E72D297353CC}">
              <c16:uniqueId val="{00000002-BC23-4F76-B037-70A711C323EF}"/>
            </c:ext>
          </c:extLst>
        </c:ser>
        <c:dLbls>
          <c:showLegendKey val="0"/>
          <c:showVal val="0"/>
          <c:showCatName val="0"/>
          <c:showSerName val="0"/>
          <c:showPercent val="0"/>
          <c:showBubbleSize val="0"/>
        </c:dLbls>
        <c:axId val="161310976"/>
        <c:axId val="161316864"/>
      </c:areaChart>
      <c:catAx>
        <c:axId val="161310976"/>
        <c:scaling>
          <c:orientation val="minMax"/>
        </c:scaling>
        <c:delete val="0"/>
        <c:axPos val="b"/>
        <c:numFmt formatCode="_(&quot;R$&quot;* #,##0.00_);_(&quot;R$&quot;* \(#,##0.00\);_(&quot;R$&quot;* &quot;-&quot;??_);_(@_)"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pt-BR"/>
          </a:p>
        </c:txPr>
        <c:crossAx val="161316864"/>
        <c:crosses val="autoZero"/>
        <c:auto val="1"/>
        <c:lblAlgn val="ctr"/>
        <c:lblOffset val="100"/>
        <c:noMultiLvlLbl val="0"/>
      </c:catAx>
      <c:valAx>
        <c:axId val="16131686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ln w="9525">
            <a:noFill/>
          </a:ln>
        </c:spPr>
        <c:txPr>
          <a:bodyPr rot="-60000000" vert="horz"/>
          <a:lstStyle/>
          <a:p>
            <a:pPr>
              <a:defRPr/>
            </a:pPr>
            <a:endParaRPr lang="pt-BR"/>
          </a:p>
        </c:txPr>
        <c:crossAx val="161310976"/>
        <c:crosses val="autoZero"/>
        <c:crossBetween val="midCat"/>
      </c:valAx>
      <c:spPr>
        <a:noFill/>
        <a:ln w="25400">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c:spPr>
    </c:plotArea>
    <c:legend>
      <c:legendPos val="b"/>
      <c:layout>
        <c:manualLayout>
          <c:xMode val="edge"/>
          <c:yMode val="edge"/>
          <c:x val="0.3831878327788355"/>
          <c:y val="0.93400042987198451"/>
          <c:w val="0.22975609696666224"/>
          <c:h val="5.471209760790028E-2"/>
        </c:manualLayout>
      </c:layout>
      <c:overlay val="0"/>
      <c:spPr>
        <a:noFill/>
      </c:spPr>
      <c:txPr>
        <a:bodyPr/>
        <a:lstStyle/>
        <a:p>
          <a:pPr>
            <a:defRPr sz="1600"/>
          </a:pPr>
          <a:endParaRPr lang="pt-BR"/>
        </a:p>
      </c:txPr>
    </c:legend>
    <c:plotVisOnly val="1"/>
    <c:dispBlanksAs val="zero"/>
    <c:showDLblsOverMax val="0"/>
  </c:chart>
  <c:spPr>
    <a:ln w="9525" cap="flat" cmpd="sng" algn="ctr">
      <a:solidFill>
        <a:schemeClr val="tx1">
          <a:lumMod val="15000"/>
          <a:lumOff val="85000"/>
        </a:schemeClr>
      </a:solidFill>
      <a:round/>
    </a:ln>
    <a:effectLst/>
  </c:spPr>
  <c:txPr>
    <a:bodyPr/>
    <a:lstStyle/>
    <a:p>
      <a:pPr>
        <a:defRPr>
          <a:ln>
            <a:noFill/>
          </a:ln>
          <a:solidFill>
            <a:schemeClr val="tx1"/>
          </a:solidFill>
        </a:defRPr>
      </a:pPr>
      <a:endParaRPr lang="pt-BR"/>
    </a:p>
  </c:txPr>
  <c:printSettings>
    <c:headerFooter/>
    <c:pageMargins b="0.78740157499999996" l="0.511811024" r="0.511811024" t="0.78740157499999996" header="0.31496062000000041" footer="0.31496062000000041"/>
    <c:pageSetup orientation="portrait"/>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multiLvlStrRef>
              <c:f>COMPOSIÇÕES!$A$9:$L$500</c:f>
              <c:multiLvlStrCache>
                <c:ptCount val="492"/>
                <c:lvl>
                  <c:pt idx="0">
                    <c:v>COD.</c:v>
                  </c:pt>
                  <c:pt idx="1">
                    <c:v>COMP. 1</c:v>
                  </c:pt>
                  <c:pt idx="2">
                    <c:v>90781</c:v>
                  </c:pt>
                  <c:pt idx="3">
                    <c:v>88253</c:v>
                  </c:pt>
                  <c:pt idx="4">
                    <c:v>88262</c:v>
                  </c:pt>
                  <c:pt idx="5">
                    <c:v>88316</c:v>
                  </c:pt>
                  <c:pt idx="6">
                    <c:v>345</c:v>
                  </c:pt>
                  <c:pt idx="7">
                    <c:v>4491</c:v>
                  </c:pt>
                  <c:pt idx="8">
                    <c:v>5067</c:v>
                  </c:pt>
                  <c:pt idx="9">
                    <c:v>10567</c:v>
                  </c:pt>
                  <c:pt idx="10">
                    <c:v>Obs: composição/Base -  Composição ORSE - 4816</c:v>
                  </c:pt>
                  <c:pt idx="12">
                    <c:v>COD.</c:v>
                  </c:pt>
                  <c:pt idx="13">
                    <c:v>COMP. 2</c:v>
                  </c:pt>
                  <c:pt idx="14">
                    <c:v>88316</c:v>
                  </c:pt>
                  <c:pt idx="15">
                    <c:v>88262</c:v>
                  </c:pt>
                  <c:pt idx="16">
                    <c:v>Obs: composição/Base -  Composição ORSE - 00030</c:v>
                  </c:pt>
                  <c:pt idx="18">
                    <c:v>COD.</c:v>
                  </c:pt>
                  <c:pt idx="19">
                    <c:v>COMP. 3</c:v>
                  </c:pt>
                  <c:pt idx="20">
                    <c:v>88309</c:v>
                  </c:pt>
                  <c:pt idx="21">
                    <c:v>88316</c:v>
                  </c:pt>
                  <c:pt idx="22">
                    <c:v>Obs: composição/Base -  Composição ORSE - 03240</c:v>
                  </c:pt>
                  <c:pt idx="24">
                    <c:v>COD.</c:v>
                  </c:pt>
                  <c:pt idx="25">
                    <c:v>COMP. 4</c:v>
                  </c:pt>
                  <c:pt idx="26">
                    <c:v>88316</c:v>
                  </c:pt>
                  <c:pt idx="27">
                    <c:v>91467</c:v>
                  </c:pt>
                  <c:pt idx="28">
                    <c:v>94963</c:v>
                  </c:pt>
                  <c:pt idx="29">
                    <c:v>Obs: composição/Base -  Composição ORSE - 03242</c:v>
                  </c:pt>
                  <c:pt idx="31">
                    <c:v>COD.</c:v>
                  </c:pt>
                  <c:pt idx="32">
                    <c:v>COMP. 5</c:v>
                  </c:pt>
                  <c:pt idx="33">
                    <c:v>90781</c:v>
                  </c:pt>
                  <c:pt idx="34">
                    <c:v>88253</c:v>
                  </c:pt>
                  <c:pt idx="35">
                    <c:v>Obs: composição/Base -  Composição ORSE - 02548</c:v>
                  </c:pt>
                  <c:pt idx="37">
                    <c:v>COD.</c:v>
                  </c:pt>
                  <c:pt idx="38">
                    <c:v>COMP. 6</c:v>
                  </c:pt>
                  <c:pt idx="39">
                    <c:v>1527</c:v>
                  </c:pt>
                  <c:pt idx="40">
                    <c:v>92874</c:v>
                  </c:pt>
                  <c:pt idx="41">
                    <c:v>Obs: composição/Base -  Composição ORSE 07369</c:v>
                  </c:pt>
                  <c:pt idx="43">
                    <c:v>COD.</c:v>
                  </c:pt>
                  <c:pt idx="44">
                    <c:v>COMP. 7</c:v>
                  </c:pt>
                  <c:pt idx="45">
                    <c:v>88245</c:v>
                  </c:pt>
                  <c:pt idx="46">
                    <c:v>88309</c:v>
                  </c:pt>
                  <c:pt idx="47">
                    <c:v>88316</c:v>
                  </c:pt>
                  <c:pt idx="48">
                    <c:v>94971</c:v>
                  </c:pt>
                  <c:pt idx="49">
                    <c:v>7156</c:v>
                  </c:pt>
                  <c:pt idx="50">
                    <c:v>Obs: composição/Base -  Composição  SINAPI - 72183 (Modificada)</c:v>
                  </c:pt>
                  <c:pt idx="52">
                    <c:v>COD.</c:v>
                  </c:pt>
                  <c:pt idx="53">
                    <c:v>COMP. 8</c:v>
                  </c:pt>
                  <c:pt idx="54">
                    <c:v>10966</c:v>
                  </c:pt>
                  <c:pt idx="55">
                    <c:v>88278</c:v>
                  </c:pt>
                  <c:pt idx="56">
                    <c:v>88316</c:v>
                  </c:pt>
                  <c:pt idx="57">
                    <c:v>Obs: composição/Base - SINAPI JULHO/18 - 72113</c:v>
                  </c:pt>
                  <c:pt idx="59">
                    <c:v>COD.</c:v>
                  </c:pt>
                  <c:pt idx="60">
                    <c:v>COMP. 9</c:v>
                  </c:pt>
                  <c:pt idx="61">
                    <c:v>88278</c:v>
                  </c:pt>
                  <c:pt idx="62">
                    <c:v>88316</c:v>
                  </c:pt>
                  <c:pt idx="63">
                    <c:v>13086</c:v>
                  </c:pt>
                  <c:pt idx="64">
                    <c:v>Obs: composição/Base - Composição adaptada SINAPI - 12203</c:v>
                  </c:pt>
                  <c:pt idx="66">
                    <c:v>COD.</c:v>
                  </c:pt>
                  <c:pt idx="67">
                    <c:v>COMP. 10</c:v>
                  </c:pt>
                  <c:pt idx="68">
                    <c:v>88278</c:v>
                  </c:pt>
                  <c:pt idx="69">
                    <c:v>88316</c:v>
                  </c:pt>
                  <c:pt idx="70">
                    <c:v>981</c:v>
                  </c:pt>
                  <c:pt idx="71">
                    <c:v>7695</c:v>
                  </c:pt>
                  <c:pt idx="72">
                    <c:v>Obs: composição/Base -  ORSE - 893</c:v>
                  </c:pt>
                  <c:pt idx="74">
                    <c:v>COD.</c:v>
                  </c:pt>
                  <c:pt idx="75">
                    <c:v>COMP. 11</c:v>
                  </c:pt>
                  <c:pt idx="76">
                    <c:v>1332</c:v>
                  </c:pt>
                  <c:pt idx="77">
                    <c:v>88315</c:v>
                  </c:pt>
                  <c:pt idx="78">
                    <c:v>88316</c:v>
                  </c:pt>
                  <c:pt idx="79">
                    <c:v>10997</c:v>
                  </c:pt>
                  <c:pt idx="80">
                    <c:v>Obs: composição/Base -Composição adaptada - ORSE - 08773</c:v>
                  </c:pt>
                  <c:pt idx="82">
                    <c:v>COD.</c:v>
                  </c:pt>
                  <c:pt idx="83">
                    <c:v>COMP. 12</c:v>
                  </c:pt>
                  <c:pt idx="84">
                    <c:v>11977</c:v>
                  </c:pt>
                  <c:pt idx="85">
                    <c:v>88316</c:v>
                  </c:pt>
                  <c:pt idx="86">
                    <c:v>Obs: composição/Base - Composição adaptada - ORSE - 00685</c:v>
                  </c:pt>
                  <c:pt idx="88">
                    <c:v>COD.</c:v>
                  </c:pt>
                  <c:pt idx="89">
                    <c:v>COMP. 13</c:v>
                  </c:pt>
                  <c:pt idx="90">
                    <c:v>34583</c:v>
                  </c:pt>
                  <c:pt idx="91">
                    <c:v>Obs:  composição/Base - Composição ORSE - 10565</c:v>
                  </c:pt>
                  <c:pt idx="93">
                    <c:v>COD.</c:v>
                  </c:pt>
                  <c:pt idx="94">
                    <c:v>COMP. 14</c:v>
                  </c:pt>
                  <c:pt idx="95">
                    <c:v>11262</c:v>
                  </c:pt>
                  <c:pt idx="96">
                    <c:v>Obs:  composição/Base - Composição adaptada  SINAPI - 10565</c:v>
                  </c:pt>
                  <c:pt idx="98">
                    <c:v>COD.</c:v>
                  </c:pt>
                  <c:pt idx="99">
                    <c:v>COMP. 15</c:v>
                  </c:pt>
                  <c:pt idx="100">
                    <c:v>I8333</c:v>
                  </c:pt>
                  <c:pt idx="101">
                    <c:v>Obs:  composição/Base - Composição adaptada  SINAPI - 10565</c:v>
                  </c:pt>
                  <c:pt idx="103">
                    <c:v>COD.</c:v>
                  </c:pt>
                  <c:pt idx="104">
                    <c:v>COMP. 16</c:v>
                  </c:pt>
                  <c:pt idx="105">
                    <c:v>I8333</c:v>
                  </c:pt>
                  <c:pt idx="106">
                    <c:v>Obs:  composição/Base - Composição adaptada  SINAPI - 10565</c:v>
                  </c:pt>
                  <c:pt idx="108">
                    <c:v>COD.</c:v>
                  </c:pt>
                  <c:pt idx="109">
                    <c:v>COMP. 17</c:v>
                  </c:pt>
                  <c:pt idx="110">
                    <c:v>88309</c:v>
                  </c:pt>
                  <c:pt idx="111">
                    <c:v>88316</c:v>
                  </c:pt>
                  <c:pt idx="112">
                    <c:v>34357</c:v>
                  </c:pt>
                  <c:pt idx="113">
                    <c:v>7403</c:v>
                  </c:pt>
                  <c:pt idx="114">
                    <c:v>34353</c:v>
                  </c:pt>
                  <c:pt idx="115">
                    <c:v>Obs: composição/Base -  Composição adaptada -  ORSE 10617</c:v>
                  </c:pt>
                  <c:pt idx="117">
                    <c:v>COD.</c:v>
                  </c:pt>
                  <c:pt idx="118">
                    <c:v>COMP. 18</c:v>
                  </c:pt>
                  <c:pt idx="119">
                    <c:v>88309</c:v>
                  </c:pt>
                  <c:pt idx="120">
                    <c:v>88316</c:v>
                  </c:pt>
                  <c:pt idx="121">
                    <c:v>256</c:v>
                  </c:pt>
                  <c:pt idx="122">
                    <c:v>Obs: composição/Base -  ORSE 09681</c:v>
                  </c:pt>
                  <c:pt idx="124">
                    <c:v>COD.</c:v>
                  </c:pt>
                  <c:pt idx="125">
                    <c:v>COMP. 19</c:v>
                  </c:pt>
                  <c:pt idx="126">
                    <c:v>73833/1</c:v>
                  </c:pt>
                  <c:pt idx="127">
                    <c:v>96109</c:v>
                  </c:pt>
                  <c:pt idx="128">
                    <c:v>Obs: composição/Base - ORSE - 01946</c:v>
                  </c:pt>
                  <c:pt idx="130">
                    <c:v>COD.</c:v>
                  </c:pt>
                  <c:pt idx="131">
                    <c:v>COMP. 20</c:v>
                  </c:pt>
                  <c:pt idx="132">
                    <c:v>256</c:v>
                  </c:pt>
                  <c:pt idx="133">
                    <c:v>88309</c:v>
                  </c:pt>
                  <c:pt idx="134">
                    <c:v>88316</c:v>
                  </c:pt>
                  <c:pt idx="135">
                    <c:v>Obs: composição/Base - ORSE Modificada - 90407 + 256/ORSE INSUMO</c:v>
                  </c:pt>
                  <c:pt idx="137">
                    <c:v>COD.</c:v>
                  </c:pt>
                  <c:pt idx="138">
                    <c:v>COMP. 21</c:v>
                  </c:pt>
                  <c:pt idx="139">
                    <c:v>1979</c:v>
                  </c:pt>
                  <c:pt idx="140">
                    <c:v>1379</c:v>
                  </c:pt>
                  <c:pt idx="141">
                    <c:v>Obs: composição/Base - ORSE - 2260</c:v>
                  </c:pt>
                  <c:pt idx="143">
                    <c:v>COD.</c:v>
                  </c:pt>
                  <c:pt idx="144">
                    <c:v>COMP. 22</c:v>
                  </c:pt>
                  <c:pt idx="145">
                    <c:v>88309</c:v>
                  </c:pt>
                  <c:pt idx="146">
                    <c:v>88316</c:v>
                  </c:pt>
                  <c:pt idx="147">
                    <c:v>2540</c:v>
                  </c:pt>
                  <c:pt idx="148">
                    <c:v>2684</c:v>
                  </c:pt>
                  <c:pt idx="149">
                    <c:v>9758</c:v>
                  </c:pt>
                  <c:pt idx="150">
                    <c:v>Obs: composição/Base -  ORSE - 9418</c:v>
                  </c:pt>
                  <c:pt idx="152">
                    <c:v>COD.</c:v>
                  </c:pt>
                  <c:pt idx="153">
                    <c:v>COMP. 23</c:v>
                  </c:pt>
                  <c:pt idx="154">
                    <c:v>88309</c:v>
                  </c:pt>
                  <c:pt idx="155">
                    <c:v>88316</c:v>
                  </c:pt>
                  <c:pt idx="156">
                    <c:v>9238</c:v>
                  </c:pt>
                  <c:pt idx="157">
                    <c:v>Obs: composição/Base -  ORSE - 9360</c:v>
                  </c:pt>
                  <c:pt idx="159">
                    <c:v>COD.</c:v>
                  </c:pt>
                  <c:pt idx="160">
                    <c:v>COMP. 24</c:v>
                  </c:pt>
                  <c:pt idx="161">
                    <c:v>12793</c:v>
                  </c:pt>
                  <c:pt idx="162">
                    <c:v>88309</c:v>
                  </c:pt>
                  <c:pt idx="163">
                    <c:v>88316</c:v>
                  </c:pt>
                  <c:pt idx="164">
                    <c:v>87295</c:v>
                  </c:pt>
                  <c:pt idx="165">
                    <c:v>Obs: composição/Base -  ORSE - 11944</c:v>
                  </c:pt>
                  <c:pt idx="167">
                    <c:v>COD.</c:v>
                  </c:pt>
                  <c:pt idx="168">
                    <c:v>COMP. 25</c:v>
                  </c:pt>
                  <c:pt idx="169">
                    <c:v>88309</c:v>
                  </c:pt>
                  <c:pt idx="170">
                    <c:v>88316</c:v>
                  </c:pt>
                  <c:pt idx="171">
                    <c:v>3116</c:v>
                  </c:pt>
                  <c:pt idx="172">
                    <c:v>10994</c:v>
                  </c:pt>
                  <c:pt idx="173">
                    <c:v>87298</c:v>
                  </c:pt>
                  <c:pt idx="174">
                    <c:v>COMP. 196</c:v>
                  </c:pt>
                  <c:pt idx="175">
                    <c:v>COMP. 197</c:v>
                  </c:pt>
                  <c:pt idx="176">
                    <c:v>Obs: composição/Base -  ORSE JANEIRO/2016 - 7272(Modificado)</c:v>
                  </c:pt>
                  <c:pt idx="178">
                    <c:v>COD.</c:v>
                  </c:pt>
                  <c:pt idx="179">
                    <c:v>COMP. 26</c:v>
                  </c:pt>
                  <c:pt idx="180">
                    <c:v>38637</c:v>
                  </c:pt>
                  <c:pt idx="181">
                    <c:v>1749</c:v>
                  </c:pt>
                  <c:pt idx="182">
                    <c:v>88267</c:v>
                  </c:pt>
                  <c:pt idx="183">
                    <c:v>88309</c:v>
                  </c:pt>
                  <c:pt idx="184">
                    <c:v>88316</c:v>
                  </c:pt>
                  <c:pt idx="185">
                    <c:v>6157</c:v>
                  </c:pt>
                  <c:pt idx="186">
                    <c:v>94963</c:v>
                  </c:pt>
                  <c:pt idx="187">
                    <c:v>38</c:v>
                  </c:pt>
                  <c:pt idx="188">
                    <c:v>Obs: composição/Base -  ORSE - 9756</c:v>
                  </c:pt>
                  <c:pt idx="190">
                    <c:v>COD.</c:v>
                  </c:pt>
                  <c:pt idx="191">
                    <c:v>COMP. 27</c:v>
                  </c:pt>
                  <c:pt idx="192">
                    <c:v>88309</c:v>
                  </c:pt>
                  <c:pt idx="193">
                    <c:v>12967</c:v>
                  </c:pt>
                  <c:pt idx="194">
                    <c:v>Obs: composição/Base -  ORSE - 12128</c:v>
                  </c:pt>
                  <c:pt idx="196">
                    <c:v>COD.</c:v>
                  </c:pt>
                  <c:pt idx="197">
                    <c:v>COMP. 28</c:v>
                  </c:pt>
                  <c:pt idx="198">
                    <c:v>88309</c:v>
                  </c:pt>
                  <c:pt idx="199">
                    <c:v>12970</c:v>
                  </c:pt>
                  <c:pt idx="200">
                    <c:v>Obs: composição/Base -  Orse - 12129</c:v>
                  </c:pt>
                  <c:pt idx="202">
                    <c:v>COD.</c:v>
                  </c:pt>
                  <c:pt idx="203">
                    <c:v>COMP. 29</c:v>
                  </c:pt>
                  <c:pt idx="204">
                    <c:v>2313</c:v>
                  </c:pt>
                  <c:pt idx="205">
                    <c:v>1806</c:v>
                  </c:pt>
                  <c:pt idx="206">
                    <c:v>88267</c:v>
                  </c:pt>
                  <c:pt idx="207">
                    <c:v>6298</c:v>
                  </c:pt>
                  <c:pt idx="208">
                    <c:v>93382</c:v>
                  </c:pt>
                  <c:pt idx="209">
                    <c:v>96537</c:v>
                  </c:pt>
                  <c:pt idx="210">
                    <c:v>94963</c:v>
                  </c:pt>
                  <c:pt idx="211">
                    <c:v>96523</c:v>
                  </c:pt>
                  <c:pt idx="212">
                    <c:v>Obs: composição/Base -  ORSE - 04629</c:v>
                  </c:pt>
                  <c:pt idx="214">
                    <c:v>COD.</c:v>
                  </c:pt>
                  <c:pt idx="215">
                    <c:v>COMP. 30</c:v>
                  </c:pt>
                  <c:pt idx="216">
                    <c:v>87905</c:v>
                  </c:pt>
                  <c:pt idx="217">
                    <c:v>83693</c:v>
                  </c:pt>
                  <c:pt idx="218">
                    <c:v>87792</c:v>
                  </c:pt>
                  <c:pt idx="219">
                    <c:v>87521</c:v>
                  </c:pt>
                  <c:pt idx="220">
                    <c:v>10997</c:v>
                  </c:pt>
                  <c:pt idx="221">
                    <c:v>7158</c:v>
                  </c:pt>
                  <c:pt idx="222">
                    <c:v>88317</c:v>
                  </c:pt>
                  <c:pt idx="223">
                    <c:v>88316</c:v>
                  </c:pt>
                  <c:pt idx="224">
                    <c:v>2701</c:v>
                  </c:pt>
                  <c:pt idx="225">
                    <c:v>342</c:v>
                  </c:pt>
                  <c:pt idx="226">
                    <c:v>2758</c:v>
                  </c:pt>
                  <c:pt idx="227">
                    <c:v>2313</c:v>
                  </c:pt>
                  <c:pt idx="228">
                    <c:v>2310</c:v>
                  </c:pt>
                  <c:pt idx="229">
                    <c:v>Obs: composição/Base -  ORSE - 4299 ajustada</c:v>
                  </c:pt>
                  <c:pt idx="231">
                    <c:v>COD.</c:v>
                  </c:pt>
                  <c:pt idx="232">
                    <c:v>COMP. 31</c:v>
                  </c:pt>
                  <c:pt idx="233">
                    <c:v>COMP. 32</c:v>
                  </c:pt>
                  <c:pt idx="234">
                    <c:v>Obs: composição/Base -  Composição Elaborada</c:v>
                  </c:pt>
                  <c:pt idx="236">
                    <c:v>COD.</c:v>
                  </c:pt>
                  <c:pt idx="237">
                    <c:v>COMP. 32</c:v>
                  </c:pt>
                  <c:pt idx="238">
                    <c:v>40811</c:v>
                  </c:pt>
                  <c:pt idx="239">
                    <c:v>Obs: composição/Base -  Composição Elaborada</c:v>
                  </c:pt>
                  <c:pt idx="241">
                    <c:v>COD.</c:v>
                  </c:pt>
                  <c:pt idx="242">
                    <c:v>COMP. 33</c:v>
                  </c:pt>
                  <c:pt idx="243">
                    <c:v>Mercado/6</c:v>
                  </c:pt>
                  <c:pt idx="244">
                    <c:v>88277</c:v>
                  </c:pt>
                  <c:pt idx="245">
                    <c:v>88316</c:v>
                  </c:pt>
                  <c:pt idx="246">
                    <c:v>Obs: composição/Base -  Composição 73885/4(MÃO DE OBRA) + Mercado/6</c:v>
                  </c:pt>
                  <c:pt idx="248">
                    <c:v>COD.</c:v>
                  </c:pt>
                  <c:pt idx="249">
                    <c:v>COMP. 34</c:v>
                  </c:pt>
                  <c:pt idx="250">
                    <c:v>Mercado/7</c:v>
                  </c:pt>
                  <c:pt idx="251">
                    <c:v>88277</c:v>
                  </c:pt>
                  <c:pt idx="252">
                    <c:v>88316</c:v>
                  </c:pt>
                  <c:pt idx="253">
                    <c:v>Obs: composição/Base -  Composição 73885/5(MÃO DE OBRA) + Mercado/7</c:v>
                  </c:pt>
                  <c:pt idx="255">
                    <c:v>COD.</c:v>
                  </c:pt>
                  <c:pt idx="256">
                    <c:v>COMP. 35</c:v>
                  </c:pt>
                  <c:pt idx="257">
                    <c:v>Mercado/10</c:v>
                  </c:pt>
                  <c:pt idx="258">
                    <c:v>88277</c:v>
                  </c:pt>
                  <c:pt idx="259">
                    <c:v>88316</c:v>
                  </c:pt>
                  <c:pt idx="260">
                    <c:v>Obs: composição/Base -  Composição 73885/5(MÃO DE OBRA) + Mercado/10</c:v>
                  </c:pt>
                  <c:pt idx="262">
                    <c:v>COD.</c:v>
                  </c:pt>
                  <c:pt idx="263">
                    <c:v>COMP. 36</c:v>
                  </c:pt>
                  <c:pt idx="264">
                    <c:v>Mercado/11</c:v>
                  </c:pt>
                  <c:pt idx="265">
                    <c:v>88277</c:v>
                  </c:pt>
                  <c:pt idx="266">
                    <c:v>88316</c:v>
                  </c:pt>
                  <c:pt idx="267">
                    <c:v>Obs: composição/Base -  Composição 73885/5(MÃO DE OBRA) + Mercado/11</c:v>
                  </c:pt>
                  <c:pt idx="269">
                    <c:v>COD.</c:v>
                  </c:pt>
                  <c:pt idx="270">
                    <c:v>COMP. 37</c:v>
                  </c:pt>
                  <c:pt idx="271">
                    <c:v>Mercado/12</c:v>
                  </c:pt>
                  <c:pt idx="272">
                    <c:v>88277</c:v>
                  </c:pt>
                  <c:pt idx="273">
                    <c:v>88316</c:v>
                  </c:pt>
                  <c:pt idx="274">
                    <c:v>Obs: composição/Base -  Composição 73885/6 (MÃO DE OBRA) + Mercado/12</c:v>
                  </c:pt>
                  <c:pt idx="276">
                    <c:v>COD.</c:v>
                  </c:pt>
                  <c:pt idx="277">
                    <c:v>COMP. 38</c:v>
                  </c:pt>
                  <c:pt idx="278">
                    <c:v>Mercado/13</c:v>
                  </c:pt>
                  <c:pt idx="279">
                    <c:v>88277</c:v>
                  </c:pt>
                  <c:pt idx="280">
                    <c:v>88316</c:v>
                  </c:pt>
                  <c:pt idx="281">
                    <c:v>Obs: composição/Base -  Composição 73885/7(MÃO DE OBRA) + Mercado/13</c:v>
                  </c:pt>
                  <c:pt idx="283">
                    <c:v>COD.</c:v>
                  </c:pt>
                  <c:pt idx="284">
                    <c:v>COMP. 39</c:v>
                  </c:pt>
                  <c:pt idx="285">
                    <c:v>Mercado/14</c:v>
                  </c:pt>
                  <c:pt idx="286">
                    <c:v>88277</c:v>
                  </c:pt>
                  <c:pt idx="287">
                    <c:v>88316</c:v>
                  </c:pt>
                  <c:pt idx="288">
                    <c:v>Obs: composição/Base -  Composição 73885/7 + Mercado/14</c:v>
                  </c:pt>
                  <c:pt idx="290">
                    <c:v>COD.</c:v>
                  </c:pt>
                  <c:pt idx="291">
                    <c:v>COMP. 40</c:v>
                  </c:pt>
                  <c:pt idx="292">
                    <c:v>Mercado/15</c:v>
                  </c:pt>
                  <c:pt idx="293">
                    <c:v>88277</c:v>
                  </c:pt>
                  <c:pt idx="294">
                    <c:v>88316</c:v>
                  </c:pt>
                  <c:pt idx="295">
                    <c:v>Obs: composição/Base -  Composição 73885/7 + Mercado/15</c:v>
                  </c:pt>
                  <c:pt idx="297">
                    <c:v>COD.</c:v>
                  </c:pt>
                  <c:pt idx="298">
                    <c:v>COMP. 41</c:v>
                  </c:pt>
                  <c:pt idx="299">
                    <c:v>Mercado/16</c:v>
                  </c:pt>
                  <c:pt idx="300">
                    <c:v>88277</c:v>
                  </c:pt>
                  <c:pt idx="301">
                    <c:v>88316</c:v>
                  </c:pt>
                  <c:pt idx="302">
                    <c:v>Obs: composição/Base -  Composição 73885/7 + Mercado/16</c:v>
                  </c:pt>
                  <c:pt idx="304">
                    <c:v>COD.</c:v>
                  </c:pt>
                  <c:pt idx="305">
                    <c:v>COMP. 42</c:v>
                  </c:pt>
                  <c:pt idx="306">
                    <c:v>7253</c:v>
                  </c:pt>
                  <c:pt idx="307">
                    <c:v>88316</c:v>
                  </c:pt>
                  <c:pt idx="308">
                    <c:v>Obs: composição/Base -  Composição Modificada -  ORSE - 2394</c:v>
                  </c:pt>
                  <c:pt idx="310">
                    <c:v>COD.</c:v>
                  </c:pt>
                  <c:pt idx="311">
                    <c:v>COMP. 43</c:v>
                  </c:pt>
                  <c:pt idx="312">
                    <c:v>2036</c:v>
                  </c:pt>
                  <c:pt idx="313">
                    <c:v>138</c:v>
                  </c:pt>
                  <c:pt idx="314">
                    <c:v>20067</c:v>
                  </c:pt>
                  <c:pt idx="315">
                    <c:v>88267</c:v>
                  </c:pt>
                  <c:pt idx="316">
                    <c:v>88316</c:v>
                  </c:pt>
                  <c:pt idx="317">
                    <c:v>Obs: composição/Base -  ORSE - 09389</c:v>
                  </c:pt>
                  <c:pt idx="319">
                    <c:v>COD.</c:v>
                  </c:pt>
                  <c:pt idx="320">
                    <c:v>COMP. 44</c:v>
                  </c:pt>
                  <c:pt idx="321">
                    <c:v>20078</c:v>
                  </c:pt>
                  <c:pt idx="322">
                    <c:v>299</c:v>
                  </c:pt>
                  <c:pt idx="323">
                    <c:v>9841</c:v>
                  </c:pt>
                  <c:pt idx="324">
                    <c:v>88267</c:v>
                  </c:pt>
                  <c:pt idx="325">
                    <c:v>88316</c:v>
                  </c:pt>
                  <c:pt idx="326">
                    <c:v>Obs: composição/Base -  ORSE - 09387</c:v>
                  </c:pt>
                  <c:pt idx="328">
                    <c:v>COD.</c:v>
                  </c:pt>
                  <c:pt idx="329">
                    <c:v>COMP. 45</c:v>
                  </c:pt>
                  <c:pt idx="330">
                    <c:v>20078</c:v>
                  </c:pt>
                  <c:pt idx="331">
                    <c:v>298</c:v>
                  </c:pt>
                  <c:pt idx="332">
                    <c:v>9839</c:v>
                  </c:pt>
                  <c:pt idx="333">
                    <c:v>88267</c:v>
                  </c:pt>
                  <c:pt idx="334">
                    <c:v>88316</c:v>
                  </c:pt>
                  <c:pt idx="335">
                    <c:v>Obs: composição/Base -  ORSE - 09386</c:v>
                  </c:pt>
                  <c:pt idx="337">
                    <c:v>COD.</c:v>
                  </c:pt>
                  <c:pt idx="338">
                    <c:v>COMP. 46</c:v>
                  </c:pt>
                  <c:pt idx="339">
                    <c:v>20078</c:v>
                  </c:pt>
                  <c:pt idx="340">
                    <c:v>20085</c:v>
                  </c:pt>
                  <c:pt idx="341">
                    <c:v>20068</c:v>
                  </c:pt>
                  <c:pt idx="342">
                    <c:v>88267</c:v>
                  </c:pt>
                  <c:pt idx="343">
                    <c:v>88316</c:v>
                  </c:pt>
                  <c:pt idx="344">
                    <c:v>Obs: composição/Base -  ORSE - 09385</c:v>
                  </c:pt>
                  <c:pt idx="345">
                    <c:v>0</c:v>
                  </c:pt>
                  <c:pt idx="346">
                    <c:v>COD.</c:v>
                  </c:pt>
                  <c:pt idx="347">
                    <c:v>COMP. 47</c:v>
                  </c:pt>
                  <c:pt idx="348">
                    <c:v>138</c:v>
                  </c:pt>
                  <c:pt idx="349">
                    <c:v>1270</c:v>
                  </c:pt>
                  <c:pt idx="350">
                    <c:v>2036</c:v>
                  </c:pt>
                  <c:pt idx="351">
                    <c:v>88267</c:v>
                  </c:pt>
                  <c:pt idx="352">
                    <c:v>88316</c:v>
                  </c:pt>
                  <c:pt idx="353">
                    <c:v>301</c:v>
                  </c:pt>
                  <c:pt idx="354">
                    <c:v>296</c:v>
                  </c:pt>
                  <c:pt idx="355">
                    <c:v>Obs: composição/Base -  ORSE - 1636</c:v>
                  </c:pt>
                  <c:pt idx="356">
                    <c:v>0</c:v>
                  </c:pt>
                  <c:pt idx="357">
                    <c:v>COD.</c:v>
                  </c:pt>
                  <c:pt idx="358">
                    <c:v>COMP. 48</c:v>
                  </c:pt>
                  <c:pt idx="359">
                    <c:v>20078</c:v>
                  </c:pt>
                  <c:pt idx="360">
                    <c:v>297</c:v>
                  </c:pt>
                  <c:pt idx="361">
                    <c:v>296</c:v>
                  </c:pt>
                  <c:pt idx="362">
                    <c:v>11657</c:v>
                  </c:pt>
                  <c:pt idx="363">
                    <c:v>88267</c:v>
                  </c:pt>
                  <c:pt idx="364">
                    <c:v>88316</c:v>
                  </c:pt>
                  <c:pt idx="365">
                    <c:v>Obs: composição/Base -  ORSE - 1586</c:v>
                  </c:pt>
                  <c:pt idx="366">
                    <c:v>0</c:v>
                  </c:pt>
                  <c:pt idx="367">
                    <c:v>COD.</c:v>
                  </c:pt>
                  <c:pt idx="368">
                    <c:v>COMP. 49</c:v>
                  </c:pt>
                  <c:pt idx="369">
                    <c:v>20078</c:v>
                  </c:pt>
                  <c:pt idx="370">
                    <c:v>300</c:v>
                  </c:pt>
                  <c:pt idx="371">
                    <c:v>9840</c:v>
                  </c:pt>
                  <c:pt idx="372">
                    <c:v>88267</c:v>
                  </c:pt>
                  <c:pt idx="373">
                    <c:v>88316</c:v>
                  </c:pt>
                  <c:pt idx="374">
                    <c:v>Obs: composição/Base -  ORSE - 9388</c:v>
                  </c:pt>
                  <c:pt idx="375">
                    <c:v>0</c:v>
                  </c:pt>
                  <c:pt idx="376">
                    <c:v>COD.</c:v>
                  </c:pt>
                  <c:pt idx="377">
                    <c:v>COMP. 50</c:v>
                  </c:pt>
                  <c:pt idx="378">
                    <c:v>88316</c:v>
                  </c:pt>
                  <c:pt idx="379">
                    <c:v>88267</c:v>
                  </c:pt>
                  <c:pt idx="380">
                    <c:v>2036</c:v>
                  </c:pt>
                  <c:pt idx="381">
                    <c:v>706</c:v>
                  </c:pt>
                  <c:pt idx="382">
                    <c:v>138</c:v>
                  </c:pt>
                  <c:pt idx="383">
                    <c:v>Obs: composição/Base -  SINAPI - 1102</c:v>
                  </c:pt>
                  <c:pt idx="384">
                    <c:v>0</c:v>
                  </c:pt>
                  <c:pt idx="385">
                    <c:v>COD.</c:v>
                  </c:pt>
                  <c:pt idx="386">
                    <c:v>COMP. 51</c:v>
                  </c:pt>
                  <c:pt idx="387">
                    <c:v>Mercado/1</c:v>
                  </c:pt>
                  <c:pt idx="388">
                    <c:v>88316</c:v>
                  </c:pt>
                  <c:pt idx="389">
                    <c:v>91467</c:v>
                  </c:pt>
                  <c:pt idx="390">
                    <c:v>Obs: composição/Base -  Composição modificada - ORSE - 8371</c:v>
                  </c:pt>
                  <c:pt idx="392">
                    <c:v>COD.</c:v>
                  </c:pt>
                  <c:pt idx="393">
                    <c:v>COMP. 52</c:v>
                  </c:pt>
                  <c:pt idx="394">
                    <c:v>37105</c:v>
                  </c:pt>
                  <c:pt idx="395">
                    <c:v>3146</c:v>
                  </c:pt>
                  <c:pt idx="396">
                    <c:v>6019</c:v>
                  </c:pt>
                  <c:pt idx="397">
                    <c:v>71</c:v>
                  </c:pt>
                  <c:pt idx="398">
                    <c:v>99</c:v>
                  </c:pt>
                  <c:pt idx="399">
                    <c:v>73</c:v>
                  </c:pt>
                  <c:pt idx="400">
                    <c:v>3482</c:v>
                  </c:pt>
                  <c:pt idx="401">
                    <c:v>3876</c:v>
                  </c:pt>
                  <c:pt idx="402">
                    <c:v>3878</c:v>
                  </c:pt>
                  <c:pt idx="403">
                    <c:v>3884</c:v>
                  </c:pt>
                  <c:pt idx="404">
                    <c:v>9862</c:v>
                  </c:pt>
                  <c:pt idx="405">
                    <c:v>9866</c:v>
                  </c:pt>
                  <c:pt idx="406">
                    <c:v>11830</c:v>
                  </c:pt>
                  <c:pt idx="407">
                    <c:v>34492</c:v>
                  </c:pt>
                  <c:pt idx="408">
                    <c:v>25950</c:v>
                  </c:pt>
                  <c:pt idx="409">
                    <c:v>92874</c:v>
                  </c:pt>
                  <c:pt idx="410">
                    <c:v>88316</c:v>
                  </c:pt>
                  <c:pt idx="411">
                    <c:v>88267</c:v>
                  </c:pt>
                  <c:pt idx="412">
                    <c:v>Obs: composição/Base -  Composição -  ORSE - 1442</c:v>
                  </c:pt>
                  <c:pt idx="414">
                    <c:v>COD.</c:v>
                  </c:pt>
                  <c:pt idx="415">
                    <c:v>COMP. 53</c:v>
                  </c:pt>
                  <c:pt idx="416">
                    <c:v>377</c:v>
                  </c:pt>
                  <c:pt idx="417">
                    <c:v>88316</c:v>
                  </c:pt>
                  <c:pt idx="418">
                    <c:v>Obs: composição/Base -  ORSE - 02066</c:v>
                  </c:pt>
                  <c:pt idx="420">
                    <c:v>COD.</c:v>
                  </c:pt>
                  <c:pt idx="421">
                    <c:v>COMP. 54</c:v>
                  </c:pt>
                  <c:pt idx="422">
                    <c:v>981</c:v>
                  </c:pt>
                  <c:pt idx="423">
                    <c:v>982</c:v>
                  </c:pt>
                  <c:pt idx="424">
                    <c:v>1326</c:v>
                  </c:pt>
                  <c:pt idx="425">
                    <c:v>2384</c:v>
                  </c:pt>
                  <c:pt idx="426">
                    <c:v>88267</c:v>
                  </c:pt>
                  <c:pt idx="427">
                    <c:v>88316</c:v>
                  </c:pt>
                  <c:pt idx="428">
                    <c:v>6136</c:v>
                  </c:pt>
                  <c:pt idx="429">
                    <c:v>11683</c:v>
                  </c:pt>
                  <c:pt idx="430">
                    <c:v>Obs: composição/Base -  ORSE - 2005 (Retiramos o tipo de torneira)</c:v>
                  </c:pt>
                  <c:pt idx="432">
                    <c:v>COD.</c:v>
                  </c:pt>
                  <c:pt idx="433">
                    <c:v>COMP. 55</c:v>
                  </c:pt>
                  <c:pt idx="434">
                    <c:v>11683</c:v>
                  </c:pt>
                  <c:pt idx="435">
                    <c:v>6145</c:v>
                  </c:pt>
                  <c:pt idx="436">
                    <c:v>88316</c:v>
                  </c:pt>
                  <c:pt idx="437">
                    <c:v>88267</c:v>
                  </c:pt>
                  <c:pt idx="438">
                    <c:v>4393</c:v>
                  </c:pt>
                  <c:pt idx="439">
                    <c:v>2384</c:v>
                  </c:pt>
                  <c:pt idx="440">
                    <c:v>1326</c:v>
                  </c:pt>
                  <c:pt idx="441">
                    <c:v>982</c:v>
                  </c:pt>
                  <c:pt idx="442">
                    <c:v>981</c:v>
                  </c:pt>
                  <c:pt idx="443">
                    <c:v>Obs: composição/Base -  ORSE - 2006 (Retiramos o tipo de torneira)</c:v>
                  </c:pt>
                  <c:pt idx="445">
                    <c:v>COD.</c:v>
                  </c:pt>
                  <c:pt idx="446">
                    <c:v>COMP. 56</c:v>
                  </c:pt>
                  <c:pt idx="447">
                    <c:v>8515</c:v>
                  </c:pt>
                  <c:pt idx="448">
                    <c:v>11683</c:v>
                  </c:pt>
                  <c:pt idx="449">
                    <c:v>6145</c:v>
                  </c:pt>
                  <c:pt idx="450">
                    <c:v>88316</c:v>
                  </c:pt>
                  <c:pt idx="451">
                    <c:v>88267</c:v>
                  </c:pt>
                  <c:pt idx="452">
                    <c:v>4393</c:v>
                  </c:pt>
                  <c:pt idx="453">
                    <c:v>2384</c:v>
                  </c:pt>
                  <c:pt idx="454">
                    <c:v>982</c:v>
                  </c:pt>
                  <c:pt idx="455">
                    <c:v>981</c:v>
                  </c:pt>
                  <c:pt idx="456">
                    <c:v>Obs: composição/Base -  ORSE - 2006(todos os itens menos o lavatório e torneira) + 8515/ORSE INSUMO</c:v>
                  </c:pt>
                  <c:pt idx="458">
                    <c:v>COD.</c:v>
                  </c:pt>
                  <c:pt idx="459">
                    <c:v>COMP. 57</c:v>
                  </c:pt>
                  <c:pt idx="460">
                    <c:v>981</c:v>
                  </c:pt>
                  <c:pt idx="461">
                    <c:v>Mercado/2</c:v>
                  </c:pt>
                  <c:pt idx="462">
                    <c:v>88267</c:v>
                  </c:pt>
                  <c:pt idx="463">
                    <c:v>88316</c:v>
                  </c:pt>
                  <c:pt idx="464">
                    <c:v>Obs: composição/Base -  ORSE -  4392 - MODIFICADA</c:v>
                  </c:pt>
                  <c:pt idx="466">
                    <c:v>COD.</c:v>
                  </c:pt>
                  <c:pt idx="467">
                    <c:v>COMP. 58</c:v>
                  </c:pt>
                  <c:pt idx="468">
                    <c:v>Mercado/3</c:v>
                  </c:pt>
                  <c:pt idx="469">
                    <c:v>88309</c:v>
                  </c:pt>
                  <c:pt idx="470">
                    <c:v>88316</c:v>
                  </c:pt>
                  <c:pt idx="471">
                    <c:v>94963</c:v>
                  </c:pt>
                  <c:pt idx="472">
                    <c:v>92921</c:v>
                  </c:pt>
                  <c:pt idx="473">
                    <c:v>87298</c:v>
                  </c:pt>
                  <c:pt idx="474">
                    <c:v>Mercado/4</c:v>
                  </c:pt>
                  <c:pt idx="475">
                    <c:v>88316</c:v>
                  </c:pt>
                  <c:pt idx="476">
                    <c:v>88267</c:v>
                  </c:pt>
                  <c:pt idx="477">
                    <c:v>Obs: composição/Base -  ORSE - 8365(Retirada a Bancada)+ EXPURGO + SIFÃO</c:v>
                  </c:pt>
                  <c:pt idx="479">
                    <c:v>COD.</c:v>
                  </c:pt>
                  <c:pt idx="480">
                    <c:v>COMP. 59</c:v>
                  </c:pt>
                  <c:pt idx="481">
                    <c:v>39588</c:v>
                  </c:pt>
                  <c:pt idx="482">
                    <c:v>39833</c:v>
                  </c:pt>
                  <c:pt idx="483">
                    <c:v>88264</c:v>
                  </c:pt>
                  <c:pt idx="484">
                    <c:v>88316</c:v>
                  </c:pt>
                  <c:pt idx="485">
                    <c:v>Obs: composição/Base -  ORSE - 8020(Complementada)</c:v>
                  </c:pt>
                  <c:pt idx="487">
                    <c:v>COD.</c:v>
                  </c:pt>
                  <c:pt idx="488">
                    <c:v>COMP. 60</c:v>
                  </c:pt>
                  <c:pt idx="489">
                    <c:v>404</c:v>
                  </c:pt>
                  <c:pt idx="490">
                    <c:v>88264</c:v>
                  </c:pt>
                  <c:pt idx="491">
                    <c:v>Obs: composição/Base -  Composição -  ORSE - 9828 + 404/SINAPI INSUMO</c:v>
                  </c:pt>
                </c:lvl>
                <c:lvl>
                  <c:pt idx="0">
                    <c:v>COD.</c:v>
                  </c:pt>
                  <c:pt idx="1">
                    <c:v>COMP. 1</c:v>
                  </c:pt>
                  <c:pt idx="2">
                    <c:v>90781</c:v>
                  </c:pt>
                  <c:pt idx="3">
                    <c:v>88253</c:v>
                  </c:pt>
                  <c:pt idx="4">
                    <c:v>88262</c:v>
                  </c:pt>
                  <c:pt idx="5">
                    <c:v>88316</c:v>
                  </c:pt>
                  <c:pt idx="6">
                    <c:v>345</c:v>
                  </c:pt>
                  <c:pt idx="7">
                    <c:v>4491</c:v>
                  </c:pt>
                  <c:pt idx="8">
                    <c:v>5067</c:v>
                  </c:pt>
                  <c:pt idx="9">
                    <c:v>10567</c:v>
                  </c:pt>
                  <c:pt idx="10">
                    <c:v>Obs: composição/Base -  Composição ORSE - 4816</c:v>
                  </c:pt>
                  <c:pt idx="12">
                    <c:v>COD.</c:v>
                  </c:pt>
                  <c:pt idx="13">
                    <c:v>COMP. 2</c:v>
                  </c:pt>
                  <c:pt idx="14">
                    <c:v>88316</c:v>
                  </c:pt>
                  <c:pt idx="15">
                    <c:v>88262</c:v>
                  </c:pt>
                  <c:pt idx="16">
                    <c:v>Obs: composição/Base -  Composição ORSE - 00030</c:v>
                  </c:pt>
                  <c:pt idx="18">
                    <c:v>COD.</c:v>
                  </c:pt>
                  <c:pt idx="19">
                    <c:v>COMP. 3</c:v>
                  </c:pt>
                  <c:pt idx="20">
                    <c:v>88309</c:v>
                  </c:pt>
                  <c:pt idx="21">
                    <c:v>88316</c:v>
                  </c:pt>
                  <c:pt idx="22">
                    <c:v>Obs: composição/Base -  Composição ORSE - 03240</c:v>
                  </c:pt>
                  <c:pt idx="24">
                    <c:v>COD.</c:v>
                  </c:pt>
                  <c:pt idx="25">
                    <c:v>COMP. 4</c:v>
                  </c:pt>
                  <c:pt idx="26">
                    <c:v>88316</c:v>
                  </c:pt>
                  <c:pt idx="27">
                    <c:v>91467</c:v>
                  </c:pt>
                  <c:pt idx="28">
                    <c:v>94963</c:v>
                  </c:pt>
                  <c:pt idx="29">
                    <c:v>Obs: composição/Base -  Composição ORSE - 03242</c:v>
                  </c:pt>
                  <c:pt idx="31">
                    <c:v>COD.</c:v>
                  </c:pt>
                  <c:pt idx="32">
                    <c:v>COMP. 5</c:v>
                  </c:pt>
                  <c:pt idx="33">
                    <c:v>90781</c:v>
                  </c:pt>
                  <c:pt idx="34">
                    <c:v>88253</c:v>
                  </c:pt>
                  <c:pt idx="35">
                    <c:v>Obs: composição/Base -  Composição ORSE - 02548</c:v>
                  </c:pt>
                  <c:pt idx="37">
                    <c:v>COD.</c:v>
                  </c:pt>
                  <c:pt idx="38">
                    <c:v>COMP. 6</c:v>
                  </c:pt>
                  <c:pt idx="39">
                    <c:v>1527</c:v>
                  </c:pt>
                  <c:pt idx="40">
                    <c:v>92874</c:v>
                  </c:pt>
                  <c:pt idx="41">
                    <c:v>Obs: composição/Base -  Composição ORSE 07369</c:v>
                  </c:pt>
                  <c:pt idx="43">
                    <c:v>COD.</c:v>
                  </c:pt>
                  <c:pt idx="44">
                    <c:v>COMP. 7</c:v>
                  </c:pt>
                  <c:pt idx="45">
                    <c:v>88245</c:v>
                  </c:pt>
                  <c:pt idx="46">
                    <c:v>88309</c:v>
                  </c:pt>
                  <c:pt idx="47">
                    <c:v>88316</c:v>
                  </c:pt>
                  <c:pt idx="48">
                    <c:v>94971</c:v>
                  </c:pt>
                  <c:pt idx="49">
                    <c:v>7156</c:v>
                  </c:pt>
                  <c:pt idx="50">
                    <c:v>Obs: composição/Base -  Composição  SINAPI - 72183 (Modificada)</c:v>
                  </c:pt>
                  <c:pt idx="52">
                    <c:v>COD.</c:v>
                  </c:pt>
                  <c:pt idx="53">
                    <c:v>COMP. 8</c:v>
                  </c:pt>
                  <c:pt idx="54">
                    <c:v>10966</c:v>
                  </c:pt>
                  <c:pt idx="55">
                    <c:v>88278</c:v>
                  </c:pt>
                  <c:pt idx="56">
                    <c:v>88316</c:v>
                  </c:pt>
                  <c:pt idx="57">
                    <c:v>Obs: composição/Base - SINAPI JULHO/18 - 72113</c:v>
                  </c:pt>
                  <c:pt idx="59">
                    <c:v>COD.</c:v>
                  </c:pt>
                  <c:pt idx="60">
                    <c:v>COMP. 9</c:v>
                  </c:pt>
                  <c:pt idx="61">
                    <c:v>88278</c:v>
                  </c:pt>
                  <c:pt idx="62">
                    <c:v>88316</c:v>
                  </c:pt>
                  <c:pt idx="63">
                    <c:v>13086</c:v>
                  </c:pt>
                  <c:pt idx="64">
                    <c:v>Obs: composição/Base - Composição adaptada SINAPI - 72113</c:v>
                  </c:pt>
                  <c:pt idx="66">
                    <c:v>COD.</c:v>
                  </c:pt>
                  <c:pt idx="67">
                    <c:v>COMP. 10</c:v>
                  </c:pt>
                  <c:pt idx="68">
                    <c:v>88278</c:v>
                  </c:pt>
                  <c:pt idx="69">
                    <c:v>88316</c:v>
                  </c:pt>
                  <c:pt idx="70">
                    <c:v>7695</c:v>
                  </c:pt>
                  <c:pt idx="71">
                    <c:v>7695</c:v>
                  </c:pt>
                  <c:pt idx="72">
                    <c:v>Obs: composição/Base -  ORSE - 893</c:v>
                  </c:pt>
                  <c:pt idx="74">
                    <c:v>COD.</c:v>
                  </c:pt>
                  <c:pt idx="75">
                    <c:v>COMP. 11</c:v>
                  </c:pt>
                  <c:pt idx="76">
                    <c:v>1332</c:v>
                  </c:pt>
                  <c:pt idx="77">
                    <c:v>88315</c:v>
                  </c:pt>
                  <c:pt idx="78">
                    <c:v>88316</c:v>
                  </c:pt>
                  <c:pt idx="79">
                    <c:v>10997</c:v>
                  </c:pt>
                  <c:pt idx="80">
                    <c:v>Obs: composição/Base -Composição adaptada - ORSE - 08773</c:v>
                  </c:pt>
                  <c:pt idx="82">
                    <c:v>COD.</c:v>
                  </c:pt>
                  <c:pt idx="83">
                    <c:v>COMP. 12</c:v>
                  </c:pt>
                  <c:pt idx="84">
                    <c:v>11977</c:v>
                  </c:pt>
                  <c:pt idx="85">
                    <c:v>88316</c:v>
                  </c:pt>
                  <c:pt idx="86">
                    <c:v>Obs: composição/Base - Composição adaptada - ORSE - 00685</c:v>
                  </c:pt>
                  <c:pt idx="88">
                    <c:v>COD.</c:v>
                  </c:pt>
                  <c:pt idx="89">
                    <c:v>COMP. 13</c:v>
                  </c:pt>
                  <c:pt idx="90">
                    <c:v>34583</c:v>
                  </c:pt>
                  <c:pt idx="91">
                    <c:v>Obs:  composição/Base - Composição ORSE - 10565</c:v>
                  </c:pt>
                  <c:pt idx="93">
                    <c:v>COD.</c:v>
                  </c:pt>
                  <c:pt idx="94">
                    <c:v>COMP. 14</c:v>
                  </c:pt>
                  <c:pt idx="95">
                    <c:v>11262</c:v>
                  </c:pt>
                  <c:pt idx="96">
                    <c:v>Obs:  composição/Base - Composição adaptada  SINAPI - 10565</c:v>
                  </c:pt>
                  <c:pt idx="98">
                    <c:v>COD.</c:v>
                  </c:pt>
                  <c:pt idx="99">
                    <c:v>COMP. 15</c:v>
                  </c:pt>
                  <c:pt idx="100">
                    <c:v>I8333</c:v>
                  </c:pt>
                  <c:pt idx="101">
                    <c:v>Obs:  composição/Base - Composição adaptada  SINAPI - 10565</c:v>
                  </c:pt>
                  <c:pt idx="103">
                    <c:v>COD.</c:v>
                  </c:pt>
                  <c:pt idx="104">
                    <c:v>COMP. 16</c:v>
                  </c:pt>
                  <c:pt idx="105">
                    <c:v>I8333</c:v>
                  </c:pt>
                  <c:pt idx="106">
                    <c:v>Obs:  composição/Base - Composição adaptada  SINAPI - 10565</c:v>
                  </c:pt>
                  <c:pt idx="108">
                    <c:v>COD.</c:v>
                  </c:pt>
                  <c:pt idx="109">
                    <c:v>COMP. 17</c:v>
                  </c:pt>
                  <c:pt idx="110">
                    <c:v>88309</c:v>
                  </c:pt>
                  <c:pt idx="111">
                    <c:v>88316</c:v>
                  </c:pt>
                  <c:pt idx="112">
                    <c:v>34357</c:v>
                  </c:pt>
                  <c:pt idx="113">
                    <c:v>7403</c:v>
                  </c:pt>
                  <c:pt idx="114">
                    <c:v>34353</c:v>
                  </c:pt>
                  <c:pt idx="115">
                    <c:v>Obs: composição/Base -  Composição adaptada -  ORSE 10617</c:v>
                  </c:pt>
                  <c:pt idx="117">
                    <c:v>COD.</c:v>
                  </c:pt>
                  <c:pt idx="118">
                    <c:v>COMP. 18</c:v>
                  </c:pt>
                  <c:pt idx="119">
                    <c:v>88309</c:v>
                  </c:pt>
                  <c:pt idx="120">
                    <c:v>88316</c:v>
                  </c:pt>
                  <c:pt idx="121">
                    <c:v>256</c:v>
                  </c:pt>
                  <c:pt idx="122">
                    <c:v>Obs: composição/Base -  ORSE 09681</c:v>
                  </c:pt>
                  <c:pt idx="124">
                    <c:v>COD.</c:v>
                  </c:pt>
                  <c:pt idx="125">
                    <c:v>COMP. 19</c:v>
                  </c:pt>
                  <c:pt idx="126">
                    <c:v>73833/001</c:v>
                  </c:pt>
                  <c:pt idx="127">
                    <c:v>96109</c:v>
                  </c:pt>
                  <c:pt idx="128">
                    <c:v>Obs: composição/Base - ORSE - 01946</c:v>
                  </c:pt>
                  <c:pt idx="130">
                    <c:v>COD.</c:v>
                  </c:pt>
                  <c:pt idx="131">
                    <c:v>COMP. 20</c:v>
                  </c:pt>
                  <c:pt idx="132">
                    <c:v>256</c:v>
                  </c:pt>
                  <c:pt idx="133">
                    <c:v>88309</c:v>
                  </c:pt>
                  <c:pt idx="134">
                    <c:v>88316</c:v>
                  </c:pt>
                  <c:pt idx="135">
                    <c:v>Obs: composição/Base - ORSE Modificada - 90407 + 256/ORSE INSUMO</c:v>
                  </c:pt>
                  <c:pt idx="137">
                    <c:v>COD.</c:v>
                  </c:pt>
                  <c:pt idx="138">
                    <c:v>COMP. 21</c:v>
                  </c:pt>
                  <c:pt idx="139">
                    <c:v>1979</c:v>
                  </c:pt>
                  <c:pt idx="140">
                    <c:v>1379</c:v>
                  </c:pt>
                  <c:pt idx="141">
                    <c:v>Obs: composição/Base - ORSE - 2260</c:v>
                  </c:pt>
                  <c:pt idx="143">
                    <c:v>COD.</c:v>
                  </c:pt>
                  <c:pt idx="144">
                    <c:v>COMP. 22</c:v>
                  </c:pt>
                  <c:pt idx="145">
                    <c:v>88309</c:v>
                  </c:pt>
                  <c:pt idx="146">
                    <c:v>88316</c:v>
                  </c:pt>
                  <c:pt idx="147">
                    <c:v>2540</c:v>
                  </c:pt>
                  <c:pt idx="148">
                    <c:v>2684</c:v>
                  </c:pt>
                  <c:pt idx="149">
                    <c:v>9758</c:v>
                  </c:pt>
                  <c:pt idx="150">
                    <c:v>Obs: composição/Base -  ORSE - 9418</c:v>
                  </c:pt>
                  <c:pt idx="152">
                    <c:v>COD.</c:v>
                  </c:pt>
                  <c:pt idx="153">
                    <c:v>COMP. 23</c:v>
                  </c:pt>
                  <c:pt idx="154">
                    <c:v>88309</c:v>
                  </c:pt>
                  <c:pt idx="155">
                    <c:v>88316</c:v>
                  </c:pt>
                  <c:pt idx="156">
                    <c:v>9238</c:v>
                  </c:pt>
                  <c:pt idx="157">
                    <c:v>Obs: composição/Base -  ORSE - 9360</c:v>
                  </c:pt>
                  <c:pt idx="159">
                    <c:v>COD.</c:v>
                  </c:pt>
                  <c:pt idx="160">
                    <c:v>COMP. 24</c:v>
                  </c:pt>
                  <c:pt idx="161">
                    <c:v>12793</c:v>
                  </c:pt>
                  <c:pt idx="162">
                    <c:v>88309</c:v>
                  </c:pt>
                  <c:pt idx="163">
                    <c:v>88316</c:v>
                  </c:pt>
                  <c:pt idx="164">
                    <c:v>87295</c:v>
                  </c:pt>
                  <c:pt idx="165">
                    <c:v>Obs: composição/Base -  ORSE - 1842</c:v>
                  </c:pt>
                  <c:pt idx="167">
                    <c:v>COD.</c:v>
                  </c:pt>
                  <c:pt idx="168">
                    <c:v>COMP. 25</c:v>
                  </c:pt>
                  <c:pt idx="169">
                    <c:v>88309</c:v>
                  </c:pt>
                  <c:pt idx="170">
                    <c:v>88316</c:v>
                  </c:pt>
                  <c:pt idx="171">
                    <c:v>3116</c:v>
                  </c:pt>
                  <c:pt idx="172">
                    <c:v>10994</c:v>
                  </c:pt>
                  <c:pt idx="173">
                    <c:v>87298</c:v>
                  </c:pt>
                  <c:pt idx="174">
                    <c:v>COMP. 196</c:v>
                  </c:pt>
                  <c:pt idx="175">
                    <c:v>COMP. 197</c:v>
                  </c:pt>
                  <c:pt idx="176">
                    <c:v>Obs: composição/Base -  ORSE JANEIRO/2016 - 7272(Modificado)</c:v>
                  </c:pt>
                  <c:pt idx="178">
                    <c:v>COD.</c:v>
                  </c:pt>
                  <c:pt idx="179">
                    <c:v>COMP. 26</c:v>
                  </c:pt>
                  <c:pt idx="180">
                    <c:v>38637</c:v>
                  </c:pt>
                  <c:pt idx="181">
                    <c:v>1749</c:v>
                  </c:pt>
                  <c:pt idx="182">
                    <c:v>88267</c:v>
                  </c:pt>
                  <c:pt idx="183">
                    <c:v>88309</c:v>
                  </c:pt>
                  <c:pt idx="184">
                    <c:v>88316</c:v>
                  </c:pt>
                  <c:pt idx="185">
                    <c:v>6157</c:v>
                  </c:pt>
                  <c:pt idx="186">
                    <c:v>94963</c:v>
                  </c:pt>
                  <c:pt idx="187">
                    <c:v>38</c:v>
                  </c:pt>
                  <c:pt idx="188">
                    <c:v>Obs: composição/Base -  ORSE - 9756</c:v>
                  </c:pt>
                  <c:pt idx="190">
                    <c:v>COD.</c:v>
                  </c:pt>
                  <c:pt idx="191">
                    <c:v>COMP. 27</c:v>
                  </c:pt>
                  <c:pt idx="192">
                    <c:v>88309</c:v>
                  </c:pt>
                  <c:pt idx="193">
                    <c:v>12967</c:v>
                  </c:pt>
                  <c:pt idx="194">
                    <c:v>Obs: composição/Base -  ORSE - 12128</c:v>
                  </c:pt>
                  <c:pt idx="196">
                    <c:v>COD.</c:v>
                  </c:pt>
                  <c:pt idx="197">
                    <c:v>COMP. 28</c:v>
                  </c:pt>
                  <c:pt idx="198">
                    <c:v>88309</c:v>
                  </c:pt>
                  <c:pt idx="199">
                    <c:v>12970</c:v>
                  </c:pt>
                  <c:pt idx="200">
                    <c:v>Obs: composição/Base -  Orse - 12129</c:v>
                  </c:pt>
                  <c:pt idx="202">
                    <c:v>COD.</c:v>
                  </c:pt>
                  <c:pt idx="203">
                    <c:v>COMP. 29</c:v>
                  </c:pt>
                  <c:pt idx="204">
                    <c:v>2313</c:v>
                  </c:pt>
                  <c:pt idx="205">
                    <c:v>1806</c:v>
                  </c:pt>
                  <c:pt idx="206">
                    <c:v>88267</c:v>
                  </c:pt>
                  <c:pt idx="207">
                    <c:v>6298</c:v>
                  </c:pt>
                  <c:pt idx="208">
                    <c:v>93382</c:v>
                  </c:pt>
                  <c:pt idx="209">
                    <c:v>96537</c:v>
                  </c:pt>
                  <c:pt idx="210">
                    <c:v>94963</c:v>
                  </c:pt>
                  <c:pt idx="211">
                    <c:v>96523</c:v>
                  </c:pt>
                  <c:pt idx="212">
                    <c:v>Obs: composição/Base -  ORSE - 04629</c:v>
                  </c:pt>
                  <c:pt idx="214">
                    <c:v>COD.</c:v>
                  </c:pt>
                  <c:pt idx="215">
                    <c:v>COMP. 30</c:v>
                  </c:pt>
                  <c:pt idx="216">
                    <c:v>87905</c:v>
                  </c:pt>
                  <c:pt idx="217">
                    <c:v>83693</c:v>
                  </c:pt>
                  <c:pt idx="218">
                    <c:v>87792</c:v>
                  </c:pt>
                  <c:pt idx="219">
                    <c:v>87521</c:v>
                  </c:pt>
                  <c:pt idx="220">
                    <c:v>10997</c:v>
                  </c:pt>
                  <c:pt idx="221">
                    <c:v>7158</c:v>
                  </c:pt>
                  <c:pt idx="222">
                    <c:v>88317</c:v>
                  </c:pt>
                  <c:pt idx="223">
                    <c:v>88316</c:v>
                  </c:pt>
                  <c:pt idx="224">
                    <c:v>2701</c:v>
                  </c:pt>
                  <c:pt idx="225">
                    <c:v>342</c:v>
                  </c:pt>
                  <c:pt idx="226">
                    <c:v>2758</c:v>
                  </c:pt>
                  <c:pt idx="227">
                    <c:v>2313</c:v>
                  </c:pt>
                  <c:pt idx="228">
                    <c:v>2310</c:v>
                  </c:pt>
                  <c:pt idx="229">
                    <c:v>Obs: composição/Base -  ORSE - 4299 ajustada</c:v>
                  </c:pt>
                  <c:pt idx="231">
                    <c:v>COD.</c:v>
                  </c:pt>
                  <c:pt idx="232">
                    <c:v>COMP. 31</c:v>
                  </c:pt>
                  <c:pt idx="233">
                    <c:v>COMP. 32</c:v>
                  </c:pt>
                  <c:pt idx="234">
                    <c:v>Obs: composição/Base -  Composição Elaborada</c:v>
                  </c:pt>
                  <c:pt idx="236">
                    <c:v>COD.</c:v>
                  </c:pt>
                  <c:pt idx="237">
                    <c:v>COMP. 32</c:v>
                  </c:pt>
                  <c:pt idx="238">
                    <c:v>40811</c:v>
                  </c:pt>
                  <c:pt idx="239">
                    <c:v>Obs: composição/Base -  Composição Elaborada</c:v>
                  </c:pt>
                  <c:pt idx="241">
                    <c:v>COD.</c:v>
                  </c:pt>
                  <c:pt idx="242">
                    <c:v>COMP. 33</c:v>
                  </c:pt>
                  <c:pt idx="243">
                    <c:v>Mercado/6</c:v>
                  </c:pt>
                  <c:pt idx="244">
                    <c:v>88277</c:v>
                  </c:pt>
                  <c:pt idx="245">
                    <c:v>88316</c:v>
                  </c:pt>
                  <c:pt idx="246">
                    <c:v>Obs: composição/Base -  Composição 73885/4(MÃO DE OBRA) + Mercado/6</c:v>
                  </c:pt>
                  <c:pt idx="248">
                    <c:v>COD.</c:v>
                  </c:pt>
                  <c:pt idx="249">
                    <c:v>COMP. 34</c:v>
                  </c:pt>
                  <c:pt idx="250">
                    <c:v>Mercado/7</c:v>
                  </c:pt>
                  <c:pt idx="251">
                    <c:v>88277</c:v>
                  </c:pt>
                  <c:pt idx="252">
                    <c:v>88316</c:v>
                  </c:pt>
                  <c:pt idx="253">
                    <c:v>Obs: composição/Base -  Composição 73885/5(MÃO DE OBRA) + Mercado/7</c:v>
                  </c:pt>
                  <c:pt idx="255">
                    <c:v>COD.</c:v>
                  </c:pt>
                  <c:pt idx="256">
                    <c:v>COMP. 35</c:v>
                  </c:pt>
                  <c:pt idx="257">
                    <c:v>Mercado/10</c:v>
                  </c:pt>
                  <c:pt idx="258">
                    <c:v>88277</c:v>
                  </c:pt>
                  <c:pt idx="259">
                    <c:v>88316</c:v>
                  </c:pt>
                  <c:pt idx="260">
                    <c:v>Obs: composição/Base -  Composição 73885/5(MÃO DE OBRA) + Mercado/10</c:v>
                  </c:pt>
                  <c:pt idx="262">
                    <c:v>COD.</c:v>
                  </c:pt>
                  <c:pt idx="263">
                    <c:v>COMP. 36</c:v>
                  </c:pt>
                  <c:pt idx="264">
                    <c:v>Mercado/11</c:v>
                  </c:pt>
                  <c:pt idx="265">
                    <c:v>88277</c:v>
                  </c:pt>
                  <c:pt idx="266">
                    <c:v>88316</c:v>
                  </c:pt>
                  <c:pt idx="267">
                    <c:v>Obs: composição/Base -  Composição 73885/5(MÃO DE OBRA) + Mercado/11</c:v>
                  </c:pt>
                  <c:pt idx="269">
                    <c:v>COD.</c:v>
                  </c:pt>
                  <c:pt idx="270">
                    <c:v>COMP. 37</c:v>
                  </c:pt>
                  <c:pt idx="271">
                    <c:v>Mercado/12</c:v>
                  </c:pt>
                  <c:pt idx="272">
                    <c:v>88277</c:v>
                  </c:pt>
                  <c:pt idx="273">
                    <c:v>88316</c:v>
                  </c:pt>
                  <c:pt idx="274">
                    <c:v>Obs: composição/Base -  Composição 73885/6 (MÃO DE OBRA) + Mercado/12</c:v>
                  </c:pt>
                  <c:pt idx="276">
                    <c:v>COD.</c:v>
                  </c:pt>
                  <c:pt idx="277">
                    <c:v>COMP. 38</c:v>
                  </c:pt>
                  <c:pt idx="278">
                    <c:v>Mercado/13</c:v>
                  </c:pt>
                  <c:pt idx="279">
                    <c:v>88277</c:v>
                  </c:pt>
                  <c:pt idx="280">
                    <c:v>88316</c:v>
                  </c:pt>
                  <c:pt idx="281">
                    <c:v>Obs: composição/Base -  Composição 73885/7(MÃO DE OBRA) + Mercado/13</c:v>
                  </c:pt>
                  <c:pt idx="283">
                    <c:v>COD.</c:v>
                  </c:pt>
                  <c:pt idx="284">
                    <c:v>COMP. 39</c:v>
                  </c:pt>
                  <c:pt idx="285">
                    <c:v>Mercado/14</c:v>
                  </c:pt>
                  <c:pt idx="286">
                    <c:v>88277</c:v>
                  </c:pt>
                  <c:pt idx="287">
                    <c:v>88316</c:v>
                  </c:pt>
                  <c:pt idx="288">
                    <c:v>Obs: composição/Base -  Composição 73885/7 + Mercado/14</c:v>
                  </c:pt>
                  <c:pt idx="290">
                    <c:v>COD.</c:v>
                  </c:pt>
                  <c:pt idx="291">
                    <c:v>COMP. 40</c:v>
                  </c:pt>
                  <c:pt idx="292">
                    <c:v>Mercado/15</c:v>
                  </c:pt>
                  <c:pt idx="293">
                    <c:v>88277</c:v>
                  </c:pt>
                  <c:pt idx="294">
                    <c:v>88316</c:v>
                  </c:pt>
                  <c:pt idx="295">
                    <c:v>Obs: composição/Base -  Composição 73885/7 + Mercado/15</c:v>
                  </c:pt>
                  <c:pt idx="297">
                    <c:v>COD.</c:v>
                  </c:pt>
                  <c:pt idx="298">
                    <c:v>COMP. 41</c:v>
                  </c:pt>
                  <c:pt idx="299">
                    <c:v>Mercado/16</c:v>
                  </c:pt>
                  <c:pt idx="300">
                    <c:v>88277</c:v>
                  </c:pt>
                  <c:pt idx="301">
                    <c:v>88316</c:v>
                  </c:pt>
                  <c:pt idx="302">
                    <c:v>Obs: composição/Base -  Composição 73885/7 + Mercado/16</c:v>
                  </c:pt>
                  <c:pt idx="304">
                    <c:v>COD.</c:v>
                  </c:pt>
                  <c:pt idx="305">
                    <c:v>COMP. 42</c:v>
                  </c:pt>
                  <c:pt idx="306">
                    <c:v>7253</c:v>
                  </c:pt>
                  <c:pt idx="307">
                    <c:v>88316</c:v>
                  </c:pt>
                  <c:pt idx="308">
                    <c:v>Obs: composição/Base -  Composição Modificada -  ORSE - 2394</c:v>
                  </c:pt>
                  <c:pt idx="310">
                    <c:v>COD.</c:v>
                  </c:pt>
                  <c:pt idx="311">
                    <c:v>COMP. 43</c:v>
                  </c:pt>
                  <c:pt idx="312">
                    <c:v>2036</c:v>
                  </c:pt>
                  <c:pt idx="313">
                    <c:v>138</c:v>
                  </c:pt>
                  <c:pt idx="314">
                    <c:v>20067</c:v>
                  </c:pt>
                  <c:pt idx="315">
                    <c:v>88267</c:v>
                  </c:pt>
                  <c:pt idx="316">
                    <c:v>88316</c:v>
                  </c:pt>
                  <c:pt idx="317">
                    <c:v>Obs: composição/Base -  ORSE - 09389</c:v>
                  </c:pt>
                  <c:pt idx="319">
                    <c:v>COD.</c:v>
                  </c:pt>
                  <c:pt idx="320">
                    <c:v>COMP. 44</c:v>
                  </c:pt>
                  <c:pt idx="321">
                    <c:v>20078</c:v>
                  </c:pt>
                  <c:pt idx="322">
                    <c:v>299</c:v>
                  </c:pt>
                  <c:pt idx="323">
                    <c:v>9841</c:v>
                  </c:pt>
                  <c:pt idx="324">
                    <c:v>88267</c:v>
                  </c:pt>
                  <c:pt idx="325">
                    <c:v>88316</c:v>
                  </c:pt>
                  <c:pt idx="326">
                    <c:v>Obs: composição/Base -  ORSE - 09387</c:v>
                  </c:pt>
                  <c:pt idx="328">
                    <c:v>COD.</c:v>
                  </c:pt>
                  <c:pt idx="329">
                    <c:v>COMP. 45</c:v>
                  </c:pt>
                  <c:pt idx="330">
                    <c:v>20078</c:v>
                  </c:pt>
                  <c:pt idx="331">
                    <c:v>298</c:v>
                  </c:pt>
                  <c:pt idx="332">
                    <c:v>9839</c:v>
                  </c:pt>
                  <c:pt idx="333">
                    <c:v>88267</c:v>
                  </c:pt>
                  <c:pt idx="334">
                    <c:v>88316</c:v>
                  </c:pt>
                  <c:pt idx="335">
                    <c:v>Obs: composição/Base -  ORSE - 09386</c:v>
                  </c:pt>
                  <c:pt idx="337">
                    <c:v>COD.</c:v>
                  </c:pt>
                  <c:pt idx="338">
                    <c:v>COMP. 46</c:v>
                  </c:pt>
                  <c:pt idx="339">
                    <c:v>20078</c:v>
                  </c:pt>
                  <c:pt idx="340">
                    <c:v>20085</c:v>
                  </c:pt>
                  <c:pt idx="341">
                    <c:v>20068</c:v>
                  </c:pt>
                  <c:pt idx="342">
                    <c:v>88267</c:v>
                  </c:pt>
                  <c:pt idx="343">
                    <c:v>88316</c:v>
                  </c:pt>
                  <c:pt idx="344">
                    <c:v>Obs: composição/Base -  ORSE - 09385</c:v>
                  </c:pt>
                  <c:pt idx="346">
                    <c:v>COD.</c:v>
                  </c:pt>
                  <c:pt idx="347">
                    <c:v>COMP. 47</c:v>
                  </c:pt>
                  <c:pt idx="348">
                    <c:v>138</c:v>
                  </c:pt>
                  <c:pt idx="349">
                    <c:v>1270</c:v>
                  </c:pt>
                  <c:pt idx="350">
                    <c:v>2036</c:v>
                  </c:pt>
                  <c:pt idx="351">
                    <c:v>88267</c:v>
                  </c:pt>
                  <c:pt idx="352">
                    <c:v>88316</c:v>
                  </c:pt>
                  <c:pt idx="353">
                    <c:v>1270</c:v>
                  </c:pt>
                  <c:pt idx="354">
                    <c:v>2036</c:v>
                  </c:pt>
                  <c:pt idx="355">
                    <c:v>Obs: composição/Base -  ORSE - 1659</c:v>
                  </c:pt>
                  <c:pt idx="357">
                    <c:v>COD.</c:v>
                  </c:pt>
                  <c:pt idx="358">
                    <c:v>COMP. 48</c:v>
                  </c:pt>
                  <c:pt idx="359">
                    <c:v>20078</c:v>
                  </c:pt>
                  <c:pt idx="360">
                    <c:v>297</c:v>
                  </c:pt>
                  <c:pt idx="361">
                    <c:v>296</c:v>
                  </c:pt>
                  <c:pt idx="362">
                    <c:v>11657</c:v>
                  </c:pt>
                  <c:pt idx="363">
                    <c:v>88267</c:v>
                  </c:pt>
                  <c:pt idx="364">
                    <c:v>88316</c:v>
                  </c:pt>
                  <c:pt idx="365">
                    <c:v>Obs: composição/Base -  ORSE - 1661</c:v>
                  </c:pt>
                  <c:pt idx="367">
                    <c:v>COD.</c:v>
                  </c:pt>
                  <c:pt idx="368">
                    <c:v>COMP. 49</c:v>
                  </c:pt>
                  <c:pt idx="369">
                    <c:v>20078</c:v>
                  </c:pt>
                  <c:pt idx="370">
                    <c:v>300</c:v>
                  </c:pt>
                  <c:pt idx="371">
                    <c:v>9840</c:v>
                  </c:pt>
                  <c:pt idx="372">
                    <c:v>88267</c:v>
                  </c:pt>
                  <c:pt idx="373">
                    <c:v>88316</c:v>
                  </c:pt>
                  <c:pt idx="374">
                    <c:v>Obs: composição/Base -  ORSE - 9388</c:v>
                  </c:pt>
                  <c:pt idx="376">
                    <c:v>COD.</c:v>
                  </c:pt>
                  <c:pt idx="377">
                    <c:v>COMP. 50</c:v>
                  </c:pt>
                  <c:pt idx="378">
                    <c:v>88316</c:v>
                  </c:pt>
                  <c:pt idx="379">
                    <c:v>88267</c:v>
                  </c:pt>
                  <c:pt idx="380">
                    <c:v>2036</c:v>
                  </c:pt>
                  <c:pt idx="381">
                    <c:v>706</c:v>
                  </c:pt>
                  <c:pt idx="382">
                    <c:v>138</c:v>
                  </c:pt>
                  <c:pt idx="383">
                    <c:v>Obs: composição/Base -  SINAPI - 96704</c:v>
                  </c:pt>
                  <c:pt idx="385">
                    <c:v>COD.</c:v>
                  </c:pt>
                  <c:pt idx="386">
                    <c:v>COMP. 51</c:v>
                  </c:pt>
                  <c:pt idx="387">
                    <c:v>Mercado/1</c:v>
                  </c:pt>
                  <c:pt idx="388">
                    <c:v>88316</c:v>
                  </c:pt>
                  <c:pt idx="389">
                    <c:v>91467</c:v>
                  </c:pt>
                  <c:pt idx="390">
                    <c:v>Obs: composição/Base -  Composição modificada - ORSE - 8371</c:v>
                  </c:pt>
                  <c:pt idx="392">
                    <c:v>COD.</c:v>
                  </c:pt>
                  <c:pt idx="393">
                    <c:v>COMP. 52</c:v>
                  </c:pt>
                  <c:pt idx="394">
                    <c:v>37105</c:v>
                  </c:pt>
                  <c:pt idx="395">
                    <c:v>3146</c:v>
                  </c:pt>
                  <c:pt idx="396">
                    <c:v>6019</c:v>
                  </c:pt>
                  <c:pt idx="397">
                    <c:v>71</c:v>
                  </c:pt>
                  <c:pt idx="398">
                    <c:v>99</c:v>
                  </c:pt>
                  <c:pt idx="399">
                    <c:v>73</c:v>
                  </c:pt>
                  <c:pt idx="400">
                    <c:v>3482</c:v>
                  </c:pt>
                  <c:pt idx="401">
                    <c:v>3876</c:v>
                  </c:pt>
                  <c:pt idx="402">
                    <c:v>3878</c:v>
                  </c:pt>
                  <c:pt idx="403">
                    <c:v>3884</c:v>
                  </c:pt>
                  <c:pt idx="404">
                    <c:v>9862</c:v>
                  </c:pt>
                  <c:pt idx="405">
                    <c:v>9866</c:v>
                  </c:pt>
                  <c:pt idx="406">
                    <c:v>11830</c:v>
                  </c:pt>
                  <c:pt idx="407">
                    <c:v>34492</c:v>
                  </c:pt>
                  <c:pt idx="408">
                    <c:v>25950</c:v>
                  </c:pt>
                  <c:pt idx="409">
                    <c:v>92874</c:v>
                  </c:pt>
                  <c:pt idx="410">
                    <c:v>88316</c:v>
                  </c:pt>
                  <c:pt idx="411">
                    <c:v>88267</c:v>
                  </c:pt>
                  <c:pt idx="412">
                    <c:v>Obs: composição/Base -  Composição -  ORSE - 1442</c:v>
                  </c:pt>
                  <c:pt idx="414">
                    <c:v>COD.</c:v>
                  </c:pt>
                  <c:pt idx="415">
                    <c:v>COMP. 53</c:v>
                  </c:pt>
                  <c:pt idx="416">
                    <c:v>377</c:v>
                  </c:pt>
                  <c:pt idx="417">
                    <c:v>88316</c:v>
                  </c:pt>
                  <c:pt idx="418">
                    <c:v>Obs: composição/Base -  ORSE - 02066</c:v>
                  </c:pt>
                  <c:pt idx="420">
                    <c:v>COD.</c:v>
                  </c:pt>
                  <c:pt idx="421">
                    <c:v>COMP. 54</c:v>
                  </c:pt>
                  <c:pt idx="422">
                    <c:v>981</c:v>
                  </c:pt>
                  <c:pt idx="423">
                    <c:v>982</c:v>
                  </c:pt>
                  <c:pt idx="424">
                    <c:v>1326</c:v>
                  </c:pt>
                  <c:pt idx="425">
                    <c:v>2384</c:v>
                  </c:pt>
                  <c:pt idx="426">
                    <c:v>88267</c:v>
                  </c:pt>
                  <c:pt idx="427">
                    <c:v>88316</c:v>
                  </c:pt>
                  <c:pt idx="428">
                    <c:v>6136</c:v>
                  </c:pt>
                  <c:pt idx="429">
                    <c:v>11683</c:v>
                  </c:pt>
                  <c:pt idx="430">
                    <c:v>Obs: composição/Base -  ORSE - 2005 (Retiramos o tipo de torneira)</c:v>
                  </c:pt>
                  <c:pt idx="432">
                    <c:v>COD.</c:v>
                  </c:pt>
                  <c:pt idx="433">
                    <c:v>COMP. 55</c:v>
                  </c:pt>
                  <c:pt idx="434">
                    <c:v>11683</c:v>
                  </c:pt>
                  <c:pt idx="435">
                    <c:v>6145</c:v>
                  </c:pt>
                  <c:pt idx="436">
                    <c:v>88316</c:v>
                  </c:pt>
                  <c:pt idx="437">
                    <c:v>88267</c:v>
                  </c:pt>
                  <c:pt idx="438">
                    <c:v>4393</c:v>
                  </c:pt>
                  <c:pt idx="439">
                    <c:v>2384</c:v>
                  </c:pt>
                  <c:pt idx="440">
                    <c:v>1326</c:v>
                  </c:pt>
                  <c:pt idx="441">
                    <c:v>982</c:v>
                  </c:pt>
                  <c:pt idx="442">
                    <c:v>981</c:v>
                  </c:pt>
                  <c:pt idx="443">
                    <c:v>Obs: composição/Base -  ORSE - 2006 (Retiramos o tipo de torneira)</c:v>
                  </c:pt>
                  <c:pt idx="445">
                    <c:v>COD.</c:v>
                  </c:pt>
                  <c:pt idx="446">
                    <c:v>COMP. 56</c:v>
                  </c:pt>
                  <c:pt idx="447">
                    <c:v>8515</c:v>
                  </c:pt>
                  <c:pt idx="448">
                    <c:v>11683</c:v>
                  </c:pt>
                  <c:pt idx="449">
                    <c:v>6145</c:v>
                  </c:pt>
                  <c:pt idx="450">
                    <c:v>88316</c:v>
                  </c:pt>
                  <c:pt idx="451">
                    <c:v>88267</c:v>
                  </c:pt>
                  <c:pt idx="452">
                    <c:v>4393</c:v>
                  </c:pt>
                  <c:pt idx="453">
                    <c:v>2384</c:v>
                  </c:pt>
                  <c:pt idx="454">
                    <c:v>982</c:v>
                  </c:pt>
                  <c:pt idx="455">
                    <c:v>981</c:v>
                  </c:pt>
                  <c:pt idx="456">
                    <c:v>Obs: composição/Base -  ORSE - 2006(todos os itens menos o lavatório e torneira) + 8515/ORSE INSUMO</c:v>
                  </c:pt>
                  <c:pt idx="458">
                    <c:v>COD.</c:v>
                  </c:pt>
                  <c:pt idx="459">
                    <c:v>COMP. 57</c:v>
                  </c:pt>
                  <c:pt idx="460">
                    <c:v>981</c:v>
                  </c:pt>
                  <c:pt idx="461">
                    <c:v>Mercado/2</c:v>
                  </c:pt>
                  <c:pt idx="462">
                    <c:v>88267</c:v>
                  </c:pt>
                  <c:pt idx="463">
                    <c:v>88316</c:v>
                  </c:pt>
                  <c:pt idx="464">
                    <c:v>Obs: composição/Base -  ORSE -  4392 - MODIFICADA</c:v>
                  </c:pt>
                  <c:pt idx="466">
                    <c:v>COD.</c:v>
                  </c:pt>
                  <c:pt idx="467">
                    <c:v>COMP. 58</c:v>
                  </c:pt>
                  <c:pt idx="468">
                    <c:v>Mercado/3</c:v>
                  </c:pt>
                  <c:pt idx="469">
                    <c:v>88309</c:v>
                  </c:pt>
                  <c:pt idx="470">
                    <c:v>88316</c:v>
                  </c:pt>
                  <c:pt idx="471">
                    <c:v>94963</c:v>
                  </c:pt>
                  <c:pt idx="472">
                    <c:v>92921</c:v>
                  </c:pt>
                  <c:pt idx="473">
                    <c:v>87298</c:v>
                  </c:pt>
                  <c:pt idx="474">
                    <c:v>Mercado/4</c:v>
                  </c:pt>
                  <c:pt idx="475">
                    <c:v>88316</c:v>
                  </c:pt>
                  <c:pt idx="476">
                    <c:v>88267</c:v>
                  </c:pt>
                  <c:pt idx="477">
                    <c:v>Obs: composição/Base -  ORSE - 8365(Retirada a Bancada)+ EXPURGO + SIFÃO</c:v>
                  </c:pt>
                  <c:pt idx="479">
                    <c:v>COD.</c:v>
                  </c:pt>
                  <c:pt idx="480">
                    <c:v>COMP. 59</c:v>
                  </c:pt>
                  <c:pt idx="481">
                    <c:v>39588</c:v>
                  </c:pt>
                  <c:pt idx="482">
                    <c:v>39833</c:v>
                  </c:pt>
                  <c:pt idx="483">
                    <c:v>88264</c:v>
                  </c:pt>
                  <c:pt idx="484">
                    <c:v>88316</c:v>
                  </c:pt>
                  <c:pt idx="485">
                    <c:v>Obs: composição/Base -  ORSE - 8020(Complementada)</c:v>
                  </c:pt>
                  <c:pt idx="487">
                    <c:v>COD.</c:v>
                  </c:pt>
                  <c:pt idx="488">
                    <c:v>COMP. 60</c:v>
                  </c:pt>
                  <c:pt idx="489">
                    <c:v>404</c:v>
                  </c:pt>
                  <c:pt idx="490">
                    <c:v>88264</c:v>
                  </c:pt>
                  <c:pt idx="491">
                    <c:v>Obs: composição/Base -  Composição -  ORSE - 9828 + 404/ORSE INSUMO</c:v>
                  </c:pt>
                </c:lvl>
                <c:lvl>
                  <c:pt idx="0">
                    <c:v>SUBÍTEM</c:v>
                  </c:pt>
                  <c:pt idx="1">
                    <c:v>1</c:v>
                  </c:pt>
                  <c:pt idx="2">
                    <c:v>SUBÍTEM</c:v>
                  </c:pt>
                  <c:pt idx="3">
                    <c:v>SUBÍTEM</c:v>
                  </c:pt>
                  <c:pt idx="4">
                    <c:v>SUBÍTEM</c:v>
                  </c:pt>
                  <c:pt idx="5">
                    <c:v>SUBÍTEM</c:v>
                  </c:pt>
                  <c:pt idx="6">
                    <c:v>SUBÍTEM</c:v>
                  </c:pt>
                  <c:pt idx="7">
                    <c:v>SUBÍTEM</c:v>
                  </c:pt>
                  <c:pt idx="8">
                    <c:v>SUBÍTEM</c:v>
                  </c:pt>
                  <c:pt idx="9">
                    <c:v>SUBÍTEM</c:v>
                  </c:pt>
                  <c:pt idx="10">
                    <c:v>SUBÍTEM</c:v>
                  </c:pt>
                  <c:pt idx="12">
                    <c:v>SUBÍTEM</c:v>
                  </c:pt>
                  <c:pt idx="13">
                    <c:v>2</c:v>
                  </c:pt>
                  <c:pt idx="14">
                    <c:v>SUBÍTEM</c:v>
                  </c:pt>
                  <c:pt idx="15">
                    <c:v>SUBÍTEM</c:v>
                  </c:pt>
                  <c:pt idx="16">
                    <c:v>SUBÍTEM</c:v>
                  </c:pt>
                  <c:pt idx="18">
                    <c:v>SUBÍTEM</c:v>
                  </c:pt>
                  <c:pt idx="19">
                    <c:v>3</c:v>
                  </c:pt>
                  <c:pt idx="20">
                    <c:v>SUBÍTEM</c:v>
                  </c:pt>
                  <c:pt idx="21">
                    <c:v>SUBÍTEM</c:v>
                  </c:pt>
                  <c:pt idx="22">
                    <c:v>SUBÍTEM</c:v>
                  </c:pt>
                  <c:pt idx="24">
                    <c:v>SUBÍTEM</c:v>
                  </c:pt>
                  <c:pt idx="25">
                    <c:v>4</c:v>
                  </c:pt>
                  <c:pt idx="26">
                    <c:v>SUBÍTEM</c:v>
                  </c:pt>
                  <c:pt idx="27">
                    <c:v>SUBÍTEM</c:v>
                  </c:pt>
                  <c:pt idx="28">
                    <c:v>SUBÍTEM</c:v>
                  </c:pt>
                  <c:pt idx="29">
                    <c:v>SUBÍTEM</c:v>
                  </c:pt>
                  <c:pt idx="31">
                    <c:v>SUBÍTEM</c:v>
                  </c:pt>
                  <c:pt idx="32">
                    <c:v>5</c:v>
                  </c:pt>
                  <c:pt idx="33">
                    <c:v>SUBÍTEM</c:v>
                  </c:pt>
                  <c:pt idx="34">
                    <c:v>SUBÍTEM</c:v>
                  </c:pt>
                  <c:pt idx="35">
                    <c:v>SUBÍTEM</c:v>
                  </c:pt>
                  <c:pt idx="37">
                    <c:v>SUBÍTEM</c:v>
                  </c:pt>
                  <c:pt idx="38">
                    <c:v>6</c:v>
                  </c:pt>
                  <c:pt idx="39">
                    <c:v>SUBÍTEM</c:v>
                  </c:pt>
                  <c:pt idx="40">
                    <c:v>SUBÍTEM</c:v>
                  </c:pt>
                  <c:pt idx="41">
                    <c:v>SUBÍTEM</c:v>
                  </c:pt>
                  <c:pt idx="43">
                    <c:v>SUBÍTEM</c:v>
                  </c:pt>
                  <c:pt idx="44">
                    <c:v>7</c:v>
                  </c:pt>
                  <c:pt idx="45">
                    <c:v>SUBÍTEM</c:v>
                  </c:pt>
                  <c:pt idx="46">
                    <c:v>SUBÍTEM</c:v>
                  </c:pt>
                  <c:pt idx="47">
                    <c:v>SUBÍTEM</c:v>
                  </c:pt>
                  <c:pt idx="48">
                    <c:v>SUBÍTEM</c:v>
                  </c:pt>
                  <c:pt idx="49">
                    <c:v>SUBÍTEM</c:v>
                  </c:pt>
                  <c:pt idx="50">
                    <c:v>SUBÍTEM</c:v>
                  </c:pt>
                  <c:pt idx="52">
                    <c:v>SUBÍTEM</c:v>
                  </c:pt>
                  <c:pt idx="53">
                    <c:v>8</c:v>
                  </c:pt>
                  <c:pt idx="54">
                    <c:v>SUBÍTEM</c:v>
                  </c:pt>
                  <c:pt idx="55">
                    <c:v>SUBÍTEM</c:v>
                  </c:pt>
                  <c:pt idx="56">
                    <c:v>SUBÍTEM</c:v>
                  </c:pt>
                  <c:pt idx="57">
                    <c:v>SUBÍTEM</c:v>
                  </c:pt>
                  <c:pt idx="59">
                    <c:v>SUBÍTEM</c:v>
                  </c:pt>
                  <c:pt idx="60">
                    <c:v>9</c:v>
                  </c:pt>
                  <c:pt idx="61">
                    <c:v>SUBÍTEM</c:v>
                  </c:pt>
                  <c:pt idx="62">
                    <c:v>SUBÍTEM</c:v>
                  </c:pt>
                  <c:pt idx="63">
                    <c:v>SUBÍTEM</c:v>
                  </c:pt>
                  <c:pt idx="64">
                    <c:v>SUBÍTEM</c:v>
                  </c:pt>
                  <c:pt idx="66">
                    <c:v>SUBÍTEM</c:v>
                  </c:pt>
                  <c:pt idx="67">
                    <c:v>10</c:v>
                  </c:pt>
                  <c:pt idx="68">
                    <c:v>SUBÍTEM</c:v>
                  </c:pt>
                  <c:pt idx="69">
                    <c:v>SUBÍTEM</c:v>
                  </c:pt>
                  <c:pt idx="70">
                    <c:v>SUBÍTEM</c:v>
                  </c:pt>
                  <c:pt idx="71">
                    <c:v>SUBÍTEM</c:v>
                  </c:pt>
                  <c:pt idx="72">
                    <c:v>SUBÍTEM</c:v>
                  </c:pt>
                  <c:pt idx="74">
                    <c:v>SUBÍTEM</c:v>
                  </c:pt>
                  <c:pt idx="75">
                    <c:v>11</c:v>
                  </c:pt>
                  <c:pt idx="76">
                    <c:v>SUBÍTEM</c:v>
                  </c:pt>
                  <c:pt idx="77">
                    <c:v>SUBÍTEM</c:v>
                  </c:pt>
                  <c:pt idx="78">
                    <c:v>SUBÍTEM</c:v>
                  </c:pt>
                  <c:pt idx="79">
                    <c:v>SUBÍTEM</c:v>
                  </c:pt>
                  <c:pt idx="80">
                    <c:v>SUBÍTEM</c:v>
                  </c:pt>
                  <c:pt idx="82">
                    <c:v>SUBÍTEM</c:v>
                  </c:pt>
                  <c:pt idx="83">
                    <c:v>12</c:v>
                  </c:pt>
                  <c:pt idx="84">
                    <c:v>SUBÍTEM</c:v>
                  </c:pt>
                  <c:pt idx="85">
                    <c:v>SUBÍTEM</c:v>
                  </c:pt>
                  <c:pt idx="86">
                    <c:v>SUBÍTEM</c:v>
                  </c:pt>
                  <c:pt idx="88">
                    <c:v>SUBÍTEM</c:v>
                  </c:pt>
                  <c:pt idx="89">
                    <c:v>13</c:v>
                  </c:pt>
                  <c:pt idx="90">
                    <c:v>SUBÍTEM</c:v>
                  </c:pt>
                  <c:pt idx="91">
                    <c:v>SUBÍTEM</c:v>
                  </c:pt>
                  <c:pt idx="93">
                    <c:v>SUBÍTEM</c:v>
                  </c:pt>
                  <c:pt idx="94">
                    <c:v>14</c:v>
                  </c:pt>
                  <c:pt idx="95">
                    <c:v>SUBÍTEM</c:v>
                  </c:pt>
                  <c:pt idx="96">
                    <c:v>SUBÍTEM</c:v>
                  </c:pt>
                  <c:pt idx="98">
                    <c:v>SUBÍTEM</c:v>
                  </c:pt>
                  <c:pt idx="99">
                    <c:v>15</c:v>
                  </c:pt>
                  <c:pt idx="100">
                    <c:v>SUBÍTEM</c:v>
                  </c:pt>
                  <c:pt idx="101">
                    <c:v>SUBÍTEM</c:v>
                  </c:pt>
                  <c:pt idx="103">
                    <c:v>SUBÍTEM</c:v>
                  </c:pt>
                  <c:pt idx="104">
                    <c:v>16</c:v>
                  </c:pt>
                  <c:pt idx="105">
                    <c:v>SUBÍTEM</c:v>
                  </c:pt>
                  <c:pt idx="106">
                    <c:v>SUBÍTEM</c:v>
                  </c:pt>
                  <c:pt idx="108">
                    <c:v>SUBÍTEM</c:v>
                  </c:pt>
                  <c:pt idx="109">
                    <c:v>17</c:v>
                  </c:pt>
                  <c:pt idx="110">
                    <c:v>SUBÍTEM</c:v>
                  </c:pt>
                  <c:pt idx="111">
                    <c:v>SUBÍTEM</c:v>
                  </c:pt>
                  <c:pt idx="112">
                    <c:v>SUBÍTEM</c:v>
                  </c:pt>
                  <c:pt idx="113">
                    <c:v>SUBÍTEM</c:v>
                  </c:pt>
                  <c:pt idx="114">
                    <c:v>SUBÍTEM</c:v>
                  </c:pt>
                  <c:pt idx="115">
                    <c:v>SUBÍTEM</c:v>
                  </c:pt>
                  <c:pt idx="117">
                    <c:v>SUBÍTEM</c:v>
                  </c:pt>
                  <c:pt idx="118">
                    <c:v>18</c:v>
                  </c:pt>
                  <c:pt idx="119">
                    <c:v>SUBÍTEM</c:v>
                  </c:pt>
                  <c:pt idx="120">
                    <c:v>SUBÍTEM</c:v>
                  </c:pt>
                  <c:pt idx="121">
                    <c:v>SUBÍTEM</c:v>
                  </c:pt>
                  <c:pt idx="122">
                    <c:v>SUBÍTEM</c:v>
                  </c:pt>
                  <c:pt idx="124">
                    <c:v>SUBÍTEM</c:v>
                  </c:pt>
                  <c:pt idx="125">
                    <c:v>19</c:v>
                  </c:pt>
                  <c:pt idx="126">
                    <c:v>SUBÍTEM</c:v>
                  </c:pt>
                  <c:pt idx="127">
                    <c:v>SUBÍTEM</c:v>
                  </c:pt>
                  <c:pt idx="128">
                    <c:v>SUBÍTEM</c:v>
                  </c:pt>
                  <c:pt idx="130">
                    <c:v>SUBÍTEM</c:v>
                  </c:pt>
                  <c:pt idx="131">
                    <c:v>20</c:v>
                  </c:pt>
                  <c:pt idx="132">
                    <c:v>SUBÍTEM</c:v>
                  </c:pt>
                  <c:pt idx="133">
                    <c:v>SUBÍTEM</c:v>
                  </c:pt>
                  <c:pt idx="134">
                    <c:v>SUBÍTEM</c:v>
                  </c:pt>
                  <c:pt idx="135">
                    <c:v>SUBÍTEM</c:v>
                  </c:pt>
                  <c:pt idx="137">
                    <c:v>SUBÍTEM</c:v>
                  </c:pt>
                  <c:pt idx="138">
                    <c:v>21</c:v>
                  </c:pt>
                  <c:pt idx="139">
                    <c:v>SUBÍTEM</c:v>
                  </c:pt>
                  <c:pt idx="140">
                    <c:v>SUBÍTEM</c:v>
                  </c:pt>
                  <c:pt idx="141">
                    <c:v>SUBÍTEM</c:v>
                  </c:pt>
                  <c:pt idx="143">
                    <c:v>SUBÍTEM</c:v>
                  </c:pt>
                  <c:pt idx="144">
                    <c:v>22</c:v>
                  </c:pt>
                  <c:pt idx="145">
                    <c:v>SUBÍTEM</c:v>
                  </c:pt>
                  <c:pt idx="146">
                    <c:v>SUBÍTEM</c:v>
                  </c:pt>
                  <c:pt idx="147">
                    <c:v>SUBÍTEM</c:v>
                  </c:pt>
                  <c:pt idx="148">
                    <c:v>SUBÍTEM</c:v>
                  </c:pt>
                  <c:pt idx="149">
                    <c:v>SUBÍTEM</c:v>
                  </c:pt>
                  <c:pt idx="150">
                    <c:v>SUBÍTEM</c:v>
                  </c:pt>
                  <c:pt idx="152">
                    <c:v>SUBÍTEM</c:v>
                  </c:pt>
                  <c:pt idx="153">
                    <c:v>23</c:v>
                  </c:pt>
                  <c:pt idx="154">
                    <c:v>SUBÍTEM</c:v>
                  </c:pt>
                  <c:pt idx="155">
                    <c:v>SUBÍTEM</c:v>
                  </c:pt>
                  <c:pt idx="156">
                    <c:v>SUBÍTEM</c:v>
                  </c:pt>
                  <c:pt idx="157">
                    <c:v>SUBÍTEM</c:v>
                  </c:pt>
                  <c:pt idx="159">
                    <c:v>SUBÍTEM</c:v>
                  </c:pt>
                  <c:pt idx="160">
                    <c:v>24</c:v>
                  </c:pt>
                  <c:pt idx="161">
                    <c:v>SUBÍTEM</c:v>
                  </c:pt>
                  <c:pt idx="162">
                    <c:v>SUBÍTEM</c:v>
                  </c:pt>
                  <c:pt idx="163">
                    <c:v>SUBÍTEM</c:v>
                  </c:pt>
                  <c:pt idx="164">
                    <c:v>SUBÍTEM</c:v>
                  </c:pt>
                  <c:pt idx="165">
                    <c:v>SUBÍTEM</c:v>
                  </c:pt>
                  <c:pt idx="167">
                    <c:v>SUBÍTEM</c:v>
                  </c:pt>
                  <c:pt idx="168">
                    <c:v>25</c:v>
                  </c:pt>
                  <c:pt idx="169">
                    <c:v>SUBÍTEM</c:v>
                  </c:pt>
                  <c:pt idx="170">
                    <c:v>SUBÍTEM</c:v>
                  </c:pt>
                  <c:pt idx="171">
                    <c:v>SUBÍTEM</c:v>
                  </c:pt>
                  <c:pt idx="172">
                    <c:v>SUBÍTEM</c:v>
                  </c:pt>
                  <c:pt idx="173">
                    <c:v>SUBÍTEM</c:v>
                  </c:pt>
                  <c:pt idx="174">
                    <c:v>AUXILIAR</c:v>
                  </c:pt>
                  <c:pt idx="175">
                    <c:v>AUXILIAR</c:v>
                  </c:pt>
                  <c:pt idx="176">
                    <c:v>SUBÍTEM</c:v>
                  </c:pt>
                  <c:pt idx="178">
                    <c:v>SUBÍTEM</c:v>
                  </c:pt>
                  <c:pt idx="179">
                    <c:v>26</c:v>
                  </c:pt>
                  <c:pt idx="180">
                    <c:v>SUBÍTEM</c:v>
                  </c:pt>
                  <c:pt idx="181">
                    <c:v>SUBÍTEM</c:v>
                  </c:pt>
                  <c:pt idx="182">
                    <c:v>SUBÍTEM</c:v>
                  </c:pt>
                  <c:pt idx="183">
                    <c:v>SUBÍTEM</c:v>
                  </c:pt>
                  <c:pt idx="184">
                    <c:v>SUBÍTEM</c:v>
                  </c:pt>
                  <c:pt idx="185">
                    <c:v>SUBÍTEM</c:v>
                  </c:pt>
                  <c:pt idx="186">
                    <c:v>SUBÍTEM</c:v>
                  </c:pt>
                  <c:pt idx="187">
                    <c:v>SUBÍTEM</c:v>
                  </c:pt>
                  <c:pt idx="188">
                    <c:v>SUBÍTEM</c:v>
                  </c:pt>
                  <c:pt idx="190">
                    <c:v>SUBÍTEM</c:v>
                  </c:pt>
                  <c:pt idx="191">
                    <c:v>27</c:v>
                  </c:pt>
                  <c:pt idx="192">
                    <c:v>SUBÍTEM</c:v>
                  </c:pt>
                  <c:pt idx="193">
                    <c:v>SUBÍTEM</c:v>
                  </c:pt>
                  <c:pt idx="194">
                    <c:v>SUBÍTEM</c:v>
                  </c:pt>
                  <c:pt idx="196">
                    <c:v>SUBÍTEM</c:v>
                  </c:pt>
                  <c:pt idx="197">
                    <c:v>28</c:v>
                  </c:pt>
                  <c:pt idx="198">
                    <c:v>SUBÍTEM</c:v>
                  </c:pt>
                  <c:pt idx="199">
                    <c:v>SUBÍTEM</c:v>
                  </c:pt>
                  <c:pt idx="200">
                    <c:v>SUBÍTEM</c:v>
                  </c:pt>
                  <c:pt idx="202">
                    <c:v>SUBÍTEM</c:v>
                  </c:pt>
                  <c:pt idx="203">
                    <c:v>29</c:v>
                  </c:pt>
                  <c:pt idx="204">
                    <c:v>SUBÍTEM</c:v>
                  </c:pt>
                  <c:pt idx="205">
                    <c:v>SUBÍTEM</c:v>
                  </c:pt>
                  <c:pt idx="206">
                    <c:v>SUBÍTEM</c:v>
                  </c:pt>
                  <c:pt idx="207">
                    <c:v>SUBÍTEM</c:v>
                  </c:pt>
                  <c:pt idx="208">
                    <c:v>SUBÍTEM</c:v>
                  </c:pt>
                  <c:pt idx="209">
                    <c:v>SUBÍTEM</c:v>
                  </c:pt>
                  <c:pt idx="210">
                    <c:v>SUBÍTEM</c:v>
                  </c:pt>
                  <c:pt idx="211">
                    <c:v>SUBÍTEM</c:v>
                  </c:pt>
                  <c:pt idx="212">
                    <c:v>SUBÍTEM</c:v>
                  </c:pt>
                  <c:pt idx="214">
                    <c:v>SUBÍTEM</c:v>
                  </c:pt>
                  <c:pt idx="215">
                    <c:v>30</c:v>
                  </c:pt>
                  <c:pt idx="216">
                    <c:v>SUBÍTEM</c:v>
                  </c:pt>
                  <c:pt idx="217">
                    <c:v>SUBÍTEM</c:v>
                  </c:pt>
                  <c:pt idx="218">
                    <c:v>SUBÍTEM</c:v>
                  </c:pt>
                  <c:pt idx="219">
                    <c:v>SUBÍTEM</c:v>
                  </c:pt>
                  <c:pt idx="220">
                    <c:v>SUBÍTEM</c:v>
                  </c:pt>
                  <c:pt idx="221">
                    <c:v>SUBÍTEM</c:v>
                  </c:pt>
                  <c:pt idx="222">
                    <c:v>SUBÍTEM</c:v>
                  </c:pt>
                  <c:pt idx="223">
                    <c:v>SUBÍTEM</c:v>
                  </c:pt>
                  <c:pt idx="224">
                    <c:v>SUBÍTEM</c:v>
                  </c:pt>
                  <c:pt idx="225">
                    <c:v>SUBÍTEM</c:v>
                  </c:pt>
                  <c:pt idx="226">
                    <c:v>SUBÍTEM</c:v>
                  </c:pt>
                  <c:pt idx="227">
                    <c:v>SUBÍTEM</c:v>
                  </c:pt>
                  <c:pt idx="228">
                    <c:v>SUBÍTEM</c:v>
                  </c:pt>
                  <c:pt idx="229">
                    <c:v>SUBÍTEM</c:v>
                  </c:pt>
                  <c:pt idx="231">
                    <c:v>SUBÍTEM</c:v>
                  </c:pt>
                  <c:pt idx="232">
                    <c:v>31</c:v>
                  </c:pt>
                  <c:pt idx="233">
                    <c:v>AUXILIAR</c:v>
                  </c:pt>
                  <c:pt idx="234">
                    <c:v>SUBÍTEM</c:v>
                  </c:pt>
                  <c:pt idx="236">
                    <c:v>SUBÍTEM</c:v>
                  </c:pt>
                  <c:pt idx="237">
                    <c:v>32</c:v>
                  </c:pt>
                  <c:pt idx="238">
                    <c:v>SUBÍTEM</c:v>
                  </c:pt>
                  <c:pt idx="239">
                    <c:v>SUBÍTEM</c:v>
                  </c:pt>
                  <c:pt idx="241">
                    <c:v>SUBÍTEM</c:v>
                  </c:pt>
                  <c:pt idx="242">
                    <c:v>33</c:v>
                  </c:pt>
                  <c:pt idx="243">
                    <c:v>SUBÍTEM</c:v>
                  </c:pt>
                  <c:pt idx="244">
                    <c:v>SUBÍTEM</c:v>
                  </c:pt>
                  <c:pt idx="245">
                    <c:v>SUBÍTEM</c:v>
                  </c:pt>
                  <c:pt idx="246">
                    <c:v>SUBÍTEM</c:v>
                  </c:pt>
                  <c:pt idx="248">
                    <c:v>SUBÍTEM</c:v>
                  </c:pt>
                  <c:pt idx="249">
                    <c:v>34</c:v>
                  </c:pt>
                  <c:pt idx="250">
                    <c:v>SUBÍTEM</c:v>
                  </c:pt>
                  <c:pt idx="251">
                    <c:v>SUBÍTEM</c:v>
                  </c:pt>
                  <c:pt idx="252">
                    <c:v>SUBÍTEM</c:v>
                  </c:pt>
                  <c:pt idx="253">
                    <c:v>SUBÍTEM</c:v>
                  </c:pt>
                  <c:pt idx="255">
                    <c:v>SUBÍTEM</c:v>
                  </c:pt>
                  <c:pt idx="256">
                    <c:v>35</c:v>
                  </c:pt>
                  <c:pt idx="257">
                    <c:v>SUBÍTEM</c:v>
                  </c:pt>
                  <c:pt idx="258">
                    <c:v>SUBÍTEM</c:v>
                  </c:pt>
                  <c:pt idx="259">
                    <c:v>SUBÍTEM</c:v>
                  </c:pt>
                  <c:pt idx="260">
                    <c:v>SUBÍTEM</c:v>
                  </c:pt>
                  <c:pt idx="262">
                    <c:v>SUBÍTEM</c:v>
                  </c:pt>
                  <c:pt idx="263">
                    <c:v>36</c:v>
                  </c:pt>
                  <c:pt idx="264">
                    <c:v>SUBÍTEM</c:v>
                  </c:pt>
                  <c:pt idx="265">
                    <c:v>SUBÍTEM</c:v>
                  </c:pt>
                  <c:pt idx="266">
                    <c:v>SUBÍTEM</c:v>
                  </c:pt>
                  <c:pt idx="267">
                    <c:v>SUBÍTEM</c:v>
                  </c:pt>
                  <c:pt idx="269">
                    <c:v>SUBÍTEM</c:v>
                  </c:pt>
                  <c:pt idx="270">
                    <c:v>37</c:v>
                  </c:pt>
                  <c:pt idx="271">
                    <c:v>SUBÍTEM</c:v>
                  </c:pt>
                  <c:pt idx="272">
                    <c:v>SUBÍTEM</c:v>
                  </c:pt>
                  <c:pt idx="273">
                    <c:v>SUBÍTEM</c:v>
                  </c:pt>
                  <c:pt idx="274">
                    <c:v>SUBÍTEM</c:v>
                  </c:pt>
                  <c:pt idx="276">
                    <c:v>SUBÍTEM</c:v>
                  </c:pt>
                  <c:pt idx="277">
                    <c:v>38</c:v>
                  </c:pt>
                  <c:pt idx="278">
                    <c:v>SUBÍTEM</c:v>
                  </c:pt>
                  <c:pt idx="279">
                    <c:v>SUBÍTEM</c:v>
                  </c:pt>
                  <c:pt idx="280">
                    <c:v>SUBÍTEM</c:v>
                  </c:pt>
                  <c:pt idx="281">
                    <c:v>SUBÍTEM</c:v>
                  </c:pt>
                  <c:pt idx="283">
                    <c:v>SUBÍTEM</c:v>
                  </c:pt>
                  <c:pt idx="284">
                    <c:v>39</c:v>
                  </c:pt>
                  <c:pt idx="285">
                    <c:v>SUBÍTEM</c:v>
                  </c:pt>
                  <c:pt idx="286">
                    <c:v>SUBÍTEM</c:v>
                  </c:pt>
                  <c:pt idx="287">
                    <c:v>SUBÍTEM</c:v>
                  </c:pt>
                  <c:pt idx="288">
                    <c:v>SUBÍTEM</c:v>
                  </c:pt>
                  <c:pt idx="290">
                    <c:v>SUBÍTEM</c:v>
                  </c:pt>
                  <c:pt idx="291">
                    <c:v>40</c:v>
                  </c:pt>
                  <c:pt idx="292">
                    <c:v>SUBÍTEM</c:v>
                  </c:pt>
                  <c:pt idx="293">
                    <c:v>SUBÍTEM</c:v>
                  </c:pt>
                  <c:pt idx="294">
                    <c:v>SUBÍTEM</c:v>
                  </c:pt>
                  <c:pt idx="295">
                    <c:v>SUBÍTEM</c:v>
                  </c:pt>
                  <c:pt idx="297">
                    <c:v>SUBÍTEM</c:v>
                  </c:pt>
                  <c:pt idx="298">
                    <c:v>41</c:v>
                  </c:pt>
                  <c:pt idx="299">
                    <c:v>SUBÍTEM</c:v>
                  </c:pt>
                  <c:pt idx="300">
                    <c:v>SUBÍTEM</c:v>
                  </c:pt>
                  <c:pt idx="301">
                    <c:v>SUBÍTEM</c:v>
                  </c:pt>
                  <c:pt idx="302">
                    <c:v>SUBÍTEM</c:v>
                  </c:pt>
                  <c:pt idx="304">
                    <c:v>SUBÍTEM</c:v>
                  </c:pt>
                  <c:pt idx="305">
                    <c:v>42</c:v>
                  </c:pt>
                  <c:pt idx="306">
                    <c:v>SUBÍTEM</c:v>
                  </c:pt>
                  <c:pt idx="307">
                    <c:v>SUBÍTEM</c:v>
                  </c:pt>
                  <c:pt idx="308">
                    <c:v>SUBÍTEM</c:v>
                  </c:pt>
                  <c:pt idx="310">
                    <c:v>SUBÍTEM</c:v>
                  </c:pt>
                  <c:pt idx="311">
                    <c:v>43</c:v>
                  </c:pt>
                  <c:pt idx="312">
                    <c:v>SUBÍTEM</c:v>
                  </c:pt>
                  <c:pt idx="313">
                    <c:v>SUBÍTEM</c:v>
                  </c:pt>
                  <c:pt idx="314">
                    <c:v>SUBÍTEM</c:v>
                  </c:pt>
                  <c:pt idx="315">
                    <c:v>SUBÍTEM</c:v>
                  </c:pt>
                  <c:pt idx="316">
                    <c:v>SUBÍTEM</c:v>
                  </c:pt>
                  <c:pt idx="317">
                    <c:v>SUBÍTEM</c:v>
                  </c:pt>
                  <c:pt idx="319">
                    <c:v>SUBÍTEM</c:v>
                  </c:pt>
                  <c:pt idx="320">
                    <c:v>44</c:v>
                  </c:pt>
                  <c:pt idx="321">
                    <c:v>SUBÍTEM</c:v>
                  </c:pt>
                  <c:pt idx="322">
                    <c:v>SUBÍTEM</c:v>
                  </c:pt>
                  <c:pt idx="323">
                    <c:v>SUBÍTEM</c:v>
                  </c:pt>
                  <c:pt idx="324">
                    <c:v>SUBÍTEM</c:v>
                  </c:pt>
                  <c:pt idx="325">
                    <c:v>SUBÍTEM</c:v>
                  </c:pt>
                  <c:pt idx="326">
                    <c:v>SUBÍTEM</c:v>
                  </c:pt>
                  <c:pt idx="328">
                    <c:v>SUBÍTEM</c:v>
                  </c:pt>
                  <c:pt idx="329">
                    <c:v>45</c:v>
                  </c:pt>
                  <c:pt idx="330">
                    <c:v>SUBÍTEM</c:v>
                  </c:pt>
                  <c:pt idx="331">
                    <c:v>SUBÍTEM</c:v>
                  </c:pt>
                  <c:pt idx="332">
                    <c:v>SUBÍTEM</c:v>
                  </c:pt>
                  <c:pt idx="333">
                    <c:v>SUBÍTEM</c:v>
                  </c:pt>
                  <c:pt idx="334">
                    <c:v>SUBÍTEM</c:v>
                  </c:pt>
                  <c:pt idx="335">
                    <c:v>SUBÍTEM</c:v>
                  </c:pt>
                  <c:pt idx="337">
                    <c:v>SUBÍTEM</c:v>
                  </c:pt>
                  <c:pt idx="338">
                    <c:v>46</c:v>
                  </c:pt>
                  <c:pt idx="339">
                    <c:v>SUBÍTEM</c:v>
                  </c:pt>
                  <c:pt idx="340">
                    <c:v>SUBÍTEM</c:v>
                  </c:pt>
                  <c:pt idx="341">
                    <c:v>SUBÍTEM</c:v>
                  </c:pt>
                  <c:pt idx="342">
                    <c:v>SUBÍTEM</c:v>
                  </c:pt>
                  <c:pt idx="343">
                    <c:v>SUBÍTEM</c:v>
                  </c:pt>
                  <c:pt idx="344">
                    <c:v>SUBÍTEM</c:v>
                  </c:pt>
                  <c:pt idx="346">
                    <c:v>SUBÍTEM</c:v>
                  </c:pt>
                  <c:pt idx="347">
                    <c:v>47</c:v>
                  </c:pt>
                  <c:pt idx="348">
                    <c:v>SUBÍTEM</c:v>
                  </c:pt>
                  <c:pt idx="349">
                    <c:v>SUBÍTEM</c:v>
                  </c:pt>
                  <c:pt idx="350">
                    <c:v>SUBÍTEM</c:v>
                  </c:pt>
                  <c:pt idx="351">
                    <c:v>SUBÍTEM</c:v>
                  </c:pt>
                  <c:pt idx="352">
                    <c:v>SUBÍTEM</c:v>
                  </c:pt>
                  <c:pt idx="353">
                    <c:v>SUBÍTEM</c:v>
                  </c:pt>
                  <c:pt idx="354">
                    <c:v>SUBÍTEM</c:v>
                  </c:pt>
                  <c:pt idx="355">
                    <c:v>SUBÍTEM</c:v>
                  </c:pt>
                  <c:pt idx="357">
                    <c:v>SUBÍTEM</c:v>
                  </c:pt>
                  <c:pt idx="358">
                    <c:v>48</c:v>
                  </c:pt>
                  <c:pt idx="359">
                    <c:v>SUBÍTEM</c:v>
                  </c:pt>
                  <c:pt idx="360">
                    <c:v>SUBÍTEM</c:v>
                  </c:pt>
                  <c:pt idx="361">
                    <c:v>SUBÍTEM</c:v>
                  </c:pt>
                  <c:pt idx="362">
                    <c:v>SUBÍTEM</c:v>
                  </c:pt>
                  <c:pt idx="363">
                    <c:v>SUBÍTEM</c:v>
                  </c:pt>
                  <c:pt idx="364">
                    <c:v>SUBÍTEM</c:v>
                  </c:pt>
                  <c:pt idx="365">
                    <c:v>SUBÍTEM</c:v>
                  </c:pt>
                  <c:pt idx="367">
                    <c:v>SUBÍTEM</c:v>
                  </c:pt>
                  <c:pt idx="368">
                    <c:v>49</c:v>
                  </c:pt>
                  <c:pt idx="369">
                    <c:v>SUBÍTEM</c:v>
                  </c:pt>
                  <c:pt idx="370">
                    <c:v>SUBÍTEM</c:v>
                  </c:pt>
                  <c:pt idx="371">
                    <c:v>SUBÍTEM</c:v>
                  </c:pt>
                  <c:pt idx="372">
                    <c:v>SUBÍTEM</c:v>
                  </c:pt>
                  <c:pt idx="373">
                    <c:v>SUBÍTEM</c:v>
                  </c:pt>
                  <c:pt idx="374">
                    <c:v>SUBÍTEM</c:v>
                  </c:pt>
                  <c:pt idx="376">
                    <c:v>SUBÍTEM</c:v>
                  </c:pt>
                  <c:pt idx="377">
                    <c:v>50</c:v>
                  </c:pt>
                  <c:pt idx="378">
                    <c:v>SUBÍTEM</c:v>
                  </c:pt>
                  <c:pt idx="379">
                    <c:v>SUBÍTEM</c:v>
                  </c:pt>
                  <c:pt idx="380">
                    <c:v>SUBÍTEM</c:v>
                  </c:pt>
                  <c:pt idx="381">
                    <c:v>SUBÍTEM</c:v>
                  </c:pt>
                  <c:pt idx="382">
                    <c:v>SUBÍTEM</c:v>
                  </c:pt>
                  <c:pt idx="383">
                    <c:v>SUBÍTEM</c:v>
                  </c:pt>
                  <c:pt idx="385">
                    <c:v>SUBÍTEM</c:v>
                  </c:pt>
                  <c:pt idx="386">
                    <c:v>51</c:v>
                  </c:pt>
                  <c:pt idx="387">
                    <c:v>SUBÍTEM</c:v>
                  </c:pt>
                  <c:pt idx="388">
                    <c:v>SUBÍTEM</c:v>
                  </c:pt>
                  <c:pt idx="389">
                    <c:v>SUBÍTEM</c:v>
                  </c:pt>
                  <c:pt idx="390">
                    <c:v>SUBÍTEM</c:v>
                  </c:pt>
                  <c:pt idx="392">
                    <c:v>SUBÍTEM</c:v>
                  </c:pt>
                  <c:pt idx="393">
                    <c:v>52</c:v>
                  </c:pt>
                  <c:pt idx="394">
                    <c:v>SUBÍTEM</c:v>
                  </c:pt>
                  <c:pt idx="395">
                    <c:v>SUBÍTEM</c:v>
                  </c:pt>
                  <c:pt idx="396">
                    <c:v>SUBÍTEM</c:v>
                  </c:pt>
                  <c:pt idx="397">
                    <c:v>SUBÍTEM</c:v>
                  </c:pt>
                  <c:pt idx="398">
                    <c:v>SUBÍTEM</c:v>
                  </c:pt>
                  <c:pt idx="399">
                    <c:v>SUBÍTEM</c:v>
                  </c:pt>
                  <c:pt idx="400">
                    <c:v>SUBÍTEM</c:v>
                  </c:pt>
                  <c:pt idx="401">
                    <c:v>SUBÍTEM</c:v>
                  </c:pt>
                  <c:pt idx="402">
                    <c:v>SUBÍTEM</c:v>
                  </c:pt>
                  <c:pt idx="403">
                    <c:v>SUBÍTEM</c:v>
                  </c:pt>
                  <c:pt idx="404">
                    <c:v>SUBÍTEM</c:v>
                  </c:pt>
                  <c:pt idx="405">
                    <c:v>SUBÍTEM</c:v>
                  </c:pt>
                  <c:pt idx="406">
                    <c:v>SUBÍTEM</c:v>
                  </c:pt>
                  <c:pt idx="407">
                    <c:v>SUBÍTEM</c:v>
                  </c:pt>
                  <c:pt idx="408">
                    <c:v>SUBÍTEM</c:v>
                  </c:pt>
                  <c:pt idx="409">
                    <c:v>SUBÍTEM</c:v>
                  </c:pt>
                  <c:pt idx="410">
                    <c:v>SUBÍTEM</c:v>
                  </c:pt>
                  <c:pt idx="411">
                    <c:v>SUBÍTEM</c:v>
                  </c:pt>
                  <c:pt idx="412">
                    <c:v>SUBÍTEM</c:v>
                  </c:pt>
                  <c:pt idx="414">
                    <c:v>SUBÍTEM</c:v>
                  </c:pt>
                  <c:pt idx="415">
                    <c:v>53</c:v>
                  </c:pt>
                  <c:pt idx="416">
                    <c:v>SUBÍTEM</c:v>
                  </c:pt>
                  <c:pt idx="417">
                    <c:v>SUBÍTEM</c:v>
                  </c:pt>
                  <c:pt idx="418">
                    <c:v>SUBÍTEM</c:v>
                  </c:pt>
                  <c:pt idx="420">
                    <c:v>SUBÍTEM</c:v>
                  </c:pt>
                  <c:pt idx="421">
                    <c:v>54</c:v>
                  </c:pt>
                  <c:pt idx="422">
                    <c:v>SUBÍTEM</c:v>
                  </c:pt>
                  <c:pt idx="423">
                    <c:v>SUBÍTEM</c:v>
                  </c:pt>
                  <c:pt idx="424">
                    <c:v>SUBÍTEM</c:v>
                  </c:pt>
                  <c:pt idx="425">
                    <c:v>SUBÍTEM</c:v>
                  </c:pt>
                  <c:pt idx="426">
                    <c:v>SUBÍTEM</c:v>
                  </c:pt>
                  <c:pt idx="427">
                    <c:v>SUBÍTEM</c:v>
                  </c:pt>
                  <c:pt idx="428">
                    <c:v>SUBÍTEM</c:v>
                  </c:pt>
                  <c:pt idx="429">
                    <c:v>SUBÍTEM</c:v>
                  </c:pt>
                  <c:pt idx="430">
                    <c:v>SUBÍTEM</c:v>
                  </c:pt>
                  <c:pt idx="432">
                    <c:v>SUBÍTEM</c:v>
                  </c:pt>
                  <c:pt idx="433">
                    <c:v>55</c:v>
                  </c:pt>
                  <c:pt idx="434">
                    <c:v>SUBÍTEM</c:v>
                  </c:pt>
                  <c:pt idx="435">
                    <c:v>SUBÍTEM</c:v>
                  </c:pt>
                  <c:pt idx="436">
                    <c:v>SUBÍTEM</c:v>
                  </c:pt>
                  <c:pt idx="437">
                    <c:v>SUBÍTEM</c:v>
                  </c:pt>
                  <c:pt idx="438">
                    <c:v>SUBÍTEM</c:v>
                  </c:pt>
                  <c:pt idx="439">
                    <c:v>SUBÍTEM</c:v>
                  </c:pt>
                  <c:pt idx="440">
                    <c:v>SUBÍTEM</c:v>
                  </c:pt>
                  <c:pt idx="441">
                    <c:v>SUBÍTEM</c:v>
                  </c:pt>
                  <c:pt idx="442">
                    <c:v>SUBÍTEM</c:v>
                  </c:pt>
                  <c:pt idx="443">
                    <c:v>SUBÍTEM</c:v>
                  </c:pt>
                  <c:pt idx="445">
                    <c:v>SUBÍTEM</c:v>
                  </c:pt>
                  <c:pt idx="446">
                    <c:v>56</c:v>
                  </c:pt>
                  <c:pt idx="447">
                    <c:v>SUBÍTEM</c:v>
                  </c:pt>
                  <c:pt idx="448">
                    <c:v>SUBÍTEM</c:v>
                  </c:pt>
                  <c:pt idx="449">
                    <c:v>SUBÍTEM</c:v>
                  </c:pt>
                  <c:pt idx="450">
                    <c:v>SUBÍTEM</c:v>
                  </c:pt>
                  <c:pt idx="451">
                    <c:v>SUBÍTEM</c:v>
                  </c:pt>
                  <c:pt idx="452">
                    <c:v>SUBÍTEM</c:v>
                  </c:pt>
                  <c:pt idx="453">
                    <c:v>SUBÍTEM</c:v>
                  </c:pt>
                  <c:pt idx="454">
                    <c:v>SUBÍTEM</c:v>
                  </c:pt>
                  <c:pt idx="455">
                    <c:v>SUBÍTEM</c:v>
                  </c:pt>
                  <c:pt idx="456">
                    <c:v>SUBÍTEM</c:v>
                  </c:pt>
                  <c:pt idx="458">
                    <c:v>SUBÍTEM</c:v>
                  </c:pt>
                  <c:pt idx="459">
                    <c:v>57</c:v>
                  </c:pt>
                  <c:pt idx="460">
                    <c:v>SUBÍTEM</c:v>
                  </c:pt>
                  <c:pt idx="461">
                    <c:v>SUBÍTEM</c:v>
                  </c:pt>
                  <c:pt idx="462">
                    <c:v>SUBÍTEM</c:v>
                  </c:pt>
                  <c:pt idx="463">
                    <c:v>SUBÍTEM</c:v>
                  </c:pt>
                  <c:pt idx="464">
                    <c:v>SUBÍTEM</c:v>
                  </c:pt>
                  <c:pt idx="466">
                    <c:v>SUBÍTEM</c:v>
                  </c:pt>
                  <c:pt idx="467">
                    <c:v>58</c:v>
                  </c:pt>
                  <c:pt idx="468">
                    <c:v>SUBÍTEM</c:v>
                  </c:pt>
                  <c:pt idx="469">
                    <c:v>SUBÍTEM</c:v>
                  </c:pt>
                  <c:pt idx="470">
                    <c:v>SUBÍTEM</c:v>
                  </c:pt>
                  <c:pt idx="471">
                    <c:v>SUBÍTEM</c:v>
                  </c:pt>
                  <c:pt idx="472">
                    <c:v>SUBÍTEM</c:v>
                  </c:pt>
                  <c:pt idx="473">
                    <c:v>SUBÍTEM</c:v>
                  </c:pt>
                  <c:pt idx="474">
                    <c:v>SUBÍTEM</c:v>
                  </c:pt>
                  <c:pt idx="475">
                    <c:v>SUBÍTEM</c:v>
                  </c:pt>
                  <c:pt idx="476">
                    <c:v>SUBÍTEM</c:v>
                  </c:pt>
                  <c:pt idx="477">
                    <c:v>SUBÍTEM</c:v>
                  </c:pt>
                  <c:pt idx="479">
                    <c:v>SUBÍTEM</c:v>
                  </c:pt>
                  <c:pt idx="480">
                    <c:v>59</c:v>
                  </c:pt>
                  <c:pt idx="481">
                    <c:v>SUBÍTEM</c:v>
                  </c:pt>
                  <c:pt idx="482">
                    <c:v>SUBÍTEM</c:v>
                  </c:pt>
                  <c:pt idx="483">
                    <c:v>SUBÍTEM</c:v>
                  </c:pt>
                  <c:pt idx="484">
                    <c:v>SUBÍTEM</c:v>
                  </c:pt>
                  <c:pt idx="485">
                    <c:v>SUBÍTEM</c:v>
                  </c:pt>
                  <c:pt idx="487">
                    <c:v>SUBÍTEM</c:v>
                  </c:pt>
                  <c:pt idx="488">
                    <c:v>60</c:v>
                  </c:pt>
                  <c:pt idx="489">
                    <c:v>SUBÍTEM</c:v>
                  </c:pt>
                  <c:pt idx="490">
                    <c:v>SUBÍTEM</c:v>
                  </c:pt>
                  <c:pt idx="491">
                    <c:v>SUBÍTEM</c:v>
                  </c:pt>
                </c:lvl>
                <c:lvl>
                  <c:pt idx="0">
                    <c:v>OK</c:v>
                  </c:pt>
                  <c:pt idx="1">
                    <c:v>OK</c:v>
                  </c:pt>
                  <c:pt idx="2">
                    <c:v>OK</c:v>
                  </c:pt>
                  <c:pt idx="3">
                    <c:v>OK</c:v>
                  </c:pt>
                  <c:pt idx="4">
                    <c:v>OK</c:v>
                  </c:pt>
                  <c:pt idx="5">
                    <c:v>OK</c:v>
                  </c:pt>
                  <c:pt idx="6">
                    <c:v>OK</c:v>
                  </c:pt>
                  <c:pt idx="7">
                    <c:v>OK</c:v>
                  </c:pt>
                  <c:pt idx="8">
                    <c:v>OK</c:v>
                  </c:pt>
                  <c:pt idx="9">
                    <c:v>OK</c:v>
                  </c:pt>
                  <c:pt idx="10">
                    <c:v>REMOVER ESPAÇOS</c:v>
                  </c:pt>
                  <c:pt idx="12">
                    <c:v>OK</c:v>
                  </c:pt>
                  <c:pt idx="13">
                    <c:v>OK</c:v>
                  </c:pt>
                  <c:pt idx="14">
                    <c:v>OK</c:v>
                  </c:pt>
                  <c:pt idx="15">
                    <c:v>OK</c:v>
                  </c:pt>
                  <c:pt idx="16">
                    <c:v>REMOVER ESPAÇOS</c:v>
                  </c:pt>
                  <c:pt idx="18">
                    <c:v>OK</c:v>
                  </c:pt>
                  <c:pt idx="19">
                    <c:v>OK</c:v>
                  </c:pt>
                  <c:pt idx="20">
                    <c:v>OK</c:v>
                  </c:pt>
                  <c:pt idx="21">
                    <c:v>OK</c:v>
                  </c:pt>
                  <c:pt idx="22">
                    <c:v>REMOVER ESPAÇOS</c:v>
                  </c:pt>
                  <c:pt idx="24">
                    <c:v>OK</c:v>
                  </c:pt>
                  <c:pt idx="25">
                    <c:v>OK</c:v>
                  </c:pt>
                  <c:pt idx="26">
                    <c:v>OK</c:v>
                  </c:pt>
                  <c:pt idx="27">
                    <c:v>OK</c:v>
                  </c:pt>
                  <c:pt idx="29">
                    <c:v>REMOVER ESPAÇOS</c:v>
                  </c:pt>
                  <c:pt idx="31">
                    <c:v>OK</c:v>
                  </c:pt>
                  <c:pt idx="32">
                    <c:v>LOCAÇÃO DE SERVIÇOS DE TERRAPLENAGEM DE OBRAS CIVIS</c:v>
                  </c:pt>
                  <c:pt idx="37">
                    <c:v>OK</c:v>
                  </c:pt>
                  <c:pt idx="38">
                    <c:v>OK</c:v>
                  </c:pt>
                  <c:pt idx="39">
                    <c:v>OK</c:v>
                  </c:pt>
                  <c:pt idx="40">
                    <c:v>OK</c:v>
                  </c:pt>
                  <c:pt idx="41">
                    <c:v>REMOVER ESPAÇOS</c:v>
                  </c:pt>
                  <c:pt idx="43">
                    <c:v>OK</c:v>
                  </c:pt>
                  <c:pt idx="44">
                    <c:v>PISO EM CONCRETO 25MPA PREPARO MECANICO, ESPESSURA 15 CM, COM ARMACAO EM TELA SOLDADA</c:v>
                  </c:pt>
                  <c:pt idx="52">
                    <c:v>OK</c:v>
                  </c:pt>
                  <c:pt idx="53">
                    <c:v>ESTRUTURA METALICA EM TESOURAS OU TRELICAS, VAO LIVRE DE 25M, FORNECIMENTO E MONTAGEM, NAO SENDO CONSIDERADOS OS FECHAMENTOS METALICOS, AS COLUNAS, OS SERVICOS GERAIS EM ALVENARIA E CONCRETO, AS TELHAS DE COBERTURA E A PINTURA DE ACABAMENTO</c:v>
                  </c:pt>
                  <c:pt idx="54">
                    <c:v>OK</c:v>
                  </c:pt>
                  <c:pt idx="56">
                    <c:v>OK</c:v>
                  </c:pt>
                  <c:pt idx="57">
                    <c:v>REMOVER ESPAÇOS</c:v>
                  </c:pt>
                  <c:pt idx="59">
                    <c:v>OK</c:v>
                  </c:pt>
                  <c:pt idx="60">
                    <c:v>PERFIL "I" DE ACO LAMINADO - PILARES</c:v>
                  </c:pt>
                  <c:pt idx="61">
                    <c:v>OK</c:v>
                  </c:pt>
                  <c:pt idx="62">
                    <c:v>OK</c:v>
                  </c:pt>
                  <c:pt idx="63">
                    <c:v>OK</c:v>
                  </c:pt>
                  <c:pt idx="64">
                    <c:v>REMOVER ESPAÇOS</c:v>
                  </c:pt>
                  <c:pt idx="66">
                    <c:v>OK</c:v>
                  </c:pt>
                  <c:pt idx="67">
                    <c:v>OK</c:v>
                  </c:pt>
                  <c:pt idx="68">
                    <c:v>OK</c:v>
                  </c:pt>
                  <c:pt idx="69">
                    <c:v>OK</c:v>
                  </c:pt>
                  <c:pt idx="70">
                    <c:v>OK</c:v>
                  </c:pt>
                  <c:pt idx="71">
                    <c:v>OK</c:v>
                  </c:pt>
                  <c:pt idx="72">
                    <c:v>REMOVER ESPAÇOS</c:v>
                  </c:pt>
                  <c:pt idx="74">
                    <c:v>OK</c:v>
                  </c:pt>
                  <c:pt idx="75">
                    <c:v>CHAPA DE ACO GROSSA, ASTM A36, E = 3/8 " (9,53 MM) 74,69 KG/M2</c:v>
                  </c:pt>
                  <c:pt idx="76">
                    <c:v>OK</c:v>
                  </c:pt>
                  <c:pt idx="77">
                    <c:v>OK</c:v>
                  </c:pt>
                  <c:pt idx="78">
                    <c:v>OK</c:v>
                  </c:pt>
                  <c:pt idx="79">
                    <c:v>OK</c:v>
                  </c:pt>
                  <c:pt idx="80">
                    <c:v>REMOVER ESPAÇOS</c:v>
                  </c:pt>
                  <c:pt idx="82">
                    <c:v>OK</c:v>
                  </c:pt>
                  <c:pt idx="83">
                    <c:v>CHUMBADOR DE ACO, DIAMETRO 1/2", COMPRIMENTO 75 MM</c:v>
                  </c:pt>
                  <c:pt idx="84">
                    <c:v>OK</c:v>
                  </c:pt>
                  <c:pt idx="85">
                    <c:v>OK</c:v>
                  </c:pt>
                  <c:pt idx="86">
                    <c:v>REMOVER ESPAÇOS</c:v>
                  </c:pt>
                  <c:pt idx="88">
                    <c:v>OK</c:v>
                  </c:pt>
                  <c:pt idx="89">
                    <c:v>BLOCO DE GESSO BRANCO ESP. 10 CM, *67 X 50* CM - FORNECIMENTO E EXECUÇÃO</c:v>
                  </c:pt>
                  <c:pt idx="90">
                    <c:v>OK</c:v>
                  </c:pt>
                  <c:pt idx="91">
                    <c:v>REMOVER ESPAÇOS</c:v>
                  </c:pt>
                  <c:pt idx="93">
                    <c:v>OK</c:v>
                  </c:pt>
                  <c:pt idx="94">
                    <c:v>BLOCO DE GESSO BRANCO ESP. 7 CM, *67 X 50* CM - FORNECIMENTO E EXECUÇÃO</c:v>
                  </c:pt>
                  <c:pt idx="95">
                    <c:v>OK</c:v>
                  </c:pt>
                  <c:pt idx="96">
                    <c:v>REMOVER ESPAÇOS</c:v>
                  </c:pt>
                  <c:pt idx="98">
                    <c:v>OK</c:v>
                  </c:pt>
                  <c:pt idx="99">
                    <c:v>OK</c:v>
                  </c:pt>
                  <c:pt idx="100">
                    <c:v>OK</c:v>
                  </c:pt>
                  <c:pt idx="101">
                    <c:v>REMOVER ESPAÇOS</c:v>
                  </c:pt>
                  <c:pt idx="103">
                    <c:v>OK</c:v>
                  </c:pt>
                  <c:pt idx="104">
                    <c:v>BLOCO DE GESSO HIDROFUGANTE AZUL ESP. 7 CM, *67 X 50* CM - FORNECIMENTO E EXECUÇÃO</c:v>
                  </c:pt>
                  <c:pt idx="105">
                    <c:v>OK</c:v>
                  </c:pt>
                  <c:pt idx="106">
                    <c:v>REMOVER ESPAÇOS</c:v>
                  </c:pt>
                  <c:pt idx="108">
                    <c:v>OK</c:v>
                  </c:pt>
                  <c:pt idx="109">
                    <c:v>OK</c:v>
                  </c:pt>
                  <c:pt idx="110">
                    <c:v>OK</c:v>
                  </c:pt>
                  <c:pt idx="111">
                    <c:v>OK</c:v>
                  </c:pt>
                  <c:pt idx="112">
                    <c:v>OK</c:v>
                  </c:pt>
                  <c:pt idx="113">
                    <c:v>OK</c:v>
                  </c:pt>
                  <c:pt idx="114">
                    <c:v>OK</c:v>
                  </c:pt>
                  <c:pt idx="115">
                    <c:v>REMOVER ESPAÇOS</c:v>
                  </c:pt>
                  <c:pt idx="117">
                    <c:v>OK</c:v>
                  </c:pt>
                  <c:pt idx="118">
                    <c:v>OK</c:v>
                  </c:pt>
                  <c:pt idx="119">
                    <c:v>OK</c:v>
                  </c:pt>
                  <c:pt idx="120">
                    <c:v>OK</c:v>
                  </c:pt>
                  <c:pt idx="121">
                    <c:v>OK</c:v>
                  </c:pt>
                  <c:pt idx="122">
                    <c:v>REMOVER ESPAÇOS</c:v>
                  </c:pt>
                  <c:pt idx="124">
                    <c:v>OK</c:v>
                  </c:pt>
                  <c:pt idx="125">
                    <c:v>OK</c:v>
                  </c:pt>
                  <c:pt idx="126">
                    <c:v>OK</c:v>
                  </c:pt>
                  <c:pt idx="127">
                    <c:v>OK</c:v>
                  </c:pt>
                  <c:pt idx="128">
                    <c:v>REMOVER ESPAÇOS</c:v>
                  </c:pt>
                  <c:pt idx="130">
                    <c:v>OK</c:v>
                  </c:pt>
                  <c:pt idx="131">
                    <c:v>OK</c:v>
                  </c:pt>
                  <c:pt idx="132">
                    <c:v>OK</c:v>
                  </c:pt>
                  <c:pt idx="133">
                    <c:v>OK</c:v>
                  </c:pt>
                  <c:pt idx="134">
                    <c:v>OK</c:v>
                  </c:pt>
                  <c:pt idx="135">
                    <c:v>REMOVER ESPAÇOS</c:v>
                  </c:pt>
                  <c:pt idx="137">
                    <c:v>OK</c:v>
                  </c:pt>
                  <c:pt idx="138">
                    <c:v>RODAPÉ ALTA RESISTÊNCIA, H =  10 CM</c:v>
                  </c:pt>
                  <c:pt idx="139">
                    <c:v>OK</c:v>
                  </c:pt>
                  <c:pt idx="140">
                    <c:v>OK</c:v>
                  </c:pt>
                  <c:pt idx="141">
                    <c:v>REMOVER ESPAÇOS</c:v>
                  </c:pt>
                  <c:pt idx="143">
                    <c:v>OK</c:v>
                  </c:pt>
                  <c:pt idx="144">
                    <c:v>OK</c:v>
                  </c:pt>
                  <c:pt idx="145">
                    <c:v>OK</c:v>
                  </c:pt>
                  <c:pt idx="146">
                    <c:v>OK</c:v>
                  </c:pt>
                  <c:pt idx="147">
                    <c:v>OK</c:v>
                  </c:pt>
                  <c:pt idx="148">
                    <c:v>OK</c:v>
                  </c:pt>
                  <c:pt idx="149">
                    <c:v>OK</c:v>
                  </c:pt>
                  <c:pt idx="150">
                    <c:v>REMOVER ESPAÇOS</c:v>
                  </c:pt>
                  <c:pt idx="152">
                    <c:v>OK</c:v>
                  </c:pt>
                  <c:pt idx="153">
                    <c:v>IMPERMEABILIZAÇÃO COM APLICAÇÃO DE ARGAMASSA POLIMÉRICA TIPO DENVERTEC 100 OU SIMILAR</c:v>
                  </c:pt>
                  <c:pt idx="154">
                    <c:v>OK</c:v>
                  </c:pt>
                  <c:pt idx="155">
                    <c:v>OK</c:v>
                  </c:pt>
                  <c:pt idx="156">
                    <c:v>OK</c:v>
                  </c:pt>
                  <c:pt idx="157">
                    <c:v>REMOVER ESPAÇOS</c:v>
                  </c:pt>
                  <c:pt idx="159">
                    <c:v>OK</c:v>
                  </c:pt>
                  <c:pt idx="160">
                    <c:v>OK</c:v>
                  </c:pt>
                  <c:pt idx="161">
                    <c:v>OK</c:v>
                  </c:pt>
                  <c:pt idx="162">
                    <c:v>OK</c:v>
                  </c:pt>
                  <c:pt idx="163">
                    <c:v>OK</c:v>
                  </c:pt>
                  <c:pt idx="164">
                    <c:v>OK</c:v>
                  </c:pt>
                  <c:pt idx="165">
                    <c:v>REMOVER ESPAÇOS</c:v>
                  </c:pt>
                  <c:pt idx="167">
                    <c:v>OK</c:v>
                  </c:pt>
                  <c:pt idx="168">
                    <c:v>OK</c:v>
                  </c:pt>
                  <c:pt idx="169">
                    <c:v>OK</c:v>
                  </c:pt>
                  <c:pt idx="170">
                    <c:v>OK</c:v>
                  </c:pt>
                  <c:pt idx="171">
                    <c:v>OK</c:v>
                  </c:pt>
                  <c:pt idx="172">
                    <c:v>OK</c:v>
                  </c:pt>
                  <c:pt idx="173">
                    <c:v>OK</c:v>
                  </c:pt>
                  <c:pt idx="174">
                    <c:v>OK</c:v>
                  </c:pt>
                  <c:pt idx="175">
                    <c:v>OK</c:v>
                  </c:pt>
                  <c:pt idx="176">
                    <c:v>REMOVER ESPAÇOS</c:v>
                  </c:pt>
                  <c:pt idx="179">
                    <c:v>BANCADA EM AÇO INOX - 304, DIMENSÕES 1,55 X 0,60M C/ 01 CUBA 80X50X40CM, RODOPIA 10CM, CONCRETADA, INCLUSIVE VÁLVULA E SIFÃO CROMADOS, EXCLUSIVE TORNEIRA</c:v>
                  </c:pt>
                  <c:pt idx="180">
                    <c:v>OK</c:v>
                  </c:pt>
                  <c:pt idx="181">
                    <c:v>OK</c:v>
                  </c:pt>
                  <c:pt idx="182">
                    <c:v>OK</c:v>
                  </c:pt>
                  <c:pt idx="183">
                    <c:v>OK</c:v>
                  </c:pt>
                  <c:pt idx="184">
                    <c:v>OK</c:v>
                  </c:pt>
                  <c:pt idx="185">
                    <c:v>OK</c:v>
                  </c:pt>
                  <c:pt idx="186">
                    <c:v>OK</c:v>
                  </c:pt>
                  <c:pt idx="187">
                    <c:v>OK</c:v>
                  </c:pt>
                  <c:pt idx="188">
                    <c:v>REMOVER ESPAÇOS</c:v>
                  </c:pt>
                  <c:pt idx="202">
                    <c:v>OK</c:v>
                  </c:pt>
                  <c:pt idx="203">
                    <c:v>OK</c:v>
                  </c:pt>
                  <c:pt idx="204">
                    <c:v>OK</c:v>
                  </c:pt>
                  <c:pt idx="205">
                    <c:v>OK</c:v>
                  </c:pt>
                  <c:pt idx="206">
                    <c:v>OK</c:v>
                  </c:pt>
                  <c:pt idx="207">
                    <c:v>OK</c:v>
                  </c:pt>
                  <c:pt idx="208">
                    <c:v>OK</c:v>
                  </c:pt>
                  <c:pt idx="209">
                    <c:v>OK</c:v>
                  </c:pt>
                  <c:pt idx="210">
                    <c:v>OK</c:v>
                  </c:pt>
                  <c:pt idx="211">
                    <c:v>OK</c:v>
                  </c:pt>
                  <c:pt idx="212">
                    <c:v>REMOVER ESPAÇOS</c:v>
                  </c:pt>
                  <c:pt idx="214">
                    <c:v>OK</c:v>
                  </c:pt>
                  <c:pt idx="215">
                    <c:v>OK</c:v>
                  </c:pt>
                  <c:pt idx="216">
                    <c:v>OK</c:v>
                  </c:pt>
                  <c:pt idx="217">
                    <c:v>OK</c:v>
                  </c:pt>
                  <c:pt idx="218">
                    <c:v>OK</c:v>
                  </c:pt>
                  <c:pt idx="219">
                    <c:v>OK</c:v>
                  </c:pt>
                  <c:pt idx="220">
                    <c:v>OK</c:v>
                  </c:pt>
                  <c:pt idx="221">
                    <c:v>OK</c:v>
                  </c:pt>
                  <c:pt idx="222">
                    <c:v>OK</c:v>
                  </c:pt>
                  <c:pt idx="223">
                    <c:v>OK</c:v>
                  </c:pt>
                  <c:pt idx="224">
                    <c:v>OK</c:v>
                  </c:pt>
                  <c:pt idx="225">
                    <c:v>OK</c:v>
                  </c:pt>
                  <c:pt idx="226">
                    <c:v>OK</c:v>
                  </c:pt>
                  <c:pt idx="227">
                    <c:v>OK</c:v>
                  </c:pt>
                  <c:pt idx="228">
                    <c:v>OK</c:v>
                  </c:pt>
                  <c:pt idx="229">
                    <c:v>REMOVER ESPAÇOS</c:v>
                  </c:pt>
                  <c:pt idx="231">
                    <c:v>OK</c:v>
                  </c:pt>
                  <c:pt idx="232">
                    <c:v>OK</c:v>
                  </c:pt>
                  <c:pt idx="233">
                    <c:v>OK</c:v>
                  </c:pt>
                  <c:pt idx="234">
                    <c:v>REMOVER ESPAÇOS</c:v>
                  </c:pt>
                  <c:pt idx="236">
                    <c:v>OK</c:v>
                  </c:pt>
                  <c:pt idx="237">
                    <c:v>OK</c:v>
                  </c:pt>
                  <c:pt idx="238">
                    <c:v>OK</c:v>
                  </c:pt>
                  <c:pt idx="239">
                    <c:v>REMOVER ESPAÇOS</c:v>
                  </c:pt>
                  <c:pt idx="241">
                    <c:v>OK</c:v>
                  </c:pt>
                  <c:pt idx="242">
                    <c:v>OK</c:v>
                  </c:pt>
                  <c:pt idx="243">
                    <c:v>OK</c:v>
                  </c:pt>
                  <c:pt idx="244">
                    <c:v>OK</c:v>
                  </c:pt>
                  <c:pt idx="245">
                    <c:v>OK</c:v>
                  </c:pt>
                  <c:pt idx="246">
                    <c:v>REMOVER ESPAÇOS</c:v>
                  </c:pt>
                  <c:pt idx="248">
                    <c:v>OK</c:v>
                  </c:pt>
                  <c:pt idx="249">
                    <c:v>OK</c:v>
                  </c:pt>
                  <c:pt idx="250">
                    <c:v>OK</c:v>
                  </c:pt>
                  <c:pt idx="251">
                    <c:v>OK</c:v>
                  </c:pt>
                  <c:pt idx="252">
                    <c:v>OK</c:v>
                  </c:pt>
                  <c:pt idx="253">
                    <c:v>REMOVER ESPAÇOS</c:v>
                  </c:pt>
                  <c:pt idx="255">
                    <c:v>OK</c:v>
                  </c:pt>
                  <c:pt idx="256">
                    <c:v>OK</c:v>
                  </c:pt>
                  <c:pt idx="257">
                    <c:v>OK</c:v>
                  </c:pt>
                  <c:pt idx="258">
                    <c:v>OK</c:v>
                  </c:pt>
                  <c:pt idx="259">
                    <c:v>OK</c:v>
                  </c:pt>
                  <c:pt idx="260">
                    <c:v>REMOVER ESPAÇOS</c:v>
                  </c:pt>
                  <c:pt idx="262">
                    <c:v>OK</c:v>
                  </c:pt>
                  <c:pt idx="263">
                    <c:v>OK</c:v>
                  </c:pt>
                  <c:pt idx="264">
                    <c:v>OK</c:v>
                  </c:pt>
                  <c:pt idx="265">
                    <c:v>OK</c:v>
                  </c:pt>
                  <c:pt idx="266">
                    <c:v>OK</c:v>
                  </c:pt>
                  <c:pt idx="267">
                    <c:v>REMOVER ESPAÇOS</c:v>
                  </c:pt>
                  <c:pt idx="269">
                    <c:v>OK</c:v>
                  </c:pt>
                  <c:pt idx="270">
                    <c:v>OK</c:v>
                  </c:pt>
                  <c:pt idx="271">
                    <c:v>OK</c:v>
                  </c:pt>
                  <c:pt idx="272">
                    <c:v>OK</c:v>
                  </c:pt>
                  <c:pt idx="273">
                    <c:v>OK</c:v>
                  </c:pt>
                  <c:pt idx="274">
                    <c:v>REMOVER ESPAÇOS</c:v>
                  </c:pt>
                  <c:pt idx="276">
                    <c:v>OK</c:v>
                  </c:pt>
                  <c:pt idx="277">
                    <c:v>OK</c:v>
                  </c:pt>
                  <c:pt idx="278">
                    <c:v>OK</c:v>
                  </c:pt>
                  <c:pt idx="279">
                    <c:v>OK</c:v>
                  </c:pt>
                  <c:pt idx="280">
                    <c:v>OK</c:v>
                  </c:pt>
                  <c:pt idx="281">
                    <c:v>REMOVER ESPAÇOS</c:v>
                  </c:pt>
                  <c:pt idx="283">
                    <c:v>OK</c:v>
                  </c:pt>
                  <c:pt idx="284">
                    <c:v>OK</c:v>
                  </c:pt>
                  <c:pt idx="285">
                    <c:v>OK</c:v>
                  </c:pt>
                  <c:pt idx="286">
                    <c:v>OK</c:v>
                  </c:pt>
                  <c:pt idx="287">
                    <c:v>OK</c:v>
                  </c:pt>
                  <c:pt idx="288">
                    <c:v>REMOVER ESPAÇOS</c:v>
                  </c:pt>
                  <c:pt idx="290">
                    <c:v>OK</c:v>
                  </c:pt>
                  <c:pt idx="291">
                    <c:v>OK</c:v>
                  </c:pt>
                  <c:pt idx="292">
                    <c:v>OK</c:v>
                  </c:pt>
                  <c:pt idx="293">
                    <c:v>OK</c:v>
                  </c:pt>
                  <c:pt idx="294">
                    <c:v>OK</c:v>
                  </c:pt>
                  <c:pt idx="295">
                    <c:v>REMOVER ESPAÇOS</c:v>
                  </c:pt>
                  <c:pt idx="297">
                    <c:v>OK</c:v>
                  </c:pt>
                  <c:pt idx="298">
                    <c:v>OK</c:v>
                  </c:pt>
                  <c:pt idx="299">
                    <c:v>OK</c:v>
                  </c:pt>
                  <c:pt idx="300">
                    <c:v>OK</c:v>
                  </c:pt>
                  <c:pt idx="301">
                    <c:v>OK</c:v>
                  </c:pt>
                  <c:pt idx="302">
                    <c:v>REMOVER ESPAÇOS</c:v>
                  </c:pt>
                  <c:pt idx="304">
                    <c:v>OK</c:v>
                  </c:pt>
                  <c:pt idx="305">
                    <c:v>OK</c:v>
                  </c:pt>
                  <c:pt idx="306">
                    <c:v>OK</c:v>
                  </c:pt>
                  <c:pt idx="307">
                    <c:v>OK</c:v>
                  </c:pt>
                  <c:pt idx="308">
                    <c:v>REMOVER ESPAÇOS</c:v>
                  </c:pt>
                  <c:pt idx="310">
                    <c:v>OK</c:v>
                  </c:pt>
                  <c:pt idx="311">
                    <c:v>OK</c:v>
                  </c:pt>
                  <c:pt idx="312">
                    <c:v>OK</c:v>
                  </c:pt>
                  <c:pt idx="313">
                    <c:v>OK</c:v>
                  </c:pt>
                  <c:pt idx="314">
                    <c:v>OK</c:v>
                  </c:pt>
                  <c:pt idx="315">
                    <c:v>OK</c:v>
                  </c:pt>
                  <c:pt idx="316">
                    <c:v>OK</c:v>
                  </c:pt>
                  <c:pt idx="317">
                    <c:v>REMOVER ESPAÇOS</c:v>
                  </c:pt>
                  <c:pt idx="319">
                    <c:v>OK</c:v>
                  </c:pt>
                  <c:pt idx="320">
                    <c:v>OK</c:v>
                  </c:pt>
                  <c:pt idx="321">
                    <c:v>OK</c:v>
                  </c:pt>
                  <c:pt idx="322">
                    <c:v>OK</c:v>
                  </c:pt>
                  <c:pt idx="323">
                    <c:v>OK</c:v>
                  </c:pt>
                  <c:pt idx="324">
                    <c:v>OK</c:v>
                  </c:pt>
                  <c:pt idx="325">
                    <c:v>OK</c:v>
                  </c:pt>
                  <c:pt idx="326">
                    <c:v>REMOVER ESPAÇOS</c:v>
                  </c:pt>
                  <c:pt idx="328">
                    <c:v>OK</c:v>
                  </c:pt>
                  <c:pt idx="329">
                    <c:v>OK</c:v>
                  </c:pt>
                  <c:pt idx="330">
                    <c:v>OK</c:v>
                  </c:pt>
                  <c:pt idx="331">
                    <c:v>OK</c:v>
                  </c:pt>
                  <c:pt idx="332">
                    <c:v>OK</c:v>
                  </c:pt>
                  <c:pt idx="333">
                    <c:v>OK</c:v>
                  </c:pt>
                  <c:pt idx="334">
                    <c:v>OK</c:v>
                  </c:pt>
                  <c:pt idx="335">
                    <c:v>REMOVER ESPAÇOS</c:v>
                  </c:pt>
                  <c:pt idx="337">
                    <c:v>OK</c:v>
                  </c:pt>
                  <c:pt idx="338">
                    <c:v>OK</c:v>
                  </c:pt>
                  <c:pt idx="339">
                    <c:v>OK</c:v>
                  </c:pt>
                  <c:pt idx="340">
                    <c:v>OK</c:v>
                  </c:pt>
                  <c:pt idx="341">
                    <c:v>OK</c:v>
                  </c:pt>
                  <c:pt idx="342">
                    <c:v>OK</c:v>
                  </c:pt>
                  <c:pt idx="343">
                    <c:v>OK</c:v>
                  </c:pt>
                  <c:pt idx="344">
                    <c:v>REMOVER ESPAÇOS</c:v>
                  </c:pt>
                  <c:pt idx="345">
                    <c:v>OK</c:v>
                  </c:pt>
                  <c:pt idx="346">
                    <c:v>OK</c:v>
                  </c:pt>
                  <c:pt idx="347">
                    <c:v>OK</c:v>
                  </c:pt>
                  <c:pt idx="348">
                    <c:v>OK</c:v>
                  </c:pt>
                  <c:pt idx="349">
                    <c:v>OK</c:v>
                  </c:pt>
                  <c:pt idx="350">
                    <c:v>OK</c:v>
                  </c:pt>
                  <c:pt idx="351">
                    <c:v>OK</c:v>
                  </c:pt>
                  <c:pt idx="352">
                    <c:v>OK</c:v>
                  </c:pt>
                  <c:pt idx="353">
                    <c:v>OK</c:v>
                  </c:pt>
                  <c:pt idx="354">
                    <c:v>OK</c:v>
                  </c:pt>
                  <c:pt idx="355">
                    <c:v>REMOVER ESPAÇOS</c:v>
                  </c:pt>
                  <c:pt idx="356">
                    <c:v>OK</c:v>
                  </c:pt>
                  <c:pt idx="357">
                    <c:v>OK</c:v>
                  </c:pt>
                  <c:pt idx="358">
                    <c:v>OK</c:v>
                  </c:pt>
                  <c:pt idx="359">
                    <c:v>OK</c:v>
                  </c:pt>
                  <c:pt idx="360">
                    <c:v>OK</c:v>
                  </c:pt>
                  <c:pt idx="361">
                    <c:v>OK</c:v>
                  </c:pt>
                  <c:pt idx="362">
                    <c:v>OK</c:v>
                  </c:pt>
                  <c:pt idx="363">
                    <c:v>OK</c:v>
                  </c:pt>
                  <c:pt idx="364">
                    <c:v>OK</c:v>
                  </c:pt>
                  <c:pt idx="365">
                    <c:v>REMOVER ESPAÇOS</c:v>
                  </c:pt>
                  <c:pt idx="366">
                    <c:v>OK</c:v>
                  </c:pt>
                  <c:pt idx="367">
                    <c:v>OK</c:v>
                  </c:pt>
                  <c:pt idx="368">
                    <c:v>OK</c:v>
                  </c:pt>
                  <c:pt idx="369">
                    <c:v>OK</c:v>
                  </c:pt>
                  <c:pt idx="370">
                    <c:v>OK</c:v>
                  </c:pt>
                  <c:pt idx="371">
                    <c:v>OK</c:v>
                  </c:pt>
                  <c:pt idx="372">
                    <c:v>OK</c:v>
                  </c:pt>
                  <c:pt idx="373">
                    <c:v>OK</c:v>
                  </c:pt>
                  <c:pt idx="374">
                    <c:v>REMOVER ESPAÇOS</c:v>
                  </c:pt>
                  <c:pt idx="375">
                    <c:v>OK</c:v>
                  </c:pt>
                  <c:pt idx="376">
                    <c:v>OK</c:v>
                  </c:pt>
                  <c:pt idx="377">
                    <c:v>OK</c:v>
                  </c:pt>
                  <c:pt idx="378">
                    <c:v>OK</c:v>
                  </c:pt>
                  <c:pt idx="379">
                    <c:v>OK</c:v>
                  </c:pt>
                  <c:pt idx="380">
                    <c:v>OK</c:v>
                  </c:pt>
                  <c:pt idx="381">
                    <c:v>OK</c:v>
                  </c:pt>
                  <c:pt idx="382">
                    <c:v>OK</c:v>
                  </c:pt>
                  <c:pt idx="383">
                    <c:v>REMOVER ESPAÇOS</c:v>
                  </c:pt>
                  <c:pt idx="384">
                    <c:v>OK</c:v>
                  </c:pt>
                  <c:pt idx="385">
                    <c:v>OK</c:v>
                  </c:pt>
                  <c:pt idx="386">
                    <c:v>OK</c:v>
                  </c:pt>
                  <c:pt idx="387">
                    <c:v>OK</c:v>
                  </c:pt>
                  <c:pt idx="388">
                    <c:v>OK</c:v>
                  </c:pt>
                  <c:pt idx="389">
                    <c:v>OK</c:v>
                  </c:pt>
                  <c:pt idx="390">
                    <c:v>REMOVER ESPAÇOS</c:v>
                  </c:pt>
                  <c:pt idx="392">
                    <c:v>OK</c:v>
                  </c:pt>
                  <c:pt idx="393">
                    <c:v>OK</c:v>
                  </c:pt>
                  <c:pt idx="394">
                    <c:v>OK</c:v>
                  </c:pt>
                  <c:pt idx="395">
                    <c:v>OK</c:v>
                  </c:pt>
                  <c:pt idx="396">
                    <c:v>OK</c:v>
                  </c:pt>
                  <c:pt idx="397">
                    <c:v>OK</c:v>
                  </c:pt>
                  <c:pt idx="398">
                    <c:v>OK</c:v>
                  </c:pt>
                  <c:pt idx="399">
                    <c:v>OK</c:v>
                  </c:pt>
                  <c:pt idx="400">
                    <c:v>OK</c:v>
                  </c:pt>
                  <c:pt idx="401">
                    <c:v>OK</c:v>
                  </c:pt>
                  <c:pt idx="402">
                    <c:v>OK</c:v>
                  </c:pt>
                  <c:pt idx="403">
                    <c:v>OK</c:v>
                  </c:pt>
                  <c:pt idx="404">
                    <c:v>OK</c:v>
                  </c:pt>
                  <c:pt idx="405">
                    <c:v>OK</c:v>
                  </c:pt>
                  <c:pt idx="406">
                    <c:v>OK</c:v>
                  </c:pt>
                  <c:pt idx="407">
                    <c:v>OK</c:v>
                  </c:pt>
                  <c:pt idx="408">
                    <c:v>OK</c:v>
                  </c:pt>
                  <c:pt idx="409">
                    <c:v>OK</c:v>
                  </c:pt>
                  <c:pt idx="410">
                    <c:v>OK</c:v>
                  </c:pt>
                  <c:pt idx="411">
                    <c:v>OK</c:v>
                  </c:pt>
                  <c:pt idx="412">
                    <c:v>REMOVER ESPAÇOS</c:v>
                  </c:pt>
                  <c:pt idx="414">
                    <c:v>OK</c:v>
                  </c:pt>
                  <c:pt idx="415">
                    <c:v>OK</c:v>
                  </c:pt>
                  <c:pt idx="416">
                    <c:v>OK</c:v>
                  </c:pt>
                  <c:pt idx="417">
                    <c:v>OK</c:v>
                  </c:pt>
                  <c:pt idx="418">
                    <c:v>REMOVER ESPAÇOS</c:v>
                  </c:pt>
                  <c:pt idx="420">
                    <c:v>OK</c:v>
                  </c:pt>
                  <c:pt idx="421">
                    <c:v>LAVATÓRIO LOUÇA (DECA-RAVENA REF L-91) SEM COLUNA, C/SIFÃO CROMADO(DECA REF 1190), VÁLVULA CROMADA (DECA REF1600), CONJ. DE FIXAÇÃO (DECA REF SP7), ENGATE CROMADO, OU SIMILARES</c:v>
                  </c:pt>
                  <c:pt idx="422">
                    <c:v>OK</c:v>
                  </c:pt>
                  <c:pt idx="423">
                    <c:v>OK</c:v>
                  </c:pt>
                  <c:pt idx="424">
                    <c:v>OK</c:v>
                  </c:pt>
                  <c:pt idx="425">
                    <c:v>OK</c:v>
                  </c:pt>
                  <c:pt idx="426">
                    <c:v>OK</c:v>
                  </c:pt>
                  <c:pt idx="427">
                    <c:v>OK</c:v>
                  </c:pt>
                  <c:pt idx="428">
                    <c:v>OK</c:v>
                  </c:pt>
                  <c:pt idx="429">
                    <c:v>OK</c:v>
                  </c:pt>
                  <c:pt idx="430">
                    <c:v>REMOVER ESPAÇOS</c:v>
                  </c:pt>
                  <c:pt idx="432">
                    <c:v>OK</c:v>
                  </c:pt>
                  <c:pt idx="433">
                    <c:v>LAVATÓRIO LOUÇA (DECA-RAVENA REF L-91) COM COLUNA (DECA REF C-9), C/ SIFÃO PLÁSTICO, ENGATE CROMADO (DECA), TORNEIRA DE METAL (DECA REF1190) , VÁLVULA CROMADA (DECA REF1600), CONJUNTO DE FIXAÇÃO (DECA REF SP7) OU SIMILARES</c:v>
                  </c:pt>
                  <c:pt idx="434">
                    <c:v>OK</c:v>
                  </c:pt>
                  <c:pt idx="435">
                    <c:v>OK</c:v>
                  </c:pt>
                  <c:pt idx="436">
                    <c:v>OK</c:v>
                  </c:pt>
                  <c:pt idx="437">
                    <c:v>OK</c:v>
                  </c:pt>
                  <c:pt idx="438">
                    <c:v>OK</c:v>
                  </c:pt>
                  <c:pt idx="439">
                    <c:v>OK</c:v>
                  </c:pt>
                  <c:pt idx="440">
                    <c:v>OK</c:v>
                  </c:pt>
                  <c:pt idx="441">
                    <c:v>OK</c:v>
                  </c:pt>
                  <c:pt idx="442">
                    <c:v>OK</c:v>
                  </c:pt>
                  <c:pt idx="443">
                    <c:v>REMOVER ESPAÇOS</c:v>
                  </c:pt>
                  <c:pt idx="445">
                    <c:v>OK</c:v>
                  </c:pt>
                  <c:pt idx="446">
                    <c:v>LAVATÓRIO CIRÚRGICO EM CHAPA INOX, DIMENSÕES 250 X 41 X 35CM, RODOPIA 25CM, BRASINOX OU SIMILAR), C/ SIFÃO PLÁSTICO, ENGATE CROMADO (DECA), VÁLVULA CROMADA (DECA REF1600), CONJUNTO DE FIXAÇÃO (DECA REF SP7) OU SIMILARES</c:v>
                  </c:pt>
                  <c:pt idx="447">
                    <c:v>OK</c:v>
                  </c:pt>
                  <c:pt idx="448">
                    <c:v>OK</c:v>
                  </c:pt>
                  <c:pt idx="449">
                    <c:v>OK</c:v>
                  </c:pt>
                  <c:pt idx="450">
                    <c:v>OK</c:v>
                  </c:pt>
                  <c:pt idx="451">
                    <c:v>OK</c:v>
                  </c:pt>
                  <c:pt idx="452">
                    <c:v>OK</c:v>
                  </c:pt>
                  <c:pt idx="453">
                    <c:v>OK</c:v>
                  </c:pt>
                  <c:pt idx="454">
                    <c:v>OK</c:v>
                  </c:pt>
                  <c:pt idx="455">
                    <c:v>OK</c:v>
                  </c:pt>
                  <c:pt idx="456">
                    <c:v>REMOVER ESPAÇOS</c:v>
                  </c:pt>
                  <c:pt idx="458">
                    <c:v>OK</c:v>
                  </c:pt>
                  <c:pt idx="459">
                    <c:v>OK</c:v>
                  </c:pt>
                  <c:pt idx="460">
                    <c:v>OK</c:v>
                  </c:pt>
                  <c:pt idx="461">
                    <c:v>OK</c:v>
                  </c:pt>
                  <c:pt idx="462">
                    <c:v>OK</c:v>
                  </c:pt>
                  <c:pt idx="463">
                    <c:v>OK</c:v>
                  </c:pt>
                  <c:pt idx="464">
                    <c:v>REMOVER ESPAÇOS</c:v>
                  </c:pt>
                  <c:pt idx="466">
                    <c:v>OK</c:v>
                  </c:pt>
                  <c:pt idx="467">
                    <c:v>OK</c:v>
                  </c:pt>
                  <c:pt idx="468">
                    <c:v>OK</c:v>
                  </c:pt>
                  <c:pt idx="469">
                    <c:v>OK</c:v>
                  </c:pt>
                  <c:pt idx="470">
                    <c:v>OK</c:v>
                  </c:pt>
                  <c:pt idx="471">
                    <c:v>OK</c:v>
                  </c:pt>
                  <c:pt idx="472">
                    <c:v>OK</c:v>
                  </c:pt>
                  <c:pt idx="473">
                    <c:v>OK</c:v>
                  </c:pt>
                  <c:pt idx="474">
                    <c:v>OK</c:v>
                  </c:pt>
                  <c:pt idx="475">
                    <c:v>OK</c:v>
                  </c:pt>
                  <c:pt idx="476">
                    <c:v>OK</c:v>
                  </c:pt>
                  <c:pt idx="477">
                    <c:v>REMOVER ESPAÇOS</c:v>
                  </c:pt>
                  <c:pt idx="479">
                    <c:v>OK</c:v>
                  </c:pt>
                  <c:pt idx="480">
                    <c:v>OK</c:v>
                  </c:pt>
                  <c:pt idx="481">
                    <c:v>OK</c:v>
                  </c:pt>
                  <c:pt idx="482">
                    <c:v>OK</c:v>
                  </c:pt>
                  <c:pt idx="483">
                    <c:v>OK</c:v>
                  </c:pt>
                  <c:pt idx="484">
                    <c:v>OK</c:v>
                  </c:pt>
                  <c:pt idx="485">
                    <c:v>REMOVER ESPAÇOS</c:v>
                  </c:pt>
                  <c:pt idx="487">
                    <c:v>OK</c:v>
                  </c:pt>
                  <c:pt idx="488">
                    <c:v>OK</c:v>
                  </c:pt>
                  <c:pt idx="489">
                    <c:v>OK</c:v>
                  </c:pt>
                  <c:pt idx="490">
                    <c:v>OK</c:v>
                  </c:pt>
                  <c:pt idx="491">
                    <c:v>REMOVER ESPAÇOS</c:v>
                  </c:pt>
                </c:lvl>
                <c:lvl>
                  <c:pt idx="0">
                    <c:v>CUSTO</c:v>
                  </c:pt>
                  <c:pt idx="1">
                    <c:v>0,75</c:v>
                  </c:pt>
                  <c:pt idx="2">
                    <c:v>0,10</c:v>
                  </c:pt>
                  <c:pt idx="3">
                    <c:v>0,05</c:v>
                  </c:pt>
                  <c:pt idx="4">
                    <c:v>0,13</c:v>
                  </c:pt>
                  <c:pt idx="5">
                    <c:v>0,10</c:v>
                  </c:pt>
                  <c:pt idx="6">
                    <c:v>0,07</c:v>
                  </c:pt>
                  <c:pt idx="7">
                    <c:v>0,11</c:v>
                  </c:pt>
                  <c:pt idx="8">
                    <c:v>0,03</c:v>
                  </c:pt>
                  <c:pt idx="9">
                    <c:v>0,16</c:v>
                  </c:pt>
                  <c:pt idx="12">
                    <c:v>CUSTO</c:v>
                  </c:pt>
                  <c:pt idx="13">
                    <c:v>18,57</c:v>
                  </c:pt>
                  <c:pt idx="14">
                    <c:v>16,51</c:v>
                  </c:pt>
                  <c:pt idx="15">
                    <c:v>2,06</c:v>
                  </c:pt>
                  <c:pt idx="18">
                    <c:v>CUSTO</c:v>
                  </c:pt>
                  <c:pt idx="19">
                    <c:v>14,29</c:v>
                  </c:pt>
                  <c:pt idx="20">
                    <c:v>1,59</c:v>
                  </c:pt>
                  <c:pt idx="21">
                    <c:v>12,70</c:v>
                  </c:pt>
                  <c:pt idx="24">
                    <c:v>CUSTO</c:v>
                  </c:pt>
                  <c:pt idx="25">
                    <c:v>353,18</c:v>
                  </c:pt>
                  <c:pt idx="26">
                    <c:v>50,80</c:v>
                  </c:pt>
                  <c:pt idx="27">
                    <c:v>91,39</c:v>
                  </c:pt>
                  <c:pt idx="28">
                    <c:v>210,99</c:v>
                  </c:pt>
                  <c:pt idx="31">
                    <c:v>CUSTO</c:v>
                  </c:pt>
                  <c:pt idx="32">
                    <c:v>0,97</c:v>
                  </c:pt>
                  <c:pt idx="33">
                    <c:v>0,75</c:v>
                  </c:pt>
                  <c:pt idx="34">
                    <c:v>0,22</c:v>
                  </c:pt>
                  <c:pt idx="37">
                    <c:v>CUSTO</c:v>
                  </c:pt>
                  <c:pt idx="38">
                    <c:v>323,75</c:v>
                  </c:pt>
                  <c:pt idx="39">
                    <c:v>302,21</c:v>
                  </c:pt>
                  <c:pt idx="40">
                    <c:v>21,54</c:v>
                  </c:pt>
                  <c:pt idx="43">
                    <c:v>CUSTO</c:v>
                  </c:pt>
                  <c:pt idx="44">
                    <c:v>94,10</c:v>
                  </c:pt>
                  <c:pt idx="45">
                    <c:v>0,32</c:v>
                  </c:pt>
                  <c:pt idx="46">
                    <c:v>4,13</c:v>
                  </c:pt>
                  <c:pt idx="47">
                    <c:v>24,64</c:v>
                  </c:pt>
                  <c:pt idx="48">
                    <c:v>47,63</c:v>
                  </c:pt>
                  <c:pt idx="49">
                    <c:v>17,38</c:v>
                  </c:pt>
                  <c:pt idx="52">
                    <c:v>CUSTO</c:v>
                  </c:pt>
                  <c:pt idx="53">
                    <c:v>103,97</c:v>
                  </c:pt>
                  <c:pt idx="54">
                    <c:v>80,87</c:v>
                  </c:pt>
                  <c:pt idx="55">
                    <c:v>11,67</c:v>
                  </c:pt>
                  <c:pt idx="56">
                    <c:v>11,43</c:v>
                  </c:pt>
                  <c:pt idx="59">
                    <c:v>CUSTO</c:v>
                  </c:pt>
                  <c:pt idx="60">
                    <c:v> 23,84 </c:v>
                  </c:pt>
                  <c:pt idx="61">
                    <c:v>9,08</c:v>
                  </c:pt>
                  <c:pt idx="62">
                    <c:v>8,89</c:v>
                  </c:pt>
                  <c:pt idx="63">
                    <c:v>5,87</c:v>
                  </c:pt>
                  <c:pt idx="66">
                    <c:v>CUSTO</c:v>
                  </c:pt>
                  <c:pt idx="67">
                    <c:v>172,28</c:v>
                  </c:pt>
                  <c:pt idx="68">
                    <c:v>9,73</c:v>
                  </c:pt>
                  <c:pt idx="69">
                    <c:v>9,53</c:v>
                  </c:pt>
                  <c:pt idx="70">
                    <c:v>0,18</c:v>
                  </c:pt>
                  <c:pt idx="71">
                    <c:v>152,84</c:v>
                  </c:pt>
                  <c:pt idx="74">
                    <c:v>CUSTO</c:v>
                  </c:pt>
                  <c:pt idx="75">
                    <c:v>9,09</c:v>
                  </c:pt>
                  <c:pt idx="76">
                    <c:v>6,35</c:v>
                  </c:pt>
                  <c:pt idx="77">
                    <c:v>0,95</c:v>
                  </c:pt>
                  <c:pt idx="78">
                    <c:v>0,76</c:v>
                  </c:pt>
                  <c:pt idx="79">
                    <c:v>1,03</c:v>
                  </c:pt>
                  <c:pt idx="82">
                    <c:v>CUSTO</c:v>
                  </c:pt>
                  <c:pt idx="83">
                    <c:v>7,21</c:v>
                  </c:pt>
                  <c:pt idx="84">
                    <c:v>5,94</c:v>
                  </c:pt>
                  <c:pt idx="85">
                    <c:v>1,27</c:v>
                  </c:pt>
                  <c:pt idx="88">
                    <c:v>CUSTO</c:v>
                  </c:pt>
                  <c:pt idx="89">
                    <c:v>46,44</c:v>
                  </c:pt>
                  <c:pt idx="90">
                    <c:v>46,44</c:v>
                  </c:pt>
                  <c:pt idx="93">
                    <c:v>CUSTO</c:v>
                  </c:pt>
                  <c:pt idx="94">
                    <c:v>48,81</c:v>
                  </c:pt>
                  <c:pt idx="95">
                    <c:v>48,81</c:v>
                  </c:pt>
                  <c:pt idx="98">
                    <c:v>CUSTO</c:v>
                  </c:pt>
                  <c:pt idx="99">
                    <c:v>73,19</c:v>
                  </c:pt>
                  <c:pt idx="100">
                    <c:v>73,19</c:v>
                  </c:pt>
                  <c:pt idx="103">
                    <c:v>CUSTO</c:v>
                  </c:pt>
                  <c:pt idx="104">
                    <c:v>60,99</c:v>
                  </c:pt>
                  <c:pt idx="105">
                    <c:v>60,99</c:v>
                  </c:pt>
                  <c:pt idx="108">
                    <c:v>CUSTO</c:v>
                  </c:pt>
                  <c:pt idx="109">
                    <c:v>85,28</c:v>
                  </c:pt>
                  <c:pt idx="110">
                    <c:v>8,74</c:v>
                  </c:pt>
                  <c:pt idx="111">
                    <c:v>5,72</c:v>
                  </c:pt>
                  <c:pt idx="112">
                    <c:v>1,21</c:v>
                  </c:pt>
                  <c:pt idx="113">
                    <c:v>65,61</c:v>
                  </c:pt>
                  <c:pt idx="114">
                    <c:v>4,00</c:v>
                  </c:pt>
                  <c:pt idx="117">
                    <c:v>CUSTO</c:v>
                  </c:pt>
                  <c:pt idx="118">
                    <c:v>83,94</c:v>
                  </c:pt>
                  <c:pt idx="119">
                    <c:v>15,89</c:v>
                  </c:pt>
                  <c:pt idx="120">
                    <c:v>12,70</c:v>
                  </c:pt>
                  <c:pt idx="121">
                    <c:v>55,35</c:v>
                  </c:pt>
                  <c:pt idx="124">
                    <c:v>CUSTO</c:v>
                  </c:pt>
                  <c:pt idx="125">
                    <c:v>81,27</c:v>
                  </c:pt>
                  <c:pt idx="126">
                    <c:v>53,46</c:v>
                  </c:pt>
                  <c:pt idx="127">
                    <c:v>27,81</c:v>
                  </c:pt>
                  <c:pt idx="130">
                    <c:v>CUSTO</c:v>
                  </c:pt>
                  <c:pt idx="131">
                    <c:v>71,57</c:v>
                  </c:pt>
                  <c:pt idx="132">
                    <c:v>55,35</c:v>
                  </c:pt>
                  <c:pt idx="133">
                    <c:v>12,55</c:v>
                  </c:pt>
                  <c:pt idx="134">
                    <c:v>3,67</c:v>
                  </c:pt>
                  <c:pt idx="137">
                    <c:v>CUSTO</c:v>
                  </c:pt>
                  <c:pt idx="138">
                    <c:v> 15,25 </c:v>
                  </c:pt>
                  <c:pt idx="139">
                    <c:v>14,00</c:v>
                  </c:pt>
                  <c:pt idx="140">
                    <c:v>1,25</c:v>
                  </c:pt>
                  <c:pt idx="143">
                    <c:v>CUSTO</c:v>
                  </c:pt>
                  <c:pt idx="144">
                    <c:v>73,00</c:v>
                  </c:pt>
                  <c:pt idx="145">
                    <c:v>7,95</c:v>
                  </c:pt>
                  <c:pt idx="146">
                    <c:v>15,24</c:v>
                  </c:pt>
                  <c:pt idx="147">
                    <c:v>1,52</c:v>
                  </c:pt>
                  <c:pt idx="148">
                    <c:v>3,60</c:v>
                  </c:pt>
                  <c:pt idx="149">
                    <c:v>44,69</c:v>
                  </c:pt>
                  <c:pt idx="152">
                    <c:v>CUSTO</c:v>
                  </c:pt>
                  <c:pt idx="153">
                    <c:v>36,03</c:v>
                  </c:pt>
                  <c:pt idx="154">
                    <c:v>11,12</c:v>
                  </c:pt>
                  <c:pt idx="155">
                    <c:v>8,89</c:v>
                  </c:pt>
                  <c:pt idx="156">
                    <c:v>16,02</c:v>
                  </c:pt>
                  <c:pt idx="159">
                    <c:v>CUSTO</c:v>
                  </c:pt>
                  <c:pt idx="160">
                    <c:v>279,87</c:v>
                  </c:pt>
                  <c:pt idx="161">
                    <c:v>250,00</c:v>
                  </c:pt>
                  <c:pt idx="162">
                    <c:v>15,89</c:v>
                  </c:pt>
                  <c:pt idx="163">
                    <c:v>12,70</c:v>
                  </c:pt>
                  <c:pt idx="164">
                    <c:v>1,28</c:v>
                  </c:pt>
                  <c:pt idx="167">
                    <c:v>CUSTO</c:v>
                  </c:pt>
                  <c:pt idx="168">
                    <c:v>578,92</c:v>
                  </c:pt>
                  <c:pt idx="169">
                    <c:v>12,71</c:v>
                  </c:pt>
                  <c:pt idx="170">
                    <c:v>12,70</c:v>
                  </c:pt>
                  <c:pt idx="171">
                    <c:v>2,10</c:v>
                  </c:pt>
                  <c:pt idx="172">
                    <c:v>316,38</c:v>
                  </c:pt>
                  <c:pt idx="173">
                    <c:v>7,62</c:v>
                  </c:pt>
                  <c:pt idx="174">
                    <c:v>77,70</c:v>
                  </c:pt>
                  <c:pt idx="175">
                    <c:v>149,71</c:v>
                  </c:pt>
                  <c:pt idx="178">
                    <c:v>CUSTO</c:v>
                  </c:pt>
                  <c:pt idx="179">
                    <c:v> 565,39 </c:v>
                  </c:pt>
                  <c:pt idx="180">
                    <c:v>115,12</c:v>
                  </c:pt>
                  <c:pt idx="181">
                    <c:v>314,99</c:v>
                  </c:pt>
                  <c:pt idx="182">
                    <c:v>37,88</c:v>
                  </c:pt>
                  <c:pt idx="183">
                    <c:v>27,01</c:v>
                  </c:pt>
                  <c:pt idx="184">
                    <c:v>21,59</c:v>
                  </c:pt>
                  <c:pt idx="185">
                    <c:v>31,28</c:v>
                  </c:pt>
                  <c:pt idx="186">
                    <c:v>10,77</c:v>
                  </c:pt>
                  <c:pt idx="187">
                    <c:v>6,75</c:v>
                  </c:pt>
                  <c:pt idx="190">
                    <c:v>CUSTO</c:v>
                  </c:pt>
                  <c:pt idx="191">
                    <c:v>349,26</c:v>
                  </c:pt>
                  <c:pt idx="192">
                    <c:v>4,77</c:v>
                  </c:pt>
                  <c:pt idx="193">
                    <c:v>344,49</c:v>
                  </c:pt>
                  <c:pt idx="196">
                    <c:v>CUSTO</c:v>
                  </c:pt>
                  <c:pt idx="197">
                    <c:v>604,74</c:v>
                  </c:pt>
                  <c:pt idx="198">
                    <c:v>4,77</c:v>
                  </c:pt>
                  <c:pt idx="199">
                    <c:v>599,97</c:v>
                  </c:pt>
                  <c:pt idx="202">
                    <c:v>CUSTO</c:v>
                  </c:pt>
                  <c:pt idx="203">
                    <c:v>114,62</c:v>
                  </c:pt>
                  <c:pt idx="204">
                    <c:v>32,97</c:v>
                  </c:pt>
                  <c:pt idx="205">
                    <c:v>12,48</c:v>
                  </c:pt>
                  <c:pt idx="206">
                    <c:v>12,50</c:v>
                  </c:pt>
                  <c:pt idx="207">
                    <c:v>6,64</c:v>
                  </c:pt>
                  <c:pt idx="208">
                    <c:v>1,81</c:v>
                  </c:pt>
                  <c:pt idx="209">
                    <c:v>32,96</c:v>
                  </c:pt>
                  <c:pt idx="210">
                    <c:v>7,88</c:v>
                  </c:pt>
                  <c:pt idx="211">
                    <c:v>7,38</c:v>
                  </c:pt>
                  <c:pt idx="214">
                    <c:v>CUSTO</c:v>
                  </c:pt>
                  <c:pt idx="215">
                    <c:v>230,98</c:v>
                  </c:pt>
                  <c:pt idx="216">
                    <c:v>1,62</c:v>
                  </c:pt>
                  <c:pt idx="217">
                    <c:v>1,26</c:v>
                  </c:pt>
                  <c:pt idx="218">
                    <c:v>7,80</c:v>
                  </c:pt>
                  <c:pt idx="219">
                    <c:v>15,10</c:v>
                  </c:pt>
                  <c:pt idx="220">
                    <c:v>3,85</c:v>
                  </c:pt>
                  <c:pt idx="221">
                    <c:v>42,53</c:v>
                  </c:pt>
                  <c:pt idx="222">
                    <c:v>8,89</c:v>
                  </c:pt>
                  <c:pt idx="223">
                    <c:v>6,35</c:v>
                  </c:pt>
                  <c:pt idx="224">
                    <c:v>7,33</c:v>
                  </c:pt>
                  <c:pt idx="225">
                    <c:v>2,74</c:v>
                  </c:pt>
                  <c:pt idx="226">
                    <c:v>17,77</c:v>
                  </c:pt>
                  <c:pt idx="227">
                    <c:v>63,45</c:v>
                  </c:pt>
                  <c:pt idx="228">
                    <c:v>52,29</c:v>
                  </c:pt>
                  <c:pt idx="231">
                    <c:v>CUSTO</c:v>
                  </c:pt>
                  <c:pt idx="232">
                    <c:v>24952,48</c:v>
                  </c:pt>
                  <c:pt idx="233">
                    <c:v>24952,48</c:v>
                  </c:pt>
                  <c:pt idx="236">
                    <c:v>CUSTO</c:v>
                  </c:pt>
                  <c:pt idx="237">
                    <c:v>24952,48</c:v>
                  </c:pt>
                  <c:pt idx="238">
                    <c:v>24952,48</c:v>
                  </c:pt>
                  <c:pt idx="241">
                    <c:v>CUSTO</c:v>
                  </c:pt>
                  <c:pt idx="242">
                    <c:v>92,01</c:v>
                  </c:pt>
                  <c:pt idx="243">
                    <c:v>52,95</c:v>
                  </c:pt>
                  <c:pt idx="244">
                    <c:v>16,71</c:v>
                  </c:pt>
                  <c:pt idx="245">
                    <c:v>22,35</c:v>
                  </c:pt>
                  <c:pt idx="248">
                    <c:v>CUSTO</c:v>
                  </c:pt>
                  <c:pt idx="249">
                    <c:v>114,91</c:v>
                  </c:pt>
                  <c:pt idx="250">
                    <c:v>64,30</c:v>
                  </c:pt>
                  <c:pt idx="251">
                    <c:v>21,65</c:v>
                  </c:pt>
                  <c:pt idx="252">
                    <c:v>28,96</c:v>
                  </c:pt>
                  <c:pt idx="255">
                    <c:v>CUSTO</c:v>
                  </c:pt>
                  <c:pt idx="256">
                    <c:v>100,57</c:v>
                  </c:pt>
                  <c:pt idx="257">
                    <c:v>49,96</c:v>
                  </c:pt>
                  <c:pt idx="258">
                    <c:v>21,65</c:v>
                  </c:pt>
                  <c:pt idx="259">
                    <c:v>28,96</c:v>
                  </c:pt>
                  <c:pt idx="262">
                    <c:v>CUSTO</c:v>
                  </c:pt>
                  <c:pt idx="263">
                    <c:v>107,74</c:v>
                  </c:pt>
                  <c:pt idx="264">
                    <c:v>57,13</c:v>
                  </c:pt>
                  <c:pt idx="265">
                    <c:v>21,65</c:v>
                  </c:pt>
                  <c:pt idx="266">
                    <c:v>28,96</c:v>
                  </c:pt>
                  <c:pt idx="269">
                    <c:v>CUSTO</c:v>
                  </c:pt>
                  <c:pt idx="270">
                    <c:v>128,41</c:v>
                  </c:pt>
                  <c:pt idx="271">
                    <c:v>68,92</c:v>
                  </c:pt>
                  <c:pt idx="272">
                    <c:v>25,45</c:v>
                  </c:pt>
                  <c:pt idx="273">
                    <c:v>34,04</c:v>
                  </c:pt>
                  <c:pt idx="276">
                    <c:v>CUSTO</c:v>
                  </c:pt>
                  <c:pt idx="277">
                    <c:v>130,31</c:v>
                  </c:pt>
                  <c:pt idx="278">
                    <c:v>65,50</c:v>
                  </c:pt>
                  <c:pt idx="279">
                    <c:v>27,73</c:v>
                  </c:pt>
                  <c:pt idx="280">
                    <c:v>37,08</c:v>
                  </c:pt>
                  <c:pt idx="283">
                    <c:v>CUSTO</c:v>
                  </c:pt>
                  <c:pt idx="284">
                    <c:v>138,36</c:v>
                  </c:pt>
                  <c:pt idx="285">
                    <c:v>73,55</c:v>
                  </c:pt>
                  <c:pt idx="286">
                    <c:v>27,73</c:v>
                  </c:pt>
                  <c:pt idx="287">
                    <c:v>37,08</c:v>
                  </c:pt>
                  <c:pt idx="290">
                    <c:v>CUSTO</c:v>
                  </c:pt>
                  <c:pt idx="291">
                    <c:v>146,41</c:v>
                  </c:pt>
                  <c:pt idx="292">
                    <c:v>81,60</c:v>
                  </c:pt>
                  <c:pt idx="293">
                    <c:v>27,73</c:v>
                  </c:pt>
                  <c:pt idx="294">
                    <c:v>37,08</c:v>
                  </c:pt>
                  <c:pt idx="297">
                    <c:v>CUSTO</c:v>
                  </c:pt>
                  <c:pt idx="298">
                    <c:v>154,46</c:v>
                  </c:pt>
                  <c:pt idx="299">
                    <c:v>89,65</c:v>
                  </c:pt>
                  <c:pt idx="300">
                    <c:v>27,73</c:v>
                  </c:pt>
                  <c:pt idx="301">
                    <c:v>37,08</c:v>
                  </c:pt>
                  <c:pt idx="304">
                    <c:v>CUSTO</c:v>
                  </c:pt>
                  <c:pt idx="305">
                    <c:v>71,90</c:v>
                  </c:pt>
                  <c:pt idx="306">
                    <c:v>64,28</c:v>
                  </c:pt>
                  <c:pt idx="307">
                    <c:v>7,62</c:v>
                  </c:pt>
                  <c:pt idx="310">
                    <c:v>CUSTO</c:v>
                  </c:pt>
                  <c:pt idx="311">
                    <c:v>15,60</c:v>
                  </c:pt>
                  <c:pt idx="312">
                    <c:v>0,34</c:v>
                  </c:pt>
                  <c:pt idx="313">
                    <c:v>0,29</c:v>
                  </c:pt>
                  <c:pt idx="314">
                    <c:v>7,37</c:v>
                  </c:pt>
                  <c:pt idx="315">
                    <c:v>4,55</c:v>
                  </c:pt>
                  <c:pt idx="316">
                    <c:v>3,05</c:v>
                  </c:pt>
                  <c:pt idx="319">
                    <c:v>CUSTO</c:v>
                  </c:pt>
                  <c:pt idx="320">
                    <c:v>38,17</c:v>
                  </c:pt>
                  <c:pt idx="321">
                    <c:v>0,30</c:v>
                  </c:pt>
                  <c:pt idx="322">
                    <c:v>0,31</c:v>
                  </c:pt>
                  <c:pt idx="323">
                    <c:v>21,11</c:v>
                  </c:pt>
                  <c:pt idx="324">
                    <c:v>9,85</c:v>
                  </c:pt>
                  <c:pt idx="325">
                    <c:v>6,60</c:v>
                  </c:pt>
                  <c:pt idx="328">
                    <c:v>CUSTO</c:v>
                  </c:pt>
                  <c:pt idx="329">
                    <c:v>27,75</c:v>
                  </c:pt>
                  <c:pt idx="330">
                    <c:v>0,20</c:v>
                  </c:pt>
                  <c:pt idx="331">
                    <c:v>0,31</c:v>
                  </c:pt>
                  <c:pt idx="332">
                    <c:v>12,05</c:v>
                  </c:pt>
                  <c:pt idx="333">
                    <c:v>9,09</c:v>
                  </c:pt>
                  <c:pt idx="334">
                    <c:v>6,10</c:v>
                  </c:pt>
                  <c:pt idx="337">
                    <c:v>CUSTO</c:v>
                  </c:pt>
                  <c:pt idx="338">
                    <c:v>18,98</c:v>
                  </c:pt>
                  <c:pt idx="339">
                    <c:v>0,13</c:v>
                  </c:pt>
                  <c:pt idx="340">
                    <c:v>0,17</c:v>
                  </c:pt>
                  <c:pt idx="341">
                    <c:v>9,19</c:v>
                  </c:pt>
                  <c:pt idx="342">
                    <c:v>5,68</c:v>
                  </c:pt>
                  <c:pt idx="343">
                    <c:v>3,81</c:v>
                  </c:pt>
                  <c:pt idx="346">
                    <c:v>CUSTO</c:v>
                  </c:pt>
                  <c:pt idx="347">
                    <c:v>34,08</c:v>
                  </c:pt>
                  <c:pt idx="348">
                    <c:v>3,35</c:v>
                  </c:pt>
                  <c:pt idx="349">
                    <c:v>9,17</c:v>
                  </c:pt>
                  <c:pt idx="350">
                    <c:v>3,88</c:v>
                  </c:pt>
                  <c:pt idx="351">
                    <c:v>8,71</c:v>
                  </c:pt>
                  <c:pt idx="352">
                    <c:v>5,84</c:v>
                  </c:pt>
                  <c:pt idx="353">
                    <c:v>2,00</c:v>
                  </c:pt>
                  <c:pt idx="354">
                    <c:v>1,13</c:v>
                  </c:pt>
                  <c:pt idx="357">
                    <c:v>CUSTO</c:v>
                  </c:pt>
                  <c:pt idx="358">
                    <c:v>26,06</c:v>
                  </c:pt>
                  <c:pt idx="359">
                    <c:v>0,74</c:v>
                  </c:pt>
                  <c:pt idx="360">
                    <c:v>1,59</c:v>
                  </c:pt>
                  <c:pt idx="361">
                    <c:v>1,13</c:v>
                  </c:pt>
                  <c:pt idx="362">
                    <c:v>8,05</c:v>
                  </c:pt>
                  <c:pt idx="363">
                    <c:v>8,71</c:v>
                  </c:pt>
                  <c:pt idx="364">
                    <c:v>5,84</c:v>
                  </c:pt>
                  <c:pt idx="367">
                    <c:v>CUSTO</c:v>
                  </c:pt>
                  <c:pt idx="368">
                    <c:v>62,49</c:v>
                  </c:pt>
                  <c:pt idx="369">
                    <c:v>0,44</c:v>
                  </c:pt>
                  <c:pt idx="370">
                    <c:v>1,43</c:v>
                  </c:pt>
                  <c:pt idx="371">
                    <c:v>42,90</c:v>
                  </c:pt>
                  <c:pt idx="372">
                    <c:v>10,61</c:v>
                  </c:pt>
                  <c:pt idx="373">
                    <c:v>7,11</c:v>
                  </c:pt>
                  <c:pt idx="376">
                    <c:v>CUSTO</c:v>
                  </c:pt>
                  <c:pt idx="377">
                    <c:v>13,93</c:v>
                  </c:pt>
                  <c:pt idx="378">
                    <c:v>3,30</c:v>
                  </c:pt>
                  <c:pt idx="379">
                    <c:v>4,92</c:v>
                  </c:pt>
                  <c:pt idx="380">
                    <c:v>0,68</c:v>
                  </c:pt>
                  <c:pt idx="381">
                    <c:v>4,45</c:v>
                  </c:pt>
                  <c:pt idx="382">
                    <c:v>0,58</c:v>
                  </c:pt>
                  <c:pt idx="385">
                    <c:v>CUSTO</c:v>
                  </c:pt>
                  <c:pt idx="386">
                    <c:v>30938,44</c:v>
                  </c:pt>
                  <c:pt idx="387">
                    <c:v>29400,00</c:v>
                  </c:pt>
                  <c:pt idx="388">
                    <c:v>76,20</c:v>
                  </c:pt>
                  <c:pt idx="389">
                    <c:v>1462,24</c:v>
                  </c:pt>
                  <c:pt idx="392">
                    <c:v>CUSTO</c:v>
                  </c:pt>
                  <c:pt idx="393">
                    <c:v>1781,35</c:v>
                  </c:pt>
                  <c:pt idx="394">
                    <c:v>1405,20</c:v>
                  </c:pt>
                  <c:pt idx="395">
                    <c:v>14,94</c:v>
                  </c:pt>
                  <c:pt idx="396">
                    <c:v>40,77</c:v>
                  </c:pt>
                  <c:pt idx="397">
                    <c:v>27,30</c:v>
                  </c:pt>
                  <c:pt idx="398">
                    <c:v>15,74</c:v>
                  </c:pt>
                  <c:pt idx="399">
                    <c:v>10,19</c:v>
                  </c:pt>
                  <c:pt idx="400">
                    <c:v>8,22</c:v>
                  </c:pt>
                  <c:pt idx="401">
                    <c:v>5,12</c:v>
                  </c:pt>
                  <c:pt idx="402">
                    <c:v>4,87</c:v>
                  </c:pt>
                  <c:pt idx="403">
                    <c:v>3,06</c:v>
                  </c:pt>
                  <c:pt idx="404">
                    <c:v>52,25</c:v>
                  </c:pt>
                  <c:pt idx="405">
                    <c:v>20,67</c:v>
                  </c:pt>
                  <c:pt idx="406">
                    <c:v>10,31</c:v>
                  </c:pt>
                  <c:pt idx="407">
                    <c:v>29,91</c:v>
                  </c:pt>
                  <c:pt idx="408">
                    <c:v>3,66</c:v>
                  </c:pt>
                  <c:pt idx="409">
                    <c:v>2,58</c:v>
                  </c:pt>
                  <c:pt idx="410">
                    <c:v>50,80</c:v>
                  </c:pt>
                  <c:pt idx="411">
                    <c:v>75,76</c:v>
                  </c:pt>
                  <c:pt idx="414">
                    <c:v>CUSTO</c:v>
                  </c:pt>
                  <c:pt idx="415">
                    <c:v>33,50</c:v>
                  </c:pt>
                  <c:pt idx="416">
                    <c:v>20,80</c:v>
                  </c:pt>
                  <c:pt idx="417">
                    <c:v>12,70</c:v>
                  </c:pt>
                  <c:pt idx="420">
                    <c:v>CUSTO</c:v>
                  </c:pt>
                  <c:pt idx="421">
                    <c:v>333,74</c:v>
                  </c:pt>
                  <c:pt idx="422">
                    <c:v>0,16</c:v>
                  </c:pt>
                  <c:pt idx="423">
                    <c:v>4,47</c:v>
                  </c:pt>
                  <c:pt idx="424">
                    <c:v>98,80</c:v>
                  </c:pt>
                  <c:pt idx="425">
                    <c:v>30,69</c:v>
                  </c:pt>
                  <c:pt idx="426">
                    <c:v>52,09</c:v>
                  </c:pt>
                  <c:pt idx="427">
                    <c:v>34,93</c:v>
                  </c:pt>
                  <c:pt idx="428">
                    <c:v>91,60</c:v>
                  </c:pt>
                  <c:pt idx="429">
                    <c:v>21,00</c:v>
                  </c:pt>
                  <c:pt idx="432">
                    <c:v>CUSTO</c:v>
                  </c:pt>
                  <c:pt idx="433">
                    <c:v>427,20</c:v>
                  </c:pt>
                  <c:pt idx="434">
                    <c:v>21,00</c:v>
                  </c:pt>
                  <c:pt idx="435">
                    <c:v>11,66</c:v>
                  </c:pt>
                  <c:pt idx="436">
                    <c:v>34,93</c:v>
                  </c:pt>
                  <c:pt idx="437">
                    <c:v>52,09</c:v>
                  </c:pt>
                  <c:pt idx="438">
                    <c:v>173,41</c:v>
                  </c:pt>
                  <c:pt idx="439">
                    <c:v>30,69</c:v>
                  </c:pt>
                  <c:pt idx="440">
                    <c:v>98,80</c:v>
                  </c:pt>
                  <c:pt idx="441">
                    <c:v>4,47</c:v>
                  </c:pt>
                  <c:pt idx="442">
                    <c:v>0,15</c:v>
                  </c:pt>
                  <c:pt idx="445">
                    <c:v>CUSTO</c:v>
                  </c:pt>
                  <c:pt idx="446">
                    <c:v>3272,37</c:v>
                  </c:pt>
                  <c:pt idx="447">
                    <c:v>2942,19</c:v>
                  </c:pt>
                  <c:pt idx="448">
                    <c:v>57,75</c:v>
                  </c:pt>
                  <c:pt idx="449">
                    <c:v>32,07</c:v>
                  </c:pt>
                  <c:pt idx="450">
                    <c:v>12,70</c:v>
                  </c:pt>
                  <c:pt idx="451">
                    <c:v>18,94</c:v>
                  </c:pt>
                  <c:pt idx="452">
                    <c:v>173,41</c:v>
                  </c:pt>
                  <c:pt idx="453">
                    <c:v>30,69</c:v>
                  </c:pt>
                  <c:pt idx="454">
                    <c:v>4,47</c:v>
                  </c:pt>
                  <c:pt idx="455">
                    <c:v>0,15</c:v>
                  </c:pt>
                  <c:pt idx="458">
                    <c:v>CUSTO</c:v>
                  </c:pt>
                  <c:pt idx="459">
                    <c:v>449,40</c:v>
                  </c:pt>
                  <c:pt idx="460">
                    <c:v>0,09</c:v>
                  </c:pt>
                  <c:pt idx="461">
                    <c:v>433,49</c:v>
                  </c:pt>
                  <c:pt idx="462">
                    <c:v>9,47</c:v>
                  </c:pt>
                  <c:pt idx="463">
                    <c:v>6,35</c:v>
                  </c:pt>
                  <c:pt idx="466">
                    <c:v>CUSTO</c:v>
                  </c:pt>
                  <c:pt idx="467">
                    <c:v>1582,08</c:v>
                  </c:pt>
                  <c:pt idx="468">
                    <c:v>1131,53</c:v>
                  </c:pt>
                  <c:pt idx="469">
                    <c:v>31,78</c:v>
                  </c:pt>
                  <c:pt idx="470">
                    <c:v>25,40</c:v>
                  </c:pt>
                  <c:pt idx="471">
                    <c:v>5,06</c:v>
                  </c:pt>
                  <c:pt idx="472">
                    <c:v>8,49</c:v>
                  </c:pt>
                  <c:pt idx="473">
                    <c:v>1,96</c:v>
                  </c:pt>
                  <c:pt idx="474">
                    <c:v>314,58</c:v>
                  </c:pt>
                  <c:pt idx="475">
                    <c:v>25,40</c:v>
                  </c:pt>
                  <c:pt idx="476">
                    <c:v>37,88</c:v>
                  </c:pt>
                  <c:pt idx="479">
                    <c:v>CUSTO</c:v>
                  </c:pt>
                  <c:pt idx="480">
                    <c:v>119817,29</c:v>
                  </c:pt>
                  <c:pt idx="481">
                    <c:v>119379,53</c:v>
                  </c:pt>
                  <c:pt idx="482">
                    <c:v>182,88</c:v>
                  </c:pt>
                  <c:pt idx="483">
                    <c:v>153,28</c:v>
                  </c:pt>
                  <c:pt idx="484">
                    <c:v>101,60</c:v>
                  </c:pt>
                  <c:pt idx="487">
                    <c:v>CUSTO</c:v>
                  </c:pt>
                  <c:pt idx="488">
                    <c:v>2,81</c:v>
                  </c:pt>
                  <c:pt idx="489">
                    <c:v>0,89</c:v>
                  </c:pt>
                  <c:pt idx="490">
                    <c:v>1,92</c:v>
                  </c:pt>
                </c:lvl>
                <c:lvl>
                  <c:pt idx="0">
                    <c:v>COEF.</c:v>
                  </c:pt>
                  <c:pt idx="2">
                    <c:v>0,004</c:v>
                  </c:pt>
                  <c:pt idx="3">
                    <c:v>0,004</c:v>
                  </c:pt>
                  <c:pt idx="4">
                    <c:v>0,008</c:v>
                  </c:pt>
                  <c:pt idx="5">
                    <c:v>0,008</c:v>
                  </c:pt>
                  <c:pt idx="6">
                    <c:v>0,004</c:v>
                  </c:pt>
                  <c:pt idx="7">
                    <c:v>0,018</c:v>
                  </c:pt>
                  <c:pt idx="8">
                    <c:v>0,002</c:v>
                  </c:pt>
                  <c:pt idx="9">
                    <c:v>0,022</c:v>
                  </c:pt>
                  <c:pt idx="12">
                    <c:v>COEF.</c:v>
                  </c:pt>
                  <c:pt idx="14">
                    <c:v>1,3</c:v>
                  </c:pt>
                  <c:pt idx="15">
                    <c:v>0,13</c:v>
                  </c:pt>
                  <c:pt idx="18">
                    <c:v>COEF.</c:v>
                  </c:pt>
                  <c:pt idx="20">
                    <c:v>0,1</c:v>
                  </c:pt>
                  <c:pt idx="21">
                    <c:v>1</c:v>
                  </c:pt>
                  <c:pt idx="24">
                    <c:v>COEF.</c:v>
                  </c:pt>
                  <c:pt idx="26">
                    <c:v>4,00</c:v>
                  </c:pt>
                  <c:pt idx="27">
                    <c:v>1,00</c:v>
                  </c:pt>
                  <c:pt idx="28">
                    <c:v>0,75</c:v>
                  </c:pt>
                  <c:pt idx="31">
                    <c:v>COEF.</c:v>
                  </c:pt>
                  <c:pt idx="33">
                    <c:v>0,03</c:v>
                  </c:pt>
                  <c:pt idx="34">
                    <c:v>0,017</c:v>
                  </c:pt>
                  <c:pt idx="37">
                    <c:v>COEF.</c:v>
                  </c:pt>
                  <c:pt idx="39">
                    <c:v>1,00</c:v>
                  </c:pt>
                  <c:pt idx="40">
                    <c:v>1,00</c:v>
                  </c:pt>
                  <c:pt idx="43">
                    <c:v>COEF.</c:v>
                  </c:pt>
                  <c:pt idx="45">
                    <c:v>0,02</c:v>
                  </c:pt>
                  <c:pt idx="46">
                    <c:v>0,26</c:v>
                  </c:pt>
                  <c:pt idx="47">
                    <c:v>1,94</c:v>
                  </c:pt>
                  <c:pt idx="48">
                    <c:v>0,15</c:v>
                  </c:pt>
                  <c:pt idx="49">
                    <c:v>1,05</c:v>
                  </c:pt>
                  <c:pt idx="52">
                    <c:v>COEF.</c:v>
                  </c:pt>
                  <c:pt idx="54">
                    <c:v>13,50</c:v>
                  </c:pt>
                  <c:pt idx="55">
                    <c:v>0,90</c:v>
                  </c:pt>
                  <c:pt idx="56">
                    <c:v>0,90</c:v>
                  </c:pt>
                  <c:pt idx="59">
                    <c:v>COEF.</c:v>
                  </c:pt>
                  <c:pt idx="61">
                    <c:v>0,7</c:v>
                  </c:pt>
                  <c:pt idx="62">
                    <c:v>0,7</c:v>
                  </c:pt>
                  <c:pt idx="63">
                    <c:v>1</c:v>
                  </c:pt>
                  <c:pt idx="66">
                    <c:v>COEF.</c:v>
                  </c:pt>
                  <c:pt idx="68">
                    <c:v>0,75</c:v>
                  </c:pt>
                  <c:pt idx="69">
                    <c:v>0,75</c:v>
                  </c:pt>
                  <c:pt idx="70">
                    <c:v>1,01</c:v>
                  </c:pt>
                  <c:pt idx="71">
                    <c:v>1,01</c:v>
                  </c:pt>
                  <c:pt idx="74">
                    <c:v>COEF.</c:v>
                  </c:pt>
                  <c:pt idx="76">
                    <c:v>1</c:v>
                  </c:pt>
                  <c:pt idx="77">
                    <c:v>0,06</c:v>
                  </c:pt>
                  <c:pt idx="78">
                    <c:v>0,06</c:v>
                  </c:pt>
                  <c:pt idx="79">
                    <c:v>0,04</c:v>
                  </c:pt>
                  <c:pt idx="82">
                    <c:v>COEF.</c:v>
                  </c:pt>
                  <c:pt idx="84">
                    <c:v>1</c:v>
                  </c:pt>
                  <c:pt idx="85">
                    <c:v>0,1</c:v>
                  </c:pt>
                  <c:pt idx="88">
                    <c:v>COEF.</c:v>
                  </c:pt>
                  <c:pt idx="90">
                    <c:v>1,00</c:v>
                  </c:pt>
                  <c:pt idx="93">
                    <c:v>COEF.</c:v>
                  </c:pt>
                  <c:pt idx="95">
                    <c:v>1,00</c:v>
                  </c:pt>
                  <c:pt idx="98">
                    <c:v>COEF.</c:v>
                  </c:pt>
                  <c:pt idx="100">
                    <c:v>1,2</c:v>
                  </c:pt>
                  <c:pt idx="103">
                    <c:v>COEF.</c:v>
                  </c:pt>
                  <c:pt idx="105">
                    <c:v>1,00</c:v>
                  </c:pt>
                  <c:pt idx="108">
                    <c:v>COEF.</c:v>
                  </c:pt>
                  <c:pt idx="110">
                    <c:v>0,55</c:v>
                  </c:pt>
                  <c:pt idx="111">
                    <c:v>0,45</c:v>
                  </c:pt>
                  <c:pt idx="112">
                    <c:v>0,38</c:v>
                  </c:pt>
                  <c:pt idx="113">
                    <c:v>1,05</c:v>
                  </c:pt>
                  <c:pt idx="114">
                    <c:v>4,00</c:v>
                  </c:pt>
                  <c:pt idx="117">
                    <c:v>COEF.</c:v>
                  </c:pt>
                  <c:pt idx="119">
                    <c:v>1</c:v>
                  </c:pt>
                  <c:pt idx="120">
                    <c:v>1</c:v>
                  </c:pt>
                  <c:pt idx="121">
                    <c:v>45</c:v>
                  </c:pt>
                  <c:pt idx="124">
                    <c:v>COEF.</c:v>
                  </c:pt>
                  <c:pt idx="126">
                    <c:v>1,00</c:v>
                  </c:pt>
                  <c:pt idx="127">
                    <c:v>1,05</c:v>
                  </c:pt>
                  <c:pt idx="130">
                    <c:v>COEF.</c:v>
                  </c:pt>
                  <c:pt idx="132">
                    <c:v>45,00</c:v>
                  </c:pt>
                  <c:pt idx="133">
                    <c:v>0,79</c:v>
                  </c:pt>
                  <c:pt idx="134">
                    <c:v>0,29</c:v>
                  </c:pt>
                  <c:pt idx="137">
                    <c:v>COEF.</c:v>
                  </c:pt>
                  <c:pt idx="139">
                    <c:v>1</c:v>
                  </c:pt>
                  <c:pt idx="140">
                    <c:v>2,5</c:v>
                  </c:pt>
                  <c:pt idx="143">
                    <c:v>COEF.</c:v>
                  </c:pt>
                  <c:pt idx="145">
                    <c:v>0,5</c:v>
                  </c:pt>
                  <c:pt idx="146">
                    <c:v>1,2</c:v>
                  </c:pt>
                  <c:pt idx="147">
                    <c:v>0,52</c:v>
                  </c:pt>
                  <c:pt idx="148">
                    <c:v>4</c:v>
                  </c:pt>
                  <c:pt idx="149">
                    <c:v>1,05</c:v>
                  </c:pt>
                  <c:pt idx="152">
                    <c:v>COEF.</c:v>
                  </c:pt>
                  <c:pt idx="154">
                    <c:v>0,7</c:v>
                  </c:pt>
                  <c:pt idx="155">
                    <c:v>0,7</c:v>
                  </c:pt>
                  <c:pt idx="156">
                    <c:v>3</c:v>
                  </c:pt>
                  <c:pt idx="159">
                    <c:v>COEF.</c:v>
                  </c:pt>
                  <c:pt idx="161">
                    <c:v>1</c:v>
                  </c:pt>
                  <c:pt idx="162">
                    <c:v>1</c:v>
                  </c:pt>
                  <c:pt idx="163">
                    <c:v>1</c:v>
                  </c:pt>
                  <c:pt idx="164">
                    <c:v>0,003</c:v>
                  </c:pt>
                  <c:pt idx="167">
                    <c:v>COEF.</c:v>
                  </c:pt>
                  <c:pt idx="169">
                    <c:v>0,8</c:v>
                  </c:pt>
                  <c:pt idx="170">
                    <c:v>1</c:v>
                  </c:pt>
                  <c:pt idx="171">
                    <c:v>0,29</c:v>
                  </c:pt>
                  <c:pt idx="172">
                    <c:v>1</c:v>
                  </c:pt>
                  <c:pt idx="173">
                    <c:v>0,018</c:v>
                  </c:pt>
                  <c:pt idx="174">
                    <c:v>2</c:v>
                  </c:pt>
                  <c:pt idx="175">
                    <c:v>1</c:v>
                  </c:pt>
                  <c:pt idx="178">
                    <c:v>COEF.</c:v>
                  </c:pt>
                  <c:pt idx="180">
                    <c:v>1,000</c:v>
                  </c:pt>
                  <c:pt idx="181">
                    <c:v>1,000</c:v>
                  </c:pt>
                  <c:pt idx="182">
                    <c:v>2,000</c:v>
                  </c:pt>
                  <c:pt idx="183">
                    <c:v>1,700</c:v>
                  </c:pt>
                  <c:pt idx="184">
                    <c:v>1,700</c:v>
                  </c:pt>
                  <c:pt idx="185">
                    <c:v>1,000</c:v>
                  </c:pt>
                  <c:pt idx="186">
                    <c:v>0,038</c:v>
                  </c:pt>
                  <c:pt idx="187">
                    <c:v>1,170</c:v>
                  </c:pt>
                  <c:pt idx="190">
                    <c:v>COEF.</c:v>
                  </c:pt>
                  <c:pt idx="192">
                    <c:v>0,3</c:v>
                  </c:pt>
                  <c:pt idx="193">
                    <c:v>1</c:v>
                  </c:pt>
                  <c:pt idx="196">
                    <c:v>COEF.</c:v>
                  </c:pt>
                  <c:pt idx="198">
                    <c:v>0,3</c:v>
                  </c:pt>
                  <c:pt idx="199">
                    <c:v>1</c:v>
                  </c:pt>
                  <c:pt idx="202">
                    <c:v>COEF.</c:v>
                  </c:pt>
                  <c:pt idx="204">
                    <c:v>1,533</c:v>
                  </c:pt>
                  <c:pt idx="205">
                    <c:v>0,22</c:v>
                  </c:pt>
                  <c:pt idx="206">
                    <c:v>0,66</c:v>
                  </c:pt>
                  <c:pt idx="207">
                    <c:v>0,22</c:v>
                  </c:pt>
                  <c:pt idx="208">
                    <c:v>0,099</c:v>
                  </c:pt>
                  <c:pt idx="209">
                    <c:v>0,28</c:v>
                  </c:pt>
                  <c:pt idx="210">
                    <c:v>0,028</c:v>
                  </c:pt>
                  <c:pt idx="211">
                    <c:v>0,128</c:v>
                  </c:pt>
                  <c:pt idx="214">
                    <c:v>COEF.</c:v>
                  </c:pt>
                  <c:pt idx="216">
                    <c:v>0,3</c:v>
                  </c:pt>
                  <c:pt idx="217">
                    <c:v>0,45</c:v>
                  </c:pt>
                  <c:pt idx="218">
                    <c:v>0,3</c:v>
                  </c:pt>
                  <c:pt idx="219">
                    <c:v>0,3</c:v>
                  </c:pt>
                  <c:pt idx="220">
                    <c:v>0,15</c:v>
                  </c:pt>
                  <c:pt idx="221">
                    <c:v>1,5</c:v>
                  </c:pt>
                  <c:pt idx="222">
                    <c:v>0,5</c:v>
                  </c:pt>
                  <c:pt idx="223">
                    <c:v>0,5</c:v>
                  </c:pt>
                  <c:pt idx="224">
                    <c:v>0,5</c:v>
                  </c:pt>
                  <c:pt idx="225">
                    <c:v>0,2</c:v>
                  </c:pt>
                  <c:pt idx="226">
                    <c:v>2,75</c:v>
                  </c:pt>
                  <c:pt idx="227">
                    <c:v>2,95</c:v>
                  </c:pt>
                  <c:pt idx="228">
                    <c:v>3</c:v>
                  </c:pt>
                  <c:pt idx="231">
                    <c:v>COEF.</c:v>
                  </c:pt>
                  <c:pt idx="233">
                    <c:v>1</c:v>
                  </c:pt>
                  <c:pt idx="236">
                    <c:v>COEF.</c:v>
                  </c:pt>
                  <c:pt idx="238">
                    <c:v>2</c:v>
                  </c:pt>
                  <c:pt idx="241">
                    <c:v>COEF.</c:v>
                  </c:pt>
                  <c:pt idx="243">
                    <c:v>1,00</c:v>
                  </c:pt>
                  <c:pt idx="244">
                    <c:v>0,88</c:v>
                  </c:pt>
                  <c:pt idx="245">
                    <c:v>1,76</c:v>
                  </c:pt>
                  <c:pt idx="248">
                    <c:v>COEF.</c:v>
                  </c:pt>
                  <c:pt idx="250">
                    <c:v>1,00</c:v>
                  </c:pt>
                  <c:pt idx="251">
                    <c:v>1,14</c:v>
                  </c:pt>
                  <c:pt idx="252">
                    <c:v>2,28</c:v>
                  </c:pt>
                  <c:pt idx="255">
                    <c:v>COEF.</c:v>
                  </c:pt>
                  <c:pt idx="257">
                    <c:v>1,00</c:v>
                  </c:pt>
                  <c:pt idx="258">
                    <c:v>1,14</c:v>
                  </c:pt>
                  <c:pt idx="259">
                    <c:v>2,28</c:v>
                  </c:pt>
                  <c:pt idx="262">
                    <c:v>COEF.</c:v>
                  </c:pt>
                  <c:pt idx="264">
                    <c:v>1,00</c:v>
                  </c:pt>
                  <c:pt idx="265">
                    <c:v>1,14</c:v>
                  </c:pt>
                  <c:pt idx="266">
                    <c:v>2,28</c:v>
                  </c:pt>
                  <c:pt idx="269">
                    <c:v>COEF.</c:v>
                  </c:pt>
                  <c:pt idx="271">
                    <c:v>1,00</c:v>
                  </c:pt>
                  <c:pt idx="272">
                    <c:v>1,34</c:v>
                  </c:pt>
                  <c:pt idx="273">
                    <c:v>2,68</c:v>
                  </c:pt>
                  <c:pt idx="276">
                    <c:v>COEF.</c:v>
                  </c:pt>
                  <c:pt idx="278">
                    <c:v>1,00</c:v>
                  </c:pt>
                  <c:pt idx="279">
                    <c:v>1,46</c:v>
                  </c:pt>
                  <c:pt idx="280">
                    <c:v>2,92</c:v>
                  </c:pt>
                  <c:pt idx="283">
                    <c:v>COEF.</c:v>
                  </c:pt>
                  <c:pt idx="285">
                    <c:v>1,00</c:v>
                  </c:pt>
                  <c:pt idx="286">
                    <c:v>1,46</c:v>
                  </c:pt>
                  <c:pt idx="287">
                    <c:v>2,92</c:v>
                  </c:pt>
                  <c:pt idx="290">
                    <c:v>COEF.</c:v>
                  </c:pt>
                  <c:pt idx="292">
                    <c:v>1,00</c:v>
                  </c:pt>
                  <c:pt idx="293">
                    <c:v>1,46</c:v>
                  </c:pt>
                  <c:pt idx="294">
                    <c:v>2,92</c:v>
                  </c:pt>
                  <c:pt idx="297">
                    <c:v>COEF.</c:v>
                  </c:pt>
                  <c:pt idx="299">
                    <c:v>1,00</c:v>
                  </c:pt>
                  <c:pt idx="300">
                    <c:v>1,46</c:v>
                  </c:pt>
                  <c:pt idx="301">
                    <c:v>2,92</c:v>
                  </c:pt>
                  <c:pt idx="304">
                    <c:v>COEF.</c:v>
                  </c:pt>
                  <c:pt idx="306">
                    <c:v>1</c:v>
                  </c:pt>
                  <c:pt idx="307">
                    <c:v>0,6</c:v>
                  </c:pt>
                  <c:pt idx="310">
                    <c:v>COEF.</c:v>
                  </c:pt>
                  <c:pt idx="312">
                    <c:v>0,008</c:v>
                  </c:pt>
                  <c:pt idx="313">
                    <c:v>0,005</c:v>
                  </c:pt>
                  <c:pt idx="314">
                    <c:v>1,01</c:v>
                  </c:pt>
                  <c:pt idx="315">
                    <c:v>0,24</c:v>
                  </c:pt>
                  <c:pt idx="316">
                    <c:v>0,24</c:v>
                  </c:pt>
                  <c:pt idx="319">
                    <c:v>COEF.</c:v>
                  </c:pt>
                  <c:pt idx="321">
                    <c:v>0,023</c:v>
                  </c:pt>
                  <c:pt idx="322">
                    <c:v>0,17</c:v>
                  </c:pt>
                  <c:pt idx="323">
                    <c:v>1,01</c:v>
                  </c:pt>
                  <c:pt idx="324">
                    <c:v>0,52</c:v>
                  </c:pt>
                  <c:pt idx="325">
                    <c:v>0,52</c:v>
                  </c:pt>
                  <c:pt idx="328">
                    <c:v>COEF.</c:v>
                  </c:pt>
                  <c:pt idx="330">
                    <c:v>0,015</c:v>
                  </c:pt>
                  <c:pt idx="331">
                    <c:v>0,17</c:v>
                  </c:pt>
                  <c:pt idx="332">
                    <c:v>1,01</c:v>
                  </c:pt>
                  <c:pt idx="333">
                    <c:v>0,48</c:v>
                  </c:pt>
                  <c:pt idx="334">
                    <c:v>0,48</c:v>
                  </c:pt>
                  <c:pt idx="337">
                    <c:v>COEF.</c:v>
                  </c:pt>
                  <c:pt idx="339">
                    <c:v>0,01</c:v>
                  </c:pt>
                  <c:pt idx="340">
                    <c:v>0,17</c:v>
                  </c:pt>
                  <c:pt idx="341">
                    <c:v>1,01</c:v>
                  </c:pt>
                  <c:pt idx="342">
                    <c:v>0,3</c:v>
                  </c:pt>
                  <c:pt idx="343">
                    <c:v>0,3</c:v>
                  </c:pt>
                  <c:pt idx="346">
                    <c:v>COEF.</c:v>
                  </c:pt>
                  <c:pt idx="348">
                    <c:v>0,058</c:v>
                  </c:pt>
                  <c:pt idx="349">
                    <c:v>1</c:v>
                  </c:pt>
                  <c:pt idx="350">
                    <c:v>0,091</c:v>
                  </c:pt>
                  <c:pt idx="351">
                    <c:v>0,46</c:v>
                  </c:pt>
                  <c:pt idx="352">
                    <c:v>0,46</c:v>
                  </c:pt>
                  <c:pt idx="353">
                    <c:v>1</c:v>
                  </c:pt>
                  <c:pt idx="354">
                    <c:v>1</c:v>
                  </c:pt>
                  <c:pt idx="357">
                    <c:v>COEF.</c:v>
                  </c:pt>
                  <c:pt idx="359">
                    <c:v>0,056</c:v>
                  </c:pt>
                  <c:pt idx="360">
                    <c:v>1</c:v>
                  </c:pt>
                  <c:pt idx="361">
                    <c:v>1</c:v>
                  </c:pt>
                  <c:pt idx="362">
                    <c:v>1</c:v>
                  </c:pt>
                  <c:pt idx="363">
                    <c:v>0,46</c:v>
                  </c:pt>
                  <c:pt idx="364">
                    <c:v>0,46</c:v>
                  </c:pt>
                  <c:pt idx="367">
                    <c:v>COEF.</c:v>
                  </c:pt>
                  <c:pt idx="369">
                    <c:v>0,033</c:v>
                  </c:pt>
                  <c:pt idx="370">
                    <c:v>0,17</c:v>
                  </c:pt>
                  <c:pt idx="371">
                    <c:v>1,01</c:v>
                  </c:pt>
                  <c:pt idx="372">
                    <c:v>0,56</c:v>
                  </c:pt>
                  <c:pt idx="373">
                    <c:v>0,56</c:v>
                  </c:pt>
                  <c:pt idx="376">
                    <c:v>COEF.</c:v>
                  </c:pt>
                  <c:pt idx="378">
                    <c:v>0,26</c:v>
                  </c:pt>
                  <c:pt idx="379">
                    <c:v>0,26</c:v>
                  </c:pt>
                  <c:pt idx="380">
                    <c:v>0,016</c:v>
                  </c:pt>
                  <c:pt idx="381">
                    <c:v>1</c:v>
                  </c:pt>
                  <c:pt idx="382">
                    <c:v>0,01</c:v>
                  </c:pt>
                  <c:pt idx="385">
                    <c:v>COEF.</c:v>
                  </c:pt>
                  <c:pt idx="387">
                    <c:v>1</c:v>
                  </c:pt>
                  <c:pt idx="388">
                    <c:v>6</c:v>
                  </c:pt>
                  <c:pt idx="389">
                    <c:v>16</c:v>
                  </c:pt>
                  <c:pt idx="392">
                    <c:v>COEF.</c:v>
                  </c:pt>
                  <c:pt idx="394">
                    <c:v>1</c:v>
                  </c:pt>
                  <c:pt idx="395">
                    <c:v>6,7</c:v>
                  </c:pt>
                  <c:pt idx="396">
                    <c:v>1</c:v>
                  </c:pt>
                  <c:pt idx="397">
                    <c:v>2</c:v>
                  </c:pt>
                  <c:pt idx="398">
                    <c:v>1</c:v>
                  </c:pt>
                  <c:pt idx="399">
                    <c:v>1</c:v>
                  </c:pt>
                  <c:pt idx="400">
                    <c:v>2</c:v>
                  </c:pt>
                  <c:pt idx="401">
                    <c:v>2</c:v>
                  </c:pt>
                  <c:pt idx="402">
                    <c:v>1</c:v>
                  </c:pt>
                  <c:pt idx="403">
                    <c:v>2</c:v>
                  </c:pt>
                  <c:pt idx="404">
                    <c:v>2,4</c:v>
                  </c:pt>
                  <c:pt idx="405">
                    <c:v>1,6</c:v>
                  </c:pt>
                  <c:pt idx="406">
                    <c:v>1</c:v>
                  </c:pt>
                  <c:pt idx="407">
                    <c:v>0,12</c:v>
                  </c:pt>
                  <c:pt idx="408">
                    <c:v>0,12</c:v>
                  </c:pt>
                  <c:pt idx="409">
                    <c:v>0,12</c:v>
                  </c:pt>
                  <c:pt idx="410">
                    <c:v>4</c:v>
                  </c:pt>
                  <c:pt idx="411">
                    <c:v>4</c:v>
                  </c:pt>
                  <c:pt idx="414">
                    <c:v>COEF.</c:v>
                  </c:pt>
                  <c:pt idx="416">
                    <c:v>1</c:v>
                  </c:pt>
                  <c:pt idx="417">
                    <c:v>1</c:v>
                  </c:pt>
                  <c:pt idx="420">
                    <c:v>COEF.</c:v>
                  </c:pt>
                  <c:pt idx="422">
                    <c:v>0,87</c:v>
                  </c:pt>
                  <c:pt idx="423">
                    <c:v>1</c:v>
                  </c:pt>
                  <c:pt idx="424">
                    <c:v>1</c:v>
                  </c:pt>
                  <c:pt idx="425">
                    <c:v>1</c:v>
                  </c:pt>
                  <c:pt idx="426">
                    <c:v>2,75</c:v>
                  </c:pt>
                  <c:pt idx="427">
                    <c:v>2,75</c:v>
                  </c:pt>
                  <c:pt idx="428">
                    <c:v>1</c:v>
                  </c:pt>
                  <c:pt idx="429">
                    <c:v>1</c:v>
                  </c:pt>
                  <c:pt idx="432">
                    <c:v>COEF.</c:v>
                  </c:pt>
                  <c:pt idx="434">
                    <c:v>1</c:v>
                  </c:pt>
                  <c:pt idx="435">
                    <c:v>1</c:v>
                  </c:pt>
                  <c:pt idx="436">
                    <c:v>2,75</c:v>
                  </c:pt>
                  <c:pt idx="437">
                    <c:v>2,75</c:v>
                  </c:pt>
                  <c:pt idx="438">
                    <c:v>1</c:v>
                  </c:pt>
                  <c:pt idx="439">
                    <c:v>1</c:v>
                  </c:pt>
                  <c:pt idx="440">
                    <c:v>1</c:v>
                  </c:pt>
                  <c:pt idx="441">
                    <c:v>1</c:v>
                  </c:pt>
                  <c:pt idx="442">
                    <c:v>0,84</c:v>
                  </c:pt>
                  <c:pt idx="445">
                    <c:v>COEF.</c:v>
                  </c:pt>
                  <c:pt idx="447">
                    <c:v>1</c:v>
                  </c:pt>
                  <c:pt idx="448">
                    <c:v>2,75</c:v>
                  </c:pt>
                  <c:pt idx="449">
                    <c:v>2,75</c:v>
                  </c:pt>
                  <c:pt idx="450">
                    <c:v>1</c:v>
                  </c:pt>
                  <c:pt idx="451">
                    <c:v>1</c:v>
                  </c:pt>
                  <c:pt idx="452">
                    <c:v>1</c:v>
                  </c:pt>
                  <c:pt idx="453">
                    <c:v>1</c:v>
                  </c:pt>
                  <c:pt idx="454">
                    <c:v>1</c:v>
                  </c:pt>
                  <c:pt idx="455">
                    <c:v>0,84</c:v>
                  </c:pt>
                  <c:pt idx="458">
                    <c:v>COEF.</c:v>
                  </c:pt>
                  <c:pt idx="460">
                    <c:v>0,5</c:v>
                  </c:pt>
                  <c:pt idx="461">
                    <c:v>1</c:v>
                  </c:pt>
                  <c:pt idx="462">
                    <c:v>0,5</c:v>
                  </c:pt>
                  <c:pt idx="463">
                    <c:v>0,5</c:v>
                  </c:pt>
                  <c:pt idx="466">
                    <c:v>COEF.</c:v>
                  </c:pt>
                  <c:pt idx="468">
                    <c:v>1</c:v>
                  </c:pt>
                  <c:pt idx="469">
                    <c:v>2</c:v>
                  </c:pt>
                  <c:pt idx="470">
                    <c:v>2</c:v>
                  </c:pt>
                  <c:pt idx="471">
                    <c:v>0,018</c:v>
                  </c:pt>
                  <c:pt idx="472">
                    <c:v>1,26</c:v>
                  </c:pt>
                  <c:pt idx="473">
                    <c:v>0,0045</c:v>
                  </c:pt>
                  <c:pt idx="474">
                    <c:v>0,6</c:v>
                  </c:pt>
                  <c:pt idx="475">
                    <c:v>2</c:v>
                  </c:pt>
                  <c:pt idx="476">
                    <c:v>2</c:v>
                  </c:pt>
                  <c:pt idx="479">
                    <c:v>COEF.</c:v>
                  </c:pt>
                  <c:pt idx="481">
                    <c:v>1</c:v>
                  </c:pt>
                  <c:pt idx="482">
                    <c:v>8</c:v>
                  </c:pt>
                  <c:pt idx="483">
                    <c:v>8</c:v>
                  </c:pt>
                  <c:pt idx="484">
                    <c:v>8</c:v>
                  </c:pt>
                  <c:pt idx="487">
                    <c:v>COEF.</c:v>
                  </c:pt>
                  <c:pt idx="489">
                    <c:v>1,01</c:v>
                  </c:pt>
                  <c:pt idx="490">
                    <c:v>0,10</c:v>
                  </c:pt>
                </c:lvl>
                <c:lvl>
                  <c:pt idx="0">
                    <c:v>CUSTO UNT.</c:v>
                  </c:pt>
                  <c:pt idx="2">
                    <c:v>24,97</c:v>
                  </c:pt>
                  <c:pt idx="3">
                    <c:v>13,19</c:v>
                  </c:pt>
                  <c:pt idx="4">
                    <c:v>15,82</c:v>
                  </c:pt>
                  <c:pt idx="5">
                    <c:v>12,7</c:v>
                  </c:pt>
                  <c:pt idx="6">
                    <c:v>18,5</c:v>
                  </c:pt>
                  <c:pt idx="7">
                    <c:v>5,93</c:v>
                  </c:pt>
                  <c:pt idx="8">
                    <c:v>11,92</c:v>
                  </c:pt>
                  <c:pt idx="9">
                    <c:v>7,32</c:v>
                  </c:pt>
                  <c:pt idx="12">
                    <c:v>CUSTO UNT.</c:v>
                  </c:pt>
                  <c:pt idx="14">
                    <c:v>12,7</c:v>
                  </c:pt>
                  <c:pt idx="15">
                    <c:v>15,82</c:v>
                  </c:pt>
                  <c:pt idx="18">
                    <c:v>CUSTO UNT.</c:v>
                  </c:pt>
                  <c:pt idx="20">
                    <c:v>15,89</c:v>
                  </c:pt>
                  <c:pt idx="21">
                    <c:v>12,7</c:v>
                  </c:pt>
                  <c:pt idx="24">
                    <c:v>CUSTO UNT.</c:v>
                  </c:pt>
                  <c:pt idx="26">
                    <c:v>12,7</c:v>
                  </c:pt>
                  <c:pt idx="27">
                    <c:v>91,39</c:v>
                  </c:pt>
                  <c:pt idx="28">
                    <c:v>281,32</c:v>
                  </c:pt>
                  <c:pt idx="31">
                    <c:v>CUSTO UNT.</c:v>
                  </c:pt>
                  <c:pt idx="33">
                    <c:v>24,97</c:v>
                  </c:pt>
                  <c:pt idx="34">
                    <c:v>13,19</c:v>
                  </c:pt>
                  <c:pt idx="37">
                    <c:v>CUSTO UNT.</c:v>
                  </c:pt>
                  <c:pt idx="39">
                    <c:v>302,21</c:v>
                  </c:pt>
                  <c:pt idx="40">
                    <c:v>21,54</c:v>
                  </c:pt>
                  <c:pt idx="43">
                    <c:v>CUSTO UNT.</c:v>
                  </c:pt>
                  <c:pt idx="45">
                    <c:v>15,8</c:v>
                  </c:pt>
                  <c:pt idx="46">
                    <c:v>15,89</c:v>
                  </c:pt>
                  <c:pt idx="47">
                    <c:v>12,7</c:v>
                  </c:pt>
                  <c:pt idx="48">
                    <c:v>317,53</c:v>
                  </c:pt>
                  <c:pt idx="49">
                    <c:v>16,55</c:v>
                  </c:pt>
                  <c:pt idx="52">
                    <c:v>CUSTO UNT.</c:v>
                  </c:pt>
                  <c:pt idx="54">
                    <c:v>5,99</c:v>
                  </c:pt>
                  <c:pt idx="55">
                    <c:v>12,97</c:v>
                  </c:pt>
                  <c:pt idx="56">
                    <c:v>12,7</c:v>
                  </c:pt>
                  <c:pt idx="59">
                    <c:v>CUSTO UNT.</c:v>
                  </c:pt>
                  <c:pt idx="61">
                    <c:v>12,97</c:v>
                  </c:pt>
                  <c:pt idx="62">
                    <c:v>12,7</c:v>
                  </c:pt>
                  <c:pt idx="63">
                    <c:v>5,87</c:v>
                  </c:pt>
                  <c:pt idx="66">
                    <c:v>CUSTO UNT.</c:v>
                  </c:pt>
                  <c:pt idx="68">
                    <c:v>12,97</c:v>
                  </c:pt>
                  <c:pt idx="69">
                    <c:v>12,7</c:v>
                  </c:pt>
                  <c:pt idx="70">
                    <c:v>0,18</c:v>
                  </c:pt>
                  <c:pt idx="71">
                    <c:v>151,33</c:v>
                  </c:pt>
                  <c:pt idx="74">
                    <c:v>CUSTO UNT.</c:v>
                  </c:pt>
                  <c:pt idx="76">
                    <c:v>6,35</c:v>
                  </c:pt>
                  <c:pt idx="77">
                    <c:v>15,8</c:v>
                  </c:pt>
                  <c:pt idx="78">
                    <c:v>12,7</c:v>
                  </c:pt>
                  <c:pt idx="79">
                    <c:v>25,65</c:v>
                  </c:pt>
                  <c:pt idx="82">
                    <c:v>CUSTO UNT.</c:v>
                  </c:pt>
                  <c:pt idx="84">
                    <c:v>5,94</c:v>
                  </c:pt>
                  <c:pt idx="85">
                    <c:v>12,7</c:v>
                  </c:pt>
                  <c:pt idx="88">
                    <c:v>CUSTO UNT.</c:v>
                  </c:pt>
                  <c:pt idx="90">
                    <c:v>46,44</c:v>
                  </c:pt>
                  <c:pt idx="93">
                    <c:v>CUSTO UNT.</c:v>
                  </c:pt>
                  <c:pt idx="95">
                    <c:v>48,81</c:v>
                  </c:pt>
                  <c:pt idx="98">
                    <c:v>CUSTO UNT.</c:v>
                  </c:pt>
                  <c:pt idx="100">
                    <c:v>60,99</c:v>
                  </c:pt>
                  <c:pt idx="103">
                    <c:v>CUSTO UNT.</c:v>
                  </c:pt>
                  <c:pt idx="105">
                    <c:v>60,99</c:v>
                  </c:pt>
                  <c:pt idx="108">
                    <c:v>CUSTO UNT.</c:v>
                  </c:pt>
                  <c:pt idx="110">
                    <c:v>15,89</c:v>
                  </c:pt>
                  <c:pt idx="111">
                    <c:v>12,7</c:v>
                  </c:pt>
                  <c:pt idx="112">
                    <c:v>3,18</c:v>
                  </c:pt>
                  <c:pt idx="113">
                    <c:v>62,49</c:v>
                  </c:pt>
                  <c:pt idx="114">
                    <c:v>1</c:v>
                  </c:pt>
                  <c:pt idx="117">
                    <c:v>CUSTO UNT.</c:v>
                  </c:pt>
                  <c:pt idx="119">
                    <c:v>15,89</c:v>
                  </c:pt>
                  <c:pt idx="120">
                    <c:v>12,7</c:v>
                  </c:pt>
                  <c:pt idx="121">
                    <c:v>1,23</c:v>
                  </c:pt>
                  <c:pt idx="124">
                    <c:v>CUSTO UNT.</c:v>
                  </c:pt>
                  <c:pt idx="126">
                    <c:v>53,46</c:v>
                  </c:pt>
                  <c:pt idx="127">
                    <c:v>26,49</c:v>
                  </c:pt>
                  <c:pt idx="130">
                    <c:v>CUSTO UNT.</c:v>
                  </c:pt>
                  <c:pt idx="132">
                    <c:v>1,23</c:v>
                  </c:pt>
                  <c:pt idx="133">
                    <c:v>15,89</c:v>
                  </c:pt>
                  <c:pt idx="134">
                    <c:v>12,7</c:v>
                  </c:pt>
                  <c:pt idx="137">
                    <c:v>CUSTO UNT.</c:v>
                  </c:pt>
                  <c:pt idx="139">
                    <c:v>14</c:v>
                  </c:pt>
                  <c:pt idx="140">
                    <c:v>0,5</c:v>
                  </c:pt>
                  <c:pt idx="143">
                    <c:v>CUSTO UNT.</c:v>
                  </c:pt>
                  <c:pt idx="145">
                    <c:v>15,89</c:v>
                  </c:pt>
                  <c:pt idx="146">
                    <c:v>12,7</c:v>
                  </c:pt>
                  <c:pt idx="147">
                    <c:v>2,93</c:v>
                  </c:pt>
                  <c:pt idx="148">
                    <c:v>0,9</c:v>
                  </c:pt>
                  <c:pt idx="149">
                    <c:v>42,56</c:v>
                  </c:pt>
                  <c:pt idx="152">
                    <c:v>CUSTO UNT.</c:v>
                  </c:pt>
                  <c:pt idx="154">
                    <c:v>15,89</c:v>
                  </c:pt>
                  <c:pt idx="155">
                    <c:v>12,7</c:v>
                  </c:pt>
                  <c:pt idx="156">
                    <c:v>5,34</c:v>
                  </c:pt>
                  <c:pt idx="159">
                    <c:v>CUSTO UNT.</c:v>
                  </c:pt>
                  <c:pt idx="161">
                    <c:v>250</c:v>
                  </c:pt>
                  <c:pt idx="162">
                    <c:v>15,89</c:v>
                  </c:pt>
                  <c:pt idx="163">
                    <c:v>12,7</c:v>
                  </c:pt>
                  <c:pt idx="164">
                    <c:v>427,64</c:v>
                  </c:pt>
                  <c:pt idx="167">
                    <c:v>CUSTO UNT.</c:v>
                  </c:pt>
                  <c:pt idx="169">
                    <c:v>15,89</c:v>
                  </c:pt>
                  <c:pt idx="170">
                    <c:v>12,7</c:v>
                  </c:pt>
                  <c:pt idx="171">
                    <c:v>7,24</c:v>
                  </c:pt>
                  <c:pt idx="172">
                    <c:v>316,38</c:v>
                  </c:pt>
                  <c:pt idx="173">
                    <c:v>435,53</c:v>
                  </c:pt>
                  <c:pt idx="174">
                    <c:v>38,85</c:v>
                  </c:pt>
                  <c:pt idx="175">
                    <c:v>149,71</c:v>
                  </c:pt>
                  <c:pt idx="178">
                    <c:v>CUSTO UNT.</c:v>
                  </c:pt>
                  <c:pt idx="180">
                    <c:v>115,12</c:v>
                  </c:pt>
                  <c:pt idx="181">
                    <c:v>314,99</c:v>
                  </c:pt>
                  <c:pt idx="182">
                    <c:v>18,94</c:v>
                  </c:pt>
                  <c:pt idx="183">
                    <c:v>15,89</c:v>
                  </c:pt>
                  <c:pt idx="184">
                    <c:v>12,7</c:v>
                  </c:pt>
                  <c:pt idx="185">
                    <c:v>31,28</c:v>
                  </c:pt>
                  <c:pt idx="186">
                    <c:v>281,32</c:v>
                  </c:pt>
                  <c:pt idx="187">
                    <c:v>5,77</c:v>
                  </c:pt>
                  <c:pt idx="190">
                    <c:v>CUSTO UNT.</c:v>
                  </c:pt>
                  <c:pt idx="192">
                    <c:v>15,89</c:v>
                  </c:pt>
                  <c:pt idx="193">
                    <c:v>344,49</c:v>
                  </c:pt>
                  <c:pt idx="196">
                    <c:v>CUSTO UNT.</c:v>
                  </c:pt>
                  <c:pt idx="198">
                    <c:v>15,89</c:v>
                  </c:pt>
                  <c:pt idx="199">
                    <c:v>599,97</c:v>
                  </c:pt>
                  <c:pt idx="202">
                    <c:v>CUSTO UNT.</c:v>
                  </c:pt>
                  <c:pt idx="204">
                    <c:v>21,51</c:v>
                  </c:pt>
                  <c:pt idx="205">
                    <c:v>56,72</c:v>
                  </c:pt>
                  <c:pt idx="206">
                    <c:v>18,94</c:v>
                  </c:pt>
                  <c:pt idx="207">
                    <c:v>30,16</c:v>
                  </c:pt>
                  <c:pt idx="208">
                    <c:v>18,27</c:v>
                  </c:pt>
                  <c:pt idx="209">
                    <c:v>117,72</c:v>
                  </c:pt>
                  <c:pt idx="210">
                    <c:v>281,32</c:v>
                  </c:pt>
                  <c:pt idx="211">
                    <c:v>57,66</c:v>
                  </c:pt>
                  <c:pt idx="214">
                    <c:v>CUSTO UNT.</c:v>
                  </c:pt>
                  <c:pt idx="216">
                    <c:v>5,39</c:v>
                  </c:pt>
                  <c:pt idx="217">
                    <c:v>2,81</c:v>
                  </c:pt>
                  <c:pt idx="218">
                    <c:v>25,99</c:v>
                  </c:pt>
                  <c:pt idx="219">
                    <c:v>50,33</c:v>
                  </c:pt>
                  <c:pt idx="220">
                    <c:v>25,65</c:v>
                  </c:pt>
                  <c:pt idx="221">
                    <c:v>28,35</c:v>
                  </c:pt>
                  <c:pt idx="222">
                    <c:v>17,78</c:v>
                  </c:pt>
                  <c:pt idx="223">
                    <c:v>12,7</c:v>
                  </c:pt>
                  <c:pt idx="224">
                    <c:v>14,65</c:v>
                  </c:pt>
                  <c:pt idx="225">
                    <c:v>13,68</c:v>
                  </c:pt>
                  <c:pt idx="226">
                    <c:v>6,46</c:v>
                  </c:pt>
                  <c:pt idx="227">
                    <c:v>21,51</c:v>
                  </c:pt>
                  <c:pt idx="228">
                    <c:v>17,43</c:v>
                  </c:pt>
                  <c:pt idx="231">
                    <c:v>CUSTO UNT.</c:v>
                  </c:pt>
                  <c:pt idx="233">
                    <c:v>24952,48</c:v>
                  </c:pt>
                  <c:pt idx="236">
                    <c:v>CUSTO UNT.</c:v>
                  </c:pt>
                  <c:pt idx="238">
                    <c:v>12476,24</c:v>
                  </c:pt>
                  <c:pt idx="241">
                    <c:v>CUSTO UNT.</c:v>
                  </c:pt>
                  <c:pt idx="243">
                    <c:v>52,95</c:v>
                  </c:pt>
                  <c:pt idx="244">
                    <c:v>18,99</c:v>
                  </c:pt>
                  <c:pt idx="245">
                    <c:v>12,7</c:v>
                  </c:pt>
                  <c:pt idx="248">
                    <c:v>CUSTO UNT.</c:v>
                  </c:pt>
                  <c:pt idx="250">
                    <c:v>64,3</c:v>
                  </c:pt>
                  <c:pt idx="251">
                    <c:v>18,99</c:v>
                  </c:pt>
                  <c:pt idx="252">
                    <c:v>12,7</c:v>
                  </c:pt>
                  <c:pt idx="255">
                    <c:v>CUSTO UNT.</c:v>
                  </c:pt>
                  <c:pt idx="257">
                    <c:v>49,96</c:v>
                  </c:pt>
                  <c:pt idx="258">
                    <c:v>18,99</c:v>
                  </c:pt>
                  <c:pt idx="259">
                    <c:v>12,7</c:v>
                  </c:pt>
                  <c:pt idx="262">
                    <c:v>CUSTO UNT.</c:v>
                  </c:pt>
                  <c:pt idx="264">
                    <c:v>57,13</c:v>
                  </c:pt>
                  <c:pt idx="265">
                    <c:v>18,99</c:v>
                  </c:pt>
                  <c:pt idx="266">
                    <c:v>12,7</c:v>
                  </c:pt>
                  <c:pt idx="269">
                    <c:v>CUSTO UNT.</c:v>
                  </c:pt>
                  <c:pt idx="271">
                    <c:v>68,92</c:v>
                  </c:pt>
                  <c:pt idx="272">
                    <c:v>18,99</c:v>
                  </c:pt>
                  <c:pt idx="273">
                    <c:v>12,7</c:v>
                  </c:pt>
                  <c:pt idx="276">
                    <c:v>CUSTO UNT.</c:v>
                  </c:pt>
                  <c:pt idx="278">
                    <c:v>65,5</c:v>
                  </c:pt>
                  <c:pt idx="279">
                    <c:v>18,99</c:v>
                  </c:pt>
                  <c:pt idx="280">
                    <c:v>12,7</c:v>
                  </c:pt>
                  <c:pt idx="283">
                    <c:v>CUSTO UNT.</c:v>
                  </c:pt>
                  <c:pt idx="285">
                    <c:v>73,55</c:v>
                  </c:pt>
                  <c:pt idx="286">
                    <c:v>18,99</c:v>
                  </c:pt>
                  <c:pt idx="287">
                    <c:v>12,7</c:v>
                  </c:pt>
                  <c:pt idx="290">
                    <c:v>CUSTO UNT.</c:v>
                  </c:pt>
                  <c:pt idx="292">
                    <c:v>81,6</c:v>
                  </c:pt>
                  <c:pt idx="293">
                    <c:v>18,99</c:v>
                  </c:pt>
                  <c:pt idx="294">
                    <c:v>12,7</c:v>
                  </c:pt>
                  <c:pt idx="297">
                    <c:v>CUSTO UNT.</c:v>
                  </c:pt>
                  <c:pt idx="299">
                    <c:v>89,65</c:v>
                  </c:pt>
                  <c:pt idx="300">
                    <c:v>18,99</c:v>
                  </c:pt>
                  <c:pt idx="301">
                    <c:v>12,7</c:v>
                  </c:pt>
                  <c:pt idx="304">
                    <c:v>CUSTO UNT.</c:v>
                  </c:pt>
                  <c:pt idx="306">
                    <c:v>64,28</c:v>
                  </c:pt>
                  <c:pt idx="307">
                    <c:v>12,7</c:v>
                  </c:pt>
                  <c:pt idx="310">
                    <c:v>CUSTO UNT.</c:v>
                  </c:pt>
                  <c:pt idx="312">
                    <c:v>42,59</c:v>
                  </c:pt>
                  <c:pt idx="313">
                    <c:v>57,71</c:v>
                  </c:pt>
                  <c:pt idx="314">
                    <c:v>7,3</c:v>
                  </c:pt>
                  <c:pt idx="315">
                    <c:v>18,94</c:v>
                  </c:pt>
                  <c:pt idx="316">
                    <c:v>12,7</c:v>
                  </c:pt>
                  <c:pt idx="319">
                    <c:v>CUSTO UNT.</c:v>
                  </c:pt>
                  <c:pt idx="321">
                    <c:v>13,23</c:v>
                  </c:pt>
                  <c:pt idx="322">
                    <c:v>1,81</c:v>
                  </c:pt>
                  <c:pt idx="323">
                    <c:v>20,9</c:v>
                  </c:pt>
                  <c:pt idx="324">
                    <c:v>18,94</c:v>
                  </c:pt>
                  <c:pt idx="325">
                    <c:v>12,7</c:v>
                  </c:pt>
                  <c:pt idx="328">
                    <c:v>CUSTO UNT.</c:v>
                  </c:pt>
                  <c:pt idx="330">
                    <c:v>13,23</c:v>
                  </c:pt>
                  <c:pt idx="331">
                    <c:v>1,82</c:v>
                  </c:pt>
                  <c:pt idx="332">
                    <c:v>11,93</c:v>
                  </c:pt>
                  <c:pt idx="333">
                    <c:v>18,94</c:v>
                  </c:pt>
                  <c:pt idx="334">
                    <c:v>12,7</c:v>
                  </c:pt>
                  <c:pt idx="337">
                    <c:v>CUSTO UNT.</c:v>
                  </c:pt>
                  <c:pt idx="339">
                    <c:v>13,23</c:v>
                  </c:pt>
                  <c:pt idx="340">
                    <c:v>1,01</c:v>
                  </c:pt>
                  <c:pt idx="341">
                    <c:v>9,1</c:v>
                  </c:pt>
                  <c:pt idx="342">
                    <c:v>18,94</c:v>
                  </c:pt>
                  <c:pt idx="343">
                    <c:v>12,7</c:v>
                  </c:pt>
                  <c:pt idx="346">
                    <c:v>CUSTO UNT.</c:v>
                  </c:pt>
                  <c:pt idx="348">
                    <c:v>57,71</c:v>
                  </c:pt>
                  <c:pt idx="349">
                    <c:v>9,17</c:v>
                  </c:pt>
                  <c:pt idx="350">
                    <c:v>42,59</c:v>
                  </c:pt>
                  <c:pt idx="351">
                    <c:v>18,94</c:v>
                  </c:pt>
                  <c:pt idx="352">
                    <c:v>12,7</c:v>
                  </c:pt>
                  <c:pt idx="353">
                    <c:v>2</c:v>
                  </c:pt>
                  <c:pt idx="354">
                    <c:v>1,13</c:v>
                  </c:pt>
                  <c:pt idx="357">
                    <c:v>CUSTO UNT.</c:v>
                  </c:pt>
                  <c:pt idx="359">
                    <c:v>13,23</c:v>
                  </c:pt>
                  <c:pt idx="360">
                    <c:v>1,59</c:v>
                  </c:pt>
                  <c:pt idx="361">
                    <c:v>1,13</c:v>
                  </c:pt>
                  <c:pt idx="362">
                    <c:v>8,05</c:v>
                  </c:pt>
                  <c:pt idx="363">
                    <c:v>18,94</c:v>
                  </c:pt>
                  <c:pt idx="364">
                    <c:v>12,7</c:v>
                  </c:pt>
                  <c:pt idx="367">
                    <c:v>CUSTO UNT.</c:v>
                  </c:pt>
                  <c:pt idx="369">
                    <c:v>13,23</c:v>
                  </c:pt>
                  <c:pt idx="370">
                    <c:v>8,4</c:v>
                  </c:pt>
                  <c:pt idx="371">
                    <c:v>42,48</c:v>
                  </c:pt>
                  <c:pt idx="372">
                    <c:v>18,94</c:v>
                  </c:pt>
                  <c:pt idx="373">
                    <c:v>12,7</c:v>
                  </c:pt>
                  <c:pt idx="376">
                    <c:v>CUSTO UNT.</c:v>
                  </c:pt>
                  <c:pt idx="378">
                    <c:v>12,7</c:v>
                  </c:pt>
                  <c:pt idx="379">
                    <c:v>18,94</c:v>
                  </c:pt>
                  <c:pt idx="380">
                    <c:v>42,59</c:v>
                  </c:pt>
                  <c:pt idx="381">
                    <c:v>4,45</c:v>
                  </c:pt>
                  <c:pt idx="382">
                    <c:v>57,71</c:v>
                  </c:pt>
                  <c:pt idx="385">
                    <c:v>CUSTO UNT.</c:v>
                  </c:pt>
                  <c:pt idx="387">
                    <c:v>29400</c:v>
                  </c:pt>
                  <c:pt idx="388">
                    <c:v>12,7</c:v>
                  </c:pt>
                  <c:pt idx="389">
                    <c:v>91,39</c:v>
                  </c:pt>
                  <c:pt idx="392">
                    <c:v>CUSTO UNT.</c:v>
                  </c:pt>
                  <c:pt idx="394">
                    <c:v>1405,2</c:v>
                  </c:pt>
                  <c:pt idx="395">
                    <c:v>2,23</c:v>
                  </c:pt>
                  <c:pt idx="396">
                    <c:v>40,77</c:v>
                  </c:pt>
                  <c:pt idx="397">
                    <c:v>13,65</c:v>
                  </c:pt>
                  <c:pt idx="398">
                    <c:v>15,74</c:v>
                  </c:pt>
                  <c:pt idx="399">
                    <c:v>10,19</c:v>
                  </c:pt>
                  <c:pt idx="400">
                    <c:v>4,11</c:v>
                  </c:pt>
                  <c:pt idx="401">
                    <c:v>2,56</c:v>
                  </c:pt>
                  <c:pt idx="402">
                    <c:v>4,87</c:v>
                  </c:pt>
                  <c:pt idx="403">
                    <c:v>1,53</c:v>
                  </c:pt>
                  <c:pt idx="404">
                    <c:v>21,77</c:v>
                  </c:pt>
                  <c:pt idx="405">
                    <c:v>12,92</c:v>
                  </c:pt>
                  <c:pt idx="406">
                    <c:v>10,31</c:v>
                  </c:pt>
                  <c:pt idx="407">
                    <c:v>249,29</c:v>
                  </c:pt>
                  <c:pt idx="408">
                    <c:v>30,52</c:v>
                  </c:pt>
                  <c:pt idx="409">
                    <c:v>21,54</c:v>
                  </c:pt>
                  <c:pt idx="410">
                    <c:v>12,7</c:v>
                  </c:pt>
                  <c:pt idx="411">
                    <c:v>18,94</c:v>
                  </c:pt>
                  <c:pt idx="414">
                    <c:v>CUSTO UNT.</c:v>
                  </c:pt>
                  <c:pt idx="416">
                    <c:v>20,8</c:v>
                  </c:pt>
                  <c:pt idx="417">
                    <c:v>12,7</c:v>
                  </c:pt>
                  <c:pt idx="420">
                    <c:v>CUSTO UNT.</c:v>
                  </c:pt>
                  <c:pt idx="422">
                    <c:v>0,18</c:v>
                  </c:pt>
                  <c:pt idx="423">
                    <c:v>4,47</c:v>
                  </c:pt>
                  <c:pt idx="424">
                    <c:v>98,8</c:v>
                  </c:pt>
                  <c:pt idx="425">
                    <c:v>30,69</c:v>
                  </c:pt>
                  <c:pt idx="426">
                    <c:v>18,94</c:v>
                  </c:pt>
                  <c:pt idx="427">
                    <c:v>12,7</c:v>
                  </c:pt>
                  <c:pt idx="428">
                    <c:v>91,6</c:v>
                  </c:pt>
                  <c:pt idx="429">
                    <c:v>21</c:v>
                  </c:pt>
                  <c:pt idx="432">
                    <c:v>CUSTO UNT.</c:v>
                  </c:pt>
                  <c:pt idx="434">
                    <c:v>21</c:v>
                  </c:pt>
                  <c:pt idx="435">
                    <c:v>11,66</c:v>
                  </c:pt>
                  <c:pt idx="436">
                    <c:v>12,7</c:v>
                  </c:pt>
                  <c:pt idx="437">
                    <c:v>18,94</c:v>
                  </c:pt>
                  <c:pt idx="438">
                    <c:v>173,41</c:v>
                  </c:pt>
                  <c:pt idx="439">
                    <c:v>30,69</c:v>
                  </c:pt>
                  <c:pt idx="440">
                    <c:v>98,8</c:v>
                  </c:pt>
                  <c:pt idx="441">
                    <c:v>4,47</c:v>
                  </c:pt>
                  <c:pt idx="442">
                    <c:v>0,18</c:v>
                  </c:pt>
                  <c:pt idx="445">
                    <c:v>CUSTO UNT.</c:v>
                  </c:pt>
                  <c:pt idx="447">
                    <c:v>2942,19</c:v>
                  </c:pt>
                  <c:pt idx="448">
                    <c:v>21</c:v>
                  </c:pt>
                  <c:pt idx="449">
                    <c:v>11,66</c:v>
                  </c:pt>
                  <c:pt idx="450">
                    <c:v>12,7</c:v>
                  </c:pt>
                  <c:pt idx="451">
                    <c:v>18,94</c:v>
                  </c:pt>
                  <c:pt idx="452">
                    <c:v>173,41</c:v>
                  </c:pt>
                  <c:pt idx="453">
                    <c:v>30,69</c:v>
                  </c:pt>
                  <c:pt idx="454">
                    <c:v>4,47</c:v>
                  </c:pt>
                  <c:pt idx="455">
                    <c:v>0,18</c:v>
                  </c:pt>
                  <c:pt idx="458">
                    <c:v>CUSTO UNT.</c:v>
                  </c:pt>
                  <c:pt idx="460">
                    <c:v>0,18</c:v>
                  </c:pt>
                  <c:pt idx="461">
                    <c:v>433,49</c:v>
                  </c:pt>
                  <c:pt idx="462">
                    <c:v>18,94</c:v>
                  </c:pt>
                  <c:pt idx="463">
                    <c:v>12,7</c:v>
                  </c:pt>
                  <c:pt idx="466">
                    <c:v>CUSTO UNT.</c:v>
                  </c:pt>
                  <c:pt idx="468">
                    <c:v>1131,53</c:v>
                  </c:pt>
                  <c:pt idx="469">
                    <c:v>15,89</c:v>
                  </c:pt>
                  <c:pt idx="470">
                    <c:v>12,7</c:v>
                  </c:pt>
                  <c:pt idx="471">
                    <c:v>281,32</c:v>
                  </c:pt>
                  <c:pt idx="472">
                    <c:v>6,74</c:v>
                  </c:pt>
                  <c:pt idx="473">
                    <c:v>435,53</c:v>
                  </c:pt>
                  <c:pt idx="474">
                    <c:v>524,3</c:v>
                  </c:pt>
                  <c:pt idx="475">
                    <c:v>12,7</c:v>
                  </c:pt>
                  <c:pt idx="476">
                    <c:v>18,94</c:v>
                  </c:pt>
                  <c:pt idx="479">
                    <c:v>CUSTO UNT.</c:v>
                  </c:pt>
                  <c:pt idx="481">
                    <c:v>119379,53</c:v>
                  </c:pt>
                  <c:pt idx="482">
                    <c:v>22,86</c:v>
                  </c:pt>
                  <c:pt idx="483">
                    <c:v>19,16</c:v>
                  </c:pt>
                  <c:pt idx="484">
                    <c:v>12,7</c:v>
                  </c:pt>
                  <c:pt idx="487">
                    <c:v>CUSTO UNT.</c:v>
                  </c:pt>
                  <c:pt idx="489">
                    <c:v>0,88</c:v>
                  </c:pt>
                  <c:pt idx="490">
                    <c:v>19,16</c:v>
                  </c:pt>
                </c:lvl>
                <c:lvl>
                  <c:pt idx="0">
                    <c:v>UND</c:v>
                  </c:pt>
                  <c:pt idx="1">
                    <c:v>M</c:v>
                  </c:pt>
                  <c:pt idx="2">
                    <c:v>H</c:v>
                  </c:pt>
                  <c:pt idx="3">
                    <c:v>H</c:v>
                  </c:pt>
                  <c:pt idx="4">
                    <c:v>H</c:v>
                  </c:pt>
                  <c:pt idx="5">
                    <c:v>H</c:v>
                  </c:pt>
                  <c:pt idx="6">
                    <c:v>KG    </c:v>
                  </c:pt>
                  <c:pt idx="7">
                    <c:v>M     </c:v>
                  </c:pt>
                  <c:pt idx="8">
                    <c:v>KG    </c:v>
                  </c:pt>
                  <c:pt idx="9">
                    <c:v>M     </c:v>
                  </c:pt>
                  <c:pt idx="12">
                    <c:v>UND</c:v>
                  </c:pt>
                  <c:pt idx="13">
                    <c:v>M2</c:v>
                  </c:pt>
                  <c:pt idx="14">
                    <c:v>H</c:v>
                  </c:pt>
                  <c:pt idx="15">
                    <c:v>H</c:v>
                  </c:pt>
                  <c:pt idx="18">
                    <c:v>UND</c:v>
                  </c:pt>
                  <c:pt idx="19">
                    <c:v>M2</c:v>
                  </c:pt>
                  <c:pt idx="20">
                    <c:v>H</c:v>
                  </c:pt>
                  <c:pt idx="21">
                    <c:v>H</c:v>
                  </c:pt>
                  <c:pt idx="24">
                    <c:v>UND</c:v>
                  </c:pt>
                  <c:pt idx="25">
                    <c:v>UND</c:v>
                  </c:pt>
                  <c:pt idx="26">
                    <c:v>H</c:v>
                  </c:pt>
                  <c:pt idx="27">
                    <c:v>H</c:v>
                  </c:pt>
                  <c:pt idx="28">
                    <c:v>M3</c:v>
                  </c:pt>
                  <c:pt idx="31">
                    <c:v>UND</c:v>
                  </c:pt>
                  <c:pt idx="32">
                    <c:v>M2</c:v>
                  </c:pt>
                  <c:pt idx="33">
                    <c:v>H</c:v>
                  </c:pt>
                  <c:pt idx="34">
                    <c:v>H</c:v>
                  </c:pt>
                  <c:pt idx="37">
                    <c:v>UND</c:v>
                  </c:pt>
                  <c:pt idx="38">
                    <c:v>M3</c:v>
                  </c:pt>
                  <c:pt idx="39">
                    <c:v>M3    </c:v>
                  </c:pt>
                  <c:pt idx="40">
                    <c:v>M3</c:v>
                  </c:pt>
                  <c:pt idx="43">
                    <c:v>UND</c:v>
                  </c:pt>
                  <c:pt idx="44">
                    <c:v>M2</c:v>
                  </c:pt>
                  <c:pt idx="45">
                    <c:v>H</c:v>
                  </c:pt>
                  <c:pt idx="46">
                    <c:v>H</c:v>
                  </c:pt>
                  <c:pt idx="47">
                    <c:v>H</c:v>
                  </c:pt>
                  <c:pt idx="48">
                    <c:v>M3</c:v>
                  </c:pt>
                  <c:pt idx="49">
                    <c:v>M2    </c:v>
                  </c:pt>
                  <c:pt idx="52">
                    <c:v>UND</c:v>
                  </c:pt>
                  <c:pt idx="53">
                    <c:v>M2</c:v>
                  </c:pt>
                  <c:pt idx="54">
                    <c:v>KG    </c:v>
                  </c:pt>
                  <c:pt idx="55">
                    <c:v>H</c:v>
                  </c:pt>
                  <c:pt idx="56">
                    <c:v>H</c:v>
                  </c:pt>
                  <c:pt idx="59">
                    <c:v>UND</c:v>
                  </c:pt>
                  <c:pt idx="60">
                    <c:v>KG</c:v>
                  </c:pt>
                  <c:pt idx="61">
                    <c:v>H</c:v>
                  </c:pt>
                  <c:pt idx="62">
                    <c:v>H</c:v>
                  </c:pt>
                  <c:pt idx="63">
                    <c:v>KG</c:v>
                  </c:pt>
                  <c:pt idx="66">
                    <c:v>UND</c:v>
                  </c:pt>
                  <c:pt idx="67">
                    <c:v>M</c:v>
                  </c:pt>
                  <c:pt idx="68">
                    <c:v>H</c:v>
                  </c:pt>
                  <c:pt idx="69">
                    <c:v>H</c:v>
                  </c:pt>
                  <c:pt idx="70">
                    <c:v>M</c:v>
                  </c:pt>
                  <c:pt idx="71">
                    <c:v>M     </c:v>
                  </c:pt>
                  <c:pt idx="74">
                    <c:v>UND</c:v>
                  </c:pt>
                  <c:pt idx="75">
                    <c:v>KG</c:v>
                  </c:pt>
                  <c:pt idx="76">
                    <c:v>KG    </c:v>
                  </c:pt>
                  <c:pt idx="77">
                    <c:v>H</c:v>
                  </c:pt>
                  <c:pt idx="78">
                    <c:v>H</c:v>
                  </c:pt>
                  <c:pt idx="79">
                    <c:v>KG    </c:v>
                  </c:pt>
                  <c:pt idx="82">
                    <c:v>UND</c:v>
                  </c:pt>
                  <c:pt idx="83">
                    <c:v>UND</c:v>
                  </c:pt>
                  <c:pt idx="84">
                    <c:v>UN    </c:v>
                  </c:pt>
                  <c:pt idx="85">
                    <c:v>H</c:v>
                  </c:pt>
                  <c:pt idx="88">
                    <c:v>UND</c:v>
                  </c:pt>
                  <c:pt idx="89">
                    <c:v>M2</c:v>
                  </c:pt>
                  <c:pt idx="90">
                    <c:v>M2    </c:v>
                  </c:pt>
                  <c:pt idx="93">
                    <c:v>UND</c:v>
                  </c:pt>
                  <c:pt idx="94">
                    <c:v>M2</c:v>
                  </c:pt>
                  <c:pt idx="95">
                    <c:v>M2</c:v>
                  </c:pt>
                  <c:pt idx="98">
                    <c:v>UND</c:v>
                  </c:pt>
                  <c:pt idx="99">
                    <c:v>M2</c:v>
                  </c:pt>
                  <c:pt idx="100">
                    <c:v>M2</c:v>
                  </c:pt>
                  <c:pt idx="103">
                    <c:v>UND</c:v>
                  </c:pt>
                  <c:pt idx="104">
                    <c:v>M2</c:v>
                  </c:pt>
                  <c:pt idx="105">
                    <c:v>M2</c:v>
                  </c:pt>
                  <c:pt idx="108">
                    <c:v>UND</c:v>
                  </c:pt>
                  <c:pt idx="109">
                    <c:v>M2</c:v>
                  </c:pt>
                  <c:pt idx="110">
                    <c:v>H</c:v>
                  </c:pt>
                  <c:pt idx="111">
                    <c:v>H</c:v>
                  </c:pt>
                  <c:pt idx="112">
                    <c:v>KG    </c:v>
                  </c:pt>
                  <c:pt idx="113">
                    <c:v>M2</c:v>
                  </c:pt>
                  <c:pt idx="114">
                    <c:v>KG    </c:v>
                  </c:pt>
                  <c:pt idx="117">
                    <c:v>UND</c:v>
                  </c:pt>
                  <c:pt idx="118">
                    <c:v>M2</c:v>
                  </c:pt>
                  <c:pt idx="119">
                    <c:v>H</c:v>
                  </c:pt>
                  <c:pt idx="120">
                    <c:v>H</c:v>
                  </c:pt>
                  <c:pt idx="121">
                    <c:v>KG</c:v>
                  </c:pt>
                  <c:pt idx="124">
                    <c:v>UND</c:v>
                  </c:pt>
                  <c:pt idx="125">
                    <c:v>M2</c:v>
                  </c:pt>
                  <c:pt idx="126">
                    <c:v>M2</c:v>
                  </c:pt>
                  <c:pt idx="127">
                    <c:v>M2</c:v>
                  </c:pt>
                  <c:pt idx="130">
                    <c:v>UND</c:v>
                  </c:pt>
                  <c:pt idx="131">
                    <c:v>M2</c:v>
                  </c:pt>
                  <c:pt idx="132">
                    <c:v>KG</c:v>
                  </c:pt>
                  <c:pt idx="133">
                    <c:v>H</c:v>
                  </c:pt>
                  <c:pt idx="134">
                    <c:v>H</c:v>
                  </c:pt>
                  <c:pt idx="137">
                    <c:v>UND</c:v>
                  </c:pt>
                  <c:pt idx="138">
                    <c:v>M</c:v>
                  </c:pt>
                  <c:pt idx="139">
                    <c:v>M</c:v>
                  </c:pt>
                  <c:pt idx="140">
                    <c:v>KG    </c:v>
                  </c:pt>
                  <c:pt idx="143">
                    <c:v>UND</c:v>
                  </c:pt>
                  <c:pt idx="144">
                    <c:v>M2</c:v>
                  </c:pt>
                  <c:pt idx="145">
                    <c:v>H</c:v>
                  </c:pt>
                  <c:pt idx="146">
                    <c:v>H</c:v>
                  </c:pt>
                  <c:pt idx="147">
                    <c:v>KG</c:v>
                  </c:pt>
                  <c:pt idx="148">
                    <c:v>KG</c:v>
                  </c:pt>
                  <c:pt idx="149">
                    <c:v>M2</c:v>
                  </c:pt>
                  <c:pt idx="152">
                    <c:v>UND</c:v>
                  </c:pt>
                  <c:pt idx="153">
                    <c:v>M2</c:v>
                  </c:pt>
                  <c:pt idx="154">
                    <c:v>H</c:v>
                  </c:pt>
                  <c:pt idx="155">
                    <c:v>H</c:v>
                  </c:pt>
                  <c:pt idx="156">
                    <c:v>KG</c:v>
                  </c:pt>
                  <c:pt idx="159">
                    <c:v>UND</c:v>
                  </c:pt>
                  <c:pt idx="160">
                    <c:v>M2</c:v>
                  </c:pt>
                  <c:pt idx="161">
                    <c:v>M2</c:v>
                  </c:pt>
                  <c:pt idx="162">
                    <c:v>H</c:v>
                  </c:pt>
                  <c:pt idx="163">
                    <c:v>H</c:v>
                  </c:pt>
                  <c:pt idx="164">
                    <c:v>M3</c:v>
                  </c:pt>
                  <c:pt idx="167">
                    <c:v>UND</c:v>
                  </c:pt>
                  <c:pt idx="168">
                    <c:v>M2</c:v>
                  </c:pt>
                  <c:pt idx="169">
                    <c:v>H</c:v>
                  </c:pt>
                  <c:pt idx="170">
                    <c:v>H</c:v>
                  </c:pt>
                  <c:pt idx="171">
                    <c:v>M</c:v>
                  </c:pt>
                  <c:pt idx="172">
                    <c:v>M2</c:v>
                  </c:pt>
                  <c:pt idx="173">
                    <c:v>M3</c:v>
                  </c:pt>
                  <c:pt idx="174">
                    <c:v>M</c:v>
                  </c:pt>
                  <c:pt idx="175">
                    <c:v>M</c:v>
                  </c:pt>
                  <c:pt idx="178">
                    <c:v>UND</c:v>
                  </c:pt>
                  <c:pt idx="179">
                    <c:v>UND</c:v>
                  </c:pt>
                  <c:pt idx="180">
                    <c:v>UN    </c:v>
                  </c:pt>
                  <c:pt idx="181">
                    <c:v>UN    </c:v>
                  </c:pt>
                  <c:pt idx="182">
                    <c:v>H</c:v>
                  </c:pt>
                  <c:pt idx="183">
                    <c:v>H</c:v>
                  </c:pt>
                  <c:pt idx="184">
                    <c:v>H</c:v>
                  </c:pt>
                  <c:pt idx="185">
                    <c:v>UN    </c:v>
                  </c:pt>
                  <c:pt idx="186">
                    <c:v>M3</c:v>
                  </c:pt>
                  <c:pt idx="187">
                    <c:v>KG    </c:v>
                  </c:pt>
                  <c:pt idx="190">
                    <c:v>UND</c:v>
                  </c:pt>
                  <c:pt idx="191">
                    <c:v>UND</c:v>
                  </c:pt>
                  <c:pt idx="192">
                    <c:v>H</c:v>
                  </c:pt>
                  <c:pt idx="193">
                    <c:v>CJ</c:v>
                  </c:pt>
                  <c:pt idx="196">
                    <c:v>UND</c:v>
                  </c:pt>
                  <c:pt idx="197">
                    <c:v>UND</c:v>
                  </c:pt>
                  <c:pt idx="198">
                    <c:v>H</c:v>
                  </c:pt>
                  <c:pt idx="199">
                    <c:v>UN</c:v>
                  </c:pt>
                  <c:pt idx="202">
                    <c:v>UND</c:v>
                  </c:pt>
                  <c:pt idx="203">
                    <c:v>M</c:v>
                  </c:pt>
                  <c:pt idx="204">
                    <c:v>M</c:v>
                  </c:pt>
                  <c:pt idx="205">
                    <c:v>UN    </c:v>
                  </c:pt>
                  <c:pt idx="206">
                    <c:v>H</c:v>
                  </c:pt>
                  <c:pt idx="207">
                    <c:v>UN    </c:v>
                  </c:pt>
                  <c:pt idx="208">
                    <c:v>M3</c:v>
                  </c:pt>
                  <c:pt idx="209">
                    <c:v>M2</c:v>
                  </c:pt>
                  <c:pt idx="210">
                    <c:v>M3</c:v>
                  </c:pt>
                  <c:pt idx="211">
                    <c:v>M3</c:v>
                  </c:pt>
                  <c:pt idx="214">
                    <c:v>UND</c:v>
                  </c:pt>
                  <c:pt idx="215">
                    <c:v>M</c:v>
                  </c:pt>
                  <c:pt idx="216">
                    <c:v>M2</c:v>
                  </c:pt>
                  <c:pt idx="217">
                    <c:v>M2</c:v>
                  </c:pt>
                  <c:pt idx="218">
                    <c:v>M2</c:v>
                  </c:pt>
                  <c:pt idx="219">
                    <c:v>M2</c:v>
                  </c:pt>
                  <c:pt idx="220">
                    <c:v>KG    </c:v>
                  </c:pt>
                  <c:pt idx="221">
                    <c:v>M2    </c:v>
                  </c:pt>
                  <c:pt idx="222">
                    <c:v>H</c:v>
                  </c:pt>
                  <c:pt idx="223">
                    <c:v>H</c:v>
                  </c:pt>
                  <c:pt idx="224">
                    <c:v>H     </c:v>
                  </c:pt>
                  <c:pt idx="225">
                    <c:v>KG    </c:v>
                  </c:pt>
                  <c:pt idx="226">
                    <c:v>M2</c:v>
                  </c:pt>
                  <c:pt idx="227">
                    <c:v>M</c:v>
                  </c:pt>
                  <c:pt idx="228">
                    <c:v>M</c:v>
                  </c:pt>
                  <c:pt idx="231">
                    <c:v>UND</c:v>
                  </c:pt>
                  <c:pt idx="232">
                    <c:v>UND</c:v>
                  </c:pt>
                  <c:pt idx="233">
                    <c:v>UND</c:v>
                  </c:pt>
                  <c:pt idx="236">
                    <c:v>UND</c:v>
                  </c:pt>
                  <c:pt idx="237">
                    <c:v>UND</c:v>
                  </c:pt>
                  <c:pt idx="238">
                    <c:v>MES   </c:v>
                  </c:pt>
                  <c:pt idx="241">
                    <c:v>UND</c:v>
                  </c:pt>
                  <c:pt idx="242">
                    <c:v>UND</c:v>
                  </c:pt>
                  <c:pt idx="243">
                    <c:v>UN</c:v>
                  </c:pt>
                  <c:pt idx="244">
                    <c:v>H</c:v>
                  </c:pt>
                  <c:pt idx="245">
                    <c:v>H</c:v>
                  </c:pt>
                  <c:pt idx="248">
                    <c:v>UND</c:v>
                  </c:pt>
                  <c:pt idx="249">
                    <c:v>UND</c:v>
                  </c:pt>
                  <c:pt idx="250">
                    <c:v>UN</c:v>
                  </c:pt>
                  <c:pt idx="251">
                    <c:v>H</c:v>
                  </c:pt>
                  <c:pt idx="252">
                    <c:v>H</c:v>
                  </c:pt>
                  <c:pt idx="255">
                    <c:v>UND</c:v>
                  </c:pt>
                  <c:pt idx="256">
                    <c:v>UND</c:v>
                  </c:pt>
                  <c:pt idx="257">
                    <c:v>UN</c:v>
                  </c:pt>
                  <c:pt idx="258">
                    <c:v>H</c:v>
                  </c:pt>
                  <c:pt idx="259">
                    <c:v>H</c:v>
                  </c:pt>
                  <c:pt idx="262">
                    <c:v>UND</c:v>
                  </c:pt>
                  <c:pt idx="263">
                    <c:v>UND</c:v>
                  </c:pt>
                  <c:pt idx="264">
                    <c:v>UN</c:v>
                  </c:pt>
                  <c:pt idx="265">
                    <c:v>H</c:v>
                  </c:pt>
                  <c:pt idx="266">
                    <c:v>H</c:v>
                  </c:pt>
                  <c:pt idx="269">
                    <c:v>UND</c:v>
                  </c:pt>
                  <c:pt idx="270">
                    <c:v>UND</c:v>
                  </c:pt>
                  <c:pt idx="271">
                    <c:v>UN</c:v>
                  </c:pt>
                  <c:pt idx="272">
                    <c:v>H</c:v>
                  </c:pt>
                  <c:pt idx="273">
                    <c:v>H</c:v>
                  </c:pt>
                  <c:pt idx="276">
                    <c:v>UND</c:v>
                  </c:pt>
                  <c:pt idx="277">
                    <c:v>UND</c:v>
                  </c:pt>
                  <c:pt idx="278">
                    <c:v>UN</c:v>
                  </c:pt>
                  <c:pt idx="279">
                    <c:v>H</c:v>
                  </c:pt>
                  <c:pt idx="280">
                    <c:v>H</c:v>
                  </c:pt>
                  <c:pt idx="283">
                    <c:v>UND</c:v>
                  </c:pt>
                  <c:pt idx="284">
                    <c:v>UND</c:v>
                  </c:pt>
                  <c:pt idx="285">
                    <c:v>UN</c:v>
                  </c:pt>
                  <c:pt idx="286">
                    <c:v>H</c:v>
                  </c:pt>
                  <c:pt idx="287">
                    <c:v>H</c:v>
                  </c:pt>
                  <c:pt idx="290">
                    <c:v>UND</c:v>
                  </c:pt>
                  <c:pt idx="291">
                    <c:v>UND</c:v>
                  </c:pt>
                  <c:pt idx="292">
                    <c:v>UN</c:v>
                  </c:pt>
                  <c:pt idx="293">
                    <c:v>H</c:v>
                  </c:pt>
                  <c:pt idx="294">
                    <c:v>H</c:v>
                  </c:pt>
                  <c:pt idx="297">
                    <c:v>UND</c:v>
                  </c:pt>
                  <c:pt idx="298">
                    <c:v>UND</c:v>
                  </c:pt>
                  <c:pt idx="299">
                    <c:v>UN</c:v>
                  </c:pt>
                  <c:pt idx="300">
                    <c:v>H</c:v>
                  </c:pt>
                  <c:pt idx="301">
                    <c:v>H</c:v>
                  </c:pt>
                  <c:pt idx="304">
                    <c:v>UND</c:v>
                  </c:pt>
                  <c:pt idx="305">
                    <c:v>M3</c:v>
                  </c:pt>
                  <c:pt idx="306">
                    <c:v>M3    </c:v>
                  </c:pt>
                  <c:pt idx="307">
                    <c:v>H</c:v>
                  </c:pt>
                  <c:pt idx="310">
                    <c:v>UND</c:v>
                  </c:pt>
                  <c:pt idx="311">
                    <c:v>M</c:v>
                  </c:pt>
                  <c:pt idx="312">
                    <c:v>L</c:v>
                  </c:pt>
                  <c:pt idx="313">
                    <c:v>KG</c:v>
                  </c:pt>
                  <c:pt idx="314">
                    <c:v>M     </c:v>
                  </c:pt>
                  <c:pt idx="315">
                    <c:v>H</c:v>
                  </c:pt>
                  <c:pt idx="316">
                    <c:v>H</c:v>
                  </c:pt>
                  <c:pt idx="319">
                    <c:v>UND</c:v>
                  </c:pt>
                  <c:pt idx="320">
                    <c:v>M</c:v>
                  </c:pt>
                  <c:pt idx="321">
                    <c:v>UN    </c:v>
                  </c:pt>
                  <c:pt idx="322">
                    <c:v>UN    </c:v>
                  </c:pt>
                  <c:pt idx="323">
                    <c:v>M     </c:v>
                  </c:pt>
                  <c:pt idx="324">
                    <c:v>H</c:v>
                  </c:pt>
                  <c:pt idx="325">
                    <c:v>H</c:v>
                  </c:pt>
                  <c:pt idx="328">
                    <c:v>UND</c:v>
                  </c:pt>
                  <c:pt idx="329">
                    <c:v>M</c:v>
                  </c:pt>
                  <c:pt idx="330">
                    <c:v>UN    </c:v>
                  </c:pt>
                  <c:pt idx="331">
                    <c:v>UN    </c:v>
                  </c:pt>
                  <c:pt idx="332">
                    <c:v>M     </c:v>
                  </c:pt>
                  <c:pt idx="333">
                    <c:v>H</c:v>
                  </c:pt>
                  <c:pt idx="334">
                    <c:v>H</c:v>
                  </c:pt>
                  <c:pt idx="337">
                    <c:v>UND</c:v>
                  </c:pt>
                  <c:pt idx="338">
                    <c:v>M</c:v>
                  </c:pt>
                  <c:pt idx="339">
                    <c:v>UN    </c:v>
                  </c:pt>
                  <c:pt idx="340">
                    <c:v>UN    </c:v>
                  </c:pt>
                  <c:pt idx="341">
                    <c:v>M     </c:v>
                  </c:pt>
                  <c:pt idx="342">
                    <c:v>H</c:v>
                  </c:pt>
                  <c:pt idx="343">
                    <c:v>H</c:v>
                  </c:pt>
                  <c:pt idx="346">
                    <c:v>UND</c:v>
                  </c:pt>
                  <c:pt idx="347">
                    <c:v>UND</c:v>
                  </c:pt>
                  <c:pt idx="348">
                    <c:v>KG</c:v>
                  </c:pt>
                  <c:pt idx="349">
                    <c:v>UN</c:v>
                  </c:pt>
                  <c:pt idx="350">
                    <c:v>L</c:v>
                  </c:pt>
                  <c:pt idx="351">
                    <c:v>H</c:v>
                  </c:pt>
                  <c:pt idx="352">
                    <c:v>H</c:v>
                  </c:pt>
                  <c:pt idx="353">
                    <c:v>UN    </c:v>
                  </c:pt>
                  <c:pt idx="354">
                    <c:v>UN    </c:v>
                  </c:pt>
                  <c:pt idx="357">
                    <c:v>UND</c:v>
                  </c:pt>
                  <c:pt idx="358">
                    <c:v>UND</c:v>
                  </c:pt>
                  <c:pt idx="359">
                    <c:v>UN    </c:v>
                  </c:pt>
                  <c:pt idx="360">
                    <c:v>UN    </c:v>
                  </c:pt>
                  <c:pt idx="361">
                    <c:v>UN    </c:v>
                  </c:pt>
                  <c:pt idx="362">
                    <c:v>UN    </c:v>
                  </c:pt>
                  <c:pt idx="363">
                    <c:v>H</c:v>
                  </c:pt>
                  <c:pt idx="364">
                    <c:v>H</c:v>
                  </c:pt>
                  <c:pt idx="367">
                    <c:v>UND</c:v>
                  </c:pt>
                  <c:pt idx="368">
                    <c:v>M</c:v>
                  </c:pt>
                  <c:pt idx="369">
                    <c:v>UN    </c:v>
                  </c:pt>
                  <c:pt idx="370">
                    <c:v>UN    </c:v>
                  </c:pt>
                  <c:pt idx="371">
                    <c:v>M     </c:v>
                  </c:pt>
                  <c:pt idx="372">
                    <c:v>H</c:v>
                  </c:pt>
                  <c:pt idx="373">
                    <c:v>H</c:v>
                  </c:pt>
                  <c:pt idx="376">
                    <c:v>UND</c:v>
                  </c:pt>
                  <c:pt idx="377">
                    <c:v>UND</c:v>
                  </c:pt>
                  <c:pt idx="378">
                    <c:v>H</c:v>
                  </c:pt>
                  <c:pt idx="379">
                    <c:v>H</c:v>
                  </c:pt>
                  <c:pt idx="380">
                    <c:v>L</c:v>
                  </c:pt>
                  <c:pt idx="381">
                    <c:v>UN</c:v>
                  </c:pt>
                  <c:pt idx="382">
                    <c:v>KG</c:v>
                  </c:pt>
                  <c:pt idx="385">
                    <c:v>UND</c:v>
                  </c:pt>
                  <c:pt idx="386">
                    <c:v>UND</c:v>
                  </c:pt>
                  <c:pt idx="387">
                    <c:v>UN</c:v>
                  </c:pt>
                  <c:pt idx="388">
                    <c:v>H</c:v>
                  </c:pt>
                  <c:pt idx="389">
                    <c:v>H</c:v>
                  </c:pt>
                  <c:pt idx="392">
                    <c:v>UND</c:v>
                  </c:pt>
                  <c:pt idx="393">
                    <c:v>UND</c:v>
                  </c:pt>
                  <c:pt idx="394">
                    <c:v>UN    </c:v>
                  </c:pt>
                  <c:pt idx="395">
                    <c:v>UN    </c:v>
                  </c:pt>
                  <c:pt idx="396">
                    <c:v>UN    </c:v>
                  </c:pt>
                  <c:pt idx="397">
                    <c:v>UN    </c:v>
                  </c:pt>
                  <c:pt idx="398">
                    <c:v>UN    </c:v>
                  </c:pt>
                  <c:pt idx="399">
                    <c:v>UN    </c:v>
                  </c:pt>
                  <c:pt idx="400">
                    <c:v>UN    </c:v>
                  </c:pt>
                  <c:pt idx="401">
                    <c:v>UN    </c:v>
                  </c:pt>
                  <c:pt idx="402">
                    <c:v>UN    </c:v>
                  </c:pt>
                  <c:pt idx="403">
                    <c:v>UN    </c:v>
                  </c:pt>
                  <c:pt idx="404">
                    <c:v>M     </c:v>
                  </c:pt>
                  <c:pt idx="405">
                    <c:v>M     </c:v>
                  </c:pt>
                  <c:pt idx="406">
                    <c:v>UN    </c:v>
                  </c:pt>
                  <c:pt idx="407">
                    <c:v>M3    </c:v>
                  </c:pt>
                  <c:pt idx="408">
                    <c:v>M3    </c:v>
                  </c:pt>
                  <c:pt idx="409">
                    <c:v>M3</c:v>
                  </c:pt>
                  <c:pt idx="410">
                    <c:v>H</c:v>
                  </c:pt>
                  <c:pt idx="411">
                    <c:v>H</c:v>
                  </c:pt>
                  <c:pt idx="414">
                    <c:v>UND</c:v>
                  </c:pt>
                  <c:pt idx="415">
                    <c:v>UND</c:v>
                  </c:pt>
                  <c:pt idx="416">
                    <c:v>UN    </c:v>
                  </c:pt>
                  <c:pt idx="417">
                    <c:v>H</c:v>
                  </c:pt>
                  <c:pt idx="420">
                    <c:v>UND</c:v>
                  </c:pt>
                  <c:pt idx="421">
                    <c:v>UND</c:v>
                  </c:pt>
                  <c:pt idx="422">
                    <c:v>M</c:v>
                  </c:pt>
                  <c:pt idx="423">
                    <c:v>CJ</c:v>
                  </c:pt>
                  <c:pt idx="424">
                    <c:v>UN</c:v>
                  </c:pt>
                  <c:pt idx="425">
                    <c:v>UN</c:v>
                  </c:pt>
                  <c:pt idx="426">
                    <c:v>H</c:v>
                  </c:pt>
                  <c:pt idx="427">
                    <c:v>H</c:v>
                  </c:pt>
                  <c:pt idx="428">
                    <c:v>UN    </c:v>
                  </c:pt>
                  <c:pt idx="429">
                    <c:v>UN    </c:v>
                  </c:pt>
                  <c:pt idx="432">
                    <c:v>UND</c:v>
                  </c:pt>
                  <c:pt idx="433">
                    <c:v>UND</c:v>
                  </c:pt>
                  <c:pt idx="434">
                    <c:v>UN    </c:v>
                  </c:pt>
                  <c:pt idx="435">
                    <c:v>UN    </c:v>
                  </c:pt>
                  <c:pt idx="436">
                    <c:v>H</c:v>
                  </c:pt>
                  <c:pt idx="437">
                    <c:v>H</c:v>
                  </c:pt>
                  <c:pt idx="438">
                    <c:v>UN</c:v>
                  </c:pt>
                  <c:pt idx="439">
                    <c:v>UN</c:v>
                  </c:pt>
                  <c:pt idx="440">
                    <c:v>UN</c:v>
                  </c:pt>
                  <c:pt idx="441">
                    <c:v>CJ</c:v>
                  </c:pt>
                  <c:pt idx="442">
                    <c:v>M</c:v>
                  </c:pt>
                  <c:pt idx="445">
                    <c:v>UND</c:v>
                  </c:pt>
                  <c:pt idx="446">
                    <c:v>UND</c:v>
                  </c:pt>
                  <c:pt idx="447">
                    <c:v>UN</c:v>
                  </c:pt>
                  <c:pt idx="448">
                    <c:v>UN    </c:v>
                  </c:pt>
                  <c:pt idx="449">
                    <c:v>UN    </c:v>
                  </c:pt>
                  <c:pt idx="450">
                    <c:v>H</c:v>
                  </c:pt>
                  <c:pt idx="451">
                    <c:v>H</c:v>
                  </c:pt>
                  <c:pt idx="452">
                    <c:v>UN</c:v>
                  </c:pt>
                  <c:pt idx="453">
                    <c:v>UN</c:v>
                  </c:pt>
                  <c:pt idx="454">
                    <c:v>CJ</c:v>
                  </c:pt>
                  <c:pt idx="455">
                    <c:v>M</c:v>
                  </c:pt>
                  <c:pt idx="458">
                    <c:v>UND</c:v>
                  </c:pt>
                  <c:pt idx="459">
                    <c:v>UND</c:v>
                  </c:pt>
                  <c:pt idx="460">
                    <c:v>M</c:v>
                  </c:pt>
                  <c:pt idx="461">
                    <c:v>UN</c:v>
                  </c:pt>
                  <c:pt idx="462">
                    <c:v>H</c:v>
                  </c:pt>
                  <c:pt idx="463">
                    <c:v>H</c:v>
                  </c:pt>
                  <c:pt idx="466">
                    <c:v>UND</c:v>
                  </c:pt>
                  <c:pt idx="467">
                    <c:v>UND</c:v>
                  </c:pt>
                  <c:pt idx="468">
                    <c:v>UN</c:v>
                  </c:pt>
                  <c:pt idx="469">
                    <c:v>H</c:v>
                  </c:pt>
                  <c:pt idx="470">
                    <c:v>H</c:v>
                  </c:pt>
                  <c:pt idx="471">
                    <c:v>M3</c:v>
                  </c:pt>
                  <c:pt idx="472">
                    <c:v>KG</c:v>
                  </c:pt>
                  <c:pt idx="473">
                    <c:v>M3</c:v>
                  </c:pt>
                  <c:pt idx="474">
                    <c:v>UN</c:v>
                  </c:pt>
                  <c:pt idx="475">
                    <c:v>H</c:v>
                  </c:pt>
                  <c:pt idx="476">
                    <c:v>H</c:v>
                  </c:pt>
                  <c:pt idx="479">
                    <c:v>UND</c:v>
                  </c:pt>
                  <c:pt idx="480">
                    <c:v>UND</c:v>
                  </c:pt>
                  <c:pt idx="481">
                    <c:v>UN    </c:v>
                  </c:pt>
                  <c:pt idx="482">
                    <c:v>H     </c:v>
                  </c:pt>
                  <c:pt idx="483">
                    <c:v>H</c:v>
                  </c:pt>
                  <c:pt idx="484">
                    <c:v>H</c:v>
                  </c:pt>
                  <c:pt idx="487">
                    <c:v>UND</c:v>
                  </c:pt>
                  <c:pt idx="488">
                    <c:v>M</c:v>
                  </c:pt>
                  <c:pt idx="489">
                    <c:v>M     </c:v>
                  </c:pt>
                  <c:pt idx="490">
                    <c:v>H</c:v>
                  </c:pt>
                </c:lvl>
                <c:lvl>
                  <c:pt idx="0">
                    <c:v>DESCRIÇÃO</c:v>
                  </c:pt>
                  <c:pt idx="1">
                    <c:v>LOCAÇÃO DE MURO, INCLUSIVE EXECUÇÃO DE GABARITO DE MADEIRA</c:v>
                  </c:pt>
                  <c:pt idx="2">
                    <c:v>TOPOGRAFO COM ENCARGOS COMPLEMENTARES</c:v>
                  </c:pt>
                  <c:pt idx="3">
                    <c:v>AUXILIAR DE TOPÓGRAFO COM ENCARGOS COMPLEMENTARES</c:v>
                  </c:pt>
                  <c:pt idx="4">
                    <c:v>CARPINTEIRO DE FORMAS COM ENCARGOS COMPLEMENTARES</c:v>
                  </c:pt>
                  <c:pt idx="5">
                    <c:v>SERVENTE COM ENCARGOS COMPLEMENTARES</c:v>
                  </c:pt>
                  <c:pt idx="6">
                    <c:v>ARAME GALVANIZADO 18 BWG, 1,24MM (0,009 KG/M)</c:v>
                  </c:pt>
                  <c:pt idx="7">
                    <c:v>PONTALETE DE MADEIRA NAO APARELHADA *7,5 X 7,5* CM (3 X 3 ") PINUS, MISTA OU EQUIVALENTE DA REGIAO</c:v>
                  </c:pt>
                  <c:pt idx="8">
                    <c:v>PREGO DE ACO POLIDO COM CABECA 16 X 24 (2 1/4 X 12)</c:v>
                  </c:pt>
                  <c:pt idx="9">
                    <c:v>TABUA DE MADEIRA NAO APARELHADA *2,5 X 23* CM (1 X 9 ") PINUS, MISTA OU EQUIVALENTE DA REGIAO</c:v>
                  </c:pt>
                  <c:pt idx="12">
                    <c:v>DESCRIÇÃO</c:v>
                  </c:pt>
                  <c:pt idx="13">
                    <c:v>DEMOLIÇÃO DE MADEIRAMENTO EM COBERTURAS COM TELHAS CERÂMICAS</c:v>
                  </c:pt>
                  <c:pt idx="14">
                    <c:v>SERVENTE COM ENCARGOS COMPLEMENTARES</c:v>
                  </c:pt>
                  <c:pt idx="15">
                    <c:v>CARPINTEIRO DE FORMAS COM ENCARGOS COMPLEMENTARES</c:v>
                  </c:pt>
                  <c:pt idx="18">
                    <c:v>DESCRIÇÃO</c:v>
                  </c:pt>
                  <c:pt idx="19">
                    <c:v>DEMOLICAO DE PISO DE ALTA RESISTENCIA</c:v>
                  </c:pt>
                  <c:pt idx="20">
                    <c:v>PEDREIRO COM ENCARGOS COMPLEMENTARES</c:v>
                  </c:pt>
                  <c:pt idx="21">
                    <c:v>SERVENTE COM ENCARGOS COMPLEMENTARES</c:v>
                  </c:pt>
                  <c:pt idx="24">
                    <c:v>DESCRIÇÃO</c:v>
                  </c:pt>
                  <c:pt idx="25">
                    <c:v>REMOÇÃO DE POSTE DE CONCRETO ARMADO SEÇÃO CIRCULAR OU DUPLO T</c:v>
                  </c:pt>
                  <c:pt idx="26">
                    <c:v>SERVENTE COM ENCARGOS COMPLEMENTARES</c:v>
                  </c:pt>
                  <c:pt idx="27">
                    <c:v>GUINDAUTO HIDRÁULICO, CAPACIDADE MÁXIMA DE CARGA 6200 KG, MOMENTO MÁXIMO DE CARGA 11,7 TM, ALCANCE MÁXIMO HORIZONTAL 9,70 M, INCLUSIVE CAMINHÃO TOCO PBT 16.000 KG, POTÊNCIA DE 189 CV - MATERIAIS NA OPERAÇÃO. AF_08/2015</c:v>
                  </c:pt>
                  <c:pt idx="28">
                    <c:v>CONCRETO FCK = 15MPA, TRAÇO 1:3,4:3,5 (CIMENTO/ AREIA MÉDIA/ BRITA 1)  - PREPARO MECÂNICO COM BETONEIRA 400 L. AF_07/2016</c:v>
                  </c:pt>
                  <c:pt idx="31">
                    <c:v>DESCRIÇÃO</c:v>
                  </c:pt>
                  <c:pt idx="32">
                    <c:v>LOCAÇÃO DE SERVIÇOS DE TERRAPLENAGEM DE OBRAS CIVIS</c:v>
                  </c:pt>
                  <c:pt idx="33">
                    <c:v>TOPOGRAFO COM ENCARGOS COMPLEMENTARES</c:v>
                  </c:pt>
                  <c:pt idx="34">
                    <c:v>AUXILIAR DE TOPÓGRAFO COM ENCARGOS COMPLEMENTARES</c:v>
                  </c:pt>
                  <c:pt idx="37">
                    <c:v>DESCRIÇÃO</c:v>
                  </c:pt>
                  <c:pt idx="38">
                    <c:v>CONCRETO FCK=25MPA, USINADO, BOMBEADO, ADENSADO E LANÇADO, PARA USO GERAL.</c:v>
                  </c:pt>
                  <c:pt idx="39">
                    <c:v>CONCRETO USINADO BOMBEAVEL, CLASSE DE RESISTENCIA C25, COM BRITA 0 E 1, SLUMP = 100 +/- 20 MM, INCLUI SERVICO DE BOMBEAMENTO (NBR 8953)</c:v>
                  </c:pt>
                  <c:pt idx="40">
                    <c:v>LANÇAMENTO COM USO DE BOMBA, ADENSAMENTO E ACABAMENTO DE CONCRETO EM ESTRUTURAS. AF_12/2015</c:v>
                  </c:pt>
                  <c:pt idx="43">
                    <c:v>DESCRIÇÃO</c:v>
                  </c:pt>
                  <c:pt idx="44">
                    <c:v>PISO EM CONCRETO 25MPA PREPARO MECANICO, ESPESSURA 15 CM, COM ARMACAO EM TELA SOLDADA</c:v>
                  </c:pt>
                  <c:pt idx="45">
                    <c:v>ARMADOR COM ENCARGOS COMPLEMENTARES</c:v>
                  </c:pt>
                  <c:pt idx="46">
                    <c:v>PEDREIRO COM ENCARGOS COMPLEMENTARES</c:v>
                  </c:pt>
                  <c:pt idx="47">
                    <c:v>SERVENTE COM ENCARGOS COMPLEMENTARES</c:v>
                  </c:pt>
                  <c:pt idx="48">
                    <c:v>CONCRETO FCK = 25MPA, TRAÇO 1:2,3:2,7 (CIMENTO/ AREIA MÉDIA/ BRITA 1)  - PREPARO MECÂNICO COM BETONEIRA 600 L. AF_07/2016</c:v>
                  </c:pt>
                  <c:pt idx="49">
                    <c:v>TELA DE ACO SOLDADA NERVURADA, CA-60, Q-196, (3,11 KG/M2), DIAMETRO DO FIO = 5,0 MM, LARGURA =  2,45 M, ESPACAMENTO DA MALHA = 10 X 10 CM</c:v>
                  </c:pt>
                  <c:pt idx="52">
                    <c:v>DESCRIÇÃO</c:v>
                  </c:pt>
                  <c:pt idx="53">
                    <c:v>ESTRUTURA METALICA EM TESOURAS OU TRELICAS, VAO LIVRE DE 25M, FORNECIMENTO E MONTAGEM, NAO SENDO CONSIDERADOS OS FECHAMENTOS METALICOS, AS COLUNAS, OS SERVICOS GERAIS EM ALVENARIA E CONCRETO, AS TELHAS DE COBERTURA E A PINTURA DE ACABAMENTO</c:v>
                  </c:pt>
                  <c:pt idx="54">
                    <c:v>PERFIL "U" DE ACO LAMINADO, "U" 152 X 15,6</c:v>
                  </c:pt>
                  <c:pt idx="55">
                    <c:v>MONTADOR DE ESTRUTURA METÁLICA COM ENCARGOS COMPLEMENTARES</c:v>
                  </c:pt>
                  <c:pt idx="56">
                    <c:v>SERVENTE COM ENCARGOS COMPLEMENTARES</c:v>
                  </c:pt>
                  <c:pt idx="59">
                    <c:v>DESCRIÇÃO</c:v>
                  </c:pt>
                  <c:pt idx="60">
                    <c:v>PERFIL "I" DE ACO LAMINADO - PILARES</c:v>
                  </c:pt>
                  <c:pt idx="61">
                    <c:v>MONTADOR DE ESTRUTURA METÁLICA COM ENCARGOS COMPLEMENTARES</c:v>
                  </c:pt>
                  <c:pt idx="62">
                    <c:v>SERVENTE COM ENCARGOS COMPLEMENTARES</c:v>
                  </c:pt>
                  <c:pt idx="63">
                    <c:v>PERFIL AÇO LAMINADO, I - W150 X 18,0 KG/M ASTM A 572 GRAU 50</c:v>
                  </c:pt>
                  <c:pt idx="66">
                    <c:v>DESCRIÇÃO</c:v>
                  </c:pt>
                  <c:pt idx="67">
                    <c:v>TUBO DE AÇO GALVANIZADO COM COSTURA 6" (150MM), INCLUSIVE CONEXÕES - INSTALAÇÃO</c:v>
                  </c:pt>
                  <c:pt idx="68">
                    <c:v>MONTADOR DE ESTRUTURA METÁLICA COM ENCARGOS COMPLEMENTARES</c:v>
                  </c:pt>
                  <c:pt idx="69">
                    <c:v>SERVENTE COM ENCARGOS COMPLEMENTARES</c:v>
                  </c:pt>
                  <c:pt idx="70">
                    <c:v>FITA VEDA ROSCA 18MM</c:v>
                  </c:pt>
                  <c:pt idx="71">
                    <c:v>TUBO ACO GALVANIZADO COM COSTURA, CLASSE MEDIA, DN 6", E = 4,85* MM, PESO 19,68* KG/M (NBR 5580)</c:v>
                  </c:pt>
                  <c:pt idx="74">
                    <c:v>DESCRIÇÃO</c:v>
                  </c:pt>
                  <c:pt idx="75">
                    <c:v>CHAPA DE ACO GROSSA, ASTM A36, E = 3/8 " (9,53 MM) 74,69 KG/M2</c:v>
                  </c:pt>
                  <c:pt idx="76">
                    <c:v>CHAPA DE ACO GROSSA, ASTM A36, E = 3/8 " (9,53 MM) 74,69 KG/M2</c:v>
                  </c:pt>
                  <c:pt idx="77">
                    <c:v>SERRALHEIRO COM ENCARGOS COMPLEMENTARES</c:v>
                  </c:pt>
                  <c:pt idx="78">
                    <c:v>SERVENTE COM ENCARGOS COMPLEMENTARES</c:v>
                  </c:pt>
                  <c:pt idx="79">
                    <c:v>ELETRODO REVESTIDO AWS - E7018, DIAMETRO IGUAL A 4,00 MM</c:v>
                  </c:pt>
                  <c:pt idx="82">
                    <c:v>DESCRIÇÃO</c:v>
                  </c:pt>
                  <c:pt idx="83">
                    <c:v>CHUMBADOR DE ACO, DIAMETRO 1/2", COMPRIMENTO 75 MM</c:v>
                  </c:pt>
                  <c:pt idx="84">
                    <c:v>CHUMBADOR DE ACO, DIAMETRO 1/2", COMPRIMENTO 75 MM</c:v>
                  </c:pt>
                  <c:pt idx="85">
                    <c:v>SERVENTE COM ENCARGOS COMPLEMENTARES</c:v>
                  </c:pt>
                  <c:pt idx="88">
                    <c:v>DESCRIÇÃO</c:v>
                  </c:pt>
                  <c:pt idx="89">
                    <c:v>BLOCO DE GESSO BRANCO ESP. 10 CM, *67 X 50* CM - FORNECIMENTO E EXECUÇÃO</c:v>
                  </c:pt>
                  <c:pt idx="90">
                    <c:v>BLOCO DE GESSO COMPACTO, BRANCO, E = 10 CM, *67 X 50* CM</c:v>
                  </c:pt>
                  <c:pt idx="93">
                    <c:v>DESCRIÇÃO</c:v>
                  </c:pt>
                  <c:pt idx="94">
                    <c:v>BLOCO DE GESSO BRANCO ESP. 7 CM, *67 X 50* CM - FORNECIMENTO E EXECUÇÃO</c:v>
                  </c:pt>
                  <c:pt idx="95">
                    <c:v>PAREDE DE BLOCO DE GESSO (50 X 65CM) - FORNECIMENTO E EXECUÇÃO</c:v>
                  </c:pt>
                  <c:pt idx="98">
                    <c:v>DESCRIÇÃO</c:v>
                  </c:pt>
                  <c:pt idx="99">
                    <c:v>BLOCO DE GESSO HIDROFUGANTE AZUL ESP. 10 CM, *67 X 50* CM - FORNECIMENTO E EXECUÇÃO</c:v>
                  </c:pt>
                  <c:pt idx="100">
                    <c:v>PAREDE DE BLOCO DE GESSO HIDROFUGANTE, INCLUSIVE EMASSAMENTO</c:v>
                  </c:pt>
                  <c:pt idx="103">
                    <c:v>DESCRIÇÃO</c:v>
                  </c:pt>
                  <c:pt idx="104">
                    <c:v>BLOCO DE GESSO HIDROFUGANTE AZUL ESP. 7 CM, *67 X 50* CM - FORNECIMENTO E EXECUÇÃO</c:v>
                  </c:pt>
                  <c:pt idx="105">
                    <c:v>PAREDE DE BLOCO DE GESSO HIDROFUGANTE, INCLUSIVE EMASSAMENTO</c:v>
                  </c:pt>
                  <c:pt idx="108">
                    <c:v>DESCRIÇÃO</c:v>
                  </c:pt>
                  <c:pt idx="109">
                    <c:v>REVESTIMENTO CERÂMICO PARA PISO OU PAREDE, 60 X 60 CM, ELIANE, LINHA BIANCO PLUS PO OU SIMILAR, APLICADO COM ARGAMASSA INDUSTRIALIZADA AC-II, REJUNTADO, EXCLUSIVE REGULARIZAÇÃO DE BASE OU EMBOÇO</c:v>
                  </c:pt>
                  <c:pt idx="110">
                    <c:v>PEDREIRO COM ENCARGOS COMPLEMENTARES</c:v>
                  </c:pt>
                  <c:pt idx="111">
                    <c:v>SERVENTE COM ENCARGOS COMPLEMENTARES</c:v>
                  </c:pt>
                  <c:pt idx="112">
                    <c:v>REJUNTE COLORIDO, CIMENTICIO</c:v>
                  </c:pt>
                  <c:pt idx="113">
                    <c:v>CERÂMICA 60 X 60 CM, ELIANE, COR BEGE, LINHA BIANCO PLUS POLIDO (PORCELANATO) OU SIMILAR</c:v>
                  </c:pt>
                  <c:pt idx="114">
                    <c:v>ARGAMASSA COLANTE AC-II</c:v>
                  </c:pt>
                  <c:pt idx="117">
                    <c:v>DESCRIÇÃO</c:v>
                  </c:pt>
                  <c:pt idx="118">
                    <c:v>REVESTIMENTO PARA PAREDE COM BARITA, E= 2CM</c:v>
                  </c:pt>
                  <c:pt idx="119">
                    <c:v>PEDREIRO COM ENCARGOS COMPLEMENTARES</c:v>
                  </c:pt>
                  <c:pt idx="120">
                    <c:v>SERVENTE COM ENCARGOS COMPLEMENTARES</c:v>
                  </c:pt>
                  <c:pt idx="121">
                    <c:v>ARGAMASSA BARITADA PRONTA PARA APLICAÇÃO</c:v>
                  </c:pt>
                  <c:pt idx="124">
                    <c:v>DESCRIÇÃO</c:v>
                  </c:pt>
                  <c:pt idx="125">
                    <c:v>
FORRO DE GESSO COMUM, EM PLACAS 60 X 60 CM, C/ ISOLAMENTO EM LÃ DE VIDRO, INCLUSIVE MADEIRAMENTO COM RIPÕES 3,5CM X 5,5CM, INSTALADO
</c:v>
                  </c:pt>
                  <c:pt idx="126">
                    <c:v>ISOLAMENTO TERMICO COM MANTA DE LA DE VIDRO, ESPESSURA 2,5CM</c:v>
                  </c:pt>
                  <c:pt idx="127">
                    <c:v>FORRO EM PLACAS DE GESSO, PARA AMBIENTES RESIDENCIAIS. AF_05/2017_P</c:v>
                  </c:pt>
                  <c:pt idx="130">
                    <c:v>DESCRIÇÃO</c:v>
                  </c:pt>
                  <c:pt idx="131">
                    <c:v>MASSA ÚNICA, PARA RECEBIMENTO DE PINTURA, EM ARGAMASSA BARITADA, APLICADA MANUALMENTE EM TETO, ESPESSURA DE 20MM</c:v>
                  </c:pt>
                  <c:pt idx="132">
                    <c:v>ARGAMASSA BARITADA PRONTA PARA APLICAÇÃO</c:v>
                  </c:pt>
                  <c:pt idx="133">
                    <c:v>PEDREIRO COM ENCARGOS COMPLEMENTARES</c:v>
                  </c:pt>
                  <c:pt idx="134">
                    <c:v>SERVENTE COM ENCARGOS COMPLEMENTARES</c:v>
                  </c:pt>
                  <c:pt idx="137">
                    <c:v>DESCRIÇÃO</c:v>
                  </c:pt>
                  <c:pt idx="138">
                    <c:v>RODAPÉ ALTA RESISTÊNCIA, H =  10 CM</c:v>
                  </c:pt>
                  <c:pt idx="139">
                    <c:v>RODAPE ALTA RESISTÊNCIA, ALT=10CM</c:v>
                  </c:pt>
                  <c:pt idx="140">
                    <c:v>CIMENTO PORTLAND COMPOSTO CP II-32</c:v>
                  </c:pt>
                  <c:pt idx="143">
                    <c:v>DESCRIÇÃO</c:v>
                  </c:pt>
                  <c:pt idx="144">
                    <c:v>PAVIMENTAÇÃO COM PISO TATIL DIRECIONAL E/OU ALERTA, DE CONCRETO, NA COR NATURAL, P/DEFICIENTES VISUAIS, DIMENSÕES 25X25CM, APLICADO COM ARGAMASSA INDUSTRIALIZADA AC-II, </c:v>
                  </c:pt>
                  <c:pt idx="145">
                    <c:v>PEDREIRO COM ENCARGOS COMPLEMENTARES</c:v>
                  </c:pt>
                  <c:pt idx="146">
                    <c:v>SERVENTE COM ENCARGOS COMPLEMENTARES</c:v>
                  </c:pt>
                  <c:pt idx="147">
                    <c:v>REJUNTE COLORIDO FLEXIVEL PARA REVESTIMENTOS CERÂMICOS</c:v>
                  </c:pt>
                  <c:pt idx="148">
                    <c:v>ARGAMASSA INDUSTRIALIZADA VOTOMASSA AC-II, OU SIMILAR</c:v>
                  </c:pt>
                  <c:pt idx="149">
                    <c:v>PISO TÁTIL DIRECIONAL E/OU ALERTA, DE CONCRETO, NA COR NATURAL, DIM 25X25 CM - PARA DEFICIENTE VISUAL</c:v>
                  </c:pt>
                  <c:pt idx="152">
                    <c:v>DESCRIÇÃO</c:v>
                  </c:pt>
                  <c:pt idx="153">
                    <c:v>IMPERMEABILIZAÇÃO COM APLICAÇÃO DE ARGAMASSA POLIMÉRICA TIPO DENVERTEC 100 OU SIMILAR</c:v>
                  </c:pt>
                  <c:pt idx="154">
                    <c:v>PEDREIRO COM ENCARGOS COMPLEMENTARES</c:v>
                  </c:pt>
                  <c:pt idx="155">
                    <c:v>SERVENTE COM ENCARGOS COMPLEMENTARES</c:v>
                  </c:pt>
                  <c:pt idx="156">
                    <c:v>ARGAMASSA POLIMÉRICA DENVERTEC 100 OU SIMILAR</c:v>
                  </c:pt>
                  <c:pt idx="159">
                    <c:v>DESCRIÇÃO</c:v>
                  </c:pt>
                  <c:pt idx="160">
                    <c:v>JANELA EM ALUMÍNIO, COR FOSCA, TIPO GUILHOTINA, COMPLETA, INCLUSIVE VIDROS</c:v>
                  </c:pt>
                  <c:pt idx="161">
                    <c:v>JANELA EM ALUMÍNIO, COR N/P/B, MOLDURA-VIDRO, TIPO GUILHOTINA, EXCLUSIVE VIDRO</c:v>
                  </c:pt>
                  <c:pt idx="162">
                    <c:v>PEDREIRO COM ENCARGOS COMPLEMENTARES</c:v>
                  </c:pt>
                  <c:pt idx="163">
                    <c:v>SERVENTE COM ENCARGOS COMPLEMENTARES</c:v>
                  </c:pt>
                  <c:pt idx="164">
                    <c:v>ARGAMASSA TRAÇO 1:3:12 (CIMENTO, CAL E AREIA MÉDIA) PARA EMBOÇO/MASSA ÚNICA/ASSENTAMENTO DE ALVENARIA DE VEDAÇÃO, PREPARO MECÂNICO COM BETONEIRA 400 L. AF_06/2014</c:v>
                  </c:pt>
                  <c:pt idx="167">
                    <c:v>DESCRIÇÃO</c:v>
                  </c:pt>
                  <c:pt idx="168">
                    <c:v>BANCADA EM GRANITO BRANCO FORTALEZA OU SIENA, COM TESTEIRA DE 7 CM E RODAMÃO DE 10 CM</c:v>
                  </c:pt>
                  <c:pt idx="169">
                    <c:v>PEDREIRO COM ENCARGOS COMPLEMENTARES</c:v>
                  </c:pt>
                  <c:pt idx="170">
                    <c:v>SERVENTE COM ENCARGOS COMPLEMENTARES</c:v>
                  </c:pt>
                  <c:pt idx="171">
                    <c:v>CANTONEIRA ALUMÍNIO ANODIZADO NATURAL, 1" X 1/8" - VARA COM 6M - 0,408 KG/M</c:v>
                  </c:pt>
                  <c:pt idx="172">
                    <c:v>GRANITO BRANCO FORTALEZA, E=2CM</c:v>
                  </c:pt>
                  <c:pt idx="173">
                    <c:v>ARGAMASSA TRAÇO 1:3 (CIMENTO E AREIA MÉDIA) PARA CONTRAPISO, PREPARO MECÂNICO COM BETONEIRA 400 L. AF_06/2014</c:v>
                  </c:pt>
                  <c:pt idx="174">
                    <c:v>RODOPIA EM GRANITO BRANCO FORTALEZA, H = 10 CM, E= 2CM, APLICADO COM ARGAMASSA INDUSTRIALIZADA AC-I, COM ACABAMENTO ABOLEADO</c:v>
                  </c:pt>
                  <c:pt idx="175">
                    <c:v>TESTEIRA EM GRANITO BRANCO FORTALEZA, H=10CM, ESP=2CM, APLICADO COM ARGAMASSA INDUSTRIALIZADA AC-I</c:v>
                  </c:pt>
                  <c:pt idx="178">
                    <c:v>DESCRIÇÃO</c:v>
                  </c:pt>
                  <c:pt idx="179">
                    <c:v>BANCADA EM AÇO INOX - 304, DIMENSÕES 1,55 X 0,60M C/ 01 CUBA 80X50X40CM, RODOPIA 10CM, CONCRETADA, INCLUSIVE VÁLVULA E SIFÃO CROMADOS, EXCLUSIVE TORNEIRA</c:v>
                  </c:pt>
                  <c:pt idx="180">
                    <c:v>SIFAO EM METAL CROMADO PARA PIA AMERICANA, 1.1/2 X 1.1/2 "</c:v>
                  </c:pt>
                  <c:pt idx="181">
                    <c:v>BANCADA/BANCA/PIA DE ACO INOXIDAVEL (AISI 430) COM 1 CUBA CENTRAL, COM VALVULA, ESCORREDOR DUPLO, DE *0,55 X 1,80* M</c:v>
                  </c:pt>
                  <c:pt idx="182">
                    <c:v>ENCANADOR OU BOMBEIRO HIDRÁULICO COM ENCARGOS COMPLEMENTARES</c:v>
                  </c:pt>
                  <c:pt idx="183">
                    <c:v>PEDREIRO COM ENCARGOS COMPLEMENTARES</c:v>
                  </c:pt>
                  <c:pt idx="184">
                    <c:v>SERVENTE COM ENCARGOS COMPLEMENTARES</c:v>
                  </c:pt>
                  <c:pt idx="185">
                    <c:v>VALVULA EM METAL CROMADO PARA PIA AMERICANA 3.1/2 X 1.1/2 "</c:v>
                  </c:pt>
                  <c:pt idx="186">
                    <c:v>CONCRETO FCK = 15MPA, TRAÇO 1:3,4:3,5 (CIMENTO/ AREIA MÉDIA/ BRITA 1)  - PREPARO MECÂNICO COM BETONEIRA 400 L. AF_07/2016</c:v>
                  </c:pt>
                  <c:pt idx="187">
                    <c:v>ACO CA-60, 8,0 MM, VERGALHAO</c:v>
                  </c:pt>
                  <c:pt idx="190">
                    <c:v>DESCRIÇÃO</c:v>
                  </c:pt>
                  <c:pt idx="191">
                    <c:v>BARRA DE APOIO, PARA LAVATÓRIO FIXA EM AÇO INOX</c:v>
                  </c:pt>
                  <c:pt idx="192">
                    <c:v>PEDREIRO COM ENCARGOS COMPLEMENTARES</c:v>
                  </c:pt>
                  <c:pt idx="193">
                    <c:v>BARRA DE APOIO PARA LAVATÓRIO, CONSTITUIDA DE BARRA LATERAL EM "U", EM AÇO INOX, D=1 1/4"</c:v>
                  </c:pt>
                  <c:pt idx="196">
                    <c:v>DESCRIÇÃO</c:v>
                  </c:pt>
                  <c:pt idx="197">
                    <c:v>BARRA DE APOIO PARA SANITÁRIOS DE DEFICIENTES FÍSICOS, L=80 CM</c:v>
                  </c:pt>
                  <c:pt idx="198">
                    <c:v>PEDREIRO COM ENCARGOS COMPLEMENTARES</c:v>
                  </c:pt>
                  <c:pt idx="199">
                    <c:v>BARRA DE APOIO DUPLA, PARA VASO SANITÁRIO, FIXA, DIREITA OU ESQUERDA, EM AÇO INOX, L=80CM, D=1 1/2"</c:v>
                  </c:pt>
                  <c:pt idx="202">
                    <c:v>DESCRIÇÃO</c:v>
                  </c:pt>
                  <c:pt idx="203">
                    <c:v>BICICLETÁRIO EM TUBO DE AÇO GALVANIZADO DIAM=50MM</c:v>
                  </c:pt>
                  <c:pt idx="204">
                    <c:v>TUBO DE AÇO GALVANIZADO LEVE C/ COSTURA C/ ROSCA BSP Ø = 60,30MM ( 2" ), E = 2,65MM, L = 6000MM NBR 5580</c:v>
                  </c:pt>
                  <c:pt idx="205">
                    <c:v>CURVA 90 GRAUS DE FERRO GALVANIZADO, COM ROSCA BSP MACHO/FEMEA, DE 2"</c:v>
                  </c:pt>
                  <c:pt idx="206">
                    <c:v>ENCANADOR OU BOMBEIRO HIDRÁULICO COM ENCARGOS COMPLEMENTARES</c:v>
                  </c:pt>
                  <c:pt idx="207">
                    <c:v>TE DE FERRO GALVANIZADO, DE 2"</c:v>
                  </c:pt>
                  <c:pt idx="208">
                    <c:v>REATERRO MANUAL DE VALAS COM COMPACTAÇÃO MECANIZADA. AF_04/2016</c:v>
                  </c:pt>
                  <c:pt idx="209">
                    <c:v>FABRICAÇÃO, MONTAGEM E DESMONTAGEM DE FÔRMA PARA BLOCO DE COROAMENTO, EM CHAPA DE MADEIRA COMPENSADA RESINADA, E=17 MM, 2 UTILIZAÇÕES. AF_06/2017</c:v>
                  </c:pt>
                  <c:pt idx="210">
                    <c:v>CONCRETO FCK = 15MPA, TRAÇO 1:3,4:3,5 (CIMENTO/ AREIA MÉDIA/ BRITA 1)  - PREPARO MECÂNICO COM BETONEIRA 400 L. AF_07/2016</c:v>
                  </c:pt>
                  <c:pt idx="211">
                    <c:v>ESCAVAÇÃO MANUAL PARA BLOCO DE COROAMENTO OU SAPATA, COM PREVISÃO DE FÔRMA. AF_06/2017</c:v>
                  </c:pt>
                  <c:pt idx="214">
                    <c:v>DESCRIÇÃO</c:v>
                  </c:pt>
                  <c:pt idx="215">
                    <c:v>GRADIL COM TELA DE ARAME GALVANIZADO LOZANGULAR, REVESTIDO EM EM PVC, MALHA 5X5, FIXADA COM TUBOS DE AÇO GALVANIZADO 2", FORMANDO QUADROS DE 2.50 X 1.00 M, INCLUSO MURETA SACANDO DO PISO 15 CM, EXETO FUNDAÇÕES DA MURETA</c:v>
                  </c:pt>
                  <c:pt idx="216">
                    <c:v>CHAPISCO APLICADO EM ALVENARIA (COM PRESENÇA DE VÃOS) E ESTRUTURAS DE CONCRETO DE FACHADA, COM COLHER DE PEDREIRO.  ARGAMASSA TRAÇO 1:3 COM PREPARO EM BETONEIRA 400L. AF_06/2014</c:v>
                  </c:pt>
                  <c:pt idx="217">
                    <c:v>CAIACAO EM MEIO FIO</c:v>
                  </c:pt>
                  <c:pt idx="218">
                    <c:v>EMBOÇO OU MASSA ÚNICA EM ARGAMASSA TRAÇO 1:2:8, PREPARO MECÂNICO COM BETONEIRA 400 L, APLICADA MANUALMENTE EM PANOS CEGOS DE FACHADA (SEM PRESENÇA DE VÃOS), ESPESSURA DE 25 MM. AF_06/2014</c:v>
                  </c:pt>
                  <c:pt idx="219">
                    <c:v>ALVENARIA DE VEDAÇÃO DE BLOCOS CERÂMICOS FURADOS NA HORIZONTAL DE 11,5X19X19CM (ESPESSURA 11,5CM) DE PAREDES COM ÁREA LÍQUIDA MAIOR OU IGUAL A 6M² COM VÃOS E ARGAMASSA DE ASSENTAMENTO COM PREPARO EM BETONEIRA. AF_06/2014</c:v>
                  </c:pt>
                  <c:pt idx="220">
                    <c:v>ELETRODO REVESTIDO AWS - E7018, DIAMETRO IGUAL A 4,00 MM</c:v>
                  </c:pt>
                  <c:pt idx="221">
                    <c:v>TELA DE ARAME GALV QUADRANGULAR / LOSANGULAR,  FIO 2,77 MM (12 BWG), MALHA  5 X 5 CM, H = 2 M</c:v>
                  </c:pt>
                  <c:pt idx="222">
                    <c:v>SOLDADOR COM ENCARGOS COMPLEMENTARES</c:v>
                  </c:pt>
                  <c:pt idx="223">
                    <c:v>SERVENTE COM ENCARGOS COMPLEMENTARES</c:v>
                  </c:pt>
                  <c:pt idx="224">
                    <c:v>INSTALADOR DE TUBULACOES (TUBOS/EQUIPAMENTOS)</c:v>
                  </c:pt>
                  <c:pt idx="225">
                    <c:v>ARAME GALVANIZADO 12 BWG, 2,76 MM (0,048 KG/M)</c:v>
                  </c:pt>
                  <c:pt idx="226">
                    <c:v>TELA DE NYLON, FIO 30-36 (3,6MM), MALHA 10X10CM</c:v>
                  </c:pt>
                  <c:pt idx="227">
                    <c:v>TUBO DE AÇO GALVANIZADO LEVE C/ COSTURA C/ ROSCA BSP Ø = 60,30MM ( 2" ), E = 2,65MM, L = 6000MM NBR 5580</c:v>
                  </c:pt>
                  <c:pt idx="228">
                    <c:v>TUBO DE AÇO GALVANIZADO LEVE C/ COSTURA C/ ROSCA BSP Ø = 33,7MM (1"), E = 2,25MM, L = 6000MM NBR 5580</c:v>
                  </c:pt>
                  <c:pt idx="231">
                    <c:v>DESCRIÇÃO</c:v>
                  </c:pt>
                  <c:pt idx="232">
                    <c:v>APROVAÇÕES DOS PROJETOS NOS ORGÃOS COMPETENTES</c:v>
                  </c:pt>
                  <c:pt idx="233">
                    <c:v>APROVAÇÃO DE PROJETOS NOS ORGÃOS COMPETENTES</c:v>
                  </c:pt>
                  <c:pt idx="236">
                    <c:v>DESCRIÇÃO</c:v>
                  </c:pt>
                  <c:pt idx="237">
                    <c:v>APROVAÇÃO DE PROJETOS NOS ORGÃOS COMPETENTES</c:v>
                  </c:pt>
                  <c:pt idx="238">
                    <c:v>ENGENHEIRO CIVIL DE OBRA JUNIOR (MENSALISTA)</c:v>
                  </c:pt>
                  <c:pt idx="241">
                    <c:v>DESCRIÇÃO</c:v>
                  </c:pt>
                  <c:pt idx="242">
                    <c:v>REGISTRO CONTROLADOR DE VAZAO RL-B 150X150mm</c:v>
                  </c:pt>
                  <c:pt idx="243">
                    <c:v>REGISTRO CONTROLADOR DE VAZAO RL-B 150X150MM</c:v>
                  </c:pt>
                  <c:pt idx="244">
                    <c:v>MONTADOR (TUBO AÇO/EQUIPAMENTOS) COM ENCARGOS COMPLEMENTARES</c:v>
                  </c:pt>
                  <c:pt idx="245">
                    <c:v>SERVENTE COM ENCARGOS COMPLEMENTARES</c:v>
                  </c:pt>
                  <c:pt idx="248">
                    <c:v>DESCRIÇÃO</c:v>
                  </c:pt>
                  <c:pt idx="249">
                    <c:v>REGISTRO CONTROLADOR DE VAZAO RL-B 200X200mm</c:v>
                  </c:pt>
                  <c:pt idx="250">
                    <c:v>REGISTRO CONTROLADOR DE VAZAO RL-B 200X200MM</c:v>
                  </c:pt>
                  <c:pt idx="251">
                    <c:v>MONTADOR (TUBO AÇO/EQUIPAMENTOS) COM ENCARGOS COMPLEMENTARES</c:v>
                  </c:pt>
                  <c:pt idx="252">
                    <c:v>SERVENTE COM ENCARGOS COMPLEMENTARES</c:v>
                  </c:pt>
                  <c:pt idx="255">
                    <c:v>DESCRIÇÃO</c:v>
                  </c:pt>
                  <c:pt idx="256">
                    <c:v>REGISTRO CONTROLADOR DE VAZAO RL-B 200X100mm</c:v>
                  </c:pt>
                  <c:pt idx="257">
                    <c:v>REGISTRO CONTROLADOR DE VAZAO RL-B 200X100MM</c:v>
                  </c:pt>
                  <c:pt idx="258">
                    <c:v>MONTADOR (TUBO AÇO/EQUIPAMENTOS) COM ENCARGOS COMPLEMENTARES</c:v>
                  </c:pt>
                  <c:pt idx="259">
                    <c:v>SERVENTE COM ENCARGOS COMPLEMENTARES</c:v>
                  </c:pt>
                  <c:pt idx="262">
                    <c:v>DESCRIÇÃO</c:v>
                  </c:pt>
                  <c:pt idx="263">
                    <c:v>REGISTRO CONTROLADOR DE VAZAO RL-B 200X150mm</c:v>
                  </c:pt>
                  <c:pt idx="264">
                    <c:v>REGISTRO CONTROLADOR DE VAZAO RL-B 200X150MM</c:v>
                  </c:pt>
                  <c:pt idx="265">
                    <c:v>MONTADOR (TUBO AÇO/EQUIPAMENTOS) COM ENCARGOS COMPLEMENTARES</c:v>
                  </c:pt>
                  <c:pt idx="266">
                    <c:v>SERVENTE COM ENCARGOS COMPLEMENTARES</c:v>
                  </c:pt>
                  <c:pt idx="269">
                    <c:v>DESCRIÇÃO</c:v>
                  </c:pt>
                  <c:pt idx="270">
                    <c:v>REGISTRO CONTROLADOR DE VAZAO RL-B 250X200mm</c:v>
                  </c:pt>
                  <c:pt idx="271">
                    <c:v>REGISTRO CONTROLADOR DE VAZAO RL-B 250X200MM</c:v>
                  </c:pt>
                  <c:pt idx="272">
                    <c:v>MONTADOR (TUBO AÇO/EQUIPAMENTOS) COM ENCARGOS COMPLEMENTARES</c:v>
                  </c:pt>
                  <c:pt idx="273">
                    <c:v>SERVENTE COM ENCARGOS COMPLEMENTARES</c:v>
                  </c:pt>
                  <c:pt idx="276">
                    <c:v>DESCRIÇÃO</c:v>
                  </c:pt>
                  <c:pt idx="277">
                    <c:v>REGISTRO CONTROLADOR DE VAZAO RL-B 300X150mm</c:v>
                  </c:pt>
                  <c:pt idx="278">
                    <c:v>REGISTRO CONTROLADOR DE VAZAO RL-B 300X150MM</c:v>
                  </c:pt>
                  <c:pt idx="279">
                    <c:v>MONTADOR (TUBO AÇO/EQUIPAMENTOS) COM ENCARGOS COMPLEMENTARES</c:v>
                  </c:pt>
                  <c:pt idx="280">
                    <c:v>SERVENTE COM ENCARGOS COMPLEMENTARES</c:v>
                  </c:pt>
                  <c:pt idx="283">
                    <c:v>DESCRIÇÃO</c:v>
                  </c:pt>
                  <c:pt idx="284">
                    <c:v>REGISTRO CONTROLADOR DE VAZAO RL-B 300X200mm</c:v>
                  </c:pt>
                  <c:pt idx="285">
                    <c:v>REGISTRO CONTROLADOR DE VAZAO RL-B 300X200MM</c:v>
                  </c:pt>
                  <c:pt idx="286">
                    <c:v>MONTADOR (TUBO AÇO/EQUIPAMENTOS) COM ENCARGOS COMPLEMENTARES</c:v>
                  </c:pt>
                  <c:pt idx="287">
                    <c:v>SERVENTE COM ENCARGOS COMPLEMENTARES</c:v>
                  </c:pt>
                  <c:pt idx="290">
                    <c:v>DESCRIÇÃO</c:v>
                  </c:pt>
                  <c:pt idx="291">
                    <c:v>REGISTRO CONTROLADOR DE VAZAO RL-B 300X250mm</c:v>
                  </c:pt>
                  <c:pt idx="292">
                    <c:v>REGISTRO CONTROLADOR DE VAZAO RL-B 300X250MM</c:v>
                  </c:pt>
                  <c:pt idx="293">
                    <c:v>MONTADOR (TUBO AÇO/EQUIPAMENTOS) COM ENCARGOS COMPLEMENTARES</c:v>
                  </c:pt>
                  <c:pt idx="294">
                    <c:v>SERVENTE COM ENCARGOS COMPLEMENTARES</c:v>
                  </c:pt>
                  <c:pt idx="297">
                    <c:v>DESCRIÇÃO</c:v>
                  </c:pt>
                  <c:pt idx="298">
                    <c:v>REGISTRO CONTROLADOR DE VAZAO RL-B 300X300mm</c:v>
                  </c:pt>
                  <c:pt idx="299">
                    <c:v>REGISTRO CONTROLADOR DE VAZAO RL-B 300X300MM</c:v>
                  </c:pt>
                  <c:pt idx="300">
                    <c:v>MONTADOR (TUBO AÇO/EQUIPAMENTOS) COM ENCARGOS COMPLEMENTARES</c:v>
                  </c:pt>
                  <c:pt idx="301">
                    <c:v>SERVENTE COM ENCARGOS COMPLEMENTARES</c:v>
                  </c:pt>
                  <c:pt idx="304">
                    <c:v>DESCRIÇÃO</c:v>
                  </c:pt>
                  <c:pt idx="305">
                    <c:v>FORNECIMENTO E ESPALHAMENTO DE TERRA VEGETAL PREPARADA</c:v>
                  </c:pt>
                  <c:pt idx="306">
                    <c:v>TERRA VEGETAL (GRANEL)</c:v>
                  </c:pt>
                  <c:pt idx="307">
                    <c:v>SERVENTE COM ENCARGOS COMPLEMENTARES</c:v>
                  </c:pt>
                  <c:pt idx="310">
                    <c:v>DESCRIÇÃO</c:v>
                  </c:pt>
                  <c:pt idx="311">
                    <c:v>TUBO PVC RÍGIDO C/ANEL BORRACHA, SERIE REFORÇADA, P/ESGOTO E AGUAS PLUVIAIS, D = 40MM</c:v>
                  </c:pt>
                  <c:pt idx="312">
                    <c:v>SOLUCAO LIMPADORA PVC</c:v>
                  </c:pt>
                  <c:pt idx="313">
                    <c:v>ADESIVO PVC EM FRASCO DE 850 GRAMAS</c:v>
                  </c:pt>
                  <c:pt idx="314">
                    <c:v>TUBO PVC, SERIE R, DN 40 MM, PARA ESGOTO OU AGUAS PLUVIAIS PREDIAL (NBR 5688)</c:v>
                  </c:pt>
                  <c:pt idx="315">
                    <c:v>ENCANADOR OU BOMBEIRO HIDRÁULICO COM ENCARGOS COMPLEMENTARES</c:v>
                  </c:pt>
                  <c:pt idx="316">
                    <c:v>SERVENTE COM ENCARGOS COMPLEMENTARES</c:v>
                  </c:pt>
                  <c:pt idx="319">
                    <c:v>DESCRIÇÃO</c:v>
                  </c:pt>
                  <c:pt idx="320">
                    <c:v>TUBO PVC RÍGIDO C/ANEL BORRACHA, SERIE REFORÇADA, P/ESGOTO E AGUAS PLUVIAIS, D = 100MM</c:v>
                  </c:pt>
                  <c:pt idx="321">
                    <c:v>PASTA LUBRIFICANTE PARA TUBOS E CONEXOES COM JUNTA ELASTICA (USO EM PVC, ACO, POLIETILENO E OUTROS) ( DE *400* G)</c:v>
                  </c:pt>
                  <c:pt idx="322">
                    <c:v>ANEL BORRACHA DN 100 MM, PARA TUBO SERIE REFORCADA ESGOTO PREDIAL</c:v>
                  </c:pt>
                  <c:pt idx="323">
                    <c:v>TUBO PVC, SERIE R, DN 100 MM, PARA ESGOTO OU AGUAS PLUVIAIS PREDIAL (NBR 5688)</c:v>
                  </c:pt>
                  <c:pt idx="324">
                    <c:v>ENCANADOR OU BOMBEIRO HIDRÁULICO COM ENCARGOS COMPLEMENTARES</c:v>
                  </c:pt>
                  <c:pt idx="325">
                    <c:v>SERVENTE COM ENCARGOS COMPLEMENTARES</c:v>
                  </c:pt>
                  <c:pt idx="328">
                    <c:v>DESCRIÇÃO</c:v>
                  </c:pt>
                  <c:pt idx="329">
                    <c:v>TUBO PVC RÍGIDO C/ANEL BORRACHA, SERIE REFORÇADA, P/ESGOTO E AGUAS PLUVIAIS, D = 75MM</c:v>
                  </c:pt>
                  <c:pt idx="330">
                    <c:v>PASTA LUBRIFICANTE PARA TUBOS E CONEXOES COM JUNTA ELASTICA (USO EM PVC, ACO, POLIETILENO E OUTROS) ( DE *400* G)</c:v>
                  </c:pt>
                  <c:pt idx="331">
                    <c:v>ANEL BORRACHA DN 75 MM, PARA TUBO SERIE REFORCADA ESGOTO PREDIAL</c:v>
                  </c:pt>
                  <c:pt idx="332">
                    <c:v>TUBO PVC, SERIE R, DN 75 MM, PARA ESGOTO OU AGUAS PLUVIAIS PREDIAL (NBR 5688)</c:v>
                  </c:pt>
                  <c:pt idx="333">
                    <c:v>ENCANADOR OU BOMBEIRO HIDRÁULICO COM ENCARGOS COMPLEMENTARES</c:v>
                  </c:pt>
                  <c:pt idx="334">
                    <c:v>SERVENTE COM ENCARGOS COMPLEMENTARES</c:v>
                  </c:pt>
                  <c:pt idx="337">
                    <c:v>DESCRIÇÃO</c:v>
                  </c:pt>
                  <c:pt idx="338">
                    <c:v>TUBO PVC RÍGIDO C/ANEL BORRACHA, SERIE REFORÇADA, P/ESGOTO E AGUAS PLUVIAIS, D = 50MM</c:v>
                  </c:pt>
                  <c:pt idx="339">
                    <c:v>PASTA LUBRIFICANTE PARA TUBOS E CONEXOES COM JUNTA ELASTICA (USO EM PVC, ACO, POLIETILENO E OUTROS) ( DE *400* G)</c:v>
                  </c:pt>
                  <c:pt idx="340">
                    <c:v>ANEL BORRACHA, DN 50 MM, PARA TUBO SERIE REFORCADA ESGOTO PREDIAL</c:v>
                  </c:pt>
                  <c:pt idx="341">
                    <c:v>TUBO PVC, SERIE R, DN 50 MM, PARA ESGOTO OU AGUAS PLUVIAIS PREDIAL (NBR 5688)</c:v>
                  </c:pt>
                  <c:pt idx="342">
                    <c:v>ENCANADOR OU BOMBEIRO HIDRÁULICO COM ENCARGOS COMPLEMENTARES</c:v>
                  </c:pt>
                  <c:pt idx="343">
                    <c:v>SERVENTE COM ENCARGOS COMPLEMENTARES</c:v>
                  </c:pt>
                  <c:pt idx="346">
                    <c:v>DESCRIÇÃO</c:v>
                  </c:pt>
                  <c:pt idx="347">
                    <c:v>JUNCAO SIMPLES PVC RIGIDO C/ ANÉIS,  PARA ESGOTO PRIMARIO, DIAM =100 X 50MM</c:v>
                  </c:pt>
                  <c:pt idx="348">
                    <c:v>ADESIVO PVC EM FRASCO DE 850 GRAMAS</c:v>
                  </c:pt>
                  <c:pt idx="349">
                    <c:v>JUNCAO SIMPLES PVC RIGIDO P/ ESGOTO PRIMARIO, DIAM =100 X 50MM</c:v>
                  </c:pt>
                  <c:pt idx="350">
                    <c:v>SOLUCAO LIMPADORA PVC</c:v>
                  </c:pt>
                  <c:pt idx="351">
                    <c:v>ENCANADOR OU BOMBEIRO HIDRÁULICO COM ENCARGOS COMPLEMENTARES</c:v>
                  </c:pt>
                  <c:pt idx="352">
                    <c:v>SERVENTE COM ENCARGOS COMPLEMENTARES</c:v>
                  </c:pt>
                  <c:pt idx="353">
                    <c:v>ANEL BORRACHA PARA TUBO ESGOTO PREDIAL, DN 100 MM (NBR 5688)</c:v>
                  </c:pt>
                  <c:pt idx="354">
                    <c:v>ANEL BORRACHA PARA TUBO ESGOTO PREDIAL DN 50 MM (NBR 5688)</c:v>
                  </c:pt>
                  <c:pt idx="357">
                    <c:v>DESCRIÇÃO</c:v>
                  </c:pt>
                  <c:pt idx="358">
                    <c:v>TÊ SANITÁRIO EM PVC RÍGIDO C/ ANÉIS, PARA ESGOTO PRIMÁRIO, DIÂM = 75 X 50MM</c:v>
                  </c:pt>
                  <c:pt idx="359">
                    <c:v>PASTA LUBRIFICANTE PARA TUBOS E CONEXOES COM JUNTA ELASTICA (USO EM PVC, ACO, POLIETILENO E OUTROS) ( DE *400* G)</c:v>
                  </c:pt>
                  <c:pt idx="360">
                    <c:v>ANEL BORRACHA PARA TUBO ESGOTO PREDIAL DN 75 MM (NBR 5688)</c:v>
                  </c:pt>
                  <c:pt idx="361">
                    <c:v>ANEL BORRACHA PARA TUBO ESGOTO PREDIAL DN 50 MM (NBR 5688)</c:v>
                  </c:pt>
                  <c:pt idx="362">
                    <c:v>TE SANITARIO, PVC, DN 75 X 50 MM, SERIE NORMAL PARA ESGOTO PREDIAL</c:v>
                  </c:pt>
                  <c:pt idx="363">
                    <c:v>ENCANADOR OU BOMBEIRO HIDRÁULICO COM ENCARGOS COMPLEMENTARES</c:v>
                  </c:pt>
                  <c:pt idx="364">
                    <c:v>SERVENTE COM ENCARGOS COMPLEMENTARES</c:v>
                  </c:pt>
                  <c:pt idx="367">
                    <c:v>DESCRIÇÃO</c:v>
                  </c:pt>
                  <c:pt idx="368">
                    <c:v>TUBO PVC, SERIE R, DN 150 MM, PARA ESGOTO OU AGUAS PLUVIAIS PREDIAL (NBR 5688)</c:v>
                  </c:pt>
                  <c:pt idx="369">
                    <c:v>PASTA LUBRIFICANTE PARA TUBOS E CONEXOES COM JUNTA ELASTICA (USO EM PVC, ACO, POLIETILENO E OUTROS) ( DE *400* G)</c:v>
                  </c:pt>
                  <c:pt idx="370">
                    <c:v>ANEL BORRACHA, DN 150 MM, PARA TUBO SERIE REFORCADA ESGOTO PREDIAL</c:v>
                  </c:pt>
                  <c:pt idx="371">
                    <c:v>TUBO PVC, SERIE R, DN 150 MM, PARA ESGOTO OU AGUAS PLUVIAIS PREDIAL (NBR 5688)</c:v>
                  </c:pt>
                  <c:pt idx="372">
                    <c:v>ENCANADOR OU BOMBEIRO HIDRÁULICO COM ENCARGOS COMPLEMENTARES</c:v>
                  </c:pt>
                  <c:pt idx="373">
                    <c:v>SERVENTE COM ENCARGOS COMPLEMENTARES</c:v>
                  </c:pt>
                  <c:pt idx="376">
                    <c:v>DESCRIÇÃO</c:v>
                  </c:pt>
                  <c:pt idx="377">
                    <c:v>CRUZETA PVC RIGIDO SOLDAVEL, MARROM, D= 25MM</c:v>
                  </c:pt>
                  <c:pt idx="378">
                    <c:v>SERVENTE COM ENCARGOS COMPLEMENTARES</c:v>
                  </c:pt>
                  <c:pt idx="379">
                    <c:v>ENCANADOR OU BOMBEIRO HIDRÁULICO COM ENCARGOS COMPLEMENTARES</c:v>
                  </c:pt>
                  <c:pt idx="380">
                    <c:v>SOLUCAO LIMPADORA PVC</c:v>
                  </c:pt>
                  <c:pt idx="381">
                    <c:v>CRUZETA PVC RIGIDO SOLDAVEL, MARROM, D= 25MM</c:v>
                  </c:pt>
                  <c:pt idx="382">
                    <c:v>ADESIVO PVC EM FRASCO DE 850 GRAMAS</c:v>
                  </c:pt>
                  <c:pt idx="385">
                    <c:v>DESCRIÇÃO</c:v>
                  </c:pt>
                  <c:pt idx="386">
                    <c:v>RESERVATÓRIO METÁLICO TIPO TAÇA 15000L</c:v>
                  </c:pt>
                  <c:pt idx="387">
                    <c:v>RESERVATÓRIO METÁLICO TIPO TAÇA 15000L</c:v>
                  </c:pt>
                  <c:pt idx="388">
                    <c:v>SERVENTE COM ENCARGOS COMPLEMENTARES</c:v>
                  </c:pt>
                  <c:pt idx="389">
                    <c:v>GUINDAUTO HIDRÁULICO, CAPACIDADE MÁXIMA DE CARGA 6200 KG, MOMENTO MÁXIMO DE CARGA 11,7 TM, ALCANCE MÁXIMO HORIZONTAL 9,70 M, INCLUSIVE CAMINHÃO TOCO PBT 16.000 KG, POTÊNCIA DE 189 CV - MATERIAIS NA OPERAÇÃO. AF_08/2015</c:v>
                  </c:pt>
                  <c:pt idx="392">
                    <c:v>DESCRIÇÃO</c:v>
                  </c:pt>
                  <c:pt idx="393">
                    <c:v>CAIXA D´ÁGUA EM FIBRA DE VIDRO - INSTALADA, SEM ESTRUTURA DE SUPORTE CAP. 5.000 LITROS</c:v>
                  </c:pt>
                  <c:pt idx="394">
                    <c:v>CAIXA D'AGUA FIBRA DE VIDRO PARA 5000 LITROS, COM TAMPA</c:v>
                  </c:pt>
                  <c:pt idx="395">
                    <c:v>FITA VEDA ROSCA EM ROLOS DE 18 MM X 10 M (L X C)</c:v>
                  </c:pt>
                  <c:pt idx="396">
                    <c:v>REGISTRO GAVETA BRUTO EM LATAO FORJADO, BITOLA 1 " (REF 1509)</c:v>
                  </c:pt>
                  <c:pt idx="397">
                    <c:v>ADAPTADOR PVC ROSCAVEL, COM FLANGES E ANEL DE VEDACAO, 1", PARA CAIXA D' AGUA</c:v>
                  </c:pt>
                  <c:pt idx="398">
                    <c:v>ADAPTADOR PVC SOLDAVEL, COM FLANGE E ANEL DE VEDACAO, 50 MM X 1 1/2", PARA CAIXA D'AGUA</c:v>
                  </c:pt>
                  <c:pt idx="399">
                    <c:v>ADAPTADOR PVC ROSCAVEL, COM FLANGES E ANEL DE VEDACAO, 3/4", PARA CAIXA D' AGUA</c:v>
                  </c:pt>
                  <c:pt idx="400">
                    <c:v>JOELHO PVC, ROSCAVEL, 90 GRAUS, 1", PARA AGUA FRIA PREDIAL</c:v>
                  </c:pt>
                  <c:pt idx="401">
                    <c:v>LUVA ROSCAVEL, PVC, 1", AGUA FRIA PREDIAL</c:v>
                  </c:pt>
                  <c:pt idx="402">
                    <c:v>LUVA PVC, ROSCAVEL, 1 1/2",  AGUA FRIA PREDIAL</c:v>
                  </c:pt>
                  <c:pt idx="403">
                    <c:v>LUVA ROSCAVEL, PVC, 3/4", AGUA FRIA PREDIAL</c:v>
                  </c:pt>
                  <c:pt idx="404">
                    <c:v>TUBO PVC, ROSCAVEL, 1 1/2",  AGUA FRIA PREDIAL</c:v>
                  </c:pt>
                  <c:pt idx="405">
                    <c:v>TUBO PVC, ROSCAVEL, 1", AGUA FRIA PREDIAL</c:v>
                  </c:pt>
                  <c:pt idx="406">
                    <c:v>TORNEIRA DE BOIA CONVENCIONAL PARA CAIXA D'AGUA, 3/4", COM HASTE E TORNEIRA METALICOS E BALAO PLASTICO</c:v>
                  </c:pt>
                  <c:pt idx="407">
                    <c:v>CONCRETO USINADO BOMBEAVEL, CLASSE DE RESISTENCIA C20, COM BRITA 0 E 1, SLUMP = 100 +/- 20 MM, EXCLUI SERVICO DE BOMBEAMENTO (NBR 8953)</c:v>
                  </c:pt>
                  <c:pt idx="408">
                    <c:v>SERVICO DE BOMBEAMENTO DE CONCRETO COM CONSUMO MINIMO DE 40 M3</c:v>
                  </c:pt>
                  <c:pt idx="409">
                    <c:v>LANÇAMENTO COM USO DE BOMBA, ADENSAMENTO E ACABAMENTO DE CONCRETO EM ESTRUTURAS. AF_12/2015</c:v>
                  </c:pt>
                  <c:pt idx="410">
                    <c:v>SERVENTE COM ENCARGOS COMPLEMENTARES</c:v>
                  </c:pt>
                  <c:pt idx="411">
                    <c:v>ENCANADOR OU BOMBEIRO HIDRÁULICO COM ENCARGOS COMPLEMENTARES</c:v>
                  </c:pt>
                  <c:pt idx="414">
                    <c:v>DESCRIÇÃO</c:v>
                  </c:pt>
                  <c:pt idx="415">
                    <c:v>ASSENTO PLASTICO, UNIVERSAL, BRANCO, PARA VASO SANITARIO, TIPO CONVENCIONAL, INCEPA OU SIMILAR</c:v>
                  </c:pt>
                  <c:pt idx="416">
                    <c:v>ASSENTO SANITARIO DE PLASTICO, TIPO CONVENCIONAL</c:v>
                  </c:pt>
                  <c:pt idx="417">
                    <c:v>SERVENTE COM ENCARGOS COMPLEMENTARES</c:v>
                  </c:pt>
                  <c:pt idx="420">
                    <c:v>DESCRIÇÃO</c:v>
                  </c:pt>
                  <c:pt idx="421">
                    <c:v>LAVATÓRIO LOUÇA (DECA-RAVENA REF L-91) SEM COLUNA, C/SIFÃO CROMADO(DECA REF 1190), VÁLVULA CROMADA (DECA REF1600), CONJ. DE FIXAÇÃO (DECA REF SP7), ENGATE CROMADO, OU SIMILARES</c:v>
                  </c:pt>
                  <c:pt idx="422">
                    <c:v>FITA VEDA ROSCA 18MM</c:v>
                  </c:pt>
                  <c:pt idx="423">
                    <c:v>FIXAÇÃO P/ LAVATÓRIO - PARAFUSOS (DECA - REF: SP-7 OU SIMILAR)</c:v>
                  </c:pt>
                  <c:pt idx="424">
                    <c:v>LAVATÓRIO LOUÇA SEM COLUNA, 56X46CM, LINHA RAVENA, REF: L-91, DECA OU SIMILAR</c:v>
                  </c:pt>
                  <c:pt idx="425">
                    <c:v>VÁLVULA DE ESCOAMENTO PARA LAVATÓRIO, DECA 1602C OU SIMILAR</c:v>
                  </c:pt>
                  <c:pt idx="426">
                    <c:v>ENCANADOR OU BOMBEIRO HIDRÁULICO COM ENCARGOS COMPLEMENTARES</c:v>
                  </c:pt>
                  <c:pt idx="427">
                    <c:v>SERVENTE COM ENCARGOS COMPLEMENTARES</c:v>
                  </c:pt>
                  <c:pt idx="428">
                    <c:v>SIFAO EM METAL CROMADO PARA PIA OU LAVATORIO, 1 X 1.1/2 "</c:v>
                  </c:pt>
                  <c:pt idx="429">
                    <c:v>ENGATE / RABICHO FLEXIVEL INOX 1/2 " X 30 CM</c:v>
                  </c:pt>
                  <c:pt idx="432">
                    <c:v>DESCRIÇÃO</c:v>
                  </c:pt>
                  <c:pt idx="433">
                    <c:v>LAVATÓRIO LOUÇA (DECA-RAVENA REF L-91) COM COLUNA (DECA REF C-9), C/ SIFÃO PLÁSTICO, ENGATE CROMADO (DECA), TORNEIRA DE METAL (DECA REF1190) , VÁLVULA CROMADA (DECA REF1600), CONJUNTO DE FIXAÇÃO (DECA REF SP7) OU SIMILARES</c:v>
                  </c:pt>
                  <c:pt idx="434">
                    <c:v>ENGATE / RABICHO FLEXIVEL INOX 1/2 " X 30 CM</c:v>
                  </c:pt>
                  <c:pt idx="435">
                    <c:v>SIFAO PLASTICO TIPO COPO PARA PIA AMERICANA 1.1/2 X 1.1/2 "</c:v>
                  </c:pt>
                  <c:pt idx="436">
                    <c:v>SERVENTE COM ENCARGOS COMPLEMENTARES</c:v>
                  </c:pt>
                  <c:pt idx="437">
                    <c:v>ENCANADOR OU BOMBEIRO HIDRÁULICO COM ENCARGOS COMPLEMENTARES</c:v>
                  </c:pt>
                  <c:pt idx="438">
                    <c:v>FORNECIMENTO E SUBSTITUIÇAO DE BOBONAS DE 50 LITROS PREENCHIDAS COM POLIURETANO EXPANDIDO</c:v>
                  </c:pt>
                  <c:pt idx="439">
                    <c:v>VÁLVULA DE ESCOAMENTO PARA LAVATÓRIO, DECA 1602C OU SIMILAR</c:v>
                  </c:pt>
                  <c:pt idx="440">
                    <c:v>LAVATÓRIO LOUÇA SEM COLUNA, 56X46CM, LINHA RAVENA, REF: L-91, DECA OU SIMILAR</c:v>
                  </c:pt>
                  <c:pt idx="441">
                    <c:v>FIXAÇÃO P/ LAVATÓRIO - PARAFUSOS (DECA - REF: SP-7 OU SIMILAR)</c:v>
                  </c:pt>
                  <c:pt idx="442">
                    <c:v>FITA VEDA ROSCA 18MM</c:v>
                  </c:pt>
                  <c:pt idx="445">
                    <c:v>DESCRIÇÃO</c:v>
                  </c:pt>
                  <c:pt idx="446">
                    <c:v>LAVATÓRIO CIRÚRGICO EM CHAPA INOX, DIMENSÕES 250 X 41 X 35CM, RODOPIA 25CM, BRASINOX OU SIMILAR), C/ SIFÃO PLÁSTICO, ENGATE CROMADO (DECA), VÁLVULA CROMADA (DECA REF1600), CONJUNTO DE FIXAÇÃO (DECA REF SP7) OU SIMILARES</c:v>
                  </c:pt>
                  <c:pt idx="447">
                    <c:v>LAVATÓRIO CIRÚRGICO EM CHAPA INOX, DIMENSÕES 250 X 41 X 35CM, RODOPIA 25CM, BRASINOX OU SIMILAR</c:v>
                  </c:pt>
                  <c:pt idx="448">
                    <c:v>ENGATE / RABICHO FLEXIVEL INOX 1/2 " X 30 CM</c:v>
                  </c:pt>
                  <c:pt idx="449">
                    <c:v>SIFAO PLASTICO TIPO COPO PARA PIA AMERICANA 1.1/2 X 1.1/2 "</c:v>
                  </c:pt>
                  <c:pt idx="450">
                    <c:v>SERVENTE COM ENCARGOS COMPLEMENTARES</c:v>
                  </c:pt>
                  <c:pt idx="451">
                    <c:v>ENCANADOR OU BOMBEIRO HIDRÁULICO COM ENCARGOS COMPLEMENTARES</c:v>
                  </c:pt>
                  <c:pt idx="452">
                    <c:v>FORNECIMENTO E SUBSTITUIÇAO DE BOBONAS DE 50 LITROS PREENCHIDAS COM POLIURETANO EXPANDIDO</c:v>
                  </c:pt>
                  <c:pt idx="453">
                    <c:v>VÁLVULA DE ESCOAMENTO PARA LAVATÓRIO, DECA 1602C OU SIMILAR</c:v>
                  </c:pt>
                  <c:pt idx="454">
                    <c:v>FIXAÇÃO P/ LAVATÓRIO - PARAFUSOS (DECA - REF: SP-7 OU SIMILAR)</c:v>
                  </c:pt>
                  <c:pt idx="455">
                    <c:v>FITA VEDA ROSCA 18MM</c:v>
                  </c:pt>
                  <c:pt idx="458">
                    <c:v>DESCRIÇÃO</c:v>
                  </c:pt>
                  <c:pt idx="459">
                    <c:v>TORNEIRA PARA LAVATORIO CIRÚRGICO COM SENSOR</c:v>
                  </c:pt>
                  <c:pt idx="460">
                    <c:v>FITA VEDA ROSCA 18MM</c:v>
                  </c:pt>
                  <c:pt idx="461">
                    <c:v>TORNEIRA PARA LAVATORIO CIRÚRGICO COM SENSOR</c:v>
                  </c:pt>
                  <c:pt idx="462">
                    <c:v>ENCANADOR OU BOMBEIRO HIDRÁULICO COM ENCARGOS COMPLEMENTARES</c:v>
                  </c:pt>
                  <c:pt idx="463">
                    <c:v>SERVENTE COM ENCARGOS COMPLEMENTARES</c:v>
                  </c:pt>
                  <c:pt idx="466">
                    <c:v>DESCRIÇÃO</c:v>
                  </c:pt>
                  <c:pt idx="467">
                    <c:v>EXPURGO HOSPITALAR EM AÇO INOX CONFORME PROJETO, INCLUSIVE TAMPA E SIFÃO</c:v>
                  </c:pt>
                  <c:pt idx="468">
                    <c:v>EXPURGO EM AÇO INOX</c:v>
                  </c:pt>
                  <c:pt idx="469">
                    <c:v>PEDREIRO COM ENCARGOS COMPLEMENTARES</c:v>
                  </c:pt>
                  <c:pt idx="470">
                    <c:v>SERVENTE COM ENCARGOS COMPLEMENTARES</c:v>
                  </c:pt>
                  <c:pt idx="471">
                    <c:v>CONCRETO FCK = 15MPA, TRAÇO 1:3,4:3,5 (CIMENTO/ AREIA MÉDIA/ BRITA 1)  - PREPARO MECÂNICO COM BETONEIRA 400 L. AF_07/2016</c:v>
                  </c:pt>
                  <c:pt idx="472">
                    <c:v>ARMAÇÃO DE ESTRUTURAS DE CONCRETO ARMADO, EXCETO VIGAS, PILARES, LAJES E FUNDAÇÕES, UTILIZANDO AÇO CA-50 DE 12,5 MM - MONTAGEM. AF_12/2015</c:v>
                  </c:pt>
                  <c:pt idx="473">
                    <c:v>ARGAMASSA TRAÇO 1:3 (CIMENTO E AREIA MÉDIA) PARA CONTRAPISO, PREPARO MECÂNICO COM BETONEIRA 400 L. AF_06/2014</c:v>
                  </c:pt>
                  <c:pt idx="474">
                    <c:v>SIFÃO PARA EXPURGO</c:v>
                  </c:pt>
                  <c:pt idx="475">
                    <c:v>SERVENTE COM ENCARGOS COMPLEMENTARES</c:v>
                  </c:pt>
                  <c:pt idx="476">
                    <c:v>ENCANADOR OU BOMBEIRO HIDRÁULICO COM ENCARGOS COMPLEMENTARES</c:v>
                  </c:pt>
                  <c:pt idx="479">
                    <c:v>DESCRIÇÃO</c:v>
                  </c:pt>
                  <c:pt idx="480">
                    <c:v>FORNECIMENTO E INSTALAÇÃO DE GRUPO GERADOR DIESEL, COM CARENAGEM, POTENCIA STANDART ENTRE 250 E 260 KVA,VELOCIDADE DE 1800 RPM, FREQUENCIA DE 60 HZ</c:v>
                  </c:pt>
                  <c:pt idx="481">
                    <c:v>GRUPO GERADOR DIESEL, COM CARENAGEM, POTENCIA STANDART ENTRE 250 E 260 KVA, VELOCIDADE DE 1800 RPM, FREQUENCIA DE 60 HZ</c:v>
                  </c:pt>
                  <c:pt idx="482">
                    <c:v>LOCACAO DE GRUPO GERADOR DE *260* KVA, DIESEL REBOCAVEL, ACIONAMENTO MANUAL</c:v>
                  </c:pt>
                  <c:pt idx="483">
                    <c:v>ELETRICISTA COM ENCARGOS COMPLEMENTARES</c:v>
                  </c:pt>
                  <c:pt idx="484">
                    <c:v>SERVENTE COM ENCARGOS COMPLEMENTARES</c:v>
                  </c:pt>
                  <c:pt idx="487">
                    <c:v>DESCRIÇÃO</c:v>
                  </c:pt>
                  <c:pt idx="488">
                    <c:v>FITA ISOLANTE DE BORRACHA AUTOFUSAO, USO ATE 69 KV (ALTA TENSAO)</c:v>
                  </c:pt>
                  <c:pt idx="489">
                    <c:v>FITA ISOLANTE DE BORRACHA AUTOFUSAO, USO ATE 69 KV (ALTA TENSAO)</c:v>
                  </c:pt>
                  <c:pt idx="490">
                    <c:v>ELETRICISTA COM ENCARGOS COMPLEMENTARES</c:v>
                  </c:pt>
                </c:lvl>
                <c:lvl>
                  <c:pt idx="2">
                    <c:v>SINAPI</c:v>
                  </c:pt>
                  <c:pt idx="3">
                    <c:v>SINAPI</c:v>
                  </c:pt>
                  <c:pt idx="4">
                    <c:v>SINAPI</c:v>
                  </c:pt>
                  <c:pt idx="5">
                    <c:v>SINAPI</c:v>
                  </c:pt>
                  <c:pt idx="6">
                    <c:v>SINAPI INSUMO</c:v>
                  </c:pt>
                  <c:pt idx="7">
                    <c:v>SINAPI INSUMO</c:v>
                  </c:pt>
                  <c:pt idx="8">
                    <c:v>SINAPI INSUMO</c:v>
                  </c:pt>
                  <c:pt idx="9">
                    <c:v>SINAPI INSUMO</c:v>
                  </c:pt>
                  <c:pt idx="14">
                    <c:v>SINAPI</c:v>
                  </c:pt>
                  <c:pt idx="15">
                    <c:v>SINAPI</c:v>
                  </c:pt>
                  <c:pt idx="20">
                    <c:v>SINAPI</c:v>
                  </c:pt>
                  <c:pt idx="21">
                    <c:v>SINAPI</c:v>
                  </c:pt>
                  <c:pt idx="26">
                    <c:v>SINAPI</c:v>
                  </c:pt>
                  <c:pt idx="27">
                    <c:v>SINAPI</c:v>
                  </c:pt>
                  <c:pt idx="28">
                    <c:v>SINAPI</c:v>
                  </c:pt>
                  <c:pt idx="33">
                    <c:v>SINAPI</c:v>
                  </c:pt>
                  <c:pt idx="34">
                    <c:v>SINAPI</c:v>
                  </c:pt>
                  <c:pt idx="39">
                    <c:v>SINAPI INSUMO</c:v>
                  </c:pt>
                  <c:pt idx="40">
                    <c:v>SINAPI</c:v>
                  </c:pt>
                  <c:pt idx="45">
                    <c:v>SINAPI</c:v>
                  </c:pt>
                  <c:pt idx="46">
                    <c:v>SINAPI</c:v>
                  </c:pt>
                  <c:pt idx="47">
                    <c:v>SINAPI</c:v>
                  </c:pt>
                  <c:pt idx="48">
                    <c:v>SINAPI</c:v>
                  </c:pt>
                  <c:pt idx="49">
                    <c:v>SINAPI INSUMO</c:v>
                  </c:pt>
                  <c:pt idx="54">
                    <c:v>SINAPI INSUMO</c:v>
                  </c:pt>
                  <c:pt idx="55">
                    <c:v>SINAPI</c:v>
                  </c:pt>
                  <c:pt idx="56">
                    <c:v>SINAPI</c:v>
                  </c:pt>
                  <c:pt idx="61">
                    <c:v>SINAPI</c:v>
                  </c:pt>
                  <c:pt idx="62">
                    <c:v>SINAPI</c:v>
                  </c:pt>
                  <c:pt idx="63">
                    <c:v>ORSE</c:v>
                  </c:pt>
                  <c:pt idx="68">
                    <c:v>SINAPI</c:v>
                  </c:pt>
                  <c:pt idx="69">
                    <c:v>SINAPI</c:v>
                  </c:pt>
                  <c:pt idx="70">
                    <c:v>ORSE</c:v>
                  </c:pt>
                  <c:pt idx="71">
                    <c:v>SINAPI INSUMO</c:v>
                  </c:pt>
                  <c:pt idx="76">
                    <c:v>SINAPI INSUMO</c:v>
                  </c:pt>
                  <c:pt idx="77">
                    <c:v>SINAPI</c:v>
                  </c:pt>
                  <c:pt idx="78">
                    <c:v>SINAPI</c:v>
                  </c:pt>
                  <c:pt idx="79">
                    <c:v>SINAPI INSUMO</c:v>
                  </c:pt>
                  <c:pt idx="84">
                    <c:v>SINAPI INSUMO</c:v>
                  </c:pt>
                  <c:pt idx="85">
                    <c:v>SINAPI</c:v>
                  </c:pt>
                  <c:pt idx="90">
                    <c:v>SINAPI INSUMO</c:v>
                  </c:pt>
                  <c:pt idx="95">
                    <c:v>ORSE</c:v>
                  </c:pt>
                  <c:pt idx="100">
                    <c:v>SEINFRA CE</c:v>
                  </c:pt>
                  <c:pt idx="105">
                    <c:v>SEINFRA CE</c:v>
                  </c:pt>
                  <c:pt idx="110">
                    <c:v>SINAPI</c:v>
                  </c:pt>
                  <c:pt idx="111">
                    <c:v>SINAPI</c:v>
                  </c:pt>
                  <c:pt idx="112">
                    <c:v>SINAPI INSUMO</c:v>
                  </c:pt>
                  <c:pt idx="113">
                    <c:v>ORSE</c:v>
                  </c:pt>
                  <c:pt idx="114">
                    <c:v>SINAPI INSUMO</c:v>
                  </c:pt>
                  <c:pt idx="119">
                    <c:v>SINAPI</c:v>
                  </c:pt>
                  <c:pt idx="120">
                    <c:v>SINAPI</c:v>
                  </c:pt>
                  <c:pt idx="121">
                    <c:v>ORSE</c:v>
                  </c:pt>
                  <c:pt idx="126">
                    <c:v>SINAPI</c:v>
                  </c:pt>
                  <c:pt idx="127">
                    <c:v>SINAPI</c:v>
                  </c:pt>
                  <c:pt idx="132">
                    <c:v>ORSE</c:v>
                  </c:pt>
                  <c:pt idx="133">
                    <c:v>SINAPI</c:v>
                  </c:pt>
                  <c:pt idx="134">
                    <c:v>SINAPI</c:v>
                  </c:pt>
                  <c:pt idx="139">
                    <c:v>ORSE</c:v>
                  </c:pt>
                  <c:pt idx="140">
                    <c:v>SINAPI INSUMO</c:v>
                  </c:pt>
                  <c:pt idx="145">
                    <c:v>SINAPI</c:v>
                  </c:pt>
                  <c:pt idx="146">
                    <c:v>SINAPI</c:v>
                  </c:pt>
                  <c:pt idx="147">
                    <c:v>ORSE</c:v>
                  </c:pt>
                  <c:pt idx="148">
                    <c:v>ORSE</c:v>
                  </c:pt>
                  <c:pt idx="149">
                    <c:v>ORSE</c:v>
                  </c:pt>
                  <c:pt idx="154">
                    <c:v>SINAPI</c:v>
                  </c:pt>
                  <c:pt idx="155">
                    <c:v>SINAPI</c:v>
                  </c:pt>
                  <c:pt idx="156">
                    <c:v>ORSE</c:v>
                  </c:pt>
                  <c:pt idx="161">
                    <c:v>ORSE</c:v>
                  </c:pt>
                  <c:pt idx="162">
                    <c:v>SINAPI</c:v>
                  </c:pt>
                  <c:pt idx="163">
                    <c:v>SINAPI</c:v>
                  </c:pt>
                  <c:pt idx="164">
                    <c:v>SINAPI</c:v>
                  </c:pt>
                  <c:pt idx="169">
                    <c:v>SINAPI</c:v>
                  </c:pt>
                  <c:pt idx="170">
                    <c:v>SINAPI</c:v>
                  </c:pt>
                  <c:pt idx="171">
                    <c:v>ORSE</c:v>
                  </c:pt>
                  <c:pt idx="172">
                    <c:v>ORSE</c:v>
                  </c:pt>
                  <c:pt idx="173">
                    <c:v>SINAPI</c:v>
                  </c:pt>
                  <c:pt idx="174">
                    <c:v>AUXILIAR</c:v>
                  </c:pt>
                  <c:pt idx="175">
                    <c:v>AUXILIAR</c:v>
                  </c:pt>
                  <c:pt idx="180">
                    <c:v>SINAPI INSUMO</c:v>
                  </c:pt>
                  <c:pt idx="181">
                    <c:v>SINAPI INSUMO</c:v>
                  </c:pt>
                  <c:pt idx="182">
                    <c:v>SINAPI</c:v>
                  </c:pt>
                  <c:pt idx="183">
                    <c:v>SINAPI</c:v>
                  </c:pt>
                  <c:pt idx="184">
                    <c:v>SINAPI</c:v>
                  </c:pt>
                  <c:pt idx="185">
                    <c:v>SINAPI INSUMO</c:v>
                  </c:pt>
                  <c:pt idx="186">
                    <c:v>SINAPI</c:v>
                  </c:pt>
                  <c:pt idx="187">
                    <c:v>SINAPI INSUMO</c:v>
                  </c:pt>
                  <c:pt idx="192">
                    <c:v>SINAPI</c:v>
                  </c:pt>
                  <c:pt idx="193">
                    <c:v>ORSE</c:v>
                  </c:pt>
                  <c:pt idx="198">
                    <c:v>SINAPI</c:v>
                  </c:pt>
                  <c:pt idx="199">
                    <c:v>ORSE</c:v>
                  </c:pt>
                  <c:pt idx="204">
                    <c:v>ORSE</c:v>
                  </c:pt>
                  <c:pt idx="205">
                    <c:v>SINAPI INSUMO</c:v>
                  </c:pt>
                  <c:pt idx="206">
                    <c:v>SINAPI</c:v>
                  </c:pt>
                  <c:pt idx="207">
                    <c:v>SINAPI INSUMO</c:v>
                  </c:pt>
                  <c:pt idx="208">
                    <c:v>SINAPI</c:v>
                  </c:pt>
                  <c:pt idx="209">
                    <c:v>SINAPI</c:v>
                  </c:pt>
                  <c:pt idx="210">
                    <c:v>SINAPI</c:v>
                  </c:pt>
                  <c:pt idx="211">
                    <c:v>SINAPI</c:v>
                  </c:pt>
                  <c:pt idx="216">
                    <c:v>SINAPI</c:v>
                  </c:pt>
                  <c:pt idx="217">
                    <c:v>SINAPI</c:v>
                  </c:pt>
                  <c:pt idx="218">
                    <c:v>SINAPI</c:v>
                  </c:pt>
                  <c:pt idx="219">
                    <c:v>SINAPI</c:v>
                  </c:pt>
                  <c:pt idx="220">
                    <c:v>SINAPI INSUMO</c:v>
                  </c:pt>
                  <c:pt idx="221">
                    <c:v>SINAPI INSUMO</c:v>
                  </c:pt>
                  <c:pt idx="222">
                    <c:v>SINAPI</c:v>
                  </c:pt>
                  <c:pt idx="223">
                    <c:v>SINAPI</c:v>
                  </c:pt>
                  <c:pt idx="224">
                    <c:v>SINAPI INSUMO</c:v>
                  </c:pt>
                  <c:pt idx="225">
                    <c:v>SINAPI INSUMO</c:v>
                  </c:pt>
                  <c:pt idx="226">
                    <c:v>ORSE</c:v>
                  </c:pt>
                  <c:pt idx="227">
                    <c:v>ORSE</c:v>
                  </c:pt>
                  <c:pt idx="228">
                    <c:v>ORSE</c:v>
                  </c:pt>
                  <c:pt idx="233">
                    <c:v>AUXILIAR</c:v>
                  </c:pt>
                  <c:pt idx="238">
                    <c:v>SINAPI INSUMO</c:v>
                  </c:pt>
                  <c:pt idx="243">
                    <c:v>TROX</c:v>
                  </c:pt>
                  <c:pt idx="244">
                    <c:v>SINAPI</c:v>
                  </c:pt>
                  <c:pt idx="245">
                    <c:v>SINAPI</c:v>
                  </c:pt>
                  <c:pt idx="250">
                    <c:v>TROX</c:v>
                  </c:pt>
                  <c:pt idx="251">
                    <c:v>SINAPI</c:v>
                  </c:pt>
                  <c:pt idx="252">
                    <c:v>SINAPI</c:v>
                  </c:pt>
                  <c:pt idx="257">
                    <c:v>TROX</c:v>
                  </c:pt>
                  <c:pt idx="258">
                    <c:v>SINAPI</c:v>
                  </c:pt>
                  <c:pt idx="259">
                    <c:v>SINAPI</c:v>
                  </c:pt>
                  <c:pt idx="264">
                    <c:v>TROX</c:v>
                  </c:pt>
                  <c:pt idx="265">
                    <c:v>SINAPI</c:v>
                  </c:pt>
                  <c:pt idx="266">
                    <c:v>SINAPI</c:v>
                  </c:pt>
                  <c:pt idx="271">
                    <c:v>TROX</c:v>
                  </c:pt>
                  <c:pt idx="272">
                    <c:v>SINAPI</c:v>
                  </c:pt>
                  <c:pt idx="273">
                    <c:v>SINAPI</c:v>
                  </c:pt>
                  <c:pt idx="278">
                    <c:v>TROX</c:v>
                  </c:pt>
                  <c:pt idx="279">
                    <c:v>SINAPI</c:v>
                  </c:pt>
                  <c:pt idx="280">
                    <c:v>SINAPI</c:v>
                  </c:pt>
                  <c:pt idx="285">
                    <c:v>TROX</c:v>
                  </c:pt>
                  <c:pt idx="286">
                    <c:v>SINAPI</c:v>
                  </c:pt>
                  <c:pt idx="287">
                    <c:v>SINAPI</c:v>
                  </c:pt>
                  <c:pt idx="292">
                    <c:v>TROX</c:v>
                  </c:pt>
                  <c:pt idx="293">
                    <c:v>SINAPI</c:v>
                  </c:pt>
                  <c:pt idx="294">
                    <c:v>SINAPI</c:v>
                  </c:pt>
                  <c:pt idx="299">
                    <c:v>TROX</c:v>
                  </c:pt>
                  <c:pt idx="300">
                    <c:v>SINAPI</c:v>
                  </c:pt>
                  <c:pt idx="301">
                    <c:v>SINAPI</c:v>
                  </c:pt>
                  <c:pt idx="306">
                    <c:v>SINAPI INSUMO</c:v>
                  </c:pt>
                  <c:pt idx="307">
                    <c:v>SINAPI</c:v>
                  </c:pt>
                  <c:pt idx="312">
                    <c:v>ORSE</c:v>
                  </c:pt>
                  <c:pt idx="313">
                    <c:v>ORSE</c:v>
                  </c:pt>
                  <c:pt idx="314">
                    <c:v>SINAPI INSUMO</c:v>
                  </c:pt>
                  <c:pt idx="315">
                    <c:v>SINAPI</c:v>
                  </c:pt>
                  <c:pt idx="316">
                    <c:v>SINAPI</c:v>
                  </c:pt>
                  <c:pt idx="321">
                    <c:v>SINAPI INSUMO</c:v>
                  </c:pt>
                  <c:pt idx="322">
                    <c:v>SINAPI INSUMO</c:v>
                  </c:pt>
                  <c:pt idx="323">
                    <c:v>SINAPI INSUMO</c:v>
                  </c:pt>
                  <c:pt idx="324">
                    <c:v>SINAPI</c:v>
                  </c:pt>
                  <c:pt idx="325">
                    <c:v>SINAPI</c:v>
                  </c:pt>
                  <c:pt idx="330">
                    <c:v>SINAPI INSUMO</c:v>
                  </c:pt>
                  <c:pt idx="331">
                    <c:v>SINAPI INSUMO</c:v>
                  </c:pt>
                  <c:pt idx="332">
                    <c:v>SINAPI INSUMO</c:v>
                  </c:pt>
                  <c:pt idx="333">
                    <c:v>SINAPI</c:v>
                  </c:pt>
                  <c:pt idx="334">
                    <c:v>SINAPI</c:v>
                  </c:pt>
                  <c:pt idx="339">
                    <c:v>SINAPI INSUMO</c:v>
                  </c:pt>
                  <c:pt idx="340">
                    <c:v>SINAPI INSUMO</c:v>
                  </c:pt>
                  <c:pt idx="341">
                    <c:v>SINAPI INSUMO</c:v>
                  </c:pt>
                  <c:pt idx="342">
                    <c:v>SINAPI</c:v>
                  </c:pt>
                  <c:pt idx="343">
                    <c:v>SINAPI</c:v>
                  </c:pt>
                  <c:pt idx="348">
                    <c:v>ORSE</c:v>
                  </c:pt>
                  <c:pt idx="349">
                    <c:v>ORSE</c:v>
                  </c:pt>
                  <c:pt idx="350">
                    <c:v>ORSE</c:v>
                  </c:pt>
                  <c:pt idx="351">
                    <c:v>SINAPI</c:v>
                  </c:pt>
                  <c:pt idx="352">
                    <c:v>SINAPI</c:v>
                  </c:pt>
                  <c:pt idx="353">
                    <c:v>SINAPI INSUMO</c:v>
                  </c:pt>
                  <c:pt idx="354">
                    <c:v>SINAPI INSUMO</c:v>
                  </c:pt>
                  <c:pt idx="359">
                    <c:v>SINAPI INSUMO</c:v>
                  </c:pt>
                  <c:pt idx="360">
                    <c:v>SINAPI INSUMO</c:v>
                  </c:pt>
                  <c:pt idx="361">
                    <c:v>SINAPI INSUMO</c:v>
                  </c:pt>
                  <c:pt idx="362">
                    <c:v>SINAPI INSUMO</c:v>
                  </c:pt>
                  <c:pt idx="363">
                    <c:v>SINAPI</c:v>
                  </c:pt>
                  <c:pt idx="364">
                    <c:v>SINAPI</c:v>
                  </c:pt>
                  <c:pt idx="369">
                    <c:v>SINAPI INSUMO</c:v>
                  </c:pt>
                  <c:pt idx="370">
                    <c:v>SINAPI INSUMO</c:v>
                  </c:pt>
                  <c:pt idx="371">
                    <c:v>SINAPI INSUMO</c:v>
                  </c:pt>
                  <c:pt idx="372">
                    <c:v>SINAPI</c:v>
                  </c:pt>
                  <c:pt idx="373">
                    <c:v>SINAPI</c:v>
                  </c:pt>
                  <c:pt idx="378">
                    <c:v>SINAPI</c:v>
                  </c:pt>
                  <c:pt idx="379">
                    <c:v>SINAPI</c:v>
                  </c:pt>
                  <c:pt idx="380">
                    <c:v>ORSE</c:v>
                  </c:pt>
                  <c:pt idx="381">
                    <c:v>ORSE</c:v>
                  </c:pt>
                  <c:pt idx="382">
                    <c:v>ORSE</c:v>
                  </c:pt>
                  <c:pt idx="387">
                    <c:v>FAZFORTE</c:v>
                  </c:pt>
                  <c:pt idx="388">
                    <c:v>SINAPI</c:v>
                  </c:pt>
                  <c:pt idx="389">
                    <c:v>SINAPI</c:v>
                  </c:pt>
                  <c:pt idx="394">
                    <c:v>SINAPI INSUMO</c:v>
                  </c:pt>
                  <c:pt idx="395">
                    <c:v>SINAPI INSUMO</c:v>
                  </c:pt>
                  <c:pt idx="396">
                    <c:v>SINAPI INSUMO</c:v>
                  </c:pt>
                  <c:pt idx="397">
                    <c:v>SINAPI INSUMO</c:v>
                  </c:pt>
                  <c:pt idx="398">
                    <c:v>SINAPI INSUMO</c:v>
                  </c:pt>
                  <c:pt idx="399">
                    <c:v>SINAPI INSUMO</c:v>
                  </c:pt>
                  <c:pt idx="400">
                    <c:v>SINAPI INSUMO</c:v>
                  </c:pt>
                  <c:pt idx="401">
                    <c:v>SINAPI INSUMO</c:v>
                  </c:pt>
                  <c:pt idx="402">
                    <c:v>SINAPI INSUMO</c:v>
                  </c:pt>
                  <c:pt idx="403">
                    <c:v>SINAPI INSUMO</c:v>
                  </c:pt>
                  <c:pt idx="404">
                    <c:v>SINAPI INSUMO</c:v>
                  </c:pt>
                  <c:pt idx="405">
                    <c:v>SINAPI INSUMO</c:v>
                  </c:pt>
                  <c:pt idx="406">
                    <c:v>SINAPI INSUMO</c:v>
                  </c:pt>
                  <c:pt idx="407">
                    <c:v>SINAPI INSUMO</c:v>
                  </c:pt>
                  <c:pt idx="408">
                    <c:v>SINAPI INSUMO</c:v>
                  </c:pt>
                  <c:pt idx="409">
                    <c:v>SINAPI</c:v>
                  </c:pt>
                  <c:pt idx="410">
                    <c:v>SINAPI</c:v>
                  </c:pt>
                  <c:pt idx="411">
                    <c:v>SINAPI</c:v>
                  </c:pt>
                  <c:pt idx="416">
                    <c:v>SINAPI INSUMO</c:v>
                  </c:pt>
                  <c:pt idx="417">
                    <c:v>SINAPI</c:v>
                  </c:pt>
                  <c:pt idx="422">
                    <c:v>ORSE</c:v>
                  </c:pt>
                  <c:pt idx="423">
                    <c:v>ORSE</c:v>
                  </c:pt>
                  <c:pt idx="424">
                    <c:v>ORSE</c:v>
                  </c:pt>
                  <c:pt idx="425">
                    <c:v>ORSE</c:v>
                  </c:pt>
                  <c:pt idx="426">
                    <c:v>SINAPI</c:v>
                  </c:pt>
                  <c:pt idx="427">
                    <c:v>SINAPI</c:v>
                  </c:pt>
                  <c:pt idx="428">
                    <c:v>SINAPI INSUMO</c:v>
                  </c:pt>
                  <c:pt idx="429">
                    <c:v>SINAPI INSUMO</c:v>
                  </c:pt>
                  <c:pt idx="434">
                    <c:v>SINAPI INSUMO</c:v>
                  </c:pt>
                  <c:pt idx="435">
                    <c:v>SINAPI INSUMO</c:v>
                  </c:pt>
                  <c:pt idx="436">
                    <c:v>SINAPI</c:v>
                  </c:pt>
                  <c:pt idx="437">
                    <c:v>SINAPI</c:v>
                  </c:pt>
                  <c:pt idx="438">
                    <c:v>ORSE</c:v>
                  </c:pt>
                  <c:pt idx="439">
                    <c:v>ORSE</c:v>
                  </c:pt>
                  <c:pt idx="440">
                    <c:v>ORSE</c:v>
                  </c:pt>
                  <c:pt idx="441">
                    <c:v>ORSE</c:v>
                  </c:pt>
                  <c:pt idx="442">
                    <c:v>ORSE</c:v>
                  </c:pt>
                  <c:pt idx="447">
                    <c:v>ORSE</c:v>
                  </c:pt>
                  <c:pt idx="448">
                    <c:v>SINAPI INSUMO</c:v>
                  </c:pt>
                  <c:pt idx="449">
                    <c:v>SINAPI INSUMO</c:v>
                  </c:pt>
                  <c:pt idx="450">
                    <c:v>SINAPI</c:v>
                  </c:pt>
                  <c:pt idx="451">
                    <c:v>SINAPI</c:v>
                  </c:pt>
                  <c:pt idx="452">
                    <c:v>ORSE</c:v>
                  </c:pt>
                  <c:pt idx="453">
                    <c:v>ORSE</c:v>
                  </c:pt>
                  <c:pt idx="454">
                    <c:v>ORSE</c:v>
                  </c:pt>
                  <c:pt idx="455">
                    <c:v>ORSE</c:v>
                  </c:pt>
                  <c:pt idx="460">
                    <c:v>ORSE</c:v>
                  </c:pt>
                  <c:pt idx="461">
                    <c:v>SOLUCENTER</c:v>
                  </c:pt>
                  <c:pt idx="462">
                    <c:v>SINAPI</c:v>
                  </c:pt>
                  <c:pt idx="463">
                    <c:v>SINAPI</c:v>
                  </c:pt>
                  <c:pt idx="468">
                    <c:v>HIDRONOX</c:v>
                  </c:pt>
                  <c:pt idx="469">
                    <c:v>SINAPI</c:v>
                  </c:pt>
                  <c:pt idx="470">
                    <c:v>SINAPI</c:v>
                  </c:pt>
                  <c:pt idx="471">
                    <c:v>SINAPI</c:v>
                  </c:pt>
                  <c:pt idx="472">
                    <c:v>SINAPI</c:v>
                  </c:pt>
                  <c:pt idx="473">
                    <c:v>SINAPI</c:v>
                  </c:pt>
                  <c:pt idx="474">
                    <c:v>SICAINOX</c:v>
                  </c:pt>
                  <c:pt idx="475">
                    <c:v>SINAPI</c:v>
                  </c:pt>
                  <c:pt idx="476">
                    <c:v>SINAPI</c:v>
                  </c:pt>
                  <c:pt idx="481">
                    <c:v>SINAPI INSUMO</c:v>
                  </c:pt>
                  <c:pt idx="482">
                    <c:v>SINAPI INSUMO</c:v>
                  </c:pt>
                  <c:pt idx="483">
                    <c:v>SINAPI</c:v>
                  </c:pt>
                  <c:pt idx="484">
                    <c:v>SINAPI</c:v>
                  </c:pt>
                  <c:pt idx="489">
                    <c:v>SINAPI INSUMO</c:v>
                  </c:pt>
                  <c:pt idx="490">
                    <c:v>SINAPI</c:v>
                  </c:pt>
                </c:lvl>
                <c:lvl>
                  <c:pt idx="0">
                    <c:v>COD.</c:v>
                  </c:pt>
                  <c:pt idx="1">
                    <c:v>COMP. 1</c:v>
                  </c:pt>
                  <c:pt idx="2">
                    <c:v>90781</c:v>
                  </c:pt>
                  <c:pt idx="3">
                    <c:v>88253</c:v>
                  </c:pt>
                  <c:pt idx="4">
                    <c:v>88262</c:v>
                  </c:pt>
                  <c:pt idx="5">
                    <c:v>88316</c:v>
                  </c:pt>
                  <c:pt idx="6">
                    <c:v>345</c:v>
                  </c:pt>
                  <c:pt idx="7">
                    <c:v>4491</c:v>
                  </c:pt>
                  <c:pt idx="8">
                    <c:v>5067</c:v>
                  </c:pt>
                  <c:pt idx="9">
                    <c:v>10567</c:v>
                  </c:pt>
                  <c:pt idx="10">
                    <c:v>Obs: composição/Base -  Composição ORSE - 4816</c:v>
                  </c:pt>
                  <c:pt idx="12">
                    <c:v>COD.</c:v>
                  </c:pt>
                  <c:pt idx="13">
                    <c:v>COMP. 2</c:v>
                  </c:pt>
                  <c:pt idx="14">
                    <c:v>88316</c:v>
                  </c:pt>
                  <c:pt idx="15">
                    <c:v>88262</c:v>
                  </c:pt>
                  <c:pt idx="16">
                    <c:v>Obs: composição/Base -  Composição ORSE - 00030</c:v>
                  </c:pt>
                  <c:pt idx="18">
                    <c:v>COD.</c:v>
                  </c:pt>
                  <c:pt idx="19">
                    <c:v>COMP. 3</c:v>
                  </c:pt>
                  <c:pt idx="20">
                    <c:v>88309</c:v>
                  </c:pt>
                  <c:pt idx="21">
                    <c:v>88316</c:v>
                  </c:pt>
                  <c:pt idx="22">
                    <c:v>Obs: composição/Base -  Composição ORSE - 03240</c:v>
                  </c:pt>
                  <c:pt idx="24">
                    <c:v>COD.</c:v>
                  </c:pt>
                  <c:pt idx="25">
                    <c:v>COMP. 4</c:v>
                  </c:pt>
                  <c:pt idx="26">
                    <c:v>88316</c:v>
                  </c:pt>
                  <c:pt idx="27">
                    <c:v>91467</c:v>
                  </c:pt>
                  <c:pt idx="28">
                    <c:v>94963</c:v>
                  </c:pt>
                  <c:pt idx="29">
                    <c:v>Obs: composição/Base -  Composição ORSE - 03242</c:v>
                  </c:pt>
                  <c:pt idx="31">
                    <c:v>COD.</c:v>
                  </c:pt>
                  <c:pt idx="32">
                    <c:v>COMP. 5</c:v>
                  </c:pt>
                  <c:pt idx="33">
                    <c:v>90781</c:v>
                  </c:pt>
                  <c:pt idx="34">
                    <c:v>88253</c:v>
                  </c:pt>
                  <c:pt idx="35">
                    <c:v>Obs: composição/Base -  Composição ORSE - 02548</c:v>
                  </c:pt>
                  <c:pt idx="37">
                    <c:v>COD.</c:v>
                  </c:pt>
                  <c:pt idx="38">
                    <c:v>COMP. 6</c:v>
                  </c:pt>
                  <c:pt idx="39">
                    <c:v>1527</c:v>
                  </c:pt>
                  <c:pt idx="40">
                    <c:v>92874</c:v>
                  </c:pt>
                  <c:pt idx="41">
                    <c:v>Obs: composição/Base -  Composição ORSE 07369</c:v>
                  </c:pt>
                  <c:pt idx="43">
                    <c:v>COD.</c:v>
                  </c:pt>
                  <c:pt idx="44">
                    <c:v>COMP. 7</c:v>
                  </c:pt>
                  <c:pt idx="45">
                    <c:v>88245</c:v>
                  </c:pt>
                  <c:pt idx="46">
                    <c:v>88309</c:v>
                  </c:pt>
                  <c:pt idx="47">
                    <c:v>88316</c:v>
                  </c:pt>
                  <c:pt idx="48">
                    <c:v>94971</c:v>
                  </c:pt>
                  <c:pt idx="49">
                    <c:v>7156</c:v>
                  </c:pt>
                  <c:pt idx="50">
                    <c:v>Obs: composição/Base -  Composição  SINAPI - 72183 (Modificada)</c:v>
                  </c:pt>
                  <c:pt idx="52">
                    <c:v>COD.</c:v>
                  </c:pt>
                  <c:pt idx="53">
                    <c:v>COMP. 8</c:v>
                  </c:pt>
                  <c:pt idx="54">
                    <c:v>10966</c:v>
                  </c:pt>
                  <c:pt idx="55">
                    <c:v>88278</c:v>
                  </c:pt>
                  <c:pt idx="56">
                    <c:v>88316</c:v>
                  </c:pt>
                  <c:pt idx="57">
                    <c:v>Obs: composição/Base - SINAPI JULHO/18 - 72113</c:v>
                  </c:pt>
                  <c:pt idx="59">
                    <c:v>COD.</c:v>
                  </c:pt>
                  <c:pt idx="60">
                    <c:v>COMP. 9</c:v>
                  </c:pt>
                  <c:pt idx="61">
                    <c:v>88278</c:v>
                  </c:pt>
                  <c:pt idx="62">
                    <c:v>88316</c:v>
                  </c:pt>
                  <c:pt idx="63">
                    <c:v>13086</c:v>
                  </c:pt>
                  <c:pt idx="64">
                    <c:v>Obs: composição/Base - Composição adaptada SINAPI - 12203</c:v>
                  </c:pt>
                  <c:pt idx="66">
                    <c:v>COD.</c:v>
                  </c:pt>
                  <c:pt idx="67">
                    <c:v>COMP. 10</c:v>
                  </c:pt>
                  <c:pt idx="68">
                    <c:v>88278</c:v>
                  </c:pt>
                  <c:pt idx="69">
                    <c:v>88316</c:v>
                  </c:pt>
                  <c:pt idx="70">
                    <c:v>981</c:v>
                  </c:pt>
                  <c:pt idx="71">
                    <c:v>7695</c:v>
                  </c:pt>
                  <c:pt idx="72">
                    <c:v>Obs: composição/Base -  ORSE - 893</c:v>
                  </c:pt>
                  <c:pt idx="74">
                    <c:v>COD.</c:v>
                  </c:pt>
                  <c:pt idx="75">
                    <c:v>COMP. 11</c:v>
                  </c:pt>
                  <c:pt idx="76">
                    <c:v>1332</c:v>
                  </c:pt>
                  <c:pt idx="77">
                    <c:v>88315</c:v>
                  </c:pt>
                  <c:pt idx="78">
                    <c:v>88316</c:v>
                  </c:pt>
                  <c:pt idx="79">
                    <c:v>10997</c:v>
                  </c:pt>
                  <c:pt idx="80">
                    <c:v>Obs: composição/Base -Composição adaptada - ORSE - 08773</c:v>
                  </c:pt>
                  <c:pt idx="82">
                    <c:v>COD.</c:v>
                  </c:pt>
                  <c:pt idx="83">
                    <c:v>COMP. 12</c:v>
                  </c:pt>
                  <c:pt idx="84">
                    <c:v>11977</c:v>
                  </c:pt>
                  <c:pt idx="85">
                    <c:v>88316</c:v>
                  </c:pt>
                  <c:pt idx="86">
                    <c:v>Obs: composição/Base - Composição adaptada - ORSE - 00685</c:v>
                  </c:pt>
                  <c:pt idx="88">
                    <c:v>COD.</c:v>
                  </c:pt>
                  <c:pt idx="89">
                    <c:v>COMP. 13</c:v>
                  </c:pt>
                  <c:pt idx="90">
                    <c:v>34583</c:v>
                  </c:pt>
                  <c:pt idx="91">
                    <c:v>Obs:  composição/Base - Composição ORSE - 10565</c:v>
                  </c:pt>
                  <c:pt idx="93">
                    <c:v>COD.</c:v>
                  </c:pt>
                  <c:pt idx="94">
                    <c:v>COMP. 14</c:v>
                  </c:pt>
                  <c:pt idx="95">
                    <c:v>11262</c:v>
                  </c:pt>
                  <c:pt idx="96">
                    <c:v>Obs:  composição/Base - Composição adaptada  SINAPI - 10565</c:v>
                  </c:pt>
                  <c:pt idx="98">
                    <c:v>COD.</c:v>
                  </c:pt>
                  <c:pt idx="99">
                    <c:v>COMP. 15</c:v>
                  </c:pt>
                  <c:pt idx="100">
                    <c:v>I8333</c:v>
                  </c:pt>
                  <c:pt idx="101">
                    <c:v>Obs:  composição/Base - Composição adaptada  SINAPI - 10565</c:v>
                  </c:pt>
                  <c:pt idx="103">
                    <c:v>COD.</c:v>
                  </c:pt>
                  <c:pt idx="104">
                    <c:v>COMP. 16</c:v>
                  </c:pt>
                  <c:pt idx="105">
                    <c:v>I8333</c:v>
                  </c:pt>
                  <c:pt idx="106">
                    <c:v>Obs:  composição/Base - Composição adaptada  SINAPI - 10565</c:v>
                  </c:pt>
                  <c:pt idx="108">
                    <c:v>COD.</c:v>
                  </c:pt>
                  <c:pt idx="109">
                    <c:v>COMP. 17</c:v>
                  </c:pt>
                  <c:pt idx="110">
                    <c:v>88309</c:v>
                  </c:pt>
                  <c:pt idx="111">
                    <c:v>88316</c:v>
                  </c:pt>
                  <c:pt idx="112">
                    <c:v>34357</c:v>
                  </c:pt>
                  <c:pt idx="113">
                    <c:v>7403</c:v>
                  </c:pt>
                  <c:pt idx="114">
                    <c:v>34353</c:v>
                  </c:pt>
                  <c:pt idx="115">
                    <c:v>Obs: composição/Base -  Composição adaptada -  ORSE 10617</c:v>
                  </c:pt>
                  <c:pt idx="117">
                    <c:v>COD.</c:v>
                  </c:pt>
                  <c:pt idx="118">
                    <c:v>COMP. 18</c:v>
                  </c:pt>
                  <c:pt idx="119">
                    <c:v>88309</c:v>
                  </c:pt>
                  <c:pt idx="120">
                    <c:v>88316</c:v>
                  </c:pt>
                  <c:pt idx="121">
                    <c:v>256</c:v>
                  </c:pt>
                  <c:pt idx="122">
                    <c:v>Obs: composição/Base -  ORSE 09681</c:v>
                  </c:pt>
                  <c:pt idx="124">
                    <c:v>COD.</c:v>
                  </c:pt>
                  <c:pt idx="125">
                    <c:v>COMP. 19</c:v>
                  </c:pt>
                  <c:pt idx="126">
                    <c:v>73833/1</c:v>
                  </c:pt>
                  <c:pt idx="127">
                    <c:v>96109</c:v>
                  </c:pt>
                  <c:pt idx="128">
                    <c:v>Obs: composição/Base - ORSE - 01946</c:v>
                  </c:pt>
                  <c:pt idx="130">
                    <c:v>COD.</c:v>
                  </c:pt>
                  <c:pt idx="131">
                    <c:v>COMP. 20</c:v>
                  </c:pt>
                  <c:pt idx="132">
                    <c:v>256</c:v>
                  </c:pt>
                  <c:pt idx="133">
                    <c:v>88309</c:v>
                  </c:pt>
                  <c:pt idx="134">
                    <c:v>88316</c:v>
                  </c:pt>
                  <c:pt idx="135">
                    <c:v>Obs: composição/Base - ORSE Modificada - 90407 + 256/ORSE INSUMO</c:v>
                  </c:pt>
                  <c:pt idx="137">
                    <c:v>COD.</c:v>
                  </c:pt>
                  <c:pt idx="138">
                    <c:v>COMP. 21</c:v>
                  </c:pt>
                  <c:pt idx="139">
                    <c:v>1979</c:v>
                  </c:pt>
                  <c:pt idx="140">
                    <c:v>1379</c:v>
                  </c:pt>
                  <c:pt idx="141">
                    <c:v>Obs: composição/Base - ORSE - 2260</c:v>
                  </c:pt>
                  <c:pt idx="143">
                    <c:v>COD.</c:v>
                  </c:pt>
                  <c:pt idx="144">
                    <c:v>COMP. 22</c:v>
                  </c:pt>
                  <c:pt idx="145">
                    <c:v>88309</c:v>
                  </c:pt>
                  <c:pt idx="146">
                    <c:v>88316</c:v>
                  </c:pt>
                  <c:pt idx="147">
                    <c:v>2540</c:v>
                  </c:pt>
                  <c:pt idx="148">
                    <c:v>2684</c:v>
                  </c:pt>
                  <c:pt idx="149">
                    <c:v>9758</c:v>
                  </c:pt>
                  <c:pt idx="150">
                    <c:v>Obs: composição/Base -  ORSE - 9418</c:v>
                  </c:pt>
                  <c:pt idx="152">
                    <c:v>COD.</c:v>
                  </c:pt>
                  <c:pt idx="153">
                    <c:v>COMP. 23</c:v>
                  </c:pt>
                  <c:pt idx="154">
                    <c:v>88309</c:v>
                  </c:pt>
                  <c:pt idx="155">
                    <c:v>88316</c:v>
                  </c:pt>
                  <c:pt idx="156">
                    <c:v>9238</c:v>
                  </c:pt>
                  <c:pt idx="157">
                    <c:v>Obs: composição/Base -  ORSE - 9360</c:v>
                  </c:pt>
                  <c:pt idx="159">
                    <c:v>COD.</c:v>
                  </c:pt>
                  <c:pt idx="160">
                    <c:v>COMP. 24</c:v>
                  </c:pt>
                  <c:pt idx="161">
                    <c:v>12793</c:v>
                  </c:pt>
                  <c:pt idx="162">
                    <c:v>88309</c:v>
                  </c:pt>
                  <c:pt idx="163">
                    <c:v>88316</c:v>
                  </c:pt>
                  <c:pt idx="164">
                    <c:v>87295</c:v>
                  </c:pt>
                  <c:pt idx="165">
                    <c:v>Obs: composição/Base -  ORSE - 11944</c:v>
                  </c:pt>
                  <c:pt idx="167">
                    <c:v>COD.</c:v>
                  </c:pt>
                  <c:pt idx="168">
                    <c:v>COMP. 25</c:v>
                  </c:pt>
                  <c:pt idx="169">
                    <c:v>88309</c:v>
                  </c:pt>
                  <c:pt idx="170">
                    <c:v>88316</c:v>
                  </c:pt>
                  <c:pt idx="171">
                    <c:v>3116</c:v>
                  </c:pt>
                  <c:pt idx="172">
                    <c:v>10994</c:v>
                  </c:pt>
                  <c:pt idx="173">
                    <c:v>87298</c:v>
                  </c:pt>
                  <c:pt idx="174">
                    <c:v>COMP. 196</c:v>
                  </c:pt>
                  <c:pt idx="175">
                    <c:v>COMP. 197</c:v>
                  </c:pt>
                  <c:pt idx="176">
                    <c:v>Obs: composição/Base -  ORSE JANEIRO/2016 - 7272(Modificado)</c:v>
                  </c:pt>
                  <c:pt idx="178">
                    <c:v>COD.</c:v>
                  </c:pt>
                  <c:pt idx="179">
                    <c:v>COMP. 26</c:v>
                  </c:pt>
                  <c:pt idx="180">
                    <c:v>38637</c:v>
                  </c:pt>
                  <c:pt idx="181">
                    <c:v>1749</c:v>
                  </c:pt>
                  <c:pt idx="182">
                    <c:v>88267</c:v>
                  </c:pt>
                  <c:pt idx="183">
                    <c:v>88309</c:v>
                  </c:pt>
                  <c:pt idx="184">
                    <c:v>88316</c:v>
                  </c:pt>
                  <c:pt idx="185">
                    <c:v>6157</c:v>
                  </c:pt>
                  <c:pt idx="186">
                    <c:v>94963</c:v>
                  </c:pt>
                  <c:pt idx="187">
                    <c:v>38</c:v>
                  </c:pt>
                  <c:pt idx="188">
                    <c:v>Obs: composição/Base -  ORSE - 9756</c:v>
                  </c:pt>
                  <c:pt idx="190">
                    <c:v>COD.</c:v>
                  </c:pt>
                  <c:pt idx="191">
                    <c:v>COMP. 27</c:v>
                  </c:pt>
                  <c:pt idx="192">
                    <c:v>88309</c:v>
                  </c:pt>
                  <c:pt idx="193">
                    <c:v>12967</c:v>
                  </c:pt>
                  <c:pt idx="194">
                    <c:v>Obs: composição/Base -  ORSE - 12128</c:v>
                  </c:pt>
                  <c:pt idx="196">
                    <c:v>COD.</c:v>
                  </c:pt>
                  <c:pt idx="197">
                    <c:v>COMP. 28</c:v>
                  </c:pt>
                  <c:pt idx="198">
                    <c:v>88309</c:v>
                  </c:pt>
                  <c:pt idx="199">
                    <c:v>12970</c:v>
                  </c:pt>
                  <c:pt idx="200">
                    <c:v>Obs: composição/Base -  Orse - 12129</c:v>
                  </c:pt>
                  <c:pt idx="202">
                    <c:v>COD.</c:v>
                  </c:pt>
                  <c:pt idx="203">
                    <c:v>COMP. 29</c:v>
                  </c:pt>
                  <c:pt idx="204">
                    <c:v>2313</c:v>
                  </c:pt>
                  <c:pt idx="205">
                    <c:v>1806</c:v>
                  </c:pt>
                  <c:pt idx="206">
                    <c:v>88267</c:v>
                  </c:pt>
                  <c:pt idx="207">
                    <c:v>6298</c:v>
                  </c:pt>
                  <c:pt idx="208">
                    <c:v>93382</c:v>
                  </c:pt>
                  <c:pt idx="209">
                    <c:v>96537</c:v>
                  </c:pt>
                  <c:pt idx="210">
                    <c:v>94963</c:v>
                  </c:pt>
                  <c:pt idx="211">
                    <c:v>96523</c:v>
                  </c:pt>
                  <c:pt idx="212">
                    <c:v>Obs: composição/Base -  ORSE - 04629</c:v>
                  </c:pt>
                  <c:pt idx="214">
                    <c:v>COD.</c:v>
                  </c:pt>
                  <c:pt idx="215">
                    <c:v>COMP. 30</c:v>
                  </c:pt>
                  <c:pt idx="216">
                    <c:v>87905</c:v>
                  </c:pt>
                  <c:pt idx="217">
                    <c:v>83693</c:v>
                  </c:pt>
                  <c:pt idx="218">
                    <c:v>87792</c:v>
                  </c:pt>
                  <c:pt idx="219">
                    <c:v>87521</c:v>
                  </c:pt>
                  <c:pt idx="220">
                    <c:v>10997</c:v>
                  </c:pt>
                  <c:pt idx="221">
                    <c:v>7158</c:v>
                  </c:pt>
                  <c:pt idx="222">
                    <c:v>88317</c:v>
                  </c:pt>
                  <c:pt idx="223">
                    <c:v>88316</c:v>
                  </c:pt>
                  <c:pt idx="224">
                    <c:v>2701</c:v>
                  </c:pt>
                  <c:pt idx="225">
                    <c:v>342</c:v>
                  </c:pt>
                  <c:pt idx="226">
                    <c:v>2758</c:v>
                  </c:pt>
                  <c:pt idx="227">
                    <c:v>2313</c:v>
                  </c:pt>
                  <c:pt idx="228">
                    <c:v>2310</c:v>
                  </c:pt>
                  <c:pt idx="229">
                    <c:v>Obs: composição/Base -  ORSE - 4299 ajustada</c:v>
                  </c:pt>
                  <c:pt idx="231">
                    <c:v>COD.</c:v>
                  </c:pt>
                  <c:pt idx="232">
                    <c:v>COMP. 31</c:v>
                  </c:pt>
                  <c:pt idx="233">
                    <c:v>COMP. 32</c:v>
                  </c:pt>
                  <c:pt idx="234">
                    <c:v>Obs: composição/Base -  Composição Elaborada</c:v>
                  </c:pt>
                  <c:pt idx="236">
                    <c:v>COD.</c:v>
                  </c:pt>
                  <c:pt idx="237">
                    <c:v>COMP. 32</c:v>
                  </c:pt>
                  <c:pt idx="238">
                    <c:v>40811</c:v>
                  </c:pt>
                  <c:pt idx="239">
                    <c:v>Obs: composição/Base -  Composição Elaborada</c:v>
                  </c:pt>
                  <c:pt idx="241">
                    <c:v>COD.</c:v>
                  </c:pt>
                  <c:pt idx="242">
                    <c:v>COMP. 33</c:v>
                  </c:pt>
                  <c:pt idx="243">
                    <c:v>Mercado/6</c:v>
                  </c:pt>
                  <c:pt idx="244">
                    <c:v>88277</c:v>
                  </c:pt>
                  <c:pt idx="245">
                    <c:v>88316</c:v>
                  </c:pt>
                  <c:pt idx="246">
                    <c:v>Obs: composição/Base -  Composição 73885/4(MÃO DE OBRA) + Mercado/6</c:v>
                  </c:pt>
                  <c:pt idx="248">
                    <c:v>COD.</c:v>
                  </c:pt>
                  <c:pt idx="249">
                    <c:v>COMP. 34</c:v>
                  </c:pt>
                  <c:pt idx="250">
                    <c:v>Mercado/7</c:v>
                  </c:pt>
                  <c:pt idx="251">
                    <c:v>88277</c:v>
                  </c:pt>
                  <c:pt idx="252">
                    <c:v>88316</c:v>
                  </c:pt>
                  <c:pt idx="253">
                    <c:v>Obs: composição/Base -  Composição 73885/5(MÃO DE OBRA) + Mercado/7</c:v>
                  </c:pt>
                  <c:pt idx="255">
                    <c:v>COD.</c:v>
                  </c:pt>
                  <c:pt idx="256">
                    <c:v>COMP. 35</c:v>
                  </c:pt>
                  <c:pt idx="257">
                    <c:v>Mercado/10</c:v>
                  </c:pt>
                  <c:pt idx="258">
                    <c:v>88277</c:v>
                  </c:pt>
                  <c:pt idx="259">
                    <c:v>88316</c:v>
                  </c:pt>
                  <c:pt idx="260">
                    <c:v>Obs: composição/Base -  Composição 73885/5(MÃO DE OBRA) + Mercado/10</c:v>
                  </c:pt>
                  <c:pt idx="262">
                    <c:v>COD.</c:v>
                  </c:pt>
                  <c:pt idx="263">
                    <c:v>COMP. 36</c:v>
                  </c:pt>
                  <c:pt idx="264">
                    <c:v>Mercado/11</c:v>
                  </c:pt>
                  <c:pt idx="265">
                    <c:v>88277</c:v>
                  </c:pt>
                  <c:pt idx="266">
                    <c:v>88316</c:v>
                  </c:pt>
                  <c:pt idx="267">
                    <c:v>Obs: composição/Base -  Composição 73885/5(MÃO DE OBRA) + Mercado/11</c:v>
                  </c:pt>
                  <c:pt idx="269">
                    <c:v>COD.</c:v>
                  </c:pt>
                  <c:pt idx="270">
                    <c:v>COMP. 37</c:v>
                  </c:pt>
                  <c:pt idx="271">
                    <c:v>Mercado/12</c:v>
                  </c:pt>
                  <c:pt idx="272">
                    <c:v>88277</c:v>
                  </c:pt>
                  <c:pt idx="273">
                    <c:v>88316</c:v>
                  </c:pt>
                  <c:pt idx="274">
                    <c:v>Obs: composição/Base -  Composição 73885/6 (MÃO DE OBRA) + Mercado/12</c:v>
                  </c:pt>
                  <c:pt idx="276">
                    <c:v>COD.</c:v>
                  </c:pt>
                  <c:pt idx="277">
                    <c:v>COMP. 38</c:v>
                  </c:pt>
                  <c:pt idx="278">
                    <c:v>Mercado/13</c:v>
                  </c:pt>
                  <c:pt idx="279">
                    <c:v>88277</c:v>
                  </c:pt>
                  <c:pt idx="280">
                    <c:v>88316</c:v>
                  </c:pt>
                  <c:pt idx="281">
                    <c:v>Obs: composição/Base -  Composição 73885/7(MÃO DE OBRA) + Mercado/13</c:v>
                  </c:pt>
                  <c:pt idx="283">
                    <c:v>COD.</c:v>
                  </c:pt>
                  <c:pt idx="284">
                    <c:v>COMP. 39</c:v>
                  </c:pt>
                  <c:pt idx="285">
                    <c:v>Mercado/14</c:v>
                  </c:pt>
                  <c:pt idx="286">
                    <c:v>88277</c:v>
                  </c:pt>
                  <c:pt idx="287">
                    <c:v>88316</c:v>
                  </c:pt>
                  <c:pt idx="288">
                    <c:v>Obs: composição/Base -  Composição 73885/7 + Mercado/14</c:v>
                  </c:pt>
                  <c:pt idx="290">
                    <c:v>COD.</c:v>
                  </c:pt>
                  <c:pt idx="291">
                    <c:v>COMP. 40</c:v>
                  </c:pt>
                  <c:pt idx="292">
                    <c:v>Mercado/15</c:v>
                  </c:pt>
                  <c:pt idx="293">
                    <c:v>88277</c:v>
                  </c:pt>
                  <c:pt idx="294">
                    <c:v>88316</c:v>
                  </c:pt>
                  <c:pt idx="295">
                    <c:v>Obs: composição/Base -  Composição 73885/7 + Mercado/15</c:v>
                  </c:pt>
                  <c:pt idx="297">
                    <c:v>COD.</c:v>
                  </c:pt>
                  <c:pt idx="298">
                    <c:v>COMP. 41</c:v>
                  </c:pt>
                  <c:pt idx="299">
                    <c:v>Mercado/16</c:v>
                  </c:pt>
                  <c:pt idx="300">
                    <c:v>88277</c:v>
                  </c:pt>
                  <c:pt idx="301">
                    <c:v>88316</c:v>
                  </c:pt>
                  <c:pt idx="302">
                    <c:v>Obs: composição/Base -  Composição 73885/7 + Mercado/16</c:v>
                  </c:pt>
                  <c:pt idx="304">
                    <c:v>COD.</c:v>
                  </c:pt>
                  <c:pt idx="305">
                    <c:v>COMP. 42</c:v>
                  </c:pt>
                  <c:pt idx="306">
                    <c:v>7253</c:v>
                  </c:pt>
                  <c:pt idx="307">
                    <c:v>88316</c:v>
                  </c:pt>
                  <c:pt idx="308">
                    <c:v>Obs: composição/Base -  Composição Modificada -  ORSE - 2394</c:v>
                  </c:pt>
                  <c:pt idx="310">
                    <c:v>COD.</c:v>
                  </c:pt>
                  <c:pt idx="311">
                    <c:v>COMP. 43</c:v>
                  </c:pt>
                  <c:pt idx="312">
                    <c:v>2036</c:v>
                  </c:pt>
                  <c:pt idx="313">
                    <c:v>138</c:v>
                  </c:pt>
                  <c:pt idx="314">
                    <c:v>20067</c:v>
                  </c:pt>
                  <c:pt idx="315">
                    <c:v>88267</c:v>
                  </c:pt>
                  <c:pt idx="316">
                    <c:v>88316</c:v>
                  </c:pt>
                  <c:pt idx="317">
                    <c:v>Obs: composição/Base -  ORSE - 09389</c:v>
                  </c:pt>
                  <c:pt idx="319">
                    <c:v>COD.</c:v>
                  </c:pt>
                  <c:pt idx="320">
                    <c:v>COMP. 44</c:v>
                  </c:pt>
                  <c:pt idx="321">
                    <c:v>20078</c:v>
                  </c:pt>
                  <c:pt idx="322">
                    <c:v>299</c:v>
                  </c:pt>
                  <c:pt idx="323">
                    <c:v>9841</c:v>
                  </c:pt>
                  <c:pt idx="324">
                    <c:v>88267</c:v>
                  </c:pt>
                  <c:pt idx="325">
                    <c:v>88316</c:v>
                  </c:pt>
                  <c:pt idx="326">
                    <c:v>Obs: composição/Base -  ORSE - 09387</c:v>
                  </c:pt>
                  <c:pt idx="328">
                    <c:v>COD.</c:v>
                  </c:pt>
                  <c:pt idx="329">
                    <c:v>COMP. 45</c:v>
                  </c:pt>
                  <c:pt idx="330">
                    <c:v>20078</c:v>
                  </c:pt>
                  <c:pt idx="331">
                    <c:v>298</c:v>
                  </c:pt>
                  <c:pt idx="332">
                    <c:v>9839</c:v>
                  </c:pt>
                  <c:pt idx="333">
                    <c:v>88267</c:v>
                  </c:pt>
                  <c:pt idx="334">
                    <c:v>88316</c:v>
                  </c:pt>
                  <c:pt idx="335">
                    <c:v>Obs: composição/Base -  ORSE - 09386</c:v>
                  </c:pt>
                  <c:pt idx="337">
                    <c:v>COD.</c:v>
                  </c:pt>
                  <c:pt idx="338">
                    <c:v>COMP. 46</c:v>
                  </c:pt>
                  <c:pt idx="339">
                    <c:v>20078</c:v>
                  </c:pt>
                  <c:pt idx="340">
                    <c:v>20085</c:v>
                  </c:pt>
                  <c:pt idx="341">
                    <c:v>20068</c:v>
                  </c:pt>
                  <c:pt idx="342">
                    <c:v>88267</c:v>
                  </c:pt>
                  <c:pt idx="343">
                    <c:v>88316</c:v>
                  </c:pt>
                  <c:pt idx="344">
                    <c:v>Obs: composição/Base -  ORSE - 09385</c:v>
                  </c:pt>
                  <c:pt idx="346">
                    <c:v>COD.</c:v>
                  </c:pt>
                  <c:pt idx="347">
                    <c:v>COMP. 47</c:v>
                  </c:pt>
                  <c:pt idx="348">
                    <c:v>138</c:v>
                  </c:pt>
                  <c:pt idx="349">
                    <c:v>1270</c:v>
                  </c:pt>
                  <c:pt idx="350">
                    <c:v>2036</c:v>
                  </c:pt>
                  <c:pt idx="351">
                    <c:v>88267</c:v>
                  </c:pt>
                  <c:pt idx="352">
                    <c:v>88316</c:v>
                  </c:pt>
                  <c:pt idx="353">
                    <c:v>301</c:v>
                  </c:pt>
                  <c:pt idx="354">
                    <c:v>296</c:v>
                  </c:pt>
                  <c:pt idx="355">
                    <c:v>Obs: composição/Base -  ORSE - 1636</c:v>
                  </c:pt>
                  <c:pt idx="357">
                    <c:v>COD.</c:v>
                  </c:pt>
                  <c:pt idx="358">
                    <c:v>COMP. 48</c:v>
                  </c:pt>
                  <c:pt idx="359">
                    <c:v>20078</c:v>
                  </c:pt>
                  <c:pt idx="360">
                    <c:v>297</c:v>
                  </c:pt>
                  <c:pt idx="361">
                    <c:v>296</c:v>
                  </c:pt>
                  <c:pt idx="362">
                    <c:v>11657</c:v>
                  </c:pt>
                  <c:pt idx="363">
                    <c:v>88267</c:v>
                  </c:pt>
                  <c:pt idx="364">
                    <c:v>88316</c:v>
                  </c:pt>
                  <c:pt idx="365">
                    <c:v>Obs: composição/Base -  ORSE - 1586</c:v>
                  </c:pt>
                  <c:pt idx="367">
                    <c:v>COD.</c:v>
                  </c:pt>
                  <c:pt idx="368">
                    <c:v>COMP. 49</c:v>
                  </c:pt>
                  <c:pt idx="369">
                    <c:v>20078</c:v>
                  </c:pt>
                  <c:pt idx="370">
                    <c:v>300</c:v>
                  </c:pt>
                  <c:pt idx="371">
                    <c:v>9840</c:v>
                  </c:pt>
                  <c:pt idx="372">
                    <c:v>88267</c:v>
                  </c:pt>
                  <c:pt idx="373">
                    <c:v>88316</c:v>
                  </c:pt>
                  <c:pt idx="374">
                    <c:v>Obs: composição/Base -  ORSE - 9388</c:v>
                  </c:pt>
                  <c:pt idx="376">
                    <c:v>COD.</c:v>
                  </c:pt>
                  <c:pt idx="377">
                    <c:v>COMP. 50</c:v>
                  </c:pt>
                  <c:pt idx="378">
                    <c:v>88316</c:v>
                  </c:pt>
                  <c:pt idx="379">
                    <c:v>88267</c:v>
                  </c:pt>
                  <c:pt idx="380">
                    <c:v>2036</c:v>
                  </c:pt>
                  <c:pt idx="381">
                    <c:v>706</c:v>
                  </c:pt>
                  <c:pt idx="382">
                    <c:v>138</c:v>
                  </c:pt>
                  <c:pt idx="383">
                    <c:v>Obs: composição/Base -  SINAPI - 1102</c:v>
                  </c:pt>
                  <c:pt idx="385">
                    <c:v>COD.</c:v>
                  </c:pt>
                  <c:pt idx="386">
                    <c:v>COMP. 51</c:v>
                  </c:pt>
                  <c:pt idx="387">
                    <c:v>Mercado/1</c:v>
                  </c:pt>
                  <c:pt idx="388">
                    <c:v>88316</c:v>
                  </c:pt>
                  <c:pt idx="389">
                    <c:v>91467</c:v>
                  </c:pt>
                  <c:pt idx="390">
                    <c:v>Obs: composição/Base -  Composição modificada - ORSE - 8371</c:v>
                  </c:pt>
                  <c:pt idx="392">
                    <c:v>COD.</c:v>
                  </c:pt>
                  <c:pt idx="393">
                    <c:v>COMP. 52</c:v>
                  </c:pt>
                  <c:pt idx="394">
                    <c:v>37105</c:v>
                  </c:pt>
                  <c:pt idx="395">
                    <c:v>3146</c:v>
                  </c:pt>
                  <c:pt idx="396">
                    <c:v>6019</c:v>
                  </c:pt>
                  <c:pt idx="397">
                    <c:v>71</c:v>
                  </c:pt>
                  <c:pt idx="398">
                    <c:v>99</c:v>
                  </c:pt>
                  <c:pt idx="399">
                    <c:v>73</c:v>
                  </c:pt>
                  <c:pt idx="400">
                    <c:v>3482</c:v>
                  </c:pt>
                  <c:pt idx="401">
                    <c:v>3876</c:v>
                  </c:pt>
                  <c:pt idx="402">
                    <c:v>3878</c:v>
                  </c:pt>
                  <c:pt idx="403">
                    <c:v>3884</c:v>
                  </c:pt>
                  <c:pt idx="404">
                    <c:v>9862</c:v>
                  </c:pt>
                  <c:pt idx="405">
                    <c:v>9866</c:v>
                  </c:pt>
                  <c:pt idx="406">
                    <c:v>11830</c:v>
                  </c:pt>
                  <c:pt idx="407">
                    <c:v>34492</c:v>
                  </c:pt>
                  <c:pt idx="408">
                    <c:v>25950</c:v>
                  </c:pt>
                  <c:pt idx="409">
                    <c:v>92874</c:v>
                  </c:pt>
                  <c:pt idx="410">
                    <c:v>88316</c:v>
                  </c:pt>
                  <c:pt idx="411">
                    <c:v>88267</c:v>
                  </c:pt>
                  <c:pt idx="412">
                    <c:v>Obs: composição/Base -  Composição -  ORSE - 1442</c:v>
                  </c:pt>
                  <c:pt idx="414">
                    <c:v>COD.</c:v>
                  </c:pt>
                  <c:pt idx="415">
                    <c:v>COMP. 53</c:v>
                  </c:pt>
                  <c:pt idx="416">
                    <c:v>377</c:v>
                  </c:pt>
                  <c:pt idx="417">
                    <c:v>88316</c:v>
                  </c:pt>
                  <c:pt idx="418">
                    <c:v>Obs: composição/Base -  ORSE - 02066</c:v>
                  </c:pt>
                  <c:pt idx="420">
                    <c:v>COD.</c:v>
                  </c:pt>
                  <c:pt idx="421">
                    <c:v>COMP. 54</c:v>
                  </c:pt>
                  <c:pt idx="422">
                    <c:v>981</c:v>
                  </c:pt>
                  <c:pt idx="423">
                    <c:v>982</c:v>
                  </c:pt>
                  <c:pt idx="424">
                    <c:v>1326</c:v>
                  </c:pt>
                  <c:pt idx="425">
                    <c:v>2384</c:v>
                  </c:pt>
                  <c:pt idx="426">
                    <c:v>88267</c:v>
                  </c:pt>
                  <c:pt idx="427">
                    <c:v>88316</c:v>
                  </c:pt>
                  <c:pt idx="428">
                    <c:v>6136</c:v>
                  </c:pt>
                  <c:pt idx="429">
                    <c:v>11683</c:v>
                  </c:pt>
                  <c:pt idx="430">
                    <c:v>Obs: composição/Base -  ORSE - 2005 (Retiramos o tipo de torneira)</c:v>
                  </c:pt>
                  <c:pt idx="432">
                    <c:v>COD.</c:v>
                  </c:pt>
                  <c:pt idx="433">
                    <c:v>COMP. 55</c:v>
                  </c:pt>
                  <c:pt idx="434">
                    <c:v>11683</c:v>
                  </c:pt>
                  <c:pt idx="435">
                    <c:v>6145</c:v>
                  </c:pt>
                  <c:pt idx="436">
                    <c:v>88316</c:v>
                  </c:pt>
                  <c:pt idx="437">
                    <c:v>88267</c:v>
                  </c:pt>
                  <c:pt idx="438">
                    <c:v>4393</c:v>
                  </c:pt>
                  <c:pt idx="439">
                    <c:v>2384</c:v>
                  </c:pt>
                  <c:pt idx="440">
                    <c:v>1326</c:v>
                  </c:pt>
                  <c:pt idx="441">
                    <c:v>982</c:v>
                  </c:pt>
                  <c:pt idx="442">
                    <c:v>981</c:v>
                  </c:pt>
                  <c:pt idx="443">
                    <c:v>Obs: composição/Base -  ORSE - 2006 (Retiramos o tipo de torneira)</c:v>
                  </c:pt>
                  <c:pt idx="445">
                    <c:v>COD.</c:v>
                  </c:pt>
                  <c:pt idx="446">
                    <c:v>COMP. 56</c:v>
                  </c:pt>
                  <c:pt idx="447">
                    <c:v>8515</c:v>
                  </c:pt>
                  <c:pt idx="448">
                    <c:v>11683</c:v>
                  </c:pt>
                  <c:pt idx="449">
                    <c:v>6145</c:v>
                  </c:pt>
                  <c:pt idx="450">
                    <c:v>88316</c:v>
                  </c:pt>
                  <c:pt idx="451">
                    <c:v>88267</c:v>
                  </c:pt>
                  <c:pt idx="452">
                    <c:v>4393</c:v>
                  </c:pt>
                  <c:pt idx="453">
                    <c:v>2384</c:v>
                  </c:pt>
                  <c:pt idx="454">
                    <c:v>982</c:v>
                  </c:pt>
                  <c:pt idx="455">
                    <c:v>981</c:v>
                  </c:pt>
                  <c:pt idx="456">
                    <c:v>Obs: composição/Base -  ORSE - 2006(todos os itens menos o lavatório e torneira) + 8515/ORSE INSUMO</c:v>
                  </c:pt>
                  <c:pt idx="458">
                    <c:v>COD.</c:v>
                  </c:pt>
                  <c:pt idx="459">
                    <c:v>COMP. 57</c:v>
                  </c:pt>
                  <c:pt idx="460">
                    <c:v>981</c:v>
                  </c:pt>
                  <c:pt idx="461">
                    <c:v>Mercado/2</c:v>
                  </c:pt>
                  <c:pt idx="462">
                    <c:v>88267</c:v>
                  </c:pt>
                  <c:pt idx="463">
                    <c:v>88316</c:v>
                  </c:pt>
                  <c:pt idx="464">
                    <c:v>Obs: composição/Base -  ORSE -  4392 - MODIFICADA</c:v>
                  </c:pt>
                  <c:pt idx="466">
                    <c:v>COD.</c:v>
                  </c:pt>
                  <c:pt idx="467">
                    <c:v>COMP. 58</c:v>
                  </c:pt>
                  <c:pt idx="468">
                    <c:v>Mercado/3</c:v>
                  </c:pt>
                  <c:pt idx="469">
                    <c:v>88309</c:v>
                  </c:pt>
                  <c:pt idx="470">
                    <c:v>88316</c:v>
                  </c:pt>
                  <c:pt idx="471">
                    <c:v>94963</c:v>
                  </c:pt>
                  <c:pt idx="472">
                    <c:v>92921</c:v>
                  </c:pt>
                  <c:pt idx="473">
                    <c:v>87298</c:v>
                  </c:pt>
                  <c:pt idx="474">
                    <c:v>Mercado/4</c:v>
                  </c:pt>
                  <c:pt idx="475">
                    <c:v>88316</c:v>
                  </c:pt>
                  <c:pt idx="476">
                    <c:v>88267</c:v>
                  </c:pt>
                  <c:pt idx="477">
                    <c:v>Obs: composição/Base -  ORSE - 8365(Retirada a Bancada)+ EXPURGO + SIFÃO</c:v>
                  </c:pt>
                  <c:pt idx="479">
                    <c:v>COD.</c:v>
                  </c:pt>
                  <c:pt idx="480">
                    <c:v>COMP. 59</c:v>
                  </c:pt>
                  <c:pt idx="481">
                    <c:v>39588</c:v>
                  </c:pt>
                  <c:pt idx="482">
                    <c:v>39833</c:v>
                  </c:pt>
                  <c:pt idx="483">
                    <c:v>88264</c:v>
                  </c:pt>
                  <c:pt idx="484">
                    <c:v>88316</c:v>
                  </c:pt>
                  <c:pt idx="485">
                    <c:v>Obs: composição/Base -  ORSE - 8020(Complementada)</c:v>
                  </c:pt>
                  <c:pt idx="487">
                    <c:v>COD.</c:v>
                  </c:pt>
                  <c:pt idx="488">
                    <c:v>COMP. 60</c:v>
                  </c:pt>
                  <c:pt idx="489">
                    <c:v>404</c:v>
                  </c:pt>
                  <c:pt idx="490">
                    <c:v>88264</c:v>
                  </c:pt>
                  <c:pt idx="491">
                    <c:v>Obs: composição/Base -  Composição -  ORSE - 9828 + 404/SINAPI INSUMO</c:v>
                  </c:pt>
                </c:lvl>
              </c:multiLvlStrCache>
            </c:multiLvlStrRef>
          </c:cat>
          <c:val>
            <c:numRef>
              <c:f>COMPOSIÇÕES!$M$9:$M$500</c:f>
              <c:numCache>
                <c:formatCode>General</c:formatCode>
                <c:ptCount val="492"/>
                <c:pt idx="0">
                  <c:v>0</c:v>
                </c:pt>
                <c:pt idx="1">
                  <c:v>0</c:v>
                </c:pt>
                <c:pt idx="2">
                  <c:v>0</c:v>
                </c:pt>
                <c:pt idx="3">
                  <c:v>0</c:v>
                </c:pt>
                <c:pt idx="4">
                  <c:v>0</c:v>
                </c:pt>
                <c:pt idx="5">
                  <c:v>0</c:v>
                </c:pt>
                <c:pt idx="6">
                  <c:v>0</c:v>
                </c:pt>
                <c:pt idx="7">
                  <c:v>0</c:v>
                </c:pt>
                <c:pt idx="8">
                  <c:v>0</c:v>
                </c:pt>
                <c:pt idx="9">
                  <c:v>0</c:v>
                </c:pt>
                <c:pt idx="10">
                  <c:v>0</c:v>
                </c:pt>
                <c:pt idx="12">
                  <c:v>0</c:v>
                </c:pt>
                <c:pt idx="13">
                  <c:v>0</c:v>
                </c:pt>
                <c:pt idx="14">
                  <c:v>0</c:v>
                </c:pt>
                <c:pt idx="15">
                  <c:v>0</c:v>
                </c:pt>
                <c:pt idx="16">
                  <c:v>0</c:v>
                </c:pt>
                <c:pt idx="18">
                  <c:v>0</c:v>
                </c:pt>
                <c:pt idx="19">
                  <c:v>0</c:v>
                </c:pt>
                <c:pt idx="20">
                  <c:v>0</c:v>
                </c:pt>
                <c:pt idx="21">
                  <c:v>0</c:v>
                </c:pt>
                <c:pt idx="22">
                  <c:v>0</c:v>
                </c:pt>
                <c:pt idx="24">
                  <c:v>0</c:v>
                </c:pt>
                <c:pt idx="25">
                  <c:v>0</c:v>
                </c:pt>
                <c:pt idx="26">
                  <c:v>0</c:v>
                </c:pt>
                <c:pt idx="27">
                  <c:v>0</c:v>
                </c:pt>
                <c:pt idx="28">
                  <c:v>0</c:v>
                </c:pt>
                <c:pt idx="29">
                  <c:v>0</c:v>
                </c:pt>
                <c:pt idx="31">
                  <c:v>0</c:v>
                </c:pt>
                <c:pt idx="32">
                  <c:v>0</c:v>
                </c:pt>
                <c:pt idx="33">
                  <c:v>0</c:v>
                </c:pt>
                <c:pt idx="34">
                  <c:v>0</c:v>
                </c:pt>
                <c:pt idx="35">
                  <c:v>0</c:v>
                </c:pt>
                <c:pt idx="37">
                  <c:v>0</c:v>
                </c:pt>
                <c:pt idx="38">
                  <c:v>0</c:v>
                </c:pt>
                <c:pt idx="39">
                  <c:v>0</c:v>
                </c:pt>
                <c:pt idx="40">
                  <c:v>0</c:v>
                </c:pt>
                <c:pt idx="41">
                  <c:v>0</c:v>
                </c:pt>
                <c:pt idx="43">
                  <c:v>0</c:v>
                </c:pt>
                <c:pt idx="44">
                  <c:v>0</c:v>
                </c:pt>
                <c:pt idx="45">
                  <c:v>0</c:v>
                </c:pt>
                <c:pt idx="46">
                  <c:v>0</c:v>
                </c:pt>
                <c:pt idx="47">
                  <c:v>0</c:v>
                </c:pt>
                <c:pt idx="48">
                  <c:v>0</c:v>
                </c:pt>
                <c:pt idx="49">
                  <c:v>0</c:v>
                </c:pt>
                <c:pt idx="50">
                  <c:v>0</c:v>
                </c:pt>
                <c:pt idx="52">
                  <c:v>0</c:v>
                </c:pt>
                <c:pt idx="53">
                  <c:v>0</c:v>
                </c:pt>
                <c:pt idx="54">
                  <c:v>0</c:v>
                </c:pt>
                <c:pt idx="55">
                  <c:v>0</c:v>
                </c:pt>
                <c:pt idx="56">
                  <c:v>0</c:v>
                </c:pt>
                <c:pt idx="57">
                  <c:v>0</c:v>
                </c:pt>
                <c:pt idx="59">
                  <c:v>0</c:v>
                </c:pt>
                <c:pt idx="60">
                  <c:v>0</c:v>
                </c:pt>
                <c:pt idx="61">
                  <c:v>0</c:v>
                </c:pt>
                <c:pt idx="62">
                  <c:v>0</c:v>
                </c:pt>
                <c:pt idx="63">
                  <c:v>0</c:v>
                </c:pt>
                <c:pt idx="64">
                  <c:v>0</c:v>
                </c:pt>
                <c:pt idx="66">
                  <c:v>0</c:v>
                </c:pt>
                <c:pt idx="67">
                  <c:v>0</c:v>
                </c:pt>
                <c:pt idx="68">
                  <c:v>0</c:v>
                </c:pt>
                <c:pt idx="69">
                  <c:v>0</c:v>
                </c:pt>
                <c:pt idx="70">
                  <c:v>0</c:v>
                </c:pt>
                <c:pt idx="71">
                  <c:v>0</c:v>
                </c:pt>
                <c:pt idx="72">
                  <c:v>0</c:v>
                </c:pt>
                <c:pt idx="74">
                  <c:v>0</c:v>
                </c:pt>
                <c:pt idx="75">
                  <c:v>0</c:v>
                </c:pt>
                <c:pt idx="76">
                  <c:v>0</c:v>
                </c:pt>
                <c:pt idx="77">
                  <c:v>0</c:v>
                </c:pt>
                <c:pt idx="78">
                  <c:v>0</c:v>
                </c:pt>
                <c:pt idx="79">
                  <c:v>0</c:v>
                </c:pt>
                <c:pt idx="80">
                  <c:v>0</c:v>
                </c:pt>
                <c:pt idx="82">
                  <c:v>0</c:v>
                </c:pt>
                <c:pt idx="83">
                  <c:v>0</c:v>
                </c:pt>
                <c:pt idx="84">
                  <c:v>0</c:v>
                </c:pt>
                <c:pt idx="85">
                  <c:v>0</c:v>
                </c:pt>
                <c:pt idx="86">
                  <c:v>0</c:v>
                </c:pt>
                <c:pt idx="88">
                  <c:v>0</c:v>
                </c:pt>
                <c:pt idx="89">
                  <c:v>0</c:v>
                </c:pt>
                <c:pt idx="90">
                  <c:v>0</c:v>
                </c:pt>
                <c:pt idx="91">
                  <c:v>0</c:v>
                </c:pt>
                <c:pt idx="93">
                  <c:v>0</c:v>
                </c:pt>
                <c:pt idx="94">
                  <c:v>0</c:v>
                </c:pt>
                <c:pt idx="95">
                  <c:v>0</c:v>
                </c:pt>
                <c:pt idx="96">
                  <c:v>0</c:v>
                </c:pt>
                <c:pt idx="98">
                  <c:v>0</c:v>
                </c:pt>
                <c:pt idx="99">
                  <c:v>0</c:v>
                </c:pt>
                <c:pt idx="100">
                  <c:v>0</c:v>
                </c:pt>
                <c:pt idx="101">
                  <c:v>0</c:v>
                </c:pt>
                <c:pt idx="103">
                  <c:v>0</c:v>
                </c:pt>
                <c:pt idx="104">
                  <c:v>0</c:v>
                </c:pt>
                <c:pt idx="105">
                  <c:v>0</c:v>
                </c:pt>
                <c:pt idx="106">
                  <c:v>0</c:v>
                </c:pt>
                <c:pt idx="108">
                  <c:v>0</c:v>
                </c:pt>
                <c:pt idx="109">
                  <c:v>0</c:v>
                </c:pt>
                <c:pt idx="110">
                  <c:v>0</c:v>
                </c:pt>
                <c:pt idx="111">
                  <c:v>0</c:v>
                </c:pt>
                <c:pt idx="112">
                  <c:v>0</c:v>
                </c:pt>
                <c:pt idx="113">
                  <c:v>0</c:v>
                </c:pt>
                <c:pt idx="114">
                  <c:v>0</c:v>
                </c:pt>
                <c:pt idx="115">
                  <c:v>0</c:v>
                </c:pt>
                <c:pt idx="117">
                  <c:v>0</c:v>
                </c:pt>
                <c:pt idx="118">
                  <c:v>0</c:v>
                </c:pt>
                <c:pt idx="119">
                  <c:v>0</c:v>
                </c:pt>
                <c:pt idx="120">
                  <c:v>0</c:v>
                </c:pt>
                <c:pt idx="121">
                  <c:v>0</c:v>
                </c:pt>
                <c:pt idx="122">
                  <c:v>0</c:v>
                </c:pt>
                <c:pt idx="124">
                  <c:v>0</c:v>
                </c:pt>
                <c:pt idx="125">
                  <c:v>0</c:v>
                </c:pt>
                <c:pt idx="126">
                  <c:v>0</c:v>
                </c:pt>
                <c:pt idx="127">
                  <c:v>0</c:v>
                </c:pt>
                <c:pt idx="128">
                  <c:v>0</c:v>
                </c:pt>
                <c:pt idx="130">
                  <c:v>0</c:v>
                </c:pt>
                <c:pt idx="131">
                  <c:v>0</c:v>
                </c:pt>
                <c:pt idx="132">
                  <c:v>0</c:v>
                </c:pt>
                <c:pt idx="133">
                  <c:v>0</c:v>
                </c:pt>
                <c:pt idx="134">
                  <c:v>0</c:v>
                </c:pt>
                <c:pt idx="135">
                  <c:v>0</c:v>
                </c:pt>
                <c:pt idx="137">
                  <c:v>0</c:v>
                </c:pt>
                <c:pt idx="138">
                  <c:v>0</c:v>
                </c:pt>
                <c:pt idx="139">
                  <c:v>0</c:v>
                </c:pt>
                <c:pt idx="140">
                  <c:v>0</c:v>
                </c:pt>
                <c:pt idx="141">
                  <c:v>0</c:v>
                </c:pt>
                <c:pt idx="143">
                  <c:v>0</c:v>
                </c:pt>
                <c:pt idx="144">
                  <c:v>0</c:v>
                </c:pt>
                <c:pt idx="145">
                  <c:v>0</c:v>
                </c:pt>
                <c:pt idx="146">
                  <c:v>0</c:v>
                </c:pt>
                <c:pt idx="147">
                  <c:v>0</c:v>
                </c:pt>
                <c:pt idx="148">
                  <c:v>0</c:v>
                </c:pt>
                <c:pt idx="149">
                  <c:v>0</c:v>
                </c:pt>
                <c:pt idx="150">
                  <c:v>0</c:v>
                </c:pt>
                <c:pt idx="152">
                  <c:v>0</c:v>
                </c:pt>
                <c:pt idx="153">
                  <c:v>0</c:v>
                </c:pt>
                <c:pt idx="154">
                  <c:v>0</c:v>
                </c:pt>
                <c:pt idx="155">
                  <c:v>0</c:v>
                </c:pt>
                <c:pt idx="156">
                  <c:v>0</c:v>
                </c:pt>
                <c:pt idx="157">
                  <c:v>0</c:v>
                </c:pt>
                <c:pt idx="159">
                  <c:v>0</c:v>
                </c:pt>
                <c:pt idx="160">
                  <c:v>0</c:v>
                </c:pt>
                <c:pt idx="161">
                  <c:v>0</c:v>
                </c:pt>
                <c:pt idx="162">
                  <c:v>0</c:v>
                </c:pt>
                <c:pt idx="163">
                  <c:v>0</c:v>
                </c:pt>
                <c:pt idx="164">
                  <c:v>0</c:v>
                </c:pt>
                <c:pt idx="165">
                  <c:v>0</c:v>
                </c:pt>
                <c:pt idx="167">
                  <c:v>0</c:v>
                </c:pt>
                <c:pt idx="168">
                  <c:v>0</c:v>
                </c:pt>
                <c:pt idx="169">
                  <c:v>0</c:v>
                </c:pt>
                <c:pt idx="170">
                  <c:v>0</c:v>
                </c:pt>
                <c:pt idx="171">
                  <c:v>0</c:v>
                </c:pt>
                <c:pt idx="172">
                  <c:v>0</c:v>
                </c:pt>
                <c:pt idx="173">
                  <c:v>0</c:v>
                </c:pt>
                <c:pt idx="174">
                  <c:v>0</c:v>
                </c:pt>
                <c:pt idx="175">
                  <c:v>0</c:v>
                </c:pt>
                <c:pt idx="176">
                  <c:v>0</c:v>
                </c:pt>
                <c:pt idx="178">
                  <c:v>0</c:v>
                </c:pt>
                <c:pt idx="179">
                  <c:v>0</c:v>
                </c:pt>
                <c:pt idx="180">
                  <c:v>0</c:v>
                </c:pt>
                <c:pt idx="181">
                  <c:v>0</c:v>
                </c:pt>
                <c:pt idx="182">
                  <c:v>0</c:v>
                </c:pt>
                <c:pt idx="183">
                  <c:v>0</c:v>
                </c:pt>
                <c:pt idx="184">
                  <c:v>0</c:v>
                </c:pt>
                <c:pt idx="185">
                  <c:v>0</c:v>
                </c:pt>
                <c:pt idx="186">
                  <c:v>0</c:v>
                </c:pt>
                <c:pt idx="187">
                  <c:v>0</c:v>
                </c:pt>
                <c:pt idx="188">
                  <c:v>0</c:v>
                </c:pt>
                <c:pt idx="190">
                  <c:v>0</c:v>
                </c:pt>
                <c:pt idx="191">
                  <c:v>0</c:v>
                </c:pt>
                <c:pt idx="192">
                  <c:v>0</c:v>
                </c:pt>
                <c:pt idx="193">
                  <c:v>0</c:v>
                </c:pt>
                <c:pt idx="194">
                  <c:v>0</c:v>
                </c:pt>
                <c:pt idx="196">
                  <c:v>0</c:v>
                </c:pt>
                <c:pt idx="197">
                  <c:v>0</c:v>
                </c:pt>
                <c:pt idx="198">
                  <c:v>0</c:v>
                </c:pt>
                <c:pt idx="199">
                  <c:v>0</c:v>
                </c:pt>
                <c:pt idx="200">
                  <c:v>0</c:v>
                </c:pt>
                <c:pt idx="202">
                  <c:v>0</c:v>
                </c:pt>
                <c:pt idx="203">
                  <c:v>0</c:v>
                </c:pt>
                <c:pt idx="204">
                  <c:v>0</c:v>
                </c:pt>
                <c:pt idx="205">
                  <c:v>0</c:v>
                </c:pt>
                <c:pt idx="206">
                  <c:v>0</c:v>
                </c:pt>
                <c:pt idx="207">
                  <c:v>0</c:v>
                </c:pt>
                <c:pt idx="208">
                  <c:v>0</c:v>
                </c:pt>
                <c:pt idx="209">
                  <c:v>0</c:v>
                </c:pt>
                <c:pt idx="210">
                  <c:v>0</c:v>
                </c:pt>
                <c:pt idx="211">
                  <c:v>0</c:v>
                </c:pt>
                <c:pt idx="212">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1">
                  <c:v>0</c:v>
                </c:pt>
                <c:pt idx="232">
                  <c:v>0</c:v>
                </c:pt>
                <c:pt idx="233">
                  <c:v>0</c:v>
                </c:pt>
                <c:pt idx="234">
                  <c:v>0</c:v>
                </c:pt>
                <c:pt idx="236">
                  <c:v>0</c:v>
                </c:pt>
                <c:pt idx="237">
                  <c:v>0</c:v>
                </c:pt>
                <c:pt idx="238">
                  <c:v>0</c:v>
                </c:pt>
                <c:pt idx="239">
                  <c:v>0</c:v>
                </c:pt>
                <c:pt idx="241">
                  <c:v>0</c:v>
                </c:pt>
                <c:pt idx="242">
                  <c:v>0</c:v>
                </c:pt>
                <c:pt idx="243">
                  <c:v>0</c:v>
                </c:pt>
                <c:pt idx="244">
                  <c:v>0</c:v>
                </c:pt>
                <c:pt idx="245">
                  <c:v>0</c:v>
                </c:pt>
                <c:pt idx="246">
                  <c:v>0</c:v>
                </c:pt>
                <c:pt idx="248">
                  <c:v>0</c:v>
                </c:pt>
                <c:pt idx="249">
                  <c:v>0</c:v>
                </c:pt>
                <c:pt idx="250">
                  <c:v>0</c:v>
                </c:pt>
                <c:pt idx="251">
                  <c:v>0</c:v>
                </c:pt>
                <c:pt idx="252">
                  <c:v>0</c:v>
                </c:pt>
                <c:pt idx="253">
                  <c:v>0</c:v>
                </c:pt>
                <c:pt idx="255">
                  <c:v>0</c:v>
                </c:pt>
                <c:pt idx="256">
                  <c:v>0</c:v>
                </c:pt>
                <c:pt idx="257">
                  <c:v>0</c:v>
                </c:pt>
                <c:pt idx="258">
                  <c:v>0</c:v>
                </c:pt>
                <c:pt idx="259">
                  <c:v>0</c:v>
                </c:pt>
                <c:pt idx="260">
                  <c:v>0</c:v>
                </c:pt>
                <c:pt idx="262">
                  <c:v>0</c:v>
                </c:pt>
                <c:pt idx="263">
                  <c:v>0</c:v>
                </c:pt>
                <c:pt idx="264">
                  <c:v>0</c:v>
                </c:pt>
                <c:pt idx="265">
                  <c:v>0</c:v>
                </c:pt>
                <c:pt idx="266">
                  <c:v>0</c:v>
                </c:pt>
                <c:pt idx="267">
                  <c:v>0</c:v>
                </c:pt>
                <c:pt idx="269">
                  <c:v>0</c:v>
                </c:pt>
                <c:pt idx="270">
                  <c:v>0</c:v>
                </c:pt>
                <c:pt idx="271">
                  <c:v>0</c:v>
                </c:pt>
                <c:pt idx="272">
                  <c:v>0</c:v>
                </c:pt>
                <c:pt idx="273">
                  <c:v>0</c:v>
                </c:pt>
                <c:pt idx="274">
                  <c:v>0</c:v>
                </c:pt>
                <c:pt idx="276">
                  <c:v>0</c:v>
                </c:pt>
                <c:pt idx="277">
                  <c:v>0</c:v>
                </c:pt>
                <c:pt idx="278">
                  <c:v>0</c:v>
                </c:pt>
                <c:pt idx="279">
                  <c:v>0</c:v>
                </c:pt>
                <c:pt idx="280">
                  <c:v>0</c:v>
                </c:pt>
                <c:pt idx="281">
                  <c:v>0</c:v>
                </c:pt>
                <c:pt idx="283">
                  <c:v>0</c:v>
                </c:pt>
                <c:pt idx="284">
                  <c:v>0</c:v>
                </c:pt>
                <c:pt idx="285">
                  <c:v>0</c:v>
                </c:pt>
                <c:pt idx="286">
                  <c:v>0</c:v>
                </c:pt>
                <c:pt idx="287">
                  <c:v>0</c:v>
                </c:pt>
                <c:pt idx="288">
                  <c:v>0</c:v>
                </c:pt>
                <c:pt idx="290">
                  <c:v>0</c:v>
                </c:pt>
                <c:pt idx="291">
                  <c:v>0</c:v>
                </c:pt>
                <c:pt idx="292">
                  <c:v>0</c:v>
                </c:pt>
                <c:pt idx="293">
                  <c:v>0</c:v>
                </c:pt>
                <c:pt idx="294">
                  <c:v>0</c:v>
                </c:pt>
                <c:pt idx="295">
                  <c:v>0</c:v>
                </c:pt>
                <c:pt idx="297">
                  <c:v>0</c:v>
                </c:pt>
                <c:pt idx="298">
                  <c:v>0</c:v>
                </c:pt>
                <c:pt idx="299">
                  <c:v>0</c:v>
                </c:pt>
                <c:pt idx="300">
                  <c:v>0</c:v>
                </c:pt>
                <c:pt idx="301">
                  <c:v>0</c:v>
                </c:pt>
                <c:pt idx="302">
                  <c:v>0</c:v>
                </c:pt>
                <c:pt idx="304">
                  <c:v>0</c:v>
                </c:pt>
                <c:pt idx="305">
                  <c:v>0</c:v>
                </c:pt>
                <c:pt idx="306">
                  <c:v>0</c:v>
                </c:pt>
                <c:pt idx="307">
                  <c:v>0</c:v>
                </c:pt>
                <c:pt idx="308">
                  <c:v>0</c:v>
                </c:pt>
                <c:pt idx="310">
                  <c:v>0</c:v>
                </c:pt>
                <c:pt idx="311">
                  <c:v>0</c:v>
                </c:pt>
                <c:pt idx="312">
                  <c:v>0</c:v>
                </c:pt>
                <c:pt idx="313">
                  <c:v>0</c:v>
                </c:pt>
                <c:pt idx="314">
                  <c:v>0</c:v>
                </c:pt>
                <c:pt idx="315">
                  <c:v>0</c:v>
                </c:pt>
                <c:pt idx="316">
                  <c:v>0</c:v>
                </c:pt>
                <c:pt idx="317">
                  <c:v>0</c:v>
                </c:pt>
                <c:pt idx="319">
                  <c:v>0</c:v>
                </c:pt>
                <c:pt idx="320">
                  <c:v>0</c:v>
                </c:pt>
                <c:pt idx="321">
                  <c:v>0</c:v>
                </c:pt>
                <c:pt idx="322">
                  <c:v>0</c:v>
                </c:pt>
                <c:pt idx="323">
                  <c:v>0</c:v>
                </c:pt>
                <c:pt idx="324">
                  <c:v>0</c:v>
                </c:pt>
                <c:pt idx="325">
                  <c:v>0</c:v>
                </c:pt>
                <c:pt idx="326">
                  <c:v>0</c:v>
                </c:pt>
                <c:pt idx="328">
                  <c:v>0</c:v>
                </c:pt>
                <c:pt idx="329">
                  <c:v>0</c:v>
                </c:pt>
                <c:pt idx="330">
                  <c:v>0</c:v>
                </c:pt>
                <c:pt idx="331">
                  <c:v>0</c:v>
                </c:pt>
                <c:pt idx="332">
                  <c:v>0</c:v>
                </c:pt>
                <c:pt idx="333">
                  <c:v>0</c:v>
                </c:pt>
                <c:pt idx="334">
                  <c:v>0</c:v>
                </c:pt>
                <c:pt idx="335">
                  <c:v>0</c:v>
                </c:pt>
                <c:pt idx="337">
                  <c:v>0</c:v>
                </c:pt>
                <c:pt idx="338">
                  <c:v>0</c:v>
                </c:pt>
                <c:pt idx="339">
                  <c:v>0</c:v>
                </c:pt>
                <c:pt idx="340">
                  <c:v>0</c:v>
                </c:pt>
                <c:pt idx="341">
                  <c:v>0</c:v>
                </c:pt>
                <c:pt idx="342">
                  <c:v>0</c:v>
                </c:pt>
                <c:pt idx="343">
                  <c:v>0</c:v>
                </c:pt>
                <c:pt idx="344">
                  <c:v>0</c:v>
                </c:pt>
                <c:pt idx="346">
                  <c:v>0</c:v>
                </c:pt>
                <c:pt idx="347">
                  <c:v>0</c:v>
                </c:pt>
                <c:pt idx="348">
                  <c:v>0</c:v>
                </c:pt>
                <c:pt idx="349">
                  <c:v>0</c:v>
                </c:pt>
                <c:pt idx="350">
                  <c:v>0</c:v>
                </c:pt>
                <c:pt idx="351">
                  <c:v>0</c:v>
                </c:pt>
                <c:pt idx="352">
                  <c:v>0</c:v>
                </c:pt>
                <c:pt idx="353">
                  <c:v>0</c:v>
                </c:pt>
                <c:pt idx="354">
                  <c:v>0</c:v>
                </c:pt>
                <c:pt idx="355">
                  <c:v>0</c:v>
                </c:pt>
                <c:pt idx="357">
                  <c:v>0</c:v>
                </c:pt>
                <c:pt idx="358">
                  <c:v>0</c:v>
                </c:pt>
                <c:pt idx="359">
                  <c:v>0</c:v>
                </c:pt>
                <c:pt idx="360">
                  <c:v>0</c:v>
                </c:pt>
                <c:pt idx="361">
                  <c:v>0</c:v>
                </c:pt>
                <c:pt idx="362">
                  <c:v>0</c:v>
                </c:pt>
                <c:pt idx="363">
                  <c:v>0</c:v>
                </c:pt>
                <c:pt idx="364">
                  <c:v>0</c:v>
                </c:pt>
                <c:pt idx="365">
                  <c:v>0</c:v>
                </c:pt>
                <c:pt idx="367">
                  <c:v>0</c:v>
                </c:pt>
                <c:pt idx="368">
                  <c:v>0</c:v>
                </c:pt>
                <c:pt idx="369">
                  <c:v>0</c:v>
                </c:pt>
                <c:pt idx="370">
                  <c:v>0</c:v>
                </c:pt>
                <c:pt idx="371">
                  <c:v>0</c:v>
                </c:pt>
                <c:pt idx="372">
                  <c:v>0</c:v>
                </c:pt>
                <c:pt idx="373">
                  <c:v>0</c:v>
                </c:pt>
                <c:pt idx="374">
                  <c:v>0</c:v>
                </c:pt>
                <c:pt idx="376">
                  <c:v>0</c:v>
                </c:pt>
                <c:pt idx="377">
                  <c:v>0</c:v>
                </c:pt>
                <c:pt idx="378">
                  <c:v>0</c:v>
                </c:pt>
                <c:pt idx="379">
                  <c:v>0</c:v>
                </c:pt>
                <c:pt idx="380">
                  <c:v>0</c:v>
                </c:pt>
                <c:pt idx="381">
                  <c:v>0</c:v>
                </c:pt>
                <c:pt idx="382">
                  <c:v>0</c:v>
                </c:pt>
                <c:pt idx="383">
                  <c:v>0</c:v>
                </c:pt>
                <c:pt idx="385">
                  <c:v>0</c:v>
                </c:pt>
                <c:pt idx="386">
                  <c:v>0</c:v>
                </c:pt>
                <c:pt idx="387">
                  <c:v>0</c:v>
                </c:pt>
                <c:pt idx="388">
                  <c:v>0</c:v>
                </c:pt>
                <c:pt idx="389">
                  <c:v>0</c:v>
                </c:pt>
                <c:pt idx="390">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4">
                  <c:v>0</c:v>
                </c:pt>
                <c:pt idx="415">
                  <c:v>0</c:v>
                </c:pt>
                <c:pt idx="416">
                  <c:v>0</c:v>
                </c:pt>
                <c:pt idx="417">
                  <c:v>0</c:v>
                </c:pt>
                <c:pt idx="418">
                  <c:v>0</c:v>
                </c:pt>
                <c:pt idx="420">
                  <c:v>0</c:v>
                </c:pt>
                <c:pt idx="421">
                  <c:v>0</c:v>
                </c:pt>
                <c:pt idx="422">
                  <c:v>0</c:v>
                </c:pt>
                <c:pt idx="423">
                  <c:v>0</c:v>
                </c:pt>
                <c:pt idx="424">
                  <c:v>0</c:v>
                </c:pt>
                <c:pt idx="425">
                  <c:v>0</c:v>
                </c:pt>
                <c:pt idx="426">
                  <c:v>0</c:v>
                </c:pt>
                <c:pt idx="427">
                  <c:v>0</c:v>
                </c:pt>
                <c:pt idx="428">
                  <c:v>0</c:v>
                </c:pt>
                <c:pt idx="429">
                  <c:v>0</c:v>
                </c:pt>
                <c:pt idx="430">
                  <c:v>0</c:v>
                </c:pt>
                <c:pt idx="432">
                  <c:v>0</c:v>
                </c:pt>
                <c:pt idx="433">
                  <c:v>0</c:v>
                </c:pt>
                <c:pt idx="434">
                  <c:v>0</c:v>
                </c:pt>
                <c:pt idx="435">
                  <c:v>0</c:v>
                </c:pt>
                <c:pt idx="436">
                  <c:v>0</c:v>
                </c:pt>
                <c:pt idx="437">
                  <c:v>0</c:v>
                </c:pt>
                <c:pt idx="438">
                  <c:v>0</c:v>
                </c:pt>
                <c:pt idx="439">
                  <c:v>0</c:v>
                </c:pt>
                <c:pt idx="440">
                  <c:v>0</c:v>
                </c:pt>
                <c:pt idx="441">
                  <c:v>0</c:v>
                </c:pt>
                <c:pt idx="442">
                  <c:v>0</c:v>
                </c:pt>
                <c:pt idx="443">
                  <c:v>0</c:v>
                </c:pt>
                <c:pt idx="445">
                  <c:v>0</c:v>
                </c:pt>
                <c:pt idx="446">
                  <c:v>0</c:v>
                </c:pt>
                <c:pt idx="447">
                  <c:v>0</c:v>
                </c:pt>
                <c:pt idx="448">
                  <c:v>0</c:v>
                </c:pt>
                <c:pt idx="449">
                  <c:v>0</c:v>
                </c:pt>
                <c:pt idx="450">
                  <c:v>0</c:v>
                </c:pt>
                <c:pt idx="451">
                  <c:v>0</c:v>
                </c:pt>
                <c:pt idx="452">
                  <c:v>0</c:v>
                </c:pt>
                <c:pt idx="453">
                  <c:v>0</c:v>
                </c:pt>
                <c:pt idx="454">
                  <c:v>0</c:v>
                </c:pt>
                <c:pt idx="455">
                  <c:v>0</c:v>
                </c:pt>
                <c:pt idx="456">
                  <c:v>0</c:v>
                </c:pt>
                <c:pt idx="458">
                  <c:v>0</c:v>
                </c:pt>
                <c:pt idx="459">
                  <c:v>0</c:v>
                </c:pt>
                <c:pt idx="460">
                  <c:v>0</c:v>
                </c:pt>
                <c:pt idx="461">
                  <c:v>0</c:v>
                </c:pt>
                <c:pt idx="462">
                  <c:v>0</c:v>
                </c:pt>
                <c:pt idx="463">
                  <c:v>0</c:v>
                </c:pt>
                <c:pt idx="464">
                  <c:v>0</c:v>
                </c:pt>
                <c:pt idx="466">
                  <c:v>0</c:v>
                </c:pt>
                <c:pt idx="467">
                  <c:v>0</c:v>
                </c:pt>
                <c:pt idx="468">
                  <c:v>0</c:v>
                </c:pt>
                <c:pt idx="469">
                  <c:v>0</c:v>
                </c:pt>
                <c:pt idx="470">
                  <c:v>0</c:v>
                </c:pt>
                <c:pt idx="471">
                  <c:v>0</c:v>
                </c:pt>
                <c:pt idx="472">
                  <c:v>0</c:v>
                </c:pt>
                <c:pt idx="473">
                  <c:v>0</c:v>
                </c:pt>
                <c:pt idx="474">
                  <c:v>0</c:v>
                </c:pt>
                <c:pt idx="475">
                  <c:v>0</c:v>
                </c:pt>
                <c:pt idx="476">
                  <c:v>0</c:v>
                </c:pt>
                <c:pt idx="477">
                  <c:v>0</c:v>
                </c:pt>
                <c:pt idx="479">
                  <c:v>0</c:v>
                </c:pt>
                <c:pt idx="480">
                  <c:v>0</c:v>
                </c:pt>
                <c:pt idx="481">
                  <c:v>0</c:v>
                </c:pt>
                <c:pt idx="482">
                  <c:v>0</c:v>
                </c:pt>
                <c:pt idx="483">
                  <c:v>0</c:v>
                </c:pt>
                <c:pt idx="484">
                  <c:v>0</c:v>
                </c:pt>
                <c:pt idx="485">
                  <c:v>0</c:v>
                </c:pt>
                <c:pt idx="487">
                  <c:v>0</c:v>
                </c:pt>
                <c:pt idx="488">
                  <c:v>0</c:v>
                </c:pt>
                <c:pt idx="489">
                  <c:v>0</c:v>
                </c:pt>
                <c:pt idx="490">
                  <c:v>0</c:v>
                </c:pt>
                <c:pt idx="491">
                  <c:v>0</c:v>
                </c:pt>
              </c:numCache>
            </c:numRef>
          </c:val>
          <c:extLst>
            <c:ext xmlns:c16="http://schemas.microsoft.com/office/drawing/2014/chart" uri="{C3380CC4-5D6E-409C-BE32-E72D297353CC}">
              <c16:uniqueId val="{00000000-5C46-45FE-BD3A-355BFAA11776}"/>
            </c:ext>
          </c:extLst>
        </c:ser>
        <c:ser>
          <c:idx val="1"/>
          <c:order val="1"/>
          <c:invertIfNegative val="0"/>
          <c:cat>
            <c:multiLvlStrRef>
              <c:f>COMPOSIÇÕES!$A$9:$L$500</c:f>
              <c:multiLvlStrCache>
                <c:ptCount val="492"/>
                <c:lvl>
                  <c:pt idx="0">
                    <c:v>COD.</c:v>
                  </c:pt>
                  <c:pt idx="1">
                    <c:v>COMP. 1</c:v>
                  </c:pt>
                  <c:pt idx="2">
                    <c:v>90781</c:v>
                  </c:pt>
                  <c:pt idx="3">
                    <c:v>88253</c:v>
                  </c:pt>
                  <c:pt idx="4">
                    <c:v>88262</c:v>
                  </c:pt>
                  <c:pt idx="5">
                    <c:v>88316</c:v>
                  </c:pt>
                  <c:pt idx="6">
                    <c:v>345</c:v>
                  </c:pt>
                  <c:pt idx="7">
                    <c:v>4491</c:v>
                  </c:pt>
                  <c:pt idx="8">
                    <c:v>5067</c:v>
                  </c:pt>
                  <c:pt idx="9">
                    <c:v>10567</c:v>
                  </c:pt>
                  <c:pt idx="10">
                    <c:v>Obs: composição/Base -  Composição ORSE - 4816</c:v>
                  </c:pt>
                  <c:pt idx="12">
                    <c:v>COD.</c:v>
                  </c:pt>
                  <c:pt idx="13">
                    <c:v>COMP. 2</c:v>
                  </c:pt>
                  <c:pt idx="14">
                    <c:v>88316</c:v>
                  </c:pt>
                  <c:pt idx="15">
                    <c:v>88262</c:v>
                  </c:pt>
                  <c:pt idx="16">
                    <c:v>Obs: composição/Base -  Composição ORSE - 00030</c:v>
                  </c:pt>
                  <c:pt idx="18">
                    <c:v>COD.</c:v>
                  </c:pt>
                  <c:pt idx="19">
                    <c:v>COMP. 3</c:v>
                  </c:pt>
                  <c:pt idx="20">
                    <c:v>88309</c:v>
                  </c:pt>
                  <c:pt idx="21">
                    <c:v>88316</c:v>
                  </c:pt>
                  <c:pt idx="22">
                    <c:v>Obs: composição/Base -  Composição ORSE - 03240</c:v>
                  </c:pt>
                  <c:pt idx="24">
                    <c:v>COD.</c:v>
                  </c:pt>
                  <c:pt idx="25">
                    <c:v>COMP. 4</c:v>
                  </c:pt>
                  <c:pt idx="26">
                    <c:v>88316</c:v>
                  </c:pt>
                  <c:pt idx="27">
                    <c:v>91467</c:v>
                  </c:pt>
                  <c:pt idx="28">
                    <c:v>94963</c:v>
                  </c:pt>
                  <c:pt idx="29">
                    <c:v>Obs: composição/Base -  Composição ORSE - 03242</c:v>
                  </c:pt>
                  <c:pt idx="31">
                    <c:v>COD.</c:v>
                  </c:pt>
                  <c:pt idx="32">
                    <c:v>COMP. 5</c:v>
                  </c:pt>
                  <c:pt idx="33">
                    <c:v>90781</c:v>
                  </c:pt>
                  <c:pt idx="34">
                    <c:v>88253</c:v>
                  </c:pt>
                  <c:pt idx="35">
                    <c:v>Obs: composição/Base -  Composição ORSE - 02548</c:v>
                  </c:pt>
                  <c:pt idx="37">
                    <c:v>COD.</c:v>
                  </c:pt>
                  <c:pt idx="38">
                    <c:v>COMP. 6</c:v>
                  </c:pt>
                  <c:pt idx="39">
                    <c:v>1527</c:v>
                  </c:pt>
                  <c:pt idx="40">
                    <c:v>92874</c:v>
                  </c:pt>
                  <c:pt idx="41">
                    <c:v>Obs: composição/Base -  Composição ORSE 07369</c:v>
                  </c:pt>
                  <c:pt idx="43">
                    <c:v>COD.</c:v>
                  </c:pt>
                  <c:pt idx="44">
                    <c:v>COMP. 7</c:v>
                  </c:pt>
                  <c:pt idx="45">
                    <c:v>88245</c:v>
                  </c:pt>
                  <c:pt idx="46">
                    <c:v>88309</c:v>
                  </c:pt>
                  <c:pt idx="47">
                    <c:v>88316</c:v>
                  </c:pt>
                  <c:pt idx="48">
                    <c:v>94971</c:v>
                  </c:pt>
                  <c:pt idx="49">
                    <c:v>7156</c:v>
                  </c:pt>
                  <c:pt idx="50">
                    <c:v>Obs: composição/Base -  Composição  SINAPI - 72183 (Modificada)</c:v>
                  </c:pt>
                  <c:pt idx="52">
                    <c:v>COD.</c:v>
                  </c:pt>
                  <c:pt idx="53">
                    <c:v>COMP. 8</c:v>
                  </c:pt>
                  <c:pt idx="54">
                    <c:v>10966</c:v>
                  </c:pt>
                  <c:pt idx="55">
                    <c:v>88278</c:v>
                  </c:pt>
                  <c:pt idx="56">
                    <c:v>88316</c:v>
                  </c:pt>
                  <c:pt idx="57">
                    <c:v>Obs: composição/Base - SINAPI JULHO/18 - 72113</c:v>
                  </c:pt>
                  <c:pt idx="59">
                    <c:v>COD.</c:v>
                  </c:pt>
                  <c:pt idx="60">
                    <c:v>COMP. 9</c:v>
                  </c:pt>
                  <c:pt idx="61">
                    <c:v>88278</c:v>
                  </c:pt>
                  <c:pt idx="62">
                    <c:v>88316</c:v>
                  </c:pt>
                  <c:pt idx="63">
                    <c:v>13086</c:v>
                  </c:pt>
                  <c:pt idx="64">
                    <c:v>Obs: composição/Base - Composição adaptada SINAPI - 12203</c:v>
                  </c:pt>
                  <c:pt idx="66">
                    <c:v>COD.</c:v>
                  </c:pt>
                  <c:pt idx="67">
                    <c:v>COMP. 10</c:v>
                  </c:pt>
                  <c:pt idx="68">
                    <c:v>88278</c:v>
                  </c:pt>
                  <c:pt idx="69">
                    <c:v>88316</c:v>
                  </c:pt>
                  <c:pt idx="70">
                    <c:v>981</c:v>
                  </c:pt>
                  <c:pt idx="71">
                    <c:v>7695</c:v>
                  </c:pt>
                  <c:pt idx="72">
                    <c:v>Obs: composição/Base -  ORSE - 893</c:v>
                  </c:pt>
                  <c:pt idx="74">
                    <c:v>COD.</c:v>
                  </c:pt>
                  <c:pt idx="75">
                    <c:v>COMP. 11</c:v>
                  </c:pt>
                  <c:pt idx="76">
                    <c:v>1332</c:v>
                  </c:pt>
                  <c:pt idx="77">
                    <c:v>88315</c:v>
                  </c:pt>
                  <c:pt idx="78">
                    <c:v>88316</c:v>
                  </c:pt>
                  <c:pt idx="79">
                    <c:v>10997</c:v>
                  </c:pt>
                  <c:pt idx="80">
                    <c:v>Obs: composição/Base -Composição adaptada - ORSE - 08773</c:v>
                  </c:pt>
                  <c:pt idx="82">
                    <c:v>COD.</c:v>
                  </c:pt>
                  <c:pt idx="83">
                    <c:v>COMP. 12</c:v>
                  </c:pt>
                  <c:pt idx="84">
                    <c:v>11977</c:v>
                  </c:pt>
                  <c:pt idx="85">
                    <c:v>88316</c:v>
                  </c:pt>
                  <c:pt idx="86">
                    <c:v>Obs: composição/Base - Composição adaptada - ORSE - 00685</c:v>
                  </c:pt>
                  <c:pt idx="88">
                    <c:v>COD.</c:v>
                  </c:pt>
                  <c:pt idx="89">
                    <c:v>COMP. 13</c:v>
                  </c:pt>
                  <c:pt idx="90">
                    <c:v>34583</c:v>
                  </c:pt>
                  <c:pt idx="91">
                    <c:v>Obs:  composição/Base - Composição ORSE - 10565</c:v>
                  </c:pt>
                  <c:pt idx="93">
                    <c:v>COD.</c:v>
                  </c:pt>
                  <c:pt idx="94">
                    <c:v>COMP. 14</c:v>
                  </c:pt>
                  <c:pt idx="95">
                    <c:v>11262</c:v>
                  </c:pt>
                  <c:pt idx="96">
                    <c:v>Obs:  composição/Base - Composição adaptada  SINAPI - 10565</c:v>
                  </c:pt>
                  <c:pt idx="98">
                    <c:v>COD.</c:v>
                  </c:pt>
                  <c:pt idx="99">
                    <c:v>COMP. 15</c:v>
                  </c:pt>
                  <c:pt idx="100">
                    <c:v>I8333</c:v>
                  </c:pt>
                  <c:pt idx="101">
                    <c:v>Obs:  composição/Base - Composição adaptada  SINAPI - 10565</c:v>
                  </c:pt>
                  <c:pt idx="103">
                    <c:v>COD.</c:v>
                  </c:pt>
                  <c:pt idx="104">
                    <c:v>COMP. 16</c:v>
                  </c:pt>
                  <c:pt idx="105">
                    <c:v>I8333</c:v>
                  </c:pt>
                  <c:pt idx="106">
                    <c:v>Obs:  composição/Base - Composição adaptada  SINAPI - 10565</c:v>
                  </c:pt>
                  <c:pt idx="108">
                    <c:v>COD.</c:v>
                  </c:pt>
                  <c:pt idx="109">
                    <c:v>COMP. 17</c:v>
                  </c:pt>
                  <c:pt idx="110">
                    <c:v>88309</c:v>
                  </c:pt>
                  <c:pt idx="111">
                    <c:v>88316</c:v>
                  </c:pt>
                  <c:pt idx="112">
                    <c:v>34357</c:v>
                  </c:pt>
                  <c:pt idx="113">
                    <c:v>7403</c:v>
                  </c:pt>
                  <c:pt idx="114">
                    <c:v>34353</c:v>
                  </c:pt>
                  <c:pt idx="115">
                    <c:v>Obs: composição/Base -  Composição adaptada -  ORSE 10617</c:v>
                  </c:pt>
                  <c:pt idx="117">
                    <c:v>COD.</c:v>
                  </c:pt>
                  <c:pt idx="118">
                    <c:v>COMP. 18</c:v>
                  </c:pt>
                  <c:pt idx="119">
                    <c:v>88309</c:v>
                  </c:pt>
                  <c:pt idx="120">
                    <c:v>88316</c:v>
                  </c:pt>
                  <c:pt idx="121">
                    <c:v>256</c:v>
                  </c:pt>
                  <c:pt idx="122">
                    <c:v>Obs: composição/Base -  ORSE 09681</c:v>
                  </c:pt>
                  <c:pt idx="124">
                    <c:v>COD.</c:v>
                  </c:pt>
                  <c:pt idx="125">
                    <c:v>COMP. 19</c:v>
                  </c:pt>
                  <c:pt idx="126">
                    <c:v>73833/1</c:v>
                  </c:pt>
                  <c:pt idx="127">
                    <c:v>96109</c:v>
                  </c:pt>
                  <c:pt idx="128">
                    <c:v>Obs: composição/Base - ORSE - 01946</c:v>
                  </c:pt>
                  <c:pt idx="130">
                    <c:v>COD.</c:v>
                  </c:pt>
                  <c:pt idx="131">
                    <c:v>COMP. 20</c:v>
                  </c:pt>
                  <c:pt idx="132">
                    <c:v>256</c:v>
                  </c:pt>
                  <c:pt idx="133">
                    <c:v>88309</c:v>
                  </c:pt>
                  <c:pt idx="134">
                    <c:v>88316</c:v>
                  </c:pt>
                  <c:pt idx="135">
                    <c:v>Obs: composição/Base - ORSE Modificada - 90407 + 256/ORSE INSUMO</c:v>
                  </c:pt>
                  <c:pt idx="137">
                    <c:v>COD.</c:v>
                  </c:pt>
                  <c:pt idx="138">
                    <c:v>COMP. 21</c:v>
                  </c:pt>
                  <c:pt idx="139">
                    <c:v>1979</c:v>
                  </c:pt>
                  <c:pt idx="140">
                    <c:v>1379</c:v>
                  </c:pt>
                  <c:pt idx="141">
                    <c:v>Obs: composição/Base - ORSE - 2260</c:v>
                  </c:pt>
                  <c:pt idx="143">
                    <c:v>COD.</c:v>
                  </c:pt>
                  <c:pt idx="144">
                    <c:v>COMP. 22</c:v>
                  </c:pt>
                  <c:pt idx="145">
                    <c:v>88309</c:v>
                  </c:pt>
                  <c:pt idx="146">
                    <c:v>88316</c:v>
                  </c:pt>
                  <c:pt idx="147">
                    <c:v>2540</c:v>
                  </c:pt>
                  <c:pt idx="148">
                    <c:v>2684</c:v>
                  </c:pt>
                  <c:pt idx="149">
                    <c:v>9758</c:v>
                  </c:pt>
                  <c:pt idx="150">
                    <c:v>Obs: composição/Base -  ORSE - 9418</c:v>
                  </c:pt>
                  <c:pt idx="152">
                    <c:v>COD.</c:v>
                  </c:pt>
                  <c:pt idx="153">
                    <c:v>COMP. 23</c:v>
                  </c:pt>
                  <c:pt idx="154">
                    <c:v>88309</c:v>
                  </c:pt>
                  <c:pt idx="155">
                    <c:v>88316</c:v>
                  </c:pt>
                  <c:pt idx="156">
                    <c:v>9238</c:v>
                  </c:pt>
                  <c:pt idx="157">
                    <c:v>Obs: composição/Base -  ORSE - 9360</c:v>
                  </c:pt>
                  <c:pt idx="159">
                    <c:v>COD.</c:v>
                  </c:pt>
                  <c:pt idx="160">
                    <c:v>COMP. 24</c:v>
                  </c:pt>
                  <c:pt idx="161">
                    <c:v>12793</c:v>
                  </c:pt>
                  <c:pt idx="162">
                    <c:v>88309</c:v>
                  </c:pt>
                  <c:pt idx="163">
                    <c:v>88316</c:v>
                  </c:pt>
                  <c:pt idx="164">
                    <c:v>87295</c:v>
                  </c:pt>
                  <c:pt idx="165">
                    <c:v>Obs: composição/Base -  ORSE - 11944</c:v>
                  </c:pt>
                  <c:pt idx="167">
                    <c:v>COD.</c:v>
                  </c:pt>
                  <c:pt idx="168">
                    <c:v>COMP. 25</c:v>
                  </c:pt>
                  <c:pt idx="169">
                    <c:v>88309</c:v>
                  </c:pt>
                  <c:pt idx="170">
                    <c:v>88316</c:v>
                  </c:pt>
                  <c:pt idx="171">
                    <c:v>3116</c:v>
                  </c:pt>
                  <c:pt idx="172">
                    <c:v>10994</c:v>
                  </c:pt>
                  <c:pt idx="173">
                    <c:v>87298</c:v>
                  </c:pt>
                  <c:pt idx="174">
                    <c:v>COMP. 196</c:v>
                  </c:pt>
                  <c:pt idx="175">
                    <c:v>COMP. 197</c:v>
                  </c:pt>
                  <c:pt idx="176">
                    <c:v>Obs: composição/Base -  ORSE JANEIRO/2016 - 7272(Modificado)</c:v>
                  </c:pt>
                  <c:pt idx="178">
                    <c:v>COD.</c:v>
                  </c:pt>
                  <c:pt idx="179">
                    <c:v>COMP. 26</c:v>
                  </c:pt>
                  <c:pt idx="180">
                    <c:v>38637</c:v>
                  </c:pt>
                  <c:pt idx="181">
                    <c:v>1749</c:v>
                  </c:pt>
                  <c:pt idx="182">
                    <c:v>88267</c:v>
                  </c:pt>
                  <c:pt idx="183">
                    <c:v>88309</c:v>
                  </c:pt>
                  <c:pt idx="184">
                    <c:v>88316</c:v>
                  </c:pt>
                  <c:pt idx="185">
                    <c:v>6157</c:v>
                  </c:pt>
                  <c:pt idx="186">
                    <c:v>94963</c:v>
                  </c:pt>
                  <c:pt idx="187">
                    <c:v>38</c:v>
                  </c:pt>
                  <c:pt idx="188">
                    <c:v>Obs: composição/Base -  ORSE - 9756</c:v>
                  </c:pt>
                  <c:pt idx="190">
                    <c:v>COD.</c:v>
                  </c:pt>
                  <c:pt idx="191">
                    <c:v>COMP. 27</c:v>
                  </c:pt>
                  <c:pt idx="192">
                    <c:v>88309</c:v>
                  </c:pt>
                  <c:pt idx="193">
                    <c:v>12967</c:v>
                  </c:pt>
                  <c:pt idx="194">
                    <c:v>Obs: composição/Base -  ORSE - 12128</c:v>
                  </c:pt>
                  <c:pt idx="196">
                    <c:v>COD.</c:v>
                  </c:pt>
                  <c:pt idx="197">
                    <c:v>COMP. 28</c:v>
                  </c:pt>
                  <c:pt idx="198">
                    <c:v>88309</c:v>
                  </c:pt>
                  <c:pt idx="199">
                    <c:v>12970</c:v>
                  </c:pt>
                  <c:pt idx="200">
                    <c:v>Obs: composição/Base -  Orse - 12129</c:v>
                  </c:pt>
                  <c:pt idx="202">
                    <c:v>COD.</c:v>
                  </c:pt>
                  <c:pt idx="203">
                    <c:v>COMP. 29</c:v>
                  </c:pt>
                  <c:pt idx="204">
                    <c:v>2313</c:v>
                  </c:pt>
                  <c:pt idx="205">
                    <c:v>1806</c:v>
                  </c:pt>
                  <c:pt idx="206">
                    <c:v>88267</c:v>
                  </c:pt>
                  <c:pt idx="207">
                    <c:v>6298</c:v>
                  </c:pt>
                  <c:pt idx="208">
                    <c:v>93382</c:v>
                  </c:pt>
                  <c:pt idx="209">
                    <c:v>96537</c:v>
                  </c:pt>
                  <c:pt idx="210">
                    <c:v>94963</c:v>
                  </c:pt>
                  <c:pt idx="211">
                    <c:v>96523</c:v>
                  </c:pt>
                  <c:pt idx="212">
                    <c:v>Obs: composição/Base -  ORSE - 04629</c:v>
                  </c:pt>
                  <c:pt idx="214">
                    <c:v>COD.</c:v>
                  </c:pt>
                  <c:pt idx="215">
                    <c:v>COMP. 30</c:v>
                  </c:pt>
                  <c:pt idx="216">
                    <c:v>87905</c:v>
                  </c:pt>
                  <c:pt idx="217">
                    <c:v>83693</c:v>
                  </c:pt>
                  <c:pt idx="218">
                    <c:v>87792</c:v>
                  </c:pt>
                  <c:pt idx="219">
                    <c:v>87521</c:v>
                  </c:pt>
                  <c:pt idx="220">
                    <c:v>10997</c:v>
                  </c:pt>
                  <c:pt idx="221">
                    <c:v>7158</c:v>
                  </c:pt>
                  <c:pt idx="222">
                    <c:v>88317</c:v>
                  </c:pt>
                  <c:pt idx="223">
                    <c:v>88316</c:v>
                  </c:pt>
                  <c:pt idx="224">
                    <c:v>2701</c:v>
                  </c:pt>
                  <c:pt idx="225">
                    <c:v>342</c:v>
                  </c:pt>
                  <c:pt idx="226">
                    <c:v>2758</c:v>
                  </c:pt>
                  <c:pt idx="227">
                    <c:v>2313</c:v>
                  </c:pt>
                  <c:pt idx="228">
                    <c:v>2310</c:v>
                  </c:pt>
                  <c:pt idx="229">
                    <c:v>Obs: composição/Base -  ORSE - 4299 ajustada</c:v>
                  </c:pt>
                  <c:pt idx="231">
                    <c:v>COD.</c:v>
                  </c:pt>
                  <c:pt idx="232">
                    <c:v>COMP. 31</c:v>
                  </c:pt>
                  <c:pt idx="233">
                    <c:v>COMP. 32</c:v>
                  </c:pt>
                  <c:pt idx="234">
                    <c:v>Obs: composição/Base -  Composição Elaborada</c:v>
                  </c:pt>
                  <c:pt idx="236">
                    <c:v>COD.</c:v>
                  </c:pt>
                  <c:pt idx="237">
                    <c:v>COMP. 32</c:v>
                  </c:pt>
                  <c:pt idx="238">
                    <c:v>40811</c:v>
                  </c:pt>
                  <c:pt idx="239">
                    <c:v>Obs: composição/Base -  Composição Elaborada</c:v>
                  </c:pt>
                  <c:pt idx="241">
                    <c:v>COD.</c:v>
                  </c:pt>
                  <c:pt idx="242">
                    <c:v>COMP. 33</c:v>
                  </c:pt>
                  <c:pt idx="243">
                    <c:v>Mercado/6</c:v>
                  </c:pt>
                  <c:pt idx="244">
                    <c:v>88277</c:v>
                  </c:pt>
                  <c:pt idx="245">
                    <c:v>88316</c:v>
                  </c:pt>
                  <c:pt idx="246">
                    <c:v>Obs: composição/Base -  Composição 73885/4(MÃO DE OBRA) + Mercado/6</c:v>
                  </c:pt>
                  <c:pt idx="248">
                    <c:v>COD.</c:v>
                  </c:pt>
                  <c:pt idx="249">
                    <c:v>COMP. 34</c:v>
                  </c:pt>
                  <c:pt idx="250">
                    <c:v>Mercado/7</c:v>
                  </c:pt>
                  <c:pt idx="251">
                    <c:v>88277</c:v>
                  </c:pt>
                  <c:pt idx="252">
                    <c:v>88316</c:v>
                  </c:pt>
                  <c:pt idx="253">
                    <c:v>Obs: composição/Base -  Composição 73885/5(MÃO DE OBRA) + Mercado/7</c:v>
                  </c:pt>
                  <c:pt idx="255">
                    <c:v>COD.</c:v>
                  </c:pt>
                  <c:pt idx="256">
                    <c:v>COMP. 35</c:v>
                  </c:pt>
                  <c:pt idx="257">
                    <c:v>Mercado/10</c:v>
                  </c:pt>
                  <c:pt idx="258">
                    <c:v>88277</c:v>
                  </c:pt>
                  <c:pt idx="259">
                    <c:v>88316</c:v>
                  </c:pt>
                  <c:pt idx="260">
                    <c:v>Obs: composição/Base -  Composição 73885/5(MÃO DE OBRA) + Mercado/10</c:v>
                  </c:pt>
                  <c:pt idx="262">
                    <c:v>COD.</c:v>
                  </c:pt>
                  <c:pt idx="263">
                    <c:v>COMP. 36</c:v>
                  </c:pt>
                  <c:pt idx="264">
                    <c:v>Mercado/11</c:v>
                  </c:pt>
                  <c:pt idx="265">
                    <c:v>88277</c:v>
                  </c:pt>
                  <c:pt idx="266">
                    <c:v>88316</c:v>
                  </c:pt>
                  <c:pt idx="267">
                    <c:v>Obs: composição/Base -  Composição 73885/5(MÃO DE OBRA) + Mercado/11</c:v>
                  </c:pt>
                  <c:pt idx="269">
                    <c:v>COD.</c:v>
                  </c:pt>
                  <c:pt idx="270">
                    <c:v>COMP. 37</c:v>
                  </c:pt>
                  <c:pt idx="271">
                    <c:v>Mercado/12</c:v>
                  </c:pt>
                  <c:pt idx="272">
                    <c:v>88277</c:v>
                  </c:pt>
                  <c:pt idx="273">
                    <c:v>88316</c:v>
                  </c:pt>
                  <c:pt idx="274">
                    <c:v>Obs: composição/Base -  Composição 73885/6 (MÃO DE OBRA) + Mercado/12</c:v>
                  </c:pt>
                  <c:pt idx="276">
                    <c:v>COD.</c:v>
                  </c:pt>
                  <c:pt idx="277">
                    <c:v>COMP. 38</c:v>
                  </c:pt>
                  <c:pt idx="278">
                    <c:v>Mercado/13</c:v>
                  </c:pt>
                  <c:pt idx="279">
                    <c:v>88277</c:v>
                  </c:pt>
                  <c:pt idx="280">
                    <c:v>88316</c:v>
                  </c:pt>
                  <c:pt idx="281">
                    <c:v>Obs: composição/Base -  Composição 73885/7(MÃO DE OBRA) + Mercado/13</c:v>
                  </c:pt>
                  <c:pt idx="283">
                    <c:v>COD.</c:v>
                  </c:pt>
                  <c:pt idx="284">
                    <c:v>COMP. 39</c:v>
                  </c:pt>
                  <c:pt idx="285">
                    <c:v>Mercado/14</c:v>
                  </c:pt>
                  <c:pt idx="286">
                    <c:v>88277</c:v>
                  </c:pt>
                  <c:pt idx="287">
                    <c:v>88316</c:v>
                  </c:pt>
                  <c:pt idx="288">
                    <c:v>Obs: composição/Base -  Composição 73885/7 + Mercado/14</c:v>
                  </c:pt>
                  <c:pt idx="290">
                    <c:v>COD.</c:v>
                  </c:pt>
                  <c:pt idx="291">
                    <c:v>COMP. 40</c:v>
                  </c:pt>
                  <c:pt idx="292">
                    <c:v>Mercado/15</c:v>
                  </c:pt>
                  <c:pt idx="293">
                    <c:v>88277</c:v>
                  </c:pt>
                  <c:pt idx="294">
                    <c:v>88316</c:v>
                  </c:pt>
                  <c:pt idx="295">
                    <c:v>Obs: composição/Base -  Composição 73885/7 + Mercado/15</c:v>
                  </c:pt>
                  <c:pt idx="297">
                    <c:v>COD.</c:v>
                  </c:pt>
                  <c:pt idx="298">
                    <c:v>COMP. 41</c:v>
                  </c:pt>
                  <c:pt idx="299">
                    <c:v>Mercado/16</c:v>
                  </c:pt>
                  <c:pt idx="300">
                    <c:v>88277</c:v>
                  </c:pt>
                  <c:pt idx="301">
                    <c:v>88316</c:v>
                  </c:pt>
                  <c:pt idx="302">
                    <c:v>Obs: composição/Base -  Composição 73885/7 + Mercado/16</c:v>
                  </c:pt>
                  <c:pt idx="304">
                    <c:v>COD.</c:v>
                  </c:pt>
                  <c:pt idx="305">
                    <c:v>COMP. 42</c:v>
                  </c:pt>
                  <c:pt idx="306">
                    <c:v>7253</c:v>
                  </c:pt>
                  <c:pt idx="307">
                    <c:v>88316</c:v>
                  </c:pt>
                  <c:pt idx="308">
                    <c:v>Obs: composição/Base -  Composição Modificada -  ORSE - 2394</c:v>
                  </c:pt>
                  <c:pt idx="310">
                    <c:v>COD.</c:v>
                  </c:pt>
                  <c:pt idx="311">
                    <c:v>COMP. 43</c:v>
                  </c:pt>
                  <c:pt idx="312">
                    <c:v>2036</c:v>
                  </c:pt>
                  <c:pt idx="313">
                    <c:v>138</c:v>
                  </c:pt>
                  <c:pt idx="314">
                    <c:v>20067</c:v>
                  </c:pt>
                  <c:pt idx="315">
                    <c:v>88267</c:v>
                  </c:pt>
                  <c:pt idx="316">
                    <c:v>88316</c:v>
                  </c:pt>
                  <c:pt idx="317">
                    <c:v>Obs: composição/Base -  ORSE - 09389</c:v>
                  </c:pt>
                  <c:pt idx="319">
                    <c:v>COD.</c:v>
                  </c:pt>
                  <c:pt idx="320">
                    <c:v>COMP. 44</c:v>
                  </c:pt>
                  <c:pt idx="321">
                    <c:v>20078</c:v>
                  </c:pt>
                  <c:pt idx="322">
                    <c:v>299</c:v>
                  </c:pt>
                  <c:pt idx="323">
                    <c:v>9841</c:v>
                  </c:pt>
                  <c:pt idx="324">
                    <c:v>88267</c:v>
                  </c:pt>
                  <c:pt idx="325">
                    <c:v>88316</c:v>
                  </c:pt>
                  <c:pt idx="326">
                    <c:v>Obs: composição/Base -  ORSE - 09387</c:v>
                  </c:pt>
                  <c:pt idx="328">
                    <c:v>COD.</c:v>
                  </c:pt>
                  <c:pt idx="329">
                    <c:v>COMP. 45</c:v>
                  </c:pt>
                  <c:pt idx="330">
                    <c:v>20078</c:v>
                  </c:pt>
                  <c:pt idx="331">
                    <c:v>298</c:v>
                  </c:pt>
                  <c:pt idx="332">
                    <c:v>9839</c:v>
                  </c:pt>
                  <c:pt idx="333">
                    <c:v>88267</c:v>
                  </c:pt>
                  <c:pt idx="334">
                    <c:v>88316</c:v>
                  </c:pt>
                  <c:pt idx="335">
                    <c:v>Obs: composição/Base -  ORSE - 09386</c:v>
                  </c:pt>
                  <c:pt idx="337">
                    <c:v>COD.</c:v>
                  </c:pt>
                  <c:pt idx="338">
                    <c:v>COMP. 46</c:v>
                  </c:pt>
                  <c:pt idx="339">
                    <c:v>20078</c:v>
                  </c:pt>
                  <c:pt idx="340">
                    <c:v>20085</c:v>
                  </c:pt>
                  <c:pt idx="341">
                    <c:v>20068</c:v>
                  </c:pt>
                  <c:pt idx="342">
                    <c:v>88267</c:v>
                  </c:pt>
                  <c:pt idx="343">
                    <c:v>88316</c:v>
                  </c:pt>
                  <c:pt idx="344">
                    <c:v>Obs: composição/Base -  ORSE - 09385</c:v>
                  </c:pt>
                  <c:pt idx="345">
                    <c:v>0</c:v>
                  </c:pt>
                  <c:pt idx="346">
                    <c:v>COD.</c:v>
                  </c:pt>
                  <c:pt idx="347">
                    <c:v>COMP. 47</c:v>
                  </c:pt>
                  <c:pt idx="348">
                    <c:v>138</c:v>
                  </c:pt>
                  <c:pt idx="349">
                    <c:v>1270</c:v>
                  </c:pt>
                  <c:pt idx="350">
                    <c:v>2036</c:v>
                  </c:pt>
                  <c:pt idx="351">
                    <c:v>88267</c:v>
                  </c:pt>
                  <c:pt idx="352">
                    <c:v>88316</c:v>
                  </c:pt>
                  <c:pt idx="353">
                    <c:v>301</c:v>
                  </c:pt>
                  <c:pt idx="354">
                    <c:v>296</c:v>
                  </c:pt>
                  <c:pt idx="355">
                    <c:v>Obs: composição/Base -  ORSE - 1636</c:v>
                  </c:pt>
                  <c:pt idx="356">
                    <c:v>0</c:v>
                  </c:pt>
                  <c:pt idx="357">
                    <c:v>COD.</c:v>
                  </c:pt>
                  <c:pt idx="358">
                    <c:v>COMP. 48</c:v>
                  </c:pt>
                  <c:pt idx="359">
                    <c:v>20078</c:v>
                  </c:pt>
                  <c:pt idx="360">
                    <c:v>297</c:v>
                  </c:pt>
                  <c:pt idx="361">
                    <c:v>296</c:v>
                  </c:pt>
                  <c:pt idx="362">
                    <c:v>11657</c:v>
                  </c:pt>
                  <c:pt idx="363">
                    <c:v>88267</c:v>
                  </c:pt>
                  <c:pt idx="364">
                    <c:v>88316</c:v>
                  </c:pt>
                  <c:pt idx="365">
                    <c:v>Obs: composição/Base -  ORSE - 1586</c:v>
                  </c:pt>
                  <c:pt idx="366">
                    <c:v>0</c:v>
                  </c:pt>
                  <c:pt idx="367">
                    <c:v>COD.</c:v>
                  </c:pt>
                  <c:pt idx="368">
                    <c:v>COMP. 49</c:v>
                  </c:pt>
                  <c:pt idx="369">
                    <c:v>20078</c:v>
                  </c:pt>
                  <c:pt idx="370">
                    <c:v>300</c:v>
                  </c:pt>
                  <c:pt idx="371">
                    <c:v>9840</c:v>
                  </c:pt>
                  <c:pt idx="372">
                    <c:v>88267</c:v>
                  </c:pt>
                  <c:pt idx="373">
                    <c:v>88316</c:v>
                  </c:pt>
                  <c:pt idx="374">
                    <c:v>Obs: composição/Base -  ORSE - 9388</c:v>
                  </c:pt>
                  <c:pt idx="375">
                    <c:v>0</c:v>
                  </c:pt>
                  <c:pt idx="376">
                    <c:v>COD.</c:v>
                  </c:pt>
                  <c:pt idx="377">
                    <c:v>COMP. 50</c:v>
                  </c:pt>
                  <c:pt idx="378">
                    <c:v>88316</c:v>
                  </c:pt>
                  <c:pt idx="379">
                    <c:v>88267</c:v>
                  </c:pt>
                  <c:pt idx="380">
                    <c:v>2036</c:v>
                  </c:pt>
                  <c:pt idx="381">
                    <c:v>706</c:v>
                  </c:pt>
                  <c:pt idx="382">
                    <c:v>138</c:v>
                  </c:pt>
                  <c:pt idx="383">
                    <c:v>Obs: composição/Base -  SINAPI - 1102</c:v>
                  </c:pt>
                  <c:pt idx="384">
                    <c:v>0</c:v>
                  </c:pt>
                  <c:pt idx="385">
                    <c:v>COD.</c:v>
                  </c:pt>
                  <c:pt idx="386">
                    <c:v>COMP. 51</c:v>
                  </c:pt>
                  <c:pt idx="387">
                    <c:v>Mercado/1</c:v>
                  </c:pt>
                  <c:pt idx="388">
                    <c:v>88316</c:v>
                  </c:pt>
                  <c:pt idx="389">
                    <c:v>91467</c:v>
                  </c:pt>
                  <c:pt idx="390">
                    <c:v>Obs: composição/Base -  Composição modificada - ORSE - 8371</c:v>
                  </c:pt>
                  <c:pt idx="392">
                    <c:v>COD.</c:v>
                  </c:pt>
                  <c:pt idx="393">
                    <c:v>COMP. 52</c:v>
                  </c:pt>
                  <c:pt idx="394">
                    <c:v>37105</c:v>
                  </c:pt>
                  <c:pt idx="395">
                    <c:v>3146</c:v>
                  </c:pt>
                  <c:pt idx="396">
                    <c:v>6019</c:v>
                  </c:pt>
                  <c:pt idx="397">
                    <c:v>71</c:v>
                  </c:pt>
                  <c:pt idx="398">
                    <c:v>99</c:v>
                  </c:pt>
                  <c:pt idx="399">
                    <c:v>73</c:v>
                  </c:pt>
                  <c:pt idx="400">
                    <c:v>3482</c:v>
                  </c:pt>
                  <c:pt idx="401">
                    <c:v>3876</c:v>
                  </c:pt>
                  <c:pt idx="402">
                    <c:v>3878</c:v>
                  </c:pt>
                  <c:pt idx="403">
                    <c:v>3884</c:v>
                  </c:pt>
                  <c:pt idx="404">
                    <c:v>9862</c:v>
                  </c:pt>
                  <c:pt idx="405">
                    <c:v>9866</c:v>
                  </c:pt>
                  <c:pt idx="406">
                    <c:v>11830</c:v>
                  </c:pt>
                  <c:pt idx="407">
                    <c:v>34492</c:v>
                  </c:pt>
                  <c:pt idx="408">
                    <c:v>25950</c:v>
                  </c:pt>
                  <c:pt idx="409">
                    <c:v>92874</c:v>
                  </c:pt>
                  <c:pt idx="410">
                    <c:v>88316</c:v>
                  </c:pt>
                  <c:pt idx="411">
                    <c:v>88267</c:v>
                  </c:pt>
                  <c:pt idx="412">
                    <c:v>Obs: composição/Base -  Composição -  ORSE - 1442</c:v>
                  </c:pt>
                  <c:pt idx="414">
                    <c:v>COD.</c:v>
                  </c:pt>
                  <c:pt idx="415">
                    <c:v>COMP. 53</c:v>
                  </c:pt>
                  <c:pt idx="416">
                    <c:v>377</c:v>
                  </c:pt>
                  <c:pt idx="417">
                    <c:v>88316</c:v>
                  </c:pt>
                  <c:pt idx="418">
                    <c:v>Obs: composição/Base -  ORSE - 02066</c:v>
                  </c:pt>
                  <c:pt idx="420">
                    <c:v>COD.</c:v>
                  </c:pt>
                  <c:pt idx="421">
                    <c:v>COMP. 54</c:v>
                  </c:pt>
                  <c:pt idx="422">
                    <c:v>981</c:v>
                  </c:pt>
                  <c:pt idx="423">
                    <c:v>982</c:v>
                  </c:pt>
                  <c:pt idx="424">
                    <c:v>1326</c:v>
                  </c:pt>
                  <c:pt idx="425">
                    <c:v>2384</c:v>
                  </c:pt>
                  <c:pt idx="426">
                    <c:v>88267</c:v>
                  </c:pt>
                  <c:pt idx="427">
                    <c:v>88316</c:v>
                  </c:pt>
                  <c:pt idx="428">
                    <c:v>6136</c:v>
                  </c:pt>
                  <c:pt idx="429">
                    <c:v>11683</c:v>
                  </c:pt>
                  <c:pt idx="430">
                    <c:v>Obs: composição/Base -  ORSE - 2005 (Retiramos o tipo de torneira)</c:v>
                  </c:pt>
                  <c:pt idx="432">
                    <c:v>COD.</c:v>
                  </c:pt>
                  <c:pt idx="433">
                    <c:v>COMP. 55</c:v>
                  </c:pt>
                  <c:pt idx="434">
                    <c:v>11683</c:v>
                  </c:pt>
                  <c:pt idx="435">
                    <c:v>6145</c:v>
                  </c:pt>
                  <c:pt idx="436">
                    <c:v>88316</c:v>
                  </c:pt>
                  <c:pt idx="437">
                    <c:v>88267</c:v>
                  </c:pt>
                  <c:pt idx="438">
                    <c:v>4393</c:v>
                  </c:pt>
                  <c:pt idx="439">
                    <c:v>2384</c:v>
                  </c:pt>
                  <c:pt idx="440">
                    <c:v>1326</c:v>
                  </c:pt>
                  <c:pt idx="441">
                    <c:v>982</c:v>
                  </c:pt>
                  <c:pt idx="442">
                    <c:v>981</c:v>
                  </c:pt>
                  <c:pt idx="443">
                    <c:v>Obs: composição/Base -  ORSE - 2006 (Retiramos o tipo de torneira)</c:v>
                  </c:pt>
                  <c:pt idx="445">
                    <c:v>COD.</c:v>
                  </c:pt>
                  <c:pt idx="446">
                    <c:v>COMP. 56</c:v>
                  </c:pt>
                  <c:pt idx="447">
                    <c:v>8515</c:v>
                  </c:pt>
                  <c:pt idx="448">
                    <c:v>11683</c:v>
                  </c:pt>
                  <c:pt idx="449">
                    <c:v>6145</c:v>
                  </c:pt>
                  <c:pt idx="450">
                    <c:v>88316</c:v>
                  </c:pt>
                  <c:pt idx="451">
                    <c:v>88267</c:v>
                  </c:pt>
                  <c:pt idx="452">
                    <c:v>4393</c:v>
                  </c:pt>
                  <c:pt idx="453">
                    <c:v>2384</c:v>
                  </c:pt>
                  <c:pt idx="454">
                    <c:v>982</c:v>
                  </c:pt>
                  <c:pt idx="455">
                    <c:v>981</c:v>
                  </c:pt>
                  <c:pt idx="456">
                    <c:v>Obs: composição/Base -  ORSE - 2006(todos os itens menos o lavatório e torneira) + 8515/ORSE INSUMO</c:v>
                  </c:pt>
                  <c:pt idx="458">
                    <c:v>COD.</c:v>
                  </c:pt>
                  <c:pt idx="459">
                    <c:v>COMP. 57</c:v>
                  </c:pt>
                  <c:pt idx="460">
                    <c:v>981</c:v>
                  </c:pt>
                  <c:pt idx="461">
                    <c:v>Mercado/2</c:v>
                  </c:pt>
                  <c:pt idx="462">
                    <c:v>88267</c:v>
                  </c:pt>
                  <c:pt idx="463">
                    <c:v>88316</c:v>
                  </c:pt>
                  <c:pt idx="464">
                    <c:v>Obs: composição/Base -  ORSE -  4392 - MODIFICADA</c:v>
                  </c:pt>
                  <c:pt idx="466">
                    <c:v>COD.</c:v>
                  </c:pt>
                  <c:pt idx="467">
                    <c:v>COMP. 58</c:v>
                  </c:pt>
                  <c:pt idx="468">
                    <c:v>Mercado/3</c:v>
                  </c:pt>
                  <c:pt idx="469">
                    <c:v>88309</c:v>
                  </c:pt>
                  <c:pt idx="470">
                    <c:v>88316</c:v>
                  </c:pt>
                  <c:pt idx="471">
                    <c:v>94963</c:v>
                  </c:pt>
                  <c:pt idx="472">
                    <c:v>92921</c:v>
                  </c:pt>
                  <c:pt idx="473">
                    <c:v>87298</c:v>
                  </c:pt>
                  <c:pt idx="474">
                    <c:v>Mercado/4</c:v>
                  </c:pt>
                  <c:pt idx="475">
                    <c:v>88316</c:v>
                  </c:pt>
                  <c:pt idx="476">
                    <c:v>88267</c:v>
                  </c:pt>
                  <c:pt idx="477">
                    <c:v>Obs: composição/Base -  ORSE - 8365(Retirada a Bancada)+ EXPURGO + SIFÃO</c:v>
                  </c:pt>
                  <c:pt idx="479">
                    <c:v>COD.</c:v>
                  </c:pt>
                  <c:pt idx="480">
                    <c:v>COMP. 59</c:v>
                  </c:pt>
                  <c:pt idx="481">
                    <c:v>39588</c:v>
                  </c:pt>
                  <c:pt idx="482">
                    <c:v>39833</c:v>
                  </c:pt>
                  <c:pt idx="483">
                    <c:v>88264</c:v>
                  </c:pt>
                  <c:pt idx="484">
                    <c:v>88316</c:v>
                  </c:pt>
                  <c:pt idx="485">
                    <c:v>Obs: composição/Base -  ORSE - 8020(Complementada)</c:v>
                  </c:pt>
                  <c:pt idx="487">
                    <c:v>COD.</c:v>
                  </c:pt>
                  <c:pt idx="488">
                    <c:v>COMP. 60</c:v>
                  </c:pt>
                  <c:pt idx="489">
                    <c:v>404</c:v>
                  </c:pt>
                  <c:pt idx="490">
                    <c:v>88264</c:v>
                  </c:pt>
                  <c:pt idx="491">
                    <c:v>Obs: composição/Base -  Composição -  ORSE - 9828 + 404/SINAPI INSUMO</c:v>
                  </c:pt>
                </c:lvl>
                <c:lvl>
                  <c:pt idx="0">
                    <c:v>COD.</c:v>
                  </c:pt>
                  <c:pt idx="1">
                    <c:v>COMP. 1</c:v>
                  </c:pt>
                  <c:pt idx="2">
                    <c:v>90781</c:v>
                  </c:pt>
                  <c:pt idx="3">
                    <c:v>88253</c:v>
                  </c:pt>
                  <c:pt idx="4">
                    <c:v>88262</c:v>
                  </c:pt>
                  <c:pt idx="5">
                    <c:v>88316</c:v>
                  </c:pt>
                  <c:pt idx="6">
                    <c:v>345</c:v>
                  </c:pt>
                  <c:pt idx="7">
                    <c:v>4491</c:v>
                  </c:pt>
                  <c:pt idx="8">
                    <c:v>5067</c:v>
                  </c:pt>
                  <c:pt idx="9">
                    <c:v>10567</c:v>
                  </c:pt>
                  <c:pt idx="10">
                    <c:v>Obs: composição/Base -  Composição ORSE - 4816</c:v>
                  </c:pt>
                  <c:pt idx="12">
                    <c:v>COD.</c:v>
                  </c:pt>
                  <c:pt idx="13">
                    <c:v>COMP. 2</c:v>
                  </c:pt>
                  <c:pt idx="14">
                    <c:v>88316</c:v>
                  </c:pt>
                  <c:pt idx="15">
                    <c:v>88262</c:v>
                  </c:pt>
                  <c:pt idx="16">
                    <c:v>Obs: composição/Base -  Composição ORSE - 00030</c:v>
                  </c:pt>
                  <c:pt idx="18">
                    <c:v>COD.</c:v>
                  </c:pt>
                  <c:pt idx="19">
                    <c:v>COMP. 3</c:v>
                  </c:pt>
                  <c:pt idx="20">
                    <c:v>88309</c:v>
                  </c:pt>
                  <c:pt idx="21">
                    <c:v>88316</c:v>
                  </c:pt>
                  <c:pt idx="22">
                    <c:v>Obs: composição/Base -  Composição ORSE - 03240</c:v>
                  </c:pt>
                  <c:pt idx="24">
                    <c:v>COD.</c:v>
                  </c:pt>
                  <c:pt idx="25">
                    <c:v>COMP. 4</c:v>
                  </c:pt>
                  <c:pt idx="26">
                    <c:v>88316</c:v>
                  </c:pt>
                  <c:pt idx="27">
                    <c:v>91467</c:v>
                  </c:pt>
                  <c:pt idx="28">
                    <c:v>94963</c:v>
                  </c:pt>
                  <c:pt idx="29">
                    <c:v>Obs: composição/Base -  Composição ORSE - 03242</c:v>
                  </c:pt>
                  <c:pt idx="31">
                    <c:v>COD.</c:v>
                  </c:pt>
                  <c:pt idx="32">
                    <c:v>COMP. 5</c:v>
                  </c:pt>
                  <c:pt idx="33">
                    <c:v>90781</c:v>
                  </c:pt>
                  <c:pt idx="34">
                    <c:v>88253</c:v>
                  </c:pt>
                  <c:pt idx="35">
                    <c:v>Obs: composição/Base -  Composição ORSE - 02548</c:v>
                  </c:pt>
                  <c:pt idx="37">
                    <c:v>COD.</c:v>
                  </c:pt>
                  <c:pt idx="38">
                    <c:v>COMP. 6</c:v>
                  </c:pt>
                  <c:pt idx="39">
                    <c:v>1527</c:v>
                  </c:pt>
                  <c:pt idx="40">
                    <c:v>92874</c:v>
                  </c:pt>
                  <c:pt idx="41">
                    <c:v>Obs: composição/Base -  Composição ORSE 07369</c:v>
                  </c:pt>
                  <c:pt idx="43">
                    <c:v>COD.</c:v>
                  </c:pt>
                  <c:pt idx="44">
                    <c:v>COMP. 7</c:v>
                  </c:pt>
                  <c:pt idx="45">
                    <c:v>88245</c:v>
                  </c:pt>
                  <c:pt idx="46">
                    <c:v>88309</c:v>
                  </c:pt>
                  <c:pt idx="47">
                    <c:v>88316</c:v>
                  </c:pt>
                  <c:pt idx="48">
                    <c:v>94971</c:v>
                  </c:pt>
                  <c:pt idx="49">
                    <c:v>7156</c:v>
                  </c:pt>
                  <c:pt idx="50">
                    <c:v>Obs: composição/Base -  Composição  SINAPI - 72183 (Modificada)</c:v>
                  </c:pt>
                  <c:pt idx="52">
                    <c:v>COD.</c:v>
                  </c:pt>
                  <c:pt idx="53">
                    <c:v>COMP. 8</c:v>
                  </c:pt>
                  <c:pt idx="54">
                    <c:v>10966</c:v>
                  </c:pt>
                  <c:pt idx="55">
                    <c:v>88278</c:v>
                  </c:pt>
                  <c:pt idx="56">
                    <c:v>88316</c:v>
                  </c:pt>
                  <c:pt idx="57">
                    <c:v>Obs: composição/Base - SINAPI JULHO/18 - 72113</c:v>
                  </c:pt>
                  <c:pt idx="59">
                    <c:v>COD.</c:v>
                  </c:pt>
                  <c:pt idx="60">
                    <c:v>COMP. 9</c:v>
                  </c:pt>
                  <c:pt idx="61">
                    <c:v>88278</c:v>
                  </c:pt>
                  <c:pt idx="62">
                    <c:v>88316</c:v>
                  </c:pt>
                  <c:pt idx="63">
                    <c:v>13086</c:v>
                  </c:pt>
                  <c:pt idx="64">
                    <c:v>Obs: composição/Base - Composição adaptada SINAPI - 72113</c:v>
                  </c:pt>
                  <c:pt idx="66">
                    <c:v>COD.</c:v>
                  </c:pt>
                  <c:pt idx="67">
                    <c:v>COMP. 10</c:v>
                  </c:pt>
                  <c:pt idx="68">
                    <c:v>88278</c:v>
                  </c:pt>
                  <c:pt idx="69">
                    <c:v>88316</c:v>
                  </c:pt>
                  <c:pt idx="70">
                    <c:v>7695</c:v>
                  </c:pt>
                  <c:pt idx="71">
                    <c:v>7695</c:v>
                  </c:pt>
                  <c:pt idx="72">
                    <c:v>Obs: composição/Base -  ORSE - 893</c:v>
                  </c:pt>
                  <c:pt idx="74">
                    <c:v>COD.</c:v>
                  </c:pt>
                  <c:pt idx="75">
                    <c:v>COMP. 11</c:v>
                  </c:pt>
                  <c:pt idx="76">
                    <c:v>1332</c:v>
                  </c:pt>
                  <c:pt idx="77">
                    <c:v>88315</c:v>
                  </c:pt>
                  <c:pt idx="78">
                    <c:v>88316</c:v>
                  </c:pt>
                  <c:pt idx="79">
                    <c:v>10997</c:v>
                  </c:pt>
                  <c:pt idx="80">
                    <c:v>Obs: composição/Base -Composição adaptada - ORSE - 08773</c:v>
                  </c:pt>
                  <c:pt idx="82">
                    <c:v>COD.</c:v>
                  </c:pt>
                  <c:pt idx="83">
                    <c:v>COMP. 12</c:v>
                  </c:pt>
                  <c:pt idx="84">
                    <c:v>11977</c:v>
                  </c:pt>
                  <c:pt idx="85">
                    <c:v>88316</c:v>
                  </c:pt>
                  <c:pt idx="86">
                    <c:v>Obs: composição/Base - Composição adaptada - ORSE - 00685</c:v>
                  </c:pt>
                  <c:pt idx="88">
                    <c:v>COD.</c:v>
                  </c:pt>
                  <c:pt idx="89">
                    <c:v>COMP. 13</c:v>
                  </c:pt>
                  <c:pt idx="90">
                    <c:v>34583</c:v>
                  </c:pt>
                  <c:pt idx="91">
                    <c:v>Obs:  composição/Base - Composição ORSE - 10565</c:v>
                  </c:pt>
                  <c:pt idx="93">
                    <c:v>COD.</c:v>
                  </c:pt>
                  <c:pt idx="94">
                    <c:v>COMP. 14</c:v>
                  </c:pt>
                  <c:pt idx="95">
                    <c:v>11262</c:v>
                  </c:pt>
                  <c:pt idx="96">
                    <c:v>Obs:  composição/Base - Composição adaptada  SINAPI - 10565</c:v>
                  </c:pt>
                  <c:pt idx="98">
                    <c:v>COD.</c:v>
                  </c:pt>
                  <c:pt idx="99">
                    <c:v>COMP. 15</c:v>
                  </c:pt>
                  <c:pt idx="100">
                    <c:v>I8333</c:v>
                  </c:pt>
                  <c:pt idx="101">
                    <c:v>Obs:  composição/Base - Composição adaptada  SINAPI - 10565</c:v>
                  </c:pt>
                  <c:pt idx="103">
                    <c:v>COD.</c:v>
                  </c:pt>
                  <c:pt idx="104">
                    <c:v>COMP. 16</c:v>
                  </c:pt>
                  <c:pt idx="105">
                    <c:v>I8333</c:v>
                  </c:pt>
                  <c:pt idx="106">
                    <c:v>Obs:  composição/Base - Composição adaptada  SINAPI - 10565</c:v>
                  </c:pt>
                  <c:pt idx="108">
                    <c:v>COD.</c:v>
                  </c:pt>
                  <c:pt idx="109">
                    <c:v>COMP. 17</c:v>
                  </c:pt>
                  <c:pt idx="110">
                    <c:v>88309</c:v>
                  </c:pt>
                  <c:pt idx="111">
                    <c:v>88316</c:v>
                  </c:pt>
                  <c:pt idx="112">
                    <c:v>34357</c:v>
                  </c:pt>
                  <c:pt idx="113">
                    <c:v>7403</c:v>
                  </c:pt>
                  <c:pt idx="114">
                    <c:v>34353</c:v>
                  </c:pt>
                  <c:pt idx="115">
                    <c:v>Obs: composição/Base -  Composição adaptada -  ORSE 10617</c:v>
                  </c:pt>
                  <c:pt idx="117">
                    <c:v>COD.</c:v>
                  </c:pt>
                  <c:pt idx="118">
                    <c:v>COMP. 18</c:v>
                  </c:pt>
                  <c:pt idx="119">
                    <c:v>88309</c:v>
                  </c:pt>
                  <c:pt idx="120">
                    <c:v>88316</c:v>
                  </c:pt>
                  <c:pt idx="121">
                    <c:v>256</c:v>
                  </c:pt>
                  <c:pt idx="122">
                    <c:v>Obs: composição/Base -  ORSE 09681</c:v>
                  </c:pt>
                  <c:pt idx="124">
                    <c:v>COD.</c:v>
                  </c:pt>
                  <c:pt idx="125">
                    <c:v>COMP. 19</c:v>
                  </c:pt>
                  <c:pt idx="126">
                    <c:v>73833/001</c:v>
                  </c:pt>
                  <c:pt idx="127">
                    <c:v>96109</c:v>
                  </c:pt>
                  <c:pt idx="128">
                    <c:v>Obs: composição/Base - ORSE - 01946</c:v>
                  </c:pt>
                  <c:pt idx="130">
                    <c:v>COD.</c:v>
                  </c:pt>
                  <c:pt idx="131">
                    <c:v>COMP. 20</c:v>
                  </c:pt>
                  <c:pt idx="132">
                    <c:v>256</c:v>
                  </c:pt>
                  <c:pt idx="133">
                    <c:v>88309</c:v>
                  </c:pt>
                  <c:pt idx="134">
                    <c:v>88316</c:v>
                  </c:pt>
                  <c:pt idx="135">
                    <c:v>Obs: composição/Base - ORSE Modificada - 90407 + 256/ORSE INSUMO</c:v>
                  </c:pt>
                  <c:pt idx="137">
                    <c:v>COD.</c:v>
                  </c:pt>
                  <c:pt idx="138">
                    <c:v>COMP. 21</c:v>
                  </c:pt>
                  <c:pt idx="139">
                    <c:v>1979</c:v>
                  </c:pt>
                  <c:pt idx="140">
                    <c:v>1379</c:v>
                  </c:pt>
                  <c:pt idx="141">
                    <c:v>Obs: composição/Base - ORSE - 2260</c:v>
                  </c:pt>
                  <c:pt idx="143">
                    <c:v>COD.</c:v>
                  </c:pt>
                  <c:pt idx="144">
                    <c:v>COMP. 22</c:v>
                  </c:pt>
                  <c:pt idx="145">
                    <c:v>88309</c:v>
                  </c:pt>
                  <c:pt idx="146">
                    <c:v>88316</c:v>
                  </c:pt>
                  <c:pt idx="147">
                    <c:v>2540</c:v>
                  </c:pt>
                  <c:pt idx="148">
                    <c:v>2684</c:v>
                  </c:pt>
                  <c:pt idx="149">
                    <c:v>9758</c:v>
                  </c:pt>
                  <c:pt idx="150">
                    <c:v>Obs: composição/Base -  ORSE - 9418</c:v>
                  </c:pt>
                  <c:pt idx="152">
                    <c:v>COD.</c:v>
                  </c:pt>
                  <c:pt idx="153">
                    <c:v>COMP. 23</c:v>
                  </c:pt>
                  <c:pt idx="154">
                    <c:v>88309</c:v>
                  </c:pt>
                  <c:pt idx="155">
                    <c:v>88316</c:v>
                  </c:pt>
                  <c:pt idx="156">
                    <c:v>9238</c:v>
                  </c:pt>
                  <c:pt idx="157">
                    <c:v>Obs: composição/Base -  ORSE - 9360</c:v>
                  </c:pt>
                  <c:pt idx="159">
                    <c:v>COD.</c:v>
                  </c:pt>
                  <c:pt idx="160">
                    <c:v>COMP. 24</c:v>
                  </c:pt>
                  <c:pt idx="161">
                    <c:v>12793</c:v>
                  </c:pt>
                  <c:pt idx="162">
                    <c:v>88309</c:v>
                  </c:pt>
                  <c:pt idx="163">
                    <c:v>88316</c:v>
                  </c:pt>
                  <c:pt idx="164">
                    <c:v>87295</c:v>
                  </c:pt>
                  <c:pt idx="165">
                    <c:v>Obs: composição/Base -  ORSE - 1842</c:v>
                  </c:pt>
                  <c:pt idx="167">
                    <c:v>COD.</c:v>
                  </c:pt>
                  <c:pt idx="168">
                    <c:v>COMP. 25</c:v>
                  </c:pt>
                  <c:pt idx="169">
                    <c:v>88309</c:v>
                  </c:pt>
                  <c:pt idx="170">
                    <c:v>88316</c:v>
                  </c:pt>
                  <c:pt idx="171">
                    <c:v>3116</c:v>
                  </c:pt>
                  <c:pt idx="172">
                    <c:v>10994</c:v>
                  </c:pt>
                  <c:pt idx="173">
                    <c:v>87298</c:v>
                  </c:pt>
                  <c:pt idx="174">
                    <c:v>COMP. 196</c:v>
                  </c:pt>
                  <c:pt idx="175">
                    <c:v>COMP. 197</c:v>
                  </c:pt>
                  <c:pt idx="176">
                    <c:v>Obs: composição/Base -  ORSE JANEIRO/2016 - 7272(Modificado)</c:v>
                  </c:pt>
                  <c:pt idx="178">
                    <c:v>COD.</c:v>
                  </c:pt>
                  <c:pt idx="179">
                    <c:v>COMP. 26</c:v>
                  </c:pt>
                  <c:pt idx="180">
                    <c:v>38637</c:v>
                  </c:pt>
                  <c:pt idx="181">
                    <c:v>1749</c:v>
                  </c:pt>
                  <c:pt idx="182">
                    <c:v>88267</c:v>
                  </c:pt>
                  <c:pt idx="183">
                    <c:v>88309</c:v>
                  </c:pt>
                  <c:pt idx="184">
                    <c:v>88316</c:v>
                  </c:pt>
                  <c:pt idx="185">
                    <c:v>6157</c:v>
                  </c:pt>
                  <c:pt idx="186">
                    <c:v>94963</c:v>
                  </c:pt>
                  <c:pt idx="187">
                    <c:v>38</c:v>
                  </c:pt>
                  <c:pt idx="188">
                    <c:v>Obs: composição/Base -  ORSE - 9756</c:v>
                  </c:pt>
                  <c:pt idx="190">
                    <c:v>COD.</c:v>
                  </c:pt>
                  <c:pt idx="191">
                    <c:v>COMP. 27</c:v>
                  </c:pt>
                  <c:pt idx="192">
                    <c:v>88309</c:v>
                  </c:pt>
                  <c:pt idx="193">
                    <c:v>12967</c:v>
                  </c:pt>
                  <c:pt idx="194">
                    <c:v>Obs: composição/Base -  ORSE - 12128</c:v>
                  </c:pt>
                  <c:pt idx="196">
                    <c:v>COD.</c:v>
                  </c:pt>
                  <c:pt idx="197">
                    <c:v>COMP. 28</c:v>
                  </c:pt>
                  <c:pt idx="198">
                    <c:v>88309</c:v>
                  </c:pt>
                  <c:pt idx="199">
                    <c:v>12970</c:v>
                  </c:pt>
                  <c:pt idx="200">
                    <c:v>Obs: composição/Base -  Orse - 12129</c:v>
                  </c:pt>
                  <c:pt idx="202">
                    <c:v>COD.</c:v>
                  </c:pt>
                  <c:pt idx="203">
                    <c:v>COMP. 29</c:v>
                  </c:pt>
                  <c:pt idx="204">
                    <c:v>2313</c:v>
                  </c:pt>
                  <c:pt idx="205">
                    <c:v>1806</c:v>
                  </c:pt>
                  <c:pt idx="206">
                    <c:v>88267</c:v>
                  </c:pt>
                  <c:pt idx="207">
                    <c:v>6298</c:v>
                  </c:pt>
                  <c:pt idx="208">
                    <c:v>93382</c:v>
                  </c:pt>
                  <c:pt idx="209">
                    <c:v>96537</c:v>
                  </c:pt>
                  <c:pt idx="210">
                    <c:v>94963</c:v>
                  </c:pt>
                  <c:pt idx="211">
                    <c:v>96523</c:v>
                  </c:pt>
                  <c:pt idx="212">
                    <c:v>Obs: composição/Base -  ORSE - 04629</c:v>
                  </c:pt>
                  <c:pt idx="214">
                    <c:v>COD.</c:v>
                  </c:pt>
                  <c:pt idx="215">
                    <c:v>COMP. 30</c:v>
                  </c:pt>
                  <c:pt idx="216">
                    <c:v>87905</c:v>
                  </c:pt>
                  <c:pt idx="217">
                    <c:v>83693</c:v>
                  </c:pt>
                  <c:pt idx="218">
                    <c:v>87792</c:v>
                  </c:pt>
                  <c:pt idx="219">
                    <c:v>87521</c:v>
                  </c:pt>
                  <c:pt idx="220">
                    <c:v>10997</c:v>
                  </c:pt>
                  <c:pt idx="221">
                    <c:v>7158</c:v>
                  </c:pt>
                  <c:pt idx="222">
                    <c:v>88317</c:v>
                  </c:pt>
                  <c:pt idx="223">
                    <c:v>88316</c:v>
                  </c:pt>
                  <c:pt idx="224">
                    <c:v>2701</c:v>
                  </c:pt>
                  <c:pt idx="225">
                    <c:v>342</c:v>
                  </c:pt>
                  <c:pt idx="226">
                    <c:v>2758</c:v>
                  </c:pt>
                  <c:pt idx="227">
                    <c:v>2313</c:v>
                  </c:pt>
                  <c:pt idx="228">
                    <c:v>2310</c:v>
                  </c:pt>
                  <c:pt idx="229">
                    <c:v>Obs: composição/Base -  ORSE - 4299 ajustada</c:v>
                  </c:pt>
                  <c:pt idx="231">
                    <c:v>COD.</c:v>
                  </c:pt>
                  <c:pt idx="232">
                    <c:v>COMP. 31</c:v>
                  </c:pt>
                  <c:pt idx="233">
                    <c:v>COMP. 32</c:v>
                  </c:pt>
                  <c:pt idx="234">
                    <c:v>Obs: composição/Base -  Composição Elaborada</c:v>
                  </c:pt>
                  <c:pt idx="236">
                    <c:v>COD.</c:v>
                  </c:pt>
                  <c:pt idx="237">
                    <c:v>COMP. 32</c:v>
                  </c:pt>
                  <c:pt idx="238">
                    <c:v>40811</c:v>
                  </c:pt>
                  <c:pt idx="239">
                    <c:v>Obs: composição/Base -  Composição Elaborada</c:v>
                  </c:pt>
                  <c:pt idx="241">
                    <c:v>COD.</c:v>
                  </c:pt>
                  <c:pt idx="242">
                    <c:v>COMP. 33</c:v>
                  </c:pt>
                  <c:pt idx="243">
                    <c:v>Mercado/6</c:v>
                  </c:pt>
                  <c:pt idx="244">
                    <c:v>88277</c:v>
                  </c:pt>
                  <c:pt idx="245">
                    <c:v>88316</c:v>
                  </c:pt>
                  <c:pt idx="246">
                    <c:v>Obs: composição/Base -  Composição 73885/4(MÃO DE OBRA) + Mercado/6</c:v>
                  </c:pt>
                  <c:pt idx="248">
                    <c:v>COD.</c:v>
                  </c:pt>
                  <c:pt idx="249">
                    <c:v>COMP. 34</c:v>
                  </c:pt>
                  <c:pt idx="250">
                    <c:v>Mercado/7</c:v>
                  </c:pt>
                  <c:pt idx="251">
                    <c:v>88277</c:v>
                  </c:pt>
                  <c:pt idx="252">
                    <c:v>88316</c:v>
                  </c:pt>
                  <c:pt idx="253">
                    <c:v>Obs: composição/Base -  Composição 73885/5(MÃO DE OBRA) + Mercado/7</c:v>
                  </c:pt>
                  <c:pt idx="255">
                    <c:v>COD.</c:v>
                  </c:pt>
                  <c:pt idx="256">
                    <c:v>COMP. 35</c:v>
                  </c:pt>
                  <c:pt idx="257">
                    <c:v>Mercado/10</c:v>
                  </c:pt>
                  <c:pt idx="258">
                    <c:v>88277</c:v>
                  </c:pt>
                  <c:pt idx="259">
                    <c:v>88316</c:v>
                  </c:pt>
                  <c:pt idx="260">
                    <c:v>Obs: composição/Base -  Composição 73885/5(MÃO DE OBRA) + Mercado/10</c:v>
                  </c:pt>
                  <c:pt idx="262">
                    <c:v>COD.</c:v>
                  </c:pt>
                  <c:pt idx="263">
                    <c:v>COMP. 36</c:v>
                  </c:pt>
                  <c:pt idx="264">
                    <c:v>Mercado/11</c:v>
                  </c:pt>
                  <c:pt idx="265">
                    <c:v>88277</c:v>
                  </c:pt>
                  <c:pt idx="266">
                    <c:v>88316</c:v>
                  </c:pt>
                  <c:pt idx="267">
                    <c:v>Obs: composição/Base -  Composição 73885/5(MÃO DE OBRA) + Mercado/11</c:v>
                  </c:pt>
                  <c:pt idx="269">
                    <c:v>COD.</c:v>
                  </c:pt>
                  <c:pt idx="270">
                    <c:v>COMP. 37</c:v>
                  </c:pt>
                  <c:pt idx="271">
                    <c:v>Mercado/12</c:v>
                  </c:pt>
                  <c:pt idx="272">
                    <c:v>88277</c:v>
                  </c:pt>
                  <c:pt idx="273">
                    <c:v>88316</c:v>
                  </c:pt>
                  <c:pt idx="274">
                    <c:v>Obs: composição/Base -  Composição 73885/6 (MÃO DE OBRA) + Mercado/12</c:v>
                  </c:pt>
                  <c:pt idx="276">
                    <c:v>COD.</c:v>
                  </c:pt>
                  <c:pt idx="277">
                    <c:v>COMP. 38</c:v>
                  </c:pt>
                  <c:pt idx="278">
                    <c:v>Mercado/13</c:v>
                  </c:pt>
                  <c:pt idx="279">
                    <c:v>88277</c:v>
                  </c:pt>
                  <c:pt idx="280">
                    <c:v>88316</c:v>
                  </c:pt>
                  <c:pt idx="281">
                    <c:v>Obs: composição/Base -  Composição 73885/7(MÃO DE OBRA) + Mercado/13</c:v>
                  </c:pt>
                  <c:pt idx="283">
                    <c:v>COD.</c:v>
                  </c:pt>
                  <c:pt idx="284">
                    <c:v>COMP. 39</c:v>
                  </c:pt>
                  <c:pt idx="285">
                    <c:v>Mercado/14</c:v>
                  </c:pt>
                  <c:pt idx="286">
                    <c:v>88277</c:v>
                  </c:pt>
                  <c:pt idx="287">
                    <c:v>88316</c:v>
                  </c:pt>
                  <c:pt idx="288">
                    <c:v>Obs: composição/Base -  Composição 73885/7 + Mercado/14</c:v>
                  </c:pt>
                  <c:pt idx="290">
                    <c:v>COD.</c:v>
                  </c:pt>
                  <c:pt idx="291">
                    <c:v>COMP. 40</c:v>
                  </c:pt>
                  <c:pt idx="292">
                    <c:v>Mercado/15</c:v>
                  </c:pt>
                  <c:pt idx="293">
                    <c:v>88277</c:v>
                  </c:pt>
                  <c:pt idx="294">
                    <c:v>88316</c:v>
                  </c:pt>
                  <c:pt idx="295">
                    <c:v>Obs: composição/Base -  Composição 73885/7 + Mercado/15</c:v>
                  </c:pt>
                  <c:pt idx="297">
                    <c:v>COD.</c:v>
                  </c:pt>
                  <c:pt idx="298">
                    <c:v>COMP. 41</c:v>
                  </c:pt>
                  <c:pt idx="299">
                    <c:v>Mercado/16</c:v>
                  </c:pt>
                  <c:pt idx="300">
                    <c:v>88277</c:v>
                  </c:pt>
                  <c:pt idx="301">
                    <c:v>88316</c:v>
                  </c:pt>
                  <c:pt idx="302">
                    <c:v>Obs: composição/Base -  Composição 73885/7 + Mercado/16</c:v>
                  </c:pt>
                  <c:pt idx="304">
                    <c:v>COD.</c:v>
                  </c:pt>
                  <c:pt idx="305">
                    <c:v>COMP. 42</c:v>
                  </c:pt>
                  <c:pt idx="306">
                    <c:v>7253</c:v>
                  </c:pt>
                  <c:pt idx="307">
                    <c:v>88316</c:v>
                  </c:pt>
                  <c:pt idx="308">
                    <c:v>Obs: composição/Base -  Composição Modificada -  ORSE - 2394</c:v>
                  </c:pt>
                  <c:pt idx="310">
                    <c:v>COD.</c:v>
                  </c:pt>
                  <c:pt idx="311">
                    <c:v>COMP. 43</c:v>
                  </c:pt>
                  <c:pt idx="312">
                    <c:v>2036</c:v>
                  </c:pt>
                  <c:pt idx="313">
                    <c:v>138</c:v>
                  </c:pt>
                  <c:pt idx="314">
                    <c:v>20067</c:v>
                  </c:pt>
                  <c:pt idx="315">
                    <c:v>88267</c:v>
                  </c:pt>
                  <c:pt idx="316">
                    <c:v>88316</c:v>
                  </c:pt>
                  <c:pt idx="317">
                    <c:v>Obs: composição/Base -  ORSE - 09389</c:v>
                  </c:pt>
                  <c:pt idx="319">
                    <c:v>COD.</c:v>
                  </c:pt>
                  <c:pt idx="320">
                    <c:v>COMP. 44</c:v>
                  </c:pt>
                  <c:pt idx="321">
                    <c:v>20078</c:v>
                  </c:pt>
                  <c:pt idx="322">
                    <c:v>299</c:v>
                  </c:pt>
                  <c:pt idx="323">
                    <c:v>9841</c:v>
                  </c:pt>
                  <c:pt idx="324">
                    <c:v>88267</c:v>
                  </c:pt>
                  <c:pt idx="325">
                    <c:v>88316</c:v>
                  </c:pt>
                  <c:pt idx="326">
                    <c:v>Obs: composição/Base -  ORSE - 09387</c:v>
                  </c:pt>
                  <c:pt idx="328">
                    <c:v>COD.</c:v>
                  </c:pt>
                  <c:pt idx="329">
                    <c:v>COMP. 45</c:v>
                  </c:pt>
                  <c:pt idx="330">
                    <c:v>20078</c:v>
                  </c:pt>
                  <c:pt idx="331">
                    <c:v>298</c:v>
                  </c:pt>
                  <c:pt idx="332">
                    <c:v>9839</c:v>
                  </c:pt>
                  <c:pt idx="333">
                    <c:v>88267</c:v>
                  </c:pt>
                  <c:pt idx="334">
                    <c:v>88316</c:v>
                  </c:pt>
                  <c:pt idx="335">
                    <c:v>Obs: composição/Base -  ORSE - 09386</c:v>
                  </c:pt>
                  <c:pt idx="337">
                    <c:v>COD.</c:v>
                  </c:pt>
                  <c:pt idx="338">
                    <c:v>COMP. 46</c:v>
                  </c:pt>
                  <c:pt idx="339">
                    <c:v>20078</c:v>
                  </c:pt>
                  <c:pt idx="340">
                    <c:v>20085</c:v>
                  </c:pt>
                  <c:pt idx="341">
                    <c:v>20068</c:v>
                  </c:pt>
                  <c:pt idx="342">
                    <c:v>88267</c:v>
                  </c:pt>
                  <c:pt idx="343">
                    <c:v>88316</c:v>
                  </c:pt>
                  <c:pt idx="344">
                    <c:v>Obs: composição/Base -  ORSE - 09385</c:v>
                  </c:pt>
                  <c:pt idx="346">
                    <c:v>COD.</c:v>
                  </c:pt>
                  <c:pt idx="347">
                    <c:v>COMP. 47</c:v>
                  </c:pt>
                  <c:pt idx="348">
                    <c:v>138</c:v>
                  </c:pt>
                  <c:pt idx="349">
                    <c:v>1270</c:v>
                  </c:pt>
                  <c:pt idx="350">
                    <c:v>2036</c:v>
                  </c:pt>
                  <c:pt idx="351">
                    <c:v>88267</c:v>
                  </c:pt>
                  <c:pt idx="352">
                    <c:v>88316</c:v>
                  </c:pt>
                  <c:pt idx="353">
                    <c:v>1270</c:v>
                  </c:pt>
                  <c:pt idx="354">
                    <c:v>2036</c:v>
                  </c:pt>
                  <c:pt idx="355">
                    <c:v>Obs: composição/Base -  ORSE - 1659</c:v>
                  </c:pt>
                  <c:pt idx="357">
                    <c:v>COD.</c:v>
                  </c:pt>
                  <c:pt idx="358">
                    <c:v>COMP. 48</c:v>
                  </c:pt>
                  <c:pt idx="359">
                    <c:v>20078</c:v>
                  </c:pt>
                  <c:pt idx="360">
                    <c:v>297</c:v>
                  </c:pt>
                  <c:pt idx="361">
                    <c:v>296</c:v>
                  </c:pt>
                  <c:pt idx="362">
                    <c:v>11657</c:v>
                  </c:pt>
                  <c:pt idx="363">
                    <c:v>88267</c:v>
                  </c:pt>
                  <c:pt idx="364">
                    <c:v>88316</c:v>
                  </c:pt>
                  <c:pt idx="365">
                    <c:v>Obs: composição/Base -  ORSE - 1661</c:v>
                  </c:pt>
                  <c:pt idx="367">
                    <c:v>COD.</c:v>
                  </c:pt>
                  <c:pt idx="368">
                    <c:v>COMP. 49</c:v>
                  </c:pt>
                  <c:pt idx="369">
                    <c:v>20078</c:v>
                  </c:pt>
                  <c:pt idx="370">
                    <c:v>300</c:v>
                  </c:pt>
                  <c:pt idx="371">
                    <c:v>9840</c:v>
                  </c:pt>
                  <c:pt idx="372">
                    <c:v>88267</c:v>
                  </c:pt>
                  <c:pt idx="373">
                    <c:v>88316</c:v>
                  </c:pt>
                  <c:pt idx="374">
                    <c:v>Obs: composição/Base -  ORSE - 9388</c:v>
                  </c:pt>
                  <c:pt idx="376">
                    <c:v>COD.</c:v>
                  </c:pt>
                  <c:pt idx="377">
                    <c:v>COMP. 50</c:v>
                  </c:pt>
                  <c:pt idx="378">
                    <c:v>88316</c:v>
                  </c:pt>
                  <c:pt idx="379">
                    <c:v>88267</c:v>
                  </c:pt>
                  <c:pt idx="380">
                    <c:v>2036</c:v>
                  </c:pt>
                  <c:pt idx="381">
                    <c:v>706</c:v>
                  </c:pt>
                  <c:pt idx="382">
                    <c:v>138</c:v>
                  </c:pt>
                  <c:pt idx="383">
                    <c:v>Obs: composição/Base -  SINAPI - 96704</c:v>
                  </c:pt>
                  <c:pt idx="385">
                    <c:v>COD.</c:v>
                  </c:pt>
                  <c:pt idx="386">
                    <c:v>COMP. 51</c:v>
                  </c:pt>
                  <c:pt idx="387">
                    <c:v>Mercado/1</c:v>
                  </c:pt>
                  <c:pt idx="388">
                    <c:v>88316</c:v>
                  </c:pt>
                  <c:pt idx="389">
                    <c:v>91467</c:v>
                  </c:pt>
                  <c:pt idx="390">
                    <c:v>Obs: composição/Base -  Composição modificada - ORSE - 8371</c:v>
                  </c:pt>
                  <c:pt idx="392">
                    <c:v>COD.</c:v>
                  </c:pt>
                  <c:pt idx="393">
                    <c:v>COMP. 52</c:v>
                  </c:pt>
                  <c:pt idx="394">
                    <c:v>37105</c:v>
                  </c:pt>
                  <c:pt idx="395">
                    <c:v>3146</c:v>
                  </c:pt>
                  <c:pt idx="396">
                    <c:v>6019</c:v>
                  </c:pt>
                  <c:pt idx="397">
                    <c:v>71</c:v>
                  </c:pt>
                  <c:pt idx="398">
                    <c:v>99</c:v>
                  </c:pt>
                  <c:pt idx="399">
                    <c:v>73</c:v>
                  </c:pt>
                  <c:pt idx="400">
                    <c:v>3482</c:v>
                  </c:pt>
                  <c:pt idx="401">
                    <c:v>3876</c:v>
                  </c:pt>
                  <c:pt idx="402">
                    <c:v>3878</c:v>
                  </c:pt>
                  <c:pt idx="403">
                    <c:v>3884</c:v>
                  </c:pt>
                  <c:pt idx="404">
                    <c:v>9862</c:v>
                  </c:pt>
                  <c:pt idx="405">
                    <c:v>9866</c:v>
                  </c:pt>
                  <c:pt idx="406">
                    <c:v>11830</c:v>
                  </c:pt>
                  <c:pt idx="407">
                    <c:v>34492</c:v>
                  </c:pt>
                  <c:pt idx="408">
                    <c:v>25950</c:v>
                  </c:pt>
                  <c:pt idx="409">
                    <c:v>92874</c:v>
                  </c:pt>
                  <c:pt idx="410">
                    <c:v>88316</c:v>
                  </c:pt>
                  <c:pt idx="411">
                    <c:v>88267</c:v>
                  </c:pt>
                  <c:pt idx="412">
                    <c:v>Obs: composição/Base -  Composição -  ORSE - 1442</c:v>
                  </c:pt>
                  <c:pt idx="414">
                    <c:v>COD.</c:v>
                  </c:pt>
                  <c:pt idx="415">
                    <c:v>COMP. 53</c:v>
                  </c:pt>
                  <c:pt idx="416">
                    <c:v>377</c:v>
                  </c:pt>
                  <c:pt idx="417">
                    <c:v>88316</c:v>
                  </c:pt>
                  <c:pt idx="418">
                    <c:v>Obs: composição/Base -  ORSE - 02066</c:v>
                  </c:pt>
                  <c:pt idx="420">
                    <c:v>COD.</c:v>
                  </c:pt>
                  <c:pt idx="421">
                    <c:v>COMP. 54</c:v>
                  </c:pt>
                  <c:pt idx="422">
                    <c:v>981</c:v>
                  </c:pt>
                  <c:pt idx="423">
                    <c:v>982</c:v>
                  </c:pt>
                  <c:pt idx="424">
                    <c:v>1326</c:v>
                  </c:pt>
                  <c:pt idx="425">
                    <c:v>2384</c:v>
                  </c:pt>
                  <c:pt idx="426">
                    <c:v>88267</c:v>
                  </c:pt>
                  <c:pt idx="427">
                    <c:v>88316</c:v>
                  </c:pt>
                  <c:pt idx="428">
                    <c:v>6136</c:v>
                  </c:pt>
                  <c:pt idx="429">
                    <c:v>11683</c:v>
                  </c:pt>
                  <c:pt idx="430">
                    <c:v>Obs: composição/Base -  ORSE - 2005 (Retiramos o tipo de torneira)</c:v>
                  </c:pt>
                  <c:pt idx="432">
                    <c:v>COD.</c:v>
                  </c:pt>
                  <c:pt idx="433">
                    <c:v>COMP. 55</c:v>
                  </c:pt>
                  <c:pt idx="434">
                    <c:v>11683</c:v>
                  </c:pt>
                  <c:pt idx="435">
                    <c:v>6145</c:v>
                  </c:pt>
                  <c:pt idx="436">
                    <c:v>88316</c:v>
                  </c:pt>
                  <c:pt idx="437">
                    <c:v>88267</c:v>
                  </c:pt>
                  <c:pt idx="438">
                    <c:v>4393</c:v>
                  </c:pt>
                  <c:pt idx="439">
                    <c:v>2384</c:v>
                  </c:pt>
                  <c:pt idx="440">
                    <c:v>1326</c:v>
                  </c:pt>
                  <c:pt idx="441">
                    <c:v>982</c:v>
                  </c:pt>
                  <c:pt idx="442">
                    <c:v>981</c:v>
                  </c:pt>
                  <c:pt idx="443">
                    <c:v>Obs: composição/Base -  ORSE - 2006 (Retiramos o tipo de torneira)</c:v>
                  </c:pt>
                  <c:pt idx="445">
                    <c:v>COD.</c:v>
                  </c:pt>
                  <c:pt idx="446">
                    <c:v>COMP. 56</c:v>
                  </c:pt>
                  <c:pt idx="447">
                    <c:v>8515</c:v>
                  </c:pt>
                  <c:pt idx="448">
                    <c:v>11683</c:v>
                  </c:pt>
                  <c:pt idx="449">
                    <c:v>6145</c:v>
                  </c:pt>
                  <c:pt idx="450">
                    <c:v>88316</c:v>
                  </c:pt>
                  <c:pt idx="451">
                    <c:v>88267</c:v>
                  </c:pt>
                  <c:pt idx="452">
                    <c:v>4393</c:v>
                  </c:pt>
                  <c:pt idx="453">
                    <c:v>2384</c:v>
                  </c:pt>
                  <c:pt idx="454">
                    <c:v>982</c:v>
                  </c:pt>
                  <c:pt idx="455">
                    <c:v>981</c:v>
                  </c:pt>
                  <c:pt idx="456">
                    <c:v>Obs: composição/Base -  ORSE - 2006(todos os itens menos o lavatório e torneira) + 8515/ORSE INSUMO</c:v>
                  </c:pt>
                  <c:pt idx="458">
                    <c:v>COD.</c:v>
                  </c:pt>
                  <c:pt idx="459">
                    <c:v>COMP. 57</c:v>
                  </c:pt>
                  <c:pt idx="460">
                    <c:v>981</c:v>
                  </c:pt>
                  <c:pt idx="461">
                    <c:v>Mercado/2</c:v>
                  </c:pt>
                  <c:pt idx="462">
                    <c:v>88267</c:v>
                  </c:pt>
                  <c:pt idx="463">
                    <c:v>88316</c:v>
                  </c:pt>
                  <c:pt idx="464">
                    <c:v>Obs: composição/Base -  ORSE -  4392 - MODIFICADA</c:v>
                  </c:pt>
                  <c:pt idx="466">
                    <c:v>COD.</c:v>
                  </c:pt>
                  <c:pt idx="467">
                    <c:v>COMP. 58</c:v>
                  </c:pt>
                  <c:pt idx="468">
                    <c:v>Mercado/3</c:v>
                  </c:pt>
                  <c:pt idx="469">
                    <c:v>88309</c:v>
                  </c:pt>
                  <c:pt idx="470">
                    <c:v>88316</c:v>
                  </c:pt>
                  <c:pt idx="471">
                    <c:v>94963</c:v>
                  </c:pt>
                  <c:pt idx="472">
                    <c:v>92921</c:v>
                  </c:pt>
                  <c:pt idx="473">
                    <c:v>87298</c:v>
                  </c:pt>
                  <c:pt idx="474">
                    <c:v>Mercado/4</c:v>
                  </c:pt>
                  <c:pt idx="475">
                    <c:v>88316</c:v>
                  </c:pt>
                  <c:pt idx="476">
                    <c:v>88267</c:v>
                  </c:pt>
                  <c:pt idx="477">
                    <c:v>Obs: composição/Base -  ORSE - 8365(Retirada a Bancada)+ EXPURGO + SIFÃO</c:v>
                  </c:pt>
                  <c:pt idx="479">
                    <c:v>COD.</c:v>
                  </c:pt>
                  <c:pt idx="480">
                    <c:v>COMP. 59</c:v>
                  </c:pt>
                  <c:pt idx="481">
                    <c:v>39588</c:v>
                  </c:pt>
                  <c:pt idx="482">
                    <c:v>39833</c:v>
                  </c:pt>
                  <c:pt idx="483">
                    <c:v>88264</c:v>
                  </c:pt>
                  <c:pt idx="484">
                    <c:v>88316</c:v>
                  </c:pt>
                  <c:pt idx="485">
                    <c:v>Obs: composição/Base -  ORSE - 8020(Complementada)</c:v>
                  </c:pt>
                  <c:pt idx="487">
                    <c:v>COD.</c:v>
                  </c:pt>
                  <c:pt idx="488">
                    <c:v>COMP. 60</c:v>
                  </c:pt>
                  <c:pt idx="489">
                    <c:v>404</c:v>
                  </c:pt>
                  <c:pt idx="490">
                    <c:v>88264</c:v>
                  </c:pt>
                  <c:pt idx="491">
                    <c:v>Obs: composição/Base -  Composição -  ORSE - 9828 + 404/ORSE INSUMO</c:v>
                  </c:pt>
                </c:lvl>
                <c:lvl>
                  <c:pt idx="0">
                    <c:v>SUBÍTEM</c:v>
                  </c:pt>
                  <c:pt idx="1">
                    <c:v>1</c:v>
                  </c:pt>
                  <c:pt idx="2">
                    <c:v>SUBÍTEM</c:v>
                  </c:pt>
                  <c:pt idx="3">
                    <c:v>SUBÍTEM</c:v>
                  </c:pt>
                  <c:pt idx="4">
                    <c:v>SUBÍTEM</c:v>
                  </c:pt>
                  <c:pt idx="5">
                    <c:v>SUBÍTEM</c:v>
                  </c:pt>
                  <c:pt idx="6">
                    <c:v>SUBÍTEM</c:v>
                  </c:pt>
                  <c:pt idx="7">
                    <c:v>SUBÍTEM</c:v>
                  </c:pt>
                  <c:pt idx="8">
                    <c:v>SUBÍTEM</c:v>
                  </c:pt>
                  <c:pt idx="9">
                    <c:v>SUBÍTEM</c:v>
                  </c:pt>
                  <c:pt idx="10">
                    <c:v>SUBÍTEM</c:v>
                  </c:pt>
                  <c:pt idx="12">
                    <c:v>SUBÍTEM</c:v>
                  </c:pt>
                  <c:pt idx="13">
                    <c:v>2</c:v>
                  </c:pt>
                  <c:pt idx="14">
                    <c:v>SUBÍTEM</c:v>
                  </c:pt>
                  <c:pt idx="15">
                    <c:v>SUBÍTEM</c:v>
                  </c:pt>
                  <c:pt idx="16">
                    <c:v>SUBÍTEM</c:v>
                  </c:pt>
                  <c:pt idx="18">
                    <c:v>SUBÍTEM</c:v>
                  </c:pt>
                  <c:pt idx="19">
                    <c:v>3</c:v>
                  </c:pt>
                  <c:pt idx="20">
                    <c:v>SUBÍTEM</c:v>
                  </c:pt>
                  <c:pt idx="21">
                    <c:v>SUBÍTEM</c:v>
                  </c:pt>
                  <c:pt idx="22">
                    <c:v>SUBÍTEM</c:v>
                  </c:pt>
                  <c:pt idx="24">
                    <c:v>SUBÍTEM</c:v>
                  </c:pt>
                  <c:pt idx="25">
                    <c:v>4</c:v>
                  </c:pt>
                  <c:pt idx="26">
                    <c:v>SUBÍTEM</c:v>
                  </c:pt>
                  <c:pt idx="27">
                    <c:v>SUBÍTEM</c:v>
                  </c:pt>
                  <c:pt idx="28">
                    <c:v>SUBÍTEM</c:v>
                  </c:pt>
                  <c:pt idx="29">
                    <c:v>SUBÍTEM</c:v>
                  </c:pt>
                  <c:pt idx="31">
                    <c:v>SUBÍTEM</c:v>
                  </c:pt>
                  <c:pt idx="32">
                    <c:v>5</c:v>
                  </c:pt>
                  <c:pt idx="33">
                    <c:v>SUBÍTEM</c:v>
                  </c:pt>
                  <c:pt idx="34">
                    <c:v>SUBÍTEM</c:v>
                  </c:pt>
                  <c:pt idx="35">
                    <c:v>SUBÍTEM</c:v>
                  </c:pt>
                  <c:pt idx="37">
                    <c:v>SUBÍTEM</c:v>
                  </c:pt>
                  <c:pt idx="38">
                    <c:v>6</c:v>
                  </c:pt>
                  <c:pt idx="39">
                    <c:v>SUBÍTEM</c:v>
                  </c:pt>
                  <c:pt idx="40">
                    <c:v>SUBÍTEM</c:v>
                  </c:pt>
                  <c:pt idx="41">
                    <c:v>SUBÍTEM</c:v>
                  </c:pt>
                  <c:pt idx="43">
                    <c:v>SUBÍTEM</c:v>
                  </c:pt>
                  <c:pt idx="44">
                    <c:v>7</c:v>
                  </c:pt>
                  <c:pt idx="45">
                    <c:v>SUBÍTEM</c:v>
                  </c:pt>
                  <c:pt idx="46">
                    <c:v>SUBÍTEM</c:v>
                  </c:pt>
                  <c:pt idx="47">
                    <c:v>SUBÍTEM</c:v>
                  </c:pt>
                  <c:pt idx="48">
                    <c:v>SUBÍTEM</c:v>
                  </c:pt>
                  <c:pt idx="49">
                    <c:v>SUBÍTEM</c:v>
                  </c:pt>
                  <c:pt idx="50">
                    <c:v>SUBÍTEM</c:v>
                  </c:pt>
                  <c:pt idx="52">
                    <c:v>SUBÍTEM</c:v>
                  </c:pt>
                  <c:pt idx="53">
                    <c:v>8</c:v>
                  </c:pt>
                  <c:pt idx="54">
                    <c:v>SUBÍTEM</c:v>
                  </c:pt>
                  <c:pt idx="55">
                    <c:v>SUBÍTEM</c:v>
                  </c:pt>
                  <c:pt idx="56">
                    <c:v>SUBÍTEM</c:v>
                  </c:pt>
                  <c:pt idx="57">
                    <c:v>SUBÍTEM</c:v>
                  </c:pt>
                  <c:pt idx="59">
                    <c:v>SUBÍTEM</c:v>
                  </c:pt>
                  <c:pt idx="60">
                    <c:v>9</c:v>
                  </c:pt>
                  <c:pt idx="61">
                    <c:v>SUBÍTEM</c:v>
                  </c:pt>
                  <c:pt idx="62">
                    <c:v>SUBÍTEM</c:v>
                  </c:pt>
                  <c:pt idx="63">
                    <c:v>SUBÍTEM</c:v>
                  </c:pt>
                  <c:pt idx="64">
                    <c:v>SUBÍTEM</c:v>
                  </c:pt>
                  <c:pt idx="66">
                    <c:v>SUBÍTEM</c:v>
                  </c:pt>
                  <c:pt idx="67">
                    <c:v>10</c:v>
                  </c:pt>
                  <c:pt idx="68">
                    <c:v>SUBÍTEM</c:v>
                  </c:pt>
                  <c:pt idx="69">
                    <c:v>SUBÍTEM</c:v>
                  </c:pt>
                  <c:pt idx="70">
                    <c:v>SUBÍTEM</c:v>
                  </c:pt>
                  <c:pt idx="71">
                    <c:v>SUBÍTEM</c:v>
                  </c:pt>
                  <c:pt idx="72">
                    <c:v>SUBÍTEM</c:v>
                  </c:pt>
                  <c:pt idx="74">
                    <c:v>SUBÍTEM</c:v>
                  </c:pt>
                  <c:pt idx="75">
                    <c:v>11</c:v>
                  </c:pt>
                  <c:pt idx="76">
                    <c:v>SUBÍTEM</c:v>
                  </c:pt>
                  <c:pt idx="77">
                    <c:v>SUBÍTEM</c:v>
                  </c:pt>
                  <c:pt idx="78">
                    <c:v>SUBÍTEM</c:v>
                  </c:pt>
                  <c:pt idx="79">
                    <c:v>SUBÍTEM</c:v>
                  </c:pt>
                  <c:pt idx="80">
                    <c:v>SUBÍTEM</c:v>
                  </c:pt>
                  <c:pt idx="82">
                    <c:v>SUBÍTEM</c:v>
                  </c:pt>
                  <c:pt idx="83">
                    <c:v>12</c:v>
                  </c:pt>
                  <c:pt idx="84">
                    <c:v>SUBÍTEM</c:v>
                  </c:pt>
                  <c:pt idx="85">
                    <c:v>SUBÍTEM</c:v>
                  </c:pt>
                  <c:pt idx="86">
                    <c:v>SUBÍTEM</c:v>
                  </c:pt>
                  <c:pt idx="88">
                    <c:v>SUBÍTEM</c:v>
                  </c:pt>
                  <c:pt idx="89">
                    <c:v>13</c:v>
                  </c:pt>
                  <c:pt idx="90">
                    <c:v>SUBÍTEM</c:v>
                  </c:pt>
                  <c:pt idx="91">
                    <c:v>SUBÍTEM</c:v>
                  </c:pt>
                  <c:pt idx="93">
                    <c:v>SUBÍTEM</c:v>
                  </c:pt>
                  <c:pt idx="94">
                    <c:v>14</c:v>
                  </c:pt>
                  <c:pt idx="95">
                    <c:v>SUBÍTEM</c:v>
                  </c:pt>
                  <c:pt idx="96">
                    <c:v>SUBÍTEM</c:v>
                  </c:pt>
                  <c:pt idx="98">
                    <c:v>SUBÍTEM</c:v>
                  </c:pt>
                  <c:pt idx="99">
                    <c:v>15</c:v>
                  </c:pt>
                  <c:pt idx="100">
                    <c:v>SUBÍTEM</c:v>
                  </c:pt>
                  <c:pt idx="101">
                    <c:v>SUBÍTEM</c:v>
                  </c:pt>
                  <c:pt idx="103">
                    <c:v>SUBÍTEM</c:v>
                  </c:pt>
                  <c:pt idx="104">
                    <c:v>16</c:v>
                  </c:pt>
                  <c:pt idx="105">
                    <c:v>SUBÍTEM</c:v>
                  </c:pt>
                  <c:pt idx="106">
                    <c:v>SUBÍTEM</c:v>
                  </c:pt>
                  <c:pt idx="108">
                    <c:v>SUBÍTEM</c:v>
                  </c:pt>
                  <c:pt idx="109">
                    <c:v>17</c:v>
                  </c:pt>
                  <c:pt idx="110">
                    <c:v>SUBÍTEM</c:v>
                  </c:pt>
                  <c:pt idx="111">
                    <c:v>SUBÍTEM</c:v>
                  </c:pt>
                  <c:pt idx="112">
                    <c:v>SUBÍTEM</c:v>
                  </c:pt>
                  <c:pt idx="113">
                    <c:v>SUBÍTEM</c:v>
                  </c:pt>
                  <c:pt idx="114">
                    <c:v>SUBÍTEM</c:v>
                  </c:pt>
                  <c:pt idx="115">
                    <c:v>SUBÍTEM</c:v>
                  </c:pt>
                  <c:pt idx="117">
                    <c:v>SUBÍTEM</c:v>
                  </c:pt>
                  <c:pt idx="118">
                    <c:v>18</c:v>
                  </c:pt>
                  <c:pt idx="119">
                    <c:v>SUBÍTEM</c:v>
                  </c:pt>
                  <c:pt idx="120">
                    <c:v>SUBÍTEM</c:v>
                  </c:pt>
                  <c:pt idx="121">
                    <c:v>SUBÍTEM</c:v>
                  </c:pt>
                  <c:pt idx="122">
                    <c:v>SUBÍTEM</c:v>
                  </c:pt>
                  <c:pt idx="124">
                    <c:v>SUBÍTEM</c:v>
                  </c:pt>
                  <c:pt idx="125">
                    <c:v>19</c:v>
                  </c:pt>
                  <c:pt idx="126">
                    <c:v>SUBÍTEM</c:v>
                  </c:pt>
                  <c:pt idx="127">
                    <c:v>SUBÍTEM</c:v>
                  </c:pt>
                  <c:pt idx="128">
                    <c:v>SUBÍTEM</c:v>
                  </c:pt>
                  <c:pt idx="130">
                    <c:v>SUBÍTEM</c:v>
                  </c:pt>
                  <c:pt idx="131">
                    <c:v>20</c:v>
                  </c:pt>
                  <c:pt idx="132">
                    <c:v>SUBÍTEM</c:v>
                  </c:pt>
                  <c:pt idx="133">
                    <c:v>SUBÍTEM</c:v>
                  </c:pt>
                  <c:pt idx="134">
                    <c:v>SUBÍTEM</c:v>
                  </c:pt>
                  <c:pt idx="135">
                    <c:v>SUBÍTEM</c:v>
                  </c:pt>
                  <c:pt idx="137">
                    <c:v>SUBÍTEM</c:v>
                  </c:pt>
                  <c:pt idx="138">
                    <c:v>21</c:v>
                  </c:pt>
                  <c:pt idx="139">
                    <c:v>SUBÍTEM</c:v>
                  </c:pt>
                  <c:pt idx="140">
                    <c:v>SUBÍTEM</c:v>
                  </c:pt>
                  <c:pt idx="141">
                    <c:v>SUBÍTEM</c:v>
                  </c:pt>
                  <c:pt idx="143">
                    <c:v>SUBÍTEM</c:v>
                  </c:pt>
                  <c:pt idx="144">
                    <c:v>22</c:v>
                  </c:pt>
                  <c:pt idx="145">
                    <c:v>SUBÍTEM</c:v>
                  </c:pt>
                  <c:pt idx="146">
                    <c:v>SUBÍTEM</c:v>
                  </c:pt>
                  <c:pt idx="147">
                    <c:v>SUBÍTEM</c:v>
                  </c:pt>
                  <c:pt idx="148">
                    <c:v>SUBÍTEM</c:v>
                  </c:pt>
                  <c:pt idx="149">
                    <c:v>SUBÍTEM</c:v>
                  </c:pt>
                  <c:pt idx="150">
                    <c:v>SUBÍTEM</c:v>
                  </c:pt>
                  <c:pt idx="152">
                    <c:v>SUBÍTEM</c:v>
                  </c:pt>
                  <c:pt idx="153">
                    <c:v>23</c:v>
                  </c:pt>
                  <c:pt idx="154">
                    <c:v>SUBÍTEM</c:v>
                  </c:pt>
                  <c:pt idx="155">
                    <c:v>SUBÍTEM</c:v>
                  </c:pt>
                  <c:pt idx="156">
                    <c:v>SUBÍTEM</c:v>
                  </c:pt>
                  <c:pt idx="157">
                    <c:v>SUBÍTEM</c:v>
                  </c:pt>
                  <c:pt idx="159">
                    <c:v>SUBÍTEM</c:v>
                  </c:pt>
                  <c:pt idx="160">
                    <c:v>24</c:v>
                  </c:pt>
                  <c:pt idx="161">
                    <c:v>SUBÍTEM</c:v>
                  </c:pt>
                  <c:pt idx="162">
                    <c:v>SUBÍTEM</c:v>
                  </c:pt>
                  <c:pt idx="163">
                    <c:v>SUBÍTEM</c:v>
                  </c:pt>
                  <c:pt idx="164">
                    <c:v>SUBÍTEM</c:v>
                  </c:pt>
                  <c:pt idx="165">
                    <c:v>SUBÍTEM</c:v>
                  </c:pt>
                  <c:pt idx="167">
                    <c:v>SUBÍTEM</c:v>
                  </c:pt>
                  <c:pt idx="168">
                    <c:v>25</c:v>
                  </c:pt>
                  <c:pt idx="169">
                    <c:v>SUBÍTEM</c:v>
                  </c:pt>
                  <c:pt idx="170">
                    <c:v>SUBÍTEM</c:v>
                  </c:pt>
                  <c:pt idx="171">
                    <c:v>SUBÍTEM</c:v>
                  </c:pt>
                  <c:pt idx="172">
                    <c:v>SUBÍTEM</c:v>
                  </c:pt>
                  <c:pt idx="173">
                    <c:v>SUBÍTEM</c:v>
                  </c:pt>
                  <c:pt idx="174">
                    <c:v>AUXILIAR</c:v>
                  </c:pt>
                  <c:pt idx="175">
                    <c:v>AUXILIAR</c:v>
                  </c:pt>
                  <c:pt idx="176">
                    <c:v>SUBÍTEM</c:v>
                  </c:pt>
                  <c:pt idx="178">
                    <c:v>SUBÍTEM</c:v>
                  </c:pt>
                  <c:pt idx="179">
                    <c:v>26</c:v>
                  </c:pt>
                  <c:pt idx="180">
                    <c:v>SUBÍTEM</c:v>
                  </c:pt>
                  <c:pt idx="181">
                    <c:v>SUBÍTEM</c:v>
                  </c:pt>
                  <c:pt idx="182">
                    <c:v>SUBÍTEM</c:v>
                  </c:pt>
                  <c:pt idx="183">
                    <c:v>SUBÍTEM</c:v>
                  </c:pt>
                  <c:pt idx="184">
                    <c:v>SUBÍTEM</c:v>
                  </c:pt>
                  <c:pt idx="185">
                    <c:v>SUBÍTEM</c:v>
                  </c:pt>
                  <c:pt idx="186">
                    <c:v>SUBÍTEM</c:v>
                  </c:pt>
                  <c:pt idx="187">
                    <c:v>SUBÍTEM</c:v>
                  </c:pt>
                  <c:pt idx="188">
                    <c:v>SUBÍTEM</c:v>
                  </c:pt>
                  <c:pt idx="190">
                    <c:v>SUBÍTEM</c:v>
                  </c:pt>
                  <c:pt idx="191">
                    <c:v>27</c:v>
                  </c:pt>
                  <c:pt idx="192">
                    <c:v>SUBÍTEM</c:v>
                  </c:pt>
                  <c:pt idx="193">
                    <c:v>SUBÍTEM</c:v>
                  </c:pt>
                  <c:pt idx="194">
                    <c:v>SUBÍTEM</c:v>
                  </c:pt>
                  <c:pt idx="196">
                    <c:v>SUBÍTEM</c:v>
                  </c:pt>
                  <c:pt idx="197">
                    <c:v>28</c:v>
                  </c:pt>
                  <c:pt idx="198">
                    <c:v>SUBÍTEM</c:v>
                  </c:pt>
                  <c:pt idx="199">
                    <c:v>SUBÍTEM</c:v>
                  </c:pt>
                  <c:pt idx="200">
                    <c:v>SUBÍTEM</c:v>
                  </c:pt>
                  <c:pt idx="202">
                    <c:v>SUBÍTEM</c:v>
                  </c:pt>
                  <c:pt idx="203">
                    <c:v>29</c:v>
                  </c:pt>
                  <c:pt idx="204">
                    <c:v>SUBÍTEM</c:v>
                  </c:pt>
                  <c:pt idx="205">
                    <c:v>SUBÍTEM</c:v>
                  </c:pt>
                  <c:pt idx="206">
                    <c:v>SUBÍTEM</c:v>
                  </c:pt>
                  <c:pt idx="207">
                    <c:v>SUBÍTEM</c:v>
                  </c:pt>
                  <c:pt idx="208">
                    <c:v>SUBÍTEM</c:v>
                  </c:pt>
                  <c:pt idx="209">
                    <c:v>SUBÍTEM</c:v>
                  </c:pt>
                  <c:pt idx="210">
                    <c:v>SUBÍTEM</c:v>
                  </c:pt>
                  <c:pt idx="211">
                    <c:v>SUBÍTEM</c:v>
                  </c:pt>
                  <c:pt idx="212">
                    <c:v>SUBÍTEM</c:v>
                  </c:pt>
                  <c:pt idx="214">
                    <c:v>SUBÍTEM</c:v>
                  </c:pt>
                  <c:pt idx="215">
                    <c:v>30</c:v>
                  </c:pt>
                  <c:pt idx="216">
                    <c:v>SUBÍTEM</c:v>
                  </c:pt>
                  <c:pt idx="217">
                    <c:v>SUBÍTEM</c:v>
                  </c:pt>
                  <c:pt idx="218">
                    <c:v>SUBÍTEM</c:v>
                  </c:pt>
                  <c:pt idx="219">
                    <c:v>SUBÍTEM</c:v>
                  </c:pt>
                  <c:pt idx="220">
                    <c:v>SUBÍTEM</c:v>
                  </c:pt>
                  <c:pt idx="221">
                    <c:v>SUBÍTEM</c:v>
                  </c:pt>
                  <c:pt idx="222">
                    <c:v>SUBÍTEM</c:v>
                  </c:pt>
                  <c:pt idx="223">
                    <c:v>SUBÍTEM</c:v>
                  </c:pt>
                  <c:pt idx="224">
                    <c:v>SUBÍTEM</c:v>
                  </c:pt>
                  <c:pt idx="225">
                    <c:v>SUBÍTEM</c:v>
                  </c:pt>
                  <c:pt idx="226">
                    <c:v>SUBÍTEM</c:v>
                  </c:pt>
                  <c:pt idx="227">
                    <c:v>SUBÍTEM</c:v>
                  </c:pt>
                  <c:pt idx="228">
                    <c:v>SUBÍTEM</c:v>
                  </c:pt>
                  <c:pt idx="229">
                    <c:v>SUBÍTEM</c:v>
                  </c:pt>
                  <c:pt idx="231">
                    <c:v>SUBÍTEM</c:v>
                  </c:pt>
                  <c:pt idx="232">
                    <c:v>31</c:v>
                  </c:pt>
                  <c:pt idx="233">
                    <c:v>AUXILIAR</c:v>
                  </c:pt>
                  <c:pt idx="234">
                    <c:v>SUBÍTEM</c:v>
                  </c:pt>
                  <c:pt idx="236">
                    <c:v>SUBÍTEM</c:v>
                  </c:pt>
                  <c:pt idx="237">
                    <c:v>32</c:v>
                  </c:pt>
                  <c:pt idx="238">
                    <c:v>SUBÍTEM</c:v>
                  </c:pt>
                  <c:pt idx="239">
                    <c:v>SUBÍTEM</c:v>
                  </c:pt>
                  <c:pt idx="241">
                    <c:v>SUBÍTEM</c:v>
                  </c:pt>
                  <c:pt idx="242">
                    <c:v>33</c:v>
                  </c:pt>
                  <c:pt idx="243">
                    <c:v>SUBÍTEM</c:v>
                  </c:pt>
                  <c:pt idx="244">
                    <c:v>SUBÍTEM</c:v>
                  </c:pt>
                  <c:pt idx="245">
                    <c:v>SUBÍTEM</c:v>
                  </c:pt>
                  <c:pt idx="246">
                    <c:v>SUBÍTEM</c:v>
                  </c:pt>
                  <c:pt idx="248">
                    <c:v>SUBÍTEM</c:v>
                  </c:pt>
                  <c:pt idx="249">
                    <c:v>34</c:v>
                  </c:pt>
                  <c:pt idx="250">
                    <c:v>SUBÍTEM</c:v>
                  </c:pt>
                  <c:pt idx="251">
                    <c:v>SUBÍTEM</c:v>
                  </c:pt>
                  <c:pt idx="252">
                    <c:v>SUBÍTEM</c:v>
                  </c:pt>
                  <c:pt idx="253">
                    <c:v>SUBÍTEM</c:v>
                  </c:pt>
                  <c:pt idx="255">
                    <c:v>SUBÍTEM</c:v>
                  </c:pt>
                  <c:pt idx="256">
                    <c:v>35</c:v>
                  </c:pt>
                  <c:pt idx="257">
                    <c:v>SUBÍTEM</c:v>
                  </c:pt>
                  <c:pt idx="258">
                    <c:v>SUBÍTEM</c:v>
                  </c:pt>
                  <c:pt idx="259">
                    <c:v>SUBÍTEM</c:v>
                  </c:pt>
                  <c:pt idx="260">
                    <c:v>SUBÍTEM</c:v>
                  </c:pt>
                  <c:pt idx="262">
                    <c:v>SUBÍTEM</c:v>
                  </c:pt>
                  <c:pt idx="263">
                    <c:v>36</c:v>
                  </c:pt>
                  <c:pt idx="264">
                    <c:v>SUBÍTEM</c:v>
                  </c:pt>
                  <c:pt idx="265">
                    <c:v>SUBÍTEM</c:v>
                  </c:pt>
                  <c:pt idx="266">
                    <c:v>SUBÍTEM</c:v>
                  </c:pt>
                  <c:pt idx="267">
                    <c:v>SUBÍTEM</c:v>
                  </c:pt>
                  <c:pt idx="269">
                    <c:v>SUBÍTEM</c:v>
                  </c:pt>
                  <c:pt idx="270">
                    <c:v>37</c:v>
                  </c:pt>
                  <c:pt idx="271">
                    <c:v>SUBÍTEM</c:v>
                  </c:pt>
                  <c:pt idx="272">
                    <c:v>SUBÍTEM</c:v>
                  </c:pt>
                  <c:pt idx="273">
                    <c:v>SUBÍTEM</c:v>
                  </c:pt>
                  <c:pt idx="274">
                    <c:v>SUBÍTEM</c:v>
                  </c:pt>
                  <c:pt idx="276">
                    <c:v>SUBÍTEM</c:v>
                  </c:pt>
                  <c:pt idx="277">
                    <c:v>38</c:v>
                  </c:pt>
                  <c:pt idx="278">
                    <c:v>SUBÍTEM</c:v>
                  </c:pt>
                  <c:pt idx="279">
                    <c:v>SUBÍTEM</c:v>
                  </c:pt>
                  <c:pt idx="280">
                    <c:v>SUBÍTEM</c:v>
                  </c:pt>
                  <c:pt idx="281">
                    <c:v>SUBÍTEM</c:v>
                  </c:pt>
                  <c:pt idx="283">
                    <c:v>SUBÍTEM</c:v>
                  </c:pt>
                  <c:pt idx="284">
                    <c:v>39</c:v>
                  </c:pt>
                  <c:pt idx="285">
                    <c:v>SUBÍTEM</c:v>
                  </c:pt>
                  <c:pt idx="286">
                    <c:v>SUBÍTEM</c:v>
                  </c:pt>
                  <c:pt idx="287">
                    <c:v>SUBÍTEM</c:v>
                  </c:pt>
                  <c:pt idx="288">
                    <c:v>SUBÍTEM</c:v>
                  </c:pt>
                  <c:pt idx="290">
                    <c:v>SUBÍTEM</c:v>
                  </c:pt>
                  <c:pt idx="291">
                    <c:v>40</c:v>
                  </c:pt>
                  <c:pt idx="292">
                    <c:v>SUBÍTEM</c:v>
                  </c:pt>
                  <c:pt idx="293">
                    <c:v>SUBÍTEM</c:v>
                  </c:pt>
                  <c:pt idx="294">
                    <c:v>SUBÍTEM</c:v>
                  </c:pt>
                  <c:pt idx="295">
                    <c:v>SUBÍTEM</c:v>
                  </c:pt>
                  <c:pt idx="297">
                    <c:v>SUBÍTEM</c:v>
                  </c:pt>
                  <c:pt idx="298">
                    <c:v>41</c:v>
                  </c:pt>
                  <c:pt idx="299">
                    <c:v>SUBÍTEM</c:v>
                  </c:pt>
                  <c:pt idx="300">
                    <c:v>SUBÍTEM</c:v>
                  </c:pt>
                  <c:pt idx="301">
                    <c:v>SUBÍTEM</c:v>
                  </c:pt>
                  <c:pt idx="302">
                    <c:v>SUBÍTEM</c:v>
                  </c:pt>
                  <c:pt idx="304">
                    <c:v>SUBÍTEM</c:v>
                  </c:pt>
                  <c:pt idx="305">
                    <c:v>42</c:v>
                  </c:pt>
                  <c:pt idx="306">
                    <c:v>SUBÍTEM</c:v>
                  </c:pt>
                  <c:pt idx="307">
                    <c:v>SUBÍTEM</c:v>
                  </c:pt>
                  <c:pt idx="308">
                    <c:v>SUBÍTEM</c:v>
                  </c:pt>
                  <c:pt idx="310">
                    <c:v>SUBÍTEM</c:v>
                  </c:pt>
                  <c:pt idx="311">
                    <c:v>43</c:v>
                  </c:pt>
                  <c:pt idx="312">
                    <c:v>SUBÍTEM</c:v>
                  </c:pt>
                  <c:pt idx="313">
                    <c:v>SUBÍTEM</c:v>
                  </c:pt>
                  <c:pt idx="314">
                    <c:v>SUBÍTEM</c:v>
                  </c:pt>
                  <c:pt idx="315">
                    <c:v>SUBÍTEM</c:v>
                  </c:pt>
                  <c:pt idx="316">
                    <c:v>SUBÍTEM</c:v>
                  </c:pt>
                  <c:pt idx="317">
                    <c:v>SUBÍTEM</c:v>
                  </c:pt>
                  <c:pt idx="319">
                    <c:v>SUBÍTEM</c:v>
                  </c:pt>
                  <c:pt idx="320">
                    <c:v>44</c:v>
                  </c:pt>
                  <c:pt idx="321">
                    <c:v>SUBÍTEM</c:v>
                  </c:pt>
                  <c:pt idx="322">
                    <c:v>SUBÍTEM</c:v>
                  </c:pt>
                  <c:pt idx="323">
                    <c:v>SUBÍTEM</c:v>
                  </c:pt>
                  <c:pt idx="324">
                    <c:v>SUBÍTEM</c:v>
                  </c:pt>
                  <c:pt idx="325">
                    <c:v>SUBÍTEM</c:v>
                  </c:pt>
                  <c:pt idx="326">
                    <c:v>SUBÍTEM</c:v>
                  </c:pt>
                  <c:pt idx="328">
                    <c:v>SUBÍTEM</c:v>
                  </c:pt>
                  <c:pt idx="329">
                    <c:v>45</c:v>
                  </c:pt>
                  <c:pt idx="330">
                    <c:v>SUBÍTEM</c:v>
                  </c:pt>
                  <c:pt idx="331">
                    <c:v>SUBÍTEM</c:v>
                  </c:pt>
                  <c:pt idx="332">
                    <c:v>SUBÍTEM</c:v>
                  </c:pt>
                  <c:pt idx="333">
                    <c:v>SUBÍTEM</c:v>
                  </c:pt>
                  <c:pt idx="334">
                    <c:v>SUBÍTEM</c:v>
                  </c:pt>
                  <c:pt idx="335">
                    <c:v>SUBÍTEM</c:v>
                  </c:pt>
                  <c:pt idx="337">
                    <c:v>SUBÍTEM</c:v>
                  </c:pt>
                  <c:pt idx="338">
                    <c:v>46</c:v>
                  </c:pt>
                  <c:pt idx="339">
                    <c:v>SUBÍTEM</c:v>
                  </c:pt>
                  <c:pt idx="340">
                    <c:v>SUBÍTEM</c:v>
                  </c:pt>
                  <c:pt idx="341">
                    <c:v>SUBÍTEM</c:v>
                  </c:pt>
                  <c:pt idx="342">
                    <c:v>SUBÍTEM</c:v>
                  </c:pt>
                  <c:pt idx="343">
                    <c:v>SUBÍTEM</c:v>
                  </c:pt>
                  <c:pt idx="344">
                    <c:v>SUBÍTEM</c:v>
                  </c:pt>
                  <c:pt idx="346">
                    <c:v>SUBÍTEM</c:v>
                  </c:pt>
                  <c:pt idx="347">
                    <c:v>47</c:v>
                  </c:pt>
                  <c:pt idx="348">
                    <c:v>SUBÍTEM</c:v>
                  </c:pt>
                  <c:pt idx="349">
                    <c:v>SUBÍTEM</c:v>
                  </c:pt>
                  <c:pt idx="350">
                    <c:v>SUBÍTEM</c:v>
                  </c:pt>
                  <c:pt idx="351">
                    <c:v>SUBÍTEM</c:v>
                  </c:pt>
                  <c:pt idx="352">
                    <c:v>SUBÍTEM</c:v>
                  </c:pt>
                  <c:pt idx="353">
                    <c:v>SUBÍTEM</c:v>
                  </c:pt>
                  <c:pt idx="354">
                    <c:v>SUBÍTEM</c:v>
                  </c:pt>
                  <c:pt idx="355">
                    <c:v>SUBÍTEM</c:v>
                  </c:pt>
                  <c:pt idx="357">
                    <c:v>SUBÍTEM</c:v>
                  </c:pt>
                  <c:pt idx="358">
                    <c:v>48</c:v>
                  </c:pt>
                  <c:pt idx="359">
                    <c:v>SUBÍTEM</c:v>
                  </c:pt>
                  <c:pt idx="360">
                    <c:v>SUBÍTEM</c:v>
                  </c:pt>
                  <c:pt idx="361">
                    <c:v>SUBÍTEM</c:v>
                  </c:pt>
                  <c:pt idx="362">
                    <c:v>SUBÍTEM</c:v>
                  </c:pt>
                  <c:pt idx="363">
                    <c:v>SUBÍTEM</c:v>
                  </c:pt>
                  <c:pt idx="364">
                    <c:v>SUBÍTEM</c:v>
                  </c:pt>
                  <c:pt idx="365">
                    <c:v>SUBÍTEM</c:v>
                  </c:pt>
                  <c:pt idx="367">
                    <c:v>SUBÍTEM</c:v>
                  </c:pt>
                  <c:pt idx="368">
                    <c:v>49</c:v>
                  </c:pt>
                  <c:pt idx="369">
                    <c:v>SUBÍTEM</c:v>
                  </c:pt>
                  <c:pt idx="370">
                    <c:v>SUBÍTEM</c:v>
                  </c:pt>
                  <c:pt idx="371">
                    <c:v>SUBÍTEM</c:v>
                  </c:pt>
                  <c:pt idx="372">
                    <c:v>SUBÍTEM</c:v>
                  </c:pt>
                  <c:pt idx="373">
                    <c:v>SUBÍTEM</c:v>
                  </c:pt>
                  <c:pt idx="374">
                    <c:v>SUBÍTEM</c:v>
                  </c:pt>
                  <c:pt idx="376">
                    <c:v>SUBÍTEM</c:v>
                  </c:pt>
                  <c:pt idx="377">
                    <c:v>50</c:v>
                  </c:pt>
                  <c:pt idx="378">
                    <c:v>SUBÍTEM</c:v>
                  </c:pt>
                  <c:pt idx="379">
                    <c:v>SUBÍTEM</c:v>
                  </c:pt>
                  <c:pt idx="380">
                    <c:v>SUBÍTEM</c:v>
                  </c:pt>
                  <c:pt idx="381">
                    <c:v>SUBÍTEM</c:v>
                  </c:pt>
                  <c:pt idx="382">
                    <c:v>SUBÍTEM</c:v>
                  </c:pt>
                  <c:pt idx="383">
                    <c:v>SUBÍTEM</c:v>
                  </c:pt>
                  <c:pt idx="385">
                    <c:v>SUBÍTEM</c:v>
                  </c:pt>
                  <c:pt idx="386">
                    <c:v>51</c:v>
                  </c:pt>
                  <c:pt idx="387">
                    <c:v>SUBÍTEM</c:v>
                  </c:pt>
                  <c:pt idx="388">
                    <c:v>SUBÍTEM</c:v>
                  </c:pt>
                  <c:pt idx="389">
                    <c:v>SUBÍTEM</c:v>
                  </c:pt>
                  <c:pt idx="390">
                    <c:v>SUBÍTEM</c:v>
                  </c:pt>
                  <c:pt idx="392">
                    <c:v>SUBÍTEM</c:v>
                  </c:pt>
                  <c:pt idx="393">
                    <c:v>52</c:v>
                  </c:pt>
                  <c:pt idx="394">
                    <c:v>SUBÍTEM</c:v>
                  </c:pt>
                  <c:pt idx="395">
                    <c:v>SUBÍTEM</c:v>
                  </c:pt>
                  <c:pt idx="396">
                    <c:v>SUBÍTEM</c:v>
                  </c:pt>
                  <c:pt idx="397">
                    <c:v>SUBÍTEM</c:v>
                  </c:pt>
                  <c:pt idx="398">
                    <c:v>SUBÍTEM</c:v>
                  </c:pt>
                  <c:pt idx="399">
                    <c:v>SUBÍTEM</c:v>
                  </c:pt>
                  <c:pt idx="400">
                    <c:v>SUBÍTEM</c:v>
                  </c:pt>
                  <c:pt idx="401">
                    <c:v>SUBÍTEM</c:v>
                  </c:pt>
                  <c:pt idx="402">
                    <c:v>SUBÍTEM</c:v>
                  </c:pt>
                  <c:pt idx="403">
                    <c:v>SUBÍTEM</c:v>
                  </c:pt>
                  <c:pt idx="404">
                    <c:v>SUBÍTEM</c:v>
                  </c:pt>
                  <c:pt idx="405">
                    <c:v>SUBÍTEM</c:v>
                  </c:pt>
                  <c:pt idx="406">
                    <c:v>SUBÍTEM</c:v>
                  </c:pt>
                  <c:pt idx="407">
                    <c:v>SUBÍTEM</c:v>
                  </c:pt>
                  <c:pt idx="408">
                    <c:v>SUBÍTEM</c:v>
                  </c:pt>
                  <c:pt idx="409">
                    <c:v>SUBÍTEM</c:v>
                  </c:pt>
                  <c:pt idx="410">
                    <c:v>SUBÍTEM</c:v>
                  </c:pt>
                  <c:pt idx="411">
                    <c:v>SUBÍTEM</c:v>
                  </c:pt>
                  <c:pt idx="412">
                    <c:v>SUBÍTEM</c:v>
                  </c:pt>
                  <c:pt idx="414">
                    <c:v>SUBÍTEM</c:v>
                  </c:pt>
                  <c:pt idx="415">
                    <c:v>53</c:v>
                  </c:pt>
                  <c:pt idx="416">
                    <c:v>SUBÍTEM</c:v>
                  </c:pt>
                  <c:pt idx="417">
                    <c:v>SUBÍTEM</c:v>
                  </c:pt>
                  <c:pt idx="418">
                    <c:v>SUBÍTEM</c:v>
                  </c:pt>
                  <c:pt idx="420">
                    <c:v>SUBÍTEM</c:v>
                  </c:pt>
                  <c:pt idx="421">
                    <c:v>54</c:v>
                  </c:pt>
                  <c:pt idx="422">
                    <c:v>SUBÍTEM</c:v>
                  </c:pt>
                  <c:pt idx="423">
                    <c:v>SUBÍTEM</c:v>
                  </c:pt>
                  <c:pt idx="424">
                    <c:v>SUBÍTEM</c:v>
                  </c:pt>
                  <c:pt idx="425">
                    <c:v>SUBÍTEM</c:v>
                  </c:pt>
                  <c:pt idx="426">
                    <c:v>SUBÍTEM</c:v>
                  </c:pt>
                  <c:pt idx="427">
                    <c:v>SUBÍTEM</c:v>
                  </c:pt>
                  <c:pt idx="428">
                    <c:v>SUBÍTEM</c:v>
                  </c:pt>
                  <c:pt idx="429">
                    <c:v>SUBÍTEM</c:v>
                  </c:pt>
                  <c:pt idx="430">
                    <c:v>SUBÍTEM</c:v>
                  </c:pt>
                  <c:pt idx="432">
                    <c:v>SUBÍTEM</c:v>
                  </c:pt>
                  <c:pt idx="433">
                    <c:v>55</c:v>
                  </c:pt>
                  <c:pt idx="434">
                    <c:v>SUBÍTEM</c:v>
                  </c:pt>
                  <c:pt idx="435">
                    <c:v>SUBÍTEM</c:v>
                  </c:pt>
                  <c:pt idx="436">
                    <c:v>SUBÍTEM</c:v>
                  </c:pt>
                  <c:pt idx="437">
                    <c:v>SUBÍTEM</c:v>
                  </c:pt>
                  <c:pt idx="438">
                    <c:v>SUBÍTEM</c:v>
                  </c:pt>
                  <c:pt idx="439">
                    <c:v>SUBÍTEM</c:v>
                  </c:pt>
                  <c:pt idx="440">
                    <c:v>SUBÍTEM</c:v>
                  </c:pt>
                  <c:pt idx="441">
                    <c:v>SUBÍTEM</c:v>
                  </c:pt>
                  <c:pt idx="442">
                    <c:v>SUBÍTEM</c:v>
                  </c:pt>
                  <c:pt idx="443">
                    <c:v>SUBÍTEM</c:v>
                  </c:pt>
                  <c:pt idx="445">
                    <c:v>SUBÍTEM</c:v>
                  </c:pt>
                  <c:pt idx="446">
                    <c:v>56</c:v>
                  </c:pt>
                  <c:pt idx="447">
                    <c:v>SUBÍTEM</c:v>
                  </c:pt>
                  <c:pt idx="448">
                    <c:v>SUBÍTEM</c:v>
                  </c:pt>
                  <c:pt idx="449">
                    <c:v>SUBÍTEM</c:v>
                  </c:pt>
                  <c:pt idx="450">
                    <c:v>SUBÍTEM</c:v>
                  </c:pt>
                  <c:pt idx="451">
                    <c:v>SUBÍTEM</c:v>
                  </c:pt>
                  <c:pt idx="452">
                    <c:v>SUBÍTEM</c:v>
                  </c:pt>
                  <c:pt idx="453">
                    <c:v>SUBÍTEM</c:v>
                  </c:pt>
                  <c:pt idx="454">
                    <c:v>SUBÍTEM</c:v>
                  </c:pt>
                  <c:pt idx="455">
                    <c:v>SUBÍTEM</c:v>
                  </c:pt>
                  <c:pt idx="456">
                    <c:v>SUBÍTEM</c:v>
                  </c:pt>
                  <c:pt idx="458">
                    <c:v>SUBÍTEM</c:v>
                  </c:pt>
                  <c:pt idx="459">
                    <c:v>57</c:v>
                  </c:pt>
                  <c:pt idx="460">
                    <c:v>SUBÍTEM</c:v>
                  </c:pt>
                  <c:pt idx="461">
                    <c:v>SUBÍTEM</c:v>
                  </c:pt>
                  <c:pt idx="462">
                    <c:v>SUBÍTEM</c:v>
                  </c:pt>
                  <c:pt idx="463">
                    <c:v>SUBÍTEM</c:v>
                  </c:pt>
                  <c:pt idx="464">
                    <c:v>SUBÍTEM</c:v>
                  </c:pt>
                  <c:pt idx="466">
                    <c:v>SUBÍTEM</c:v>
                  </c:pt>
                  <c:pt idx="467">
                    <c:v>58</c:v>
                  </c:pt>
                  <c:pt idx="468">
                    <c:v>SUBÍTEM</c:v>
                  </c:pt>
                  <c:pt idx="469">
                    <c:v>SUBÍTEM</c:v>
                  </c:pt>
                  <c:pt idx="470">
                    <c:v>SUBÍTEM</c:v>
                  </c:pt>
                  <c:pt idx="471">
                    <c:v>SUBÍTEM</c:v>
                  </c:pt>
                  <c:pt idx="472">
                    <c:v>SUBÍTEM</c:v>
                  </c:pt>
                  <c:pt idx="473">
                    <c:v>SUBÍTEM</c:v>
                  </c:pt>
                  <c:pt idx="474">
                    <c:v>SUBÍTEM</c:v>
                  </c:pt>
                  <c:pt idx="475">
                    <c:v>SUBÍTEM</c:v>
                  </c:pt>
                  <c:pt idx="476">
                    <c:v>SUBÍTEM</c:v>
                  </c:pt>
                  <c:pt idx="477">
                    <c:v>SUBÍTEM</c:v>
                  </c:pt>
                  <c:pt idx="479">
                    <c:v>SUBÍTEM</c:v>
                  </c:pt>
                  <c:pt idx="480">
                    <c:v>59</c:v>
                  </c:pt>
                  <c:pt idx="481">
                    <c:v>SUBÍTEM</c:v>
                  </c:pt>
                  <c:pt idx="482">
                    <c:v>SUBÍTEM</c:v>
                  </c:pt>
                  <c:pt idx="483">
                    <c:v>SUBÍTEM</c:v>
                  </c:pt>
                  <c:pt idx="484">
                    <c:v>SUBÍTEM</c:v>
                  </c:pt>
                  <c:pt idx="485">
                    <c:v>SUBÍTEM</c:v>
                  </c:pt>
                  <c:pt idx="487">
                    <c:v>SUBÍTEM</c:v>
                  </c:pt>
                  <c:pt idx="488">
                    <c:v>60</c:v>
                  </c:pt>
                  <c:pt idx="489">
                    <c:v>SUBÍTEM</c:v>
                  </c:pt>
                  <c:pt idx="490">
                    <c:v>SUBÍTEM</c:v>
                  </c:pt>
                  <c:pt idx="491">
                    <c:v>SUBÍTEM</c:v>
                  </c:pt>
                </c:lvl>
                <c:lvl>
                  <c:pt idx="0">
                    <c:v>OK</c:v>
                  </c:pt>
                  <c:pt idx="1">
                    <c:v>OK</c:v>
                  </c:pt>
                  <c:pt idx="2">
                    <c:v>OK</c:v>
                  </c:pt>
                  <c:pt idx="3">
                    <c:v>OK</c:v>
                  </c:pt>
                  <c:pt idx="4">
                    <c:v>OK</c:v>
                  </c:pt>
                  <c:pt idx="5">
                    <c:v>OK</c:v>
                  </c:pt>
                  <c:pt idx="6">
                    <c:v>OK</c:v>
                  </c:pt>
                  <c:pt idx="7">
                    <c:v>OK</c:v>
                  </c:pt>
                  <c:pt idx="8">
                    <c:v>OK</c:v>
                  </c:pt>
                  <c:pt idx="9">
                    <c:v>OK</c:v>
                  </c:pt>
                  <c:pt idx="10">
                    <c:v>REMOVER ESPAÇOS</c:v>
                  </c:pt>
                  <c:pt idx="12">
                    <c:v>OK</c:v>
                  </c:pt>
                  <c:pt idx="13">
                    <c:v>OK</c:v>
                  </c:pt>
                  <c:pt idx="14">
                    <c:v>OK</c:v>
                  </c:pt>
                  <c:pt idx="15">
                    <c:v>OK</c:v>
                  </c:pt>
                  <c:pt idx="16">
                    <c:v>REMOVER ESPAÇOS</c:v>
                  </c:pt>
                  <c:pt idx="18">
                    <c:v>OK</c:v>
                  </c:pt>
                  <c:pt idx="19">
                    <c:v>OK</c:v>
                  </c:pt>
                  <c:pt idx="20">
                    <c:v>OK</c:v>
                  </c:pt>
                  <c:pt idx="21">
                    <c:v>OK</c:v>
                  </c:pt>
                  <c:pt idx="22">
                    <c:v>REMOVER ESPAÇOS</c:v>
                  </c:pt>
                  <c:pt idx="24">
                    <c:v>OK</c:v>
                  </c:pt>
                  <c:pt idx="25">
                    <c:v>OK</c:v>
                  </c:pt>
                  <c:pt idx="26">
                    <c:v>OK</c:v>
                  </c:pt>
                  <c:pt idx="27">
                    <c:v>OK</c:v>
                  </c:pt>
                  <c:pt idx="29">
                    <c:v>REMOVER ESPAÇOS</c:v>
                  </c:pt>
                  <c:pt idx="31">
                    <c:v>OK</c:v>
                  </c:pt>
                  <c:pt idx="32">
                    <c:v>LOCAÇÃO DE SERVIÇOS DE TERRAPLENAGEM DE OBRAS CIVIS</c:v>
                  </c:pt>
                  <c:pt idx="37">
                    <c:v>OK</c:v>
                  </c:pt>
                  <c:pt idx="38">
                    <c:v>OK</c:v>
                  </c:pt>
                  <c:pt idx="39">
                    <c:v>OK</c:v>
                  </c:pt>
                  <c:pt idx="40">
                    <c:v>OK</c:v>
                  </c:pt>
                  <c:pt idx="41">
                    <c:v>REMOVER ESPAÇOS</c:v>
                  </c:pt>
                  <c:pt idx="43">
                    <c:v>OK</c:v>
                  </c:pt>
                  <c:pt idx="44">
                    <c:v>PISO EM CONCRETO 25MPA PREPARO MECANICO, ESPESSURA 15 CM, COM ARMACAO EM TELA SOLDADA</c:v>
                  </c:pt>
                  <c:pt idx="52">
                    <c:v>OK</c:v>
                  </c:pt>
                  <c:pt idx="53">
                    <c:v>ESTRUTURA METALICA EM TESOURAS OU TRELICAS, VAO LIVRE DE 25M, FORNECIMENTO E MONTAGEM, NAO SENDO CONSIDERADOS OS FECHAMENTOS METALICOS, AS COLUNAS, OS SERVICOS GERAIS EM ALVENARIA E CONCRETO, AS TELHAS DE COBERTURA E A PINTURA DE ACABAMENTO</c:v>
                  </c:pt>
                  <c:pt idx="54">
                    <c:v>OK</c:v>
                  </c:pt>
                  <c:pt idx="56">
                    <c:v>OK</c:v>
                  </c:pt>
                  <c:pt idx="57">
                    <c:v>REMOVER ESPAÇOS</c:v>
                  </c:pt>
                  <c:pt idx="59">
                    <c:v>OK</c:v>
                  </c:pt>
                  <c:pt idx="60">
                    <c:v>PERFIL "I" DE ACO LAMINADO - PILARES</c:v>
                  </c:pt>
                  <c:pt idx="61">
                    <c:v>OK</c:v>
                  </c:pt>
                  <c:pt idx="62">
                    <c:v>OK</c:v>
                  </c:pt>
                  <c:pt idx="63">
                    <c:v>OK</c:v>
                  </c:pt>
                  <c:pt idx="64">
                    <c:v>REMOVER ESPAÇOS</c:v>
                  </c:pt>
                  <c:pt idx="66">
                    <c:v>OK</c:v>
                  </c:pt>
                  <c:pt idx="67">
                    <c:v>OK</c:v>
                  </c:pt>
                  <c:pt idx="68">
                    <c:v>OK</c:v>
                  </c:pt>
                  <c:pt idx="69">
                    <c:v>OK</c:v>
                  </c:pt>
                  <c:pt idx="70">
                    <c:v>OK</c:v>
                  </c:pt>
                  <c:pt idx="71">
                    <c:v>OK</c:v>
                  </c:pt>
                  <c:pt idx="72">
                    <c:v>REMOVER ESPAÇOS</c:v>
                  </c:pt>
                  <c:pt idx="74">
                    <c:v>OK</c:v>
                  </c:pt>
                  <c:pt idx="75">
                    <c:v>CHAPA DE ACO GROSSA, ASTM A36, E = 3/8 " (9,53 MM) 74,69 KG/M2</c:v>
                  </c:pt>
                  <c:pt idx="76">
                    <c:v>OK</c:v>
                  </c:pt>
                  <c:pt idx="77">
                    <c:v>OK</c:v>
                  </c:pt>
                  <c:pt idx="78">
                    <c:v>OK</c:v>
                  </c:pt>
                  <c:pt idx="79">
                    <c:v>OK</c:v>
                  </c:pt>
                  <c:pt idx="80">
                    <c:v>REMOVER ESPAÇOS</c:v>
                  </c:pt>
                  <c:pt idx="82">
                    <c:v>OK</c:v>
                  </c:pt>
                  <c:pt idx="83">
                    <c:v>CHUMBADOR DE ACO, DIAMETRO 1/2", COMPRIMENTO 75 MM</c:v>
                  </c:pt>
                  <c:pt idx="84">
                    <c:v>OK</c:v>
                  </c:pt>
                  <c:pt idx="85">
                    <c:v>OK</c:v>
                  </c:pt>
                  <c:pt idx="86">
                    <c:v>REMOVER ESPAÇOS</c:v>
                  </c:pt>
                  <c:pt idx="88">
                    <c:v>OK</c:v>
                  </c:pt>
                  <c:pt idx="89">
                    <c:v>BLOCO DE GESSO BRANCO ESP. 10 CM, *67 X 50* CM - FORNECIMENTO E EXECUÇÃO</c:v>
                  </c:pt>
                  <c:pt idx="90">
                    <c:v>OK</c:v>
                  </c:pt>
                  <c:pt idx="91">
                    <c:v>REMOVER ESPAÇOS</c:v>
                  </c:pt>
                  <c:pt idx="93">
                    <c:v>OK</c:v>
                  </c:pt>
                  <c:pt idx="94">
                    <c:v>BLOCO DE GESSO BRANCO ESP. 7 CM, *67 X 50* CM - FORNECIMENTO E EXECUÇÃO</c:v>
                  </c:pt>
                  <c:pt idx="95">
                    <c:v>OK</c:v>
                  </c:pt>
                  <c:pt idx="96">
                    <c:v>REMOVER ESPAÇOS</c:v>
                  </c:pt>
                  <c:pt idx="98">
                    <c:v>OK</c:v>
                  </c:pt>
                  <c:pt idx="99">
                    <c:v>OK</c:v>
                  </c:pt>
                  <c:pt idx="100">
                    <c:v>OK</c:v>
                  </c:pt>
                  <c:pt idx="101">
                    <c:v>REMOVER ESPAÇOS</c:v>
                  </c:pt>
                  <c:pt idx="103">
                    <c:v>OK</c:v>
                  </c:pt>
                  <c:pt idx="104">
                    <c:v>BLOCO DE GESSO HIDROFUGANTE AZUL ESP. 7 CM, *67 X 50* CM - FORNECIMENTO E EXECUÇÃO</c:v>
                  </c:pt>
                  <c:pt idx="105">
                    <c:v>OK</c:v>
                  </c:pt>
                  <c:pt idx="106">
                    <c:v>REMOVER ESPAÇOS</c:v>
                  </c:pt>
                  <c:pt idx="108">
                    <c:v>OK</c:v>
                  </c:pt>
                  <c:pt idx="109">
                    <c:v>OK</c:v>
                  </c:pt>
                  <c:pt idx="110">
                    <c:v>OK</c:v>
                  </c:pt>
                  <c:pt idx="111">
                    <c:v>OK</c:v>
                  </c:pt>
                  <c:pt idx="112">
                    <c:v>OK</c:v>
                  </c:pt>
                  <c:pt idx="113">
                    <c:v>OK</c:v>
                  </c:pt>
                  <c:pt idx="114">
                    <c:v>OK</c:v>
                  </c:pt>
                  <c:pt idx="115">
                    <c:v>REMOVER ESPAÇOS</c:v>
                  </c:pt>
                  <c:pt idx="117">
                    <c:v>OK</c:v>
                  </c:pt>
                  <c:pt idx="118">
                    <c:v>OK</c:v>
                  </c:pt>
                  <c:pt idx="119">
                    <c:v>OK</c:v>
                  </c:pt>
                  <c:pt idx="120">
                    <c:v>OK</c:v>
                  </c:pt>
                  <c:pt idx="121">
                    <c:v>OK</c:v>
                  </c:pt>
                  <c:pt idx="122">
                    <c:v>REMOVER ESPAÇOS</c:v>
                  </c:pt>
                  <c:pt idx="124">
                    <c:v>OK</c:v>
                  </c:pt>
                  <c:pt idx="125">
                    <c:v>OK</c:v>
                  </c:pt>
                  <c:pt idx="126">
                    <c:v>OK</c:v>
                  </c:pt>
                  <c:pt idx="127">
                    <c:v>OK</c:v>
                  </c:pt>
                  <c:pt idx="128">
                    <c:v>REMOVER ESPAÇOS</c:v>
                  </c:pt>
                  <c:pt idx="130">
                    <c:v>OK</c:v>
                  </c:pt>
                  <c:pt idx="131">
                    <c:v>OK</c:v>
                  </c:pt>
                  <c:pt idx="132">
                    <c:v>OK</c:v>
                  </c:pt>
                  <c:pt idx="133">
                    <c:v>OK</c:v>
                  </c:pt>
                  <c:pt idx="134">
                    <c:v>OK</c:v>
                  </c:pt>
                  <c:pt idx="135">
                    <c:v>REMOVER ESPAÇOS</c:v>
                  </c:pt>
                  <c:pt idx="137">
                    <c:v>OK</c:v>
                  </c:pt>
                  <c:pt idx="138">
                    <c:v>RODAPÉ ALTA RESISTÊNCIA, H =  10 CM</c:v>
                  </c:pt>
                  <c:pt idx="139">
                    <c:v>OK</c:v>
                  </c:pt>
                  <c:pt idx="140">
                    <c:v>OK</c:v>
                  </c:pt>
                  <c:pt idx="141">
                    <c:v>REMOVER ESPAÇOS</c:v>
                  </c:pt>
                  <c:pt idx="143">
                    <c:v>OK</c:v>
                  </c:pt>
                  <c:pt idx="144">
                    <c:v>OK</c:v>
                  </c:pt>
                  <c:pt idx="145">
                    <c:v>OK</c:v>
                  </c:pt>
                  <c:pt idx="146">
                    <c:v>OK</c:v>
                  </c:pt>
                  <c:pt idx="147">
                    <c:v>OK</c:v>
                  </c:pt>
                  <c:pt idx="148">
                    <c:v>OK</c:v>
                  </c:pt>
                  <c:pt idx="149">
                    <c:v>OK</c:v>
                  </c:pt>
                  <c:pt idx="150">
                    <c:v>REMOVER ESPAÇOS</c:v>
                  </c:pt>
                  <c:pt idx="152">
                    <c:v>OK</c:v>
                  </c:pt>
                  <c:pt idx="153">
                    <c:v>IMPERMEABILIZAÇÃO COM APLICAÇÃO DE ARGAMASSA POLIMÉRICA TIPO DENVERTEC 100 OU SIMILAR</c:v>
                  </c:pt>
                  <c:pt idx="154">
                    <c:v>OK</c:v>
                  </c:pt>
                  <c:pt idx="155">
                    <c:v>OK</c:v>
                  </c:pt>
                  <c:pt idx="156">
                    <c:v>OK</c:v>
                  </c:pt>
                  <c:pt idx="157">
                    <c:v>REMOVER ESPAÇOS</c:v>
                  </c:pt>
                  <c:pt idx="159">
                    <c:v>OK</c:v>
                  </c:pt>
                  <c:pt idx="160">
                    <c:v>OK</c:v>
                  </c:pt>
                  <c:pt idx="161">
                    <c:v>OK</c:v>
                  </c:pt>
                  <c:pt idx="162">
                    <c:v>OK</c:v>
                  </c:pt>
                  <c:pt idx="163">
                    <c:v>OK</c:v>
                  </c:pt>
                  <c:pt idx="164">
                    <c:v>OK</c:v>
                  </c:pt>
                  <c:pt idx="165">
                    <c:v>REMOVER ESPAÇOS</c:v>
                  </c:pt>
                  <c:pt idx="167">
                    <c:v>OK</c:v>
                  </c:pt>
                  <c:pt idx="168">
                    <c:v>OK</c:v>
                  </c:pt>
                  <c:pt idx="169">
                    <c:v>OK</c:v>
                  </c:pt>
                  <c:pt idx="170">
                    <c:v>OK</c:v>
                  </c:pt>
                  <c:pt idx="171">
                    <c:v>OK</c:v>
                  </c:pt>
                  <c:pt idx="172">
                    <c:v>OK</c:v>
                  </c:pt>
                  <c:pt idx="173">
                    <c:v>OK</c:v>
                  </c:pt>
                  <c:pt idx="174">
                    <c:v>OK</c:v>
                  </c:pt>
                  <c:pt idx="175">
                    <c:v>OK</c:v>
                  </c:pt>
                  <c:pt idx="176">
                    <c:v>REMOVER ESPAÇOS</c:v>
                  </c:pt>
                  <c:pt idx="179">
                    <c:v>BANCADA EM AÇO INOX - 304, DIMENSÕES 1,55 X 0,60M C/ 01 CUBA 80X50X40CM, RODOPIA 10CM, CONCRETADA, INCLUSIVE VÁLVULA E SIFÃO CROMADOS, EXCLUSIVE TORNEIRA</c:v>
                  </c:pt>
                  <c:pt idx="180">
                    <c:v>OK</c:v>
                  </c:pt>
                  <c:pt idx="181">
                    <c:v>OK</c:v>
                  </c:pt>
                  <c:pt idx="182">
                    <c:v>OK</c:v>
                  </c:pt>
                  <c:pt idx="183">
                    <c:v>OK</c:v>
                  </c:pt>
                  <c:pt idx="184">
                    <c:v>OK</c:v>
                  </c:pt>
                  <c:pt idx="185">
                    <c:v>OK</c:v>
                  </c:pt>
                  <c:pt idx="186">
                    <c:v>OK</c:v>
                  </c:pt>
                  <c:pt idx="187">
                    <c:v>OK</c:v>
                  </c:pt>
                  <c:pt idx="188">
                    <c:v>REMOVER ESPAÇOS</c:v>
                  </c:pt>
                  <c:pt idx="202">
                    <c:v>OK</c:v>
                  </c:pt>
                  <c:pt idx="203">
                    <c:v>OK</c:v>
                  </c:pt>
                  <c:pt idx="204">
                    <c:v>OK</c:v>
                  </c:pt>
                  <c:pt idx="205">
                    <c:v>OK</c:v>
                  </c:pt>
                  <c:pt idx="206">
                    <c:v>OK</c:v>
                  </c:pt>
                  <c:pt idx="207">
                    <c:v>OK</c:v>
                  </c:pt>
                  <c:pt idx="208">
                    <c:v>OK</c:v>
                  </c:pt>
                  <c:pt idx="209">
                    <c:v>OK</c:v>
                  </c:pt>
                  <c:pt idx="210">
                    <c:v>OK</c:v>
                  </c:pt>
                  <c:pt idx="211">
                    <c:v>OK</c:v>
                  </c:pt>
                  <c:pt idx="212">
                    <c:v>REMOVER ESPAÇOS</c:v>
                  </c:pt>
                  <c:pt idx="214">
                    <c:v>OK</c:v>
                  </c:pt>
                  <c:pt idx="215">
                    <c:v>OK</c:v>
                  </c:pt>
                  <c:pt idx="216">
                    <c:v>OK</c:v>
                  </c:pt>
                  <c:pt idx="217">
                    <c:v>OK</c:v>
                  </c:pt>
                  <c:pt idx="218">
                    <c:v>OK</c:v>
                  </c:pt>
                  <c:pt idx="219">
                    <c:v>OK</c:v>
                  </c:pt>
                  <c:pt idx="220">
                    <c:v>OK</c:v>
                  </c:pt>
                  <c:pt idx="221">
                    <c:v>OK</c:v>
                  </c:pt>
                  <c:pt idx="222">
                    <c:v>OK</c:v>
                  </c:pt>
                  <c:pt idx="223">
                    <c:v>OK</c:v>
                  </c:pt>
                  <c:pt idx="224">
                    <c:v>OK</c:v>
                  </c:pt>
                  <c:pt idx="225">
                    <c:v>OK</c:v>
                  </c:pt>
                  <c:pt idx="226">
                    <c:v>OK</c:v>
                  </c:pt>
                  <c:pt idx="227">
                    <c:v>OK</c:v>
                  </c:pt>
                  <c:pt idx="228">
                    <c:v>OK</c:v>
                  </c:pt>
                  <c:pt idx="229">
                    <c:v>REMOVER ESPAÇOS</c:v>
                  </c:pt>
                  <c:pt idx="231">
                    <c:v>OK</c:v>
                  </c:pt>
                  <c:pt idx="232">
                    <c:v>OK</c:v>
                  </c:pt>
                  <c:pt idx="233">
                    <c:v>OK</c:v>
                  </c:pt>
                  <c:pt idx="234">
                    <c:v>REMOVER ESPAÇOS</c:v>
                  </c:pt>
                  <c:pt idx="236">
                    <c:v>OK</c:v>
                  </c:pt>
                  <c:pt idx="237">
                    <c:v>OK</c:v>
                  </c:pt>
                  <c:pt idx="238">
                    <c:v>OK</c:v>
                  </c:pt>
                  <c:pt idx="239">
                    <c:v>REMOVER ESPAÇOS</c:v>
                  </c:pt>
                  <c:pt idx="241">
                    <c:v>OK</c:v>
                  </c:pt>
                  <c:pt idx="242">
                    <c:v>OK</c:v>
                  </c:pt>
                  <c:pt idx="243">
                    <c:v>OK</c:v>
                  </c:pt>
                  <c:pt idx="244">
                    <c:v>OK</c:v>
                  </c:pt>
                  <c:pt idx="245">
                    <c:v>OK</c:v>
                  </c:pt>
                  <c:pt idx="246">
                    <c:v>REMOVER ESPAÇOS</c:v>
                  </c:pt>
                  <c:pt idx="248">
                    <c:v>OK</c:v>
                  </c:pt>
                  <c:pt idx="249">
                    <c:v>OK</c:v>
                  </c:pt>
                  <c:pt idx="250">
                    <c:v>OK</c:v>
                  </c:pt>
                  <c:pt idx="251">
                    <c:v>OK</c:v>
                  </c:pt>
                  <c:pt idx="252">
                    <c:v>OK</c:v>
                  </c:pt>
                  <c:pt idx="253">
                    <c:v>REMOVER ESPAÇOS</c:v>
                  </c:pt>
                  <c:pt idx="255">
                    <c:v>OK</c:v>
                  </c:pt>
                  <c:pt idx="256">
                    <c:v>OK</c:v>
                  </c:pt>
                  <c:pt idx="257">
                    <c:v>OK</c:v>
                  </c:pt>
                  <c:pt idx="258">
                    <c:v>OK</c:v>
                  </c:pt>
                  <c:pt idx="259">
                    <c:v>OK</c:v>
                  </c:pt>
                  <c:pt idx="260">
                    <c:v>REMOVER ESPAÇOS</c:v>
                  </c:pt>
                  <c:pt idx="262">
                    <c:v>OK</c:v>
                  </c:pt>
                  <c:pt idx="263">
                    <c:v>OK</c:v>
                  </c:pt>
                  <c:pt idx="264">
                    <c:v>OK</c:v>
                  </c:pt>
                  <c:pt idx="265">
                    <c:v>OK</c:v>
                  </c:pt>
                  <c:pt idx="266">
                    <c:v>OK</c:v>
                  </c:pt>
                  <c:pt idx="267">
                    <c:v>REMOVER ESPAÇOS</c:v>
                  </c:pt>
                  <c:pt idx="269">
                    <c:v>OK</c:v>
                  </c:pt>
                  <c:pt idx="270">
                    <c:v>OK</c:v>
                  </c:pt>
                  <c:pt idx="271">
                    <c:v>OK</c:v>
                  </c:pt>
                  <c:pt idx="272">
                    <c:v>OK</c:v>
                  </c:pt>
                  <c:pt idx="273">
                    <c:v>OK</c:v>
                  </c:pt>
                  <c:pt idx="274">
                    <c:v>REMOVER ESPAÇOS</c:v>
                  </c:pt>
                  <c:pt idx="276">
                    <c:v>OK</c:v>
                  </c:pt>
                  <c:pt idx="277">
                    <c:v>OK</c:v>
                  </c:pt>
                  <c:pt idx="278">
                    <c:v>OK</c:v>
                  </c:pt>
                  <c:pt idx="279">
                    <c:v>OK</c:v>
                  </c:pt>
                  <c:pt idx="280">
                    <c:v>OK</c:v>
                  </c:pt>
                  <c:pt idx="281">
                    <c:v>REMOVER ESPAÇOS</c:v>
                  </c:pt>
                  <c:pt idx="283">
                    <c:v>OK</c:v>
                  </c:pt>
                  <c:pt idx="284">
                    <c:v>OK</c:v>
                  </c:pt>
                  <c:pt idx="285">
                    <c:v>OK</c:v>
                  </c:pt>
                  <c:pt idx="286">
                    <c:v>OK</c:v>
                  </c:pt>
                  <c:pt idx="287">
                    <c:v>OK</c:v>
                  </c:pt>
                  <c:pt idx="288">
                    <c:v>REMOVER ESPAÇOS</c:v>
                  </c:pt>
                  <c:pt idx="290">
                    <c:v>OK</c:v>
                  </c:pt>
                  <c:pt idx="291">
                    <c:v>OK</c:v>
                  </c:pt>
                  <c:pt idx="292">
                    <c:v>OK</c:v>
                  </c:pt>
                  <c:pt idx="293">
                    <c:v>OK</c:v>
                  </c:pt>
                  <c:pt idx="294">
                    <c:v>OK</c:v>
                  </c:pt>
                  <c:pt idx="295">
                    <c:v>REMOVER ESPAÇOS</c:v>
                  </c:pt>
                  <c:pt idx="297">
                    <c:v>OK</c:v>
                  </c:pt>
                  <c:pt idx="298">
                    <c:v>OK</c:v>
                  </c:pt>
                  <c:pt idx="299">
                    <c:v>OK</c:v>
                  </c:pt>
                  <c:pt idx="300">
                    <c:v>OK</c:v>
                  </c:pt>
                  <c:pt idx="301">
                    <c:v>OK</c:v>
                  </c:pt>
                  <c:pt idx="302">
                    <c:v>REMOVER ESPAÇOS</c:v>
                  </c:pt>
                  <c:pt idx="304">
                    <c:v>OK</c:v>
                  </c:pt>
                  <c:pt idx="305">
                    <c:v>OK</c:v>
                  </c:pt>
                  <c:pt idx="306">
                    <c:v>OK</c:v>
                  </c:pt>
                  <c:pt idx="307">
                    <c:v>OK</c:v>
                  </c:pt>
                  <c:pt idx="308">
                    <c:v>REMOVER ESPAÇOS</c:v>
                  </c:pt>
                  <c:pt idx="310">
                    <c:v>OK</c:v>
                  </c:pt>
                  <c:pt idx="311">
                    <c:v>OK</c:v>
                  </c:pt>
                  <c:pt idx="312">
                    <c:v>OK</c:v>
                  </c:pt>
                  <c:pt idx="313">
                    <c:v>OK</c:v>
                  </c:pt>
                  <c:pt idx="314">
                    <c:v>OK</c:v>
                  </c:pt>
                  <c:pt idx="315">
                    <c:v>OK</c:v>
                  </c:pt>
                  <c:pt idx="316">
                    <c:v>OK</c:v>
                  </c:pt>
                  <c:pt idx="317">
                    <c:v>REMOVER ESPAÇOS</c:v>
                  </c:pt>
                  <c:pt idx="319">
                    <c:v>OK</c:v>
                  </c:pt>
                  <c:pt idx="320">
                    <c:v>OK</c:v>
                  </c:pt>
                  <c:pt idx="321">
                    <c:v>OK</c:v>
                  </c:pt>
                  <c:pt idx="322">
                    <c:v>OK</c:v>
                  </c:pt>
                  <c:pt idx="323">
                    <c:v>OK</c:v>
                  </c:pt>
                  <c:pt idx="324">
                    <c:v>OK</c:v>
                  </c:pt>
                  <c:pt idx="325">
                    <c:v>OK</c:v>
                  </c:pt>
                  <c:pt idx="326">
                    <c:v>REMOVER ESPAÇOS</c:v>
                  </c:pt>
                  <c:pt idx="328">
                    <c:v>OK</c:v>
                  </c:pt>
                  <c:pt idx="329">
                    <c:v>OK</c:v>
                  </c:pt>
                  <c:pt idx="330">
                    <c:v>OK</c:v>
                  </c:pt>
                  <c:pt idx="331">
                    <c:v>OK</c:v>
                  </c:pt>
                  <c:pt idx="332">
                    <c:v>OK</c:v>
                  </c:pt>
                  <c:pt idx="333">
                    <c:v>OK</c:v>
                  </c:pt>
                  <c:pt idx="334">
                    <c:v>OK</c:v>
                  </c:pt>
                  <c:pt idx="335">
                    <c:v>REMOVER ESPAÇOS</c:v>
                  </c:pt>
                  <c:pt idx="337">
                    <c:v>OK</c:v>
                  </c:pt>
                  <c:pt idx="338">
                    <c:v>OK</c:v>
                  </c:pt>
                  <c:pt idx="339">
                    <c:v>OK</c:v>
                  </c:pt>
                  <c:pt idx="340">
                    <c:v>OK</c:v>
                  </c:pt>
                  <c:pt idx="341">
                    <c:v>OK</c:v>
                  </c:pt>
                  <c:pt idx="342">
                    <c:v>OK</c:v>
                  </c:pt>
                  <c:pt idx="343">
                    <c:v>OK</c:v>
                  </c:pt>
                  <c:pt idx="344">
                    <c:v>REMOVER ESPAÇOS</c:v>
                  </c:pt>
                  <c:pt idx="345">
                    <c:v>OK</c:v>
                  </c:pt>
                  <c:pt idx="346">
                    <c:v>OK</c:v>
                  </c:pt>
                  <c:pt idx="347">
                    <c:v>OK</c:v>
                  </c:pt>
                  <c:pt idx="348">
                    <c:v>OK</c:v>
                  </c:pt>
                  <c:pt idx="349">
                    <c:v>OK</c:v>
                  </c:pt>
                  <c:pt idx="350">
                    <c:v>OK</c:v>
                  </c:pt>
                  <c:pt idx="351">
                    <c:v>OK</c:v>
                  </c:pt>
                  <c:pt idx="352">
                    <c:v>OK</c:v>
                  </c:pt>
                  <c:pt idx="353">
                    <c:v>OK</c:v>
                  </c:pt>
                  <c:pt idx="354">
                    <c:v>OK</c:v>
                  </c:pt>
                  <c:pt idx="355">
                    <c:v>REMOVER ESPAÇOS</c:v>
                  </c:pt>
                  <c:pt idx="356">
                    <c:v>OK</c:v>
                  </c:pt>
                  <c:pt idx="357">
                    <c:v>OK</c:v>
                  </c:pt>
                  <c:pt idx="358">
                    <c:v>OK</c:v>
                  </c:pt>
                  <c:pt idx="359">
                    <c:v>OK</c:v>
                  </c:pt>
                  <c:pt idx="360">
                    <c:v>OK</c:v>
                  </c:pt>
                  <c:pt idx="361">
                    <c:v>OK</c:v>
                  </c:pt>
                  <c:pt idx="362">
                    <c:v>OK</c:v>
                  </c:pt>
                  <c:pt idx="363">
                    <c:v>OK</c:v>
                  </c:pt>
                  <c:pt idx="364">
                    <c:v>OK</c:v>
                  </c:pt>
                  <c:pt idx="365">
                    <c:v>REMOVER ESPAÇOS</c:v>
                  </c:pt>
                  <c:pt idx="366">
                    <c:v>OK</c:v>
                  </c:pt>
                  <c:pt idx="367">
                    <c:v>OK</c:v>
                  </c:pt>
                  <c:pt idx="368">
                    <c:v>OK</c:v>
                  </c:pt>
                  <c:pt idx="369">
                    <c:v>OK</c:v>
                  </c:pt>
                  <c:pt idx="370">
                    <c:v>OK</c:v>
                  </c:pt>
                  <c:pt idx="371">
                    <c:v>OK</c:v>
                  </c:pt>
                  <c:pt idx="372">
                    <c:v>OK</c:v>
                  </c:pt>
                  <c:pt idx="373">
                    <c:v>OK</c:v>
                  </c:pt>
                  <c:pt idx="374">
                    <c:v>REMOVER ESPAÇOS</c:v>
                  </c:pt>
                  <c:pt idx="375">
                    <c:v>OK</c:v>
                  </c:pt>
                  <c:pt idx="376">
                    <c:v>OK</c:v>
                  </c:pt>
                  <c:pt idx="377">
                    <c:v>OK</c:v>
                  </c:pt>
                  <c:pt idx="378">
                    <c:v>OK</c:v>
                  </c:pt>
                  <c:pt idx="379">
                    <c:v>OK</c:v>
                  </c:pt>
                  <c:pt idx="380">
                    <c:v>OK</c:v>
                  </c:pt>
                  <c:pt idx="381">
                    <c:v>OK</c:v>
                  </c:pt>
                  <c:pt idx="382">
                    <c:v>OK</c:v>
                  </c:pt>
                  <c:pt idx="383">
                    <c:v>REMOVER ESPAÇOS</c:v>
                  </c:pt>
                  <c:pt idx="384">
                    <c:v>OK</c:v>
                  </c:pt>
                  <c:pt idx="385">
                    <c:v>OK</c:v>
                  </c:pt>
                  <c:pt idx="386">
                    <c:v>OK</c:v>
                  </c:pt>
                  <c:pt idx="387">
                    <c:v>OK</c:v>
                  </c:pt>
                  <c:pt idx="388">
                    <c:v>OK</c:v>
                  </c:pt>
                  <c:pt idx="389">
                    <c:v>OK</c:v>
                  </c:pt>
                  <c:pt idx="390">
                    <c:v>REMOVER ESPAÇOS</c:v>
                  </c:pt>
                  <c:pt idx="392">
                    <c:v>OK</c:v>
                  </c:pt>
                  <c:pt idx="393">
                    <c:v>OK</c:v>
                  </c:pt>
                  <c:pt idx="394">
                    <c:v>OK</c:v>
                  </c:pt>
                  <c:pt idx="395">
                    <c:v>OK</c:v>
                  </c:pt>
                  <c:pt idx="396">
                    <c:v>OK</c:v>
                  </c:pt>
                  <c:pt idx="397">
                    <c:v>OK</c:v>
                  </c:pt>
                  <c:pt idx="398">
                    <c:v>OK</c:v>
                  </c:pt>
                  <c:pt idx="399">
                    <c:v>OK</c:v>
                  </c:pt>
                  <c:pt idx="400">
                    <c:v>OK</c:v>
                  </c:pt>
                  <c:pt idx="401">
                    <c:v>OK</c:v>
                  </c:pt>
                  <c:pt idx="402">
                    <c:v>OK</c:v>
                  </c:pt>
                  <c:pt idx="403">
                    <c:v>OK</c:v>
                  </c:pt>
                  <c:pt idx="404">
                    <c:v>OK</c:v>
                  </c:pt>
                  <c:pt idx="405">
                    <c:v>OK</c:v>
                  </c:pt>
                  <c:pt idx="406">
                    <c:v>OK</c:v>
                  </c:pt>
                  <c:pt idx="407">
                    <c:v>OK</c:v>
                  </c:pt>
                  <c:pt idx="408">
                    <c:v>OK</c:v>
                  </c:pt>
                  <c:pt idx="409">
                    <c:v>OK</c:v>
                  </c:pt>
                  <c:pt idx="410">
                    <c:v>OK</c:v>
                  </c:pt>
                  <c:pt idx="411">
                    <c:v>OK</c:v>
                  </c:pt>
                  <c:pt idx="412">
                    <c:v>REMOVER ESPAÇOS</c:v>
                  </c:pt>
                  <c:pt idx="414">
                    <c:v>OK</c:v>
                  </c:pt>
                  <c:pt idx="415">
                    <c:v>OK</c:v>
                  </c:pt>
                  <c:pt idx="416">
                    <c:v>OK</c:v>
                  </c:pt>
                  <c:pt idx="417">
                    <c:v>OK</c:v>
                  </c:pt>
                  <c:pt idx="418">
                    <c:v>REMOVER ESPAÇOS</c:v>
                  </c:pt>
                  <c:pt idx="420">
                    <c:v>OK</c:v>
                  </c:pt>
                  <c:pt idx="421">
                    <c:v>LAVATÓRIO LOUÇA (DECA-RAVENA REF L-91) SEM COLUNA, C/SIFÃO CROMADO(DECA REF 1190), VÁLVULA CROMADA (DECA REF1600), CONJ. DE FIXAÇÃO (DECA REF SP7), ENGATE CROMADO, OU SIMILARES</c:v>
                  </c:pt>
                  <c:pt idx="422">
                    <c:v>OK</c:v>
                  </c:pt>
                  <c:pt idx="423">
                    <c:v>OK</c:v>
                  </c:pt>
                  <c:pt idx="424">
                    <c:v>OK</c:v>
                  </c:pt>
                  <c:pt idx="425">
                    <c:v>OK</c:v>
                  </c:pt>
                  <c:pt idx="426">
                    <c:v>OK</c:v>
                  </c:pt>
                  <c:pt idx="427">
                    <c:v>OK</c:v>
                  </c:pt>
                  <c:pt idx="428">
                    <c:v>OK</c:v>
                  </c:pt>
                  <c:pt idx="429">
                    <c:v>OK</c:v>
                  </c:pt>
                  <c:pt idx="430">
                    <c:v>REMOVER ESPAÇOS</c:v>
                  </c:pt>
                  <c:pt idx="432">
                    <c:v>OK</c:v>
                  </c:pt>
                  <c:pt idx="433">
                    <c:v>LAVATÓRIO LOUÇA (DECA-RAVENA REF L-91) COM COLUNA (DECA REF C-9), C/ SIFÃO PLÁSTICO, ENGATE CROMADO (DECA), TORNEIRA DE METAL (DECA REF1190) , VÁLVULA CROMADA (DECA REF1600), CONJUNTO DE FIXAÇÃO (DECA REF SP7) OU SIMILARES</c:v>
                  </c:pt>
                  <c:pt idx="434">
                    <c:v>OK</c:v>
                  </c:pt>
                  <c:pt idx="435">
                    <c:v>OK</c:v>
                  </c:pt>
                  <c:pt idx="436">
                    <c:v>OK</c:v>
                  </c:pt>
                  <c:pt idx="437">
                    <c:v>OK</c:v>
                  </c:pt>
                  <c:pt idx="438">
                    <c:v>OK</c:v>
                  </c:pt>
                  <c:pt idx="439">
                    <c:v>OK</c:v>
                  </c:pt>
                  <c:pt idx="440">
                    <c:v>OK</c:v>
                  </c:pt>
                  <c:pt idx="441">
                    <c:v>OK</c:v>
                  </c:pt>
                  <c:pt idx="442">
                    <c:v>OK</c:v>
                  </c:pt>
                  <c:pt idx="443">
                    <c:v>REMOVER ESPAÇOS</c:v>
                  </c:pt>
                  <c:pt idx="445">
                    <c:v>OK</c:v>
                  </c:pt>
                  <c:pt idx="446">
                    <c:v>LAVATÓRIO CIRÚRGICO EM CHAPA INOX, DIMENSÕES 250 X 41 X 35CM, RODOPIA 25CM, BRASINOX OU SIMILAR), C/ SIFÃO PLÁSTICO, ENGATE CROMADO (DECA), VÁLVULA CROMADA (DECA REF1600), CONJUNTO DE FIXAÇÃO (DECA REF SP7) OU SIMILARES</c:v>
                  </c:pt>
                  <c:pt idx="447">
                    <c:v>OK</c:v>
                  </c:pt>
                  <c:pt idx="448">
                    <c:v>OK</c:v>
                  </c:pt>
                  <c:pt idx="449">
                    <c:v>OK</c:v>
                  </c:pt>
                  <c:pt idx="450">
                    <c:v>OK</c:v>
                  </c:pt>
                  <c:pt idx="451">
                    <c:v>OK</c:v>
                  </c:pt>
                  <c:pt idx="452">
                    <c:v>OK</c:v>
                  </c:pt>
                  <c:pt idx="453">
                    <c:v>OK</c:v>
                  </c:pt>
                  <c:pt idx="454">
                    <c:v>OK</c:v>
                  </c:pt>
                  <c:pt idx="455">
                    <c:v>OK</c:v>
                  </c:pt>
                  <c:pt idx="456">
                    <c:v>REMOVER ESPAÇOS</c:v>
                  </c:pt>
                  <c:pt idx="458">
                    <c:v>OK</c:v>
                  </c:pt>
                  <c:pt idx="459">
                    <c:v>OK</c:v>
                  </c:pt>
                  <c:pt idx="460">
                    <c:v>OK</c:v>
                  </c:pt>
                  <c:pt idx="461">
                    <c:v>OK</c:v>
                  </c:pt>
                  <c:pt idx="462">
                    <c:v>OK</c:v>
                  </c:pt>
                  <c:pt idx="463">
                    <c:v>OK</c:v>
                  </c:pt>
                  <c:pt idx="464">
                    <c:v>REMOVER ESPAÇOS</c:v>
                  </c:pt>
                  <c:pt idx="466">
                    <c:v>OK</c:v>
                  </c:pt>
                  <c:pt idx="467">
                    <c:v>OK</c:v>
                  </c:pt>
                  <c:pt idx="468">
                    <c:v>OK</c:v>
                  </c:pt>
                  <c:pt idx="469">
                    <c:v>OK</c:v>
                  </c:pt>
                  <c:pt idx="470">
                    <c:v>OK</c:v>
                  </c:pt>
                  <c:pt idx="471">
                    <c:v>OK</c:v>
                  </c:pt>
                  <c:pt idx="472">
                    <c:v>OK</c:v>
                  </c:pt>
                  <c:pt idx="473">
                    <c:v>OK</c:v>
                  </c:pt>
                  <c:pt idx="474">
                    <c:v>OK</c:v>
                  </c:pt>
                  <c:pt idx="475">
                    <c:v>OK</c:v>
                  </c:pt>
                  <c:pt idx="476">
                    <c:v>OK</c:v>
                  </c:pt>
                  <c:pt idx="477">
                    <c:v>REMOVER ESPAÇOS</c:v>
                  </c:pt>
                  <c:pt idx="479">
                    <c:v>OK</c:v>
                  </c:pt>
                  <c:pt idx="480">
                    <c:v>OK</c:v>
                  </c:pt>
                  <c:pt idx="481">
                    <c:v>OK</c:v>
                  </c:pt>
                  <c:pt idx="482">
                    <c:v>OK</c:v>
                  </c:pt>
                  <c:pt idx="483">
                    <c:v>OK</c:v>
                  </c:pt>
                  <c:pt idx="484">
                    <c:v>OK</c:v>
                  </c:pt>
                  <c:pt idx="485">
                    <c:v>REMOVER ESPAÇOS</c:v>
                  </c:pt>
                  <c:pt idx="487">
                    <c:v>OK</c:v>
                  </c:pt>
                  <c:pt idx="488">
                    <c:v>OK</c:v>
                  </c:pt>
                  <c:pt idx="489">
                    <c:v>OK</c:v>
                  </c:pt>
                  <c:pt idx="490">
                    <c:v>OK</c:v>
                  </c:pt>
                  <c:pt idx="491">
                    <c:v>REMOVER ESPAÇOS</c:v>
                  </c:pt>
                </c:lvl>
                <c:lvl>
                  <c:pt idx="0">
                    <c:v>CUSTO</c:v>
                  </c:pt>
                  <c:pt idx="1">
                    <c:v>0,75</c:v>
                  </c:pt>
                  <c:pt idx="2">
                    <c:v>0,10</c:v>
                  </c:pt>
                  <c:pt idx="3">
                    <c:v>0,05</c:v>
                  </c:pt>
                  <c:pt idx="4">
                    <c:v>0,13</c:v>
                  </c:pt>
                  <c:pt idx="5">
                    <c:v>0,10</c:v>
                  </c:pt>
                  <c:pt idx="6">
                    <c:v>0,07</c:v>
                  </c:pt>
                  <c:pt idx="7">
                    <c:v>0,11</c:v>
                  </c:pt>
                  <c:pt idx="8">
                    <c:v>0,03</c:v>
                  </c:pt>
                  <c:pt idx="9">
                    <c:v>0,16</c:v>
                  </c:pt>
                  <c:pt idx="12">
                    <c:v>CUSTO</c:v>
                  </c:pt>
                  <c:pt idx="13">
                    <c:v>18,57</c:v>
                  </c:pt>
                  <c:pt idx="14">
                    <c:v>16,51</c:v>
                  </c:pt>
                  <c:pt idx="15">
                    <c:v>2,06</c:v>
                  </c:pt>
                  <c:pt idx="18">
                    <c:v>CUSTO</c:v>
                  </c:pt>
                  <c:pt idx="19">
                    <c:v>14,29</c:v>
                  </c:pt>
                  <c:pt idx="20">
                    <c:v>1,59</c:v>
                  </c:pt>
                  <c:pt idx="21">
                    <c:v>12,70</c:v>
                  </c:pt>
                  <c:pt idx="24">
                    <c:v>CUSTO</c:v>
                  </c:pt>
                  <c:pt idx="25">
                    <c:v>353,18</c:v>
                  </c:pt>
                  <c:pt idx="26">
                    <c:v>50,80</c:v>
                  </c:pt>
                  <c:pt idx="27">
                    <c:v>91,39</c:v>
                  </c:pt>
                  <c:pt idx="28">
                    <c:v>210,99</c:v>
                  </c:pt>
                  <c:pt idx="31">
                    <c:v>CUSTO</c:v>
                  </c:pt>
                  <c:pt idx="32">
                    <c:v>0,97</c:v>
                  </c:pt>
                  <c:pt idx="33">
                    <c:v>0,75</c:v>
                  </c:pt>
                  <c:pt idx="34">
                    <c:v>0,22</c:v>
                  </c:pt>
                  <c:pt idx="37">
                    <c:v>CUSTO</c:v>
                  </c:pt>
                  <c:pt idx="38">
                    <c:v>323,75</c:v>
                  </c:pt>
                  <c:pt idx="39">
                    <c:v>302,21</c:v>
                  </c:pt>
                  <c:pt idx="40">
                    <c:v>21,54</c:v>
                  </c:pt>
                  <c:pt idx="43">
                    <c:v>CUSTO</c:v>
                  </c:pt>
                  <c:pt idx="44">
                    <c:v>94,10</c:v>
                  </c:pt>
                  <c:pt idx="45">
                    <c:v>0,32</c:v>
                  </c:pt>
                  <c:pt idx="46">
                    <c:v>4,13</c:v>
                  </c:pt>
                  <c:pt idx="47">
                    <c:v>24,64</c:v>
                  </c:pt>
                  <c:pt idx="48">
                    <c:v>47,63</c:v>
                  </c:pt>
                  <c:pt idx="49">
                    <c:v>17,38</c:v>
                  </c:pt>
                  <c:pt idx="52">
                    <c:v>CUSTO</c:v>
                  </c:pt>
                  <c:pt idx="53">
                    <c:v>103,97</c:v>
                  </c:pt>
                  <c:pt idx="54">
                    <c:v>80,87</c:v>
                  </c:pt>
                  <c:pt idx="55">
                    <c:v>11,67</c:v>
                  </c:pt>
                  <c:pt idx="56">
                    <c:v>11,43</c:v>
                  </c:pt>
                  <c:pt idx="59">
                    <c:v>CUSTO</c:v>
                  </c:pt>
                  <c:pt idx="60">
                    <c:v> 23,84 </c:v>
                  </c:pt>
                  <c:pt idx="61">
                    <c:v>9,08</c:v>
                  </c:pt>
                  <c:pt idx="62">
                    <c:v>8,89</c:v>
                  </c:pt>
                  <c:pt idx="63">
                    <c:v>5,87</c:v>
                  </c:pt>
                  <c:pt idx="66">
                    <c:v>CUSTO</c:v>
                  </c:pt>
                  <c:pt idx="67">
                    <c:v>172,28</c:v>
                  </c:pt>
                  <c:pt idx="68">
                    <c:v>9,73</c:v>
                  </c:pt>
                  <c:pt idx="69">
                    <c:v>9,53</c:v>
                  </c:pt>
                  <c:pt idx="70">
                    <c:v>0,18</c:v>
                  </c:pt>
                  <c:pt idx="71">
                    <c:v>152,84</c:v>
                  </c:pt>
                  <c:pt idx="74">
                    <c:v>CUSTO</c:v>
                  </c:pt>
                  <c:pt idx="75">
                    <c:v>9,09</c:v>
                  </c:pt>
                  <c:pt idx="76">
                    <c:v>6,35</c:v>
                  </c:pt>
                  <c:pt idx="77">
                    <c:v>0,95</c:v>
                  </c:pt>
                  <c:pt idx="78">
                    <c:v>0,76</c:v>
                  </c:pt>
                  <c:pt idx="79">
                    <c:v>1,03</c:v>
                  </c:pt>
                  <c:pt idx="82">
                    <c:v>CUSTO</c:v>
                  </c:pt>
                  <c:pt idx="83">
                    <c:v>7,21</c:v>
                  </c:pt>
                  <c:pt idx="84">
                    <c:v>5,94</c:v>
                  </c:pt>
                  <c:pt idx="85">
                    <c:v>1,27</c:v>
                  </c:pt>
                  <c:pt idx="88">
                    <c:v>CUSTO</c:v>
                  </c:pt>
                  <c:pt idx="89">
                    <c:v>46,44</c:v>
                  </c:pt>
                  <c:pt idx="90">
                    <c:v>46,44</c:v>
                  </c:pt>
                  <c:pt idx="93">
                    <c:v>CUSTO</c:v>
                  </c:pt>
                  <c:pt idx="94">
                    <c:v>48,81</c:v>
                  </c:pt>
                  <c:pt idx="95">
                    <c:v>48,81</c:v>
                  </c:pt>
                  <c:pt idx="98">
                    <c:v>CUSTO</c:v>
                  </c:pt>
                  <c:pt idx="99">
                    <c:v>73,19</c:v>
                  </c:pt>
                  <c:pt idx="100">
                    <c:v>73,19</c:v>
                  </c:pt>
                  <c:pt idx="103">
                    <c:v>CUSTO</c:v>
                  </c:pt>
                  <c:pt idx="104">
                    <c:v>60,99</c:v>
                  </c:pt>
                  <c:pt idx="105">
                    <c:v>60,99</c:v>
                  </c:pt>
                  <c:pt idx="108">
                    <c:v>CUSTO</c:v>
                  </c:pt>
                  <c:pt idx="109">
                    <c:v>85,28</c:v>
                  </c:pt>
                  <c:pt idx="110">
                    <c:v>8,74</c:v>
                  </c:pt>
                  <c:pt idx="111">
                    <c:v>5,72</c:v>
                  </c:pt>
                  <c:pt idx="112">
                    <c:v>1,21</c:v>
                  </c:pt>
                  <c:pt idx="113">
                    <c:v>65,61</c:v>
                  </c:pt>
                  <c:pt idx="114">
                    <c:v>4,00</c:v>
                  </c:pt>
                  <c:pt idx="117">
                    <c:v>CUSTO</c:v>
                  </c:pt>
                  <c:pt idx="118">
                    <c:v>83,94</c:v>
                  </c:pt>
                  <c:pt idx="119">
                    <c:v>15,89</c:v>
                  </c:pt>
                  <c:pt idx="120">
                    <c:v>12,70</c:v>
                  </c:pt>
                  <c:pt idx="121">
                    <c:v>55,35</c:v>
                  </c:pt>
                  <c:pt idx="124">
                    <c:v>CUSTO</c:v>
                  </c:pt>
                  <c:pt idx="125">
                    <c:v>81,27</c:v>
                  </c:pt>
                  <c:pt idx="126">
                    <c:v>53,46</c:v>
                  </c:pt>
                  <c:pt idx="127">
                    <c:v>27,81</c:v>
                  </c:pt>
                  <c:pt idx="130">
                    <c:v>CUSTO</c:v>
                  </c:pt>
                  <c:pt idx="131">
                    <c:v>71,57</c:v>
                  </c:pt>
                  <c:pt idx="132">
                    <c:v>55,35</c:v>
                  </c:pt>
                  <c:pt idx="133">
                    <c:v>12,55</c:v>
                  </c:pt>
                  <c:pt idx="134">
                    <c:v>3,67</c:v>
                  </c:pt>
                  <c:pt idx="137">
                    <c:v>CUSTO</c:v>
                  </c:pt>
                  <c:pt idx="138">
                    <c:v> 15,25 </c:v>
                  </c:pt>
                  <c:pt idx="139">
                    <c:v>14,00</c:v>
                  </c:pt>
                  <c:pt idx="140">
                    <c:v>1,25</c:v>
                  </c:pt>
                  <c:pt idx="143">
                    <c:v>CUSTO</c:v>
                  </c:pt>
                  <c:pt idx="144">
                    <c:v>73,00</c:v>
                  </c:pt>
                  <c:pt idx="145">
                    <c:v>7,95</c:v>
                  </c:pt>
                  <c:pt idx="146">
                    <c:v>15,24</c:v>
                  </c:pt>
                  <c:pt idx="147">
                    <c:v>1,52</c:v>
                  </c:pt>
                  <c:pt idx="148">
                    <c:v>3,60</c:v>
                  </c:pt>
                  <c:pt idx="149">
                    <c:v>44,69</c:v>
                  </c:pt>
                  <c:pt idx="152">
                    <c:v>CUSTO</c:v>
                  </c:pt>
                  <c:pt idx="153">
                    <c:v>36,03</c:v>
                  </c:pt>
                  <c:pt idx="154">
                    <c:v>11,12</c:v>
                  </c:pt>
                  <c:pt idx="155">
                    <c:v>8,89</c:v>
                  </c:pt>
                  <c:pt idx="156">
                    <c:v>16,02</c:v>
                  </c:pt>
                  <c:pt idx="159">
                    <c:v>CUSTO</c:v>
                  </c:pt>
                  <c:pt idx="160">
                    <c:v>279,87</c:v>
                  </c:pt>
                  <c:pt idx="161">
                    <c:v>250,00</c:v>
                  </c:pt>
                  <c:pt idx="162">
                    <c:v>15,89</c:v>
                  </c:pt>
                  <c:pt idx="163">
                    <c:v>12,70</c:v>
                  </c:pt>
                  <c:pt idx="164">
                    <c:v>1,28</c:v>
                  </c:pt>
                  <c:pt idx="167">
                    <c:v>CUSTO</c:v>
                  </c:pt>
                  <c:pt idx="168">
                    <c:v>578,92</c:v>
                  </c:pt>
                  <c:pt idx="169">
                    <c:v>12,71</c:v>
                  </c:pt>
                  <c:pt idx="170">
                    <c:v>12,70</c:v>
                  </c:pt>
                  <c:pt idx="171">
                    <c:v>2,10</c:v>
                  </c:pt>
                  <c:pt idx="172">
                    <c:v>316,38</c:v>
                  </c:pt>
                  <c:pt idx="173">
                    <c:v>7,62</c:v>
                  </c:pt>
                  <c:pt idx="174">
                    <c:v>77,70</c:v>
                  </c:pt>
                  <c:pt idx="175">
                    <c:v>149,71</c:v>
                  </c:pt>
                  <c:pt idx="178">
                    <c:v>CUSTO</c:v>
                  </c:pt>
                  <c:pt idx="179">
                    <c:v> 565,39 </c:v>
                  </c:pt>
                  <c:pt idx="180">
                    <c:v>115,12</c:v>
                  </c:pt>
                  <c:pt idx="181">
                    <c:v>314,99</c:v>
                  </c:pt>
                  <c:pt idx="182">
                    <c:v>37,88</c:v>
                  </c:pt>
                  <c:pt idx="183">
                    <c:v>27,01</c:v>
                  </c:pt>
                  <c:pt idx="184">
                    <c:v>21,59</c:v>
                  </c:pt>
                  <c:pt idx="185">
                    <c:v>31,28</c:v>
                  </c:pt>
                  <c:pt idx="186">
                    <c:v>10,77</c:v>
                  </c:pt>
                  <c:pt idx="187">
                    <c:v>6,75</c:v>
                  </c:pt>
                  <c:pt idx="190">
                    <c:v>CUSTO</c:v>
                  </c:pt>
                  <c:pt idx="191">
                    <c:v>349,26</c:v>
                  </c:pt>
                  <c:pt idx="192">
                    <c:v>4,77</c:v>
                  </c:pt>
                  <c:pt idx="193">
                    <c:v>344,49</c:v>
                  </c:pt>
                  <c:pt idx="196">
                    <c:v>CUSTO</c:v>
                  </c:pt>
                  <c:pt idx="197">
                    <c:v>604,74</c:v>
                  </c:pt>
                  <c:pt idx="198">
                    <c:v>4,77</c:v>
                  </c:pt>
                  <c:pt idx="199">
                    <c:v>599,97</c:v>
                  </c:pt>
                  <c:pt idx="202">
                    <c:v>CUSTO</c:v>
                  </c:pt>
                  <c:pt idx="203">
                    <c:v>114,62</c:v>
                  </c:pt>
                  <c:pt idx="204">
                    <c:v>32,97</c:v>
                  </c:pt>
                  <c:pt idx="205">
                    <c:v>12,48</c:v>
                  </c:pt>
                  <c:pt idx="206">
                    <c:v>12,50</c:v>
                  </c:pt>
                  <c:pt idx="207">
                    <c:v>6,64</c:v>
                  </c:pt>
                  <c:pt idx="208">
                    <c:v>1,81</c:v>
                  </c:pt>
                  <c:pt idx="209">
                    <c:v>32,96</c:v>
                  </c:pt>
                  <c:pt idx="210">
                    <c:v>7,88</c:v>
                  </c:pt>
                  <c:pt idx="211">
                    <c:v>7,38</c:v>
                  </c:pt>
                  <c:pt idx="214">
                    <c:v>CUSTO</c:v>
                  </c:pt>
                  <c:pt idx="215">
                    <c:v>230,98</c:v>
                  </c:pt>
                  <c:pt idx="216">
                    <c:v>1,62</c:v>
                  </c:pt>
                  <c:pt idx="217">
                    <c:v>1,26</c:v>
                  </c:pt>
                  <c:pt idx="218">
                    <c:v>7,80</c:v>
                  </c:pt>
                  <c:pt idx="219">
                    <c:v>15,10</c:v>
                  </c:pt>
                  <c:pt idx="220">
                    <c:v>3,85</c:v>
                  </c:pt>
                  <c:pt idx="221">
                    <c:v>42,53</c:v>
                  </c:pt>
                  <c:pt idx="222">
                    <c:v>8,89</c:v>
                  </c:pt>
                  <c:pt idx="223">
                    <c:v>6,35</c:v>
                  </c:pt>
                  <c:pt idx="224">
                    <c:v>7,33</c:v>
                  </c:pt>
                  <c:pt idx="225">
                    <c:v>2,74</c:v>
                  </c:pt>
                  <c:pt idx="226">
                    <c:v>17,77</c:v>
                  </c:pt>
                  <c:pt idx="227">
                    <c:v>63,45</c:v>
                  </c:pt>
                  <c:pt idx="228">
                    <c:v>52,29</c:v>
                  </c:pt>
                  <c:pt idx="231">
                    <c:v>CUSTO</c:v>
                  </c:pt>
                  <c:pt idx="232">
                    <c:v>24952,48</c:v>
                  </c:pt>
                  <c:pt idx="233">
                    <c:v>24952,48</c:v>
                  </c:pt>
                  <c:pt idx="236">
                    <c:v>CUSTO</c:v>
                  </c:pt>
                  <c:pt idx="237">
                    <c:v>24952,48</c:v>
                  </c:pt>
                  <c:pt idx="238">
                    <c:v>24952,48</c:v>
                  </c:pt>
                  <c:pt idx="241">
                    <c:v>CUSTO</c:v>
                  </c:pt>
                  <c:pt idx="242">
                    <c:v>92,01</c:v>
                  </c:pt>
                  <c:pt idx="243">
                    <c:v>52,95</c:v>
                  </c:pt>
                  <c:pt idx="244">
                    <c:v>16,71</c:v>
                  </c:pt>
                  <c:pt idx="245">
                    <c:v>22,35</c:v>
                  </c:pt>
                  <c:pt idx="248">
                    <c:v>CUSTO</c:v>
                  </c:pt>
                  <c:pt idx="249">
                    <c:v>114,91</c:v>
                  </c:pt>
                  <c:pt idx="250">
                    <c:v>64,30</c:v>
                  </c:pt>
                  <c:pt idx="251">
                    <c:v>21,65</c:v>
                  </c:pt>
                  <c:pt idx="252">
                    <c:v>28,96</c:v>
                  </c:pt>
                  <c:pt idx="255">
                    <c:v>CUSTO</c:v>
                  </c:pt>
                  <c:pt idx="256">
                    <c:v>100,57</c:v>
                  </c:pt>
                  <c:pt idx="257">
                    <c:v>49,96</c:v>
                  </c:pt>
                  <c:pt idx="258">
                    <c:v>21,65</c:v>
                  </c:pt>
                  <c:pt idx="259">
                    <c:v>28,96</c:v>
                  </c:pt>
                  <c:pt idx="262">
                    <c:v>CUSTO</c:v>
                  </c:pt>
                  <c:pt idx="263">
                    <c:v>107,74</c:v>
                  </c:pt>
                  <c:pt idx="264">
                    <c:v>57,13</c:v>
                  </c:pt>
                  <c:pt idx="265">
                    <c:v>21,65</c:v>
                  </c:pt>
                  <c:pt idx="266">
                    <c:v>28,96</c:v>
                  </c:pt>
                  <c:pt idx="269">
                    <c:v>CUSTO</c:v>
                  </c:pt>
                  <c:pt idx="270">
                    <c:v>128,41</c:v>
                  </c:pt>
                  <c:pt idx="271">
                    <c:v>68,92</c:v>
                  </c:pt>
                  <c:pt idx="272">
                    <c:v>25,45</c:v>
                  </c:pt>
                  <c:pt idx="273">
                    <c:v>34,04</c:v>
                  </c:pt>
                  <c:pt idx="276">
                    <c:v>CUSTO</c:v>
                  </c:pt>
                  <c:pt idx="277">
                    <c:v>130,31</c:v>
                  </c:pt>
                  <c:pt idx="278">
                    <c:v>65,50</c:v>
                  </c:pt>
                  <c:pt idx="279">
                    <c:v>27,73</c:v>
                  </c:pt>
                  <c:pt idx="280">
                    <c:v>37,08</c:v>
                  </c:pt>
                  <c:pt idx="283">
                    <c:v>CUSTO</c:v>
                  </c:pt>
                  <c:pt idx="284">
                    <c:v>138,36</c:v>
                  </c:pt>
                  <c:pt idx="285">
                    <c:v>73,55</c:v>
                  </c:pt>
                  <c:pt idx="286">
                    <c:v>27,73</c:v>
                  </c:pt>
                  <c:pt idx="287">
                    <c:v>37,08</c:v>
                  </c:pt>
                  <c:pt idx="290">
                    <c:v>CUSTO</c:v>
                  </c:pt>
                  <c:pt idx="291">
                    <c:v>146,41</c:v>
                  </c:pt>
                  <c:pt idx="292">
                    <c:v>81,60</c:v>
                  </c:pt>
                  <c:pt idx="293">
                    <c:v>27,73</c:v>
                  </c:pt>
                  <c:pt idx="294">
                    <c:v>37,08</c:v>
                  </c:pt>
                  <c:pt idx="297">
                    <c:v>CUSTO</c:v>
                  </c:pt>
                  <c:pt idx="298">
                    <c:v>154,46</c:v>
                  </c:pt>
                  <c:pt idx="299">
                    <c:v>89,65</c:v>
                  </c:pt>
                  <c:pt idx="300">
                    <c:v>27,73</c:v>
                  </c:pt>
                  <c:pt idx="301">
                    <c:v>37,08</c:v>
                  </c:pt>
                  <c:pt idx="304">
                    <c:v>CUSTO</c:v>
                  </c:pt>
                  <c:pt idx="305">
                    <c:v>71,90</c:v>
                  </c:pt>
                  <c:pt idx="306">
                    <c:v>64,28</c:v>
                  </c:pt>
                  <c:pt idx="307">
                    <c:v>7,62</c:v>
                  </c:pt>
                  <c:pt idx="310">
                    <c:v>CUSTO</c:v>
                  </c:pt>
                  <c:pt idx="311">
                    <c:v>15,60</c:v>
                  </c:pt>
                  <c:pt idx="312">
                    <c:v>0,34</c:v>
                  </c:pt>
                  <c:pt idx="313">
                    <c:v>0,29</c:v>
                  </c:pt>
                  <c:pt idx="314">
                    <c:v>7,37</c:v>
                  </c:pt>
                  <c:pt idx="315">
                    <c:v>4,55</c:v>
                  </c:pt>
                  <c:pt idx="316">
                    <c:v>3,05</c:v>
                  </c:pt>
                  <c:pt idx="319">
                    <c:v>CUSTO</c:v>
                  </c:pt>
                  <c:pt idx="320">
                    <c:v>38,17</c:v>
                  </c:pt>
                  <c:pt idx="321">
                    <c:v>0,30</c:v>
                  </c:pt>
                  <c:pt idx="322">
                    <c:v>0,31</c:v>
                  </c:pt>
                  <c:pt idx="323">
                    <c:v>21,11</c:v>
                  </c:pt>
                  <c:pt idx="324">
                    <c:v>9,85</c:v>
                  </c:pt>
                  <c:pt idx="325">
                    <c:v>6,60</c:v>
                  </c:pt>
                  <c:pt idx="328">
                    <c:v>CUSTO</c:v>
                  </c:pt>
                  <c:pt idx="329">
                    <c:v>27,75</c:v>
                  </c:pt>
                  <c:pt idx="330">
                    <c:v>0,20</c:v>
                  </c:pt>
                  <c:pt idx="331">
                    <c:v>0,31</c:v>
                  </c:pt>
                  <c:pt idx="332">
                    <c:v>12,05</c:v>
                  </c:pt>
                  <c:pt idx="333">
                    <c:v>9,09</c:v>
                  </c:pt>
                  <c:pt idx="334">
                    <c:v>6,10</c:v>
                  </c:pt>
                  <c:pt idx="337">
                    <c:v>CUSTO</c:v>
                  </c:pt>
                  <c:pt idx="338">
                    <c:v>18,98</c:v>
                  </c:pt>
                  <c:pt idx="339">
                    <c:v>0,13</c:v>
                  </c:pt>
                  <c:pt idx="340">
                    <c:v>0,17</c:v>
                  </c:pt>
                  <c:pt idx="341">
                    <c:v>9,19</c:v>
                  </c:pt>
                  <c:pt idx="342">
                    <c:v>5,68</c:v>
                  </c:pt>
                  <c:pt idx="343">
                    <c:v>3,81</c:v>
                  </c:pt>
                  <c:pt idx="346">
                    <c:v>CUSTO</c:v>
                  </c:pt>
                  <c:pt idx="347">
                    <c:v>34,08</c:v>
                  </c:pt>
                  <c:pt idx="348">
                    <c:v>3,35</c:v>
                  </c:pt>
                  <c:pt idx="349">
                    <c:v>9,17</c:v>
                  </c:pt>
                  <c:pt idx="350">
                    <c:v>3,88</c:v>
                  </c:pt>
                  <c:pt idx="351">
                    <c:v>8,71</c:v>
                  </c:pt>
                  <c:pt idx="352">
                    <c:v>5,84</c:v>
                  </c:pt>
                  <c:pt idx="353">
                    <c:v>2,00</c:v>
                  </c:pt>
                  <c:pt idx="354">
                    <c:v>1,13</c:v>
                  </c:pt>
                  <c:pt idx="357">
                    <c:v>CUSTO</c:v>
                  </c:pt>
                  <c:pt idx="358">
                    <c:v>26,06</c:v>
                  </c:pt>
                  <c:pt idx="359">
                    <c:v>0,74</c:v>
                  </c:pt>
                  <c:pt idx="360">
                    <c:v>1,59</c:v>
                  </c:pt>
                  <c:pt idx="361">
                    <c:v>1,13</c:v>
                  </c:pt>
                  <c:pt idx="362">
                    <c:v>8,05</c:v>
                  </c:pt>
                  <c:pt idx="363">
                    <c:v>8,71</c:v>
                  </c:pt>
                  <c:pt idx="364">
                    <c:v>5,84</c:v>
                  </c:pt>
                  <c:pt idx="367">
                    <c:v>CUSTO</c:v>
                  </c:pt>
                  <c:pt idx="368">
                    <c:v>62,49</c:v>
                  </c:pt>
                  <c:pt idx="369">
                    <c:v>0,44</c:v>
                  </c:pt>
                  <c:pt idx="370">
                    <c:v>1,43</c:v>
                  </c:pt>
                  <c:pt idx="371">
                    <c:v>42,90</c:v>
                  </c:pt>
                  <c:pt idx="372">
                    <c:v>10,61</c:v>
                  </c:pt>
                  <c:pt idx="373">
                    <c:v>7,11</c:v>
                  </c:pt>
                  <c:pt idx="376">
                    <c:v>CUSTO</c:v>
                  </c:pt>
                  <c:pt idx="377">
                    <c:v>13,93</c:v>
                  </c:pt>
                  <c:pt idx="378">
                    <c:v>3,30</c:v>
                  </c:pt>
                  <c:pt idx="379">
                    <c:v>4,92</c:v>
                  </c:pt>
                  <c:pt idx="380">
                    <c:v>0,68</c:v>
                  </c:pt>
                  <c:pt idx="381">
                    <c:v>4,45</c:v>
                  </c:pt>
                  <c:pt idx="382">
                    <c:v>0,58</c:v>
                  </c:pt>
                  <c:pt idx="385">
                    <c:v>CUSTO</c:v>
                  </c:pt>
                  <c:pt idx="386">
                    <c:v>30938,44</c:v>
                  </c:pt>
                  <c:pt idx="387">
                    <c:v>29400,00</c:v>
                  </c:pt>
                  <c:pt idx="388">
                    <c:v>76,20</c:v>
                  </c:pt>
                  <c:pt idx="389">
                    <c:v>1462,24</c:v>
                  </c:pt>
                  <c:pt idx="392">
                    <c:v>CUSTO</c:v>
                  </c:pt>
                  <c:pt idx="393">
                    <c:v>1781,35</c:v>
                  </c:pt>
                  <c:pt idx="394">
                    <c:v>1405,20</c:v>
                  </c:pt>
                  <c:pt idx="395">
                    <c:v>14,94</c:v>
                  </c:pt>
                  <c:pt idx="396">
                    <c:v>40,77</c:v>
                  </c:pt>
                  <c:pt idx="397">
                    <c:v>27,30</c:v>
                  </c:pt>
                  <c:pt idx="398">
                    <c:v>15,74</c:v>
                  </c:pt>
                  <c:pt idx="399">
                    <c:v>10,19</c:v>
                  </c:pt>
                  <c:pt idx="400">
                    <c:v>8,22</c:v>
                  </c:pt>
                  <c:pt idx="401">
                    <c:v>5,12</c:v>
                  </c:pt>
                  <c:pt idx="402">
                    <c:v>4,87</c:v>
                  </c:pt>
                  <c:pt idx="403">
                    <c:v>3,06</c:v>
                  </c:pt>
                  <c:pt idx="404">
                    <c:v>52,25</c:v>
                  </c:pt>
                  <c:pt idx="405">
                    <c:v>20,67</c:v>
                  </c:pt>
                  <c:pt idx="406">
                    <c:v>10,31</c:v>
                  </c:pt>
                  <c:pt idx="407">
                    <c:v>29,91</c:v>
                  </c:pt>
                  <c:pt idx="408">
                    <c:v>3,66</c:v>
                  </c:pt>
                  <c:pt idx="409">
                    <c:v>2,58</c:v>
                  </c:pt>
                  <c:pt idx="410">
                    <c:v>50,80</c:v>
                  </c:pt>
                  <c:pt idx="411">
                    <c:v>75,76</c:v>
                  </c:pt>
                  <c:pt idx="414">
                    <c:v>CUSTO</c:v>
                  </c:pt>
                  <c:pt idx="415">
                    <c:v>33,50</c:v>
                  </c:pt>
                  <c:pt idx="416">
                    <c:v>20,80</c:v>
                  </c:pt>
                  <c:pt idx="417">
                    <c:v>12,70</c:v>
                  </c:pt>
                  <c:pt idx="420">
                    <c:v>CUSTO</c:v>
                  </c:pt>
                  <c:pt idx="421">
                    <c:v>333,74</c:v>
                  </c:pt>
                  <c:pt idx="422">
                    <c:v>0,16</c:v>
                  </c:pt>
                  <c:pt idx="423">
                    <c:v>4,47</c:v>
                  </c:pt>
                  <c:pt idx="424">
                    <c:v>98,80</c:v>
                  </c:pt>
                  <c:pt idx="425">
                    <c:v>30,69</c:v>
                  </c:pt>
                  <c:pt idx="426">
                    <c:v>52,09</c:v>
                  </c:pt>
                  <c:pt idx="427">
                    <c:v>34,93</c:v>
                  </c:pt>
                  <c:pt idx="428">
                    <c:v>91,60</c:v>
                  </c:pt>
                  <c:pt idx="429">
                    <c:v>21,00</c:v>
                  </c:pt>
                  <c:pt idx="432">
                    <c:v>CUSTO</c:v>
                  </c:pt>
                  <c:pt idx="433">
                    <c:v>427,20</c:v>
                  </c:pt>
                  <c:pt idx="434">
                    <c:v>21,00</c:v>
                  </c:pt>
                  <c:pt idx="435">
                    <c:v>11,66</c:v>
                  </c:pt>
                  <c:pt idx="436">
                    <c:v>34,93</c:v>
                  </c:pt>
                  <c:pt idx="437">
                    <c:v>52,09</c:v>
                  </c:pt>
                  <c:pt idx="438">
                    <c:v>173,41</c:v>
                  </c:pt>
                  <c:pt idx="439">
                    <c:v>30,69</c:v>
                  </c:pt>
                  <c:pt idx="440">
                    <c:v>98,80</c:v>
                  </c:pt>
                  <c:pt idx="441">
                    <c:v>4,47</c:v>
                  </c:pt>
                  <c:pt idx="442">
                    <c:v>0,15</c:v>
                  </c:pt>
                  <c:pt idx="445">
                    <c:v>CUSTO</c:v>
                  </c:pt>
                  <c:pt idx="446">
                    <c:v>3272,37</c:v>
                  </c:pt>
                  <c:pt idx="447">
                    <c:v>2942,19</c:v>
                  </c:pt>
                  <c:pt idx="448">
                    <c:v>57,75</c:v>
                  </c:pt>
                  <c:pt idx="449">
                    <c:v>32,07</c:v>
                  </c:pt>
                  <c:pt idx="450">
                    <c:v>12,70</c:v>
                  </c:pt>
                  <c:pt idx="451">
                    <c:v>18,94</c:v>
                  </c:pt>
                  <c:pt idx="452">
                    <c:v>173,41</c:v>
                  </c:pt>
                  <c:pt idx="453">
                    <c:v>30,69</c:v>
                  </c:pt>
                  <c:pt idx="454">
                    <c:v>4,47</c:v>
                  </c:pt>
                  <c:pt idx="455">
                    <c:v>0,15</c:v>
                  </c:pt>
                  <c:pt idx="458">
                    <c:v>CUSTO</c:v>
                  </c:pt>
                  <c:pt idx="459">
                    <c:v>449,40</c:v>
                  </c:pt>
                  <c:pt idx="460">
                    <c:v>0,09</c:v>
                  </c:pt>
                  <c:pt idx="461">
                    <c:v>433,49</c:v>
                  </c:pt>
                  <c:pt idx="462">
                    <c:v>9,47</c:v>
                  </c:pt>
                  <c:pt idx="463">
                    <c:v>6,35</c:v>
                  </c:pt>
                  <c:pt idx="466">
                    <c:v>CUSTO</c:v>
                  </c:pt>
                  <c:pt idx="467">
                    <c:v>1582,08</c:v>
                  </c:pt>
                  <c:pt idx="468">
                    <c:v>1131,53</c:v>
                  </c:pt>
                  <c:pt idx="469">
                    <c:v>31,78</c:v>
                  </c:pt>
                  <c:pt idx="470">
                    <c:v>25,40</c:v>
                  </c:pt>
                  <c:pt idx="471">
                    <c:v>5,06</c:v>
                  </c:pt>
                  <c:pt idx="472">
                    <c:v>8,49</c:v>
                  </c:pt>
                  <c:pt idx="473">
                    <c:v>1,96</c:v>
                  </c:pt>
                  <c:pt idx="474">
                    <c:v>314,58</c:v>
                  </c:pt>
                  <c:pt idx="475">
                    <c:v>25,40</c:v>
                  </c:pt>
                  <c:pt idx="476">
                    <c:v>37,88</c:v>
                  </c:pt>
                  <c:pt idx="479">
                    <c:v>CUSTO</c:v>
                  </c:pt>
                  <c:pt idx="480">
                    <c:v>119817,29</c:v>
                  </c:pt>
                  <c:pt idx="481">
                    <c:v>119379,53</c:v>
                  </c:pt>
                  <c:pt idx="482">
                    <c:v>182,88</c:v>
                  </c:pt>
                  <c:pt idx="483">
                    <c:v>153,28</c:v>
                  </c:pt>
                  <c:pt idx="484">
                    <c:v>101,60</c:v>
                  </c:pt>
                  <c:pt idx="487">
                    <c:v>CUSTO</c:v>
                  </c:pt>
                  <c:pt idx="488">
                    <c:v>2,81</c:v>
                  </c:pt>
                  <c:pt idx="489">
                    <c:v>0,89</c:v>
                  </c:pt>
                  <c:pt idx="490">
                    <c:v>1,92</c:v>
                  </c:pt>
                </c:lvl>
                <c:lvl>
                  <c:pt idx="0">
                    <c:v>COEF.</c:v>
                  </c:pt>
                  <c:pt idx="2">
                    <c:v>0,004</c:v>
                  </c:pt>
                  <c:pt idx="3">
                    <c:v>0,004</c:v>
                  </c:pt>
                  <c:pt idx="4">
                    <c:v>0,008</c:v>
                  </c:pt>
                  <c:pt idx="5">
                    <c:v>0,008</c:v>
                  </c:pt>
                  <c:pt idx="6">
                    <c:v>0,004</c:v>
                  </c:pt>
                  <c:pt idx="7">
                    <c:v>0,018</c:v>
                  </c:pt>
                  <c:pt idx="8">
                    <c:v>0,002</c:v>
                  </c:pt>
                  <c:pt idx="9">
                    <c:v>0,022</c:v>
                  </c:pt>
                  <c:pt idx="12">
                    <c:v>COEF.</c:v>
                  </c:pt>
                  <c:pt idx="14">
                    <c:v>1,3</c:v>
                  </c:pt>
                  <c:pt idx="15">
                    <c:v>0,13</c:v>
                  </c:pt>
                  <c:pt idx="18">
                    <c:v>COEF.</c:v>
                  </c:pt>
                  <c:pt idx="20">
                    <c:v>0,1</c:v>
                  </c:pt>
                  <c:pt idx="21">
                    <c:v>1</c:v>
                  </c:pt>
                  <c:pt idx="24">
                    <c:v>COEF.</c:v>
                  </c:pt>
                  <c:pt idx="26">
                    <c:v>4,00</c:v>
                  </c:pt>
                  <c:pt idx="27">
                    <c:v>1,00</c:v>
                  </c:pt>
                  <c:pt idx="28">
                    <c:v>0,75</c:v>
                  </c:pt>
                  <c:pt idx="31">
                    <c:v>COEF.</c:v>
                  </c:pt>
                  <c:pt idx="33">
                    <c:v>0,03</c:v>
                  </c:pt>
                  <c:pt idx="34">
                    <c:v>0,017</c:v>
                  </c:pt>
                  <c:pt idx="37">
                    <c:v>COEF.</c:v>
                  </c:pt>
                  <c:pt idx="39">
                    <c:v>1,00</c:v>
                  </c:pt>
                  <c:pt idx="40">
                    <c:v>1,00</c:v>
                  </c:pt>
                  <c:pt idx="43">
                    <c:v>COEF.</c:v>
                  </c:pt>
                  <c:pt idx="45">
                    <c:v>0,02</c:v>
                  </c:pt>
                  <c:pt idx="46">
                    <c:v>0,26</c:v>
                  </c:pt>
                  <c:pt idx="47">
                    <c:v>1,94</c:v>
                  </c:pt>
                  <c:pt idx="48">
                    <c:v>0,15</c:v>
                  </c:pt>
                  <c:pt idx="49">
                    <c:v>1,05</c:v>
                  </c:pt>
                  <c:pt idx="52">
                    <c:v>COEF.</c:v>
                  </c:pt>
                  <c:pt idx="54">
                    <c:v>13,50</c:v>
                  </c:pt>
                  <c:pt idx="55">
                    <c:v>0,90</c:v>
                  </c:pt>
                  <c:pt idx="56">
                    <c:v>0,90</c:v>
                  </c:pt>
                  <c:pt idx="59">
                    <c:v>COEF.</c:v>
                  </c:pt>
                  <c:pt idx="61">
                    <c:v>0,7</c:v>
                  </c:pt>
                  <c:pt idx="62">
                    <c:v>0,7</c:v>
                  </c:pt>
                  <c:pt idx="63">
                    <c:v>1</c:v>
                  </c:pt>
                  <c:pt idx="66">
                    <c:v>COEF.</c:v>
                  </c:pt>
                  <c:pt idx="68">
                    <c:v>0,75</c:v>
                  </c:pt>
                  <c:pt idx="69">
                    <c:v>0,75</c:v>
                  </c:pt>
                  <c:pt idx="70">
                    <c:v>1,01</c:v>
                  </c:pt>
                  <c:pt idx="71">
                    <c:v>1,01</c:v>
                  </c:pt>
                  <c:pt idx="74">
                    <c:v>COEF.</c:v>
                  </c:pt>
                  <c:pt idx="76">
                    <c:v>1</c:v>
                  </c:pt>
                  <c:pt idx="77">
                    <c:v>0,06</c:v>
                  </c:pt>
                  <c:pt idx="78">
                    <c:v>0,06</c:v>
                  </c:pt>
                  <c:pt idx="79">
                    <c:v>0,04</c:v>
                  </c:pt>
                  <c:pt idx="82">
                    <c:v>COEF.</c:v>
                  </c:pt>
                  <c:pt idx="84">
                    <c:v>1</c:v>
                  </c:pt>
                  <c:pt idx="85">
                    <c:v>0,1</c:v>
                  </c:pt>
                  <c:pt idx="88">
                    <c:v>COEF.</c:v>
                  </c:pt>
                  <c:pt idx="90">
                    <c:v>1,00</c:v>
                  </c:pt>
                  <c:pt idx="93">
                    <c:v>COEF.</c:v>
                  </c:pt>
                  <c:pt idx="95">
                    <c:v>1,00</c:v>
                  </c:pt>
                  <c:pt idx="98">
                    <c:v>COEF.</c:v>
                  </c:pt>
                  <c:pt idx="100">
                    <c:v>1,2</c:v>
                  </c:pt>
                  <c:pt idx="103">
                    <c:v>COEF.</c:v>
                  </c:pt>
                  <c:pt idx="105">
                    <c:v>1,00</c:v>
                  </c:pt>
                  <c:pt idx="108">
                    <c:v>COEF.</c:v>
                  </c:pt>
                  <c:pt idx="110">
                    <c:v>0,55</c:v>
                  </c:pt>
                  <c:pt idx="111">
                    <c:v>0,45</c:v>
                  </c:pt>
                  <c:pt idx="112">
                    <c:v>0,38</c:v>
                  </c:pt>
                  <c:pt idx="113">
                    <c:v>1,05</c:v>
                  </c:pt>
                  <c:pt idx="114">
                    <c:v>4,00</c:v>
                  </c:pt>
                  <c:pt idx="117">
                    <c:v>COEF.</c:v>
                  </c:pt>
                  <c:pt idx="119">
                    <c:v>1</c:v>
                  </c:pt>
                  <c:pt idx="120">
                    <c:v>1</c:v>
                  </c:pt>
                  <c:pt idx="121">
                    <c:v>45</c:v>
                  </c:pt>
                  <c:pt idx="124">
                    <c:v>COEF.</c:v>
                  </c:pt>
                  <c:pt idx="126">
                    <c:v>1,00</c:v>
                  </c:pt>
                  <c:pt idx="127">
                    <c:v>1,05</c:v>
                  </c:pt>
                  <c:pt idx="130">
                    <c:v>COEF.</c:v>
                  </c:pt>
                  <c:pt idx="132">
                    <c:v>45,00</c:v>
                  </c:pt>
                  <c:pt idx="133">
                    <c:v>0,79</c:v>
                  </c:pt>
                  <c:pt idx="134">
                    <c:v>0,29</c:v>
                  </c:pt>
                  <c:pt idx="137">
                    <c:v>COEF.</c:v>
                  </c:pt>
                  <c:pt idx="139">
                    <c:v>1</c:v>
                  </c:pt>
                  <c:pt idx="140">
                    <c:v>2,5</c:v>
                  </c:pt>
                  <c:pt idx="143">
                    <c:v>COEF.</c:v>
                  </c:pt>
                  <c:pt idx="145">
                    <c:v>0,5</c:v>
                  </c:pt>
                  <c:pt idx="146">
                    <c:v>1,2</c:v>
                  </c:pt>
                  <c:pt idx="147">
                    <c:v>0,52</c:v>
                  </c:pt>
                  <c:pt idx="148">
                    <c:v>4</c:v>
                  </c:pt>
                  <c:pt idx="149">
                    <c:v>1,05</c:v>
                  </c:pt>
                  <c:pt idx="152">
                    <c:v>COEF.</c:v>
                  </c:pt>
                  <c:pt idx="154">
                    <c:v>0,7</c:v>
                  </c:pt>
                  <c:pt idx="155">
                    <c:v>0,7</c:v>
                  </c:pt>
                  <c:pt idx="156">
                    <c:v>3</c:v>
                  </c:pt>
                  <c:pt idx="159">
                    <c:v>COEF.</c:v>
                  </c:pt>
                  <c:pt idx="161">
                    <c:v>1</c:v>
                  </c:pt>
                  <c:pt idx="162">
                    <c:v>1</c:v>
                  </c:pt>
                  <c:pt idx="163">
                    <c:v>1</c:v>
                  </c:pt>
                  <c:pt idx="164">
                    <c:v>0,003</c:v>
                  </c:pt>
                  <c:pt idx="167">
                    <c:v>COEF.</c:v>
                  </c:pt>
                  <c:pt idx="169">
                    <c:v>0,8</c:v>
                  </c:pt>
                  <c:pt idx="170">
                    <c:v>1</c:v>
                  </c:pt>
                  <c:pt idx="171">
                    <c:v>0,29</c:v>
                  </c:pt>
                  <c:pt idx="172">
                    <c:v>1</c:v>
                  </c:pt>
                  <c:pt idx="173">
                    <c:v>0,018</c:v>
                  </c:pt>
                  <c:pt idx="174">
                    <c:v>2</c:v>
                  </c:pt>
                  <c:pt idx="175">
                    <c:v>1</c:v>
                  </c:pt>
                  <c:pt idx="178">
                    <c:v>COEF.</c:v>
                  </c:pt>
                  <c:pt idx="180">
                    <c:v>1,000</c:v>
                  </c:pt>
                  <c:pt idx="181">
                    <c:v>1,000</c:v>
                  </c:pt>
                  <c:pt idx="182">
                    <c:v>2,000</c:v>
                  </c:pt>
                  <c:pt idx="183">
                    <c:v>1,700</c:v>
                  </c:pt>
                  <c:pt idx="184">
                    <c:v>1,700</c:v>
                  </c:pt>
                  <c:pt idx="185">
                    <c:v>1,000</c:v>
                  </c:pt>
                  <c:pt idx="186">
                    <c:v>0,038</c:v>
                  </c:pt>
                  <c:pt idx="187">
                    <c:v>1,170</c:v>
                  </c:pt>
                  <c:pt idx="190">
                    <c:v>COEF.</c:v>
                  </c:pt>
                  <c:pt idx="192">
                    <c:v>0,3</c:v>
                  </c:pt>
                  <c:pt idx="193">
                    <c:v>1</c:v>
                  </c:pt>
                  <c:pt idx="196">
                    <c:v>COEF.</c:v>
                  </c:pt>
                  <c:pt idx="198">
                    <c:v>0,3</c:v>
                  </c:pt>
                  <c:pt idx="199">
                    <c:v>1</c:v>
                  </c:pt>
                  <c:pt idx="202">
                    <c:v>COEF.</c:v>
                  </c:pt>
                  <c:pt idx="204">
                    <c:v>1,533</c:v>
                  </c:pt>
                  <c:pt idx="205">
                    <c:v>0,22</c:v>
                  </c:pt>
                  <c:pt idx="206">
                    <c:v>0,66</c:v>
                  </c:pt>
                  <c:pt idx="207">
                    <c:v>0,22</c:v>
                  </c:pt>
                  <c:pt idx="208">
                    <c:v>0,099</c:v>
                  </c:pt>
                  <c:pt idx="209">
                    <c:v>0,28</c:v>
                  </c:pt>
                  <c:pt idx="210">
                    <c:v>0,028</c:v>
                  </c:pt>
                  <c:pt idx="211">
                    <c:v>0,128</c:v>
                  </c:pt>
                  <c:pt idx="214">
                    <c:v>COEF.</c:v>
                  </c:pt>
                  <c:pt idx="216">
                    <c:v>0,3</c:v>
                  </c:pt>
                  <c:pt idx="217">
                    <c:v>0,45</c:v>
                  </c:pt>
                  <c:pt idx="218">
                    <c:v>0,3</c:v>
                  </c:pt>
                  <c:pt idx="219">
                    <c:v>0,3</c:v>
                  </c:pt>
                  <c:pt idx="220">
                    <c:v>0,15</c:v>
                  </c:pt>
                  <c:pt idx="221">
                    <c:v>1,5</c:v>
                  </c:pt>
                  <c:pt idx="222">
                    <c:v>0,5</c:v>
                  </c:pt>
                  <c:pt idx="223">
                    <c:v>0,5</c:v>
                  </c:pt>
                  <c:pt idx="224">
                    <c:v>0,5</c:v>
                  </c:pt>
                  <c:pt idx="225">
                    <c:v>0,2</c:v>
                  </c:pt>
                  <c:pt idx="226">
                    <c:v>2,75</c:v>
                  </c:pt>
                  <c:pt idx="227">
                    <c:v>2,95</c:v>
                  </c:pt>
                  <c:pt idx="228">
                    <c:v>3</c:v>
                  </c:pt>
                  <c:pt idx="231">
                    <c:v>COEF.</c:v>
                  </c:pt>
                  <c:pt idx="233">
                    <c:v>1</c:v>
                  </c:pt>
                  <c:pt idx="236">
                    <c:v>COEF.</c:v>
                  </c:pt>
                  <c:pt idx="238">
                    <c:v>2</c:v>
                  </c:pt>
                  <c:pt idx="241">
                    <c:v>COEF.</c:v>
                  </c:pt>
                  <c:pt idx="243">
                    <c:v>1,00</c:v>
                  </c:pt>
                  <c:pt idx="244">
                    <c:v>0,88</c:v>
                  </c:pt>
                  <c:pt idx="245">
                    <c:v>1,76</c:v>
                  </c:pt>
                  <c:pt idx="248">
                    <c:v>COEF.</c:v>
                  </c:pt>
                  <c:pt idx="250">
                    <c:v>1,00</c:v>
                  </c:pt>
                  <c:pt idx="251">
                    <c:v>1,14</c:v>
                  </c:pt>
                  <c:pt idx="252">
                    <c:v>2,28</c:v>
                  </c:pt>
                  <c:pt idx="255">
                    <c:v>COEF.</c:v>
                  </c:pt>
                  <c:pt idx="257">
                    <c:v>1,00</c:v>
                  </c:pt>
                  <c:pt idx="258">
                    <c:v>1,14</c:v>
                  </c:pt>
                  <c:pt idx="259">
                    <c:v>2,28</c:v>
                  </c:pt>
                  <c:pt idx="262">
                    <c:v>COEF.</c:v>
                  </c:pt>
                  <c:pt idx="264">
                    <c:v>1,00</c:v>
                  </c:pt>
                  <c:pt idx="265">
                    <c:v>1,14</c:v>
                  </c:pt>
                  <c:pt idx="266">
                    <c:v>2,28</c:v>
                  </c:pt>
                  <c:pt idx="269">
                    <c:v>COEF.</c:v>
                  </c:pt>
                  <c:pt idx="271">
                    <c:v>1,00</c:v>
                  </c:pt>
                  <c:pt idx="272">
                    <c:v>1,34</c:v>
                  </c:pt>
                  <c:pt idx="273">
                    <c:v>2,68</c:v>
                  </c:pt>
                  <c:pt idx="276">
                    <c:v>COEF.</c:v>
                  </c:pt>
                  <c:pt idx="278">
                    <c:v>1,00</c:v>
                  </c:pt>
                  <c:pt idx="279">
                    <c:v>1,46</c:v>
                  </c:pt>
                  <c:pt idx="280">
                    <c:v>2,92</c:v>
                  </c:pt>
                  <c:pt idx="283">
                    <c:v>COEF.</c:v>
                  </c:pt>
                  <c:pt idx="285">
                    <c:v>1,00</c:v>
                  </c:pt>
                  <c:pt idx="286">
                    <c:v>1,46</c:v>
                  </c:pt>
                  <c:pt idx="287">
                    <c:v>2,92</c:v>
                  </c:pt>
                  <c:pt idx="290">
                    <c:v>COEF.</c:v>
                  </c:pt>
                  <c:pt idx="292">
                    <c:v>1,00</c:v>
                  </c:pt>
                  <c:pt idx="293">
                    <c:v>1,46</c:v>
                  </c:pt>
                  <c:pt idx="294">
                    <c:v>2,92</c:v>
                  </c:pt>
                  <c:pt idx="297">
                    <c:v>COEF.</c:v>
                  </c:pt>
                  <c:pt idx="299">
                    <c:v>1,00</c:v>
                  </c:pt>
                  <c:pt idx="300">
                    <c:v>1,46</c:v>
                  </c:pt>
                  <c:pt idx="301">
                    <c:v>2,92</c:v>
                  </c:pt>
                  <c:pt idx="304">
                    <c:v>COEF.</c:v>
                  </c:pt>
                  <c:pt idx="306">
                    <c:v>1</c:v>
                  </c:pt>
                  <c:pt idx="307">
                    <c:v>0,6</c:v>
                  </c:pt>
                  <c:pt idx="310">
                    <c:v>COEF.</c:v>
                  </c:pt>
                  <c:pt idx="312">
                    <c:v>0,008</c:v>
                  </c:pt>
                  <c:pt idx="313">
                    <c:v>0,005</c:v>
                  </c:pt>
                  <c:pt idx="314">
                    <c:v>1,01</c:v>
                  </c:pt>
                  <c:pt idx="315">
                    <c:v>0,24</c:v>
                  </c:pt>
                  <c:pt idx="316">
                    <c:v>0,24</c:v>
                  </c:pt>
                  <c:pt idx="319">
                    <c:v>COEF.</c:v>
                  </c:pt>
                  <c:pt idx="321">
                    <c:v>0,023</c:v>
                  </c:pt>
                  <c:pt idx="322">
                    <c:v>0,17</c:v>
                  </c:pt>
                  <c:pt idx="323">
                    <c:v>1,01</c:v>
                  </c:pt>
                  <c:pt idx="324">
                    <c:v>0,52</c:v>
                  </c:pt>
                  <c:pt idx="325">
                    <c:v>0,52</c:v>
                  </c:pt>
                  <c:pt idx="328">
                    <c:v>COEF.</c:v>
                  </c:pt>
                  <c:pt idx="330">
                    <c:v>0,015</c:v>
                  </c:pt>
                  <c:pt idx="331">
                    <c:v>0,17</c:v>
                  </c:pt>
                  <c:pt idx="332">
                    <c:v>1,01</c:v>
                  </c:pt>
                  <c:pt idx="333">
                    <c:v>0,48</c:v>
                  </c:pt>
                  <c:pt idx="334">
                    <c:v>0,48</c:v>
                  </c:pt>
                  <c:pt idx="337">
                    <c:v>COEF.</c:v>
                  </c:pt>
                  <c:pt idx="339">
                    <c:v>0,01</c:v>
                  </c:pt>
                  <c:pt idx="340">
                    <c:v>0,17</c:v>
                  </c:pt>
                  <c:pt idx="341">
                    <c:v>1,01</c:v>
                  </c:pt>
                  <c:pt idx="342">
                    <c:v>0,3</c:v>
                  </c:pt>
                  <c:pt idx="343">
                    <c:v>0,3</c:v>
                  </c:pt>
                  <c:pt idx="346">
                    <c:v>COEF.</c:v>
                  </c:pt>
                  <c:pt idx="348">
                    <c:v>0,058</c:v>
                  </c:pt>
                  <c:pt idx="349">
                    <c:v>1</c:v>
                  </c:pt>
                  <c:pt idx="350">
                    <c:v>0,091</c:v>
                  </c:pt>
                  <c:pt idx="351">
                    <c:v>0,46</c:v>
                  </c:pt>
                  <c:pt idx="352">
                    <c:v>0,46</c:v>
                  </c:pt>
                  <c:pt idx="353">
                    <c:v>1</c:v>
                  </c:pt>
                  <c:pt idx="354">
                    <c:v>1</c:v>
                  </c:pt>
                  <c:pt idx="357">
                    <c:v>COEF.</c:v>
                  </c:pt>
                  <c:pt idx="359">
                    <c:v>0,056</c:v>
                  </c:pt>
                  <c:pt idx="360">
                    <c:v>1</c:v>
                  </c:pt>
                  <c:pt idx="361">
                    <c:v>1</c:v>
                  </c:pt>
                  <c:pt idx="362">
                    <c:v>1</c:v>
                  </c:pt>
                  <c:pt idx="363">
                    <c:v>0,46</c:v>
                  </c:pt>
                  <c:pt idx="364">
                    <c:v>0,46</c:v>
                  </c:pt>
                  <c:pt idx="367">
                    <c:v>COEF.</c:v>
                  </c:pt>
                  <c:pt idx="369">
                    <c:v>0,033</c:v>
                  </c:pt>
                  <c:pt idx="370">
                    <c:v>0,17</c:v>
                  </c:pt>
                  <c:pt idx="371">
                    <c:v>1,01</c:v>
                  </c:pt>
                  <c:pt idx="372">
                    <c:v>0,56</c:v>
                  </c:pt>
                  <c:pt idx="373">
                    <c:v>0,56</c:v>
                  </c:pt>
                  <c:pt idx="376">
                    <c:v>COEF.</c:v>
                  </c:pt>
                  <c:pt idx="378">
                    <c:v>0,26</c:v>
                  </c:pt>
                  <c:pt idx="379">
                    <c:v>0,26</c:v>
                  </c:pt>
                  <c:pt idx="380">
                    <c:v>0,016</c:v>
                  </c:pt>
                  <c:pt idx="381">
                    <c:v>1</c:v>
                  </c:pt>
                  <c:pt idx="382">
                    <c:v>0,01</c:v>
                  </c:pt>
                  <c:pt idx="385">
                    <c:v>COEF.</c:v>
                  </c:pt>
                  <c:pt idx="387">
                    <c:v>1</c:v>
                  </c:pt>
                  <c:pt idx="388">
                    <c:v>6</c:v>
                  </c:pt>
                  <c:pt idx="389">
                    <c:v>16</c:v>
                  </c:pt>
                  <c:pt idx="392">
                    <c:v>COEF.</c:v>
                  </c:pt>
                  <c:pt idx="394">
                    <c:v>1</c:v>
                  </c:pt>
                  <c:pt idx="395">
                    <c:v>6,7</c:v>
                  </c:pt>
                  <c:pt idx="396">
                    <c:v>1</c:v>
                  </c:pt>
                  <c:pt idx="397">
                    <c:v>2</c:v>
                  </c:pt>
                  <c:pt idx="398">
                    <c:v>1</c:v>
                  </c:pt>
                  <c:pt idx="399">
                    <c:v>1</c:v>
                  </c:pt>
                  <c:pt idx="400">
                    <c:v>2</c:v>
                  </c:pt>
                  <c:pt idx="401">
                    <c:v>2</c:v>
                  </c:pt>
                  <c:pt idx="402">
                    <c:v>1</c:v>
                  </c:pt>
                  <c:pt idx="403">
                    <c:v>2</c:v>
                  </c:pt>
                  <c:pt idx="404">
                    <c:v>2,4</c:v>
                  </c:pt>
                  <c:pt idx="405">
                    <c:v>1,6</c:v>
                  </c:pt>
                  <c:pt idx="406">
                    <c:v>1</c:v>
                  </c:pt>
                  <c:pt idx="407">
                    <c:v>0,12</c:v>
                  </c:pt>
                  <c:pt idx="408">
                    <c:v>0,12</c:v>
                  </c:pt>
                  <c:pt idx="409">
                    <c:v>0,12</c:v>
                  </c:pt>
                  <c:pt idx="410">
                    <c:v>4</c:v>
                  </c:pt>
                  <c:pt idx="411">
                    <c:v>4</c:v>
                  </c:pt>
                  <c:pt idx="414">
                    <c:v>COEF.</c:v>
                  </c:pt>
                  <c:pt idx="416">
                    <c:v>1</c:v>
                  </c:pt>
                  <c:pt idx="417">
                    <c:v>1</c:v>
                  </c:pt>
                  <c:pt idx="420">
                    <c:v>COEF.</c:v>
                  </c:pt>
                  <c:pt idx="422">
                    <c:v>0,87</c:v>
                  </c:pt>
                  <c:pt idx="423">
                    <c:v>1</c:v>
                  </c:pt>
                  <c:pt idx="424">
                    <c:v>1</c:v>
                  </c:pt>
                  <c:pt idx="425">
                    <c:v>1</c:v>
                  </c:pt>
                  <c:pt idx="426">
                    <c:v>2,75</c:v>
                  </c:pt>
                  <c:pt idx="427">
                    <c:v>2,75</c:v>
                  </c:pt>
                  <c:pt idx="428">
                    <c:v>1</c:v>
                  </c:pt>
                  <c:pt idx="429">
                    <c:v>1</c:v>
                  </c:pt>
                  <c:pt idx="432">
                    <c:v>COEF.</c:v>
                  </c:pt>
                  <c:pt idx="434">
                    <c:v>1</c:v>
                  </c:pt>
                  <c:pt idx="435">
                    <c:v>1</c:v>
                  </c:pt>
                  <c:pt idx="436">
                    <c:v>2,75</c:v>
                  </c:pt>
                  <c:pt idx="437">
                    <c:v>2,75</c:v>
                  </c:pt>
                  <c:pt idx="438">
                    <c:v>1</c:v>
                  </c:pt>
                  <c:pt idx="439">
                    <c:v>1</c:v>
                  </c:pt>
                  <c:pt idx="440">
                    <c:v>1</c:v>
                  </c:pt>
                  <c:pt idx="441">
                    <c:v>1</c:v>
                  </c:pt>
                  <c:pt idx="442">
                    <c:v>0,84</c:v>
                  </c:pt>
                  <c:pt idx="445">
                    <c:v>COEF.</c:v>
                  </c:pt>
                  <c:pt idx="447">
                    <c:v>1</c:v>
                  </c:pt>
                  <c:pt idx="448">
                    <c:v>2,75</c:v>
                  </c:pt>
                  <c:pt idx="449">
                    <c:v>2,75</c:v>
                  </c:pt>
                  <c:pt idx="450">
                    <c:v>1</c:v>
                  </c:pt>
                  <c:pt idx="451">
                    <c:v>1</c:v>
                  </c:pt>
                  <c:pt idx="452">
                    <c:v>1</c:v>
                  </c:pt>
                  <c:pt idx="453">
                    <c:v>1</c:v>
                  </c:pt>
                  <c:pt idx="454">
                    <c:v>1</c:v>
                  </c:pt>
                  <c:pt idx="455">
                    <c:v>0,84</c:v>
                  </c:pt>
                  <c:pt idx="458">
                    <c:v>COEF.</c:v>
                  </c:pt>
                  <c:pt idx="460">
                    <c:v>0,5</c:v>
                  </c:pt>
                  <c:pt idx="461">
                    <c:v>1</c:v>
                  </c:pt>
                  <c:pt idx="462">
                    <c:v>0,5</c:v>
                  </c:pt>
                  <c:pt idx="463">
                    <c:v>0,5</c:v>
                  </c:pt>
                  <c:pt idx="466">
                    <c:v>COEF.</c:v>
                  </c:pt>
                  <c:pt idx="468">
                    <c:v>1</c:v>
                  </c:pt>
                  <c:pt idx="469">
                    <c:v>2</c:v>
                  </c:pt>
                  <c:pt idx="470">
                    <c:v>2</c:v>
                  </c:pt>
                  <c:pt idx="471">
                    <c:v>0,018</c:v>
                  </c:pt>
                  <c:pt idx="472">
                    <c:v>1,26</c:v>
                  </c:pt>
                  <c:pt idx="473">
                    <c:v>0,0045</c:v>
                  </c:pt>
                  <c:pt idx="474">
                    <c:v>0,6</c:v>
                  </c:pt>
                  <c:pt idx="475">
                    <c:v>2</c:v>
                  </c:pt>
                  <c:pt idx="476">
                    <c:v>2</c:v>
                  </c:pt>
                  <c:pt idx="479">
                    <c:v>COEF.</c:v>
                  </c:pt>
                  <c:pt idx="481">
                    <c:v>1</c:v>
                  </c:pt>
                  <c:pt idx="482">
                    <c:v>8</c:v>
                  </c:pt>
                  <c:pt idx="483">
                    <c:v>8</c:v>
                  </c:pt>
                  <c:pt idx="484">
                    <c:v>8</c:v>
                  </c:pt>
                  <c:pt idx="487">
                    <c:v>COEF.</c:v>
                  </c:pt>
                  <c:pt idx="489">
                    <c:v>1,01</c:v>
                  </c:pt>
                  <c:pt idx="490">
                    <c:v>0,10</c:v>
                  </c:pt>
                </c:lvl>
                <c:lvl>
                  <c:pt idx="0">
                    <c:v>CUSTO UNT.</c:v>
                  </c:pt>
                  <c:pt idx="2">
                    <c:v>24,97</c:v>
                  </c:pt>
                  <c:pt idx="3">
                    <c:v>13,19</c:v>
                  </c:pt>
                  <c:pt idx="4">
                    <c:v>15,82</c:v>
                  </c:pt>
                  <c:pt idx="5">
                    <c:v>12,7</c:v>
                  </c:pt>
                  <c:pt idx="6">
                    <c:v>18,5</c:v>
                  </c:pt>
                  <c:pt idx="7">
                    <c:v>5,93</c:v>
                  </c:pt>
                  <c:pt idx="8">
                    <c:v>11,92</c:v>
                  </c:pt>
                  <c:pt idx="9">
                    <c:v>7,32</c:v>
                  </c:pt>
                  <c:pt idx="12">
                    <c:v>CUSTO UNT.</c:v>
                  </c:pt>
                  <c:pt idx="14">
                    <c:v>12,7</c:v>
                  </c:pt>
                  <c:pt idx="15">
                    <c:v>15,82</c:v>
                  </c:pt>
                  <c:pt idx="18">
                    <c:v>CUSTO UNT.</c:v>
                  </c:pt>
                  <c:pt idx="20">
                    <c:v>15,89</c:v>
                  </c:pt>
                  <c:pt idx="21">
                    <c:v>12,7</c:v>
                  </c:pt>
                  <c:pt idx="24">
                    <c:v>CUSTO UNT.</c:v>
                  </c:pt>
                  <c:pt idx="26">
                    <c:v>12,7</c:v>
                  </c:pt>
                  <c:pt idx="27">
                    <c:v>91,39</c:v>
                  </c:pt>
                  <c:pt idx="28">
                    <c:v>281,32</c:v>
                  </c:pt>
                  <c:pt idx="31">
                    <c:v>CUSTO UNT.</c:v>
                  </c:pt>
                  <c:pt idx="33">
                    <c:v>24,97</c:v>
                  </c:pt>
                  <c:pt idx="34">
                    <c:v>13,19</c:v>
                  </c:pt>
                  <c:pt idx="37">
                    <c:v>CUSTO UNT.</c:v>
                  </c:pt>
                  <c:pt idx="39">
                    <c:v>302,21</c:v>
                  </c:pt>
                  <c:pt idx="40">
                    <c:v>21,54</c:v>
                  </c:pt>
                  <c:pt idx="43">
                    <c:v>CUSTO UNT.</c:v>
                  </c:pt>
                  <c:pt idx="45">
                    <c:v>15,8</c:v>
                  </c:pt>
                  <c:pt idx="46">
                    <c:v>15,89</c:v>
                  </c:pt>
                  <c:pt idx="47">
                    <c:v>12,7</c:v>
                  </c:pt>
                  <c:pt idx="48">
                    <c:v>317,53</c:v>
                  </c:pt>
                  <c:pt idx="49">
                    <c:v>16,55</c:v>
                  </c:pt>
                  <c:pt idx="52">
                    <c:v>CUSTO UNT.</c:v>
                  </c:pt>
                  <c:pt idx="54">
                    <c:v>5,99</c:v>
                  </c:pt>
                  <c:pt idx="55">
                    <c:v>12,97</c:v>
                  </c:pt>
                  <c:pt idx="56">
                    <c:v>12,7</c:v>
                  </c:pt>
                  <c:pt idx="59">
                    <c:v>CUSTO UNT.</c:v>
                  </c:pt>
                  <c:pt idx="61">
                    <c:v>12,97</c:v>
                  </c:pt>
                  <c:pt idx="62">
                    <c:v>12,7</c:v>
                  </c:pt>
                  <c:pt idx="63">
                    <c:v>5,87</c:v>
                  </c:pt>
                  <c:pt idx="66">
                    <c:v>CUSTO UNT.</c:v>
                  </c:pt>
                  <c:pt idx="68">
                    <c:v>12,97</c:v>
                  </c:pt>
                  <c:pt idx="69">
                    <c:v>12,7</c:v>
                  </c:pt>
                  <c:pt idx="70">
                    <c:v>0,18</c:v>
                  </c:pt>
                  <c:pt idx="71">
                    <c:v>151,33</c:v>
                  </c:pt>
                  <c:pt idx="74">
                    <c:v>CUSTO UNT.</c:v>
                  </c:pt>
                  <c:pt idx="76">
                    <c:v>6,35</c:v>
                  </c:pt>
                  <c:pt idx="77">
                    <c:v>15,8</c:v>
                  </c:pt>
                  <c:pt idx="78">
                    <c:v>12,7</c:v>
                  </c:pt>
                  <c:pt idx="79">
                    <c:v>25,65</c:v>
                  </c:pt>
                  <c:pt idx="82">
                    <c:v>CUSTO UNT.</c:v>
                  </c:pt>
                  <c:pt idx="84">
                    <c:v>5,94</c:v>
                  </c:pt>
                  <c:pt idx="85">
                    <c:v>12,7</c:v>
                  </c:pt>
                  <c:pt idx="88">
                    <c:v>CUSTO UNT.</c:v>
                  </c:pt>
                  <c:pt idx="90">
                    <c:v>46,44</c:v>
                  </c:pt>
                  <c:pt idx="93">
                    <c:v>CUSTO UNT.</c:v>
                  </c:pt>
                  <c:pt idx="95">
                    <c:v>48,81</c:v>
                  </c:pt>
                  <c:pt idx="98">
                    <c:v>CUSTO UNT.</c:v>
                  </c:pt>
                  <c:pt idx="100">
                    <c:v>60,99</c:v>
                  </c:pt>
                  <c:pt idx="103">
                    <c:v>CUSTO UNT.</c:v>
                  </c:pt>
                  <c:pt idx="105">
                    <c:v>60,99</c:v>
                  </c:pt>
                  <c:pt idx="108">
                    <c:v>CUSTO UNT.</c:v>
                  </c:pt>
                  <c:pt idx="110">
                    <c:v>15,89</c:v>
                  </c:pt>
                  <c:pt idx="111">
                    <c:v>12,7</c:v>
                  </c:pt>
                  <c:pt idx="112">
                    <c:v>3,18</c:v>
                  </c:pt>
                  <c:pt idx="113">
                    <c:v>62,49</c:v>
                  </c:pt>
                  <c:pt idx="114">
                    <c:v>1</c:v>
                  </c:pt>
                  <c:pt idx="117">
                    <c:v>CUSTO UNT.</c:v>
                  </c:pt>
                  <c:pt idx="119">
                    <c:v>15,89</c:v>
                  </c:pt>
                  <c:pt idx="120">
                    <c:v>12,7</c:v>
                  </c:pt>
                  <c:pt idx="121">
                    <c:v>1,23</c:v>
                  </c:pt>
                  <c:pt idx="124">
                    <c:v>CUSTO UNT.</c:v>
                  </c:pt>
                  <c:pt idx="126">
                    <c:v>53,46</c:v>
                  </c:pt>
                  <c:pt idx="127">
                    <c:v>26,49</c:v>
                  </c:pt>
                  <c:pt idx="130">
                    <c:v>CUSTO UNT.</c:v>
                  </c:pt>
                  <c:pt idx="132">
                    <c:v>1,23</c:v>
                  </c:pt>
                  <c:pt idx="133">
                    <c:v>15,89</c:v>
                  </c:pt>
                  <c:pt idx="134">
                    <c:v>12,7</c:v>
                  </c:pt>
                  <c:pt idx="137">
                    <c:v>CUSTO UNT.</c:v>
                  </c:pt>
                  <c:pt idx="139">
                    <c:v>14</c:v>
                  </c:pt>
                  <c:pt idx="140">
                    <c:v>0,5</c:v>
                  </c:pt>
                  <c:pt idx="143">
                    <c:v>CUSTO UNT.</c:v>
                  </c:pt>
                  <c:pt idx="145">
                    <c:v>15,89</c:v>
                  </c:pt>
                  <c:pt idx="146">
                    <c:v>12,7</c:v>
                  </c:pt>
                  <c:pt idx="147">
                    <c:v>2,93</c:v>
                  </c:pt>
                  <c:pt idx="148">
                    <c:v>0,9</c:v>
                  </c:pt>
                  <c:pt idx="149">
                    <c:v>42,56</c:v>
                  </c:pt>
                  <c:pt idx="152">
                    <c:v>CUSTO UNT.</c:v>
                  </c:pt>
                  <c:pt idx="154">
                    <c:v>15,89</c:v>
                  </c:pt>
                  <c:pt idx="155">
                    <c:v>12,7</c:v>
                  </c:pt>
                  <c:pt idx="156">
                    <c:v>5,34</c:v>
                  </c:pt>
                  <c:pt idx="159">
                    <c:v>CUSTO UNT.</c:v>
                  </c:pt>
                  <c:pt idx="161">
                    <c:v>250</c:v>
                  </c:pt>
                  <c:pt idx="162">
                    <c:v>15,89</c:v>
                  </c:pt>
                  <c:pt idx="163">
                    <c:v>12,7</c:v>
                  </c:pt>
                  <c:pt idx="164">
                    <c:v>427,64</c:v>
                  </c:pt>
                  <c:pt idx="167">
                    <c:v>CUSTO UNT.</c:v>
                  </c:pt>
                  <c:pt idx="169">
                    <c:v>15,89</c:v>
                  </c:pt>
                  <c:pt idx="170">
                    <c:v>12,7</c:v>
                  </c:pt>
                  <c:pt idx="171">
                    <c:v>7,24</c:v>
                  </c:pt>
                  <c:pt idx="172">
                    <c:v>316,38</c:v>
                  </c:pt>
                  <c:pt idx="173">
                    <c:v>435,53</c:v>
                  </c:pt>
                  <c:pt idx="174">
                    <c:v>38,85</c:v>
                  </c:pt>
                  <c:pt idx="175">
                    <c:v>149,71</c:v>
                  </c:pt>
                  <c:pt idx="178">
                    <c:v>CUSTO UNT.</c:v>
                  </c:pt>
                  <c:pt idx="180">
                    <c:v>115,12</c:v>
                  </c:pt>
                  <c:pt idx="181">
                    <c:v>314,99</c:v>
                  </c:pt>
                  <c:pt idx="182">
                    <c:v>18,94</c:v>
                  </c:pt>
                  <c:pt idx="183">
                    <c:v>15,89</c:v>
                  </c:pt>
                  <c:pt idx="184">
                    <c:v>12,7</c:v>
                  </c:pt>
                  <c:pt idx="185">
                    <c:v>31,28</c:v>
                  </c:pt>
                  <c:pt idx="186">
                    <c:v>281,32</c:v>
                  </c:pt>
                  <c:pt idx="187">
                    <c:v>5,77</c:v>
                  </c:pt>
                  <c:pt idx="190">
                    <c:v>CUSTO UNT.</c:v>
                  </c:pt>
                  <c:pt idx="192">
                    <c:v>15,89</c:v>
                  </c:pt>
                  <c:pt idx="193">
                    <c:v>344,49</c:v>
                  </c:pt>
                  <c:pt idx="196">
                    <c:v>CUSTO UNT.</c:v>
                  </c:pt>
                  <c:pt idx="198">
                    <c:v>15,89</c:v>
                  </c:pt>
                  <c:pt idx="199">
                    <c:v>599,97</c:v>
                  </c:pt>
                  <c:pt idx="202">
                    <c:v>CUSTO UNT.</c:v>
                  </c:pt>
                  <c:pt idx="204">
                    <c:v>21,51</c:v>
                  </c:pt>
                  <c:pt idx="205">
                    <c:v>56,72</c:v>
                  </c:pt>
                  <c:pt idx="206">
                    <c:v>18,94</c:v>
                  </c:pt>
                  <c:pt idx="207">
                    <c:v>30,16</c:v>
                  </c:pt>
                  <c:pt idx="208">
                    <c:v>18,27</c:v>
                  </c:pt>
                  <c:pt idx="209">
                    <c:v>117,72</c:v>
                  </c:pt>
                  <c:pt idx="210">
                    <c:v>281,32</c:v>
                  </c:pt>
                  <c:pt idx="211">
                    <c:v>57,66</c:v>
                  </c:pt>
                  <c:pt idx="214">
                    <c:v>CUSTO UNT.</c:v>
                  </c:pt>
                  <c:pt idx="216">
                    <c:v>5,39</c:v>
                  </c:pt>
                  <c:pt idx="217">
                    <c:v>2,81</c:v>
                  </c:pt>
                  <c:pt idx="218">
                    <c:v>25,99</c:v>
                  </c:pt>
                  <c:pt idx="219">
                    <c:v>50,33</c:v>
                  </c:pt>
                  <c:pt idx="220">
                    <c:v>25,65</c:v>
                  </c:pt>
                  <c:pt idx="221">
                    <c:v>28,35</c:v>
                  </c:pt>
                  <c:pt idx="222">
                    <c:v>17,78</c:v>
                  </c:pt>
                  <c:pt idx="223">
                    <c:v>12,7</c:v>
                  </c:pt>
                  <c:pt idx="224">
                    <c:v>14,65</c:v>
                  </c:pt>
                  <c:pt idx="225">
                    <c:v>13,68</c:v>
                  </c:pt>
                  <c:pt idx="226">
                    <c:v>6,46</c:v>
                  </c:pt>
                  <c:pt idx="227">
                    <c:v>21,51</c:v>
                  </c:pt>
                  <c:pt idx="228">
                    <c:v>17,43</c:v>
                  </c:pt>
                  <c:pt idx="231">
                    <c:v>CUSTO UNT.</c:v>
                  </c:pt>
                  <c:pt idx="233">
                    <c:v>24952,48</c:v>
                  </c:pt>
                  <c:pt idx="236">
                    <c:v>CUSTO UNT.</c:v>
                  </c:pt>
                  <c:pt idx="238">
                    <c:v>12476,24</c:v>
                  </c:pt>
                  <c:pt idx="241">
                    <c:v>CUSTO UNT.</c:v>
                  </c:pt>
                  <c:pt idx="243">
                    <c:v>52,95</c:v>
                  </c:pt>
                  <c:pt idx="244">
                    <c:v>18,99</c:v>
                  </c:pt>
                  <c:pt idx="245">
                    <c:v>12,7</c:v>
                  </c:pt>
                  <c:pt idx="248">
                    <c:v>CUSTO UNT.</c:v>
                  </c:pt>
                  <c:pt idx="250">
                    <c:v>64,3</c:v>
                  </c:pt>
                  <c:pt idx="251">
                    <c:v>18,99</c:v>
                  </c:pt>
                  <c:pt idx="252">
                    <c:v>12,7</c:v>
                  </c:pt>
                  <c:pt idx="255">
                    <c:v>CUSTO UNT.</c:v>
                  </c:pt>
                  <c:pt idx="257">
                    <c:v>49,96</c:v>
                  </c:pt>
                  <c:pt idx="258">
                    <c:v>18,99</c:v>
                  </c:pt>
                  <c:pt idx="259">
                    <c:v>12,7</c:v>
                  </c:pt>
                  <c:pt idx="262">
                    <c:v>CUSTO UNT.</c:v>
                  </c:pt>
                  <c:pt idx="264">
                    <c:v>57,13</c:v>
                  </c:pt>
                  <c:pt idx="265">
                    <c:v>18,99</c:v>
                  </c:pt>
                  <c:pt idx="266">
                    <c:v>12,7</c:v>
                  </c:pt>
                  <c:pt idx="269">
                    <c:v>CUSTO UNT.</c:v>
                  </c:pt>
                  <c:pt idx="271">
                    <c:v>68,92</c:v>
                  </c:pt>
                  <c:pt idx="272">
                    <c:v>18,99</c:v>
                  </c:pt>
                  <c:pt idx="273">
                    <c:v>12,7</c:v>
                  </c:pt>
                  <c:pt idx="276">
                    <c:v>CUSTO UNT.</c:v>
                  </c:pt>
                  <c:pt idx="278">
                    <c:v>65,5</c:v>
                  </c:pt>
                  <c:pt idx="279">
                    <c:v>18,99</c:v>
                  </c:pt>
                  <c:pt idx="280">
                    <c:v>12,7</c:v>
                  </c:pt>
                  <c:pt idx="283">
                    <c:v>CUSTO UNT.</c:v>
                  </c:pt>
                  <c:pt idx="285">
                    <c:v>73,55</c:v>
                  </c:pt>
                  <c:pt idx="286">
                    <c:v>18,99</c:v>
                  </c:pt>
                  <c:pt idx="287">
                    <c:v>12,7</c:v>
                  </c:pt>
                  <c:pt idx="290">
                    <c:v>CUSTO UNT.</c:v>
                  </c:pt>
                  <c:pt idx="292">
                    <c:v>81,6</c:v>
                  </c:pt>
                  <c:pt idx="293">
                    <c:v>18,99</c:v>
                  </c:pt>
                  <c:pt idx="294">
                    <c:v>12,7</c:v>
                  </c:pt>
                  <c:pt idx="297">
                    <c:v>CUSTO UNT.</c:v>
                  </c:pt>
                  <c:pt idx="299">
                    <c:v>89,65</c:v>
                  </c:pt>
                  <c:pt idx="300">
                    <c:v>18,99</c:v>
                  </c:pt>
                  <c:pt idx="301">
                    <c:v>12,7</c:v>
                  </c:pt>
                  <c:pt idx="304">
                    <c:v>CUSTO UNT.</c:v>
                  </c:pt>
                  <c:pt idx="306">
                    <c:v>64,28</c:v>
                  </c:pt>
                  <c:pt idx="307">
                    <c:v>12,7</c:v>
                  </c:pt>
                  <c:pt idx="310">
                    <c:v>CUSTO UNT.</c:v>
                  </c:pt>
                  <c:pt idx="312">
                    <c:v>42,59</c:v>
                  </c:pt>
                  <c:pt idx="313">
                    <c:v>57,71</c:v>
                  </c:pt>
                  <c:pt idx="314">
                    <c:v>7,3</c:v>
                  </c:pt>
                  <c:pt idx="315">
                    <c:v>18,94</c:v>
                  </c:pt>
                  <c:pt idx="316">
                    <c:v>12,7</c:v>
                  </c:pt>
                  <c:pt idx="319">
                    <c:v>CUSTO UNT.</c:v>
                  </c:pt>
                  <c:pt idx="321">
                    <c:v>13,23</c:v>
                  </c:pt>
                  <c:pt idx="322">
                    <c:v>1,81</c:v>
                  </c:pt>
                  <c:pt idx="323">
                    <c:v>20,9</c:v>
                  </c:pt>
                  <c:pt idx="324">
                    <c:v>18,94</c:v>
                  </c:pt>
                  <c:pt idx="325">
                    <c:v>12,7</c:v>
                  </c:pt>
                  <c:pt idx="328">
                    <c:v>CUSTO UNT.</c:v>
                  </c:pt>
                  <c:pt idx="330">
                    <c:v>13,23</c:v>
                  </c:pt>
                  <c:pt idx="331">
                    <c:v>1,82</c:v>
                  </c:pt>
                  <c:pt idx="332">
                    <c:v>11,93</c:v>
                  </c:pt>
                  <c:pt idx="333">
                    <c:v>18,94</c:v>
                  </c:pt>
                  <c:pt idx="334">
                    <c:v>12,7</c:v>
                  </c:pt>
                  <c:pt idx="337">
                    <c:v>CUSTO UNT.</c:v>
                  </c:pt>
                  <c:pt idx="339">
                    <c:v>13,23</c:v>
                  </c:pt>
                  <c:pt idx="340">
                    <c:v>1,01</c:v>
                  </c:pt>
                  <c:pt idx="341">
                    <c:v>9,1</c:v>
                  </c:pt>
                  <c:pt idx="342">
                    <c:v>18,94</c:v>
                  </c:pt>
                  <c:pt idx="343">
                    <c:v>12,7</c:v>
                  </c:pt>
                  <c:pt idx="346">
                    <c:v>CUSTO UNT.</c:v>
                  </c:pt>
                  <c:pt idx="348">
                    <c:v>57,71</c:v>
                  </c:pt>
                  <c:pt idx="349">
                    <c:v>9,17</c:v>
                  </c:pt>
                  <c:pt idx="350">
                    <c:v>42,59</c:v>
                  </c:pt>
                  <c:pt idx="351">
                    <c:v>18,94</c:v>
                  </c:pt>
                  <c:pt idx="352">
                    <c:v>12,7</c:v>
                  </c:pt>
                  <c:pt idx="353">
                    <c:v>2</c:v>
                  </c:pt>
                  <c:pt idx="354">
                    <c:v>1,13</c:v>
                  </c:pt>
                  <c:pt idx="357">
                    <c:v>CUSTO UNT.</c:v>
                  </c:pt>
                  <c:pt idx="359">
                    <c:v>13,23</c:v>
                  </c:pt>
                  <c:pt idx="360">
                    <c:v>1,59</c:v>
                  </c:pt>
                  <c:pt idx="361">
                    <c:v>1,13</c:v>
                  </c:pt>
                  <c:pt idx="362">
                    <c:v>8,05</c:v>
                  </c:pt>
                  <c:pt idx="363">
                    <c:v>18,94</c:v>
                  </c:pt>
                  <c:pt idx="364">
                    <c:v>12,7</c:v>
                  </c:pt>
                  <c:pt idx="367">
                    <c:v>CUSTO UNT.</c:v>
                  </c:pt>
                  <c:pt idx="369">
                    <c:v>13,23</c:v>
                  </c:pt>
                  <c:pt idx="370">
                    <c:v>8,4</c:v>
                  </c:pt>
                  <c:pt idx="371">
                    <c:v>42,48</c:v>
                  </c:pt>
                  <c:pt idx="372">
                    <c:v>18,94</c:v>
                  </c:pt>
                  <c:pt idx="373">
                    <c:v>12,7</c:v>
                  </c:pt>
                  <c:pt idx="376">
                    <c:v>CUSTO UNT.</c:v>
                  </c:pt>
                  <c:pt idx="378">
                    <c:v>12,7</c:v>
                  </c:pt>
                  <c:pt idx="379">
                    <c:v>18,94</c:v>
                  </c:pt>
                  <c:pt idx="380">
                    <c:v>42,59</c:v>
                  </c:pt>
                  <c:pt idx="381">
                    <c:v>4,45</c:v>
                  </c:pt>
                  <c:pt idx="382">
                    <c:v>57,71</c:v>
                  </c:pt>
                  <c:pt idx="385">
                    <c:v>CUSTO UNT.</c:v>
                  </c:pt>
                  <c:pt idx="387">
                    <c:v>29400</c:v>
                  </c:pt>
                  <c:pt idx="388">
                    <c:v>12,7</c:v>
                  </c:pt>
                  <c:pt idx="389">
                    <c:v>91,39</c:v>
                  </c:pt>
                  <c:pt idx="392">
                    <c:v>CUSTO UNT.</c:v>
                  </c:pt>
                  <c:pt idx="394">
                    <c:v>1405,2</c:v>
                  </c:pt>
                  <c:pt idx="395">
                    <c:v>2,23</c:v>
                  </c:pt>
                  <c:pt idx="396">
                    <c:v>40,77</c:v>
                  </c:pt>
                  <c:pt idx="397">
                    <c:v>13,65</c:v>
                  </c:pt>
                  <c:pt idx="398">
                    <c:v>15,74</c:v>
                  </c:pt>
                  <c:pt idx="399">
                    <c:v>10,19</c:v>
                  </c:pt>
                  <c:pt idx="400">
                    <c:v>4,11</c:v>
                  </c:pt>
                  <c:pt idx="401">
                    <c:v>2,56</c:v>
                  </c:pt>
                  <c:pt idx="402">
                    <c:v>4,87</c:v>
                  </c:pt>
                  <c:pt idx="403">
                    <c:v>1,53</c:v>
                  </c:pt>
                  <c:pt idx="404">
                    <c:v>21,77</c:v>
                  </c:pt>
                  <c:pt idx="405">
                    <c:v>12,92</c:v>
                  </c:pt>
                  <c:pt idx="406">
                    <c:v>10,31</c:v>
                  </c:pt>
                  <c:pt idx="407">
                    <c:v>249,29</c:v>
                  </c:pt>
                  <c:pt idx="408">
                    <c:v>30,52</c:v>
                  </c:pt>
                  <c:pt idx="409">
                    <c:v>21,54</c:v>
                  </c:pt>
                  <c:pt idx="410">
                    <c:v>12,7</c:v>
                  </c:pt>
                  <c:pt idx="411">
                    <c:v>18,94</c:v>
                  </c:pt>
                  <c:pt idx="414">
                    <c:v>CUSTO UNT.</c:v>
                  </c:pt>
                  <c:pt idx="416">
                    <c:v>20,8</c:v>
                  </c:pt>
                  <c:pt idx="417">
                    <c:v>12,7</c:v>
                  </c:pt>
                  <c:pt idx="420">
                    <c:v>CUSTO UNT.</c:v>
                  </c:pt>
                  <c:pt idx="422">
                    <c:v>0,18</c:v>
                  </c:pt>
                  <c:pt idx="423">
                    <c:v>4,47</c:v>
                  </c:pt>
                  <c:pt idx="424">
                    <c:v>98,8</c:v>
                  </c:pt>
                  <c:pt idx="425">
                    <c:v>30,69</c:v>
                  </c:pt>
                  <c:pt idx="426">
                    <c:v>18,94</c:v>
                  </c:pt>
                  <c:pt idx="427">
                    <c:v>12,7</c:v>
                  </c:pt>
                  <c:pt idx="428">
                    <c:v>91,6</c:v>
                  </c:pt>
                  <c:pt idx="429">
                    <c:v>21</c:v>
                  </c:pt>
                  <c:pt idx="432">
                    <c:v>CUSTO UNT.</c:v>
                  </c:pt>
                  <c:pt idx="434">
                    <c:v>21</c:v>
                  </c:pt>
                  <c:pt idx="435">
                    <c:v>11,66</c:v>
                  </c:pt>
                  <c:pt idx="436">
                    <c:v>12,7</c:v>
                  </c:pt>
                  <c:pt idx="437">
                    <c:v>18,94</c:v>
                  </c:pt>
                  <c:pt idx="438">
                    <c:v>173,41</c:v>
                  </c:pt>
                  <c:pt idx="439">
                    <c:v>30,69</c:v>
                  </c:pt>
                  <c:pt idx="440">
                    <c:v>98,8</c:v>
                  </c:pt>
                  <c:pt idx="441">
                    <c:v>4,47</c:v>
                  </c:pt>
                  <c:pt idx="442">
                    <c:v>0,18</c:v>
                  </c:pt>
                  <c:pt idx="445">
                    <c:v>CUSTO UNT.</c:v>
                  </c:pt>
                  <c:pt idx="447">
                    <c:v>2942,19</c:v>
                  </c:pt>
                  <c:pt idx="448">
                    <c:v>21</c:v>
                  </c:pt>
                  <c:pt idx="449">
                    <c:v>11,66</c:v>
                  </c:pt>
                  <c:pt idx="450">
                    <c:v>12,7</c:v>
                  </c:pt>
                  <c:pt idx="451">
                    <c:v>18,94</c:v>
                  </c:pt>
                  <c:pt idx="452">
                    <c:v>173,41</c:v>
                  </c:pt>
                  <c:pt idx="453">
                    <c:v>30,69</c:v>
                  </c:pt>
                  <c:pt idx="454">
                    <c:v>4,47</c:v>
                  </c:pt>
                  <c:pt idx="455">
                    <c:v>0,18</c:v>
                  </c:pt>
                  <c:pt idx="458">
                    <c:v>CUSTO UNT.</c:v>
                  </c:pt>
                  <c:pt idx="460">
                    <c:v>0,18</c:v>
                  </c:pt>
                  <c:pt idx="461">
                    <c:v>433,49</c:v>
                  </c:pt>
                  <c:pt idx="462">
                    <c:v>18,94</c:v>
                  </c:pt>
                  <c:pt idx="463">
                    <c:v>12,7</c:v>
                  </c:pt>
                  <c:pt idx="466">
                    <c:v>CUSTO UNT.</c:v>
                  </c:pt>
                  <c:pt idx="468">
                    <c:v>1131,53</c:v>
                  </c:pt>
                  <c:pt idx="469">
                    <c:v>15,89</c:v>
                  </c:pt>
                  <c:pt idx="470">
                    <c:v>12,7</c:v>
                  </c:pt>
                  <c:pt idx="471">
                    <c:v>281,32</c:v>
                  </c:pt>
                  <c:pt idx="472">
                    <c:v>6,74</c:v>
                  </c:pt>
                  <c:pt idx="473">
                    <c:v>435,53</c:v>
                  </c:pt>
                  <c:pt idx="474">
                    <c:v>524,3</c:v>
                  </c:pt>
                  <c:pt idx="475">
                    <c:v>12,7</c:v>
                  </c:pt>
                  <c:pt idx="476">
                    <c:v>18,94</c:v>
                  </c:pt>
                  <c:pt idx="479">
                    <c:v>CUSTO UNT.</c:v>
                  </c:pt>
                  <c:pt idx="481">
                    <c:v>119379,53</c:v>
                  </c:pt>
                  <c:pt idx="482">
                    <c:v>22,86</c:v>
                  </c:pt>
                  <c:pt idx="483">
                    <c:v>19,16</c:v>
                  </c:pt>
                  <c:pt idx="484">
                    <c:v>12,7</c:v>
                  </c:pt>
                  <c:pt idx="487">
                    <c:v>CUSTO UNT.</c:v>
                  </c:pt>
                  <c:pt idx="489">
                    <c:v>0,88</c:v>
                  </c:pt>
                  <c:pt idx="490">
                    <c:v>19,16</c:v>
                  </c:pt>
                </c:lvl>
                <c:lvl>
                  <c:pt idx="0">
                    <c:v>UND</c:v>
                  </c:pt>
                  <c:pt idx="1">
                    <c:v>M</c:v>
                  </c:pt>
                  <c:pt idx="2">
                    <c:v>H</c:v>
                  </c:pt>
                  <c:pt idx="3">
                    <c:v>H</c:v>
                  </c:pt>
                  <c:pt idx="4">
                    <c:v>H</c:v>
                  </c:pt>
                  <c:pt idx="5">
                    <c:v>H</c:v>
                  </c:pt>
                  <c:pt idx="6">
                    <c:v>KG    </c:v>
                  </c:pt>
                  <c:pt idx="7">
                    <c:v>M     </c:v>
                  </c:pt>
                  <c:pt idx="8">
                    <c:v>KG    </c:v>
                  </c:pt>
                  <c:pt idx="9">
                    <c:v>M     </c:v>
                  </c:pt>
                  <c:pt idx="12">
                    <c:v>UND</c:v>
                  </c:pt>
                  <c:pt idx="13">
                    <c:v>M2</c:v>
                  </c:pt>
                  <c:pt idx="14">
                    <c:v>H</c:v>
                  </c:pt>
                  <c:pt idx="15">
                    <c:v>H</c:v>
                  </c:pt>
                  <c:pt idx="18">
                    <c:v>UND</c:v>
                  </c:pt>
                  <c:pt idx="19">
                    <c:v>M2</c:v>
                  </c:pt>
                  <c:pt idx="20">
                    <c:v>H</c:v>
                  </c:pt>
                  <c:pt idx="21">
                    <c:v>H</c:v>
                  </c:pt>
                  <c:pt idx="24">
                    <c:v>UND</c:v>
                  </c:pt>
                  <c:pt idx="25">
                    <c:v>UND</c:v>
                  </c:pt>
                  <c:pt idx="26">
                    <c:v>H</c:v>
                  </c:pt>
                  <c:pt idx="27">
                    <c:v>H</c:v>
                  </c:pt>
                  <c:pt idx="28">
                    <c:v>M3</c:v>
                  </c:pt>
                  <c:pt idx="31">
                    <c:v>UND</c:v>
                  </c:pt>
                  <c:pt idx="32">
                    <c:v>M2</c:v>
                  </c:pt>
                  <c:pt idx="33">
                    <c:v>H</c:v>
                  </c:pt>
                  <c:pt idx="34">
                    <c:v>H</c:v>
                  </c:pt>
                  <c:pt idx="37">
                    <c:v>UND</c:v>
                  </c:pt>
                  <c:pt idx="38">
                    <c:v>M3</c:v>
                  </c:pt>
                  <c:pt idx="39">
                    <c:v>M3    </c:v>
                  </c:pt>
                  <c:pt idx="40">
                    <c:v>M3</c:v>
                  </c:pt>
                  <c:pt idx="43">
                    <c:v>UND</c:v>
                  </c:pt>
                  <c:pt idx="44">
                    <c:v>M2</c:v>
                  </c:pt>
                  <c:pt idx="45">
                    <c:v>H</c:v>
                  </c:pt>
                  <c:pt idx="46">
                    <c:v>H</c:v>
                  </c:pt>
                  <c:pt idx="47">
                    <c:v>H</c:v>
                  </c:pt>
                  <c:pt idx="48">
                    <c:v>M3</c:v>
                  </c:pt>
                  <c:pt idx="49">
                    <c:v>M2    </c:v>
                  </c:pt>
                  <c:pt idx="52">
                    <c:v>UND</c:v>
                  </c:pt>
                  <c:pt idx="53">
                    <c:v>M2</c:v>
                  </c:pt>
                  <c:pt idx="54">
                    <c:v>KG    </c:v>
                  </c:pt>
                  <c:pt idx="55">
                    <c:v>H</c:v>
                  </c:pt>
                  <c:pt idx="56">
                    <c:v>H</c:v>
                  </c:pt>
                  <c:pt idx="59">
                    <c:v>UND</c:v>
                  </c:pt>
                  <c:pt idx="60">
                    <c:v>KG</c:v>
                  </c:pt>
                  <c:pt idx="61">
                    <c:v>H</c:v>
                  </c:pt>
                  <c:pt idx="62">
                    <c:v>H</c:v>
                  </c:pt>
                  <c:pt idx="63">
                    <c:v>KG</c:v>
                  </c:pt>
                  <c:pt idx="66">
                    <c:v>UND</c:v>
                  </c:pt>
                  <c:pt idx="67">
                    <c:v>M</c:v>
                  </c:pt>
                  <c:pt idx="68">
                    <c:v>H</c:v>
                  </c:pt>
                  <c:pt idx="69">
                    <c:v>H</c:v>
                  </c:pt>
                  <c:pt idx="70">
                    <c:v>M</c:v>
                  </c:pt>
                  <c:pt idx="71">
                    <c:v>M     </c:v>
                  </c:pt>
                  <c:pt idx="74">
                    <c:v>UND</c:v>
                  </c:pt>
                  <c:pt idx="75">
                    <c:v>KG</c:v>
                  </c:pt>
                  <c:pt idx="76">
                    <c:v>KG    </c:v>
                  </c:pt>
                  <c:pt idx="77">
                    <c:v>H</c:v>
                  </c:pt>
                  <c:pt idx="78">
                    <c:v>H</c:v>
                  </c:pt>
                  <c:pt idx="79">
                    <c:v>KG    </c:v>
                  </c:pt>
                  <c:pt idx="82">
                    <c:v>UND</c:v>
                  </c:pt>
                  <c:pt idx="83">
                    <c:v>UND</c:v>
                  </c:pt>
                  <c:pt idx="84">
                    <c:v>UN    </c:v>
                  </c:pt>
                  <c:pt idx="85">
                    <c:v>H</c:v>
                  </c:pt>
                  <c:pt idx="88">
                    <c:v>UND</c:v>
                  </c:pt>
                  <c:pt idx="89">
                    <c:v>M2</c:v>
                  </c:pt>
                  <c:pt idx="90">
                    <c:v>M2    </c:v>
                  </c:pt>
                  <c:pt idx="93">
                    <c:v>UND</c:v>
                  </c:pt>
                  <c:pt idx="94">
                    <c:v>M2</c:v>
                  </c:pt>
                  <c:pt idx="95">
                    <c:v>M2</c:v>
                  </c:pt>
                  <c:pt idx="98">
                    <c:v>UND</c:v>
                  </c:pt>
                  <c:pt idx="99">
                    <c:v>M2</c:v>
                  </c:pt>
                  <c:pt idx="100">
                    <c:v>M2</c:v>
                  </c:pt>
                  <c:pt idx="103">
                    <c:v>UND</c:v>
                  </c:pt>
                  <c:pt idx="104">
                    <c:v>M2</c:v>
                  </c:pt>
                  <c:pt idx="105">
                    <c:v>M2</c:v>
                  </c:pt>
                  <c:pt idx="108">
                    <c:v>UND</c:v>
                  </c:pt>
                  <c:pt idx="109">
                    <c:v>M2</c:v>
                  </c:pt>
                  <c:pt idx="110">
                    <c:v>H</c:v>
                  </c:pt>
                  <c:pt idx="111">
                    <c:v>H</c:v>
                  </c:pt>
                  <c:pt idx="112">
                    <c:v>KG    </c:v>
                  </c:pt>
                  <c:pt idx="113">
                    <c:v>M2</c:v>
                  </c:pt>
                  <c:pt idx="114">
                    <c:v>KG    </c:v>
                  </c:pt>
                  <c:pt idx="117">
                    <c:v>UND</c:v>
                  </c:pt>
                  <c:pt idx="118">
                    <c:v>M2</c:v>
                  </c:pt>
                  <c:pt idx="119">
                    <c:v>H</c:v>
                  </c:pt>
                  <c:pt idx="120">
                    <c:v>H</c:v>
                  </c:pt>
                  <c:pt idx="121">
                    <c:v>KG</c:v>
                  </c:pt>
                  <c:pt idx="124">
                    <c:v>UND</c:v>
                  </c:pt>
                  <c:pt idx="125">
                    <c:v>M2</c:v>
                  </c:pt>
                  <c:pt idx="126">
                    <c:v>M2</c:v>
                  </c:pt>
                  <c:pt idx="127">
                    <c:v>M2</c:v>
                  </c:pt>
                  <c:pt idx="130">
                    <c:v>UND</c:v>
                  </c:pt>
                  <c:pt idx="131">
                    <c:v>M2</c:v>
                  </c:pt>
                  <c:pt idx="132">
                    <c:v>KG</c:v>
                  </c:pt>
                  <c:pt idx="133">
                    <c:v>H</c:v>
                  </c:pt>
                  <c:pt idx="134">
                    <c:v>H</c:v>
                  </c:pt>
                  <c:pt idx="137">
                    <c:v>UND</c:v>
                  </c:pt>
                  <c:pt idx="138">
                    <c:v>M</c:v>
                  </c:pt>
                  <c:pt idx="139">
                    <c:v>M</c:v>
                  </c:pt>
                  <c:pt idx="140">
                    <c:v>KG    </c:v>
                  </c:pt>
                  <c:pt idx="143">
                    <c:v>UND</c:v>
                  </c:pt>
                  <c:pt idx="144">
                    <c:v>M2</c:v>
                  </c:pt>
                  <c:pt idx="145">
                    <c:v>H</c:v>
                  </c:pt>
                  <c:pt idx="146">
                    <c:v>H</c:v>
                  </c:pt>
                  <c:pt idx="147">
                    <c:v>KG</c:v>
                  </c:pt>
                  <c:pt idx="148">
                    <c:v>KG</c:v>
                  </c:pt>
                  <c:pt idx="149">
                    <c:v>M2</c:v>
                  </c:pt>
                  <c:pt idx="152">
                    <c:v>UND</c:v>
                  </c:pt>
                  <c:pt idx="153">
                    <c:v>M2</c:v>
                  </c:pt>
                  <c:pt idx="154">
                    <c:v>H</c:v>
                  </c:pt>
                  <c:pt idx="155">
                    <c:v>H</c:v>
                  </c:pt>
                  <c:pt idx="156">
                    <c:v>KG</c:v>
                  </c:pt>
                  <c:pt idx="159">
                    <c:v>UND</c:v>
                  </c:pt>
                  <c:pt idx="160">
                    <c:v>M2</c:v>
                  </c:pt>
                  <c:pt idx="161">
                    <c:v>M2</c:v>
                  </c:pt>
                  <c:pt idx="162">
                    <c:v>H</c:v>
                  </c:pt>
                  <c:pt idx="163">
                    <c:v>H</c:v>
                  </c:pt>
                  <c:pt idx="164">
                    <c:v>M3</c:v>
                  </c:pt>
                  <c:pt idx="167">
                    <c:v>UND</c:v>
                  </c:pt>
                  <c:pt idx="168">
                    <c:v>M2</c:v>
                  </c:pt>
                  <c:pt idx="169">
                    <c:v>H</c:v>
                  </c:pt>
                  <c:pt idx="170">
                    <c:v>H</c:v>
                  </c:pt>
                  <c:pt idx="171">
                    <c:v>M</c:v>
                  </c:pt>
                  <c:pt idx="172">
                    <c:v>M2</c:v>
                  </c:pt>
                  <c:pt idx="173">
                    <c:v>M3</c:v>
                  </c:pt>
                  <c:pt idx="174">
                    <c:v>M</c:v>
                  </c:pt>
                  <c:pt idx="175">
                    <c:v>M</c:v>
                  </c:pt>
                  <c:pt idx="178">
                    <c:v>UND</c:v>
                  </c:pt>
                  <c:pt idx="179">
                    <c:v>UND</c:v>
                  </c:pt>
                  <c:pt idx="180">
                    <c:v>UN    </c:v>
                  </c:pt>
                  <c:pt idx="181">
                    <c:v>UN    </c:v>
                  </c:pt>
                  <c:pt idx="182">
                    <c:v>H</c:v>
                  </c:pt>
                  <c:pt idx="183">
                    <c:v>H</c:v>
                  </c:pt>
                  <c:pt idx="184">
                    <c:v>H</c:v>
                  </c:pt>
                  <c:pt idx="185">
                    <c:v>UN    </c:v>
                  </c:pt>
                  <c:pt idx="186">
                    <c:v>M3</c:v>
                  </c:pt>
                  <c:pt idx="187">
                    <c:v>KG    </c:v>
                  </c:pt>
                  <c:pt idx="190">
                    <c:v>UND</c:v>
                  </c:pt>
                  <c:pt idx="191">
                    <c:v>UND</c:v>
                  </c:pt>
                  <c:pt idx="192">
                    <c:v>H</c:v>
                  </c:pt>
                  <c:pt idx="193">
                    <c:v>CJ</c:v>
                  </c:pt>
                  <c:pt idx="196">
                    <c:v>UND</c:v>
                  </c:pt>
                  <c:pt idx="197">
                    <c:v>UND</c:v>
                  </c:pt>
                  <c:pt idx="198">
                    <c:v>H</c:v>
                  </c:pt>
                  <c:pt idx="199">
                    <c:v>UN</c:v>
                  </c:pt>
                  <c:pt idx="202">
                    <c:v>UND</c:v>
                  </c:pt>
                  <c:pt idx="203">
                    <c:v>M</c:v>
                  </c:pt>
                  <c:pt idx="204">
                    <c:v>M</c:v>
                  </c:pt>
                  <c:pt idx="205">
                    <c:v>UN    </c:v>
                  </c:pt>
                  <c:pt idx="206">
                    <c:v>H</c:v>
                  </c:pt>
                  <c:pt idx="207">
                    <c:v>UN    </c:v>
                  </c:pt>
                  <c:pt idx="208">
                    <c:v>M3</c:v>
                  </c:pt>
                  <c:pt idx="209">
                    <c:v>M2</c:v>
                  </c:pt>
                  <c:pt idx="210">
                    <c:v>M3</c:v>
                  </c:pt>
                  <c:pt idx="211">
                    <c:v>M3</c:v>
                  </c:pt>
                  <c:pt idx="214">
                    <c:v>UND</c:v>
                  </c:pt>
                  <c:pt idx="215">
                    <c:v>M</c:v>
                  </c:pt>
                  <c:pt idx="216">
                    <c:v>M2</c:v>
                  </c:pt>
                  <c:pt idx="217">
                    <c:v>M2</c:v>
                  </c:pt>
                  <c:pt idx="218">
                    <c:v>M2</c:v>
                  </c:pt>
                  <c:pt idx="219">
                    <c:v>M2</c:v>
                  </c:pt>
                  <c:pt idx="220">
                    <c:v>KG    </c:v>
                  </c:pt>
                  <c:pt idx="221">
                    <c:v>M2    </c:v>
                  </c:pt>
                  <c:pt idx="222">
                    <c:v>H</c:v>
                  </c:pt>
                  <c:pt idx="223">
                    <c:v>H</c:v>
                  </c:pt>
                  <c:pt idx="224">
                    <c:v>H     </c:v>
                  </c:pt>
                  <c:pt idx="225">
                    <c:v>KG    </c:v>
                  </c:pt>
                  <c:pt idx="226">
                    <c:v>M2</c:v>
                  </c:pt>
                  <c:pt idx="227">
                    <c:v>M</c:v>
                  </c:pt>
                  <c:pt idx="228">
                    <c:v>M</c:v>
                  </c:pt>
                  <c:pt idx="231">
                    <c:v>UND</c:v>
                  </c:pt>
                  <c:pt idx="232">
                    <c:v>UND</c:v>
                  </c:pt>
                  <c:pt idx="233">
                    <c:v>UND</c:v>
                  </c:pt>
                  <c:pt idx="236">
                    <c:v>UND</c:v>
                  </c:pt>
                  <c:pt idx="237">
                    <c:v>UND</c:v>
                  </c:pt>
                  <c:pt idx="238">
                    <c:v>MES   </c:v>
                  </c:pt>
                  <c:pt idx="241">
                    <c:v>UND</c:v>
                  </c:pt>
                  <c:pt idx="242">
                    <c:v>UND</c:v>
                  </c:pt>
                  <c:pt idx="243">
                    <c:v>UN</c:v>
                  </c:pt>
                  <c:pt idx="244">
                    <c:v>H</c:v>
                  </c:pt>
                  <c:pt idx="245">
                    <c:v>H</c:v>
                  </c:pt>
                  <c:pt idx="248">
                    <c:v>UND</c:v>
                  </c:pt>
                  <c:pt idx="249">
                    <c:v>UND</c:v>
                  </c:pt>
                  <c:pt idx="250">
                    <c:v>UN</c:v>
                  </c:pt>
                  <c:pt idx="251">
                    <c:v>H</c:v>
                  </c:pt>
                  <c:pt idx="252">
                    <c:v>H</c:v>
                  </c:pt>
                  <c:pt idx="255">
                    <c:v>UND</c:v>
                  </c:pt>
                  <c:pt idx="256">
                    <c:v>UND</c:v>
                  </c:pt>
                  <c:pt idx="257">
                    <c:v>UN</c:v>
                  </c:pt>
                  <c:pt idx="258">
                    <c:v>H</c:v>
                  </c:pt>
                  <c:pt idx="259">
                    <c:v>H</c:v>
                  </c:pt>
                  <c:pt idx="262">
                    <c:v>UND</c:v>
                  </c:pt>
                  <c:pt idx="263">
                    <c:v>UND</c:v>
                  </c:pt>
                  <c:pt idx="264">
                    <c:v>UN</c:v>
                  </c:pt>
                  <c:pt idx="265">
                    <c:v>H</c:v>
                  </c:pt>
                  <c:pt idx="266">
                    <c:v>H</c:v>
                  </c:pt>
                  <c:pt idx="269">
                    <c:v>UND</c:v>
                  </c:pt>
                  <c:pt idx="270">
                    <c:v>UND</c:v>
                  </c:pt>
                  <c:pt idx="271">
                    <c:v>UN</c:v>
                  </c:pt>
                  <c:pt idx="272">
                    <c:v>H</c:v>
                  </c:pt>
                  <c:pt idx="273">
                    <c:v>H</c:v>
                  </c:pt>
                  <c:pt idx="276">
                    <c:v>UND</c:v>
                  </c:pt>
                  <c:pt idx="277">
                    <c:v>UND</c:v>
                  </c:pt>
                  <c:pt idx="278">
                    <c:v>UN</c:v>
                  </c:pt>
                  <c:pt idx="279">
                    <c:v>H</c:v>
                  </c:pt>
                  <c:pt idx="280">
                    <c:v>H</c:v>
                  </c:pt>
                  <c:pt idx="283">
                    <c:v>UND</c:v>
                  </c:pt>
                  <c:pt idx="284">
                    <c:v>UND</c:v>
                  </c:pt>
                  <c:pt idx="285">
                    <c:v>UN</c:v>
                  </c:pt>
                  <c:pt idx="286">
                    <c:v>H</c:v>
                  </c:pt>
                  <c:pt idx="287">
                    <c:v>H</c:v>
                  </c:pt>
                  <c:pt idx="290">
                    <c:v>UND</c:v>
                  </c:pt>
                  <c:pt idx="291">
                    <c:v>UND</c:v>
                  </c:pt>
                  <c:pt idx="292">
                    <c:v>UN</c:v>
                  </c:pt>
                  <c:pt idx="293">
                    <c:v>H</c:v>
                  </c:pt>
                  <c:pt idx="294">
                    <c:v>H</c:v>
                  </c:pt>
                  <c:pt idx="297">
                    <c:v>UND</c:v>
                  </c:pt>
                  <c:pt idx="298">
                    <c:v>UND</c:v>
                  </c:pt>
                  <c:pt idx="299">
                    <c:v>UN</c:v>
                  </c:pt>
                  <c:pt idx="300">
                    <c:v>H</c:v>
                  </c:pt>
                  <c:pt idx="301">
                    <c:v>H</c:v>
                  </c:pt>
                  <c:pt idx="304">
                    <c:v>UND</c:v>
                  </c:pt>
                  <c:pt idx="305">
                    <c:v>M3</c:v>
                  </c:pt>
                  <c:pt idx="306">
                    <c:v>M3    </c:v>
                  </c:pt>
                  <c:pt idx="307">
                    <c:v>H</c:v>
                  </c:pt>
                  <c:pt idx="310">
                    <c:v>UND</c:v>
                  </c:pt>
                  <c:pt idx="311">
                    <c:v>M</c:v>
                  </c:pt>
                  <c:pt idx="312">
                    <c:v>L</c:v>
                  </c:pt>
                  <c:pt idx="313">
                    <c:v>KG</c:v>
                  </c:pt>
                  <c:pt idx="314">
                    <c:v>M     </c:v>
                  </c:pt>
                  <c:pt idx="315">
                    <c:v>H</c:v>
                  </c:pt>
                  <c:pt idx="316">
                    <c:v>H</c:v>
                  </c:pt>
                  <c:pt idx="319">
                    <c:v>UND</c:v>
                  </c:pt>
                  <c:pt idx="320">
                    <c:v>M</c:v>
                  </c:pt>
                  <c:pt idx="321">
                    <c:v>UN    </c:v>
                  </c:pt>
                  <c:pt idx="322">
                    <c:v>UN    </c:v>
                  </c:pt>
                  <c:pt idx="323">
                    <c:v>M     </c:v>
                  </c:pt>
                  <c:pt idx="324">
                    <c:v>H</c:v>
                  </c:pt>
                  <c:pt idx="325">
                    <c:v>H</c:v>
                  </c:pt>
                  <c:pt idx="328">
                    <c:v>UND</c:v>
                  </c:pt>
                  <c:pt idx="329">
                    <c:v>M</c:v>
                  </c:pt>
                  <c:pt idx="330">
                    <c:v>UN    </c:v>
                  </c:pt>
                  <c:pt idx="331">
                    <c:v>UN    </c:v>
                  </c:pt>
                  <c:pt idx="332">
                    <c:v>M     </c:v>
                  </c:pt>
                  <c:pt idx="333">
                    <c:v>H</c:v>
                  </c:pt>
                  <c:pt idx="334">
                    <c:v>H</c:v>
                  </c:pt>
                  <c:pt idx="337">
                    <c:v>UND</c:v>
                  </c:pt>
                  <c:pt idx="338">
                    <c:v>M</c:v>
                  </c:pt>
                  <c:pt idx="339">
                    <c:v>UN    </c:v>
                  </c:pt>
                  <c:pt idx="340">
                    <c:v>UN    </c:v>
                  </c:pt>
                  <c:pt idx="341">
                    <c:v>M     </c:v>
                  </c:pt>
                  <c:pt idx="342">
                    <c:v>H</c:v>
                  </c:pt>
                  <c:pt idx="343">
                    <c:v>H</c:v>
                  </c:pt>
                  <c:pt idx="346">
                    <c:v>UND</c:v>
                  </c:pt>
                  <c:pt idx="347">
                    <c:v>UND</c:v>
                  </c:pt>
                  <c:pt idx="348">
                    <c:v>KG</c:v>
                  </c:pt>
                  <c:pt idx="349">
                    <c:v>UN</c:v>
                  </c:pt>
                  <c:pt idx="350">
                    <c:v>L</c:v>
                  </c:pt>
                  <c:pt idx="351">
                    <c:v>H</c:v>
                  </c:pt>
                  <c:pt idx="352">
                    <c:v>H</c:v>
                  </c:pt>
                  <c:pt idx="353">
                    <c:v>UN    </c:v>
                  </c:pt>
                  <c:pt idx="354">
                    <c:v>UN    </c:v>
                  </c:pt>
                  <c:pt idx="357">
                    <c:v>UND</c:v>
                  </c:pt>
                  <c:pt idx="358">
                    <c:v>UND</c:v>
                  </c:pt>
                  <c:pt idx="359">
                    <c:v>UN    </c:v>
                  </c:pt>
                  <c:pt idx="360">
                    <c:v>UN    </c:v>
                  </c:pt>
                  <c:pt idx="361">
                    <c:v>UN    </c:v>
                  </c:pt>
                  <c:pt idx="362">
                    <c:v>UN    </c:v>
                  </c:pt>
                  <c:pt idx="363">
                    <c:v>H</c:v>
                  </c:pt>
                  <c:pt idx="364">
                    <c:v>H</c:v>
                  </c:pt>
                  <c:pt idx="367">
                    <c:v>UND</c:v>
                  </c:pt>
                  <c:pt idx="368">
                    <c:v>M</c:v>
                  </c:pt>
                  <c:pt idx="369">
                    <c:v>UN    </c:v>
                  </c:pt>
                  <c:pt idx="370">
                    <c:v>UN    </c:v>
                  </c:pt>
                  <c:pt idx="371">
                    <c:v>M     </c:v>
                  </c:pt>
                  <c:pt idx="372">
                    <c:v>H</c:v>
                  </c:pt>
                  <c:pt idx="373">
                    <c:v>H</c:v>
                  </c:pt>
                  <c:pt idx="376">
                    <c:v>UND</c:v>
                  </c:pt>
                  <c:pt idx="377">
                    <c:v>UND</c:v>
                  </c:pt>
                  <c:pt idx="378">
                    <c:v>H</c:v>
                  </c:pt>
                  <c:pt idx="379">
                    <c:v>H</c:v>
                  </c:pt>
                  <c:pt idx="380">
                    <c:v>L</c:v>
                  </c:pt>
                  <c:pt idx="381">
                    <c:v>UN</c:v>
                  </c:pt>
                  <c:pt idx="382">
                    <c:v>KG</c:v>
                  </c:pt>
                  <c:pt idx="385">
                    <c:v>UND</c:v>
                  </c:pt>
                  <c:pt idx="386">
                    <c:v>UND</c:v>
                  </c:pt>
                  <c:pt idx="387">
                    <c:v>UN</c:v>
                  </c:pt>
                  <c:pt idx="388">
                    <c:v>H</c:v>
                  </c:pt>
                  <c:pt idx="389">
                    <c:v>H</c:v>
                  </c:pt>
                  <c:pt idx="392">
                    <c:v>UND</c:v>
                  </c:pt>
                  <c:pt idx="393">
                    <c:v>UND</c:v>
                  </c:pt>
                  <c:pt idx="394">
                    <c:v>UN    </c:v>
                  </c:pt>
                  <c:pt idx="395">
                    <c:v>UN    </c:v>
                  </c:pt>
                  <c:pt idx="396">
                    <c:v>UN    </c:v>
                  </c:pt>
                  <c:pt idx="397">
                    <c:v>UN    </c:v>
                  </c:pt>
                  <c:pt idx="398">
                    <c:v>UN    </c:v>
                  </c:pt>
                  <c:pt idx="399">
                    <c:v>UN    </c:v>
                  </c:pt>
                  <c:pt idx="400">
                    <c:v>UN    </c:v>
                  </c:pt>
                  <c:pt idx="401">
                    <c:v>UN    </c:v>
                  </c:pt>
                  <c:pt idx="402">
                    <c:v>UN    </c:v>
                  </c:pt>
                  <c:pt idx="403">
                    <c:v>UN    </c:v>
                  </c:pt>
                  <c:pt idx="404">
                    <c:v>M     </c:v>
                  </c:pt>
                  <c:pt idx="405">
                    <c:v>M     </c:v>
                  </c:pt>
                  <c:pt idx="406">
                    <c:v>UN    </c:v>
                  </c:pt>
                  <c:pt idx="407">
                    <c:v>M3    </c:v>
                  </c:pt>
                  <c:pt idx="408">
                    <c:v>M3    </c:v>
                  </c:pt>
                  <c:pt idx="409">
                    <c:v>M3</c:v>
                  </c:pt>
                  <c:pt idx="410">
                    <c:v>H</c:v>
                  </c:pt>
                  <c:pt idx="411">
                    <c:v>H</c:v>
                  </c:pt>
                  <c:pt idx="414">
                    <c:v>UND</c:v>
                  </c:pt>
                  <c:pt idx="415">
                    <c:v>UND</c:v>
                  </c:pt>
                  <c:pt idx="416">
                    <c:v>UN    </c:v>
                  </c:pt>
                  <c:pt idx="417">
                    <c:v>H</c:v>
                  </c:pt>
                  <c:pt idx="420">
                    <c:v>UND</c:v>
                  </c:pt>
                  <c:pt idx="421">
                    <c:v>UND</c:v>
                  </c:pt>
                  <c:pt idx="422">
                    <c:v>M</c:v>
                  </c:pt>
                  <c:pt idx="423">
                    <c:v>CJ</c:v>
                  </c:pt>
                  <c:pt idx="424">
                    <c:v>UN</c:v>
                  </c:pt>
                  <c:pt idx="425">
                    <c:v>UN</c:v>
                  </c:pt>
                  <c:pt idx="426">
                    <c:v>H</c:v>
                  </c:pt>
                  <c:pt idx="427">
                    <c:v>H</c:v>
                  </c:pt>
                  <c:pt idx="428">
                    <c:v>UN    </c:v>
                  </c:pt>
                  <c:pt idx="429">
                    <c:v>UN    </c:v>
                  </c:pt>
                  <c:pt idx="432">
                    <c:v>UND</c:v>
                  </c:pt>
                  <c:pt idx="433">
                    <c:v>UND</c:v>
                  </c:pt>
                  <c:pt idx="434">
                    <c:v>UN    </c:v>
                  </c:pt>
                  <c:pt idx="435">
                    <c:v>UN    </c:v>
                  </c:pt>
                  <c:pt idx="436">
                    <c:v>H</c:v>
                  </c:pt>
                  <c:pt idx="437">
                    <c:v>H</c:v>
                  </c:pt>
                  <c:pt idx="438">
                    <c:v>UN</c:v>
                  </c:pt>
                  <c:pt idx="439">
                    <c:v>UN</c:v>
                  </c:pt>
                  <c:pt idx="440">
                    <c:v>UN</c:v>
                  </c:pt>
                  <c:pt idx="441">
                    <c:v>CJ</c:v>
                  </c:pt>
                  <c:pt idx="442">
                    <c:v>M</c:v>
                  </c:pt>
                  <c:pt idx="445">
                    <c:v>UND</c:v>
                  </c:pt>
                  <c:pt idx="446">
                    <c:v>UND</c:v>
                  </c:pt>
                  <c:pt idx="447">
                    <c:v>UN</c:v>
                  </c:pt>
                  <c:pt idx="448">
                    <c:v>UN    </c:v>
                  </c:pt>
                  <c:pt idx="449">
                    <c:v>UN    </c:v>
                  </c:pt>
                  <c:pt idx="450">
                    <c:v>H</c:v>
                  </c:pt>
                  <c:pt idx="451">
                    <c:v>H</c:v>
                  </c:pt>
                  <c:pt idx="452">
                    <c:v>UN</c:v>
                  </c:pt>
                  <c:pt idx="453">
                    <c:v>UN</c:v>
                  </c:pt>
                  <c:pt idx="454">
                    <c:v>CJ</c:v>
                  </c:pt>
                  <c:pt idx="455">
                    <c:v>M</c:v>
                  </c:pt>
                  <c:pt idx="458">
                    <c:v>UND</c:v>
                  </c:pt>
                  <c:pt idx="459">
                    <c:v>UND</c:v>
                  </c:pt>
                  <c:pt idx="460">
                    <c:v>M</c:v>
                  </c:pt>
                  <c:pt idx="461">
                    <c:v>UN</c:v>
                  </c:pt>
                  <c:pt idx="462">
                    <c:v>H</c:v>
                  </c:pt>
                  <c:pt idx="463">
                    <c:v>H</c:v>
                  </c:pt>
                  <c:pt idx="466">
                    <c:v>UND</c:v>
                  </c:pt>
                  <c:pt idx="467">
                    <c:v>UND</c:v>
                  </c:pt>
                  <c:pt idx="468">
                    <c:v>UN</c:v>
                  </c:pt>
                  <c:pt idx="469">
                    <c:v>H</c:v>
                  </c:pt>
                  <c:pt idx="470">
                    <c:v>H</c:v>
                  </c:pt>
                  <c:pt idx="471">
                    <c:v>M3</c:v>
                  </c:pt>
                  <c:pt idx="472">
                    <c:v>KG</c:v>
                  </c:pt>
                  <c:pt idx="473">
                    <c:v>M3</c:v>
                  </c:pt>
                  <c:pt idx="474">
                    <c:v>UN</c:v>
                  </c:pt>
                  <c:pt idx="475">
                    <c:v>H</c:v>
                  </c:pt>
                  <c:pt idx="476">
                    <c:v>H</c:v>
                  </c:pt>
                  <c:pt idx="479">
                    <c:v>UND</c:v>
                  </c:pt>
                  <c:pt idx="480">
                    <c:v>UND</c:v>
                  </c:pt>
                  <c:pt idx="481">
                    <c:v>UN    </c:v>
                  </c:pt>
                  <c:pt idx="482">
                    <c:v>H     </c:v>
                  </c:pt>
                  <c:pt idx="483">
                    <c:v>H</c:v>
                  </c:pt>
                  <c:pt idx="484">
                    <c:v>H</c:v>
                  </c:pt>
                  <c:pt idx="487">
                    <c:v>UND</c:v>
                  </c:pt>
                  <c:pt idx="488">
                    <c:v>M</c:v>
                  </c:pt>
                  <c:pt idx="489">
                    <c:v>M     </c:v>
                  </c:pt>
                  <c:pt idx="490">
                    <c:v>H</c:v>
                  </c:pt>
                </c:lvl>
                <c:lvl>
                  <c:pt idx="0">
                    <c:v>DESCRIÇÃO</c:v>
                  </c:pt>
                  <c:pt idx="1">
                    <c:v>LOCAÇÃO DE MURO, INCLUSIVE EXECUÇÃO DE GABARITO DE MADEIRA</c:v>
                  </c:pt>
                  <c:pt idx="2">
                    <c:v>TOPOGRAFO COM ENCARGOS COMPLEMENTARES</c:v>
                  </c:pt>
                  <c:pt idx="3">
                    <c:v>AUXILIAR DE TOPÓGRAFO COM ENCARGOS COMPLEMENTARES</c:v>
                  </c:pt>
                  <c:pt idx="4">
                    <c:v>CARPINTEIRO DE FORMAS COM ENCARGOS COMPLEMENTARES</c:v>
                  </c:pt>
                  <c:pt idx="5">
                    <c:v>SERVENTE COM ENCARGOS COMPLEMENTARES</c:v>
                  </c:pt>
                  <c:pt idx="6">
                    <c:v>ARAME GALVANIZADO 18 BWG, 1,24MM (0,009 KG/M)</c:v>
                  </c:pt>
                  <c:pt idx="7">
                    <c:v>PONTALETE DE MADEIRA NAO APARELHADA *7,5 X 7,5* CM (3 X 3 ") PINUS, MISTA OU EQUIVALENTE DA REGIAO</c:v>
                  </c:pt>
                  <c:pt idx="8">
                    <c:v>PREGO DE ACO POLIDO COM CABECA 16 X 24 (2 1/4 X 12)</c:v>
                  </c:pt>
                  <c:pt idx="9">
                    <c:v>TABUA DE MADEIRA NAO APARELHADA *2,5 X 23* CM (1 X 9 ") PINUS, MISTA OU EQUIVALENTE DA REGIAO</c:v>
                  </c:pt>
                  <c:pt idx="12">
                    <c:v>DESCRIÇÃO</c:v>
                  </c:pt>
                  <c:pt idx="13">
                    <c:v>DEMOLIÇÃO DE MADEIRAMENTO EM COBERTURAS COM TELHAS CERÂMICAS</c:v>
                  </c:pt>
                  <c:pt idx="14">
                    <c:v>SERVENTE COM ENCARGOS COMPLEMENTARES</c:v>
                  </c:pt>
                  <c:pt idx="15">
                    <c:v>CARPINTEIRO DE FORMAS COM ENCARGOS COMPLEMENTARES</c:v>
                  </c:pt>
                  <c:pt idx="18">
                    <c:v>DESCRIÇÃO</c:v>
                  </c:pt>
                  <c:pt idx="19">
                    <c:v>DEMOLICAO DE PISO DE ALTA RESISTENCIA</c:v>
                  </c:pt>
                  <c:pt idx="20">
                    <c:v>PEDREIRO COM ENCARGOS COMPLEMENTARES</c:v>
                  </c:pt>
                  <c:pt idx="21">
                    <c:v>SERVENTE COM ENCARGOS COMPLEMENTARES</c:v>
                  </c:pt>
                  <c:pt idx="24">
                    <c:v>DESCRIÇÃO</c:v>
                  </c:pt>
                  <c:pt idx="25">
                    <c:v>REMOÇÃO DE POSTE DE CONCRETO ARMADO SEÇÃO CIRCULAR OU DUPLO T</c:v>
                  </c:pt>
                  <c:pt idx="26">
                    <c:v>SERVENTE COM ENCARGOS COMPLEMENTARES</c:v>
                  </c:pt>
                  <c:pt idx="27">
                    <c:v>GUINDAUTO HIDRÁULICO, CAPACIDADE MÁXIMA DE CARGA 6200 KG, MOMENTO MÁXIMO DE CARGA 11,7 TM, ALCANCE MÁXIMO HORIZONTAL 9,70 M, INCLUSIVE CAMINHÃO TOCO PBT 16.000 KG, POTÊNCIA DE 189 CV - MATERIAIS NA OPERAÇÃO. AF_08/2015</c:v>
                  </c:pt>
                  <c:pt idx="28">
                    <c:v>CONCRETO FCK = 15MPA, TRAÇO 1:3,4:3,5 (CIMENTO/ AREIA MÉDIA/ BRITA 1)  - PREPARO MECÂNICO COM BETONEIRA 400 L. AF_07/2016</c:v>
                  </c:pt>
                  <c:pt idx="31">
                    <c:v>DESCRIÇÃO</c:v>
                  </c:pt>
                  <c:pt idx="32">
                    <c:v>LOCAÇÃO DE SERVIÇOS DE TERRAPLENAGEM DE OBRAS CIVIS</c:v>
                  </c:pt>
                  <c:pt idx="33">
                    <c:v>TOPOGRAFO COM ENCARGOS COMPLEMENTARES</c:v>
                  </c:pt>
                  <c:pt idx="34">
                    <c:v>AUXILIAR DE TOPÓGRAFO COM ENCARGOS COMPLEMENTARES</c:v>
                  </c:pt>
                  <c:pt idx="37">
                    <c:v>DESCRIÇÃO</c:v>
                  </c:pt>
                  <c:pt idx="38">
                    <c:v>CONCRETO FCK=25MPA, USINADO, BOMBEADO, ADENSADO E LANÇADO, PARA USO GERAL.</c:v>
                  </c:pt>
                  <c:pt idx="39">
                    <c:v>CONCRETO USINADO BOMBEAVEL, CLASSE DE RESISTENCIA C25, COM BRITA 0 E 1, SLUMP = 100 +/- 20 MM, INCLUI SERVICO DE BOMBEAMENTO (NBR 8953)</c:v>
                  </c:pt>
                  <c:pt idx="40">
                    <c:v>LANÇAMENTO COM USO DE BOMBA, ADENSAMENTO E ACABAMENTO DE CONCRETO EM ESTRUTURAS. AF_12/2015</c:v>
                  </c:pt>
                  <c:pt idx="43">
                    <c:v>DESCRIÇÃO</c:v>
                  </c:pt>
                  <c:pt idx="44">
                    <c:v>PISO EM CONCRETO 25MPA PREPARO MECANICO, ESPESSURA 15 CM, COM ARMACAO EM TELA SOLDADA</c:v>
                  </c:pt>
                  <c:pt idx="45">
                    <c:v>ARMADOR COM ENCARGOS COMPLEMENTARES</c:v>
                  </c:pt>
                  <c:pt idx="46">
                    <c:v>PEDREIRO COM ENCARGOS COMPLEMENTARES</c:v>
                  </c:pt>
                  <c:pt idx="47">
                    <c:v>SERVENTE COM ENCARGOS COMPLEMENTARES</c:v>
                  </c:pt>
                  <c:pt idx="48">
                    <c:v>CONCRETO FCK = 25MPA, TRAÇO 1:2,3:2,7 (CIMENTO/ AREIA MÉDIA/ BRITA 1)  - PREPARO MECÂNICO COM BETONEIRA 600 L. AF_07/2016</c:v>
                  </c:pt>
                  <c:pt idx="49">
                    <c:v>TELA DE ACO SOLDADA NERVURADA, CA-60, Q-196, (3,11 KG/M2), DIAMETRO DO FIO = 5,0 MM, LARGURA =  2,45 M, ESPACAMENTO DA MALHA = 10 X 10 CM</c:v>
                  </c:pt>
                  <c:pt idx="52">
                    <c:v>DESCRIÇÃO</c:v>
                  </c:pt>
                  <c:pt idx="53">
                    <c:v>ESTRUTURA METALICA EM TESOURAS OU TRELICAS, VAO LIVRE DE 25M, FORNECIMENTO E MONTAGEM, NAO SENDO CONSIDERADOS OS FECHAMENTOS METALICOS, AS COLUNAS, OS SERVICOS GERAIS EM ALVENARIA E CONCRETO, AS TELHAS DE COBERTURA E A PINTURA DE ACABAMENTO</c:v>
                  </c:pt>
                  <c:pt idx="54">
                    <c:v>PERFIL "U" DE ACO LAMINADO, "U" 152 X 15,6</c:v>
                  </c:pt>
                  <c:pt idx="55">
                    <c:v>MONTADOR DE ESTRUTURA METÁLICA COM ENCARGOS COMPLEMENTARES</c:v>
                  </c:pt>
                  <c:pt idx="56">
                    <c:v>SERVENTE COM ENCARGOS COMPLEMENTARES</c:v>
                  </c:pt>
                  <c:pt idx="59">
                    <c:v>DESCRIÇÃO</c:v>
                  </c:pt>
                  <c:pt idx="60">
                    <c:v>PERFIL "I" DE ACO LAMINADO - PILARES</c:v>
                  </c:pt>
                  <c:pt idx="61">
                    <c:v>MONTADOR DE ESTRUTURA METÁLICA COM ENCARGOS COMPLEMENTARES</c:v>
                  </c:pt>
                  <c:pt idx="62">
                    <c:v>SERVENTE COM ENCARGOS COMPLEMENTARES</c:v>
                  </c:pt>
                  <c:pt idx="63">
                    <c:v>PERFIL AÇO LAMINADO, I - W150 X 18,0 KG/M ASTM A 572 GRAU 50</c:v>
                  </c:pt>
                  <c:pt idx="66">
                    <c:v>DESCRIÇÃO</c:v>
                  </c:pt>
                  <c:pt idx="67">
                    <c:v>TUBO DE AÇO GALVANIZADO COM COSTURA 6" (150MM), INCLUSIVE CONEXÕES - INSTALAÇÃO</c:v>
                  </c:pt>
                  <c:pt idx="68">
                    <c:v>MONTADOR DE ESTRUTURA METÁLICA COM ENCARGOS COMPLEMENTARES</c:v>
                  </c:pt>
                  <c:pt idx="69">
                    <c:v>SERVENTE COM ENCARGOS COMPLEMENTARES</c:v>
                  </c:pt>
                  <c:pt idx="70">
                    <c:v>FITA VEDA ROSCA 18MM</c:v>
                  </c:pt>
                  <c:pt idx="71">
                    <c:v>TUBO ACO GALVANIZADO COM COSTURA, CLASSE MEDIA, DN 6", E = 4,85* MM, PESO 19,68* KG/M (NBR 5580)</c:v>
                  </c:pt>
                  <c:pt idx="74">
                    <c:v>DESCRIÇÃO</c:v>
                  </c:pt>
                  <c:pt idx="75">
                    <c:v>CHAPA DE ACO GROSSA, ASTM A36, E = 3/8 " (9,53 MM) 74,69 KG/M2</c:v>
                  </c:pt>
                  <c:pt idx="76">
                    <c:v>CHAPA DE ACO GROSSA, ASTM A36, E = 3/8 " (9,53 MM) 74,69 KG/M2</c:v>
                  </c:pt>
                  <c:pt idx="77">
                    <c:v>SERRALHEIRO COM ENCARGOS COMPLEMENTARES</c:v>
                  </c:pt>
                  <c:pt idx="78">
                    <c:v>SERVENTE COM ENCARGOS COMPLEMENTARES</c:v>
                  </c:pt>
                  <c:pt idx="79">
                    <c:v>ELETRODO REVESTIDO AWS - E7018, DIAMETRO IGUAL A 4,00 MM</c:v>
                  </c:pt>
                  <c:pt idx="82">
                    <c:v>DESCRIÇÃO</c:v>
                  </c:pt>
                  <c:pt idx="83">
                    <c:v>CHUMBADOR DE ACO, DIAMETRO 1/2", COMPRIMENTO 75 MM</c:v>
                  </c:pt>
                  <c:pt idx="84">
                    <c:v>CHUMBADOR DE ACO, DIAMETRO 1/2", COMPRIMENTO 75 MM</c:v>
                  </c:pt>
                  <c:pt idx="85">
                    <c:v>SERVENTE COM ENCARGOS COMPLEMENTARES</c:v>
                  </c:pt>
                  <c:pt idx="88">
                    <c:v>DESCRIÇÃO</c:v>
                  </c:pt>
                  <c:pt idx="89">
                    <c:v>BLOCO DE GESSO BRANCO ESP. 10 CM, *67 X 50* CM - FORNECIMENTO E EXECUÇÃO</c:v>
                  </c:pt>
                  <c:pt idx="90">
                    <c:v>BLOCO DE GESSO COMPACTO, BRANCO, E = 10 CM, *67 X 50* CM</c:v>
                  </c:pt>
                  <c:pt idx="93">
                    <c:v>DESCRIÇÃO</c:v>
                  </c:pt>
                  <c:pt idx="94">
                    <c:v>BLOCO DE GESSO BRANCO ESP. 7 CM, *67 X 50* CM - FORNECIMENTO E EXECUÇÃO</c:v>
                  </c:pt>
                  <c:pt idx="95">
                    <c:v>PAREDE DE BLOCO DE GESSO (50 X 65CM) - FORNECIMENTO E EXECUÇÃO</c:v>
                  </c:pt>
                  <c:pt idx="98">
                    <c:v>DESCRIÇÃO</c:v>
                  </c:pt>
                  <c:pt idx="99">
                    <c:v>BLOCO DE GESSO HIDROFUGANTE AZUL ESP. 10 CM, *67 X 50* CM - FORNECIMENTO E EXECUÇÃO</c:v>
                  </c:pt>
                  <c:pt idx="100">
                    <c:v>PAREDE DE BLOCO DE GESSO HIDROFUGANTE, INCLUSIVE EMASSAMENTO</c:v>
                  </c:pt>
                  <c:pt idx="103">
                    <c:v>DESCRIÇÃO</c:v>
                  </c:pt>
                  <c:pt idx="104">
                    <c:v>BLOCO DE GESSO HIDROFUGANTE AZUL ESP. 7 CM, *67 X 50* CM - FORNECIMENTO E EXECUÇÃO</c:v>
                  </c:pt>
                  <c:pt idx="105">
                    <c:v>PAREDE DE BLOCO DE GESSO HIDROFUGANTE, INCLUSIVE EMASSAMENTO</c:v>
                  </c:pt>
                  <c:pt idx="108">
                    <c:v>DESCRIÇÃO</c:v>
                  </c:pt>
                  <c:pt idx="109">
                    <c:v>REVESTIMENTO CERÂMICO PARA PISO OU PAREDE, 60 X 60 CM, ELIANE, LINHA BIANCO PLUS PO OU SIMILAR, APLICADO COM ARGAMASSA INDUSTRIALIZADA AC-II, REJUNTADO, EXCLUSIVE REGULARIZAÇÃO DE BASE OU EMBOÇO</c:v>
                  </c:pt>
                  <c:pt idx="110">
                    <c:v>PEDREIRO COM ENCARGOS COMPLEMENTARES</c:v>
                  </c:pt>
                  <c:pt idx="111">
                    <c:v>SERVENTE COM ENCARGOS COMPLEMENTARES</c:v>
                  </c:pt>
                  <c:pt idx="112">
                    <c:v>REJUNTE COLORIDO, CIMENTICIO</c:v>
                  </c:pt>
                  <c:pt idx="113">
                    <c:v>CERÂMICA 60 X 60 CM, ELIANE, COR BEGE, LINHA BIANCO PLUS POLIDO (PORCELANATO) OU SIMILAR</c:v>
                  </c:pt>
                  <c:pt idx="114">
                    <c:v>ARGAMASSA COLANTE AC-II</c:v>
                  </c:pt>
                  <c:pt idx="117">
                    <c:v>DESCRIÇÃO</c:v>
                  </c:pt>
                  <c:pt idx="118">
                    <c:v>REVESTIMENTO PARA PAREDE COM BARITA, E= 2CM</c:v>
                  </c:pt>
                  <c:pt idx="119">
                    <c:v>PEDREIRO COM ENCARGOS COMPLEMENTARES</c:v>
                  </c:pt>
                  <c:pt idx="120">
                    <c:v>SERVENTE COM ENCARGOS COMPLEMENTARES</c:v>
                  </c:pt>
                  <c:pt idx="121">
                    <c:v>ARGAMASSA BARITADA PRONTA PARA APLICAÇÃO</c:v>
                  </c:pt>
                  <c:pt idx="124">
                    <c:v>DESCRIÇÃO</c:v>
                  </c:pt>
                  <c:pt idx="125">
                    <c:v>
FORRO DE GESSO COMUM, EM PLACAS 60 X 60 CM, C/ ISOLAMENTO EM LÃ DE VIDRO, INCLUSIVE MADEIRAMENTO COM RIPÕES 3,5CM X 5,5CM, INSTALADO
</c:v>
                  </c:pt>
                  <c:pt idx="126">
                    <c:v>ISOLAMENTO TERMICO COM MANTA DE LA DE VIDRO, ESPESSURA 2,5CM</c:v>
                  </c:pt>
                  <c:pt idx="127">
                    <c:v>FORRO EM PLACAS DE GESSO, PARA AMBIENTES RESIDENCIAIS. AF_05/2017_P</c:v>
                  </c:pt>
                  <c:pt idx="130">
                    <c:v>DESCRIÇÃO</c:v>
                  </c:pt>
                  <c:pt idx="131">
                    <c:v>MASSA ÚNICA, PARA RECEBIMENTO DE PINTURA, EM ARGAMASSA BARITADA, APLICADA MANUALMENTE EM TETO, ESPESSURA DE 20MM</c:v>
                  </c:pt>
                  <c:pt idx="132">
                    <c:v>ARGAMASSA BARITADA PRONTA PARA APLICAÇÃO</c:v>
                  </c:pt>
                  <c:pt idx="133">
                    <c:v>PEDREIRO COM ENCARGOS COMPLEMENTARES</c:v>
                  </c:pt>
                  <c:pt idx="134">
                    <c:v>SERVENTE COM ENCARGOS COMPLEMENTARES</c:v>
                  </c:pt>
                  <c:pt idx="137">
                    <c:v>DESCRIÇÃO</c:v>
                  </c:pt>
                  <c:pt idx="138">
                    <c:v>RODAPÉ ALTA RESISTÊNCIA, H =  10 CM</c:v>
                  </c:pt>
                  <c:pt idx="139">
                    <c:v>RODAPE ALTA RESISTÊNCIA, ALT=10CM</c:v>
                  </c:pt>
                  <c:pt idx="140">
                    <c:v>CIMENTO PORTLAND COMPOSTO CP II-32</c:v>
                  </c:pt>
                  <c:pt idx="143">
                    <c:v>DESCRIÇÃO</c:v>
                  </c:pt>
                  <c:pt idx="144">
                    <c:v>PAVIMENTAÇÃO COM PISO TATIL DIRECIONAL E/OU ALERTA, DE CONCRETO, NA COR NATURAL, P/DEFICIENTES VISUAIS, DIMENSÕES 25X25CM, APLICADO COM ARGAMASSA INDUSTRIALIZADA AC-II, </c:v>
                  </c:pt>
                  <c:pt idx="145">
                    <c:v>PEDREIRO COM ENCARGOS COMPLEMENTARES</c:v>
                  </c:pt>
                  <c:pt idx="146">
                    <c:v>SERVENTE COM ENCARGOS COMPLEMENTARES</c:v>
                  </c:pt>
                  <c:pt idx="147">
                    <c:v>REJUNTE COLORIDO FLEXIVEL PARA REVESTIMENTOS CERÂMICOS</c:v>
                  </c:pt>
                  <c:pt idx="148">
                    <c:v>ARGAMASSA INDUSTRIALIZADA VOTOMASSA AC-II, OU SIMILAR</c:v>
                  </c:pt>
                  <c:pt idx="149">
                    <c:v>PISO TÁTIL DIRECIONAL E/OU ALERTA, DE CONCRETO, NA COR NATURAL, DIM 25X25 CM - PARA DEFICIENTE VISUAL</c:v>
                  </c:pt>
                  <c:pt idx="152">
                    <c:v>DESCRIÇÃO</c:v>
                  </c:pt>
                  <c:pt idx="153">
                    <c:v>IMPERMEABILIZAÇÃO COM APLICAÇÃO DE ARGAMASSA POLIMÉRICA TIPO DENVERTEC 100 OU SIMILAR</c:v>
                  </c:pt>
                  <c:pt idx="154">
                    <c:v>PEDREIRO COM ENCARGOS COMPLEMENTARES</c:v>
                  </c:pt>
                  <c:pt idx="155">
                    <c:v>SERVENTE COM ENCARGOS COMPLEMENTARES</c:v>
                  </c:pt>
                  <c:pt idx="156">
                    <c:v>ARGAMASSA POLIMÉRICA DENVERTEC 100 OU SIMILAR</c:v>
                  </c:pt>
                  <c:pt idx="159">
                    <c:v>DESCRIÇÃO</c:v>
                  </c:pt>
                  <c:pt idx="160">
                    <c:v>JANELA EM ALUMÍNIO, COR FOSCA, TIPO GUILHOTINA, COMPLETA, INCLUSIVE VIDROS</c:v>
                  </c:pt>
                  <c:pt idx="161">
                    <c:v>JANELA EM ALUMÍNIO, COR N/P/B, MOLDURA-VIDRO, TIPO GUILHOTINA, EXCLUSIVE VIDRO</c:v>
                  </c:pt>
                  <c:pt idx="162">
                    <c:v>PEDREIRO COM ENCARGOS COMPLEMENTARES</c:v>
                  </c:pt>
                  <c:pt idx="163">
                    <c:v>SERVENTE COM ENCARGOS COMPLEMENTARES</c:v>
                  </c:pt>
                  <c:pt idx="164">
                    <c:v>ARGAMASSA TRAÇO 1:3:12 (CIMENTO, CAL E AREIA MÉDIA) PARA EMBOÇO/MASSA ÚNICA/ASSENTAMENTO DE ALVENARIA DE VEDAÇÃO, PREPARO MECÂNICO COM BETONEIRA 400 L. AF_06/2014</c:v>
                  </c:pt>
                  <c:pt idx="167">
                    <c:v>DESCRIÇÃO</c:v>
                  </c:pt>
                  <c:pt idx="168">
                    <c:v>BANCADA EM GRANITO BRANCO FORTALEZA OU SIENA, COM TESTEIRA DE 7 CM E RODAMÃO DE 10 CM</c:v>
                  </c:pt>
                  <c:pt idx="169">
                    <c:v>PEDREIRO COM ENCARGOS COMPLEMENTARES</c:v>
                  </c:pt>
                  <c:pt idx="170">
                    <c:v>SERVENTE COM ENCARGOS COMPLEMENTARES</c:v>
                  </c:pt>
                  <c:pt idx="171">
                    <c:v>CANTONEIRA ALUMÍNIO ANODIZADO NATURAL, 1" X 1/8" - VARA COM 6M - 0,408 KG/M</c:v>
                  </c:pt>
                  <c:pt idx="172">
                    <c:v>GRANITO BRANCO FORTALEZA, E=2CM</c:v>
                  </c:pt>
                  <c:pt idx="173">
                    <c:v>ARGAMASSA TRAÇO 1:3 (CIMENTO E AREIA MÉDIA) PARA CONTRAPISO, PREPARO MECÂNICO COM BETONEIRA 400 L. AF_06/2014</c:v>
                  </c:pt>
                  <c:pt idx="174">
                    <c:v>RODOPIA EM GRANITO BRANCO FORTALEZA, H = 10 CM, E= 2CM, APLICADO COM ARGAMASSA INDUSTRIALIZADA AC-I, COM ACABAMENTO ABOLEADO</c:v>
                  </c:pt>
                  <c:pt idx="175">
                    <c:v>TESTEIRA EM GRANITO BRANCO FORTALEZA, H=10CM, ESP=2CM, APLICADO COM ARGAMASSA INDUSTRIALIZADA AC-I</c:v>
                  </c:pt>
                  <c:pt idx="178">
                    <c:v>DESCRIÇÃO</c:v>
                  </c:pt>
                  <c:pt idx="179">
                    <c:v>BANCADA EM AÇO INOX - 304, DIMENSÕES 1,55 X 0,60M C/ 01 CUBA 80X50X40CM, RODOPIA 10CM, CONCRETADA, INCLUSIVE VÁLVULA E SIFÃO CROMADOS, EXCLUSIVE TORNEIRA</c:v>
                  </c:pt>
                  <c:pt idx="180">
                    <c:v>SIFAO EM METAL CROMADO PARA PIA AMERICANA, 1.1/2 X 1.1/2 "</c:v>
                  </c:pt>
                  <c:pt idx="181">
                    <c:v>BANCADA/BANCA/PIA DE ACO INOXIDAVEL (AISI 430) COM 1 CUBA CENTRAL, COM VALVULA, ESCORREDOR DUPLO, DE *0,55 X 1,80* M</c:v>
                  </c:pt>
                  <c:pt idx="182">
                    <c:v>ENCANADOR OU BOMBEIRO HIDRÁULICO COM ENCARGOS COMPLEMENTARES</c:v>
                  </c:pt>
                  <c:pt idx="183">
                    <c:v>PEDREIRO COM ENCARGOS COMPLEMENTARES</c:v>
                  </c:pt>
                  <c:pt idx="184">
                    <c:v>SERVENTE COM ENCARGOS COMPLEMENTARES</c:v>
                  </c:pt>
                  <c:pt idx="185">
                    <c:v>VALVULA EM METAL CROMADO PARA PIA AMERICANA 3.1/2 X 1.1/2 "</c:v>
                  </c:pt>
                  <c:pt idx="186">
                    <c:v>CONCRETO FCK = 15MPA, TRAÇO 1:3,4:3,5 (CIMENTO/ AREIA MÉDIA/ BRITA 1)  - PREPARO MECÂNICO COM BETONEIRA 400 L. AF_07/2016</c:v>
                  </c:pt>
                  <c:pt idx="187">
                    <c:v>ACO CA-60, 8,0 MM, VERGALHAO</c:v>
                  </c:pt>
                  <c:pt idx="190">
                    <c:v>DESCRIÇÃO</c:v>
                  </c:pt>
                  <c:pt idx="191">
                    <c:v>BARRA DE APOIO, PARA LAVATÓRIO FIXA EM AÇO INOX</c:v>
                  </c:pt>
                  <c:pt idx="192">
                    <c:v>PEDREIRO COM ENCARGOS COMPLEMENTARES</c:v>
                  </c:pt>
                  <c:pt idx="193">
                    <c:v>BARRA DE APOIO PARA LAVATÓRIO, CONSTITUIDA DE BARRA LATERAL EM "U", EM AÇO INOX, D=1 1/4"</c:v>
                  </c:pt>
                  <c:pt idx="196">
                    <c:v>DESCRIÇÃO</c:v>
                  </c:pt>
                  <c:pt idx="197">
                    <c:v>BARRA DE APOIO PARA SANITÁRIOS DE DEFICIENTES FÍSICOS, L=80 CM</c:v>
                  </c:pt>
                  <c:pt idx="198">
                    <c:v>PEDREIRO COM ENCARGOS COMPLEMENTARES</c:v>
                  </c:pt>
                  <c:pt idx="199">
                    <c:v>BARRA DE APOIO DUPLA, PARA VASO SANITÁRIO, FIXA, DIREITA OU ESQUERDA, EM AÇO INOX, L=80CM, D=1 1/2"</c:v>
                  </c:pt>
                  <c:pt idx="202">
                    <c:v>DESCRIÇÃO</c:v>
                  </c:pt>
                  <c:pt idx="203">
                    <c:v>BICICLETÁRIO EM TUBO DE AÇO GALVANIZADO DIAM=50MM</c:v>
                  </c:pt>
                  <c:pt idx="204">
                    <c:v>TUBO DE AÇO GALVANIZADO LEVE C/ COSTURA C/ ROSCA BSP Ø = 60,30MM ( 2" ), E = 2,65MM, L = 6000MM NBR 5580</c:v>
                  </c:pt>
                  <c:pt idx="205">
                    <c:v>CURVA 90 GRAUS DE FERRO GALVANIZADO, COM ROSCA BSP MACHO/FEMEA, DE 2"</c:v>
                  </c:pt>
                  <c:pt idx="206">
                    <c:v>ENCANADOR OU BOMBEIRO HIDRÁULICO COM ENCARGOS COMPLEMENTARES</c:v>
                  </c:pt>
                  <c:pt idx="207">
                    <c:v>TE DE FERRO GALVANIZADO, DE 2"</c:v>
                  </c:pt>
                  <c:pt idx="208">
                    <c:v>REATERRO MANUAL DE VALAS COM COMPACTAÇÃO MECANIZADA. AF_04/2016</c:v>
                  </c:pt>
                  <c:pt idx="209">
                    <c:v>FABRICAÇÃO, MONTAGEM E DESMONTAGEM DE FÔRMA PARA BLOCO DE COROAMENTO, EM CHAPA DE MADEIRA COMPENSADA RESINADA, E=17 MM, 2 UTILIZAÇÕES. AF_06/2017</c:v>
                  </c:pt>
                  <c:pt idx="210">
                    <c:v>CONCRETO FCK = 15MPA, TRAÇO 1:3,4:3,5 (CIMENTO/ AREIA MÉDIA/ BRITA 1)  - PREPARO MECÂNICO COM BETONEIRA 400 L. AF_07/2016</c:v>
                  </c:pt>
                  <c:pt idx="211">
                    <c:v>ESCAVAÇÃO MANUAL PARA BLOCO DE COROAMENTO OU SAPATA, COM PREVISÃO DE FÔRMA. AF_06/2017</c:v>
                  </c:pt>
                  <c:pt idx="214">
                    <c:v>DESCRIÇÃO</c:v>
                  </c:pt>
                  <c:pt idx="215">
                    <c:v>GRADIL COM TELA DE ARAME GALVANIZADO LOZANGULAR, REVESTIDO EM EM PVC, MALHA 5X5, FIXADA COM TUBOS DE AÇO GALVANIZADO 2", FORMANDO QUADROS DE 2.50 X 1.00 M, INCLUSO MURETA SACANDO DO PISO 15 CM, EXETO FUNDAÇÕES DA MURETA</c:v>
                  </c:pt>
                  <c:pt idx="216">
                    <c:v>CHAPISCO APLICADO EM ALVENARIA (COM PRESENÇA DE VÃOS) E ESTRUTURAS DE CONCRETO DE FACHADA, COM COLHER DE PEDREIRO.  ARGAMASSA TRAÇO 1:3 COM PREPARO EM BETONEIRA 400L. AF_06/2014</c:v>
                  </c:pt>
                  <c:pt idx="217">
                    <c:v>CAIACAO EM MEIO FIO</c:v>
                  </c:pt>
                  <c:pt idx="218">
                    <c:v>EMBOÇO OU MASSA ÚNICA EM ARGAMASSA TRAÇO 1:2:8, PREPARO MECÂNICO COM BETONEIRA 400 L, APLICADA MANUALMENTE EM PANOS CEGOS DE FACHADA (SEM PRESENÇA DE VÃOS), ESPESSURA DE 25 MM. AF_06/2014</c:v>
                  </c:pt>
                  <c:pt idx="219">
                    <c:v>ALVENARIA DE VEDAÇÃO DE BLOCOS CERÂMICOS FURADOS NA HORIZONTAL DE 11,5X19X19CM (ESPESSURA 11,5CM) DE PAREDES COM ÁREA LÍQUIDA MAIOR OU IGUAL A 6M² COM VÃOS E ARGAMASSA DE ASSENTAMENTO COM PREPARO EM BETONEIRA. AF_06/2014</c:v>
                  </c:pt>
                  <c:pt idx="220">
                    <c:v>ELETRODO REVESTIDO AWS - E7018, DIAMETRO IGUAL A 4,00 MM</c:v>
                  </c:pt>
                  <c:pt idx="221">
                    <c:v>TELA DE ARAME GALV QUADRANGULAR / LOSANGULAR,  FIO 2,77 MM (12 BWG), MALHA  5 X 5 CM, H = 2 M</c:v>
                  </c:pt>
                  <c:pt idx="222">
                    <c:v>SOLDADOR COM ENCARGOS COMPLEMENTARES</c:v>
                  </c:pt>
                  <c:pt idx="223">
                    <c:v>SERVENTE COM ENCARGOS COMPLEMENTARES</c:v>
                  </c:pt>
                  <c:pt idx="224">
                    <c:v>INSTALADOR DE TUBULACOES (TUBOS/EQUIPAMENTOS)</c:v>
                  </c:pt>
                  <c:pt idx="225">
                    <c:v>ARAME GALVANIZADO 12 BWG, 2,76 MM (0,048 KG/M)</c:v>
                  </c:pt>
                  <c:pt idx="226">
                    <c:v>TELA DE NYLON, FIO 30-36 (3,6MM), MALHA 10X10CM</c:v>
                  </c:pt>
                  <c:pt idx="227">
                    <c:v>TUBO DE AÇO GALVANIZADO LEVE C/ COSTURA C/ ROSCA BSP Ø = 60,30MM ( 2" ), E = 2,65MM, L = 6000MM NBR 5580</c:v>
                  </c:pt>
                  <c:pt idx="228">
                    <c:v>TUBO DE AÇO GALVANIZADO LEVE C/ COSTURA C/ ROSCA BSP Ø = 33,7MM (1"), E = 2,25MM, L = 6000MM NBR 5580</c:v>
                  </c:pt>
                  <c:pt idx="231">
                    <c:v>DESCRIÇÃO</c:v>
                  </c:pt>
                  <c:pt idx="232">
                    <c:v>APROVAÇÕES DOS PROJETOS NOS ORGÃOS COMPETENTES</c:v>
                  </c:pt>
                  <c:pt idx="233">
                    <c:v>APROVAÇÃO DE PROJETOS NOS ORGÃOS COMPETENTES</c:v>
                  </c:pt>
                  <c:pt idx="236">
                    <c:v>DESCRIÇÃO</c:v>
                  </c:pt>
                  <c:pt idx="237">
                    <c:v>APROVAÇÃO DE PROJETOS NOS ORGÃOS COMPETENTES</c:v>
                  </c:pt>
                  <c:pt idx="238">
                    <c:v>ENGENHEIRO CIVIL DE OBRA JUNIOR (MENSALISTA)</c:v>
                  </c:pt>
                  <c:pt idx="241">
                    <c:v>DESCRIÇÃO</c:v>
                  </c:pt>
                  <c:pt idx="242">
                    <c:v>REGISTRO CONTROLADOR DE VAZAO RL-B 150X150mm</c:v>
                  </c:pt>
                  <c:pt idx="243">
                    <c:v>REGISTRO CONTROLADOR DE VAZAO RL-B 150X150MM</c:v>
                  </c:pt>
                  <c:pt idx="244">
                    <c:v>MONTADOR (TUBO AÇO/EQUIPAMENTOS) COM ENCARGOS COMPLEMENTARES</c:v>
                  </c:pt>
                  <c:pt idx="245">
                    <c:v>SERVENTE COM ENCARGOS COMPLEMENTARES</c:v>
                  </c:pt>
                  <c:pt idx="248">
                    <c:v>DESCRIÇÃO</c:v>
                  </c:pt>
                  <c:pt idx="249">
                    <c:v>REGISTRO CONTROLADOR DE VAZAO RL-B 200X200mm</c:v>
                  </c:pt>
                  <c:pt idx="250">
                    <c:v>REGISTRO CONTROLADOR DE VAZAO RL-B 200X200MM</c:v>
                  </c:pt>
                  <c:pt idx="251">
                    <c:v>MONTADOR (TUBO AÇO/EQUIPAMENTOS) COM ENCARGOS COMPLEMENTARES</c:v>
                  </c:pt>
                  <c:pt idx="252">
                    <c:v>SERVENTE COM ENCARGOS COMPLEMENTARES</c:v>
                  </c:pt>
                  <c:pt idx="255">
                    <c:v>DESCRIÇÃO</c:v>
                  </c:pt>
                  <c:pt idx="256">
                    <c:v>REGISTRO CONTROLADOR DE VAZAO RL-B 200X100mm</c:v>
                  </c:pt>
                  <c:pt idx="257">
                    <c:v>REGISTRO CONTROLADOR DE VAZAO RL-B 200X100MM</c:v>
                  </c:pt>
                  <c:pt idx="258">
                    <c:v>MONTADOR (TUBO AÇO/EQUIPAMENTOS) COM ENCARGOS COMPLEMENTARES</c:v>
                  </c:pt>
                  <c:pt idx="259">
                    <c:v>SERVENTE COM ENCARGOS COMPLEMENTARES</c:v>
                  </c:pt>
                  <c:pt idx="262">
                    <c:v>DESCRIÇÃO</c:v>
                  </c:pt>
                  <c:pt idx="263">
                    <c:v>REGISTRO CONTROLADOR DE VAZAO RL-B 200X150mm</c:v>
                  </c:pt>
                  <c:pt idx="264">
                    <c:v>REGISTRO CONTROLADOR DE VAZAO RL-B 200X150MM</c:v>
                  </c:pt>
                  <c:pt idx="265">
                    <c:v>MONTADOR (TUBO AÇO/EQUIPAMENTOS) COM ENCARGOS COMPLEMENTARES</c:v>
                  </c:pt>
                  <c:pt idx="266">
                    <c:v>SERVENTE COM ENCARGOS COMPLEMENTARES</c:v>
                  </c:pt>
                  <c:pt idx="269">
                    <c:v>DESCRIÇÃO</c:v>
                  </c:pt>
                  <c:pt idx="270">
                    <c:v>REGISTRO CONTROLADOR DE VAZAO RL-B 250X200mm</c:v>
                  </c:pt>
                  <c:pt idx="271">
                    <c:v>REGISTRO CONTROLADOR DE VAZAO RL-B 250X200MM</c:v>
                  </c:pt>
                  <c:pt idx="272">
                    <c:v>MONTADOR (TUBO AÇO/EQUIPAMENTOS) COM ENCARGOS COMPLEMENTARES</c:v>
                  </c:pt>
                  <c:pt idx="273">
                    <c:v>SERVENTE COM ENCARGOS COMPLEMENTARES</c:v>
                  </c:pt>
                  <c:pt idx="276">
                    <c:v>DESCRIÇÃO</c:v>
                  </c:pt>
                  <c:pt idx="277">
                    <c:v>REGISTRO CONTROLADOR DE VAZAO RL-B 300X150mm</c:v>
                  </c:pt>
                  <c:pt idx="278">
                    <c:v>REGISTRO CONTROLADOR DE VAZAO RL-B 300X150MM</c:v>
                  </c:pt>
                  <c:pt idx="279">
                    <c:v>MONTADOR (TUBO AÇO/EQUIPAMENTOS) COM ENCARGOS COMPLEMENTARES</c:v>
                  </c:pt>
                  <c:pt idx="280">
                    <c:v>SERVENTE COM ENCARGOS COMPLEMENTARES</c:v>
                  </c:pt>
                  <c:pt idx="283">
                    <c:v>DESCRIÇÃO</c:v>
                  </c:pt>
                  <c:pt idx="284">
                    <c:v>REGISTRO CONTROLADOR DE VAZAO RL-B 300X200mm</c:v>
                  </c:pt>
                  <c:pt idx="285">
                    <c:v>REGISTRO CONTROLADOR DE VAZAO RL-B 300X200MM</c:v>
                  </c:pt>
                  <c:pt idx="286">
                    <c:v>MONTADOR (TUBO AÇO/EQUIPAMENTOS) COM ENCARGOS COMPLEMENTARES</c:v>
                  </c:pt>
                  <c:pt idx="287">
                    <c:v>SERVENTE COM ENCARGOS COMPLEMENTARES</c:v>
                  </c:pt>
                  <c:pt idx="290">
                    <c:v>DESCRIÇÃO</c:v>
                  </c:pt>
                  <c:pt idx="291">
                    <c:v>REGISTRO CONTROLADOR DE VAZAO RL-B 300X250mm</c:v>
                  </c:pt>
                  <c:pt idx="292">
                    <c:v>REGISTRO CONTROLADOR DE VAZAO RL-B 300X250MM</c:v>
                  </c:pt>
                  <c:pt idx="293">
                    <c:v>MONTADOR (TUBO AÇO/EQUIPAMENTOS) COM ENCARGOS COMPLEMENTARES</c:v>
                  </c:pt>
                  <c:pt idx="294">
                    <c:v>SERVENTE COM ENCARGOS COMPLEMENTARES</c:v>
                  </c:pt>
                  <c:pt idx="297">
                    <c:v>DESCRIÇÃO</c:v>
                  </c:pt>
                  <c:pt idx="298">
                    <c:v>REGISTRO CONTROLADOR DE VAZAO RL-B 300X300mm</c:v>
                  </c:pt>
                  <c:pt idx="299">
                    <c:v>REGISTRO CONTROLADOR DE VAZAO RL-B 300X300MM</c:v>
                  </c:pt>
                  <c:pt idx="300">
                    <c:v>MONTADOR (TUBO AÇO/EQUIPAMENTOS) COM ENCARGOS COMPLEMENTARES</c:v>
                  </c:pt>
                  <c:pt idx="301">
                    <c:v>SERVENTE COM ENCARGOS COMPLEMENTARES</c:v>
                  </c:pt>
                  <c:pt idx="304">
                    <c:v>DESCRIÇÃO</c:v>
                  </c:pt>
                  <c:pt idx="305">
                    <c:v>FORNECIMENTO E ESPALHAMENTO DE TERRA VEGETAL PREPARADA</c:v>
                  </c:pt>
                  <c:pt idx="306">
                    <c:v>TERRA VEGETAL (GRANEL)</c:v>
                  </c:pt>
                  <c:pt idx="307">
                    <c:v>SERVENTE COM ENCARGOS COMPLEMENTARES</c:v>
                  </c:pt>
                  <c:pt idx="310">
                    <c:v>DESCRIÇÃO</c:v>
                  </c:pt>
                  <c:pt idx="311">
                    <c:v>TUBO PVC RÍGIDO C/ANEL BORRACHA, SERIE REFORÇADA, P/ESGOTO E AGUAS PLUVIAIS, D = 40MM</c:v>
                  </c:pt>
                  <c:pt idx="312">
                    <c:v>SOLUCAO LIMPADORA PVC</c:v>
                  </c:pt>
                  <c:pt idx="313">
                    <c:v>ADESIVO PVC EM FRASCO DE 850 GRAMAS</c:v>
                  </c:pt>
                  <c:pt idx="314">
                    <c:v>TUBO PVC, SERIE R, DN 40 MM, PARA ESGOTO OU AGUAS PLUVIAIS PREDIAL (NBR 5688)</c:v>
                  </c:pt>
                  <c:pt idx="315">
                    <c:v>ENCANADOR OU BOMBEIRO HIDRÁULICO COM ENCARGOS COMPLEMENTARES</c:v>
                  </c:pt>
                  <c:pt idx="316">
                    <c:v>SERVENTE COM ENCARGOS COMPLEMENTARES</c:v>
                  </c:pt>
                  <c:pt idx="319">
                    <c:v>DESCRIÇÃO</c:v>
                  </c:pt>
                  <c:pt idx="320">
                    <c:v>TUBO PVC RÍGIDO C/ANEL BORRACHA, SERIE REFORÇADA, P/ESGOTO E AGUAS PLUVIAIS, D = 100MM</c:v>
                  </c:pt>
                  <c:pt idx="321">
                    <c:v>PASTA LUBRIFICANTE PARA TUBOS E CONEXOES COM JUNTA ELASTICA (USO EM PVC, ACO, POLIETILENO E OUTROS) ( DE *400* G)</c:v>
                  </c:pt>
                  <c:pt idx="322">
                    <c:v>ANEL BORRACHA DN 100 MM, PARA TUBO SERIE REFORCADA ESGOTO PREDIAL</c:v>
                  </c:pt>
                  <c:pt idx="323">
                    <c:v>TUBO PVC, SERIE R, DN 100 MM, PARA ESGOTO OU AGUAS PLUVIAIS PREDIAL (NBR 5688)</c:v>
                  </c:pt>
                  <c:pt idx="324">
                    <c:v>ENCANADOR OU BOMBEIRO HIDRÁULICO COM ENCARGOS COMPLEMENTARES</c:v>
                  </c:pt>
                  <c:pt idx="325">
                    <c:v>SERVENTE COM ENCARGOS COMPLEMENTARES</c:v>
                  </c:pt>
                  <c:pt idx="328">
                    <c:v>DESCRIÇÃO</c:v>
                  </c:pt>
                  <c:pt idx="329">
                    <c:v>TUBO PVC RÍGIDO C/ANEL BORRACHA, SERIE REFORÇADA, P/ESGOTO E AGUAS PLUVIAIS, D = 75MM</c:v>
                  </c:pt>
                  <c:pt idx="330">
                    <c:v>PASTA LUBRIFICANTE PARA TUBOS E CONEXOES COM JUNTA ELASTICA (USO EM PVC, ACO, POLIETILENO E OUTROS) ( DE *400* G)</c:v>
                  </c:pt>
                  <c:pt idx="331">
                    <c:v>ANEL BORRACHA DN 75 MM, PARA TUBO SERIE REFORCADA ESGOTO PREDIAL</c:v>
                  </c:pt>
                  <c:pt idx="332">
                    <c:v>TUBO PVC, SERIE R, DN 75 MM, PARA ESGOTO OU AGUAS PLUVIAIS PREDIAL (NBR 5688)</c:v>
                  </c:pt>
                  <c:pt idx="333">
                    <c:v>ENCANADOR OU BOMBEIRO HIDRÁULICO COM ENCARGOS COMPLEMENTARES</c:v>
                  </c:pt>
                  <c:pt idx="334">
                    <c:v>SERVENTE COM ENCARGOS COMPLEMENTARES</c:v>
                  </c:pt>
                  <c:pt idx="337">
                    <c:v>DESCRIÇÃO</c:v>
                  </c:pt>
                  <c:pt idx="338">
                    <c:v>TUBO PVC RÍGIDO C/ANEL BORRACHA, SERIE REFORÇADA, P/ESGOTO E AGUAS PLUVIAIS, D = 50MM</c:v>
                  </c:pt>
                  <c:pt idx="339">
                    <c:v>PASTA LUBRIFICANTE PARA TUBOS E CONEXOES COM JUNTA ELASTICA (USO EM PVC, ACO, POLIETILENO E OUTROS) ( DE *400* G)</c:v>
                  </c:pt>
                  <c:pt idx="340">
                    <c:v>ANEL BORRACHA, DN 50 MM, PARA TUBO SERIE REFORCADA ESGOTO PREDIAL</c:v>
                  </c:pt>
                  <c:pt idx="341">
                    <c:v>TUBO PVC, SERIE R, DN 50 MM, PARA ESGOTO OU AGUAS PLUVIAIS PREDIAL (NBR 5688)</c:v>
                  </c:pt>
                  <c:pt idx="342">
                    <c:v>ENCANADOR OU BOMBEIRO HIDRÁULICO COM ENCARGOS COMPLEMENTARES</c:v>
                  </c:pt>
                  <c:pt idx="343">
                    <c:v>SERVENTE COM ENCARGOS COMPLEMENTARES</c:v>
                  </c:pt>
                  <c:pt idx="346">
                    <c:v>DESCRIÇÃO</c:v>
                  </c:pt>
                  <c:pt idx="347">
                    <c:v>JUNCAO SIMPLES PVC RIGIDO C/ ANÉIS,  PARA ESGOTO PRIMARIO, DIAM =100 X 50MM</c:v>
                  </c:pt>
                  <c:pt idx="348">
                    <c:v>ADESIVO PVC EM FRASCO DE 850 GRAMAS</c:v>
                  </c:pt>
                  <c:pt idx="349">
                    <c:v>JUNCAO SIMPLES PVC RIGIDO P/ ESGOTO PRIMARIO, DIAM =100 X 50MM</c:v>
                  </c:pt>
                  <c:pt idx="350">
                    <c:v>SOLUCAO LIMPADORA PVC</c:v>
                  </c:pt>
                  <c:pt idx="351">
                    <c:v>ENCANADOR OU BOMBEIRO HIDRÁULICO COM ENCARGOS COMPLEMENTARES</c:v>
                  </c:pt>
                  <c:pt idx="352">
                    <c:v>SERVENTE COM ENCARGOS COMPLEMENTARES</c:v>
                  </c:pt>
                  <c:pt idx="353">
                    <c:v>ANEL BORRACHA PARA TUBO ESGOTO PREDIAL, DN 100 MM (NBR 5688)</c:v>
                  </c:pt>
                  <c:pt idx="354">
                    <c:v>ANEL BORRACHA PARA TUBO ESGOTO PREDIAL DN 50 MM (NBR 5688)</c:v>
                  </c:pt>
                  <c:pt idx="357">
                    <c:v>DESCRIÇÃO</c:v>
                  </c:pt>
                  <c:pt idx="358">
                    <c:v>TÊ SANITÁRIO EM PVC RÍGIDO C/ ANÉIS, PARA ESGOTO PRIMÁRIO, DIÂM = 75 X 50MM</c:v>
                  </c:pt>
                  <c:pt idx="359">
                    <c:v>PASTA LUBRIFICANTE PARA TUBOS E CONEXOES COM JUNTA ELASTICA (USO EM PVC, ACO, POLIETILENO E OUTROS) ( DE *400* G)</c:v>
                  </c:pt>
                  <c:pt idx="360">
                    <c:v>ANEL BORRACHA PARA TUBO ESGOTO PREDIAL DN 75 MM (NBR 5688)</c:v>
                  </c:pt>
                  <c:pt idx="361">
                    <c:v>ANEL BORRACHA PARA TUBO ESGOTO PREDIAL DN 50 MM (NBR 5688)</c:v>
                  </c:pt>
                  <c:pt idx="362">
                    <c:v>TE SANITARIO, PVC, DN 75 X 50 MM, SERIE NORMAL PARA ESGOTO PREDIAL</c:v>
                  </c:pt>
                  <c:pt idx="363">
                    <c:v>ENCANADOR OU BOMBEIRO HIDRÁULICO COM ENCARGOS COMPLEMENTARES</c:v>
                  </c:pt>
                  <c:pt idx="364">
                    <c:v>SERVENTE COM ENCARGOS COMPLEMENTARES</c:v>
                  </c:pt>
                  <c:pt idx="367">
                    <c:v>DESCRIÇÃO</c:v>
                  </c:pt>
                  <c:pt idx="368">
                    <c:v>TUBO PVC, SERIE R, DN 150 MM, PARA ESGOTO OU AGUAS PLUVIAIS PREDIAL (NBR 5688)</c:v>
                  </c:pt>
                  <c:pt idx="369">
                    <c:v>PASTA LUBRIFICANTE PARA TUBOS E CONEXOES COM JUNTA ELASTICA (USO EM PVC, ACO, POLIETILENO E OUTROS) ( DE *400* G)</c:v>
                  </c:pt>
                  <c:pt idx="370">
                    <c:v>ANEL BORRACHA, DN 150 MM, PARA TUBO SERIE REFORCADA ESGOTO PREDIAL</c:v>
                  </c:pt>
                  <c:pt idx="371">
                    <c:v>TUBO PVC, SERIE R, DN 150 MM, PARA ESGOTO OU AGUAS PLUVIAIS PREDIAL (NBR 5688)</c:v>
                  </c:pt>
                  <c:pt idx="372">
                    <c:v>ENCANADOR OU BOMBEIRO HIDRÁULICO COM ENCARGOS COMPLEMENTARES</c:v>
                  </c:pt>
                  <c:pt idx="373">
                    <c:v>SERVENTE COM ENCARGOS COMPLEMENTARES</c:v>
                  </c:pt>
                  <c:pt idx="376">
                    <c:v>DESCRIÇÃO</c:v>
                  </c:pt>
                  <c:pt idx="377">
                    <c:v>CRUZETA PVC RIGIDO SOLDAVEL, MARROM, D= 25MM</c:v>
                  </c:pt>
                  <c:pt idx="378">
                    <c:v>SERVENTE COM ENCARGOS COMPLEMENTARES</c:v>
                  </c:pt>
                  <c:pt idx="379">
                    <c:v>ENCANADOR OU BOMBEIRO HIDRÁULICO COM ENCARGOS COMPLEMENTARES</c:v>
                  </c:pt>
                  <c:pt idx="380">
                    <c:v>SOLUCAO LIMPADORA PVC</c:v>
                  </c:pt>
                  <c:pt idx="381">
                    <c:v>CRUZETA PVC RIGIDO SOLDAVEL, MARROM, D= 25MM</c:v>
                  </c:pt>
                  <c:pt idx="382">
                    <c:v>ADESIVO PVC EM FRASCO DE 850 GRAMAS</c:v>
                  </c:pt>
                  <c:pt idx="385">
                    <c:v>DESCRIÇÃO</c:v>
                  </c:pt>
                  <c:pt idx="386">
                    <c:v>RESERVATÓRIO METÁLICO TIPO TAÇA 15000L</c:v>
                  </c:pt>
                  <c:pt idx="387">
                    <c:v>RESERVATÓRIO METÁLICO TIPO TAÇA 15000L</c:v>
                  </c:pt>
                  <c:pt idx="388">
                    <c:v>SERVENTE COM ENCARGOS COMPLEMENTARES</c:v>
                  </c:pt>
                  <c:pt idx="389">
                    <c:v>GUINDAUTO HIDRÁULICO, CAPACIDADE MÁXIMA DE CARGA 6200 KG, MOMENTO MÁXIMO DE CARGA 11,7 TM, ALCANCE MÁXIMO HORIZONTAL 9,70 M, INCLUSIVE CAMINHÃO TOCO PBT 16.000 KG, POTÊNCIA DE 189 CV - MATERIAIS NA OPERAÇÃO. AF_08/2015</c:v>
                  </c:pt>
                  <c:pt idx="392">
                    <c:v>DESCRIÇÃO</c:v>
                  </c:pt>
                  <c:pt idx="393">
                    <c:v>CAIXA D´ÁGUA EM FIBRA DE VIDRO - INSTALADA, SEM ESTRUTURA DE SUPORTE CAP. 5.000 LITROS</c:v>
                  </c:pt>
                  <c:pt idx="394">
                    <c:v>CAIXA D'AGUA FIBRA DE VIDRO PARA 5000 LITROS, COM TAMPA</c:v>
                  </c:pt>
                  <c:pt idx="395">
                    <c:v>FITA VEDA ROSCA EM ROLOS DE 18 MM X 10 M (L X C)</c:v>
                  </c:pt>
                  <c:pt idx="396">
                    <c:v>REGISTRO GAVETA BRUTO EM LATAO FORJADO, BITOLA 1 " (REF 1509)</c:v>
                  </c:pt>
                  <c:pt idx="397">
                    <c:v>ADAPTADOR PVC ROSCAVEL, COM FLANGES E ANEL DE VEDACAO, 1", PARA CAIXA D' AGUA</c:v>
                  </c:pt>
                  <c:pt idx="398">
                    <c:v>ADAPTADOR PVC SOLDAVEL, COM FLANGE E ANEL DE VEDACAO, 50 MM X 1 1/2", PARA CAIXA D'AGUA</c:v>
                  </c:pt>
                  <c:pt idx="399">
                    <c:v>ADAPTADOR PVC ROSCAVEL, COM FLANGES E ANEL DE VEDACAO, 3/4", PARA CAIXA D' AGUA</c:v>
                  </c:pt>
                  <c:pt idx="400">
                    <c:v>JOELHO PVC, ROSCAVEL, 90 GRAUS, 1", PARA AGUA FRIA PREDIAL</c:v>
                  </c:pt>
                  <c:pt idx="401">
                    <c:v>LUVA ROSCAVEL, PVC, 1", AGUA FRIA PREDIAL</c:v>
                  </c:pt>
                  <c:pt idx="402">
                    <c:v>LUVA PVC, ROSCAVEL, 1 1/2",  AGUA FRIA PREDIAL</c:v>
                  </c:pt>
                  <c:pt idx="403">
                    <c:v>LUVA ROSCAVEL, PVC, 3/4", AGUA FRIA PREDIAL</c:v>
                  </c:pt>
                  <c:pt idx="404">
                    <c:v>TUBO PVC, ROSCAVEL, 1 1/2",  AGUA FRIA PREDIAL</c:v>
                  </c:pt>
                  <c:pt idx="405">
                    <c:v>TUBO PVC, ROSCAVEL, 1", AGUA FRIA PREDIAL</c:v>
                  </c:pt>
                  <c:pt idx="406">
                    <c:v>TORNEIRA DE BOIA CONVENCIONAL PARA CAIXA D'AGUA, 3/4", COM HASTE E TORNEIRA METALICOS E BALAO PLASTICO</c:v>
                  </c:pt>
                  <c:pt idx="407">
                    <c:v>CONCRETO USINADO BOMBEAVEL, CLASSE DE RESISTENCIA C20, COM BRITA 0 E 1, SLUMP = 100 +/- 20 MM, EXCLUI SERVICO DE BOMBEAMENTO (NBR 8953)</c:v>
                  </c:pt>
                  <c:pt idx="408">
                    <c:v>SERVICO DE BOMBEAMENTO DE CONCRETO COM CONSUMO MINIMO DE 40 M3</c:v>
                  </c:pt>
                  <c:pt idx="409">
                    <c:v>LANÇAMENTO COM USO DE BOMBA, ADENSAMENTO E ACABAMENTO DE CONCRETO EM ESTRUTURAS. AF_12/2015</c:v>
                  </c:pt>
                  <c:pt idx="410">
                    <c:v>SERVENTE COM ENCARGOS COMPLEMENTARES</c:v>
                  </c:pt>
                  <c:pt idx="411">
                    <c:v>ENCANADOR OU BOMBEIRO HIDRÁULICO COM ENCARGOS COMPLEMENTARES</c:v>
                  </c:pt>
                  <c:pt idx="414">
                    <c:v>DESCRIÇÃO</c:v>
                  </c:pt>
                  <c:pt idx="415">
                    <c:v>ASSENTO PLASTICO, UNIVERSAL, BRANCO, PARA VASO SANITARIO, TIPO CONVENCIONAL, INCEPA OU SIMILAR</c:v>
                  </c:pt>
                  <c:pt idx="416">
                    <c:v>ASSENTO SANITARIO DE PLASTICO, TIPO CONVENCIONAL</c:v>
                  </c:pt>
                  <c:pt idx="417">
                    <c:v>SERVENTE COM ENCARGOS COMPLEMENTARES</c:v>
                  </c:pt>
                  <c:pt idx="420">
                    <c:v>DESCRIÇÃO</c:v>
                  </c:pt>
                  <c:pt idx="421">
                    <c:v>LAVATÓRIO LOUÇA (DECA-RAVENA REF L-91) SEM COLUNA, C/SIFÃO CROMADO(DECA REF 1190), VÁLVULA CROMADA (DECA REF1600), CONJ. DE FIXAÇÃO (DECA REF SP7), ENGATE CROMADO, OU SIMILARES</c:v>
                  </c:pt>
                  <c:pt idx="422">
                    <c:v>FITA VEDA ROSCA 18MM</c:v>
                  </c:pt>
                  <c:pt idx="423">
                    <c:v>FIXAÇÃO P/ LAVATÓRIO - PARAFUSOS (DECA - REF: SP-7 OU SIMILAR)</c:v>
                  </c:pt>
                  <c:pt idx="424">
                    <c:v>LAVATÓRIO LOUÇA SEM COLUNA, 56X46CM, LINHA RAVENA, REF: L-91, DECA OU SIMILAR</c:v>
                  </c:pt>
                  <c:pt idx="425">
                    <c:v>VÁLVULA DE ESCOAMENTO PARA LAVATÓRIO, DECA 1602C OU SIMILAR</c:v>
                  </c:pt>
                  <c:pt idx="426">
                    <c:v>ENCANADOR OU BOMBEIRO HIDRÁULICO COM ENCARGOS COMPLEMENTARES</c:v>
                  </c:pt>
                  <c:pt idx="427">
                    <c:v>SERVENTE COM ENCARGOS COMPLEMENTARES</c:v>
                  </c:pt>
                  <c:pt idx="428">
                    <c:v>SIFAO EM METAL CROMADO PARA PIA OU LAVATORIO, 1 X 1.1/2 "</c:v>
                  </c:pt>
                  <c:pt idx="429">
                    <c:v>ENGATE / RABICHO FLEXIVEL INOX 1/2 " X 30 CM</c:v>
                  </c:pt>
                  <c:pt idx="432">
                    <c:v>DESCRIÇÃO</c:v>
                  </c:pt>
                  <c:pt idx="433">
                    <c:v>LAVATÓRIO LOUÇA (DECA-RAVENA REF L-91) COM COLUNA (DECA REF C-9), C/ SIFÃO PLÁSTICO, ENGATE CROMADO (DECA), TORNEIRA DE METAL (DECA REF1190) , VÁLVULA CROMADA (DECA REF1600), CONJUNTO DE FIXAÇÃO (DECA REF SP7) OU SIMILARES</c:v>
                  </c:pt>
                  <c:pt idx="434">
                    <c:v>ENGATE / RABICHO FLEXIVEL INOX 1/2 " X 30 CM</c:v>
                  </c:pt>
                  <c:pt idx="435">
                    <c:v>SIFAO PLASTICO TIPO COPO PARA PIA AMERICANA 1.1/2 X 1.1/2 "</c:v>
                  </c:pt>
                  <c:pt idx="436">
                    <c:v>SERVENTE COM ENCARGOS COMPLEMENTARES</c:v>
                  </c:pt>
                  <c:pt idx="437">
                    <c:v>ENCANADOR OU BOMBEIRO HIDRÁULICO COM ENCARGOS COMPLEMENTARES</c:v>
                  </c:pt>
                  <c:pt idx="438">
                    <c:v>FORNECIMENTO E SUBSTITUIÇAO DE BOBONAS DE 50 LITROS PREENCHIDAS COM POLIURETANO EXPANDIDO</c:v>
                  </c:pt>
                  <c:pt idx="439">
                    <c:v>VÁLVULA DE ESCOAMENTO PARA LAVATÓRIO, DECA 1602C OU SIMILAR</c:v>
                  </c:pt>
                  <c:pt idx="440">
                    <c:v>LAVATÓRIO LOUÇA SEM COLUNA, 56X46CM, LINHA RAVENA, REF: L-91, DECA OU SIMILAR</c:v>
                  </c:pt>
                  <c:pt idx="441">
                    <c:v>FIXAÇÃO P/ LAVATÓRIO - PARAFUSOS (DECA - REF: SP-7 OU SIMILAR)</c:v>
                  </c:pt>
                  <c:pt idx="442">
                    <c:v>FITA VEDA ROSCA 18MM</c:v>
                  </c:pt>
                  <c:pt idx="445">
                    <c:v>DESCRIÇÃO</c:v>
                  </c:pt>
                  <c:pt idx="446">
                    <c:v>LAVATÓRIO CIRÚRGICO EM CHAPA INOX, DIMENSÕES 250 X 41 X 35CM, RODOPIA 25CM, BRASINOX OU SIMILAR), C/ SIFÃO PLÁSTICO, ENGATE CROMADO (DECA), VÁLVULA CROMADA (DECA REF1600), CONJUNTO DE FIXAÇÃO (DECA REF SP7) OU SIMILARES</c:v>
                  </c:pt>
                  <c:pt idx="447">
                    <c:v>LAVATÓRIO CIRÚRGICO EM CHAPA INOX, DIMENSÕES 250 X 41 X 35CM, RODOPIA 25CM, BRASINOX OU SIMILAR</c:v>
                  </c:pt>
                  <c:pt idx="448">
                    <c:v>ENGATE / RABICHO FLEXIVEL INOX 1/2 " X 30 CM</c:v>
                  </c:pt>
                  <c:pt idx="449">
                    <c:v>SIFAO PLASTICO TIPO COPO PARA PIA AMERICANA 1.1/2 X 1.1/2 "</c:v>
                  </c:pt>
                  <c:pt idx="450">
                    <c:v>SERVENTE COM ENCARGOS COMPLEMENTARES</c:v>
                  </c:pt>
                  <c:pt idx="451">
                    <c:v>ENCANADOR OU BOMBEIRO HIDRÁULICO COM ENCARGOS COMPLEMENTARES</c:v>
                  </c:pt>
                  <c:pt idx="452">
                    <c:v>FORNECIMENTO E SUBSTITUIÇAO DE BOBONAS DE 50 LITROS PREENCHIDAS COM POLIURETANO EXPANDIDO</c:v>
                  </c:pt>
                  <c:pt idx="453">
                    <c:v>VÁLVULA DE ESCOAMENTO PARA LAVATÓRIO, DECA 1602C OU SIMILAR</c:v>
                  </c:pt>
                  <c:pt idx="454">
                    <c:v>FIXAÇÃO P/ LAVATÓRIO - PARAFUSOS (DECA - REF: SP-7 OU SIMILAR)</c:v>
                  </c:pt>
                  <c:pt idx="455">
                    <c:v>FITA VEDA ROSCA 18MM</c:v>
                  </c:pt>
                  <c:pt idx="458">
                    <c:v>DESCRIÇÃO</c:v>
                  </c:pt>
                  <c:pt idx="459">
                    <c:v>TORNEIRA PARA LAVATORIO CIRÚRGICO COM SENSOR</c:v>
                  </c:pt>
                  <c:pt idx="460">
                    <c:v>FITA VEDA ROSCA 18MM</c:v>
                  </c:pt>
                  <c:pt idx="461">
                    <c:v>TORNEIRA PARA LAVATORIO CIRÚRGICO COM SENSOR</c:v>
                  </c:pt>
                  <c:pt idx="462">
                    <c:v>ENCANADOR OU BOMBEIRO HIDRÁULICO COM ENCARGOS COMPLEMENTARES</c:v>
                  </c:pt>
                  <c:pt idx="463">
                    <c:v>SERVENTE COM ENCARGOS COMPLEMENTARES</c:v>
                  </c:pt>
                  <c:pt idx="466">
                    <c:v>DESCRIÇÃO</c:v>
                  </c:pt>
                  <c:pt idx="467">
                    <c:v>EXPURGO HOSPITALAR EM AÇO INOX CONFORME PROJETO, INCLUSIVE TAMPA E SIFÃO</c:v>
                  </c:pt>
                  <c:pt idx="468">
                    <c:v>EXPURGO EM AÇO INOX</c:v>
                  </c:pt>
                  <c:pt idx="469">
                    <c:v>PEDREIRO COM ENCARGOS COMPLEMENTARES</c:v>
                  </c:pt>
                  <c:pt idx="470">
                    <c:v>SERVENTE COM ENCARGOS COMPLEMENTARES</c:v>
                  </c:pt>
                  <c:pt idx="471">
                    <c:v>CONCRETO FCK = 15MPA, TRAÇO 1:3,4:3,5 (CIMENTO/ AREIA MÉDIA/ BRITA 1)  - PREPARO MECÂNICO COM BETONEIRA 400 L. AF_07/2016</c:v>
                  </c:pt>
                  <c:pt idx="472">
                    <c:v>ARMAÇÃO DE ESTRUTURAS DE CONCRETO ARMADO, EXCETO VIGAS, PILARES, LAJES E FUNDAÇÕES, UTILIZANDO AÇO CA-50 DE 12,5 MM - MONTAGEM. AF_12/2015</c:v>
                  </c:pt>
                  <c:pt idx="473">
                    <c:v>ARGAMASSA TRAÇO 1:3 (CIMENTO E AREIA MÉDIA) PARA CONTRAPISO, PREPARO MECÂNICO COM BETONEIRA 400 L. AF_06/2014</c:v>
                  </c:pt>
                  <c:pt idx="474">
                    <c:v>SIFÃO PARA EXPURGO</c:v>
                  </c:pt>
                  <c:pt idx="475">
                    <c:v>SERVENTE COM ENCARGOS COMPLEMENTARES</c:v>
                  </c:pt>
                  <c:pt idx="476">
                    <c:v>ENCANADOR OU BOMBEIRO HIDRÁULICO COM ENCARGOS COMPLEMENTARES</c:v>
                  </c:pt>
                  <c:pt idx="479">
                    <c:v>DESCRIÇÃO</c:v>
                  </c:pt>
                  <c:pt idx="480">
                    <c:v>FORNECIMENTO E INSTALAÇÃO DE GRUPO GERADOR DIESEL, COM CARENAGEM, POTENCIA STANDART ENTRE 250 E 260 KVA,VELOCIDADE DE 1800 RPM, FREQUENCIA DE 60 HZ</c:v>
                  </c:pt>
                  <c:pt idx="481">
                    <c:v>GRUPO GERADOR DIESEL, COM CARENAGEM, POTENCIA STANDART ENTRE 250 E 260 KVA, VELOCIDADE DE 1800 RPM, FREQUENCIA DE 60 HZ</c:v>
                  </c:pt>
                  <c:pt idx="482">
                    <c:v>LOCACAO DE GRUPO GERADOR DE *260* KVA, DIESEL REBOCAVEL, ACIONAMENTO MANUAL</c:v>
                  </c:pt>
                  <c:pt idx="483">
                    <c:v>ELETRICISTA COM ENCARGOS COMPLEMENTARES</c:v>
                  </c:pt>
                  <c:pt idx="484">
                    <c:v>SERVENTE COM ENCARGOS COMPLEMENTARES</c:v>
                  </c:pt>
                  <c:pt idx="487">
                    <c:v>DESCRIÇÃO</c:v>
                  </c:pt>
                  <c:pt idx="488">
                    <c:v>FITA ISOLANTE DE BORRACHA AUTOFUSAO, USO ATE 69 KV (ALTA TENSAO)</c:v>
                  </c:pt>
                  <c:pt idx="489">
                    <c:v>FITA ISOLANTE DE BORRACHA AUTOFUSAO, USO ATE 69 KV (ALTA TENSAO)</c:v>
                  </c:pt>
                  <c:pt idx="490">
                    <c:v>ELETRICISTA COM ENCARGOS COMPLEMENTARES</c:v>
                  </c:pt>
                </c:lvl>
                <c:lvl>
                  <c:pt idx="2">
                    <c:v>SINAPI</c:v>
                  </c:pt>
                  <c:pt idx="3">
                    <c:v>SINAPI</c:v>
                  </c:pt>
                  <c:pt idx="4">
                    <c:v>SINAPI</c:v>
                  </c:pt>
                  <c:pt idx="5">
                    <c:v>SINAPI</c:v>
                  </c:pt>
                  <c:pt idx="6">
                    <c:v>SINAPI INSUMO</c:v>
                  </c:pt>
                  <c:pt idx="7">
                    <c:v>SINAPI INSUMO</c:v>
                  </c:pt>
                  <c:pt idx="8">
                    <c:v>SINAPI INSUMO</c:v>
                  </c:pt>
                  <c:pt idx="9">
                    <c:v>SINAPI INSUMO</c:v>
                  </c:pt>
                  <c:pt idx="14">
                    <c:v>SINAPI</c:v>
                  </c:pt>
                  <c:pt idx="15">
                    <c:v>SINAPI</c:v>
                  </c:pt>
                  <c:pt idx="20">
                    <c:v>SINAPI</c:v>
                  </c:pt>
                  <c:pt idx="21">
                    <c:v>SINAPI</c:v>
                  </c:pt>
                  <c:pt idx="26">
                    <c:v>SINAPI</c:v>
                  </c:pt>
                  <c:pt idx="27">
                    <c:v>SINAPI</c:v>
                  </c:pt>
                  <c:pt idx="28">
                    <c:v>SINAPI</c:v>
                  </c:pt>
                  <c:pt idx="33">
                    <c:v>SINAPI</c:v>
                  </c:pt>
                  <c:pt idx="34">
                    <c:v>SINAPI</c:v>
                  </c:pt>
                  <c:pt idx="39">
                    <c:v>SINAPI INSUMO</c:v>
                  </c:pt>
                  <c:pt idx="40">
                    <c:v>SINAPI</c:v>
                  </c:pt>
                  <c:pt idx="45">
                    <c:v>SINAPI</c:v>
                  </c:pt>
                  <c:pt idx="46">
                    <c:v>SINAPI</c:v>
                  </c:pt>
                  <c:pt idx="47">
                    <c:v>SINAPI</c:v>
                  </c:pt>
                  <c:pt idx="48">
                    <c:v>SINAPI</c:v>
                  </c:pt>
                  <c:pt idx="49">
                    <c:v>SINAPI INSUMO</c:v>
                  </c:pt>
                  <c:pt idx="54">
                    <c:v>SINAPI INSUMO</c:v>
                  </c:pt>
                  <c:pt idx="55">
                    <c:v>SINAPI</c:v>
                  </c:pt>
                  <c:pt idx="56">
                    <c:v>SINAPI</c:v>
                  </c:pt>
                  <c:pt idx="61">
                    <c:v>SINAPI</c:v>
                  </c:pt>
                  <c:pt idx="62">
                    <c:v>SINAPI</c:v>
                  </c:pt>
                  <c:pt idx="63">
                    <c:v>ORSE</c:v>
                  </c:pt>
                  <c:pt idx="68">
                    <c:v>SINAPI</c:v>
                  </c:pt>
                  <c:pt idx="69">
                    <c:v>SINAPI</c:v>
                  </c:pt>
                  <c:pt idx="70">
                    <c:v>ORSE</c:v>
                  </c:pt>
                  <c:pt idx="71">
                    <c:v>SINAPI INSUMO</c:v>
                  </c:pt>
                  <c:pt idx="76">
                    <c:v>SINAPI INSUMO</c:v>
                  </c:pt>
                  <c:pt idx="77">
                    <c:v>SINAPI</c:v>
                  </c:pt>
                  <c:pt idx="78">
                    <c:v>SINAPI</c:v>
                  </c:pt>
                  <c:pt idx="79">
                    <c:v>SINAPI INSUMO</c:v>
                  </c:pt>
                  <c:pt idx="84">
                    <c:v>SINAPI INSUMO</c:v>
                  </c:pt>
                  <c:pt idx="85">
                    <c:v>SINAPI</c:v>
                  </c:pt>
                  <c:pt idx="90">
                    <c:v>SINAPI INSUMO</c:v>
                  </c:pt>
                  <c:pt idx="95">
                    <c:v>ORSE</c:v>
                  </c:pt>
                  <c:pt idx="100">
                    <c:v>SEINFRA CE</c:v>
                  </c:pt>
                  <c:pt idx="105">
                    <c:v>SEINFRA CE</c:v>
                  </c:pt>
                  <c:pt idx="110">
                    <c:v>SINAPI</c:v>
                  </c:pt>
                  <c:pt idx="111">
                    <c:v>SINAPI</c:v>
                  </c:pt>
                  <c:pt idx="112">
                    <c:v>SINAPI INSUMO</c:v>
                  </c:pt>
                  <c:pt idx="113">
                    <c:v>ORSE</c:v>
                  </c:pt>
                  <c:pt idx="114">
                    <c:v>SINAPI INSUMO</c:v>
                  </c:pt>
                  <c:pt idx="119">
                    <c:v>SINAPI</c:v>
                  </c:pt>
                  <c:pt idx="120">
                    <c:v>SINAPI</c:v>
                  </c:pt>
                  <c:pt idx="121">
                    <c:v>ORSE</c:v>
                  </c:pt>
                  <c:pt idx="126">
                    <c:v>SINAPI</c:v>
                  </c:pt>
                  <c:pt idx="127">
                    <c:v>SINAPI</c:v>
                  </c:pt>
                  <c:pt idx="132">
                    <c:v>ORSE</c:v>
                  </c:pt>
                  <c:pt idx="133">
                    <c:v>SINAPI</c:v>
                  </c:pt>
                  <c:pt idx="134">
                    <c:v>SINAPI</c:v>
                  </c:pt>
                  <c:pt idx="139">
                    <c:v>ORSE</c:v>
                  </c:pt>
                  <c:pt idx="140">
                    <c:v>SINAPI INSUMO</c:v>
                  </c:pt>
                  <c:pt idx="145">
                    <c:v>SINAPI</c:v>
                  </c:pt>
                  <c:pt idx="146">
                    <c:v>SINAPI</c:v>
                  </c:pt>
                  <c:pt idx="147">
                    <c:v>ORSE</c:v>
                  </c:pt>
                  <c:pt idx="148">
                    <c:v>ORSE</c:v>
                  </c:pt>
                  <c:pt idx="149">
                    <c:v>ORSE</c:v>
                  </c:pt>
                  <c:pt idx="154">
                    <c:v>SINAPI</c:v>
                  </c:pt>
                  <c:pt idx="155">
                    <c:v>SINAPI</c:v>
                  </c:pt>
                  <c:pt idx="156">
                    <c:v>ORSE</c:v>
                  </c:pt>
                  <c:pt idx="161">
                    <c:v>ORSE</c:v>
                  </c:pt>
                  <c:pt idx="162">
                    <c:v>SINAPI</c:v>
                  </c:pt>
                  <c:pt idx="163">
                    <c:v>SINAPI</c:v>
                  </c:pt>
                  <c:pt idx="164">
                    <c:v>SINAPI</c:v>
                  </c:pt>
                  <c:pt idx="169">
                    <c:v>SINAPI</c:v>
                  </c:pt>
                  <c:pt idx="170">
                    <c:v>SINAPI</c:v>
                  </c:pt>
                  <c:pt idx="171">
                    <c:v>ORSE</c:v>
                  </c:pt>
                  <c:pt idx="172">
                    <c:v>ORSE</c:v>
                  </c:pt>
                  <c:pt idx="173">
                    <c:v>SINAPI</c:v>
                  </c:pt>
                  <c:pt idx="174">
                    <c:v>AUXILIAR</c:v>
                  </c:pt>
                  <c:pt idx="175">
                    <c:v>AUXILIAR</c:v>
                  </c:pt>
                  <c:pt idx="180">
                    <c:v>SINAPI INSUMO</c:v>
                  </c:pt>
                  <c:pt idx="181">
                    <c:v>SINAPI INSUMO</c:v>
                  </c:pt>
                  <c:pt idx="182">
                    <c:v>SINAPI</c:v>
                  </c:pt>
                  <c:pt idx="183">
                    <c:v>SINAPI</c:v>
                  </c:pt>
                  <c:pt idx="184">
                    <c:v>SINAPI</c:v>
                  </c:pt>
                  <c:pt idx="185">
                    <c:v>SINAPI INSUMO</c:v>
                  </c:pt>
                  <c:pt idx="186">
                    <c:v>SINAPI</c:v>
                  </c:pt>
                  <c:pt idx="187">
                    <c:v>SINAPI INSUMO</c:v>
                  </c:pt>
                  <c:pt idx="192">
                    <c:v>SINAPI</c:v>
                  </c:pt>
                  <c:pt idx="193">
                    <c:v>ORSE</c:v>
                  </c:pt>
                  <c:pt idx="198">
                    <c:v>SINAPI</c:v>
                  </c:pt>
                  <c:pt idx="199">
                    <c:v>ORSE</c:v>
                  </c:pt>
                  <c:pt idx="204">
                    <c:v>ORSE</c:v>
                  </c:pt>
                  <c:pt idx="205">
                    <c:v>SINAPI INSUMO</c:v>
                  </c:pt>
                  <c:pt idx="206">
                    <c:v>SINAPI</c:v>
                  </c:pt>
                  <c:pt idx="207">
                    <c:v>SINAPI INSUMO</c:v>
                  </c:pt>
                  <c:pt idx="208">
                    <c:v>SINAPI</c:v>
                  </c:pt>
                  <c:pt idx="209">
                    <c:v>SINAPI</c:v>
                  </c:pt>
                  <c:pt idx="210">
                    <c:v>SINAPI</c:v>
                  </c:pt>
                  <c:pt idx="211">
                    <c:v>SINAPI</c:v>
                  </c:pt>
                  <c:pt idx="216">
                    <c:v>SINAPI</c:v>
                  </c:pt>
                  <c:pt idx="217">
                    <c:v>SINAPI</c:v>
                  </c:pt>
                  <c:pt idx="218">
                    <c:v>SINAPI</c:v>
                  </c:pt>
                  <c:pt idx="219">
                    <c:v>SINAPI</c:v>
                  </c:pt>
                  <c:pt idx="220">
                    <c:v>SINAPI INSUMO</c:v>
                  </c:pt>
                  <c:pt idx="221">
                    <c:v>SINAPI INSUMO</c:v>
                  </c:pt>
                  <c:pt idx="222">
                    <c:v>SINAPI</c:v>
                  </c:pt>
                  <c:pt idx="223">
                    <c:v>SINAPI</c:v>
                  </c:pt>
                  <c:pt idx="224">
                    <c:v>SINAPI INSUMO</c:v>
                  </c:pt>
                  <c:pt idx="225">
                    <c:v>SINAPI INSUMO</c:v>
                  </c:pt>
                  <c:pt idx="226">
                    <c:v>ORSE</c:v>
                  </c:pt>
                  <c:pt idx="227">
                    <c:v>ORSE</c:v>
                  </c:pt>
                  <c:pt idx="228">
                    <c:v>ORSE</c:v>
                  </c:pt>
                  <c:pt idx="233">
                    <c:v>AUXILIAR</c:v>
                  </c:pt>
                  <c:pt idx="238">
                    <c:v>SINAPI INSUMO</c:v>
                  </c:pt>
                  <c:pt idx="243">
                    <c:v>TROX</c:v>
                  </c:pt>
                  <c:pt idx="244">
                    <c:v>SINAPI</c:v>
                  </c:pt>
                  <c:pt idx="245">
                    <c:v>SINAPI</c:v>
                  </c:pt>
                  <c:pt idx="250">
                    <c:v>TROX</c:v>
                  </c:pt>
                  <c:pt idx="251">
                    <c:v>SINAPI</c:v>
                  </c:pt>
                  <c:pt idx="252">
                    <c:v>SINAPI</c:v>
                  </c:pt>
                  <c:pt idx="257">
                    <c:v>TROX</c:v>
                  </c:pt>
                  <c:pt idx="258">
                    <c:v>SINAPI</c:v>
                  </c:pt>
                  <c:pt idx="259">
                    <c:v>SINAPI</c:v>
                  </c:pt>
                  <c:pt idx="264">
                    <c:v>TROX</c:v>
                  </c:pt>
                  <c:pt idx="265">
                    <c:v>SINAPI</c:v>
                  </c:pt>
                  <c:pt idx="266">
                    <c:v>SINAPI</c:v>
                  </c:pt>
                  <c:pt idx="271">
                    <c:v>TROX</c:v>
                  </c:pt>
                  <c:pt idx="272">
                    <c:v>SINAPI</c:v>
                  </c:pt>
                  <c:pt idx="273">
                    <c:v>SINAPI</c:v>
                  </c:pt>
                  <c:pt idx="278">
                    <c:v>TROX</c:v>
                  </c:pt>
                  <c:pt idx="279">
                    <c:v>SINAPI</c:v>
                  </c:pt>
                  <c:pt idx="280">
                    <c:v>SINAPI</c:v>
                  </c:pt>
                  <c:pt idx="285">
                    <c:v>TROX</c:v>
                  </c:pt>
                  <c:pt idx="286">
                    <c:v>SINAPI</c:v>
                  </c:pt>
                  <c:pt idx="287">
                    <c:v>SINAPI</c:v>
                  </c:pt>
                  <c:pt idx="292">
                    <c:v>TROX</c:v>
                  </c:pt>
                  <c:pt idx="293">
                    <c:v>SINAPI</c:v>
                  </c:pt>
                  <c:pt idx="294">
                    <c:v>SINAPI</c:v>
                  </c:pt>
                  <c:pt idx="299">
                    <c:v>TROX</c:v>
                  </c:pt>
                  <c:pt idx="300">
                    <c:v>SINAPI</c:v>
                  </c:pt>
                  <c:pt idx="301">
                    <c:v>SINAPI</c:v>
                  </c:pt>
                  <c:pt idx="306">
                    <c:v>SINAPI INSUMO</c:v>
                  </c:pt>
                  <c:pt idx="307">
                    <c:v>SINAPI</c:v>
                  </c:pt>
                  <c:pt idx="312">
                    <c:v>ORSE</c:v>
                  </c:pt>
                  <c:pt idx="313">
                    <c:v>ORSE</c:v>
                  </c:pt>
                  <c:pt idx="314">
                    <c:v>SINAPI INSUMO</c:v>
                  </c:pt>
                  <c:pt idx="315">
                    <c:v>SINAPI</c:v>
                  </c:pt>
                  <c:pt idx="316">
                    <c:v>SINAPI</c:v>
                  </c:pt>
                  <c:pt idx="321">
                    <c:v>SINAPI INSUMO</c:v>
                  </c:pt>
                  <c:pt idx="322">
                    <c:v>SINAPI INSUMO</c:v>
                  </c:pt>
                  <c:pt idx="323">
                    <c:v>SINAPI INSUMO</c:v>
                  </c:pt>
                  <c:pt idx="324">
                    <c:v>SINAPI</c:v>
                  </c:pt>
                  <c:pt idx="325">
                    <c:v>SINAPI</c:v>
                  </c:pt>
                  <c:pt idx="330">
                    <c:v>SINAPI INSUMO</c:v>
                  </c:pt>
                  <c:pt idx="331">
                    <c:v>SINAPI INSUMO</c:v>
                  </c:pt>
                  <c:pt idx="332">
                    <c:v>SINAPI INSUMO</c:v>
                  </c:pt>
                  <c:pt idx="333">
                    <c:v>SINAPI</c:v>
                  </c:pt>
                  <c:pt idx="334">
                    <c:v>SINAPI</c:v>
                  </c:pt>
                  <c:pt idx="339">
                    <c:v>SINAPI INSUMO</c:v>
                  </c:pt>
                  <c:pt idx="340">
                    <c:v>SINAPI INSUMO</c:v>
                  </c:pt>
                  <c:pt idx="341">
                    <c:v>SINAPI INSUMO</c:v>
                  </c:pt>
                  <c:pt idx="342">
                    <c:v>SINAPI</c:v>
                  </c:pt>
                  <c:pt idx="343">
                    <c:v>SINAPI</c:v>
                  </c:pt>
                  <c:pt idx="348">
                    <c:v>ORSE</c:v>
                  </c:pt>
                  <c:pt idx="349">
                    <c:v>ORSE</c:v>
                  </c:pt>
                  <c:pt idx="350">
                    <c:v>ORSE</c:v>
                  </c:pt>
                  <c:pt idx="351">
                    <c:v>SINAPI</c:v>
                  </c:pt>
                  <c:pt idx="352">
                    <c:v>SINAPI</c:v>
                  </c:pt>
                  <c:pt idx="353">
                    <c:v>SINAPI INSUMO</c:v>
                  </c:pt>
                  <c:pt idx="354">
                    <c:v>SINAPI INSUMO</c:v>
                  </c:pt>
                  <c:pt idx="359">
                    <c:v>SINAPI INSUMO</c:v>
                  </c:pt>
                  <c:pt idx="360">
                    <c:v>SINAPI INSUMO</c:v>
                  </c:pt>
                  <c:pt idx="361">
                    <c:v>SINAPI INSUMO</c:v>
                  </c:pt>
                  <c:pt idx="362">
                    <c:v>SINAPI INSUMO</c:v>
                  </c:pt>
                  <c:pt idx="363">
                    <c:v>SINAPI</c:v>
                  </c:pt>
                  <c:pt idx="364">
                    <c:v>SINAPI</c:v>
                  </c:pt>
                  <c:pt idx="369">
                    <c:v>SINAPI INSUMO</c:v>
                  </c:pt>
                  <c:pt idx="370">
                    <c:v>SINAPI INSUMO</c:v>
                  </c:pt>
                  <c:pt idx="371">
                    <c:v>SINAPI INSUMO</c:v>
                  </c:pt>
                  <c:pt idx="372">
                    <c:v>SINAPI</c:v>
                  </c:pt>
                  <c:pt idx="373">
                    <c:v>SINAPI</c:v>
                  </c:pt>
                  <c:pt idx="378">
                    <c:v>SINAPI</c:v>
                  </c:pt>
                  <c:pt idx="379">
                    <c:v>SINAPI</c:v>
                  </c:pt>
                  <c:pt idx="380">
                    <c:v>ORSE</c:v>
                  </c:pt>
                  <c:pt idx="381">
                    <c:v>ORSE</c:v>
                  </c:pt>
                  <c:pt idx="382">
                    <c:v>ORSE</c:v>
                  </c:pt>
                  <c:pt idx="387">
                    <c:v>FAZFORTE</c:v>
                  </c:pt>
                  <c:pt idx="388">
                    <c:v>SINAPI</c:v>
                  </c:pt>
                  <c:pt idx="389">
                    <c:v>SINAPI</c:v>
                  </c:pt>
                  <c:pt idx="394">
                    <c:v>SINAPI INSUMO</c:v>
                  </c:pt>
                  <c:pt idx="395">
                    <c:v>SINAPI INSUMO</c:v>
                  </c:pt>
                  <c:pt idx="396">
                    <c:v>SINAPI INSUMO</c:v>
                  </c:pt>
                  <c:pt idx="397">
                    <c:v>SINAPI INSUMO</c:v>
                  </c:pt>
                  <c:pt idx="398">
                    <c:v>SINAPI INSUMO</c:v>
                  </c:pt>
                  <c:pt idx="399">
                    <c:v>SINAPI INSUMO</c:v>
                  </c:pt>
                  <c:pt idx="400">
                    <c:v>SINAPI INSUMO</c:v>
                  </c:pt>
                  <c:pt idx="401">
                    <c:v>SINAPI INSUMO</c:v>
                  </c:pt>
                  <c:pt idx="402">
                    <c:v>SINAPI INSUMO</c:v>
                  </c:pt>
                  <c:pt idx="403">
                    <c:v>SINAPI INSUMO</c:v>
                  </c:pt>
                  <c:pt idx="404">
                    <c:v>SINAPI INSUMO</c:v>
                  </c:pt>
                  <c:pt idx="405">
                    <c:v>SINAPI INSUMO</c:v>
                  </c:pt>
                  <c:pt idx="406">
                    <c:v>SINAPI INSUMO</c:v>
                  </c:pt>
                  <c:pt idx="407">
                    <c:v>SINAPI INSUMO</c:v>
                  </c:pt>
                  <c:pt idx="408">
                    <c:v>SINAPI INSUMO</c:v>
                  </c:pt>
                  <c:pt idx="409">
                    <c:v>SINAPI</c:v>
                  </c:pt>
                  <c:pt idx="410">
                    <c:v>SINAPI</c:v>
                  </c:pt>
                  <c:pt idx="411">
                    <c:v>SINAPI</c:v>
                  </c:pt>
                  <c:pt idx="416">
                    <c:v>SINAPI INSUMO</c:v>
                  </c:pt>
                  <c:pt idx="417">
                    <c:v>SINAPI</c:v>
                  </c:pt>
                  <c:pt idx="422">
                    <c:v>ORSE</c:v>
                  </c:pt>
                  <c:pt idx="423">
                    <c:v>ORSE</c:v>
                  </c:pt>
                  <c:pt idx="424">
                    <c:v>ORSE</c:v>
                  </c:pt>
                  <c:pt idx="425">
                    <c:v>ORSE</c:v>
                  </c:pt>
                  <c:pt idx="426">
                    <c:v>SINAPI</c:v>
                  </c:pt>
                  <c:pt idx="427">
                    <c:v>SINAPI</c:v>
                  </c:pt>
                  <c:pt idx="428">
                    <c:v>SINAPI INSUMO</c:v>
                  </c:pt>
                  <c:pt idx="429">
                    <c:v>SINAPI INSUMO</c:v>
                  </c:pt>
                  <c:pt idx="434">
                    <c:v>SINAPI INSUMO</c:v>
                  </c:pt>
                  <c:pt idx="435">
                    <c:v>SINAPI INSUMO</c:v>
                  </c:pt>
                  <c:pt idx="436">
                    <c:v>SINAPI</c:v>
                  </c:pt>
                  <c:pt idx="437">
                    <c:v>SINAPI</c:v>
                  </c:pt>
                  <c:pt idx="438">
                    <c:v>ORSE</c:v>
                  </c:pt>
                  <c:pt idx="439">
                    <c:v>ORSE</c:v>
                  </c:pt>
                  <c:pt idx="440">
                    <c:v>ORSE</c:v>
                  </c:pt>
                  <c:pt idx="441">
                    <c:v>ORSE</c:v>
                  </c:pt>
                  <c:pt idx="442">
                    <c:v>ORSE</c:v>
                  </c:pt>
                  <c:pt idx="447">
                    <c:v>ORSE</c:v>
                  </c:pt>
                  <c:pt idx="448">
                    <c:v>SINAPI INSUMO</c:v>
                  </c:pt>
                  <c:pt idx="449">
                    <c:v>SINAPI INSUMO</c:v>
                  </c:pt>
                  <c:pt idx="450">
                    <c:v>SINAPI</c:v>
                  </c:pt>
                  <c:pt idx="451">
                    <c:v>SINAPI</c:v>
                  </c:pt>
                  <c:pt idx="452">
                    <c:v>ORSE</c:v>
                  </c:pt>
                  <c:pt idx="453">
                    <c:v>ORSE</c:v>
                  </c:pt>
                  <c:pt idx="454">
                    <c:v>ORSE</c:v>
                  </c:pt>
                  <c:pt idx="455">
                    <c:v>ORSE</c:v>
                  </c:pt>
                  <c:pt idx="460">
                    <c:v>ORSE</c:v>
                  </c:pt>
                  <c:pt idx="461">
                    <c:v>SOLUCENTER</c:v>
                  </c:pt>
                  <c:pt idx="462">
                    <c:v>SINAPI</c:v>
                  </c:pt>
                  <c:pt idx="463">
                    <c:v>SINAPI</c:v>
                  </c:pt>
                  <c:pt idx="468">
                    <c:v>HIDRONOX</c:v>
                  </c:pt>
                  <c:pt idx="469">
                    <c:v>SINAPI</c:v>
                  </c:pt>
                  <c:pt idx="470">
                    <c:v>SINAPI</c:v>
                  </c:pt>
                  <c:pt idx="471">
                    <c:v>SINAPI</c:v>
                  </c:pt>
                  <c:pt idx="472">
                    <c:v>SINAPI</c:v>
                  </c:pt>
                  <c:pt idx="473">
                    <c:v>SINAPI</c:v>
                  </c:pt>
                  <c:pt idx="474">
                    <c:v>SICAINOX</c:v>
                  </c:pt>
                  <c:pt idx="475">
                    <c:v>SINAPI</c:v>
                  </c:pt>
                  <c:pt idx="476">
                    <c:v>SINAPI</c:v>
                  </c:pt>
                  <c:pt idx="481">
                    <c:v>SINAPI INSUMO</c:v>
                  </c:pt>
                  <c:pt idx="482">
                    <c:v>SINAPI INSUMO</c:v>
                  </c:pt>
                  <c:pt idx="483">
                    <c:v>SINAPI</c:v>
                  </c:pt>
                  <c:pt idx="484">
                    <c:v>SINAPI</c:v>
                  </c:pt>
                  <c:pt idx="489">
                    <c:v>SINAPI INSUMO</c:v>
                  </c:pt>
                  <c:pt idx="490">
                    <c:v>SINAPI</c:v>
                  </c:pt>
                </c:lvl>
                <c:lvl>
                  <c:pt idx="0">
                    <c:v>COD.</c:v>
                  </c:pt>
                  <c:pt idx="1">
                    <c:v>COMP. 1</c:v>
                  </c:pt>
                  <c:pt idx="2">
                    <c:v>90781</c:v>
                  </c:pt>
                  <c:pt idx="3">
                    <c:v>88253</c:v>
                  </c:pt>
                  <c:pt idx="4">
                    <c:v>88262</c:v>
                  </c:pt>
                  <c:pt idx="5">
                    <c:v>88316</c:v>
                  </c:pt>
                  <c:pt idx="6">
                    <c:v>345</c:v>
                  </c:pt>
                  <c:pt idx="7">
                    <c:v>4491</c:v>
                  </c:pt>
                  <c:pt idx="8">
                    <c:v>5067</c:v>
                  </c:pt>
                  <c:pt idx="9">
                    <c:v>10567</c:v>
                  </c:pt>
                  <c:pt idx="10">
                    <c:v>Obs: composição/Base -  Composição ORSE - 4816</c:v>
                  </c:pt>
                  <c:pt idx="12">
                    <c:v>COD.</c:v>
                  </c:pt>
                  <c:pt idx="13">
                    <c:v>COMP. 2</c:v>
                  </c:pt>
                  <c:pt idx="14">
                    <c:v>88316</c:v>
                  </c:pt>
                  <c:pt idx="15">
                    <c:v>88262</c:v>
                  </c:pt>
                  <c:pt idx="16">
                    <c:v>Obs: composição/Base -  Composição ORSE - 00030</c:v>
                  </c:pt>
                  <c:pt idx="18">
                    <c:v>COD.</c:v>
                  </c:pt>
                  <c:pt idx="19">
                    <c:v>COMP. 3</c:v>
                  </c:pt>
                  <c:pt idx="20">
                    <c:v>88309</c:v>
                  </c:pt>
                  <c:pt idx="21">
                    <c:v>88316</c:v>
                  </c:pt>
                  <c:pt idx="22">
                    <c:v>Obs: composição/Base -  Composição ORSE - 03240</c:v>
                  </c:pt>
                  <c:pt idx="24">
                    <c:v>COD.</c:v>
                  </c:pt>
                  <c:pt idx="25">
                    <c:v>COMP. 4</c:v>
                  </c:pt>
                  <c:pt idx="26">
                    <c:v>88316</c:v>
                  </c:pt>
                  <c:pt idx="27">
                    <c:v>91467</c:v>
                  </c:pt>
                  <c:pt idx="28">
                    <c:v>94963</c:v>
                  </c:pt>
                  <c:pt idx="29">
                    <c:v>Obs: composição/Base -  Composição ORSE - 03242</c:v>
                  </c:pt>
                  <c:pt idx="31">
                    <c:v>COD.</c:v>
                  </c:pt>
                  <c:pt idx="32">
                    <c:v>COMP. 5</c:v>
                  </c:pt>
                  <c:pt idx="33">
                    <c:v>90781</c:v>
                  </c:pt>
                  <c:pt idx="34">
                    <c:v>88253</c:v>
                  </c:pt>
                  <c:pt idx="35">
                    <c:v>Obs: composição/Base -  Composição ORSE - 02548</c:v>
                  </c:pt>
                  <c:pt idx="37">
                    <c:v>COD.</c:v>
                  </c:pt>
                  <c:pt idx="38">
                    <c:v>COMP. 6</c:v>
                  </c:pt>
                  <c:pt idx="39">
                    <c:v>1527</c:v>
                  </c:pt>
                  <c:pt idx="40">
                    <c:v>92874</c:v>
                  </c:pt>
                  <c:pt idx="41">
                    <c:v>Obs: composição/Base -  Composição ORSE 07369</c:v>
                  </c:pt>
                  <c:pt idx="43">
                    <c:v>COD.</c:v>
                  </c:pt>
                  <c:pt idx="44">
                    <c:v>COMP. 7</c:v>
                  </c:pt>
                  <c:pt idx="45">
                    <c:v>88245</c:v>
                  </c:pt>
                  <c:pt idx="46">
                    <c:v>88309</c:v>
                  </c:pt>
                  <c:pt idx="47">
                    <c:v>88316</c:v>
                  </c:pt>
                  <c:pt idx="48">
                    <c:v>94971</c:v>
                  </c:pt>
                  <c:pt idx="49">
                    <c:v>7156</c:v>
                  </c:pt>
                  <c:pt idx="50">
                    <c:v>Obs: composição/Base -  Composição  SINAPI - 72183 (Modificada)</c:v>
                  </c:pt>
                  <c:pt idx="52">
                    <c:v>COD.</c:v>
                  </c:pt>
                  <c:pt idx="53">
                    <c:v>COMP. 8</c:v>
                  </c:pt>
                  <c:pt idx="54">
                    <c:v>10966</c:v>
                  </c:pt>
                  <c:pt idx="55">
                    <c:v>88278</c:v>
                  </c:pt>
                  <c:pt idx="56">
                    <c:v>88316</c:v>
                  </c:pt>
                  <c:pt idx="57">
                    <c:v>Obs: composição/Base - SINAPI JULHO/18 - 72113</c:v>
                  </c:pt>
                  <c:pt idx="59">
                    <c:v>COD.</c:v>
                  </c:pt>
                  <c:pt idx="60">
                    <c:v>COMP. 9</c:v>
                  </c:pt>
                  <c:pt idx="61">
                    <c:v>88278</c:v>
                  </c:pt>
                  <c:pt idx="62">
                    <c:v>88316</c:v>
                  </c:pt>
                  <c:pt idx="63">
                    <c:v>13086</c:v>
                  </c:pt>
                  <c:pt idx="64">
                    <c:v>Obs: composição/Base - Composição adaptada SINAPI - 12203</c:v>
                  </c:pt>
                  <c:pt idx="66">
                    <c:v>COD.</c:v>
                  </c:pt>
                  <c:pt idx="67">
                    <c:v>COMP. 10</c:v>
                  </c:pt>
                  <c:pt idx="68">
                    <c:v>88278</c:v>
                  </c:pt>
                  <c:pt idx="69">
                    <c:v>88316</c:v>
                  </c:pt>
                  <c:pt idx="70">
                    <c:v>981</c:v>
                  </c:pt>
                  <c:pt idx="71">
                    <c:v>7695</c:v>
                  </c:pt>
                  <c:pt idx="72">
                    <c:v>Obs: composição/Base -  ORSE - 893</c:v>
                  </c:pt>
                  <c:pt idx="74">
                    <c:v>COD.</c:v>
                  </c:pt>
                  <c:pt idx="75">
                    <c:v>COMP. 11</c:v>
                  </c:pt>
                  <c:pt idx="76">
                    <c:v>1332</c:v>
                  </c:pt>
                  <c:pt idx="77">
                    <c:v>88315</c:v>
                  </c:pt>
                  <c:pt idx="78">
                    <c:v>88316</c:v>
                  </c:pt>
                  <c:pt idx="79">
                    <c:v>10997</c:v>
                  </c:pt>
                  <c:pt idx="80">
                    <c:v>Obs: composição/Base -Composição adaptada - ORSE - 08773</c:v>
                  </c:pt>
                  <c:pt idx="82">
                    <c:v>COD.</c:v>
                  </c:pt>
                  <c:pt idx="83">
                    <c:v>COMP. 12</c:v>
                  </c:pt>
                  <c:pt idx="84">
                    <c:v>11977</c:v>
                  </c:pt>
                  <c:pt idx="85">
                    <c:v>88316</c:v>
                  </c:pt>
                  <c:pt idx="86">
                    <c:v>Obs: composição/Base - Composição adaptada - ORSE - 00685</c:v>
                  </c:pt>
                  <c:pt idx="88">
                    <c:v>COD.</c:v>
                  </c:pt>
                  <c:pt idx="89">
                    <c:v>COMP. 13</c:v>
                  </c:pt>
                  <c:pt idx="90">
                    <c:v>34583</c:v>
                  </c:pt>
                  <c:pt idx="91">
                    <c:v>Obs:  composição/Base - Composição ORSE - 10565</c:v>
                  </c:pt>
                  <c:pt idx="93">
                    <c:v>COD.</c:v>
                  </c:pt>
                  <c:pt idx="94">
                    <c:v>COMP. 14</c:v>
                  </c:pt>
                  <c:pt idx="95">
                    <c:v>11262</c:v>
                  </c:pt>
                  <c:pt idx="96">
                    <c:v>Obs:  composição/Base - Composição adaptada  SINAPI - 10565</c:v>
                  </c:pt>
                  <c:pt idx="98">
                    <c:v>COD.</c:v>
                  </c:pt>
                  <c:pt idx="99">
                    <c:v>COMP. 15</c:v>
                  </c:pt>
                  <c:pt idx="100">
                    <c:v>I8333</c:v>
                  </c:pt>
                  <c:pt idx="101">
                    <c:v>Obs:  composição/Base - Composição adaptada  SINAPI - 10565</c:v>
                  </c:pt>
                  <c:pt idx="103">
                    <c:v>COD.</c:v>
                  </c:pt>
                  <c:pt idx="104">
                    <c:v>COMP. 16</c:v>
                  </c:pt>
                  <c:pt idx="105">
                    <c:v>I8333</c:v>
                  </c:pt>
                  <c:pt idx="106">
                    <c:v>Obs:  composição/Base - Composição adaptada  SINAPI - 10565</c:v>
                  </c:pt>
                  <c:pt idx="108">
                    <c:v>COD.</c:v>
                  </c:pt>
                  <c:pt idx="109">
                    <c:v>COMP. 17</c:v>
                  </c:pt>
                  <c:pt idx="110">
                    <c:v>88309</c:v>
                  </c:pt>
                  <c:pt idx="111">
                    <c:v>88316</c:v>
                  </c:pt>
                  <c:pt idx="112">
                    <c:v>34357</c:v>
                  </c:pt>
                  <c:pt idx="113">
                    <c:v>7403</c:v>
                  </c:pt>
                  <c:pt idx="114">
                    <c:v>34353</c:v>
                  </c:pt>
                  <c:pt idx="115">
                    <c:v>Obs: composição/Base -  Composição adaptada -  ORSE 10617</c:v>
                  </c:pt>
                  <c:pt idx="117">
                    <c:v>COD.</c:v>
                  </c:pt>
                  <c:pt idx="118">
                    <c:v>COMP. 18</c:v>
                  </c:pt>
                  <c:pt idx="119">
                    <c:v>88309</c:v>
                  </c:pt>
                  <c:pt idx="120">
                    <c:v>88316</c:v>
                  </c:pt>
                  <c:pt idx="121">
                    <c:v>256</c:v>
                  </c:pt>
                  <c:pt idx="122">
                    <c:v>Obs: composição/Base -  ORSE 09681</c:v>
                  </c:pt>
                  <c:pt idx="124">
                    <c:v>COD.</c:v>
                  </c:pt>
                  <c:pt idx="125">
                    <c:v>COMP. 19</c:v>
                  </c:pt>
                  <c:pt idx="126">
                    <c:v>73833/1</c:v>
                  </c:pt>
                  <c:pt idx="127">
                    <c:v>96109</c:v>
                  </c:pt>
                  <c:pt idx="128">
                    <c:v>Obs: composição/Base - ORSE - 01946</c:v>
                  </c:pt>
                  <c:pt idx="130">
                    <c:v>COD.</c:v>
                  </c:pt>
                  <c:pt idx="131">
                    <c:v>COMP. 20</c:v>
                  </c:pt>
                  <c:pt idx="132">
                    <c:v>256</c:v>
                  </c:pt>
                  <c:pt idx="133">
                    <c:v>88309</c:v>
                  </c:pt>
                  <c:pt idx="134">
                    <c:v>88316</c:v>
                  </c:pt>
                  <c:pt idx="135">
                    <c:v>Obs: composição/Base - ORSE Modificada - 90407 + 256/ORSE INSUMO</c:v>
                  </c:pt>
                  <c:pt idx="137">
                    <c:v>COD.</c:v>
                  </c:pt>
                  <c:pt idx="138">
                    <c:v>COMP. 21</c:v>
                  </c:pt>
                  <c:pt idx="139">
                    <c:v>1979</c:v>
                  </c:pt>
                  <c:pt idx="140">
                    <c:v>1379</c:v>
                  </c:pt>
                  <c:pt idx="141">
                    <c:v>Obs: composição/Base - ORSE - 2260</c:v>
                  </c:pt>
                  <c:pt idx="143">
                    <c:v>COD.</c:v>
                  </c:pt>
                  <c:pt idx="144">
                    <c:v>COMP. 22</c:v>
                  </c:pt>
                  <c:pt idx="145">
                    <c:v>88309</c:v>
                  </c:pt>
                  <c:pt idx="146">
                    <c:v>88316</c:v>
                  </c:pt>
                  <c:pt idx="147">
                    <c:v>2540</c:v>
                  </c:pt>
                  <c:pt idx="148">
                    <c:v>2684</c:v>
                  </c:pt>
                  <c:pt idx="149">
                    <c:v>9758</c:v>
                  </c:pt>
                  <c:pt idx="150">
                    <c:v>Obs: composição/Base -  ORSE - 9418</c:v>
                  </c:pt>
                  <c:pt idx="152">
                    <c:v>COD.</c:v>
                  </c:pt>
                  <c:pt idx="153">
                    <c:v>COMP. 23</c:v>
                  </c:pt>
                  <c:pt idx="154">
                    <c:v>88309</c:v>
                  </c:pt>
                  <c:pt idx="155">
                    <c:v>88316</c:v>
                  </c:pt>
                  <c:pt idx="156">
                    <c:v>9238</c:v>
                  </c:pt>
                  <c:pt idx="157">
                    <c:v>Obs: composição/Base -  ORSE - 9360</c:v>
                  </c:pt>
                  <c:pt idx="159">
                    <c:v>COD.</c:v>
                  </c:pt>
                  <c:pt idx="160">
                    <c:v>COMP. 24</c:v>
                  </c:pt>
                  <c:pt idx="161">
                    <c:v>12793</c:v>
                  </c:pt>
                  <c:pt idx="162">
                    <c:v>88309</c:v>
                  </c:pt>
                  <c:pt idx="163">
                    <c:v>88316</c:v>
                  </c:pt>
                  <c:pt idx="164">
                    <c:v>87295</c:v>
                  </c:pt>
                  <c:pt idx="165">
                    <c:v>Obs: composição/Base -  ORSE - 11944</c:v>
                  </c:pt>
                  <c:pt idx="167">
                    <c:v>COD.</c:v>
                  </c:pt>
                  <c:pt idx="168">
                    <c:v>COMP. 25</c:v>
                  </c:pt>
                  <c:pt idx="169">
                    <c:v>88309</c:v>
                  </c:pt>
                  <c:pt idx="170">
                    <c:v>88316</c:v>
                  </c:pt>
                  <c:pt idx="171">
                    <c:v>3116</c:v>
                  </c:pt>
                  <c:pt idx="172">
                    <c:v>10994</c:v>
                  </c:pt>
                  <c:pt idx="173">
                    <c:v>87298</c:v>
                  </c:pt>
                  <c:pt idx="174">
                    <c:v>COMP. 196</c:v>
                  </c:pt>
                  <c:pt idx="175">
                    <c:v>COMP. 197</c:v>
                  </c:pt>
                  <c:pt idx="176">
                    <c:v>Obs: composição/Base -  ORSE JANEIRO/2016 - 7272(Modificado)</c:v>
                  </c:pt>
                  <c:pt idx="178">
                    <c:v>COD.</c:v>
                  </c:pt>
                  <c:pt idx="179">
                    <c:v>COMP. 26</c:v>
                  </c:pt>
                  <c:pt idx="180">
                    <c:v>38637</c:v>
                  </c:pt>
                  <c:pt idx="181">
                    <c:v>1749</c:v>
                  </c:pt>
                  <c:pt idx="182">
                    <c:v>88267</c:v>
                  </c:pt>
                  <c:pt idx="183">
                    <c:v>88309</c:v>
                  </c:pt>
                  <c:pt idx="184">
                    <c:v>88316</c:v>
                  </c:pt>
                  <c:pt idx="185">
                    <c:v>6157</c:v>
                  </c:pt>
                  <c:pt idx="186">
                    <c:v>94963</c:v>
                  </c:pt>
                  <c:pt idx="187">
                    <c:v>38</c:v>
                  </c:pt>
                  <c:pt idx="188">
                    <c:v>Obs: composição/Base -  ORSE - 9756</c:v>
                  </c:pt>
                  <c:pt idx="190">
                    <c:v>COD.</c:v>
                  </c:pt>
                  <c:pt idx="191">
                    <c:v>COMP. 27</c:v>
                  </c:pt>
                  <c:pt idx="192">
                    <c:v>88309</c:v>
                  </c:pt>
                  <c:pt idx="193">
                    <c:v>12967</c:v>
                  </c:pt>
                  <c:pt idx="194">
                    <c:v>Obs: composição/Base -  ORSE - 12128</c:v>
                  </c:pt>
                  <c:pt idx="196">
                    <c:v>COD.</c:v>
                  </c:pt>
                  <c:pt idx="197">
                    <c:v>COMP. 28</c:v>
                  </c:pt>
                  <c:pt idx="198">
                    <c:v>88309</c:v>
                  </c:pt>
                  <c:pt idx="199">
                    <c:v>12970</c:v>
                  </c:pt>
                  <c:pt idx="200">
                    <c:v>Obs: composição/Base -  Orse - 12129</c:v>
                  </c:pt>
                  <c:pt idx="202">
                    <c:v>COD.</c:v>
                  </c:pt>
                  <c:pt idx="203">
                    <c:v>COMP. 29</c:v>
                  </c:pt>
                  <c:pt idx="204">
                    <c:v>2313</c:v>
                  </c:pt>
                  <c:pt idx="205">
                    <c:v>1806</c:v>
                  </c:pt>
                  <c:pt idx="206">
                    <c:v>88267</c:v>
                  </c:pt>
                  <c:pt idx="207">
                    <c:v>6298</c:v>
                  </c:pt>
                  <c:pt idx="208">
                    <c:v>93382</c:v>
                  </c:pt>
                  <c:pt idx="209">
                    <c:v>96537</c:v>
                  </c:pt>
                  <c:pt idx="210">
                    <c:v>94963</c:v>
                  </c:pt>
                  <c:pt idx="211">
                    <c:v>96523</c:v>
                  </c:pt>
                  <c:pt idx="212">
                    <c:v>Obs: composição/Base -  ORSE - 04629</c:v>
                  </c:pt>
                  <c:pt idx="214">
                    <c:v>COD.</c:v>
                  </c:pt>
                  <c:pt idx="215">
                    <c:v>COMP. 30</c:v>
                  </c:pt>
                  <c:pt idx="216">
                    <c:v>87905</c:v>
                  </c:pt>
                  <c:pt idx="217">
                    <c:v>83693</c:v>
                  </c:pt>
                  <c:pt idx="218">
                    <c:v>87792</c:v>
                  </c:pt>
                  <c:pt idx="219">
                    <c:v>87521</c:v>
                  </c:pt>
                  <c:pt idx="220">
                    <c:v>10997</c:v>
                  </c:pt>
                  <c:pt idx="221">
                    <c:v>7158</c:v>
                  </c:pt>
                  <c:pt idx="222">
                    <c:v>88317</c:v>
                  </c:pt>
                  <c:pt idx="223">
                    <c:v>88316</c:v>
                  </c:pt>
                  <c:pt idx="224">
                    <c:v>2701</c:v>
                  </c:pt>
                  <c:pt idx="225">
                    <c:v>342</c:v>
                  </c:pt>
                  <c:pt idx="226">
                    <c:v>2758</c:v>
                  </c:pt>
                  <c:pt idx="227">
                    <c:v>2313</c:v>
                  </c:pt>
                  <c:pt idx="228">
                    <c:v>2310</c:v>
                  </c:pt>
                  <c:pt idx="229">
                    <c:v>Obs: composição/Base -  ORSE - 4299 ajustada</c:v>
                  </c:pt>
                  <c:pt idx="231">
                    <c:v>COD.</c:v>
                  </c:pt>
                  <c:pt idx="232">
                    <c:v>COMP. 31</c:v>
                  </c:pt>
                  <c:pt idx="233">
                    <c:v>COMP. 32</c:v>
                  </c:pt>
                  <c:pt idx="234">
                    <c:v>Obs: composição/Base -  Composição Elaborada</c:v>
                  </c:pt>
                  <c:pt idx="236">
                    <c:v>COD.</c:v>
                  </c:pt>
                  <c:pt idx="237">
                    <c:v>COMP. 32</c:v>
                  </c:pt>
                  <c:pt idx="238">
                    <c:v>40811</c:v>
                  </c:pt>
                  <c:pt idx="239">
                    <c:v>Obs: composição/Base -  Composição Elaborada</c:v>
                  </c:pt>
                  <c:pt idx="241">
                    <c:v>COD.</c:v>
                  </c:pt>
                  <c:pt idx="242">
                    <c:v>COMP. 33</c:v>
                  </c:pt>
                  <c:pt idx="243">
                    <c:v>Mercado/6</c:v>
                  </c:pt>
                  <c:pt idx="244">
                    <c:v>88277</c:v>
                  </c:pt>
                  <c:pt idx="245">
                    <c:v>88316</c:v>
                  </c:pt>
                  <c:pt idx="246">
                    <c:v>Obs: composição/Base -  Composição 73885/4(MÃO DE OBRA) + Mercado/6</c:v>
                  </c:pt>
                  <c:pt idx="248">
                    <c:v>COD.</c:v>
                  </c:pt>
                  <c:pt idx="249">
                    <c:v>COMP. 34</c:v>
                  </c:pt>
                  <c:pt idx="250">
                    <c:v>Mercado/7</c:v>
                  </c:pt>
                  <c:pt idx="251">
                    <c:v>88277</c:v>
                  </c:pt>
                  <c:pt idx="252">
                    <c:v>88316</c:v>
                  </c:pt>
                  <c:pt idx="253">
                    <c:v>Obs: composição/Base -  Composição 73885/5(MÃO DE OBRA) + Mercado/7</c:v>
                  </c:pt>
                  <c:pt idx="255">
                    <c:v>COD.</c:v>
                  </c:pt>
                  <c:pt idx="256">
                    <c:v>COMP. 35</c:v>
                  </c:pt>
                  <c:pt idx="257">
                    <c:v>Mercado/10</c:v>
                  </c:pt>
                  <c:pt idx="258">
                    <c:v>88277</c:v>
                  </c:pt>
                  <c:pt idx="259">
                    <c:v>88316</c:v>
                  </c:pt>
                  <c:pt idx="260">
                    <c:v>Obs: composição/Base -  Composição 73885/5(MÃO DE OBRA) + Mercado/10</c:v>
                  </c:pt>
                  <c:pt idx="262">
                    <c:v>COD.</c:v>
                  </c:pt>
                  <c:pt idx="263">
                    <c:v>COMP. 36</c:v>
                  </c:pt>
                  <c:pt idx="264">
                    <c:v>Mercado/11</c:v>
                  </c:pt>
                  <c:pt idx="265">
                    <c:v>88277</c:v>
                  </c:pt>
                  <c:pt idx="266">
                    <c:v>88316</c:v>
                  </c:pt>
                  <c:pt idx="267">
                    <c:v>Obs: composição/Base -  Composição 73885/5(MÃO DE OBRA) + Mercado/11</c:v>
                  </c:pt>
                  <c:pt idx="269">
                    <c:v>COD.</c:v>
                  </c:pt>
                  <c:pt idx="270">
                    <c:v>COMP. 37</c:v>
                  </c:pt>
                  <c:pt idx="271">
                    <c:v>Mercado/12</c:v>
                  </c:pt>
                  <c:pt idx="272">
                    <c:v>88277</c:v>
                  </c:pt>
                  <c:pt idx="273">
                    <c:v>88316</c:v>
                  </c:pt>
                  <c:pt idx="274">
                    <c:v>Obs: composição/Base -  Composição 73885/6 (MÃO DE OBRA) + Mercado/12</c:v>
                  </c:pt>
                  <c:pt idx="276">
                    <c:v>COD.</c:v>
                  </c:pt>
                  <c:pt idx="277">
                    <c:v>COMP. 38</c:v>
                  </c:pt>
                  <c:pt idx="278">
                    <c:v>Mercado/13</c:v>
                  </c:pt>
                  <c:pt idx="279">
                    <c:v>88277</c:v>
                  </c:pt>
                  <c:pt idx="280">
                    <c:v>88316</c:v>
                  </c:pt>
                  <c:pt idx="281">
                    <c:v>Obs: composição/Base -  Composição 73885/7(MÃO DE OBRA) + Mercado/13</c:v>
                  </c:pt>
                  <c:pt idx="283">
                    <c:v>COD.</c:v>
                  </c:pt>
                  <c:pt idx="284">
                    <c:v>COMP. 39</c:v>
                  </c:pt>
                  <c:pt idx="285">
                    <c:v>Mercado/14</c:v>
                  </c:pt>
                  <c:pt idx="286">
                    <c:v>88277</c:v>
                  </c:pt>
                  <c:pt idx="287">
                    <c:v>88316</c:v>
                  </c:pt>
                  <c:pt idx="288">
                    <c:v>Obs: composição/Base -  Composição 73885/7 + Mercado/14</c:v>
                  </c:pt>
                  <c:pt idx="290">
                    <c:v>COD.</c:v>
                  </c:pt>
                  <c:pt idx="291">
                    <c:v>COMP. 40</c:v>
                  </c:pt>
                  <c:pt idx="292">
                    <c:v>Mercado/15</c:v>
                  </c:pt>
                  <c:pt idx="293">
                    <c:v>88277</c:v>
                  </c:pt>
                  <c:pt idx="294">
                    <c:v>88316</c:v>
                  </c:pt>
                  <c:pt idx="295">
                    <c:v>Obs: composição/Base -  Composição 73885/7 + Mercado/15</c:v>
                  </c:pt>
                  <c:pt idx="297">
                    <c:v>COD.</c:v>
                  </c:pt>
                  <c:pt idx="298">
                    <c:v>COMP. 41</c:v>
                  </c:pt>
                  <c:pt idx="299">
                    <c:v>Mercado/16</c:v>
                  </c:pt>
                  <c:pt idx="300">
                    <c:v>88277</c:v>
                  </c:pt>
                  <c:pt idx="301">
                    <c:v>88316</c:v>
                  </c:pt>
                  <c:pt idx="302">
                    <c:v>Obs: composição/Base -  Composição 73885/7 + Mercado/16</c:v>
                  </c:pt>
                  <c:pt idx="304">
                    <c:v>COD.</c:v>
                  </c:pt>
                  <c:pt idx="305">
                    <c:v>COMP. 42</c:v>
                  </c:pt>
                  <c:pt idx="306">
                    <c:v>7253</c:v>
                  </c:pt>
                  <c:pt idx="307">
                    <c:v>88316</c:v>
                  </c:pt>
                  <c:pt idx="308">
                    <c:v>Obs: composição/Base -  Composição Modificada -  ORSE - 2394</c:v>
                  </c:pt>
                  <c:pt idx="310">
                    <c:v>COD.</c:v>
                  </c:pt>
                  <c:pt idx="311">
                    <c:v>COMP. 43</c:v>
                  </c:pt>
                  <c:pt idx="312">
                    <c:v>2036</c:v>
                  </c:pt>
                  <c:pt idx="313">
                    <c:v>138</c:v>
                  </c:pt>
                  <c:pt idx="314">
                    <c:v>20067</c:v>
                  </c:pt>
                  <c:pt idx="315">
                    <c:v>88267</c:v>
                  </c:pt>
                  <c:pt idx="316">
                    <c:v>88316</c:v>
                  </c:pt>
                  <c:pt idx="317">
                    <c:v>Obs: composição/Base -  ORSE - 09389</c:v>
                  </c:pt>
                  <c:pt idx="319">
                    <c:v>COD.</c:v>
                  </c:pt>
                  <c:pt idx="320">
                    <c:v>COMP. 44</c:v>
                  </c:pt>
                  <c:pt idx="321">
                    <c:v>20078</c:v>
                  </c:pt>
                  <c:pt idx="322">
                    <c:v>299</c:v>
                  </c:pt>
                  <c:pt idx="323">
                    <c:v>9841</c:v>
                  </c:pt>
                  <c:pt idx="324">
                    <c:v>88267</c:v>
                  </c:pt>
                  <c:pt idx="325">
                    <c:v>88316</c:v>
                  </c:pt>
                  <c:pt idx="326">
                    <c:v>Obs: composição/Base -  ORSE - 09387</c:v>
                  </c:pt>
                  <c:pt idx="328">
                    <c:v>COD.</c:v>
                  </c:pt>
                  <c:pt idx="329">
                    <c:v>COMP. 45</c:v>
                  </c:pt>
                  <c:pt idx="330">
                    <c:v>20078</c:v>
                  </c:pt>
                  <c:pt idx="331">
                    <c:v>298</c:v>
                  </c:pt>
                  <c:pt idx="332">
                    <c:v>9839</c:v>
                  </c:pt>
                  <c:pt idx="333">
                    <c:v>88267</c:v>
                  </c:pt>
                  <c:pt idx="334">
                    <c:v>88316</c:v>
                  </c:pt>
                  <c:pt idx="335">
                    <c:v>Obs: composição/Base -  ORSE - 09386</c:v>
                  </c:pt>
                  <c:pt idx="337">
                    <c:v>COD.</c:v>
                  </c:pt>
                  <c:pt idx="338">
                    <c:v>COMP. 46</c:v>
                  </c:pt>
                  <c:pt idx="339">
                    <c:v>20078</c:v>
                  </c:pt>
                  <c:pt idx="340">
                    <c:v>20085</c:v>
                  </c:pt>
                  <c:pt idx="341">
                    <c:v>20068</c:v>
                  </c:pt>
                  <c:pt idx="342">
                    <c:v>88267</c:v>
                  </c:pt>
                  <c:pt idx="343">
                    <c:v>88316</c:v>
                  </c:pt>
                  <c:pt idx="344">
                    <c:v>Obs: composição/Base -  ORSE - 09385</c:v>
                  </c:pt>
                  <c:pt idx="346">
                    <c:v>COD.</c:v>
                  </c:pt>
                  <c:pt idx="347">
                    <c:v>COMP. 47</c:v>
                  </c:pt>
                  <c:pt idx="348">
                    <c:v>138</c:v>
                  </c:pt>
                  <c:pt idx="349">
                    <c:v>1270</c:v>
                  </c:pt>
                  <c:pt idx="350">
                    <c:v>2036</c:v>
                  </c:pt>
                  <c:pt idx="351">
                    <c:v>88267</c:v>
                  </c:pt>
                  <c:pt idx="352">
                    <c:v>88316</c:v>
                  </c:pt>
                  <c:pt idx="353">
                    <c:v>301</c:v>
                  </c:pt>
                  <c:pt idx="354">
                    <c:v>296</c:v>
                  </c:pt>
                  <c:pt idx="355">
                    <c:v>Obs: composição/Base -  ORSE - 1636</c:v>
                  </c:pt>
                  <c:pt idx="357">
                    <c:v>COD.</c:v>
                  </c:pt>
                  <c:pt idx="358">
                    <c:v>COMP. 48</c:v>
                  </c:pt>
                  <c:pt idx="359">
                    <c:v>20078</c:v>
                  </c:pt>
                  <c:pt idx="360">
                    <c:v>297</c:v>
                  </c:pt>
                  <c:pt idx="361">
                    <c:v>296</c:v>
                  </c:pt>
                  <c:pt idx="362">
                    <c:v>11657</c:v>
                  </c:pt>
                  <c:pt idx="363">
                    <c:v>88267</c:v>
                  </c:pt>
                  <c:pt idx="364">
                    <c:v>88316</c:v>
                  </c:pt>
                  <c:pt idx="365">
                    <c:v>Obs: composição/Base -  ORSE - 1586</c:v>
                  </c:pt>
                  <c:pt idx="367">
                    <c:v>COD.</c:v>
                  </c:pt>
                  <c:pt idx="368">
                    <c:v>COMP. 49</c:v>
                  </c:pt>
                  <c:pt idx="369">
                    <c:v>20078</c:v>
                  </c:pt>
                  <c:pt idx="370">
                    <c:v>300</c:v>
                  </c:pt>
                  <c:pt idx="371">
                    <c:v>9840</c:v>
                  </c:pt>
                  <c:pt idx="372">
                    <c:v>88267</c:v>
                  </c:pt>
                  <c:pt idx="373">
                    <c:v>88316</c:v>
                  </c:pt>
                  <c:pt idx="374">
                    <c:v>Obs: composição/Base -  ORSE - 9388</c:v>
                  </c:pt>
                  <c:pt idx="376">
                    <c:v>COD.</c:v>
                  </c:pt>
                  <c:pt idx="377">
                    <c:v>COMP. 50</c:v>
                  </c:pt>
                  <c:pt idx="378">
                    <c:v>88316</c:v>
                  </c:pt>
                  <c:pt idx="379">
                    <c:v>88267</c:v>
                  </c:pt>
                  <c:pt idx="380">
                    <c:v>2036</c:v>
                  </c:pt>
                  <c:pt idx="381">
                    <c:v>706</c:v>
                  </c:pt>
                  <c:pt idx="382">
                    <c:v>138</c:v>
                  </c:pt>
                  <c:pt idx="383">
                    <c:v>Obs: composição/Base -  SINAPI - 1102</c:v>
                  </c:pt>
                  <c:pt idx="385">
                    <c:v>COD.</c:v>
                  </c:pt>
                  <c:pt idx="386">
                    <c:v>COMP. 51</c:v>
                  </c:pt>
                  <c:pt idx="387">
                    <c:v>Mercado/1</c:v>
                  </c:pt>
                  <c:pt idx="388">
                    <c:v>88316</c:v>
                  </c:pt>
                  <c:pt idx="389">
                    <c:v>91467</c:v>
                  </c:pt>
                  <c:pt idx="390">
                    <c:v>Obs: composição/Base -  Composição modificada - ORSE - 8371</c:v>
                  </c:pt>
                  <c:pt idx="392">
                    <c:v>COD.</c:v>
                  </c:pt>
                  <c:pt idx="393">
                    <c:v>COMP. 52</c:v>
                  </c:pt>
                  <c:pt idx="394">
                    <c:v>37105</c:v>
                  </c:pt>
                  <c:pt idx="395">
                    <c:v>3146</c:v>
                  </c:pt>
                  <c:pt idx="396">
                    <c:v>6019</c:v>
                  </c:pt>
                  <c:pt idx="397">
                    <c:v>71</c:v>
                  </c:pt>
                  <c:pt idx="398">
                    <c:v>99</c:v>
                  </c:pt>
                  <c:pt idx="399">
                    <c:v>73</c:v>
                  </c:pt>
                  <c:pt idx="400">
                    <c:v>3482</c:v>
                  </c:pt>
                  <c:pt idx="401">
                    <c:v>3876</c:v>
                  </c:pt>
                  <c:pt idx="402">
                    <c:v>3878</c:v>
                  </c:pt>
                  <c:pt idx="403">
                    <c:v>3884</c:v>
                  </c:pt>
                  <c:pt idx="404">
                    <c:v>9862</c:v>
                  </c:pt>
                  <c:pt idx="405">
                    <c:v>9866</c:v>
                  </c:pt>
                  <c:pt idx="406">
                    <c:v>11830</c:v>
                  </c:pt>
                  <c:pt idx="407">
                    <c:v>34492</c:v>
                  </c:pt>
                  <c:pt idx="408">
                    <c:v>25950</c:v>
                  </c:pt>
                  <c:pt idx="409">
                    <c:v>92874</c:v>
                  </c:pt>
                  <c:pt idx="410">
                    <c:v>88316</c:v>
                  </c:pt>
                  <c:pt idx="411">
                    <c:v>88267</c:v>
                  </c:pt>
                  <c:pt idx="412">
                    <c:v>Obs: composição/Base -  Composição -  ORSE - 1442</c:v>
                  </c:pt>
                  <c:pt idx="414">
                    <c:v>COD.</c:v>
                  </c:pt>
                  <c:pt idx="415">
                    <c:v>COMP. 53</c:v>
                  </c:pt>
                  <c:pt idx="416">
                    <c:v>377</c:v>
                  </c:pt>
                  <c:pt idx="417">
                    <c:v>88316</c:v>
                  </c:pt>
                  <c:pt idx="418">
                    <c:v>Obs: composição/Base -  ORSE - 02066</c:v>
                  </c:pt>
                  <c:pt idx="420">
                    <c:v>COD.</c:v>
                  </c:pt>
                  <c:pt idx="421">
                    <c:v>COMP. 54</c:v>
                  </c:pt>
                  <c:pt idx="422">
                    <c:v>981</c:v>
                  </c:pt>
                  <c:pt idx="423">
                    <c:v>982</c:v>
                  </c:pt>
                  <c:pt idx="424">
                    <c:v>1326</c:v>
                  </c:pt>
                  <c:pt idx="425">
                    <c:v>2384</c:v>
                  </c:pt>
                  <c:pt idx="426">
                    <c:v>88267</c:v>
                  </c:pt>
                  <c:pt idx="427">
                    <c:v>88316</c:v>
                  </c:pt>
                  <c:pt idx="428">
                    <c:v>6136</c:v>
                  </c:pt>
                  <c:pt idx="429">
                    <c:v>11683</c:v>
                  </c:pt>
                  <c:pt idx="430">
                    <c:v>Obs: composição/Base -  ORSE - 2005 (Retiramos o tipo de torneira)</c:v>
                  </c:pt>
                  <c:pt idx="432">
                    <c:v>COD.</c:v>
                  </c:pt>
                  <c:pt idx="433">
                    <c:v>COMP. 55</c:v>
                  </c:pt>
                  <c:pt idx="434">
                    <c:v>11683</c:v>
                  </c:pt>
                  <c:pt idx="435">
                    <c:v>6145</c:v>
                  </c:pt>
                  <c:pt idx="436">
                    <c:v>88316</c:v>
                  </c:pt>
                  <c:pt idx="437">
                    <c:v>88267</c:v>
                  </c:pt>
                  <c:pt idx="438">
                    <c:v>4393</c:v>
                  </c:pt>
                  <c:pt idx="439">
                    <c:v>2384</c:v>
                  </c:pt>
                  <c:pt idx="440">
                    <c:v>1326</c:v>
                  </c:pt>
                  <c:pt idx="441">
                    <c:v>982</c:v>
                  </c:pt>
                  <c:pt idx="442">
                    <c:v>981</c:v>
                  </c:pt>
                  <c:pt idx="443">
                    <c:v>Obs: composição/Base -  ORSE - 2006 (Retiramos o tipo de torneira)</c:v>
                  </c:pt>
                  <c:pt idx="445">
                    <c:v>COD.</c:v>
                  </c:pt>
                  <c:pt idx="446">
                    <c:v>COMP. 56</c:v>
                  </c:pt>
                  <c:pt idx="447">
                    <c:v>8515</c:v>
                  </c:pt>
                  <c:pt idx="448">
                    <c:v>11683</c:v>
                  </c:pt>
                  <c:pt idx="449">
                    <c:v>6145</c:v>
                  </c:pt>
                  <c:pt idx="450">
                    <c:v>88316</c:v>
                  </c:pt>
                  <c:pt idx="451">
                    <c:v>88267</c:v>
                  </c:pt>
                  <c:pt idx="452">
                    <c:v>4393</c:v>
                  </c:pt>
                  <c:pt idx="453">
                    <c:v>2384</c:v>
                  </c:pt>
                  <c:pt idx="454">
                    <c:v>982</c:v>
                  </c:pt>
                  <c:pt idx="455">
                    <c:v>981</c:v>
                  </c:pt>
                  <c:pt idx="456">
                    <c:v>Obs: composição/Base -  ORSE - 2006(todos os itens menos o lavatório e torneira) + 8515/ORSE INSUMO</c:v>
                  </c:pt>
                  <c:pt idx="458">
                    <c:v>COD.</c:v>
                  </c:pt>
                  <c:pt idx="459">
                    <c:v>COMP. 57</c:v>
                  </c:pt>
                  <c:pt idx="460">
                    <c:v>981</c:v>
                  </c:pt>
                  <c:pt idx="461">
                    <c:v>Mercado/2</c:v>
                  </c:pt>
                  <c:pt idx="462">
                    <c:v>88267</c:v>
                  </c:pt>
                  <c:pt idx="463">
                    <c:v>88316</c:v>
                  </c:pt>
                  <c:pt idx="464">
                    <c:v>Obs: composição/Base -  ORSE -  4392 - MODIFICADA</c:v>
                  </c:pt>
                  <c:pt idx="466">
                    <c:v>COD.</c:v>
                  </c:pt>
                  <c:pt idx="467">
                    <c:v>COMP. 58</c:v>
                  </c:pt>
                  <c:pt idx="468">
                    <c:v>Mercado/3</c:v>
                  </c:pt>
                  <c:pt idx="469">
                    <c:v>88309</c:v>
                  </c:pt>
                  <c:pt idx="470">
                    <c:v>88316</c:v>
                  </c:pt>
                  <c:pt idx="471">
                    <c:v>94963</c:v>
                  </c:pt>
                  <c:pt idx="472">
                    <c:v>92921</c:v>
                  </c:pt>
                  <c:pt idx="473">
                    <c:v>87298</c:v>
                  </c:pt>
                  <c:pt idx="474">
                    <c:v>Mercado/4</c:v>
                  </c:pt>
                  <c:pt idx="475">
                    <c:v>88316</c:v>
                  </c:pt>
                  <c:pt idx="476">
                    <c:v>88267</c:v>
                  </c:pt>
                  <c:pt idx="477">
                    <c:v>Obs: composição/Base -  ORSE - 8365(Retirada a Bancada)+ EXPURGO + SIFÃO</c:v>
                  </c:pt>
                  <c:pt idx="479">
                    <c:v>COD.</c:v>
                  </c:pt>
                  <c:pt idx="480">
                    <c:v>COMP. 59</c:v>
                  </c:pt>
                  <c:pt idx="481">
                    <c:v>39588</c:v>
                  </c:pt>
                  <c:pt idx="482">
                    <c:v>39833</c:v>
                  </c:pt>
                  <c:pt idx="483">
                    <c:v>88264</c:v>
                  </c:pt>
                  <c:pt idx="484">
                    <c:v>88316</c:v>
                  </c:pt>
                  <c:pt idx="485">
                    <c:v>Obs: composição/Base -  ORSE - 8020(Complementada)</c:v>
                  </c:pt>
                  <c:pt idx="487">
                    <c:v>COD.</c:v>
                  </c:pt>
                  <c:pt idx="488">
                    <c:v>COMP. 60</c:v>
                  </c:pt>
                  <c:pt idx="489">
                    <c:v>404</c:v>
                  </c:pt>
                  <c:pt idx="490">
                    <c:v>88264</c:v>
                  </c:pt>
                  <c:pt idx="491">
                    <c:v>Obs: composição/Base -  Composição -  ORSE - 9828 + 404/SINAPI INSUMO</c:v>
                  </c:pt>
                </c:lvl>
              </c:multiLvlStrCache>
            </c:multiLvlStrRef>
          </c:cat>
          <c:val>
            <c:numRef>
              <c:f>COMPOSIÇÕES!$N$9:$N$500</c:f>
              <c:numCache>
                <c:formatCode>General</c:formatCode>
                <c:ptCount val="492"/>
                <c:pt idx="56">
                  <c:v>0</c:v>
                </c:pt>
                <c:pt idx="110">
                  <c:v>0</c:v>
                </c:pt>
                <c:pt idx="111">
                  <c:v>0</c:v>
                </c:pt>
                <c:pt idx="112">
                  <c:v>0</c:v>
                </c:pt>
                <c:pt idx="113">
                  <c:v>0</c:v>
                </c:pt>
                <c:pt idx="114">
                  <c:v>0</c:v>
                </c:pt>
                <c:pt idx="489">
                  <c:v>0</c:v>
                </c:pt>
                <c:pt idx="490">
                  <c:v>0</c:v>
                </c:pt>
              </c:numCache>
            </c:numRef>
          </c:val>
          <c:extLst>
            <c:ext xmlns:c16="http://schemas.microsoft.com/office/drawing/2014/chart" uri="{C3380CC4-5D6E-409C-BE32-E72D297353CC}">
              <c16:uniqueId val="{00000001-5C46-45FE-BD3A-355BFAA11776}"/>
            </c:ext>
          </c:extLst>
        </c:ser>
        <c:dLbls>
          <c:showLegendKey val="0"/>
          <c:showVal val="0"/>
          <c:showCatName val="0"/>
          <c:showSerName val="0"/>
          <c:showPercent val="0"/>
          <c:showBubbleSize val="0"/>
        </c:dLbls>
        <c:gapWidth val="150"/>
        <c:axId val="229783424"/>
        <c:axId val="229784960"/>
      </c:barChart>
      <c:catAx>
        <c:axId val="229783424"/>
        <c:scaling>
          <c:orientation val="minMax"/>
        </c:scaling>
        <c:delete val="0"/>
        <c:axPos val="b"/>
        <c:numFmt formatCode="General" sourceLinked="0"/>
        <c:majorTickMark val="out"/>
        <c:minorTickMark val="none"/>
        <c:tickLblPos val="nextTo"/>
        <c:crossAx val="229784960"/>
        <c:crosses val="autoZero"/>
        <c:auto val="1"/>
        <c:lblAlgn val="ctr"/>
        <c:lblOffset val="100"/>
        <c:noMultiLvlLbl val="0"/>
      </c:catAx>
      <c:valAx>
        <c:axId val="229784960"/>
        <c:scaling>
          <c:orientation val="minMax"/>
        </c:scaling>
        <c:delete val="0"/>
        <c:axPos val="l"/>
        <c:majorGridlines/>
        <c:numFmt formatCode="General" sourceLinked="1"/>
        <c:majorTickMark val="out"/>
        <c:minorTickMark val="none"/>
        <c:tickLblPos val="nextTo"/>
        <c:crossAx val="229783424"/>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3.xml"/></Relationships>
</file>

<file path=xl/chartsheets/sheet1.xml><?xml version="1.0" encoding="utf-8"?>
<chartsheet xmlns="http://schemas.openxmlformats.org/spreadsheetml/2006/main" xmlns:r="http://schemas.openxmlformats.org/officeDocument/2006/relationships">
  <sheetPr/>
  <sheetViews>
    <sheetView zoomScale="122" workbookViewId="0" zoomToFit="1"/>
  </sheetViews>
  <customSheetViews>
    <customSheetView guid="{BF95D06F-A801-4955-B76D-3C2C36D85037}" scale="122" state="hidden" zoomToFit="1">
      <pageMargins left="0.511811024" right="0.511811024" top="0.78740157499999996" bottom="0.78740157499999996" header="0.31496062000000002" footer="0.31496062000000002"/>
    </customSheetView>
    <customSheetView guid="{385977A3-6FE9-40C9-8548-2B73DA2662B2}" scale="122" state="hidden" zoomToFit="1">
      <pageMargins left="0.511811024" right="0.511811024" top="0.78740157499999996" bottom="0.78740157499999996" header="0.31496062000000002" footer="0.31496062000000002"/>
    </customSheetView>
  </customSheetViews>
  <pageMargins left="0.511811024" right="0.511811024" top="0.78740157499999996" bottom="0.78740157499999996" header="0.31496062000000002" footer="0.31496062000000002"/>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5.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8.png"/><Relationship Id="rId1" Type="http://schemas.openxmlformats.org/officeDocument/2006/relationships/image" Target="../media/image18.jpeg"/></Relationships>
</file>

<file path=xl/drawings/_rels/drawing1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 Id="rId4"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2.png"/><Relationship Id="rId7" Type="http://schemas.openxmlformats.org/officeDocument/2006/relationships/image" Target="../media/image14.jpeg"/><Relationship Id="rId2" Type="http://schemas.openxmlformats.org/officeDocument/2006/relationships/image" Target="../media/image11.jpeg"/><Relationship Id="rId1" Type="http://schemas.openxmlformats.org/officeDocument/2006/relationships/image" Target="../media/image10.jpeg"/><Relationship Id="rId6" Type="http://schemas.openxmlformats.org/officeDocument/2006/relationships/image" Target="../media/image5.png"/><Relationship Id="rId5" Type="http://schemas.openxmlformats.org/officeDocument/2006/relationships/image" Target="../media/image3.jpeg"/><Relationship Id="rId4"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xdr:from>
      <xdr:col>0</xdr:col>
      <xdr:colOff>207818</xdr:colOff>
      <xdr:row>31</xdr:row>
      <xdr:rowOff>73847</xdr:rowOff>
    </xdr:from>
    <xdr:to>
      <xdr:col>10</xdr:col>
      <xdr:colOff>968580</xdr:colOff>
      <xdr:row>64</xdr:row>
      <xdr:rowOff>69273</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857250</xdr:colOff>
      <xdr:row>0</xdr:row>
      <xdr:rowOff>258535</xdr:rowOff>
    </xdr:from>
    <xdr:to>
      <xdr:col>15</xdr:col>
      <xdr:colOff>938893</xdr:colOff>
      <xdr:row>0</xdr:row>
      <xdr:rowOff>721178</xdr:rowOff>
    </xdr:to>
    <xdr:sp macro="[0]!planresumolinha8" textlink="">
      <xdr:nvSpPr>
        <xdr:cNvPr id="3" name="Retângulo 2"/>
        <xdr:cNvSpPr/>
      </xdr:nvSpPr>
      <xdr:spPr>
        <a:xfrm>
          <a:off x="14878050" y="258535"/>
          <a:ext cx="1681843" cy="462643"/>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100"/>
            <a:t>REPLICAR</a:t>
          </a:r>
          <a:r>
            <a:rPr lang="pt-BR" sz="1100" baseline="0"/>
            <a:t> LINHA 8 PARA AS RESTANTES</a:t>
          </a:r>
          <a:endParaRPr lang="pt-BR"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186531</xdr:colOff>
      <xdr:row>0</xdr:row>
      <xdr:rowOff>35718</xdr:rowOff>
    </xdr:from>
    <xdr:to>
      <xdr:col>14</xdr:col>
      <xdr:colOff>309562</xdr:colOff>
      <xdr:row>38</xdr:row>
      <xdr:rowOff>44740</xdr:rowOff>
    </xdr:to>
    <xdr:sp macro="" textlink="">
      <xdr:nvSpPr>
        <xdr:cNvPr id="4" name="Retângulo 3"/>
        <xdr:cNvSpPr/>
      </xdr:nvSpPr>
      <xdr:spPr>
        <a:xfrm>
          <a:off x="18331656" y="35718"/>
          <a:ext cx="3254375" cy="1054605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pt-BR" sz="1800" b="1" i="0" u="none" strike="noStrike">
              <a:solidFill>
                <a:schemeClr val="lt1"/>
              </a:solidFill>
              <a:effectLst/>
              <a:latin typeface="+mn-lt"/>
              <a:ea typeface="+mn-ea"/>
              <a:cs typeface="+mn-cs"/>
            </a:rPr>
            <a:t>PASSO-A-PASSO</a:t>
          </a:r>
        </a:p>
        <a:p>
          <a:pPr algn="l"/>
          <a:endParaRPr lang="pt-BR" sz="1300" b="0" i="0" u="none" strike="noStrike">
            <a:solidFill>
              <a:schemeClr val="lt1"/>
            </a:solidFill>
            <a:effectLst/>
            <a:latin typeface="+mn-lt"/>
            <a:ea typeface="+mn-ea"/>
            <a:cs typeface="+mn-cs"/>
          </a:endParaRPr>
        </a:p>
        <a:p>
          <a:pPr algn="l"/>
          <a:r>
            <a:rPr lang="pt-BR" sz="1300" b="0" i="0" u="none" strike="noStrike">
              <a:solidFill>
                <a:schemeClr val="lt1"/>
              </a:solidFill>
              <a:effectLst/>
              <a:latin typeface="+mn-lt"/>
              <a:ea typeface="+mn-ea"/>
              <a:cs typeface="+mn-cs"/>
            </a:rPr>
            <a:t>0</a:t>
          </a:r>
          <a:r>
            <a:rPr lang="pt-BR" sz="1300" b="0" i="0" u="none" strike="noStrike" baseline="0">
              <a:solidFill>
                <a:schemeClr val="lt1"/>
              </a:solidFill>
              <a:effectLst/>
              <a:latin typeface="+mn-lt"/>
              <a:ea typeface="+mn-ea"/>
              <a:cs typeface="+mn-cs"/>
            </a:rPr>
            <a:t> - COPIAR E COLAR COMO VALOR O CUSTO TOTAL DO ORÇAMENTO.</a:t>
          </a:r>
        </a:p>
        <a:p>
          <a:pPr algn="l"/>
          <a:endParaRPr lang="pt-BR" sz="1300" b="0" i="0" u="none" strike="noStrike">
            <a:solidFill>
              <a:schemeClr val="lt1"/>
            </a:solidFill>
            <a:effectLst/>
            <a:latin typeface="+mn-lt"/>
            <a:ea typeface="+mn-ea"/>
            <a:cs typeface="+mn-cs"/>
          </a:endParaRPr>
        </a:p>
        <a:p>
          <a:pPr algn="l"/>
          <a:r>
            <a:rPr lang="pt-BR" sz="1300" b="0" i="0" u="none" strike="noStrike">
              <a:solidFill>
                <a:schemeClr val="lt1"/>
              </a:solidFill>
              <a:effectLst/>
              <a:latin typeface="+mn-lt"/>
              <a:ea typeface="+mn-ea"/>
              <a:cs typeface="+mn-cs"/>
            </a:rPr>
            <a:t>1 - ANTES DE COMEÇAR A EXCLUIR AS COMPOSIÇÕES, COPIAR E COLAR (COMO VALOR) A COLUNA </a:t>
          </a:r>
          <a:r>
            <a:rPr lang="pt-BR" sz="1300" b="0" i="0" u="none" strike="noStrike">
              <a:solidFill>
                <a:srgbClr val="FF0000"/>
              </a:solidFill>
              <a:effectLst/>
              <a:latin typeface="+mn-lt"/>
              <a:ea typeface="+mn-ea"/>
              <a:cs typeface="+mn-cs"/>
            </a:rPr>
            <a:t>A,</a:t>
          </a:r>
          <a:r>
            <a:rPr lang="pt-BR" sz="1300" b="0" i="0" u="none" strike="noStrike">
              <a:solidFill>
                <a:schemeClr val="lt1"/>
              </a:solidFill>
              <a:effectLst/>
              <a:latin typeface="+mn-lt"/>
              <a:ea typeface="+mn-ea"/>
              <a:cs typeface="+mn-cs"/>
            </a:rPr>
            <a:t> NA COLUNA </a:t>
          </a:r>
          <a:r>
            <a:rPr lang="pt-BR" sz="1300" b="0" i="0" u="none" strike="noStrike">
              <a:solidFill>
                <a:srgbClr val="FF0000"/>
              </a:solidFill>
              <a:effectLst/>
              <a:latin typeface="+mn-lt"/>
              <a:ea typeface="+mn-ea"/>
              <a:cs typeface="+mn-cs"/>
            </a:rPr>
            <a:t>K.</a:t>
          </a:r>
          <a:r>
            <a:rPr lang="pt-BR" sz="1300"/>
            <a:t> E COIPAR E COLAR COLUNA </a:t>
          </a:r>
          <a:r>
            <a:rPr lang="pt-BR" sz="1300">
              <a:solidFill>
                <a:srgbClr val="FF0000"/>
              </a:solidFill>
            </a:rPr>
            <a:t>A</a:t>
          </a:r>
          <a:r>
            <a:rPr lang="pt-BR" sz="1300"/>
            <a:t> NA COLUNA </a:t>
          </a:r>
          <a:r>
            <a:rPr lang="pt-BR" sz="1300">
              <a:solidFill>
                <a:srgbClr val="FF0000"/>
              </a:solidFill>
            </a:rPr>
            <a:t>A</a:t>
          </a:r>
          <a:r>
            <a:rPr lang="pt-BR" sz="1300"/>
            <a:t> (COMO VALOR)</a:t>
          </a:r>
        </a:p>
        <a:p>
          <a:pPr algn="l"/>
          <a:endParaRPr lang="pt-BR" sz="1300" b="0" i="0" u="none" strike="noStrike">
            <a:solidFill>
              <a:schemeClr val="lt1"/>
            </a:solidFill>
            <a:effectLst/>
            <a:latin typeface="+mn-lt"/>
            <a:ea typeface="+mn-ea"/>
            <a:cs typeface="+mn-cs"/>
          </a:endParaRPr>
        </a:p>
        <a:p>
          <a:pPr algn="l"/>
          <a:r>
            <a:rPr lang="pt-BR" sz="1300" b="0" i="0" u="none" strike="noStrike">
              <a:solidFill>
                <a:schemeClr val="lt1"/>
              </a:solidFill>
              <a:effectLst/>
              <a:latin typeface="+mn-lt"/>
              <a:ea typeface="+mn-ea"/>
              <a:cs typeface="+mn-cs"/>
            </a:rPr>
            <a:t>2 - FORMATAR CONDICIONAL PARA COLORIR EM VERMELHO AS "</a:t>
          </a:r>
          <a:r>
            <a:rPr lang="pt-BR" sz="1300" b="0" i="0" u="none" strike="noStrike">
              <a:solidFill>
                <a:srgbClr val="FF0000"/>
              </a:solidFill>
              <a:effectLst/>
              <a:latin typeface="+mn-lt"/>
              <a:ea typeface="+mn-ea"/>
              <a:cs typeface="+mn-cs"/>
            </a:rPr>
            <a:t>NOK</a:t>
          </a:r>
          <a:r>
            <a:rPr lang="pt-BR" sz="1300" b="0" i="0" u="none" strike="noStrike">
              <a:solidFill>
                <a:schemeClr val="lt1"/>
              </a:solidFill>
              <a:effectLst/>
              <a:latin typeface="+mn-lt"/>
              <a:ea typeface="+mn-ea"/>
              <a:cs typeface="+mn-cs"/>
            </a:rPr>
            <a:t>" (COLUNA </a:t>
          </a:r>
          <a:r>
            <a:rPr lang="pt-BR" sz="1300" b="0" i="0" u="none" strike="noStrike">
              <a:solidFill>
                <a:srgbClr val="FF0000"/>
              </a:solidFill>
              <a:effectLst/>
              <a:latin typeface="+mn-lt"/>
              <a:ea typeface="+mn-ea"/>
              <a:cs typeface="+mn-cs"/>
            </a:rPr>
            <a:t>M</a:t>
          </a:r>
          <a:r>
            <a:rPr lang="pt-BR" sz="1300" b="0" i="0" u="none" strike="noStrike">
              <a:solidFill>
                <a:schemeClr val="lt1"/>
              </a:solidFill>
              <a:effectLst/>
              <a:latin typeface="+mn-lt"/>
              <a:ea typeface="+mn-ea"/>
              <a:cs typeface="+mn-cs"/>
            </a:rPr>
            <a:t>)</a:t>
          </a:r>
          <a:r>
            <a:rPr lang="pt-BR" sz="1300"/>
            <a:t> </a:t>
          </a:r>
        </a:p>
        <a:p>
          <a:pPr algn="l"/>
          <a:endParaRPr lang="pt-BR" sz="1300" b="0" i="0" u="none" strike="noStrike">
            <a:solidFill>
              <a:schemeClr val="lt1"/>
            </a:solidFill>
            <a:effectLst/>
            <a:latin typeface="+mn-lt"/>
            <a:ea typeface="+mn-ea"/>
            <a:cs typeface="+mn-cs"/>
          </a:endParaRPr>
        </a:p>
        <a:p>
          <a:pPr algn="l"/>
          <a:r>
            <a:rPr lang="pt-BR" sz="1300" b="0" i="0" u="none" strike="noStrike">
              <a:solidFill>
                <a:schemeClr val="lt1"/>
              </a:solidFill>
              <a:effectLst/>
              <a:latin typeface="+mn-lt"/>
              <a:ea typeface="+mn-ea"/>
              <a:cs typeface="+mn-cs"/>
            </a:rPr>
            <a:t>3 - APAGAR TODAS AS EM VERMELHO.</a:t>
          </a:r>
          <a:r>
            <a:rPr lang="pt-BR" sz="1300"/>
            <a:t> </a:t>
          </a:r>
        </a:p>
        <a:p>
          <a:pPr algn="l"/>
          <a:endParaRPr lang="pt-BR" sz="1300" b="0" i="0" u="none" strike="noStrike">
            <a:solidFill>
              <a:schemeClr val="lt1"/>
            </a:solidFill>
            <a:effectLst/>
            <a:latin typeface="+mn-lt"/>
            <a:ea typeface="+mn-ea"/>
            <a:cs typeface="+mn-cs"/>
          </a:endParaRPr>
        </a:p>
        <a:p>
          <a:pPr algn="l"/>
          <a:r>
            <a:rPr lang="pt-BR" sz="1300" b="0" i="0" u="none" strike="noStrike">
              <a:solidFill>
                <a:schemeClr val="lt1"/>
              </a:solidFill>
              <a:effectLst/>
              <a:latin typeface="+mn-lt"/>
              <a:ea typeface="+mn-ea"/>
              <a:cs typeface="+mn-cs"/>
            </a:rPr>
            <a:t>4 - FILTRAR COLUNA </a:t>
          </a:r>
          <a:r>
            <a:rPr lang="pt-BR" sz="1300" b="0" i="0" u="none" strike="noStrike">
              <a:solidFill>
                <a:srgbClr val="FF0000"/>
              </a:solidFill>
              <a:effectLst/>
              <a:latin typeface="+mn-lt"/>
              <a:ea typeface="+mn-ea"/>
              <a:cs typeface="+mn-cs"/>
            </a:rPr>
            <a:t>K</a:t>
          </a:r>
          <a:r>
            <a:rPr lang="pt-BR" sz="1300" b="0" i="0" u="none" strike="noStrike">
              <a:solidFill>
                <a:schemeClr val="lt1"/>
              </a:solidFill>
              <a:effectLst/>
              <a:latin typeface="+mn-lt"/>
              <a:ea typeface="+mn-ea"/>
              <a:cs typeface="+mn-cs"/>
            </a:rPr>
            <a:t> E DEIXAR SÓ AS </a:t>
          </a:r>
          <a:r>
            <a:rPr lang="pt-BR" sz="1300" b="0" i="0" u="none" strike="noStrike">
              <a:solidFill>
                <a:srgbClr val="FF0000"/>
              </a:solidFill>
              <a:effectLst/>
              <a:latin typeface="+mn-lt"/>
              <a:ea typeface="+mn-ea"/>
              <a:cs typeface="+mn-cs"/>
            </a:rPr>
            <a:t>COMP. </a:t>
          </a:r>
          <a:r>
            <a:rPr lang="pt-BR" sz="1300" b="0" i="0" u="none" strike="noStrike">
              <a:solidFill>
                <a:schemeClr val="lt1"/>
              </a:solidFill>
              <a:effectLst/>
              <a:latin typeface="+mn-lt"/>
              <a:ea typeface="+mn-ea"/>
              <a:cs typeface="+mn-cs"/>
            </a:rPr>
            <a:t>FILTRADAS</a:t>
          </a:r>
          <a:r>
            <a:rPr lang="pt-BR" sz="1300"/>
            <a:t> </a:t>
          </a:r>
        </a:p>
        <a:p>
          <a:pPr algn="l"/>
          <a:endParaRPr lang="pt-BR" sz="1300" b="0" i="0" u="none" strike="noStrike">
            <a:solidFill>
              <a:schemeClr val="lt1"/>
            </a:solidFill>
            <a:effectLst/>
            <a:latin typeface="+mn-lt"/>
            <a:ea typeface="+mn-ea"/>
            <a:cs typeface="+mn-cs"/>
          </a:endParaRPr>
        </a:p>
        <a:p>
          <a:pPr algn="l"/>
          <a:r>
            <a:rPr lang="pt-BR" sz="1300" b="0" i="0" u="none" strike="noStrike">
              <a:solidFill>
                <a:schemeClr val="lt1"/>
              </a:solidFill>
              <a:effectLst/>
              <a:latin typeface="+mn-lt"/>
              <a:ea typeface="+mn-ea"/>
              <a:cs typeface="+mn-cs"/>
            </a:rPr>
            <a:t>5 - FILTRAR COLUNA </a:t>
          </a:r>
          <a:r>
            <a:rPr lang="pt-BR" sz="1300" b="0" i="0" u="none" strike="noStrike">
              <a:solidFill>
                <a:srgbClr val="FF0000"/>
              </a:solidFill>
              <a:effectLst/>
              <a:latin typeface="+mn-lt"/>
              <a:ea typeface="+mn-ea"/>
              <a:cs typeface="+mn-cs"/>
            </a:rPr>
            <a:t>J </a:t>
          </a:r>
          <a:r>
            <a:rPr lang="pt-BR" sz="1300" b="0" i="0" u="none" strike="noStrike">
              <a:solidFill>
                <a:schemeClr val="lt1"/>
              </a:solidFill>
              <a:effectLst/>
              <a:latin typeface="+mn-lt"/>
              <a:ea typeface="+mn-ea"/>
              <a:cs typeface="+mn-cs"/>
            </a:rPr>
            <a:t>E DESMARCAR TUDO, COM EXCEÇÃO DO ÍTEM "</a:t>
          </a:r>
          <a:r>
            <a:rPr lang="pt-BR" sz="1300" b="0" i="0" u="none" strike="noStrike">
              <a:solidFill>
                <a:srgbClr val="FF0000"/>
              </a:solidFill>
              <a:effectLst/>
              <a:latin typeface="+mn-lt"/>
              <a:ea typeface="+mn-ea"/>
              <a:cs typeface="+mn-cs"/>
            </a:rPr>
            <a:t>AUXILIAR</a:t>
          </a:r>
          <a:r>
            <a:rPr lang="pt-BR" sz="1300" b="0" i="0" u="none" strike="noStrike">
              <a:solidFill>
                <a:schemeClr val="lt1"/>
              </a:solidFill>
              <a:effectLst/>
              <a:latin typeface="+mn-lt"/>
              <a:ea typeface="+mn-ea"/>
              <a:cs typeface="+mn-cs"/>
            </a:rPr>
            <a:t>"</a:t>
          </a:r>
          <a:r>
            <a:rPr lang="pt-BR" sz="1300"/>
            <a:t> </a:t>
          </a:r>
        </a:p>
        <a:p>
          <a:pPr algn="l"/>
          <a:endParaRPr lang="pt-BR" sz="1300"/>
        </a:p>
        <a:p>
          <a:pPr algn="l"/>
          <a:r>
            <a:rPr lang="pt-BR" sz="1300"/>
            <a:t>6 - COPIAR</a:t>
          </a:r>
          <a:r>
            <a:rPr lang="pt-BR" sz="1300" baseline="0"/>
            <a:t> COLUNA </a:t>
          </a:r>
          <a:r>
            <a:rPr lang="pt-BR" sz="1300" baseline="0">
              <a:solidFill>
                <a:srgbClr val="FF0000"/>
              </a:solidFill>
            </a:rPr>
            <a:t>C</a:t>
          </a:r>
          <a:r>
            <a:rPr lang="pt-BR" sz="1300" baseline="0"/>
            <a:t>, CÉLULA POR CÉLULA, E COLAR NA COLUNA  </a:t>
          </a:r>
          <a:r>
            <a:rPr lang="pt-BR" sz="1300" baseline="0">
              <a:solidFill>
                <a:srgbClr val="FF0000"/>
              </a:solidFill>
            </a:rPr>
            <a:t>A</a:t>
          </a:r>
          <a:r>
            <a:rPr lang="pt-BR" sz="1300" baseline="0"/>
            <a:t>. ISSO FARÁ COM QUE AS COMPOSIÇÕES AUXILIARES VOLTEM A SER LINKADAS.</a:t>
          </a:r>
        </a:p>
        <a:p>
          <a:pPr algn="l"/>
          <a:endParaRPr lang="pt-BR" sz="1300" baseline="0"/>
        </a:p>
        <a:p>
          <a:pPr algn="l"/>
          <a:r>
            <a:rPr lang="pt-BR" sz="1300" baseline="0"/>
            <a:t>7 - DESMARCAR O FILTRO DE "</a:t>
          </a:r>
          <a:r>
            <a:rPr lang="pt-BR" sz="1300" baseline="0">
              <a:solidFill>
                <a:srgbClr val="FF0000"/>
              </a:solidFill>
            </a:rPr>
            <a:t>AUXILIAR</a:t>
          </a:r>
          <a:r>
            <a:rPr lang="pt-BR" sz="1300" baseline="0"/>
            <a:t>', NA COLUNA </a:t>
          </a:r>
          <a:r>
            <a:rPr lang="pt-BR" sz="1300" baseline="0">
              <a:solidFill>
                <a:srgbClr val="FF0000"/>
              </a:solidFill>
            </a:rPr>
            <a:t>J</a:t>
          </a:r>
          <a:r>
            <a:rPr lang="pt-BR" sz="1300" baseline="0"/>
            <a:t> E MARCAR TODOS OS DEMAIS ÍTENS NO FILTRO DA COLUNA </a:t>
          </a:r>
          <a:r>
            <a:rPr lang="pt-BR" sz="1300" baseline="0">
              <a:solidFill>
                <a:srgbClr val="FF0000"/>
              </a:solidFill>
            </a:rPr>
            <a:t>J</a:t>
          </a:r>
          <a:r>
            <a:rPr lang="pt-BR" sz="1300" baseline="0"/>
            <a:t>. </a:t>
          </a:r>
        </a:p>
        <a:p>
          <a:pPr algn="l"/>
          <a:endParaRPr lang="pt-BR" sz="1300" b="0" i="0" u="none" strike="noStrike">
            <a:solidFill>
              <a:schemeClr val="lt1"/>
            </a:solidFill>
            <a:effectLst/>
            <a:latin typeface="+mn-lt"/>
            <a:ea typeface="+mn-ea"/>
            <a:cs typeface="+mn-cs"/>
          </a:endParaRPr>
        </a:p>
        <a:p>
          <a:pPr algn="l"/>
          <a:r>
            <a:rPr lang="pt-BR" sz="1300" b="0" i="0" u="none" strike="noStrike">
              <a:solidFill>
                <a:schemeClr val="lt1"/>
              </a:solidFill>
              <a:effectLst/>
              <a:latin typeface="+mn-lt"/>
              <a:ea typeface="+mn-ea"/>
              <a:cs typeface="+mn-cs"/>
            </a:rPr>
            <a:t>8 - COPIAR FÓRMULA </a:t>
          </a:r>
          <a:r>
            <a:rPr lang="pt-BR" sz="1300" b="1" i="0" u="none" strike="noStrike">
              <a:solidFill>
                <a:srgbClr val="FF0000"/>
              </a:solidFill>
              <a:effectLst/>
              <a:latin typeface="+mn-lt"/>
              <a:ea typeface="+mn-ea"/>
              <a:cs typeface="+mn-cs"/>
            </a:rPr>
            <a:t>="COMP. "&amp;J3</a:t>
          </a:r>
          <a:r>
            <a:rPr lang="pt-BR" sz="1300" b="0" i="0" u="none" strike="noStrike">
              <a:solidFill>
                <a:srgbClr val="FF0000"/>
              </a:solidFill>
              <a:effectLst/>
              <a:latin typeface="+mn-lt"/>
              <a:ea typeface="+mn-ea"/>
              <a:cs typeface="+mn-cs"/>
            </a:rPr>
            <a:t> </a:t>
          </a:r>
          <a:r>
            <a:rPr lang="pt-BR" sz="1300" b="0" i="0" u="none" strike="noStrike">
              <a:solidFill>
                <a:schemeClr val="lt1"/>
              </a:solidFill>
              <a:effectLst/>
              <a:latin typeface="+mn-lt"/>
              <a:ea typeface="+mn-ea"/>
              <a:cs typeface="+mn-cs"/>
            </a:rPr>
            <a:t>E COLAR NO LUGAR DA COMP. 1 (CÉLULA A3).</a:t>
          </a:r>
          <a:r>
            <a:rPr lang="pt-BR" sz="1300"/>
            <a:t>  COPIAR</a:t>
          </a:r>
          <a:r>
            <a:rPr lang="pt-BR" sz="1300" baseline="0"/>
            <a:t> CÉLULA A3 E  COLAR NAS DEMAIS COMPOSIÇÕES.</a:t>
          </a:r>
        </a:p>
        <a:p>
          <a:pPr algn="l"/>
          <a:endParaRPr lang="pt-BR" sz="1300" b="0" i="0" u="none" strike="noStrike">
            <a:solidFill>
              <a:schemeClr val="lt1"/>
            </a:solidFill>
            <a:effectLst/>
            <a:latin typeface="+mn-lt"/>
            <a:ea typeface="+mn-ea"/>
            <a:cs typeface="+mn-cs"/>
          </a:endParaRPr>
        </a:p>
        <a:p>
          <a:pPr algn="l"/>
          <a:r>
            <a:rPr lang="pt-BR" sz="1300" b="0" i="0" u="none" strike="noStrike">
              <a:solidFill>
                <a:schemeClr val="lt1"/>
              </a:solidFill>
              <a:effectLst/>
              <a:latin typeface="+mn-lt"/>
              <a:ea typeface="+mn-ea"/>
              <a:cs typeface="+mn-cs"/>
            </a:rPr>
            <a:t>9 - NA ABA "</a:t>
          </a:r>
          <a:r>
            <a:rPr lang="pt-BR" sz="1300" b="0" i="0" u="none" strike="noStrike">
              <a:solidFill>
                <a:srgbClr val="FF0000"/>
              </a:solidFill>
              <a:effectLst/>
              <a:latin typeface="+mn-lt"/>
              <a:ea typeface="+mn-ea"/>
              <a:cs typeface="+mn-cs"/>
            </a:rPr>
            <a:t>ORÇAMENTO</a:t>
          </a:r>
          <a:r>
            <a:rPr lang="pt-BR" sz="1300" b="0" i="0" u="none" strike="noStrike">
              <a:solidFill>
                <a:schemeClr val="lt1"/>
              </a:solidFill>
              <a:effectLst/>
              <a:latin typeface="+mn-lt"/>
              <a:ea typeface="+mn-ea"/>
              <a:cs typeface="+mn-cs"/>
            </a:rPr>
            <a:t>", VER FILTRO DA COLUNA "</a:t>
          </a:r>
          <a:r>
            <a:rPr lang="pt-BR" sz="1300" b="0" i="0" u="none" strike="noStrike">
              <a:solidFill>
                <a:srgbClr val="FF0000"/>
              </a:solidFill>
              <a:effectLst/>
              <a:latin typeface="+mn-lt"/>
              <a:ea typeface="+mn-ea"/>
              <a:cs typeface="+mn-cs"/>
            </a:rPr>
            <a:t>Q</a:t>
          </a:r>
          <a:r>
            <a:rPr lang="pt-BR" sz="1300" b="0" i="0" u="none" strike="noStrike">
              <a:solidFill>
                <a:schemeClr val="lt1"/>
              </a:solidFill>
              <a:effectLst/>
              <a:latin typeface="+mn-lt"/>
              <a:ea typeface="+mn-ea"/>
              <a:cs typeface="+mn-cs"/>
            </a:rPr>
            <a:t>" E VERIFICAR SE TEM ALGUM ÍTEM "#</a:t>
          </a:r>
          <a:r>
            <a:rPr lang="pt-BR" sz="1300" b="0" i="0" u="none" strike="noStrike">
              <a:solidFill>
                <a:srgbClr val="FF0000"/>
              </a:solidFill>
              <a:effectLst/>
              <a:latin typeface="+mn-lt"/>
              <a:ea typeface="+mn-ea"/>
              <a:cs typeface="+mn-cs"/>
            </a:rPr>
            <a:t>N/D</a:t>
          </a:r>
          <a:r>
            <a:rPr lang="pt-BR" sz="1300" b="0" i="0" u="none" strike="noStrike">
              <a:solidFill>
                <a:schemeClr val="lt1"/>
              </a:solidFill>
              <a:effectLst/>
              <a:latin typeface="+mn-lt"/>
              <a:ea typeface="+mn-ea"/>
              <a:cs typeface="+mn-cs"/>
            </a:rPr>
            <a:t>", CASO TENHA, ISSO SIGNIFICA QUE TEM UMA COMPOSIÇÃO QUE NÃO ESTÁ SENDO ENCONTRADA NA ABA "</a:t>
          </a:r>
          <a:r>
            <a:rPr lang="pt-BR" sz="1300" b="0" i="0" u="none" strike="noStrike">
              <a:solidFill>
                <a:srgbClr val="FF0000"/>
              </a:solidFill>
              <a:effectLst/>
              <a:latin typeface="+mn-lt"/>
              <a:ea typeface="+mn-ea"/>
              <a:cs typeface="+mn-cs"/>
            </a:rPr>
            <a:t>COMPOSIÇÕES</a:t>
          </a:r>
          <a:r>
            <a:rPr lang="pt-BR" sz="1300" b="0" i="0" u="none" strike="noStrike">
              <a:solidFill>
                <a:schemeClr val="lt1"/>
              </a:solidFill>
              <a:effectLst/>
              <a:latin typeface="+mn-lt"/>
              <a:ea typeface="+mn-ea"/>
              <a:cs typeface="+mn-cs"/>
            </a:rPr>
            <a:t>". REVER PASSOS ANTERIORES.</a:t>
          </a:r>
          <a:r>
            <a:rPr lang="pt-BR" sz="1300"/>
            <a:t> </a:t>
          </a:r>
        </a:p>
        <a:p>
          <a:pPr algn="l"/>
          <a:endParaRPr lang="pt-BR" sz="1300"/>
        </a:p>
        <a:p>
          <a:pPr algn="l"/>
          <a:r>
            <a:rPr lang="pt-BR" sz="1300"/>
            <a:t>10 - CASO NÃO SEJA ENCONTRADO O ÍTEM "</a:t>
          </a:r>
          <a:r>
            <a:rPr lang="pt-BR" sz="1300">
              <a:solidFill>
                <a:srgbClr val="FF0000"/>
              </a:solidFill>
            </a:rPr>
            <a:t>#N/D</a:t>
          </a:r>
          <a:r>
            <a:rPr lang="pt-BR" sz="1300"/>
            <a:t>", COPIAR COLUNA "</a:t>
          </a:r>
          <a:r>
            <a:rPr lang="pt-BR" sz="1300">
              <a:solidFill>
                <a:srgbClr val="FF0000"/>
              </a:solidFill>
            </a:rPr>
            <a:t>Q</a:t>
          </a:r>
          <a:r>
            <a:rPr lang="pt-BR" sz="1300">
              <a:solidFill>
                <a:schemeClr val="bg1"/>
              </a:solidFill>
            </a:rPr>
            <a:t>" </a:t>
          </a:r>
          <a:r>
            <a:rPr lang="pt-BR" sz="1300"/>
            <a:t>(ABA ORÇAMENTO)</a:t>
          </a:r>
          <a:r>
            <a:rPr lang="pt-BR" sz="1300" baseline="0"/>
            <a:t> E COLAR NA COLUNA "</a:t>
          </a:r>
          <a:r>
            <a:rPr lang="pt-BR" sz="1300" baseline="0">
              <a:solidFill>
                <a:srgbClr val="FF0000"/>
              </a:solidFill>
            </a:rPr>
            <a:t>B</a:t>
          </a:r>
          <a:r>
            <a:rPr lang="pt-BR" sz="1300" baseline="0"/>
            <a:t>" (COMO VALOR).</a:t>
          </a:r>
        </a:p>
        <a:p>
          <a:pPr algn="l"/>
          <a:endParaRPr lang="pt-BR" sz="1300" baseline="0"/>
        </a:p>
        <a:p>
          <a:pPr algn="l"/>
          <a:r>
            <a:rPr lang="pt-BR" sz="1300" baseline="0"/>
            <a:t>11 - VERIFICAR SE O VALOR TOTAL DA PLANÍLHA ESTÁ  BATENDO COM O  VALOR COPIADO NO INÍCIO DO PASSO-A-PASSO.</a:t>
          </a:r>
        </a:p>
        <a:p>
          <a:pPr algn="l"/>
          <a:endParaRPr lang="pt-BR" sz="1300" baseline="0"/>
        </a:p>
      </xdr:txBody>
    </xdr:sp>
    <xdr:clientData/>
  </xdr:twoCellAnchor>
  <xdr:oneCellAnchor>
    <xdr:from>
      <xdr:col>5</xdr:col>
      <xdr:colOff>709849</xdr:colOff>
      <xdr:row>1</xdr:row>
      <xdr:rowOff>86178</xdr:rowOff>
    </xdr:from>
    <xdr:ext cx="924268" cy="532947"/>
    <xdr:pic>
      <xdr:nvPicPr>
        <xdr:cNvPr id="5"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99443" y="657678"/>
          <a:ext cx="924268" cy="5329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1</xdr:row>
      <xdr:rowOff>66675</xdr:rowOff>
    </xdr:from>
    <xdr:to>
      <xdr:col>1</xdr:col>
      <xdr:colOff>0</xdr:colOff>
      <xdr:row>1</xdr:row>
      <xdr:rowOff>567949</xdr:rowOff>
    </xdr:to>
    <xdr:pic>
      <xdr:nvPicPr>
        <xdr:cNvPr id="6" name="Imagem 5">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638175"/>
          <a:ext cx="1047750" cy="501274"/>
        </a:xfrm>
        <a:prstGeom prst="rect">
          <a:avLst/>
        </a:prstGeom>
      </xdr:spPr>
    </xdr:pic>
    <xdr:clientData/>
  </xdr:twoCellAnchor>
  <xdr:twoCellAnchor editAs="oneCell">
    <xdr:from>
      <xdr:col>4</xdr:col>
      <xdr:colOff>382023</xdr:colOff>
      <xdr:row>1</xdr:row>
      <xdr:rowOff>59532</xdr:rowOff>
    </xdr:from>
    <xdr:to>
      <xdr:col>5</xdr:col>
      <xdr:colOff>349410</xdr:colOff>
      <xdr:row>1</xdr:row>
      <xdr:rowOff>607220</xdr:rowOff>
    </xdr:to>
    <xdr:pic>
      <xdr:nvPicPr>
        <xdr:cNvPr id="7" name="Imagem 6">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90554" y="631032"/>
          <a:ext cx="848450" cy="54768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22</xdr:row>
      <xdr:rowOff>0</xdr:rowOff>
    </xdr:from>
    <xdr:to>
      <xdr:col>1</xdr:col>
      <xdr:colOff>76200</xdr:colOff>
      <xdr:row>22</xdr:row>
      <xdr:rowOff>180975</xdr:rowOff>
    </xdr:to>
    <xdr:sp macro="" textlink="">
      <xdr:nvSpPr>
        <xdr:cNvPr id="2"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3"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4" name="Text Box 11"/>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5" name="Text Box 12"/>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6"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7"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6345</xdr:rowOff>
    </xdr:to>
    <xdr:sp macro="" textlink="">
      <xdr:nvSpPr>
        <xdr:cNvPr id="8" name="Text Box 3"/>
        <xdr:cNvSpPr txBox="1">
          <a:spLocks noChangeArrowheads="1"/>
        </xdr:cNvSpPr>
      </xdr:nvSpPr>
      <xdr:spPr bwMode="auto">
        <a:xfrm>
          <a:off x="800100" y="10620375"/>
          <a:ext cx="76200" cy="958846"/>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105613</xdr:rowOff>
    </xdr:to>
    <xdr:sp macro="" textlink="">
      <xdr:nvSpPr>
        <xdr:cNvPr id="9" name="Text Box 4"/>
        <xdr:cNvSpPr txBox="1">
          <a:spLocks noChangeArrowheads="1"/>
        </xdr:cNvSpPr>
      </xdr:nvSpPr>
      <xdr:spPr bwMode="auto">
        <a:xfrm>
          <a:off x="800100" y="10620375"/>
          <a:ext cx="76200" cy="867613"/>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0"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1"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37</xdr:row>
      <xdr:rowOff>119716</xdr:rowOff>
    </xdr:to>
    <xdr:sp macro="" textlink="">
      <xdr:nvSpPr>
        <xdr:cNvPr id="12" name="Text Box 5"/>
        <xdr:cNvSpPr txBox="1">
          <a:spLocks noChangeArrowheads="1"/>
        </xdr:cNvSpPr>
      </xdr:nvSpPr>
      <xdr:spPr bwMode="auto">
        <a:xfrm>
          <a:off x="800100" y="10620375"/>
          <a:ext cx="76200" cy="169663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36</xdr:row>
      <xdr:rowOff>105679</xdr:rowOff>
    </xdr:to>
    <xdr:sp macro="" textlink="">
      <xdr:nvSpPr>
        <xdr:cNvPr id="13" name="Text Box 6"/>
        <xdr:cNvSpPr txBox="1">
          <a:spLocks noChangeArrowheads="1"/>
        </xdr:cNvSpPr>
      </xdr:nvSpPr>
      <xdr:spPr bwMode="auto">
        <a:xfrm>
          <a:off x="800100" y="10620375"/>
          <a:ext cx="76200" cy="16296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37</xdr:row>
      <xdr:rowOff>10708</xdr:rowOff>
    </xdr:to>
    <xdr:sp macro="" textlink="">
      <xdr:nvSpPr>
        <xdr:cNvPr id="14" name="Text Box 11"/>
        <xdr:cNvSpPr txBox="1">
          <a:spLocks noChangeArrowheads="1"/>
        </xdr:cNvSpPr>
      </xdr:nvSpPr>
      <xdr:spPr bwMode="auto">
        <a:xfrm>
          <a:off x="800100" y="10620375"/>
          <a:ext cx="76200" cy="169663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36</xdr:row>
      <xdr:rowOff>105679</xdr:rowOff>
    </xdr:to>
    <xdr:sp macro="" textlink="">
      <xdr:nvSpPr>
        <xdr:cNvPr id="15" name="Text Box 12"/>
        <xdr:cNvSpPr txBox="1">
          <a:spLocks noChangeArrowheads="1"/>
        </xdr:cNvSpPr>
      </xdr:nvSpPr>
      <xdr:spPr bwMode="auto">
        <a:xfrm>
          <a:off x="800100" y="10620375"/>
          <a:ext cx="76200" cy="16296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37</xdr:row>
      <xdr:rowOff>10708</xdr:rowOff>
    </xdr:to>
    <xdr:sp macro="" textlink="">
      <xdr:nvSpPr>
        <xdr:cNvPr id="16" name="Text Box 5"/>
        <xdr:cNvSpPr txBox="1">
          <a:spLocks noChangeArrowheads="1"/>
        </xdr:cNvSpPr>
      </xdr:nvSpPr>
      <xdr:spPr bwMode="auto">
        <a:xfrm>
          <a:off x="800100" y="10620375"/>
          <a:ext cx="76200" cy="169663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36</xdr:row>
      <xdr:rowOff>153584</xdr:rowOff>
    </xdr:to>
    <xdr:sp macro="" textlink="">
      <xdr:nvSpPr>
        <xdr:cNvPr id="17" name="Text Box 9"/>
        <xdr:cNvSpPr txBox="1">
          <a:spLocks noChangeArrowheads="1"/>
        </xdr:cNvSpPr>
      </xdr:nvSpPr>
      <xdr:spPr bwMode="auto">
        <a:xfrm>
          <a:off x="800100" y="10620375"/>
          <a:ext cx="76200" cy="1677584"/>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8"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9"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20" name="Text Box 11"/>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21" name="Text Box 12"/>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22"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23"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6345</xdr:rowOff>
    </xdr:to>
    <xdr:sp macro="" textlink="">
      <xdr:nvSpPr>
        <xdr:cNvPr id="24" name="Text Box 3"/>
        <xdr:cNvSpPr txBox="1">
          <a:spLocks noChangeArrowheads="1"/>
        </xdr:cNvSpPr>
      </xdr:nvSpPr>
      <xdr:spPr bwMode="auto">
        <a:xfrm>
          <a:off x="800100" y="10620375"/>
          <a:ext cx="76200" cy="958846"/>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115138</xdr:rowOff>
    </xdr:to>
    <xdr:sp macro="" textlink="">
      <xdr:nvSpPr>
        <xdr:cNvPr id="25" name="Text Box 4"/>
        <xdr:cNvSpPr txBox="1">
          <a:spLocks noChangeArrowheads="1"/>
        </xdr:cNvSpPr>
      </xdr:nvSpPr>
      <xdr:spPr bwMode="auto">
        <a:xfrm>
          <a:off x="800100" y="10620375"/>
          <a:ext cx="76200" cy="877138"/>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26"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27"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37</xdr:row>
      <xdr:rowOff>10708</xdr:rowOff>
    </xdr:to>
    <xdr:sp macro="" textlink="">
      <xdr:nvSpPr>
        <xdr:cNvPr id="28" name="Text Box 5"/>
        <xdr:cNvSpPr txBox="1">
          <a:spLocks noChangeArrowheads="1"/>
        </xdr:cNvSpPr>
      </xdr:nvSpPr>
      <xdr:spPr bwMode="auto">
        <a:xfrm>
          <a:off x="800100" y="10620375"/>
          <a:ext cx="76200" cy="169663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36</xdr:row>
      <xdr:rowOff>134534</xdr:rowOff>
    </xdr:to>
    <xdr:sp macro="" textlink="">
      <xdr:nvSpPr>
        <xdr:cNvPr id="29" name="Text Box 6"/>
        <xdr:cNvSpPr txBox="1">
          <a:spLocks noChangeArrowheads="1"/>
        </xdr:cNvSpPr>
      </xdr:nvSpPr>
      <xdr:spPr bwMode="auto">
        <a:xfrm>
          <a:off x="800100" y="10620375"/>
          <a:ext cx="76200" cy="165853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37</xdr:row>
      <xdr:rowOff>10708</xdr:rowOff>
    </xdr:to>
    <xdr:sp macro="" textlink="">
      <xdr:nvSpPr>
        <xdr:cNvPr id="30" name="Text Box 11"/>
        <xdr:cNvSpPr txBox="1">
          <a:spLocks noChangeArrowheads="1"/>
        </xdr:cNvSpPr>
      </xdr:nvSpPr>
      <xdr:spPr bwMode="auto">
        <a:xfrm>
          <a:off x="800100" y="10620375"/>
          <a:ext cx="76200" cy="169663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36</xdr:row>
      <xdr:rowOff>134534</xdr:rowOff>
    </xdr:to>
    <xdr:sp macro="" textlink="">
      <xdr:nvSpPr>
        <xdr:cNvPr id="31" name="Text Box 12"/>
        <xdr:cNvSpPr txBox="1">
          <a:spLocks noChangeArrowheads="1"/>
        </xdr:cNvSpPr>
      </xdr:nvSpPr>
      <xdr:spPr bwMode="auto">
        <a:xfrm>
          <a:off x="800100" y="10620375"/>
          <a:ext cx="76200" cy="165853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37</xdr:row>
      <xdr:rowOff>10708</xdr:rowOff>
    </xdr:to>
    <xdr:sp macro="" textlink="">
      <xdr:nvSpPr>
        <xdr:cNvPr id="32" name="Text Box 5"/>
        <xdr:cNvSpPr txBox="1">
          <a:spLocks noChangeArrowheads="1"/>
        </xdr:cNvSpPr>
      </xdr:nvSpPr>
      <xdr:spPr bwMode="auto">
        <a:xfrm>
          <a:off x="800100" y="10620375"/>
          <a:ext cx="76200" cy="169663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35</xdr:row>
      <xdr:rowOff>3903</xdr:rowOff>
    </xdr:to>
    <xdr:sp macro="" textlink="">
      <xdr:nvSpPr>
        <xdr:cNvPr id="33" name="Text Box 9"/>
        <xdr:cNvSpPr txBox="1">
          <a:spLocks noChangeArrowheads="1"/>
        </xdr:cNvSpPr>
      </xdr:nvSpPr>
      <xdr:spPr bwMode="auto">
        <a:xfrm>
          <a:off x="800100" y="10620375"/>
          <a:ext cx="76200" cy="1337404"/>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34"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35"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36" name="Text Box 11"/>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37" name="Text Box 12"/>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38"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39"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6345</xdr:rowOff>
    </xdr:to>
    <xdr:sp macro="" textlink="">
      <xdr:nvSpPr>
        <xdr:cNvPr id="40" name="Text Box 3"/>
        <xdr:cNvSpPr txBox="1">
          <a:spLocks noChangeArrowheads="1"/>
        </xdr:cNvSpPr>
      </xdr:nvSpPr>
      <xdr:spPr bwMode="auto">
        <a:xfrm>
          <a:off x="800100" y="10620375"/>
          <a:ext cx="76200" cy="958846"/>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96088</xdr:rowOff>
    </xdr:to>
    <xdr:sp macro="" textlink="">
      <xdr:nvSpPr>
        <xdr:cNvPr id="41" name="Text Box 4"/>
        <xdr:cNvSpPr txBox="1">
          <a:spLocks noChangeArrowheads="1"/>
        </xdr:cNvSpPr>
      </xdr:nvSpPr>
      <xdr:spPr bwMode="auto">
        <a:xfrm>
          <a:off x="800100" y="10620375"/>
          <a:ext cx="76200" cy="85808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37</xdr:row>
      <xdr:rowOff>1183</xdr:rowOff>
    </xdr:to>
    <xdr:sp macro="" textlink="">
      <xdr:nvSpPr>
        <xdr:cNvPr id="42" name="Text Box 5"/>
        <xdr:cNvSpPr txBox="1">
          <a:spLocks noChangeArrowheads="1"/>
        </xdr:cNvSpPr>
      </xdr:nvSpPr>
      <xdr:spPr bwMode="auto">
        <a:xfrm>
          <a:off x="800100" y="10620375"/>
          <a:ext cx="76200" cy="168710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36</xdr:row>
      <xdr:rowOff>105679</xdr:rowOff>
    </xdr:to>
    <xdr:sp macro="" textlink="">
      <xdr:nvSpPr>
        <xdr:cNvPr id="43" name="Text Box 6"/>
        <xdr:cNvSpPr txBox="1">
          <a:spLocks noChangeArrowheads="1"/>
        </xdr:cNvSpPr>
      </xdr:nvSpPr>
      <xdr:spPr bwMode="auto">
        <a:xfrm>
          <a:off x="800100" y="10620375"/>
          <a:ext cx="76200" cy="16296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37</xdr:row>
      <xdr:rowOff>1183</xdr:rowOff>
    </xdr:to>
    <xdr:sp macro="" textlink="">
      <xdr:nvSpPr>
        <xdr:cNvPr id="44" name="Text Box 11"/>
        <xdr:cNvSpPr txBox="1">
          <a:spLocks noChangeArrowheads="1"/>
        </xdr:cNvSpPr>
      </xdr:nvSpPr>
      <xdr:spPr bwMode="auto">
        <a:xfrm>
          <a:off x="800100" y="10620375"/>
          <a:ext cx="76200" cy="168710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36</xdr:row>
      <xdr:rowOff>105679</xdr:rowOff>
    </xdr:to>
    <xdr:sp macro="" textlink="">
      <xdr:nvSpPr>
        <xdr:cNvPr id="45" name="Text Box 12"/>
        <xdr:cNvSpPr txBox="1">
          <a:spLocks noChangeArrowheads="1"/>
        </xdr:cNvSpPr>
      </xdr:nvSpPr>
      <xdr:spPr bwMode="auto">
        <a:xfrm>
          <a:off x="800100" y="10620375"/>
          <a:ext cx="76200" cy="16296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37</xdr:row>
      <xdr:rowOff>1183</xdr:rowOff>
    </xdr:to>
    <xdr:sp macro="" textlink="">
      <xdr:nvSpPr>
        <xdr:cNvPr id="46" name="Text Box 5"/>
        <xdr:cNvSpPr txBox="1">
          <a:spLocks noChangeArrowheads="1"/>
        </xdr:cNvSpPr>
      </xdr:nvSpPr>
      <xdr:spPr bwMode="auto">
        <a:xfrm>
          <a:off x="800100" y="10620375"/>
          <a:ext cx="76200" cy="1687109"/>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47"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48"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49" name="Text Box 11"/>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50" name="Text Box 12"/>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51"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52"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6345</xdr:rowOff>
    </xdr:to>
    <xdr:sp macro="" textlink="">
      <xdr:nvSpPr>
        <xdr:cNvPr id="53" name="Text Box 3"/>
        <xdr:cNvSpPr txBox="1">
          <a:spLocks noChangeArrowheads="1"/>
        </xdr:cNvSpPr>
      </xdr:nvSpPr>
      <xdr:spPr bwMode="auto">
        <a:xfrm>
          <a:off x="800100" y="10620375"/>
          <a:ext cx="76200" cy="958846"/>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105613</xdr:rowOff>
    </xdr:to>
    <xdr:sp macro="" textlink="">
      <xdr:nvSpPr>
        <xdr:cNvPr id="54" name="Text Box 4"/>
        <xdr:cNvSpPr txBox="1">
          <a:spLocks noChangeArrowheads="1"/>
        </xdr:cNvSpPr>
      </xdr:nvSpPr>
      <xdr:spPr bwMode="auto">
        <a:xfrm>
          <a:off x="800100" y="10620375"/>
          <a:ext cx="76200" cy="86761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37</xdr:row>
      <xdr:rowOff>10708</xdr:rowOff>
    </xdr:to>
    <xdr:sp macro="" textlink="">
      <xdr:nvSpPr>
        <xdr:cNvPr id="55" name="Text Box 5"/>
        <xdr:cNvSpPr txBox="1">
          <a:spLocks noChangeArrowheads="1"/>
        </xdr:cNvSpPr>
      </xdr:nvSpPr>
      <xdr:spPr bwMode="auto">
        <a:xfrm>
          <a:off x="800100" y="10620375"/>
          <a:ext cx="76200" cy="169663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36</xdr:row>
      <xdr:rowOff>134534</xdr:rowOff>
    </xdr:to>
    <xdr:sp macro="" textlink="">
      <xdr:nvSpPr>
        <xdr:cNvPr id="56" name="Text Box 6"/>
        <xdr:cNvSpPr txBox="1">
          <a:spLocks noChangeArrowheads="1"/>
        </xdr:cNvSpPr>
      </xdr:nvSpPr>
      <xdr:spPr bwMode="auto">
        <a:xfrm>
          <a:off x="800100" y="10620375"/>
          <a:ext cx="76200" cy="165853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37</xdr:row>
      <xdr:rowOff>10708</xdr:rowOff>
    </xdr:to>
    <xdr:sp macro="" textlink="">
      <xdr:nvSpPr>
        <xdr:cNvPr id="57" name="Text Box 11"/>
        <xdr:cNvSpPr txBox="1">
          <a:spLocks noChangeArrowheads="1"/>
        </xdr:cNvSpPr>
      </xdr:nvSpPr>
      <xdr:spPr bwMode="auto">
        <a:xfrm>
          <a:off x="800100" y="10620375"/>
          <a:ext cx="76200" cy="1696634"/>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58"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152400</xdr:rowOff>
    </xdr:to>
    <xdr:sp macro="" textlink="">
      <xdr:nvSpPr>
        <xdr:cNvPr id="59" name="Text Box 6"/>
        <xdr:cNvSpPr txBox="1">
          <a:spLocks noChangeArrowheads="1"/>
        </xdr:cNvSpPr>
      </xdr:nvSpPr>
      <xdr:spPr bwMode="auto">
        <a:xfrm>
          <a:off x="800100" y="10620375"/>
          <a:ext cx="76200" cy="152400"/>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60" name="Text Box 11"/>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152400</xdr:rowOff>
    </xdr:to>
    <xdr:sp macro="" textlink="">
      <xdr:nvSpPr>
        <xdr:cNvPr id="61" name="Text Box 12"/>
        <xdr:cNvSpPr txBox="1">
          <a:spLocks noChangeArrowheads="1"/>
        </xdr:cNvSpPr>
      </xdr:nvSpPr>
      <xdr:spPr bwMode="auto">
        <a:xfrm>
          <a:off x="800100" y="10620375"/>
          <a:ext cx="76200" cy="152400"/>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62"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152400</xdr:rowOff>
    </xdr:to>
    <xdr:sp macro="" textlink="">
      <xdr:nvSpPr>
        <xdr:cNvPr id="63" name="Text Box 6"/>
        <xdr:cNvSpPr txBox="1">
          <a:spLocks noChangeArrowheads="1"/>
        </xdr:cNvSpPr>
      </xdr:nvSpPr>
      <xdr:spPr bwMode="auto">
        <a:xfrm>
          <a:off x="800100" y="10620375"/>
          <a:ext cx="76200" cy="1524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26753</xdr:rowOff>
    </xdr:to>
    <xdr:sp macro="" textlink="">
      <xdr:nvSpPr>
        <xdr:cNvPr id="64" name="Text Box 3"/>
        <xdr:cNvSpPr txBox="1">
          <a:spLocks noChangeArrowheads="1"/>
        </xdr:cNvSpPr>
      </xdr:nvSpPr>
      <xdr:spPr bwMode="auto">
        <a:xfrm>
          <a:off x="800100" y="10620375"/>
          <a:ext cx="76200" cy="59825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136570</xdr:rowOff>
    </xdr:to>
    <xdr:sp macro="" textlink="">
      <xdr:nvSpPr>
        <xdr:cNvPr id="65" name="Text Box 4"/>
        <xdr:cNvSpPr txBox="1">
          <a:spLocks noChangeArrowheads="1"/>
        </xdr:cNvSpPr>
      </xdr:nvSpPr>
      <xdr:spPr bwMode="auto">
        <a:xfrm>
          <a:off x="800100" y="10620375"/>
          <a:ext cx="76200" cy="517572"/>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157382</xdr:rowOff>
    </xdr:to>
    <xdr:sp macro="" textlink="">
      <xdr:nvSpPr>
        <xdr:cNvPr id="66" name="Text Box 5"/>
        <xdr:cNvSpPr txBox="1">
          <a:spLocks noChangeArrowheads="1"/>
        </xdr:cNvSpPr>
      </xdr:nvSpPr>
      <xdr:spPr bwMode="auto">
        <a:xfrm>
          <a:off x="800100" y="10620375"/>
          <a:ext cx="76200" cy="112893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139695</xdr:rowOff>
    </xdr:to>
    <xdr:sp macro="" textlink="">
      <xdr:nvSpPr>
        <xdr:cNvPr id="67" name="Text Box 6"/>
        <xdr:cNvSpPr txBox="1">
          <a:spLocks noChangeArrowheads="1"/>
        </xdr:cNvSpPr>
      </xdr:nvSpPr>
      <xdr:spPr bwMode="auto">
        <a:xfrm>
          <a:off x="800100" y="10620375"/>
          <a:ext cx="76200" cy="1092196"/>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157382</xdr:rowOff>
    </xdr:to>
    <xdr:sp macro="" textlink="">
      <xdr:nvSpPr>
        <xdr:cNvPr id="68" name="Text Box 11"/>
        <xdr:cNvSpPr txBox="1">
          <a:spLocks noChangeArrowheads="1"/>
        </xdr:cNvSpPr>
      </xdr:nvSpPr>
      <xdr:spPr bwMode="auto">
        <a:xfrm>
          <a:off x="800100" y="10620375"/>
          <a:ext cx="76200" cy="112893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139695</xdr:rowOff>
    </xdr:to>
    <xdr:sp macro="" textlink="">
      <xdr:nvSpPr>
        <xdr:cNvPr id="69" name="Text Box 12"/>
        <xdr:cNvSpPr txBox="1">
          <a:spLocks noChangeArrowheads="1"/>
        </xdr:cNvSpPr>
      </xdr:nvSpPr>
      <xdr:spPr bwMode="auto">
        <a:xfrm>
          <a:off x="800100" y="10620375"/>
          <a:ext cx="76200" cy="1092196"/>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70"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71"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72" name="Text Box 11"/>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73" name="Text Box 12"/>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74"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75"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26753</xdr:rowOff>
    </xdr:to>
    <xdr:sp macro="" textlink="">
      <xdr:nvSpPr>
        <xdr:cNvPr id="76" name="Text Box 3"/>
        <xdr:cNvSpPr txBox="1">
          <a:spLocks noChangeArrowheads="1"/>
        </xdr:cNvSpPr>
      </xdr:nvSpPr>
      <xdr:spPr bwMode="auto">
        <a:xfrm>
          <a:off x="800100" y="10620375"/>
          <a:ext cx="76200" cy="59825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136570</xdr:rowOff>
    </xdr:to>
    <xdr:sp macro="" textlink="">
      <xdr:nvSpPr>
        <xdr:cNvPr id="77" name="Text Box 4"/>
        <xdr:cNvSpPr txBox="1">
          <a:spLocks noChangeArrowheads="1"/>
        </xdr:cNvSpPr>
      </xdr:nvSpPr>
      <xdr:spPr bwMode="auto">
        <a:xfrm>
          <a:off x="800100" y="10620375"/>
          <a:ext cx="76200" cy="517572"/>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63776</xdr:rowOff>
    </xdr:to>
    <xdr:sp macro="" textlink="">
      <xdr:nvSpPr>
        <xdr:cNvPr id="78" name="Text Box 5"/>
        <xdr:cNvSpPr txBox="1">
          <a:spLocks noChangeArrowheads="1"/>
        </xdr:cNvSpPr>
      </xdr:nvSpPr>
      <xdr:spPr bwMode="auto">
        <a:xfrm>
          <a:off x="800100" y="10620375"/>
          <a:ext cx="76200" cy="101627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63776</xdr:rowOff>
    </xdr:to>
    <xdr:sp macro="" textlink="">
      <xdr:nvSpPr>
        <xdr:cNvPr id="79" name="Text Box 6"/>
        <xdr:cNvSpPr txBox="1">
          <a:spLocks noChangeArrowheads="1"/>
        </xdr:cNvSpPr>
      </xdr:nvSpPr>
      <xdr:spPr bwMode="auto">
        <a:xfrm>
          <a:off x="800100" y="10620375"/>
          <a:ext cx="76200" cy="101627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63776</xdr:rowOff>
    </xdr:to>
    <xdr:sp macro="" textlink="">
      <xdr:nvSpPr>
        <xdr:cNvPr id="80" name="Text Box 11"/>
        <xdr:cNvSpPr txBox="1">
          <a:spLocks noChangeArrowheads="1"/>
        </xdr:cNvSpPr>
      </xdr:nvSpPr>
      <xdr:spPr bwMode="auto">
        <a:xfrm>
          <a:off x="800100" y="10620375"/>
          <a:ext cx="76200" cy="101627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63776</xdr:rowOff>
    </xdr:to>
    <xdr:sp macro="" textlink="">
      <xdr:nvSpPr>
        <xdr:cNvPr id="81" name="Text Box 12"/>
        <xdr:cNvSpPr txBox="1">
          <a:spLocks noChangeArrowheads="1"/>
        </xdr:cNvSpPr>
      </xdr:nvSpPr>
      <xdr:spPr bwMode="auto">
        <a:xfrm>
          <a:off x="800100" y="10620375"/>
          <a:ext cx="76200" cy="1016277"/>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82"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83"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84" name="Text Box 11"/>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85" name="Text Box 12"/>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86"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87"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88" name="Text Box 3"/>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89" name="Text Box 4"/>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90"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91"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134188</xdr:rowOff>
    </xdr:to>
    <xdr:sp macro="" textlink="">
      <xdr:nvSpPr>
        <xdr:cNvPr id="92" name="Text Box 5"/>
        <xdr:cNvSpPr txBox="1">
          <a:spLocks noChangeArrowheads="1"/>
        </xdr:cNvSpPr>
      </xdr:nvSpPr>
      <xdr:spPr bwMode="auto">
        <a:xfrm>
          <a:off x="800100" y="10620375"/>
          <a:ext cx="76200" cy="89618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134188</xdr:rowOff>
    </xdr:to>
    <xdr:sp macro="" textlink="">
      <xdr:nvSpPr>
        <xdr:cNvPr id="93" name="Text Box 6"/>
        <xdr:cNvSpPr txBox="1">
          <a:spLocks noChangeArrowheads="1"/>
        </xdr:cNvSpPr>
      </xdr:nvSpPr>
      <xdr:spPr bwMode="auto">
        <a:xfrm>
          <a:off x="800100" y="10620375"/>
          <a:ext cx="76200" cy="89618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134188</xdr:rowOff>
    </xdr:to>
    <xdr:sp macro="" textlink="">
      <xdr:nvSpPr>
        <xdr:cNvPr id="94" name="Text Box 11"/>
        <xdr:cNvSpPr txBox="1">
          <a:spLocks noChangeArrowheads="1"/>
        </xdr:cNvSpPr>
      </xdr:nvSpPr>
      <xdr:spPr bwMode="auto">
        <a:xfrm>
          <a:off x="800100" y="10620375"/>
          <a:ext cx="76200" cy="89618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134188</xdr:rowOff>
    </xdr:to>
    <xdr:sp macro="" textlink="">
      <xdr:nvSpPr>
        <xdr:cNvPr id="95" name="Text Box 12"/>
        <xdr:cNvSpPr txBox="1">
          <a:spLocks noChangeArrowheads="1"/>
        </xdr:cNvSpPr>
      </xdr:nvSpPr>
      <xdr:spPr bwMode="auto">
        <a:xfrm>
          <a:off x="800100" y="10620375"/>
          <a:ext cx="76200" cy="89618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134188</xdr:rowOff>
    </xdr:to>
    <xdr:sp macro="" textlink="">
      <xdr:nvSpPr>
        <xdr:cNvPr id="96" name="Text Box 5"/>
        <xdr:cNvSpPr txBox="1">
          <a:spLocks noChangeArrowheads="1"/>
        </xdr:cNvSpPr>
      </xdr:nvSpPr>
      <xdr:spPr bwMode="auto">
        <a:xfrm>
          <a:off x="800100" y="10620375"/>
          <a:ext cx="76200" cy="89618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134188</xdr:rowOff>
    </xdr:to>
    <xdr:sp macro="" textlink="">
      <xdr:nvSpPr>
        <xdr:cNvPr id="97" name="Text Box 9"/>
        <xdr:cNvSpPr txBox="1">
          <a:spLocks noChangeArrowheads="1"/>
        </xdr:cNvSpPr>
      </xdr:nvSpPr>
      <xdr:spPr bwMode="auto">
        <a:xfrm>
          <a:off x="800100" y="10620375"/>
          <a:ext cx="76200" cy="896188"/>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98"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99"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00" name="Text Box 11"/>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01" name="Text Box 12"/>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02"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03"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04" name="Text Box 3"/>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05" name="Text Box 4"/>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06"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07"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134188</xdr:rowOff>
    </xdr:to>
    <xdr:sp macro="" textlink="">
      <xdr:nvSpPr>
        <xdr:cNvPr id="108" name="Text Box 5"/>
        <xdr:cNvSpPr txBox="1">
          <a:spLocks noChangeArrowheads="1"/>
        </xdr:cNvSpPr>
      </xdr:nvSpPr>
      <xdr:spPr bwMode="auto">
        <a:xfrm>
          <a:off x="800100" y="10620375"/>
          <a:ext cx="76200" cy="89618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134188</xdr:rowOff>
    </xdr:to>
    <xdr:sp macro="" textlink="">
      <xdr:nvSpPr>
        <xdr:cNvPr id="109" name="Text Box 6"/>
        <xdr:cNvSpPr txBox="1">
          <a:spLocks noChangeArrowheads="1"/>
        </xdr:cNvSpPr>
      </xdr:nvSpPr>
      <xdr:spPr bwMode="auto">
        <a:xfrm>
          <a:off x="800100" y="10620375"/>
          <a:ext cx="76200" cy="89618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134188</xdr:rowOff>
    </xdr:to>
    <xdr:sp macro="" textlink="">
      <xdr:nvSpPr>
        <xdr:cNvPr id="110" name="Text Box 11"/>
        <xdr:cNvSpPr txBox="1">
          <a:spLocks noChangeArrowheads="1"/>
        </xdr:cNvSpPr>
      </xdr:nvSpPr>
      <xdr:spPr bwMode="auto">
        <a:xfrm>
          <a:off x="800100" y="10620375"/>
          <a:ext cx="76200" cy="89618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134188</xdr:rowOff>
    </xdr:to>
    <xdr:sp macro="" textlink="">
      <xdr:nvSpPr>
        <xdr:cNvPr id="111" name="Text Box 12"/>
        <xdr:cNvSpPr txBox="1">
          <a:spLocks noChangeArrowheads="1"/>
        </xdr:cNvSpPr>
      </xdr:nvSpPr>
      <xdr:spPr bwMode="auto">
        <a:xfrm>
          <a:off x="800100" y="10620375"/>
          <a:ext cx="76200" cy="89618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134188</xdr:rowOff>
    </xdr:to>
    <xdr:sp macro="" textlink="">
      <xdr:nvSpPr>
        <xdr:cNvPr id="112" name="Text Box 5"/>
        <xdr:cNvSpPr txBox="1">
          <a:spLocks noChangeArrowheads="1"/>
        </xdr:cNvSpPr>
      </xdr:nvSpPr>
      <xdr:spPr bwMode="auto">
        <a:xfrm>
          <a:off x="800100" y="10620375"/>
          <a:ext cx="76200" cy="896188"/>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13"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14"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15" name="Text Box 11"/>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16" name="Text Box 12"/>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17"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18"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41042</xdr:rowOff>
    </xdr:to>
    <xdr:sp macro="" textlink="">
      <xdr:nvSpPr>
        <xdr:cNvPr id="119" name="Text Box 3"/>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41042</xdr:rowOff>
    </xdr:to>
    <xdr:sp macro="" textlink="">
      <xdr:nvSpPr>
        <xdr:cNvPr id="120" name="Text Box 4"/>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21"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171450</xdr:rowOff>
    </xdr:to>
    <xdr:sp macro="" textlink="">
      <xdr:nvSpPr>
        <xdr:cNvPr id="122" name="Text Box 6"/>
        <xdr:cNvSpPr txBox="1">
          <a:spLocks noChangeArrowheads="1"/>
        </xdr:cNvSpPr>
      </xdr:nvSpPr>
      <xdr:spPr bwMode="auto">
        <a:xfrm>
          <a:off x="800100" y="9134475"/>
          <a:ext cx="76200" cy="1714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114520</xdr:rowOff>
    </xdr:to>
    <xdr:sp macro="" textlink="">
      <xdr:nvSpPr>
        <xdr:cNvPr id="123" name="Text Box 5"/>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114520</xdr:rowOff>
    </xdr:to>
    <xdr:sp macro="" textlink="">
      <xdr:nvSpPr>
        <xdr:cNvPr id="124" name="Text Box 6"/>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114520</xdr:rowOff>
    </xdr:to>
    <xdr:sp macro="" textlink="">
      <xdr:nvSpPr>
        <xdr:cNvPr id="125" name="Text Box 11"/>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114520</xdr:rowOff>
    </xdr:to>
    <xdr:sp macro="" textlink="">
      <xdr:nvSpPr>
        <xdr:cNvPr id="126" name="Text Box 12"/>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114520</xdr:rowOff>
    </xdr:to>
    <xdr:sp macro="" textlink="">
      <xdr:nvSpPr>
        <xdr:cNvPr id="127" name="Text Box 5"/>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114520</xdr:rowOff>
    </xdr:to>
    <xdr:sp macro="" textlink="">
      <xdr:nvSpPr>
        <xdr:cNvPr id="128" name="Text Box 9"/>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28853</xdr:rowOff>
    </xdr:to>
    <xdr:sp macro="" textlink="">
      <xdr:nvSpPr>
        <xdr:cNvPr id="129" name="Text Box 5"/>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28853</xdr:rowOff>
    </xdr:to>
    <xdr:sp macro="" textlink="">
      <xdr:nvSpPr>
        <xdr:cNvPr id="130" name="Text Box 6"/>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28853</xdr:rowOff>
    </xdr:to>
    <xdr:sp macro="" textlink="">
      <xdr:nvSpPr>
        <xdr:cNvPr id="131" name="Text Box 11"/>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28853</xdr:rowOff>
    </xdr:to>
    <xdr:sp macro="" textlink="">
      <xdr:nvSpPr>
        <xdr:cNvPr id="132" name="Text Box 12"/>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28853</xdr:rowOff>
    </xdr:to>
    <xdr:sp macro="" textlink="">
      <xdr:nvSpPr>
        <xdr:cNvPr id="133" name="Text Box 5"/>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28853</xdr:rowOff>
    </xdr:to>
    <xdr:sp macro="" textlink="">
      <xdr:nvSpPr>
        <xdr:cNvPr id="134" name="Text Box 6"/>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41042</xdr:rowOff>
    </xdr:to>
    <xdr:sp macro="" textlink="">
      <xdr:nvSpPr>
        <xdr:cNvPr id="135" name="Text Box 3"/>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41042</xdr:rowOff>
    </xdr:to>
    <xdr:sp macro="" textlink="">
      <xdr:nvSpPr>
        <xdr:cNvPr id="136" name="Text Box 4"/>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37"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171450</xdr:rowOff>
    </xdr:to>
    <xdr:sp macro="" textlink="">
      <xdr:nvSpPr>
        <xdr:cNvPr id="138" name="Text Box 6"/>
        <xdr:cNvSpPr txBox="1">
          <a:spLocks noChangeArrowheads="1"/>
        </xdr:cNvSpPr>
      </xdr:nvSpPr>
      <xdr:spPr bwMode="auto">
        <a:xfrm>
          <a:off x="800100" y="9134475"/>
          <a:ext cx="76200" cy="1714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114520</xdr:rowOff>
    </xdr:to>
    <xdr:sp macro="" textlink="">
      <xdr:nvSpPr>
        <xdr:cNvPr id="139" name="Text Box 5"/>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114520</xdr:rowOff>
    </xdr:to>
    <xdr:sp macro="" textlink="">
      <xdr:nvSpPr>
        <xdr:cNvPr id="140" name="Text Box 6"/>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114520</xdr:rowOff>
    </xdr:to>
    <xdr:sp macro="" textlink="">
      <xdr:nvSpPr>
        <xdr:cNvPr id="141" name="Text Box 11"/>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114520</xdr:rowOff>
    </xdr:to>
    <xdr:sp macro="" textlink="">
      <xdr:nvSpPr>
        <xdr:cNvPr id="142" name="Text Box 12"/>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114520</xdr:rowOff>
    </xdr:to>
    <xdr:sp macro="" textlink="">
      <xdr:nvSpPr>
        <xdr:cNvPr id="143" name="Text Box 5"/>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131870</xdr:rowOff>
    </xdr:to>
    <xdr:sp macro="" textlink="">
      <xdr:nvSpPr>
        <xdr:cNvPr id="144" name="Text Box 9"/>
        <xdr:cNvSpPr txBox="1">
          <a:spLocks noChangeArrowheads="1"/>
        </xdr:cNvSpPr>
      </xdr:nvSpPr>
      <xdr:spPr bwMode="auto">
        <a:xfrm>
          <a:off x="800100" y="10620375"/>
          <a:ext cx="76200" cy="893870"/>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45"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46"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47" name="Text Box 11"/>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48" name="Text Box 12"/>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49"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150"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41042</xdr:rowOff>
    </xdr:to>
    <xdr:sp macro="" textlink="">
      <xdr:nvSpPr>
        <xdr:cNvPr id="151" name="Text Box 3"/>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41042</xdr:rowOff>
    </xdr:to>
    <xdr:sp macro="" textlink="">
      <xdr:nvSpPr>
        <xdr:cNvPr id="152" name="Text Box 4"/>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114520</xdr:rowOff>
    </xdr:to>
    <xdr:sp macro="" textlink="">
      <xdr:nvSpPr>
        <xdr:cNvPr id="153" name="Text Box 5"/>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114520</xdr:rowOff>
    </xdr:to>
    <xdr:sp macro="" textlink="">
      <xdr:nvSpPr>
        <xdr:cNvPr id="154" name="Text Box 6"/>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114520</xdr:rowOff>
    </xdr:to>
    <xdr:sp macro="" textlink="">
      <xdr:nvSpPr>
        <xdr:cNvPr id="155" name="Text Box 11"/>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114520</xdr:rowOff>
    </xdr:to>
    <xdr:sp macro="" textlink="">
      <xdr:nvSpPr>
        <xdr:cNvPr id="156" name="Text Box 12"/>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114520</xdr:rowOff>
    </xdr:to>
    <xdr:sp macro="" textlink="">
      <xdr:nvSpPr>
        <xdr:cNvPr id="157" name="Text Box 5"/>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28853</xdr:rowOff>
    </xdr:to>
    <xdr:sp macro="" textlink="">
      <xdr:nvSpPr>
        <xdr:cNvPr id="158" name="Text Box 5"/>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28853</xdr:rowOff>
    </xdr:to>
    <xdr:sp macro="" textlink="">
      <xdr:nvSpPr>
        <xdr:cNvPr id="159" name="Text Box 6"/>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28853</xdr:rowOff>
    </xdr:to>
    <xdr:sp macro="" textlink="">
      <xdr:nvSpPr>
        <xdr:cNvPr id="160" name="Text Box 11"/>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28853</xdr:rowOff>
    </xdr:to>
    <xdr:sp macro="" textlink="">
      <xdr:nvSpPr>
        <xdr:cNvPr id="161" name="Text Box 12"/>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28853</xdr:rowOff>
    </xdr:to>
    <xdr:sp macro="" textlink="">
      <xdr:nvSpPr>
        <xdr:cNvPr id="162" name="Text Box 5"/>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28853</xdr:rowOff>
    </xdr:to>
    <xdr:sp macro="" textlink="">
      <xdr:nvSpPr>
        <xdr:cNvPr id="163" name="Text Box 6"/>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41042</xdr:rowOff>
    </xdr:to>
    <xdr:sp macro="" textlink="">
      <xdr:nvSpPr>
        <xdr:cNvPr id="164" name="Text Box 3"/>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41042</xdr:rowOff>
    </xdr:to>
    <xdr:sp macro="" textlink="">
      <xdr:nvSpPr>
        <xdr:cNvPr id="165" name="Text Box 4"/>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114520</xdr:rowOff>
    </xdr:to>
    <xdr:sp macro="" textlink="">
      <xdr:nvSpPr>
        <xdr:cNvPr id="166" name="Text Box 5"/>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114520</xdr:rowOff>
    </xdr:to>
    <xdr:sp macro="" textlink="">
      <xdr:nvSpPr>
        <xdr:cNvPr id="167" name="Text Box 6"/>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168"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169"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170" name="Text Box 11"/>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171" name="Text Box 12"/>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172" name="Text Box 5"/>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173"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99551</xdr:rowOff>
    </xdr:to>
    <xdr:sp macro="" textlink="">
      <xdr:nvSpPr>
        <xdr:cNvPr id="174" name="Text Box 3"/>
        <xdr:cNvSpPr txBox="1">
          <a:spLocks noChangeArrowheads="1"/>
        </xdr:cNvSpPr>
      </xdr:nvSpPr>
      <xdr:spPr bwMode="auto">
        <a:xfrm>
          <a:off x="800100" y="10620375"/>
          <a:ext cx="76200" cy="290052"/>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175" name="Text Box 4"/>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136572</xdr:rowOff>
    </xdr:to>
    <xdr:sp macro="" textlink="">
      <xdr:nvSpPr>
        <xdr:cNvPr id="176" name="Text Box 5"/>
        <xdr:cNvSpPr txBox="1">
          <a:spLocks noChangeArrowheads="1"/>
        </xdr:cNvSpPr>
      </xdr:nvSpPr>
      <xdr:spPr bwMode="auto">
        <a:xfrm>
          <a:off x="800100" y="10620375"/>
          <a:ext cx="76200" cy="70807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98472</xdr:rowOff>
    </xdr:to>
    <xdr:sp macro="" textlink="">
      <xdr:nvSpPr>
        <xdr:cNvPr id="177" name="Text Box 6"/>
        <xdr:cNvSpPr txBox="1">
          <a:spLocks noChangeArrowheads="1"/>
        </xdr:cNvSpPr>
      </xdr:nvSpPr>
      <xdr:spPr bwMode="auto">
        <a:xfrm>
          <a:off x="800100" y="10620375"/>
          <a:ext cx="76200" cy="66997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136572</xdr:rowOff>
    </xdr:to>
    <xdr:sp macro="" textlink="">
      <xdr:nvSpPr>
        <xdr:cNvPr id="178" name="Text Box 11"/>
        <xdr:cNvSpPr txBox="1">
          <a:spLocks noChangeArrowheads="1"/>
        </xdr:cNvSpPr>
      </xdr:nvSpPr>
      <xdr:spPr bwMode="auto">
        <a:xfrm>
          <a:off x="800100" y="10620375"/>
          <a:ext cx="76200" cy="70807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98472</xdr:rowOff>
    </xdr:to>
    <xdr:sp macro="" textlink="">
      <xdr:nvSpPr>
        <xdr:cNvPr id="179" name="Text Box 12"/>
        <xdr:cNvSpPr txBox="1">
          <a:spLocks noChangeArrowheads="1"/>
        </xdr:cNvSpPr>
      </xdr:nvSpPr>
      <xdr:spPr bwMode="auto">
        <a:xfrm>
          <a:off x="800100" y="10620375"/>
          <a:ext cx="76200" cy="66997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136572</xdr:rowOff>
    </xdr:to>
    <xdr:sp macro="" textlink="">
      <xdr:nvSpPr>
        <xdr:cNvPr id="180" name="Text Box 5"/>
        <xdr:cNvSpPr txBox="1">
          <a:spLocks noChangeArrowheads="1"/>
        </xdr:cNvSpPr>
      </xdr:nvSpPr>
      <xdr:spPr bwMode="auto">
        <a:xfrm>
          <a:off x="800100" y="10620375"/>
          <a:ext cx="76200" cy="70807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181" name="Text Box 5"/>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182" name="Text Box 6"/>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183" name="Text Box 11"/>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184" name="Text Box 12"/>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185" name="Text Box 5"/>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186" name="Text Box 6"/>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99551</xdr:rowOff>
    </xdr:to>
    <xdr:sp macro="" textlink="">
      <xdr:nvSpPr>
        <xdr:cNvPr id="187" name="Text Box 3"/>
        <xdr:cNvSpPr txBox="1">
          <a:spLocks noChangeArrowheads="1"/>
        </xdr:cNvSpPr>
      </xdr:nvSpPr>
      <xdr:spPr bwMode="auto">
        <a:xfrm>
          <a:off x="800100" y="10620375"/>
          <a:ext cx="76200" cy="290052"/>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188" name="Text Box 4"/>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41042</xdr:rowOff>
    </xdr:to>
    <xdr:sp macro="" textlink="">
      <xdr:nvSpPr>
        <xdr:cNvPr id="189" name="Text Box 5"/>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41042</xdr:rowOff>
    </xdr:to>
    <xdr:sp macro="" textlink="">
      <xdr:nvSpPr>
        <xdr:cNvPr id="190" name="Text Box 6"/>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41042</xdr:rowOff>
    </xdr:to>
    <xdr:sp macro="" textlink="">
      <xdr:nvSpPr>
        <xdr:cNvPr id="191" name="Text Box 11"/>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41042</xdr:rowOff>
    </xdr:to>
    <xdr:sp macro="" textlink="">
      <xdr:nvSpPr>
        <xdr:cNvPr id="192" name="Text Box 12"/>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41042</xdr:rowOff>
    </xdr:to>
    <xdr:sp macro="" textlink="">
      <xdr:nvSpPr>
        <xdr:cNvPr id="193" name="Text Box 5"/>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194"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195"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196" name="Text Box 11"/>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197" name="Text Box 12"/>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198"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199"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00" name="Text Box 3"/>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01" name="Text Box 4"/>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02"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181254</xdr:rowOff>
    </xdr:to>
    <xdr:sp macro="" textlink="">
      <xdr:nvSpPr>
        <xdr:cNvPr id="203" name="Text Box 6"/>
        <xdr:cNvSpPr txBox="1">
          <a:spLocks noChangeArrowheads="1"/>
        </xdr:cNvSpPr>
      </xdr:nvSpPr>
      <xdr:spPr bwMode="auto">
        <a:xfrm>
          <a:off x="800100" y="10620375"/>
          <a:ext cx="76200" cy="18125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4581</xdr:rowOff>
    </xdr:to>
    <xdr:sp macro="" textlink="">
      <xdr:nvSpPr>
        <xdr:cNvPr id="204" name="Text Box 5"/>
        <xdr:cNvSpPr txBox="1">
          <a:spLocks noChangeArrowheads="1"/>
        </xdr:cNvSpPr>
      </xdr:nvSpPr>
      <xdr:spPr bwMode="auto">
        <a:xfrm>
          <a:off x="800100" y="10620375"/>
          <a:ext cx="76200" cy="37605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4581</xdr:rowOff>
    </xdr:to>
    <xdr:sp macro="" textlink="">
      <xdr:nvSpPr>
        <xdr:cNvPr id="205" name="Text Box 6"/>
        <xdr:cNvSpPr txBox="1">
          <a:spLocks noChangeArrowheads="1"/>
        </xdr:cNvSpPr>
      </xdr:nvSpPr>
      <xdr:spPr bwMode="auto">
        <a:xfrm>
          <a:off x="800100" y="10620375"/>
          <a:ext cx="76200" cy="37605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4581</xdr:rowOff>
    </xdr:to>
    <xdr:sp macro="" textlink="">
      <xdr:nvSpPr>
        <xdr:cNvPr id="206" name="Text Box 11"/>
        <xdr:cNvSpPr txBox="1">
          <a:spLocks noChangeArrowheads="1"/>
        </xdr:cNvSpPr>
      </xdr:nvSpPr>
      <xdr:spPr bwMode="auto">
        <a:xfrm>
          <a:off x="800100" y="10620375"/>
          <a:ext cx="76200" cy="37605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4581</xdr:rowOff>
    </xdr:to>
    <xdr:sp macro="" textlink="">
      <xdr:nvSpPr>
        <xdr:cNvPr id="207" name="Text Box 12"/>
        <xdr:cNvSpPr txBox="1">
          <a:spLocks noChangeArrowheads="1"/>
        </xdr:cNvSpPr>
      </xdr:nvSpPr>
      <xdr:spPr bwMode="auto">
        <a:xfrm>
          <a:off x="800100" y="10620375"/>
          <a:ext cx="76200" cy="37605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4581</xdr:rowOff>
    </xdr:to>
    <xdr:sp macro="" textlink="">
      <xdr:nvSpPr>
        <xdr:cNvPr id="208" name="Text Box 5"/>
        <xdr:cNvSpPr txBox="1">
          <a:spLocks noChangeArrowheads="1"/>
        </xdr:cNvSpPr>
      </xdr:nvSpPr>
      <xdr:spPr bwMode="auto">
        <a:xfrm>
          <a:off x="800100" y="10620375"/>
          <a:ext cx="76200" cy="37605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4581</xdr:rowOff>
    </xdr:to>
    <xdr:sp macro="" textlink="">
      <xdr:nvSpPr>
        <xdr:cNvPr id="209" name="Text Box 9"/>
        <xdr:cNvSpPr txBox="1">
          <a:spLocks noChangeArrowheads="1"/>
        </xdr:cNvSpPr>
      </xdr:nvSpPr>
      <xdr:spPr bwMode="auto">
        <a:xfrm>
          <a:off x="800100" y="10620375"/>
          <a:ext cx="76200" cy="37605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10"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11"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12" name="Text Box 11"/>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13" name="Text Box 12"/>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14"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15"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16" name="Text Box 3"/>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17" name="Text Box 4"/>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18"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181254</xdr:rowOff>
    </xdr:to>
    <xdr:sp macro="" textlink="">
      <xdr:nvSpPr>
        <xdr:cNvPr id="219" name="Text Box 6"/>
        <xdr:cNvSpPr txBox="1">
          <a:spLocks noChangeArrowheads="1"/>
        </xdr:cNvSpPr>
      </xdr:nvSpPr>
      <xdr:spPr bwMode="auto">
        <a:xfrm>
          <a:off x="800100" y="10620375"/>
          <a:ext cx="76200" cy="18125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4581</xdr:rowOff>
    </xdr:to>
    <xdr:sp macro="" textlink="">
      <xdr:nvSpPr>
        <xdr:cNvPr id="220" name="Text Box 5"/>
        <xdr:cNvSpPr txBox="1">
          <a:spLocks noChangeArrowheads="1"/>
        </xdr:cNvSpPr>
      </xdr:nvSpPr>
      <xdr:spPr bwMode="auto">
        <a:xfrm>
          <a:off x="800100" y="10620375"/>
          <a:ext cx="76200" cy="37605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4581</xdr:rowOff>
    </xdr:to>
    <xdr:sp macro="" textlink="">
      <xdr:nvSpPr>
        <xdr:cNvPr id="221" name="Text Box 6"/>
        <xdr:cNvSpPr txBox="1">
          <a:spLocks noChangeArrowheads="1"/>
        </xdr:cNvSpPr>
      </xdr:nvSpPr>
      <xdr:spPr bwMode="auto">
        <a:xfrm>
          <a:off x="800100" y="10620375"/>
          <a:ext cx="76200" cy="37605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4581</xdr:rowOff>
    </xdr:to>
    <xdr:sp macro="" textlink="">
      <xdr:nvSpPr>
        <xdr:cNvPr id="222" name="Text Box 11"/>
        <xdr:cNvSpPr txBox="1">
          <a:spLocks noChangeArrowheads="1"/>
        </xdr:cNvSpPr>
      </xdr:nvSpPr>
      <xdr:spPr bwMode="auto">
        <a:xfrm>
          <a:off x="800100" y="10620375"/>
          <a:ext cx="76200" cy="37605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4581</xdr:rowOff>
    </xdr:to>
    <xdr:sp macro="" textlink="">
      <xdr:nvSpPr>
        <xdr:cNvPr id="223" name="Text Box 12"/>
        <xdr:cNvSpPr txBox="1">
          <a:spLocks noChangeArrowheads="1"/>
        </xdr:cNvSpPr>
      </xdr:nvSpPr>
      <xdr:spPr bwMode="auto">
        <a:xfrm>
          <a:off x="800100" y="10620375"/>
          <a:ext cx="76200" cy="37605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4581</xdr:rowOff>
    </xdr:to>
    <xdr:sp macro="" textlink="">
      <xdr:nvSpPr>
        <xdr:cNvPr id="224" name="Text Box 5"/>
        <xdr:cNvSpPr txBox="1">
          <a:spLocks noChangeArrowheads="1"/>
        </xdr:cNvSpPr>
      </xdr:nvSpPr>
      <xdr:spPr bwMode="auto">
        <a:xfrm>
          <a:off x="800100" y="10620375"/>
          <a:ext cx="76200" cy="376058"/>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225"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226"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227" name="Text Box 11"/>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228" name="Text Box 12"/>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229"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230" name="Text Box 6"/>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75057</xdr:rowOff>
    </xdr:to>
    <xdr:sp macro="" textlink="">
      <xdr:nvSpPr>
        <xdr:cNvPr id="231" name="Text Box 3"/>
        <xdr:cNvSpPr txBox="1">
          <a:spLocks noChangeArrowheads="1"/>
        </xdr:cNvSpPr>
      </xdr:nvSpPr>
      <xdr:spPr bwMode="auto">
        <a:xfrm>
          <a:off x="800100" y="10620375"/>
          <a:ext cx="76200" cy="45605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4581</xdr:rowOff>
    </xdr:to>
    <xdr:sp macro="" textlink="">
      <xdr:nvSpPr>
        <xdr:cNvPr id="232" name="Text Box 4"/>
        <xdr:cNvSpPr txBox="1">
          <a:spLocks noChangeArrowheads="1"/>
        </xdr:cNvSpPr>
      </xdr:nvSpPr>
      <xdr:spPr bwMode="auto">
        <a:xfrm>
          <a:off x="800100" y="10620375"/>
          <a:ext cx="76200" cy="36653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155622</xdr:rowOff>
    </xdr:to>
    <xdr:sp macro="" textlink="">
      <xdr:nvSpPr>
        <xdr:cNvPr id="233" name="Text Box 5"/>
        <xdr:cNvSpPr txBox="1">
          <a:spLocks noChangeArrowheads="1"/>
        </xdr:cNvSpPr>
      </xdr:nvSpPr>
      <xdr:spPr bwMode="auto">
        <a:xfrm>
          <a:off x="800100" y="10620375"/>
          <a:ext cx="76200" cy="72712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155622</xdr:rowOff>
    </xdr:to>
    <xdr:sp macro="" textlink="">
      <xdr:nvSpPr>
        <xdr:cNvPr id="234" name="Text Box 6"/>
        <xdr:cNvSpPr txBox="1">
          <a:spLocks noChangeArrowheads="1"/>
        </xdr:cNvSpPr>
      </xdr:nvSpPr>
      <xdr:spPr bwMode="auto">
        <a:xfrm>
          <a:off x="800100" y="10620375"/>
          <a:ext cx="76200" cy="72712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155622</xdr:rowOff>
    </xdr:to>
    <xdr:sp macro="" textlink="">
      <xdr:nvSpPr>
        <xdr:cNvPr id="235" name="Text Box 11"/>
        <xdr:cNvSpPr txBox="1">
          <a:spLocks noChangeArrowheads="1"/>
        </xdr:cNvSpPr>
      </xdr:nvSpPr>
      <xdr:spPr bwMode="auto">
        <a:xfrm>
          <a:off x="800100" y="10620375"/>
          <a:ext cx="76200" cy="72712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155622</xdr:rowOff>
    </xdr:to>
    <xdr:sp macro="" textlink="">
      <xdr:nvSpPr>
        <xdr:cNvPr id="236" name="Text Box 12"/>
        <xdr:cNvSpPr txBox="1">
          <a:spLocks noChangeArrowheads="1"/>
        </xdr:cNvSpPr>
      </xdr:nvSpPr>
      <xdr:spPr bwMode="auto">
        <a:xfrm>
          <a:off x="800100" y="10620375"/>
          <a:ext cx="76200" cy="72712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155622</xdr:rowOff>
    </xdr:to>
    <xdr:sp macro="" textlink="">
      <xdr:nvSpPr>
        <xdr:cNvPr id="237" name="Text Box 5"/>
        <xdr:cNvSpPr txBox="1">
          <a:spLocks noChangeArrowheads="1"/>
        </xdr:cNvSpPr>
      </xdr:nvSpPr>
      <xdr:spPr bwMode="auto">
        <a:xfrm>
          <a:off x="800100" y="10620375"/>
          <a:ext cx="76200" cy="72712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90026</xdr:rowOff>
    </xdr:to>
    <xdr:sp macro="" textlink="">
      <xdr:nvSpPr>
        <xdr:cNvPr id="238" name="Text Box 5"/>
        <xdr:cNvSpPr txBox="1">
          <a:spLocks noChangeArrowheads="1"/>
        </xdr:cNvSpPr>
      </xdr:nvSpPr>
      <xdr:spPr bwMode="auto">
        <a:xfrm>
          <a:off x="800100" y="10620375"/>
          <a:ext cx="76200" cy="28052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54307</xdr:rowOff>
    </xdr:to>
    <xdr:sp macro="" textlink="">
      <xdr:nvSpPr>
        <xdr:cNvPr id="239" name="Text Box 6"/>
        <xdr:cNvSpPr txBox="1">
          <a:spLocks noChangeArrowheads="1"/>
        </xdr:cNvSpPr>
      </xdr:nvSpPr>
      <xdr:spPr bwMode="auto">
        <a:xfrm>
          <a:off x="800100" y="10620375"/>
          <a:ext cx="76200" cy="24480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90026</xdr:rowOff>
    </xdr:to>
    <xdr:sp macro="" textlink="">
      <xdr:nvSpPr>
        <xdr:cNvPr id="240" name="Text Box 11"/>
        <xdr:cNvSpPr txBox="1">
          <a:spLocks noChangeArrowheads="1"/>
        </xdr:cNvSpPr>
      </xdr:nvSpPr>
      <xdr:spPr bwMode="auto">
        <a:xfrm>
          <a:off x="800100" y="10620375"/>
          <a:ext cx="76200" cy="28052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54307</xdr:rowOff>
    </xdr:to>
    <xdr:sp macro="" textlink="">
      <xdr:nvSpPr>
        <xdr:cNvPr id="241" name="Text Box 12"/>
        <xdr:cNvSpPr txBox="1">
          <a:spLocks noChangeArrowheads="1"/>
        </xdr:cNvSpPr>
      </xdr:nvSpPr>
      <xdr:spPr bwMode="auto">
        <a:xfrm>
          <a:off x="800100" y="10620375"/>
          <a:ext cx="76200" cy="24480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99551</xdr:rowOff>
    </xdr:to>
    <xdr:sp macro="" textlink="">
      <xdr:nvSpPr>
        <xdr:cNvPr id="242" name="Text Box 5"/>
        <xdr:cNvSpPr txBox="1">
          <a:spLocks noChangeArrowheads="1"/>
        </xdr:cNvSpPr>
      </xdr:nvSpPr>
      <xdr:spPr bwMode="auto">
        <a:xfrm>
          <a:off x="800100" y="10620375"/>
          <a:ext cx="76200" cy="290052"/>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54307</xdr:rowOff>
    </xdr:to>
    <xdr:sp macro="" textlink="">
      <xdr:nvSpPr>
        <xdr:cNvPr id="243" name="Text Box 6"/>
        <xdr:cNvSpPr txBox="1">
          <a:spLocks noChangeArrowheads="1"/>
        </xdr:cNvSpPr>
      </xdr:nvSpPr>
      <xdr:spPr bwMode="auto">
        <a:xfrm>
          <a:off x="800100" y="10620375"/>
          <a:ext cx="76200" cy="24480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75057</xdr:rowOff>
    </xdr:to>
    <xdr:sp macro="" textlink="">
      <xdr:nvSpPr>
        <xdr:cNvPr id="244" name="Text Box 3"/>
        <xdr:cNvSpPr txBox="1">
          <a:spLocks noChangeArrowheads="1"/>
        </xdr:cNvSpPr>
      </xdr:nvSpPr>
      <xdr:spPr bwMode="auto">
        <a:xfrm>
          <a:off x="800100" y="10620375"/>
          <a:ext cx="76200" cy="45605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4581</xdr:rowOff>
    </xdr:to>
    <xdr:sp macro="" textlink="">
      <xdr:nvSpPr>
        <xdr:cNvPr id="245" name="Text Box 4"/>
        <xdr:cNvSpPr txBox="1">
          <a:spLocks noChangeArrowheads="1"/>
        </xdr:cNvSpPr>
      </xdr:nvSpPr>
      <xdr:spPr bwMode="auto">
        <a:xfrm>
          <a:off x="800100" y="10620375"/>
          <a:ext cx="76200" cy="36653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2313</xdr:rowOff>
    </xdr:to>
    <xdr:sp macro="" textlink="">
      <xdr:nvSpPr>
        <xdr:cNvPr id="246" name="Text Box 5"/>
        <xdr:cNvSpPr txBox="1">
          <a:spLocks noChangeArrowheads="1"/>
        </xdr:cNvSpPr>
      </xdr:nvSpPr>
      <xdr:spPr bwMode="auto">
        <a:xfrm>
          <a:off x="800100" y="10620375"/>
          <a:ext cx="76200" cy="55158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2313</xdr:rowOff>
    </xdr:to>
    <xdr:sp macro="" textlink="">
      <xdr:nvSpPr>
        <xdr:cNvPr id="247" name="Text Box 6"/>
        <xdr:cNvSpPr txBox="1">
          <a:spLocks noChangeArrowheads="1"/>
        </xdr:cNvSpPr>
      </xdr:nvSpPr>
      <xdr:spPr bwMode="auto">
        <a:xfrm>
          <a:off x="800100" y="10620375"/>
          <a:ext cx="76200" cy="55158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48"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49"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50" name="Text Box 11"/>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51" name="Text Box 12"/>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52"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53"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54"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181254</xdr:rowOff>
    </xdr:to>
    <xdr:sp macro="" textlink="">
      <xdr:nvSpPr>
        <xdr:cNvPr id="255" name="Text Box 6"/>
        <xdr:cNvSpPr txBox="1">
          <a:spLocks noChangeArrowheads="1"/>
        </xdr:cNvSpPr>
      </xdr:nvSpPr>
      <xdr:spPr bwMode="auto">
        <a:xfrm>
          <a:off x="800100" y="10620375"/>
          <a:ext cx="76200" cy="18125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56"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57" name="Text Box 12"/>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58"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181254</xdr:rowOff>
    </xdr:to>
    <xdr:sp macro="" textlink="">
      <xdr:nvSpPr>
        <xdr:cNvPr id="259" name="Text Box 6"/>
        <xdr:cNvSpPr txBox="1">
          <a:spLocks noChangeArrowheads="1"/>
        </xdr:cNvSpPr>
      </xdr:nvSpPr>
      <xdr:spPr bwMode="auto">
        <a:xfrm>
          <a:off x="800100" y="10620375"/>
          <a:ext cx="76200" cy="18125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60"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61"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62" name="Text Box 11"/>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63" name="Text Box 12"/>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64"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65"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66"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267" name="Text Box 12"/>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180975</xdr:rowOff>
    </xdr:to>
    <xdr:sp macro="" textlink="">
      <xdr:nvSpPr>
        <xdr:cNvPr id="268" name="Text Box 5"/>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4581</xdr:rowOff>
    </xdr:to>
    <xdr:sp macro="" textlink="">
      <xdr:nvSpPr>
        <xdr:cNvPr id="269" name="Text Box 3"/>
        <xdr:cNvSpPr txBox="1">
          <a:spLocks noChangeArrowheads="1"/>
        </xdr:cNvSpPr>
      </xdr:nvSpPr>
      <xdr:spPr bwMode="auto">
        <a:xfrm>
          <a:off x="800100" y="10620375"/>
          <a:ext cx="76200" cy="36653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70976</xdr:rowOff>
    </xdr:to>
    <xdr:sp macro="" textlink="">
      <xdr:nvSpPr>
        <xdr:cNvPr id="270" name="Text Box 4"/>
        <xdr:cNvSpPr txBox="1">
          <a:spLocks noChangeArrowheads="1"/>
        </xdr:cNvSpPr>
      </xdr:nvSpPr>
      <xdr:spPr bwMode="auto">
        <a:xfrm>
          <a:off x="800100" y="10620375"/>
          <a:ext cx="76200" cy="26147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70976</xdr:rowOff>
    </xdr:to>
    <xdr:sp macro="" textlink="">
      <xdr:nvSpPr>
        <xdr:cNvPr id="271" name="Text Box 5"/>
        <xdr:cNvSpPr txBox="1">
          <a:spLocks noChangeArrowheads="1"/>
        </xdr:cNvSpPr>
      </xdr:nvSpPr>
      <xdr:spPr bwMode="auto">
        <a:xfrm>
          <a:off x="800100" y="10620375"/>
          <a:ext cx="76200" cy="26147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61451</xdr:rowOff>
    </xdr:to>
    <xdr:sp macro="" textlink="">
      <xdr:nvSpPr>
        <xdr:cNvPr id="272" name="Text Box 6"/>
        <xdr:cNvSpPr txBox="1">
          <a:spLocks noChangeArrowheads="1"/>
        </xdr:cNvSpPr>
      </xdr:nvSpPr>
      <xdr:spPr bwMode="auto">
        <a:xfrm>
          <a:off x="800100" y="10620375"/>
          <a:ext cx="76200" cy="251952"/>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70976</xdr:rowOff>
    </xdr:to>
    <xdr:sp macro="" textlink="">
      <xdr:nvSpPr>
        <xdr:cNvPr id="273" name="Text Box 11"/>
        <xdr:cNvSpPr txBox="1">
          <a:spLocks noChangeArrowheads="1"/>
        </xdr:cNvSpPr>
      </xdr:nvSpPr>
      <xdr:spPr bwMode="auto">
        <a:xfrm>
          <a:off x="800100" y="10620375"/>
          <a:ext cx="76200" cy="26147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61451</xdr:rowOff>
    </xdr:to>
    <xdr:sp macro="" textlink="">
      <xdr:nvSpPr>
        <xdr:cNvPr id="274" name="Text Box 12"/>
        <xdr:cNvSpPr txBox="1">
          <a:spLocks noChangeArrowheads="1"/>
        </xdr:cNvSpPr>
      </xdr:nvSpPr>
      <xdr:spPr bwMode="auto">
        <a:xfrm>
          <a:off x="800100" y="10620375"/>
          <a:ext cx="76200" cy="251952"/>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70976</xdr:rowOff>
    </xdr:to>
    <xdr:sp macro="" textlink="">
      <xdr:nvSpPr>
        <xdr:cNvPr id="275" name="Text Box 5"/>
        <xdr:cNvSpPr txBox="1">
          <a:spLocks noChangeArrowheads="1"/>
        </xdr:cNvSpPr>
      </xdr:nvSpPr>
      <xdr:spPr bwMode="auto">
        <a:xfrm>
          <a:off x="800100" y="10620375"/>
          <a:ext cx="76200" cy="26147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156982</xdr:rowOff>
    </xdr:to>
    <xdr:sp macro="" textlink="">
      <xdr:nvSpPr>
        <xdr:cNvPr id="276" name="Text Box 5"/>
        <xdr:cNvSpPr txBox="1">
          <a:spLocks noChangeArrowheads="1"/>
        </xdr:cNvSpPr>
      </xdr:nvSpPr>
      <xdr:spPr bwMode="auto">
        <a:xfrm>
          <a:off x="800100" y="10620375"/>
          <a:ext cx="76200" cy="34748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118601</xdr:rowOff>
    </xdr:to>
    <xdr:sp macro="" textlink="">
      <xdr:nvSpPr>
        <xdr:cNvPr id="277" name="Text Box 6"/>
        <xdr:cNvSpPr txBox="1">
          <a:spLocks noChangeArrowheads="1"/>
        </xdr:cNvSpPr>
      </xdr:nvSpPr>
      <xdr:spPr bwMode="auto">
        <a:xfrm>
          <a:off x="800100" y="10620375"/>
          <a:ext cx="76200" cy="309102"/>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156982</xdr:rowOff>
    </xdr:to>
    <xdr:sp macro="" textlink="">
      <xdr:nvSpPr>
        <xdr:cNvPr id="278" name="Text Box 11"/>
        <xdr:cNvSpPr txBox="1">
          <a:spLocks noChangeArrowheads="1"/>
        </xdr:cNvSpPr>
      </xdr:nvSpPr>
      <xdr:spPr bwMode="auto">
        <a:xfrm>
          <a:off x="800100" y="10620375"/>
          <a:ext cx="76200" cy="34748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118601</xdr:rowOff>
    </xdr:to>
    <xdr:sp macro="" textlink="">
      <xdr:nvSpPr>
        <xdr:cNvPr id="279" name="Text Box 12"/>
        <xdr:cNvSpPr txBox="1">
          <a:spLocks noChangeArrowheads="1"/>
        </xdr:cNvSpPr>
      </xdr:nvSpPr>
      <xdr:spPr bwMode="auto">
        <a:xfrm>
          <a:off x="800100" y="10620375"/>
          <a:ext cx="76200" cy="309102"/>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156982</xdr:rowOff>
    </xdr:to>
    <xdr:sp macro="" textlink="">
      <xdr:nvSpPr>
        <xdr:cNvPr id="280" name="Text Box 5"/>
        <xdr:cNvSpPr txBox="1">
          <a:spLocks noChangeArrowheads="1"/>
        </xdr:cNvSpPr>
      </xdr:nvSpPr>
      <xdr:spPr bwMode="auto">
        <a:xfrm>
          <a:off x="800100" y="10620375"/>
          <a:ext cx="76200" cy="34748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128126</xdr:rowOff>
    </xdr:to>
    <xdr:sp macro="" textlink="">
      <xdr:nvSpPr>
        <xdr:cNvPr id="281" name="Text Box 6"/>
        <xdr:cNvSpPr txBox="1">
          <a:spLocks noChangeArrowheads="1"/>
        </xdr:cNvSpPr>
      </xdr:nvSpPr>
      <xdr:spPr bwMode="auto">
        <a:xfrm>
          <a:off x="800100" y="10620375"/>
          <a:ext cx="76200" cy="31862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112080</xdr:rowOff>
    </xdr:to>
    <xdr:sp macro="" textlink="">
      <xdr:nvSpPr>
        <xdr:cNvPr id="282" name="Text Box 3"/>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112080</xdr:rowOff>
    </xdr:to>
    <xdr:sp macro="" textlink="">
      <xdr:nvSpPr>
        <xdr:cNvPr id="283" name="Text Box 4"/>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44782</xdr:rowOff>
    </xdr:to>
    <xdr:sp macro="" textlink="">
      <xdr:nvSpPr>
        <xdr:cNvPr id="284" name="Text Box 5"/>
        <xdr:cNvSpPr txBox="1">
          <a:spLocks noChangeArrowheads="1"/>
        </xdr:cNvSpPr>
      </xdr:nvSpPr>
      <xdr:spPr bwMode="auto">
        <a:xfrm>
          <a:off x="800100" y="10620375"/>
          <a:ext cx="76200" cy="23528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186696</xdr:rowOff>
    </xdr:to>
    <xdr:sp macro="" textlink="">
      <xdr:nvSpPr>
        <xdr:cNvPr id="285" name="Text Box 6"/>
        <xdr:cNvSpPr txBox="1">
          <a:spLocks noChangeArrowheads="1"/>
        </xdr:cNvSpPr>
      </xdr:nvSpPr>
      <xdr:spPr bwMode="auto">
        <a:xfrm>
          <a:off x="800100" y="10620375"/>
          <a:ext cx="76200" cy="186696"/>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34</xdr:row>
      <xdr:rowOff>56970</xdr:rowOff>
    </xdr:to>
    <xdr:sp macro="" textlink="">
      <xdr:nvSpPr>
        <xdr:cNvPr id="286" name="Text Box 5"/>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34</xdr:row>
      <xdr:rowOff>56970</xdr:rowOff>
    </xdr:to>
    <xdr:sp macro="" textlink="">
      <xdr:nvSpPr>
        <xdr:cNvPr id="287" name="Text Box 6"/>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34</xdr:row>
      <xdr:rowOff>56970</xdr:rowOff>
    </xdr:to>
    <xdr:sp macro="" textlink="">
      <xdr:nvSpPr>
        <xdr:cNvPr id="288" name="Text Box 11"/>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34</xdr:row>
      <xdr:rowOff>56970</xdr:rowOff>
    </xdr:to>
    <xdr:sp macro="" textlink="">
      <xdr:nvSpPr>
        <xdr:cNvPr id="289" name="Text Box 12"/>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34</xdr:row>
      <xdr:rowOff>56970</xdr:rowOff>
    </xdr:to>
    <xdr:sp macro="" textlink="">
      <xdr:nvSpPr>
        <xdr:cNvPr id="290" name="Text Box 5"/>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34</xdr:row>
      <xdr:rowOff>56970</xdr:rowOff>
    </xdr:to>
    <xdr:sp macro="" textlink="">
      <xdr:nvSpPr>
        <xdr:cNvPr id="291" name="Text Box 9"/>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19549</xdr:rowOff>
    </xdr:to>
    <xdr:sp macro="" textlink="">
      <xdr:nvSpPr>
        <xdr:cNvPr id="292" name="Text Box 5"/>
        <xdr:cNvSpPr txBox="1">
          <a:spLocks noChangeArrowheads="1"/>
        </xdr:cNvSpPr>
      </xdr:nvSpPr>
      <xdr:spPr bwMode="auto">
        <a:xfrm>
          <a:off x="800100" y="10620375"/>
          <a:ext cx="76200" cy="40055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4581</xdr:rowOff>
    </xdr:to>
    <xdr:sp macro="" textlink="">
      <xdr:nvSpPr>
        <xdr:cNvPr id="293" name="Text Box 6"/>
        <xdr:cNvSpPr txBox="1">
          <a:spLocks noChangeArrowheads="1"/>
        </xdr:cNvSpPr>
      </xdr:nvSpPr>
      <xdr:spPr bwMode="auto">
        <a:xfrm>
          <a:off x="800100" y="10620375"/>
          <a:ext cx="76200" cy="35700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19549</xdr:rowOff>
    </xdr:to>
    <xdr:sp macro="" textlink="">
      <xdr:nvSpPr>
        <xdr:cNvPr id="294" name="Text Box 11"/>
        <xdr:cNvSpPr txBox="1">
          <a:spLocks noChangeArrowheads="1"/>
        </xdr:cNvSpPr>
      </xdr:nvSpPr>
      <xdr:spPr bwMode="auto">
        <a:xfrm>
          <a:off x="800100" y="10620375"/>
          <a:ext cx="76200" cy="40055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4581</xdr:rowOff>
    </xdr:to>
    <xdr:sp macro="" textlink="">
      <xdr:nvSpPr>
        <xdr:cNvPr id="295" name="Text Box 12"/>
        <xdr:cNvSpPr txBox="1">
          <a:spLocks noChangeArrowheads="1"/>
        </xdr:cNvSpPr>
      </xdr:nvSpPr>
      <xdr:spPr bwMode="auto">
        <a:xfrm>
          <a:off x="800100" y="10620375"/>
          <a:ext cx="76200" cy="35700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32195</xdr:rowOff>
    </xdr:to>
    <xdr:sp macro="" textlink="">
      <xdr:nvSpPr>
        <xdr:cNvPr id="296" name="Text Box 5"/>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4581</xdr:rowOff>
    </xdr:to>
    <xdr:sp macro="" textlink="">
      <xdr:nvSpPr>
        <xdr:cNvPr id="297" name="Text Box 6"/>
        <xdr:cNvSpPr txBox="1">
          <a:spLocks noChangeArrowheads="1"/>
        </xdr:cNvSpPr>
      </xdr:nvSpPr>
      <xdr:spPr bwMode="auto">
        <a:xfrm>
          <a:off x="800100" y="10620375"/>
          <a:ext cx="76200" cy="35700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112080</xdr:rowOff>
    </xdr:to>
    <xdr:sp macro="" textlink="">
      <xdr:nvSpPr>
        <xdr:cNvPr id="298" name="Text Box 3"/>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112080</xdr:rowOff>
    </xdr:to>
    <xdr:sp macro="" textlink="">
      <xdr:nvSpPr>
        <xdr:cNvPr id="299" name="Text Box 4"/>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44782</xdr:rowOff>
    </xdr:to>
    <xdr:sp macro="" textlink="">
      <xdr:nvSpPr>
        <xdr:cNvPr id="300" name="Text Box 5"/>
        <xdr:cNvSpPr txBox="1">
          <a:spLocks noChangeArrowheads="1"/>
        </xdr:cNvSpPr>
      </xdr:nvSpPr>
      <xdr:spPr bwMode="auto">
        <a:xfrm>
          <a:off x="800100" y="10620375"/>
          <a:ext cx="76200" cy="23528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186696</xdr:rowOff>
    </xdr:to>
    <xdr:sp macro="" textlink="">
      <xdr:nvSpPr>
        <xdr:cNvPr id="301" name="Text Box 6"/>
        <xdr:cNvSpPr txBox="1">
          <a:spLocks noChangeArrowheads="1"/>
        </xdr:cNvSpPr>
      </xdr:nvSpPr>
      <xdr:spPr bwMode="auto">
        <a:xfrm>
          <a:off x="800100" y="10620375"/>
          <a:ext cx="76200" cy="186696"/>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34</xdr:row>
      <xdr:rowOff>56970</xdr:rowOff>
    </xdr:to>
    <xdr:sp macro="" textlink="">
      <xdr:nvSpPr>
        <xdr:cNvPr id="302" name="Text Box 5"/>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34</xdr:row>
      <xdr:rowOff>56970</xdr:rowOff>
    </xdr:to>
    <xdr:sp macro="" textlink="">
      <xdr:nvSpPr>
        <xdr:cNvPr id="303" name="Text Box 6"/>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34</xdr:row>
      <xdr:rowOff>56970</xdr:rowOff>
    </xdr:to>
    <xdr:sp macro="" textlink="">
      <xdr:nvSpPr>
        <xdr:cNvPr id="304" name="Text Box 11"/>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34</xdr:row>
      <xdr:rowOff>56970</xdr:rowOff>
    </xdr:to>
    <xdr:sp macro="" textlink="">
      <xdr:nvSpPr>
        <xdr:cNvPr id="305" name="Text Box 12"/>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34</xdr:row>
      <xdr:rowOff>56970</xdr:rowOff>
    </xdr:to>
    <xdr:sp macro="" textlink="">
      <xdr:nvSpPr>
        <xdr:cNvPr id="306" name="Text Box 5"/>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62415</xdr:rowOff>
    </xdr:to>
    <xdr:sp macro="" textlink="">
      <xdr:nvSpPr>
        <xdr:cNvPr id="307" name="Text Box 9"/>
        <xdr:cNvSpPr txBox="1">
          <a:spLocks noChangeArrowheads="1"/>
        </xdr:cNvSpPr>
      </xdr:nvSpPr>
      <xdr:spPr bwMode="auto">
        <a:xfrm>
          <a:off x="800100" y="10620375"/>
          <a:ext cx="76200" cy="1014916"/>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156982</xdr:rowOff>
    </xdr:to>
    <xdr:sp macro="" textlink="">
      <xdr:nvSpPr>
        <xdr:cNvPr id="308" name="Text Box 5"/>
        <xdr:cNvSpPr txBox="1">
          <a:spLocks noChangeArrowheads="1"/>
        </xdr:cNvSpPr>
      </xdr:nvSpPr>
      <xdr:spPr bwMode="auto">
        <a:xfrm>
          <a:off x="800100" y="10620375"/>
          <a:ext cx="76200" cy="34748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118601</xdr:rowOff>
    </xdr:to>
    <xdr:sp macro="" textlink="">
      <xdr:nvSpPr>
        <xdr:cNvPr id="309" name="Text Box 6"/>
        <xdr:cNvSpPr txBox="1">
          <a:spLocks noChangeArrowheads="1"/>
        </xdr:cNvSpPr>
      </xdr:nvSpPr>
      <xdr:spPr bwMode="auto">
        <a:xfrm>
          <a:off x="800100" y="10620375"/>
          <a:ext cx="76200" cy="309102"/>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156982</xdr:rowOff>
    </xdr:to>
    <xdr:sp macro="" textlink="">
      <xdr:nvSpPr>
        <xdr:cNvPr id="310" name="Text Box 11"/>
        <xdr:cNvSpPr txBox="1">
          <a:spLocks noChangeArrowheads="1"/>
        </xdr:cNvSpPr>
      </xdr:nvSpPr>
      <xdr:spPr bwMode="auto">
        <a:xfrm>
          <a:off x="800100" y="10620375"/>
          <a:ext cx="76200" cy="34748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118601</xdr:rowOff>
    </xdr:to>
    <xdr:sp macro="" textlink="">
      <xdr:nvSpPr>
        <xdr:cNvPr id="311" name="Text Box 12"/>
        <xdr:cNvSpPr txBox="1">
          <a:spLocks noChangeArrowheads="1"/>
        </xdr:cNvSpPr>
      </xdr:nvSpPr>
      <xdr:spPr bwMode="auto">
        <a:xfrm>
          <a:off x="800100" y="10620375"/>
          <a:ext cx="76200" cy="309102"/>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156982</xdr:rowOff>
    </xdr:to>
    <xdr:sp macro="" textlink="">
      <xdr:nvSpPr>
        <xdr:cNvPr id="312" name="Text Box 5"/>
        <xdr:cNvSpPr txBox="1">
          <a:spLocks noChangeArrowheads="1"/>
        </xdr:cNvSpPr>
      </xdr:nvSpPr>
      <xdr:spPr bwMode="auto">
        <a:xfrm>
          <a:off x="800100" y="10620375"/>
          <a:ext cx="76200" cy="34748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128126</xdr:rowOff>
    </xdr:to>
    <xdr:sp macro="" textlink="">
      <xdr:nvSpPr>
        <xdr:cNvPr id="313" name="Text Box 6"/>
        <xdr:cNvSpPr txBox="1">
          <a:spLocks noChangeArrowheads="1"/>
        </xdr:cNvSpPr>
      </xdr:nvSpPr>
      <xdr:spPr bwMode="auto">
        <a:xfrm>
          <a:off x="800100" y="10620375"/>
          <a:ext cx="76200" cy="31862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112080</xdr:rowOff>
    </xdr:to>
    <xdr:sp macro="" textlink="">
      <xdr:nvSpPr>
        <xdr:cNvPr id="314" name="Text Box 3"/>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112080</xdr:rowOff>
    </xdr:to>
    <xdr:sp macro="" textlink="">
      <xdr:nvSpPr>
        <xdr:cNvPr id="315" name="Text Box 4"/>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34</xdr:row>
      <xdr:rowOff>56970</xdr:rowOff>
    </xdr:to>
    <xdr:sp macro="" textlink="">
      <xdr:nvSpPr>
        <xdr:cNvPr id="316" name="Text Box 5"/>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34</xdr:row>
      <xdr:rowOff>56970</xdr:rowOff>
    </xdr:to>
    <xdr:sp macro="" textlink="">
      <xdr:nvSpPr>
        <xdr:cNvPr id="317" name="Text Box 6"/>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34</xdr:row>
      <xdr:rowOff>56970</xdr:rowOff>
    </xdr:to>
    <xdr:sp macro="" textlink="">
      <xdr:nvSpPr>
        <xdr:cNvPr id="318" name="Text Box 11"/>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34</xdr:row>
      <xdr:rowOff>56970</xdr:rowOff>
    </xdr:to>
    <xdr:sp macro="" textlink="">
      <xdr:nvSpPr>
        <xdr:cNvPr id="319" name="Text Box 12"/>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34</xdr:row>
      <xdr:rowOff>56970</xdr:rowOff>
    </xdr:to>
    <xdr:sp macro="" textlink="">
      <xdr:nvSpPr>
        <xdr:cNvPr id="320" name="Text Box 5"/>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19549</xdr:rowOff>
    </xdr:to>
    <xdr:sp macro="" textlink="">
      <xdr:nvSpPr>
        <xdr:cNvPr id="321" name="Text Box 5"/>
        <xdr:cNvSpPr txBox="1">
          <a:spLocks noChangeArrowheads="1"/>
        </xdr:cNvSpPr>
      </xdr:nvSpPr>
      <xdr:spPr bwMode="auto">
        <a:xfrm>
          <a:off x="800100" y="10620375"/>
          <a:ext cx="76200" cy="40055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4581</xdr:rowOff>
    </xdr:to>
    <xdr:sp macro="" textlink="">
      <xdr:nvSpPr>
        <xdr:cNvPr id="322" name="Text Box 6"/>
        <xdr:cNvSpPr txBox="1">
          <a:spLocks noChangeArrowheads="1"/>
        </xdr:cNvSpPr>
      </xdr:nvSpPr>
      <xdr:spPr bwMode="auto">
        <a:xfrm>
          <a:off x="800100" y="10620375"/>
          <a:ext cx="76200" cy="35700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19549</xdr:rowOff>
    </xdr:to>
    <xdr:sp macro="" textlink="">
      <xdr:nvSpPr>
        <xdr:cNvPr id="323" name="Text Box 11"/>
        <xdr:cNvSpPr txBox="1">
          <a:spLocks noChangeArrowheads="1"/>
        </xdr:cNvSpPr>
      </xdr:nvSpPr>
      <xdr:spPr bwMode="auto">
        <a:xfrm>
          <a:off x="800100" y="10620375"/>
          <a:ext cx="76200" cy="40055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4581</xdr:rowOff>
    </xdr:to>
    <xdr:sp macro="" textlink="">
      <xdr:nvSpPr>
        <xdr:cNvPr id="324" name="Text Box 12"/>
        <xdr:cNvSpPr txBox="1">
          <a:spLocks noChangeArrowheads="1"/>
        </xdr:cNvSpPr>
      </xdr:nvSpPr>
      <xdr:spPr bwMode="auto">
        <a:xfrm>
          <a:off x="800100" y="10620375"/>
          <a:ext cx="76200" cy="35700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32195</xdr:rowOff>
    </xdr:to>
    <xdr:sp macro="" textlink="">
      <xdr:nvSpPr>
        <xdr:cNvPr id="325" name="Text Box 5"/>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4581</xdr:rowOff>
    </xdr:to>
    <xdr:sp macro="" textlink="">
      <xdr:nvSpPr>
        <xdr:cNvPr id="326" name="Text Box 6"/>
        <xdr:cNvSpPr txBox="1">
          <a:spLocks noChangeArrowheads="1"/>
        </xdr:cNvSpPr>
      </xdr:nvSpPr>
      <xdr:spPr bwMode="auto">
        <a:xfrm>
          <a:off x="800100" y="10620375"/>
          <a:ext cx="76200" cy="35700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112080</xdr:rowOff>
    </xdr:to>
    <xdr:sp macro="" textlink="">
      <xdr:nvSpPr>
        <xdr:cNvPr id="327" name="Text Box 3"/>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112080</xdr:rowOff>
    </xdr:to>
    <xdr:sp macro="" textlink="">
      <xdr:nvSpPr>
        <xdr:cNvPr id="328" name="Text Box 4"/>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34</xdr:row>
      <xdr:rowOff>56970</xdr:rowOff>
    </xdr:to>
    <xdr:sp macro="" textlink="">
      <xdr:nvSpPr>
        <xdr:cNvPr id="329" name="Text Box 5"/>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34</xdr:row>
      <xdr:rowOff>56970</xdr:rowOff>
    </xdr:to>
    <xdr:sp macro="" textlink="">
      <xdr:nvSpPr>
        <xdr:cNvPr id="330" name="Text Box 6"/>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34</xdr:row>
      <xdr:rowOff>56970</xdr:rowOff>
    </xdr:to>
    <xdr:sp macro="" textlink="">
      <xdr:nvSpPr>
        <xdr:cNvPr id="331" name="Text Box 11"/>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34</xdr:row>
      <xdr:rowOff>56970</xdr:rowOff>
    </xdr:to>
    <xdr:sp macro="" textlink="">
      <xdr:nvSpPr>
        <xdr:cNvPr id="332" name="Text Box 12"/>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34</xdr:row>
      <xdr:rowOff>56970</xdr:rowOff>
    </xdr:to>
    <xdr:sp macro="" textlink="">
      <xdr:nvSpPr>
        <xdr:cNvPr id="333" name="Text Box 5"/>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181254</xdr:rowOff>
    </xdr:to>
    <xdr:sp macro="" textlink="">
      <xdr:nvSpPr>
        <xdr:cNvPr id="334" name="Text Box 5"/>
        <xdr:cNvSpPr txBox="1">
          <a:spLocks noChangeArrowheads="1"/>
        </xdr:cNvSpPr>
      </xdr:nvSpPr>
      <xdr:spPr bwMode="auto">
        <a:xfrm>
          <a:off x="800100" y="10620375"/>
          <a:ext cx="76200" cy="18125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335" name="Text Box 6"/>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181254</xdr:rowOff>
    </xdr:to>
    <xdr:sp macro="" textlink="">
      <xdr:nvSpPr>
        <xdr:cNvPr id="336" name="Text Box 11"/>
        <xdr:cNvSpPr txBox="1">
          <a:spLocks noChangeArrowheads="1"/>
        </xdr:cNvSpPr>
      </xdr:nvSpPr>
      <xdr:spPr bwMode="auto">
        <a:xfrm>
          <a:off x="800100" y="10620375"/>
          <a:ext cx="76200" cy="18125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337" name="Text Box 12"/>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338" name="Text Box 5"/>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339" name="Text Box 6"/>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181254</xdr:rowOff>
    </xdr:to>
    <xdr:sp macro="" textlink="">
      <xdr:nvSpPr>
        <xdr:cNvPr id="340" name="Text Box 4"/>
        <xdr:cNvSpPr txBox="1">
          <a:spLocks noChangeArrowheads="1"/>
        </xdr:cNvSpPr>
      </xdr:nvSpPr>
      <xdr:spPr bwMode="auto">
        <a:xfrm>
          <a:off x="800100" y="10620375"/>
          <a:ext cx="76200" cy="18125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27773</xdr:rowOff>
    </xdr:to>
    <xdr:sp macro="" textlink="">
      <xdr:nvSpPr>
        <xdr:cNvPr id="341" name="Text Box 5"/>
        <xdr:cNvSpPr txBox="1">
          <a:spLocks noChangeArrowheads="1"/>
        </xdr:cNvSpPr>
      </xdr:nvSpPr>
      <xdr:spPr bwMode="auto">
        <a:xfrm>
          <a:off x="800100" y="10620375"/>
          <a:ext cx="76200" cy="78977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3167</xdr:rowOff>
    </xdr:to>
    <xdr:sp macro="" textlink="">
      <xdr:nvSpPr>
        <xdr:cNvPr id="342" name="Text Box 6"/>
        <xdr:cNvSpPr txBox="1">
          <a:spLocks noChangeArrowheads="1"/>
        </xdr:cNvSpPr>
      </xdr:nvSpPr>
      <xdr:spPr bwMode="auto">
        <a:xfrm>
          <a:off x="800100" y="10620375"/>
          <a:ext cx="76200" cy="749292"/>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27773</xdr:rowOff>
    </xdr:to>
    <xdr:sp macro="" textlink="">
      <xdr:nvSpPr>
        <xdr:cNvPr id="343" name="Text Box 11"/>
        <xdr:cNvSpPr txBox="1">
          <a:spLocks noChangeArrowheads="1"/>
        </xdr:cNvSpPr>
      </xdr:nvSpPr>
      <xdr:spPr bwMode="auto">
        <a:xfrm>
          <a:off x="800100" y="10620375"/>
          <a:ext cx="76200" cy="78977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3167</xdr:rowOff>
    </xdr:to>
    <xdr:sp macro="" textlink="">
      <xdr:nvSpPr>
        <xdr:cNvPr id="344" name="Text Box 12"/>
        <xdr:cNvSpPr txBox="1">
          <a:spLocks noChangeArrowheads="1"/>
        </xdr:cNvSpPr>
      </xdr:nvSpPr>
      <xdr:spPr bwMode="auto">
        <a:xfrm>
          <a:off x="800100" y="10620375"/>
          <a:ext cx="76200" cy="749292"/>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27773</xdr:rowOff>
    </xdr:to>
    <xdr:sp macro="" textlink="">
      <xdr:nvSpPr>
        <xdr:cNvPr id="345" name="Text Box 5"/>
        <xdr:cNvSpPr txBox="1">
          <a:spLocks noChangeArrowheads="1"/>
        </xdr:cNvSpPr>
      </xdr:nvSpPr>
      <xdr:spPr bwMode="auto">
        <a:xfrm>
          <a:off x="800100" y="10620375"/>
          <a:ext cx="76200" cy="789773"/>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346" name="Text Box 5"/>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347" name="Text Box 6"/>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112080</xdr:rowOff>
    </xdr:to>
    <xdr:sp macro="" textlink="">
      <xdr:nvSpPr>
        <xdr:cNvPr id="348" name="Text Box 5"/>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112080</xdr:rowOff>
    </xdr:to>
    <xdr:sp macro="" textlink="">
      <xdr:nvSpPr>
        <xdr:cNvPr id="349" name="Text Box 6"/>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112080</xdr:rowOff>
    </xdr:to>
    <xdr:sp macro="" textlink="">
      <xdr:nvSpPr>
        <xdr:cNvPr id="350" name="Text Box 11"/>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112080</xdr:rowOff>
    </xdr:to>
    <xdr:sp macro="" textlink="">
      <xdr:nvSpPr>
        <xdr:cNvPr id="351" name="Text Box 12"/>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112080</xdr:rowOff>
    </xdr:to>
    <xdr:sp macro="" textlink="">
      <xdr:nvSpPr>
        <xdr:cNvPr id="352" name="Text Box 5"/>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353"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354"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355" name="Text Box 11"/>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356" name="Text Box 12"/>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357"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358"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359" name="Text Box 3"/>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360" name="Text Box 4"/>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361"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362"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32195</xdr:rowOff>
    </xdr:to>
    <xdr:sp macro="" textlink="">
      <xdr:nvSpPr>
        <xdr:cNvPr id="363" name="Text Box 5"/>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32195</xdr:rowOff>
    </xdr:to>
    <xdr:sp macro="" textlink="">
      <xdr:nvSpPr>
        <xdr:cNvPr id="364" name="Text Box 6"/>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32195</xdr:rowOff>
    </xdr:to>
    <xdr:sp macro="" textlink="">
      <xdr:nvSpPr>
        <xdr:cNvPr id="365" name="Text Box 11"/>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32195</xdr:rowOff>
    </xdr:to>
    <xdr:sp macro="" textlink="">
      <xdr:nvSpPr>
        <xdr:cNvPr id="366" name="Text Box 12"/>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32195</xdr:rowOff>
    </xdr:to>
    <xdr:sp macro="" textlink="">
      <xdr:nvSpPr>
        <xdr:cNvPr id="367" name="Text Box 5"/>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32195</xdr:rowOff>
    </xdr:to>
    <xdr:sp macro="" textlink="">
      <xdr:nvSpPr>
        <xdr:cNvPr id="368" name="Text Box 9"/>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369"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370"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371" name="Text Box 11"/>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372" name="Text Box 12"/>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373"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374"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375" name="Text Box 3"/>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376" name="Text Box 4"/>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377"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378"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32195</xdr:rowOff>
    </xdr:to>
    <xdr:sp macro="" textlink="">
      <xdr:nvSpPr>
        <xdr:cNvPr id="379" name="Text Box 5"/>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32195</xdr:rowOff>
    </xdr:to>
    <xdr:sp macro="" textlink="">
      <xdr:nvSpPr>
        <xdr:cNvPr id="380" name="Text Box 6"/>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32195</xdr:rowOff>
    </xdr:to>
    <xdr:sp macro="" textlink="">
      <xdr:nvSpPr>
        <xdr:cNvPr id="381" name="Text Box 11"/>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32195</xdr:rowOff>
    </xdr:to>
    <xdr:sp macro="" textlink="">
      <xdr:nvSpPr>
        <xdr:cNvPr id="382" name="Text Box 12"/>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32195</xdr:rowOff>
    </xdr:to>
    <xdr:sp macro="" textlink="">
      <xdr:nvSpPr>
        <xdr:cNvPr id="383" name="Text Box 5"/>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384" name="Text Box 5"/>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385" name="Text Box 6"/>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386" name="Text Box 11"/>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387" name="Text Box 12"/>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388" name="Text Box 5"/>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389" name="Text Box 6"/>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32876</xdr:rowOff>
    </xdr:to>
    <xdr:sp macro="" textlink="">
      <xdr:nvSpPr>
        <xdr:cNvPr id="390" name="Text Box 3"/>
        <xdr:cNvSpPr txBox="1">
          <a:spLocks noChangeArrowheads="1"/>
        </xdr:cNvSpPr>
      </xdr:nvSpPr>
      <xdr:spPr bwMode="auto">
        <a:xfrm>
          <a:off x="800100" y="10620375"/>
          <a:ext cx="76200" cy="41387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152900</xdr:rowOff>
    </xdr:to>
    <xdr:sp macro="" textlink="">
      <xdr:nvSpPr>
        <xdr:cNvPr id="391" name="Text Box 4"/>
        <xdr:cNvSpPr txBox="1">
          <a:spLocks noChangeArrowheads="1"/>
        </xdr:cNvSpPr>
      </xdr:nvSpPr>
      <xdr:spPr bwMode="auto">
        <a:xfrm>
          <a:off x="800100" y="10620375"/>
          <a:ext cx="76200" cy="34340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69618</xdr:rowOff>
    </xdr:to>
    <xdr:sp macro="" textlink="">
      <xdr:nvSpPr>
        <xdr:cNvPr id="392" name="Text Box 5"/>
        <xdr:cNvSpPr txBox="1">
          <a:spLocks noChangeArrowheads="1"/>
        </xdr:cNvSpPr>
      </xdr:nvSpPr>
      <xdr:spPr bwMode="auto">
        <a:xfrm>
          <a:off x="800100" y="10620375"/>
          <a:ext cx="76200" cy="64111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69618</xdr:rowOff>
    </xdr:to>
    <xdr:sp macro="" textlink="">
      <xdr:nvSpPr>
        <xdr:cNvPr id="393" name="Text Box 6"/>
        <xdr:cNvSpPr txBox="1">
          <a:spLocks noChangeArrowheads="1"/>
        </xdr:cNvSpPr>
      </xdr:nvSpPr>
      <xdr:spPr bwMode="auto">
        <a:xfrm>
          <a:off x="800100" y="10620375"/>
          <a:ext cx="76200" cy="64111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69618</xdr:rowOff>
    </xdr:to>
    <xdr:sp macro="" textlink="">
      <xdr:nvSpPr>
        <xdr:cNvPr id="394" name="Text Box 11"/>
        <xdr:cNvSpPr txBox="1">
          <a:spLocks noChangeArrowheads="1"/>
        </xdr:cNvSpPr>
      </xdr:nvSpPr>
      <xdr:spPr bwMode="auto">
        <a:xfrm>
          <a:off x="800100" y="10620375"/>
          <a:ext cx="76200" cy="64111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69618</xdr:rowOff>
    </xdr:to>
    <xdr:sp macro="" textlink="">
      <xdr:nvSpPr>
        <xdr:cNvPr id="395" name="Text Box 12"/>
        <xdr:cNvSpPr txBox="1">
          <a:spLocks noChangeArrowheads="1"/>
        </xdr:cNvSpPr>
      </xdr:nvSpPr>
      <xdr:spPr bwMode="auto">
        <a:xfrm>
          <a:off x="800100" y="10620375"/>
          <a:ext cx="76200" cy="64111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69618</xdr:rowOff>
    </xdr:to>
    <xdr:sp macro="" textlink="">
      <xdr:nvSpPr>
        <xdr:cNvPr id="396" name="Text Box 5"/>
        <xdr:cNvSpPr txBox="1">
          <a:spLocks noChangeArrowheads="1"/>
        </xdr:cNvSpPr>
      </xdr:nvSpPr>
      <xdr:spPr bwMode="auto">
        <a:xfrm>
          <a:off x="800100" y="10620375"/>
          <a:ext cx="76200" cy="64111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66894</xdr:rowOff>
    </xdr:to>
    <xdr:sp macro="" textlink="">
      <xdr:nvSpPr>
        <xdr:cNvPr id="397" name="Text Box 5"/>
        <xdr:cNvSpPr txBox="1">
          <a:spLocks noChangeArrowheads="1"/>
        </xdr:cNvSpPr>
      </xdr:nvSpPr>
      <xdr:spPr bwMode="auto">
        <a:xfrm>
          <a:off x="800100" y="10620375"/>
          <a:ext cx="76200" cy="25739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15246</xdr:rowOff>
    </xdr:to>
    <xdr:sp macro="" textlink="">
      <xdr:nvSpPr>
        <xdr:cNvPr id="398" name="Text Box 6"/>
        <xdr:cNvSpPr txBox="1">
          <a:spLocks noChangeArrowheads="1"/>
        </xdr:cNvSpPr>
      </xdr:nvSpPr>
      <xdr:spPr bwMode="auto">
        <a:xfrm>
          <a:off x="800100" y="10620375"/>
          <a:ext cx="76200" cy="20574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66894</xdr:rowOff>
    </xdr:to>
    <xdr:sp macro="" textlink="">
      <xdr:nvSpPr>
        <xdr:cNvPr id="399" name="Text Box 11"/>
        <xdr:cNvSpPr txBox="1">
          <a:spLocks noChangeArrowheads="1"/>
        </xdr:cNvSpPr>
      </xdr:nvSpPr>
      <xdr:spPr bwMode="auto">
        <a:xfrm>
          <a:off x="800100" y="10620375"/>
          <a:ext cx="76200" cy="25739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15246</xdr:rowOff>
    </xdr:to>
    <xdr:sp macro="" textlink="">
      <xdr:nvSpPr>
        <xdr:cNvPr id="400" name="Text Box 12"/>
        <xdr:cNvSpPr txBox="1">
          <a:spLocks noChangeArrowheads="1"/>
        </xdr:cNvSpPr>
      </xdr:nvSpPr>
      <xdr:spPr bwMode="auto">
        <a:xfrm>
          <a:off x="800100" y="10620375"/>
          <a:ext cx="76200" cy="205747"/>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76419</xdr:rowOff>
    </xdr:to>
    <xdr:sp macro="" textlink="">
      <xdr:nvSpPr>
        <xdr:cNvPr id="401" name="Text Box 5"/>
        <xdr:cNvSpPr txBox="1">
          <a:spLocks noChangeArrowheads="1"/>
        </xdr:cNvSpPr>
      </xdr:nvSpPr>
      <xdr:spPr bwMode="auto">
        <a:xfrm>
          <a:off x="800100" y="10620375"/>
          <a:ext cx="76200" cy="26692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44101</xdr:rowOff>
    </xdr:to>
    <xdr:sp macro="" textlink="">
      <xdr:nvSpPr>
        <xdr:cNvPr id="402" name="Text Box 6"/>
        <xdr:cNvSpPr txBox="1">
          <a:spLocks noChangeArrowheads="1"/>
        </xdr:cNvSpPr>
      </xdr:nvSpPr>
      <xdr:spPr bwMode="auto">
        <a:xfrm>
          <a:off x="800100" y="10620375"/>
          <a:ext cx="76200" cy="234602"/>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32876</xdr:rowOff>
    </xdr:to>
    <xdr:sp macro="" textlink="">
      <xdr:nvSpPr>
        <xdr:cNvPr id="403" name="Text Box 3"/>
        <xdr:cNvSpPr txBox="1">
          <a:spLocks noChangeArrowheads="1"/>
        </xdr:cNvSpPr>
      </xdr:nvSpPr>
      <xdr:spPr bwMode="auto">
        <a:xfrm>
          <a:off x="800100" y="10620375"/>
          <a:ext cx="76200" cy="413878"/>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152900</xdr:rowOff>
    </xdr:to>
    <xdr:sp macro="" textlink="">
      <xdr:nvSpPr>
        <xdr:cNvPr id="404" name="Text Box 4"/>
        <xdr:cNvSpPr txBox="1">
          <a:spLocks noChangeArrowheads="1"/>
        </xdr:cNvSpPr>
      </xdr:nvSpPr>
      <xdr:spPr bwMode="auto">
        <a:xfrm>
          <a:off x="800100" y="10620375"/>
          <a:ext cx="76200" cy="343401"/>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122963</xdr:rowOff>
    </xdr:to>
    <xdr:sp macro="" textlink="">
      <xdr:nvSpPr>
        <xdr:cNvPr id="405" name="Text Box 5"/>
        <xdr:cNvSpPr txBox="1">
          <a:spLocks noChangeArrowheads="1"/>
        </xdr:cNvSpPr>
      </xdr:nvSpPr>
      <xdr:spPr bwMode="auto">
        <a:xfrm>
          <a:off x="800100" y="10620375"/>
          <a:ext cx="76200" cy="50396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122963</xdr:rowOff>
    </xdr:to>
    <xdr:sp macro="" textlink="">
      <xdr:nvSpPr>
        <xdr:cNvPr id="406" name="Text Box 6"/>
        <xdr:cNvSpPr txBox="1">
          <a:spLocks noChangeArrowheads="1"/>
        </xdr:cNvSpPr>
      </xdr:nvSpPr>
      <xdr:spPr bwMode="auto">
        <a:xfrm>
          <a:off x="800100" y="10620375"/>
          <a:ext cx="76200" cy="50396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122963</xdr:rowOff>
    </xdr:to>
    <xdr:sp macro="" textlink="">
      <xdr:nvSpPr>
        <xdr:cNvPr id="407" name="Text Box 11"/>
        <xdr:cNvSpPr txBox="1">
          <a:spLocks noChangeArrowheads="1"/>
        </xdr:cNvSpPr>
      </xdr:nvSpPr>
      <xdr:spPr bwMode="auto">
        <a:xfrm>
          <a:off x="800100" y="10620375"/>
          <a:ext cx="76200" cy="50396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408"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409"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410" name="Text Box 11"/>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411" name="Text Box 12"/>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412"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413"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414"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415"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416"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417" name="Text Box 12"/>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418"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419"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420"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421"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422" name="Text Box 11"/>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423" name="Text Box 12"/>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424" name="Text Box 5"/>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425"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426" name="Text Box 6"/>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278</xdr:rowOff>
    </xdr:to>
    <xdr:sp macro="" textlink="">
      <xdr:nvSpPr>
        <xdr:cNvPr id="427" name="Text Box 12"/>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428" name="Text Box 5"/>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104994</xdr:rowOff>
    </xdr:to>
    <xdr:sp macro="" textlink="">
      <xdr:nvSpPr>
        <xdr:cNvPr id="429" name="Text Box 3"/>
        <xdr:cNvSpPr txBox="1">
          <a:spLocks noChangeArrowheads="1"/>
        </xdr:cNvSpPr>
      </xdr:nvSpPr>
      <xdr:spPr bwMode="auto">
        <a:xfrm>
          <a:off x="800100" y="10620375"/>
          <a:ext cx="76200" cy="29549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181254</xdr:rowOff>
    </xdr:to>
    <xdr:sp macro="" textlink="">
      <xdr:nvSpPr>
        <xdr:cNvPr id="430" name="Text Box 4"/>
        <xdr:cNvSpPr txBox="1">
          <a:spLocks noChangeArrowheads="1"/>
        </xdr:cNvSpPr>
      </xdr:nvSpPr>
      <xdr:spPr bwMode="auto">
        <a:xfrm>
          <a:off x="800100" y="10620375"/>
          <a:ext cx="76200" cy="181254"/>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431" name="Text Box 5"/>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432" name="Text Box 6"/>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433" name="Text Box 11"/>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434" name="Text Box 12"/>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435" name="Text Box 5"/>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28</xdr:row>
      <xdr:rowOff>171729</xdr:rowOff>
    </xdr:to>
    <xdr:sp macro="" textlink="">
      <xdr:nvSpPr>
        <xdr:cNvPr id="436" name="Text Box 6"/>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104994</xdr:rowOff>
    </xdr:to>
    <xdr:sp macro="" textlink="">
      <xdr:nvSpPr>
        <xdr:cNvPr id="437" name="Text Box 3"/>
        <xdr:cNvSpPr txBox="1">
          <a:spLocks noChangeArrowheads="1"/>
        </xdr:cNvSpPr>
      </xdr:nvSpPr>
      <xdr:spPr bwMode="auto">
        <a:xfrm>
          <a:off x="800100" y="10620375"/>
          <a:ext cx="76200" cy="29549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38"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39"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40" name="Text Box 11"/>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41" name="Text Box 12"/>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42"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43"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44"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45"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46"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47"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48" name="Text Box 11"/>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49" name="Text Box 12"/>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50"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51"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52"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53"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54"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55"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56" name="Text Box 11"/>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57" name="Text Box 12"/>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58"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59"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60"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61"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62" name="Text Box 11"/>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63" name="Text Box 12"/>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64"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65"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66"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67" name="Text Box 11"/>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68"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69"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70"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71" name="Text Box 11"/>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72" name="Text Box 12"/>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73"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74"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75"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76"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77" name="Text Box 11"/>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78" name="Text Box 12"/>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79"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80"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81" name="Text Box 3"/>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82" name="Text Box 4"/>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83"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84"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85"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86"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87" name="Text Box 11"/>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88" name="Text Box 12"/>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89"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90"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91" name="Text Box 3"/>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92" name="Text Box 4"/>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93"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94"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95"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96"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97" name="Text Box 11"/>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98" name="Text Box 12"/>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499"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500"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501"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502"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503"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504"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505"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506"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507" name="Text Box 11"/>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508" name="Text Box 12"/>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509"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510"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511"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512"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513" name="Text Box 11"/>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514" name="Text Box 12"/>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515"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516"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517"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518" name="Text Box 11"/>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519" name="Text Box 12"/>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520"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521" name="Text Box 6"/>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76200</xdr:colOff>
      <xdr:row>22</xdr:row>
      <xdr:rowOff>161925</xdr:rowOff>
    </xdr:to>
    <xdr:sp macro="" textlink="">
      <xdr:nvSpPr>
        <xdr:cNvPr id="522" name="Text Box 5"/>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xdr:from>
      <xdr:col>1</xdr:col>
      <xdr:colOff>3381375</xdr:colOff>
      <xdr:row>12</xdr:row>
      <xdr:rowOff>142874</xdr:rowOff>
    </xdr:from>
    <xdr:to>
      <xdr:col>1</xdr:col>
      <xdr:colOff>3607594</xdr:colOff>
      <xdr:row>12</xdr:row>
      <xdr:rowOff>142874</xdr:rowOff>
    </xdr:to>
    <xdr:cxnSp macro="">
      <xdr:nvCxnSpPr>
        <xdr:cNvPr id="523" name="Conector de seta reta 522"/>
        <xdr:cNvCxnSpPr/>
      </xdr:nvCxnSpPr>
      <xdr:spPr bwMode="auto">
        <a:xfrm>
          <a:off x="4181475" y="3295649"/>
          <a:ext cx="226219" cy="0"/>
        </a:xfrm>
        <a:prstGeom prst="straightConnector1">
          <a:avLst/>
        </a:prstGeom>
        <a:solidFill>
          <a:srgbClr val="FFFFFF"/>
        </a:solidFill>
        <a:ln w="12700" cap="flat" cmpd="sng" algn="ctr">
          <a:solidFill>
            <a:srgbClr val="000000"/>
          </a:solidFill>
          <a:prstDash val="solid"/>
          <a:round/>
          <a:headEnd type="none" w="med" len="med"/>
          <a:tailEnd type="arrow"/>
        </a:ln>
        <a:effectLst/>
      </xdr:spPr>
    </xdr:cxnSp>
    <xdr:clientData/>
  </xdr:twoCellAnchor>
  <xdr:twoCellAnchor editAs="oneCell">
    <xdr:from>
      <xdr:col>6</xdr:col>
      <xdr:colOff>450616</xdr:colOff>
      <xdr:row>0</xdr:row>
      <xdr:rowOff>81474</xdr:rowOff>
    </xdr:from>
    <xdr:to>
      <xdr:col>6</xdr:col>
      <xdr:colOff>1214229</xdr:colOff>
      <xdr:row>3</xdr:row>
      <xdr:rowOff>84667</xdr:rowOff>
    </xdr:to>
    <xdr:pic>
      <xdr:nvPicPr>
        <xdr:cNvPr id="527"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01533" y="81474"/>
          <a:ext cx="763613" cy="468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148167</xdr:colOff>
      <xdr:row>0</xdr:row>
      <xdr:rowOff>112266</xdr:rowOff>
    </xdr:from>
    <xdr:to>
      <xdr:col>1</xdr:col>
      <xdr:colOff>1179107</xdr:colOff>
      <xdr:row>3</xdr:row>
      <xdr:rowOff>139830</xdr:rowOff>
    </xdr:to>
    <xdr:pic>
      <xdr:nvPicPr>
        <xdr:cNvPr id="528" name="Imagem 527">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8167" y="112266"/>
          <a:ext cx="1030940" cy="493231"/>
        </a:xfrm>
        <a:prstGeom prst="rect">
          <a:avLst/>
        </a:prstGeom>
      </xdr:spPr>
    </xdr:pic>
    <xdr:clientData/>
  </xdr:twoCellAnchor>
  <xdr:twoCellAnchor editAs="oneCell">
    <xdr:from>
      <xdr:col>5</xdr:col>
      <xdr:colOff>355985</xdr:colOff>
      <xdr:row>0</xdr:row>
      <xdr:rowOff>63500</xdr:rowOff>
    </xdr:from>
    <xdr:to>
      <xdr:col>5</xdr:col>
      <xdr:colOff>1105703</xdr:colOff>
      <xdr:row>3</xdr:row>
      <xdr:rowOff>81787</xdr:rowOff>
    </xdr:to>
    <xdr:pic>
      <xdr:nvPicPr>
        <xdr:cNvPr id="529" name="Imagem 528">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473402" y="63500"/>
          <a:ext cx="749718" cy="4839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366574</xdr:colOff>
      <xdr:row>0</xdr:row>
      <xdr:rowOff>107620</xdr:rowOff>
    </xdr:from>
    <xdr:to>
      <xdr:col>15</xdr:col>
      <xdr:colOff>1064560</xdr:colOff>
      <xdr:row>0</xdr:row>
      <xdr:rowOff>536185</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73299" y="107620"/>
          <a:ext cx="697986" cy="428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89648</xdr:colOff>
      <xdr:row>0</xdr:row>
      <xdr:rowOff>51256</xdr:rowOff>
    </xdr:from>
    <xdr:to>
      <xdr:col>0</xdr:col>
      <xdr:colOff>1120588</xdr:colOff>
      <xdr:row>0</xdr:row>
      <xdr:rowOff>544487</xdr:rowOff>
    </xdr:to>
    <xdr:pic>
      <xdr:nvPicPr>
        <xdr:cNvPr id="3" name="Imagem 2">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648" y="51256"/>
          <a:ext cx="1030940" cy="493231"/>
        </a:xfrm>
        <a:prstGeom prst="rect">
          <a:avLst/>
        </a:prstGeom>
      </xdr:spPr>
    </xdr:pic>
    <xdr:clientData/>
  </xdr:twoCellAnchor>
  <xdr:twoCellAnchor editAs="oneCell">
    <xdr:from>
      <xdr:col>14</xdr:col>
      <xdr:colOff>305559</xdr:colOff>
      <xdr:row>0</xdr:row>
      <xdr:rowOff>100853</xdr:rowOff>
    </xdr:from>
    <xdr:to>
      <xdr:col>14</xdr:col>
      <xdr:colOff>990845</xdr:colOff>
      <xdr:row>0</xdr:row>
      <xdr:rowOff>543215</xdr:rowOff>
    </xdr:to>
    <xdr:pic>
      <xdr:nvPicPr>
        <xdr:cNvPr id="4" name="Imagem 3">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554959" y="100853"/>
          <a:ext cx="685286" cy="44236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absoluteAnchor>
    <xdr:pos x="0" y="0"/>
    <xdr:ext cx="9025328" cy="6183443"/>
    <xdr:graphicFrame macro="">
      <xdr:nvGraphicFramePr>
        <xdr:cNvPr id="2" name="Gráfico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0</xdr:col>
      <xdr:colOff>76200</xdr:colOff>
      <xdr:row>55</xdr:row>
      <xdr:rowOff>171450</xdr:rowOff>
    </xdr:from>
    <xdr:to>
      <xdr:col>1</xdr:col>
      <xdr:colOff>133350</xdr:colOff>
      <xdr:row>70</xdr:row>
      <xdr:rowOff>95250</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0410825"/>
          <a:ext cx="523875" cy="278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360">
              <a:solidFill>
                <a:srgbClr val="000000"/>
              </a:solidFill>
              <a:miter lim="800000"/>
              <a:headEnd/>
              <a:tailEnd/>
            </a14:hiddenLine>
          </a:ext>
        </a:extLst>
      </xdr:spPr>
    </xdr:pic>
    <xdr:clientData/>
  </xdr:twoCellAnchor>
  <xdr:twoCellAnchor>
    <xdr:from>
      <xdr:col>0</xdr:col>
      <xdr:colOff>76200</xdr:colOff>
      <xdr:row>91</xdr:row>
      <xdr:rowOff>171450</xdr:rowOff>
    </xdr:from>
    <xdr:to>
      <xdr:col>1</xdr:col>
      <xdr:colOff>133350</xdr:colOff>
      <xdr:row>103</xdr:row>
      <xdr:rowOff>180975</xdr:rowOff>
    </xdr:to>
    <xdr:pic>
      <xdr:nvPicPr>
        <xdr:cNvPr id="3"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17268825"/>
          <a:ext cx="523875" cy="2295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360">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20</xdr:col>
      <xdr:colOff>857250</xdr:colOff>
      <xdr:row>0</xdr:row>
      <xdr:rowOff>258535</xdr:rowOff>
    </xdr:from>
    <xdr:to>
      <xdr:col>21</xdr:col>
      <xdr:colOff>938893</xdr:colOff>
      <xdr:row>0</xdr:row>
      <xdr:rowOff>721178</xdr:rowOff>
    </xdr:to>
    <xdr:sp macro="[0]!planresumolinha8" textlink="">
      <xdr:nvSpPr>
        <xdr:cNvPr id="3" name="Retângulo 2"/>
        <xdr:cNvSpPr/>
      </xdr:nvSpPr>
      <xdr:spPr>
        <a:xfrm>
          <a:off x="20945475" y="258535"/>
          <a:ext cx="1681843" cy="462643"/>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100"/>
            <a:t>REPLICAR</a:t>
          </a:r>
          <a:r>
            <a:rPr lang="pt-BR" sz="1100" baseline="0"/>
            <a:t> LINHA 8 PARA AS RESTANTES</a:t>
          </a:r>
          <a:endParaRPr lang="pt-BR" sz="1100"/>
        </a:p>
      </xdr:txBody>
    </xdr:sp>
    <xdr:clientData/>
  </xdr:twoCellAnchor>
  <xdr:twoCellAnchor editAs="oneCell">
    <xdr:from>
      <xdr:col>12</xdr:col>
      <xdr:colOff>1208213</xdr:colOff>
      <xdr:row>0</xdr:row>
      <xdr:rowOff>115491</xdr:rowOff>
    </xdr:from>
    <xdr:to>
      <xdr:col>13</xdr:col>
      <xdr:colOff>641009</xdr:colOff>
      <xdr:row>0</xdr:row>
      <xdr:rowOff>663977</xdr:rowOff>
    </xdr:to>
    <xdr:pic>
      <xdr:nvPicPr>
        <xdr:cNvPr id="6"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66088" y="115491"/>
          <a:ext cx="893296" cy="548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258535</xdr:colOff>
      <xdr:row>0</xdr:row>
      <xdr:rowOff>99280</xdr:rowOff>
    </xdr:from>
    <xdr:to>
      <xdr:col>3</xdr:col>
      <xdr:colOff>1438848</xdr:colOff>
      <xdr:row>0</xdr:row>
      <xdr:rowOff>663976</xdr:rowOff>
    </xdr:to>
    <xdr:pic>
      <xdr:nvPicPr>
        <xdr:cNvPr id="8" name="Imagem 7">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02428" y="99280"/>
          <a:ext cx="1180313" cy="564696"/>
        </a:xfrm>
        <a:prstGeom prst="rect">
          <a:avLst/>
        </a:prstGeom>
      </xdr:spPr>
    </xdr:pic>
    <xdr:clientData/>
  </xdr:twoCellAnchor>
  <xdr:twoCellAnchor editAs="oneCell">
    <xdr:from>
      <xdr:col>11</xdr:col>
      <xdr:colOff>814224</xdr:colOff>
      <xdr:row>0</xdr:row>
      <xdr:rowOff>97517</xdr:rowOff>
    </xdr:from>
    <xdr:to>
      <xdr:col>12</xdr:col>
      <xdr:colOff>545998</xdr:colOff>
      <xdr:row>0</xdr:row>
      <xdr:rowOff>663660</xdr:rowOff>
    </xdr:to>
    <xdr:pic>
      <xdr:nvPicPr>
        <xdr:cNvPr id="9" name="Imagem 8">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229099" y="97517"/>
          <a:ext cx="874774" cy="566143"/>
        </a:xfrm>
        <a:prstGeom prst="rect">
          <a:avLst/>
        </a:prstGeom>
      </xdr:spPr>
    </xdr:pic>
    <xdr:clientData/>
  </xdr:twoCellAnchor>
  <xdr:twoCellAnchor>
    <xdr:from>
      <xdr:col>3</xdr:col>
      <xdr:colOff>70870</xdr:colOff>
      <xdr:row>498</xdr:row>
      <xdr:rowOff>117361</xdr:rowOff>
    </xdr:from>
    <xdr:to>
      <xdr:col>11</xdr:col>
      <xdr:colOff>250031</xdr:colOff>
      <xdr:row>535</xdr:row>
      <xdr:rowOff>94232</xdr:rowOff>
    </xdr:to>
    <xdr:graphicFrame macro="">
      <xdr:nvGraphicFramePr>
        <xdr:cNvPr id="10"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0.33697</cdr:x>
      <cdr:y>0.5994</cdr:y>
    </cdr:from>
    <cdr:to>
      <cdr:x>0.47779</cdr:x>
      <cdr:y>0.85087</cdr:y>
    </cdr:to>
    <cdr:sp macro="" textlink="">
      <cdr:nvSpPr>
        <cdr:cNvPr id="2" name="CaixaDeTexto 1">
          <a:extLst xmlns:a="http://schemas.openxmlformats.org/drawingml/2006/main">
            <a:ext uri="{FF2B5EF4-FFF2-40B4-BE49-F238E27FC236}">
              <a16:creationId xmlns:a16="http://schemas.microsoft.com/office/drawing/2014/main" id="{CA725843-679F-4F86-801E-ED1487632BF1}"/>
            </a:ext>
          </a:extLst>
        </cdr:cNvPr>
        <cdr:cNvSpPr txBox="1"/>
      </cdr:nvSpPr>
      <cdr:spPr>
        <a:xfrm xmlns:a="http://schemas.openxmlformats.org/drawingml/2006/main">
          <a:off x="5143771" y="4336102"/>
          <a:ext cx="2149594" cy="181913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pt-BR" sz="5000">
              <a:solidFill>
                <a:schemeClr val="bg1"/>
              </a:solidFill>
            </a:rPr>
            <a:t>C</a:t>
          </a:r>
        </a:p>
      </cdr:txBody>
    </cdr:sp>
  </cdr:relSizeAnchor>
  <cdr:relSizeAnchor xmlns:cdr="http://schemas.openxmlformats.org/drawingml/2006/chartDrawing">
    <cdr:from>
      <cdr:x>0.02488</cdr:x>
      <cdr:y>0.65296</cdr:y>
    </cdr:from>
    <cdr:to>
      <cdr:x>0.09402</cdr:x>
      <cdr:y>0.8335</cdr:y>
    </cdr:to>
    <cdr:sp macro="" textlink="">
      <cdr:nvSpPr>
        <cdr:cNvPr id="3" name="CaixaDeTexto 1">
          <a:extLst xmlns:a="http://schemas.openxmlformats.org/drawingml/2006/main">
            <a:ext uri="{FF2B5EF4-FFF2-40B4-BE49-F238E27FC236}">
              <a16:creationId xmlns:a16="http://schemas.microsoft.com/office/drawing/2014/main" id="{CA725843-679F-4F86-801E-ED1487632BF1}"/>
            </a:ext>
          </a:extLst>
        </cdr:cNvPr>
        <cdr:cNvSpPr txBox="1"/>
      </cdr:nvSpPr>
      <cdr:spPr>
        <a:xfrm xmlns:a="http://schemas.openxmlformats.org/drawingml/2006/main">
          <a:off x="379716" y="4723530"/>
          <a:ext cx="1055411" cy="130602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pt-BR" sz="5000">
              <a:solidFill>
                <a:schemeClr val="bg1"/>
              </a:solidFill>
            </a:rPr>
            <a:t>A</a:t>
          </a:r>
        </a:p>
      </cdr:txBody>
    </cdr:sp>
  </cdr:relSizeAnchor>
  <cdr:relSizeAnchor xmlns:cdr="http://schemas.openxmlformats.org/drawingml/2006/chartDrawing">
    <cdr:from>
      <cdr:x>0.00387</cdr:x>
      <cdr:y>0.00752</cdr:y>
    </cdr:from>
    <cdr:to>
      <cdr:x>0.1447</cdr:x>
      <cdr:y>0.25899</cdr:y>
    </cdr:to>
    <cdr:sp macro="" textlink="">
      <cdr:nvSpPr>
        <cdr:cNvPr id="4" name="CaixaDeTexto 1">
          <a:extLst xmlns:a="http://schemas.openxmlformats.org/drawingml/2006/main">
            <a:ext uri="{FF2B5EF4-FFF2-40B4-BE49-F238E27FC236}">
              <a16:creationId xmlns:a16="http://schemas.microsoft.com/office/drawing/2014/main" id="{CA725843-679F-4F86-801E-ED1487632BF1}"/>
            </a:ext>
          </a:extLst>
        </cdr:cNvPr>
        <cdr:cNvSpPr txBox="1"/>
      </cdr:nvSpPr>
      <cdr:spPr>
        <a:xfrm xmlns:a="http://schemas.openxmlformats.org/drawingml/2006/main">
          <a:off x="50800" y="50800"/>
          <a:ext cx="1849430" cy="169761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pt-BR" sz="5000">
              <a:solidFill>
                <a:schemeClr val="bg1"/>
              </a:solidFill>
            </a:rPr>
            <a:t>B</a:t>
          </a:r>
        </a:p>
      </cdr:txBody>
    </cdr:sp>
  </cdr:relSizeAnchor>
  <cdr:relSizeAnchor xmlns:cdr="http://schemas.openxmlformats.org/drawingml/2006/chartDrawing">
    <cdr:from>
      <cdr:x>0.3239</cdr:x>
      <cdr:y>0.03751</cdr:y>
    </cdr:from>
    <cdr:to>
      <cdr:x>0.70444</cdr:x>
      <cdr:y>0.12346</cdr:y>
    </cdr:to>
    <cdr:sp macro="" textlink="">
      <cdr:nvSpPr>
        <cdr:cNvPr id="6" name="CaixaDeTexto 1">
          <a:extLst xmlns:a="http://schemas.openxmlformats.org/drawingml/2006/main">
            <a:ext uri="{FF2B5EF4-FFF2-40B4-BE49-F238E27FC236}">
              <a16:creationId xmlns:a16="http://schemas.microsoft.com/office/drawing/2014/main" id="{CA725843-679F-4F86-801E-ED1487632BF1}"/>
            </a:ext>
          </a:extLst>
        </cdr:cNvPr>
        <cdr:cNvSpPr txBox="1"/>
      </cdr:nvSpPr>
      <cdr:spPr>
        <a:xfrm xmlns:a="http://schemas.openxmlformats.org/drawingml/2006/main">
          <a:off x="4253706" y="253208"/>
          <a:ext cx="4997453" cy="58023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pt-BR" sz="4000">
              <a:solidFill>
                <a:sysClr val="windowText" lastClr="000000"/>
              </a:solidFill>
            </a:rPr>
            <a:t>CURVA</a:t>
          </a:r>
          <a:r>
            <a:rPr lang="pt-BR" sz="4000" baseline="0">
              <a:solidFill>
                <a:sysClr val="windowText" lastClr="000000"/>
              </a:solidFill>
            </a:rPr>
            <a:t> ABC</a:t>
          </a:r>
          <a:endParaRPr lang="pt-BR" sz="4000">
            <a:solidFill>
              <a:sysClr val="windowText" lastClr="000000"/>
            </a:solidFill>
          </a:endParaRPr>
        </a:p>
      </cdr:txBody>
    </cdr:sp>
  </cdr:relSizeAnchor>
  <cdr:relSizeAnchor xmlns:cdr="http://schemas.openxmlformats.org/drawingml/2006/chartDrawing">
    <cdr:from>
      <cdr:x>0.06541</cdr:x>
      <cdr:y>0.60758</cdr:y>
    </cdr:from>
    <cdr:to>
      <cdr:x>0.20623</cdr:x>
      <cdr:y>0.85904</cdr:y>
    </cdr:to>
    <cdr:sp macro="" textlink="">
      <cdr:nvSpPr>
        <cdr:cNvPr id="7" name="CaixaDeTexto 1">
          <a:extLst xmlns:a="http://schemas.openxmlformats.org/drawingml/2006/main">
            <a:ext uri="{FF2B5EF4-FFF2-40B4-BE49-F238E27FC236}">
              <a16:creationId xmlns:a16="http://schemas.microsoft.com/office/drawing/2014/main" id="{CA725843-679F-4F86-801E-ED1487632BF1}"/>
            </a:ext>
          </a:extLst>
        </cdr:cNvPr>
        <cdr:cNvSpPr txBox="1"/>
      </cdr:nvSpPr>
      <cdr:spPr>
        <a:xfrm xmlns:a="http://schemas.openxmlformats.org/drawingml/2006/main">
          <a:off x="998490" y="4395211"/>
          <a:ext cx="2149594" cy="181906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pt-BR" sz="5000">
              <a:solidFill>
                <a:schemeClr val="bg1"/>
              </a:solidFill>
            </a:rPr>
            <a:t>B</a:t>
          </a:r>
        </a:p>
      </cdr:txBody>
    </cdr:sp>
  </cdr:relSizeAnchor>
</c:userShapes>
</file>

<file path=xl/drawings/drawing5.xml><?xml version="1.0" encoding="utf-8"?>
<xdr:wsDr xmlns:xdr="http://schemas.openxmlformats.org/drawingml/2006/spreadsheetDrawing" xmlns:a="http://schemas.openxmlformats.org/drawingml/2006/main">
  <xdr:twoCellAnchor>
    <xdr:from>
      <xdr:col>20</xdr:col>
      <xdr:colOff>857250</xdr:colOff>
      <xdr:row>0</xdr:row>
      <xdr:rowOff>258535</xdr:rowOff>
    </xdr:from>
    <xdr:to>
      <xdr:col>21</xdr:col>
      <xdr:colOff>938893</xdr:colOff>
      <xdr:row>0</xdr:row>
      <xdr:rowOff>721178</xdr:rowOff>
    </xdr:to>
    <xdr:sp macro="[0]!planresumolinha8" textlink="">
      <xdr:nvSpPr>
        <xdr:cNvPr id="2" name="Retângulo 1"/>
        <xdr:cNvSpPr/>
      </xdr:nvSpPr>
      <xdr:spPr>
        <a:xfrm>
          <a:off x="29432250" y="258535"/>
          <a:ext cx="1681843" cy="462643"/>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100"/>
            <a:t>REPLICAR</a:t>
          </a:r>
          <a:r>
            <a:rPr lang="pt-BR" sz="1100" baseline="0"/>
            <a:t> LINHA 8 PARA AS RESTANTES</a:t>
          </a:r>
          <a:endParaRPr lang="pt-BR" sz="1100"/>
        </a:p>
      </xdr:txBody>
    </xdr:sp>
    <xdr:clientData/>
  </xdr:twoCellAnchor>
  <xdr:twoCellAnchor editAs="oneCell">
    <xdr:from>
      <xdr:col>12</xdr:col>
      <xdr:colOff>1208213</xdr:colOff>
      <xdr:row>0</xdr:row>
      <xdr:rowOff>115491</xdr:rowOff>
    </xdr:from>
    <xdr:to>
      <xdr:col>13</xdr:col>
      <xdr:colOff>641009</xdr:colOff>
      <xdr:row>0</xdr:row>
      <xdr:rowOff>663977</xdr:rowOff>
    </xdr:to>
    <xdr:pic>
      <xdr:nvPicPr>
        <xdr:cNvPr id="3"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81963" y="115491"/>
          <a:ext cx="899646" cy="548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258535</xdr:colOff>
      <xdr:row>0</xdr:row>
      <xdr:rowOff>99280</xdr:rowOff>
    </xdr:from>
    <xdr:to>
      <xdr:col>3</xdr:col>
      <xdr:colOff>1438848</xdr:colOff>
      <xdr:row>0</xdr:row>
      <xdr:rowOff>663976</xdr:rowOff>
    </xdr:to>
    <xdr:pic>
      <xdr:nvPicPr>
        <xdr:cNvPr id="4" name="Imagem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96985" y="99280"/>
          <a:ext cx="1180313" cy="564696"/>
        </a:xfrm>
        <a:prstGeom prst="rect">
          <a:avLst/>
        </a:prstGeom>
      </xdr:spPr>
    </xdr:pic>
    <xdr:clientData/>
  </xdr:twoCellAnchor>
  <xdr:twoCellAnchor editAs="oneCell">
    <xdr:from>
      <xdr:col>11</xdr:col>
      <xdr:colOff>814224</xdr:colOff>
      <xdr:row>0</xdr:row>
      <xdr:rowOff>97517</xdr:rowOff>
    </xdr:from>
    <xdr:to>
      <xdr:col>12</xdr:col>
      <xdr:colOff>545998</xdr:colOff>
      <xdr:row>0</xdr:row>
      <xdr:rowOff>663660</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244974" y="97517"/>
          <a:ext cx="874774" cy="566143"/>
        </a:xfrm>
        <a:prstGeom prst="rect">
          <a:avLst/>
        </a:prstGeom>
      </xdr:spPr>
    </xdr:pic>
    <xdr:clientData/>
  </xdr:twoCellAnchor>
  <xdr:twoCellAnchor>
    <xdr:from>
      <xdr:col>3</xdr:col>
      <xdr:colOff>1698626</xdr:colOff>
      <xdr:row>90</xdr:row>
      <xdr:rowOff>142874</xdr:rowOff>
    </xdr:from>
    <xdr:to>
      <xdr:col>11</xdr:col>
      <xdr:colOff>746125</xdr:colOff>
      <xdr:row>125</xdr:row>
      <xdr:rowOff>95250</xdr:rowOff>
    </xdr:to>
    <xdr:graphicFrame macro="">
      <xdr:nvGraphicFramePr>
        <xdr:cNvPr id="6"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0.0974</cdr:x>
      <cdr:y>0.60219</cdr:y>
    </cdr:from>
    <cdr:to>
      <cdr:x>0.16654</cdr:x>
      <cdr:y>0.78273</cdr:y>
    </cdr:to>
    <cdr:sp macro="" textlink="">
      <cdr:nvSpPr>
        <cdr:cNvPr id="3" name="CaixaDeTexto 1">
          <a:extLst xmlns:a="http://schemas.openxmlformats.org/drawingml/2006/main">
            <a:ext uri="{FF2B5EF4-FFF2-40B4-BE49-F238E27FC236}">
              <a16:creationId xmlns:a16="http://schemas.microsoft.com/office/drawing/2014/main" id="{CA725843-679F-4F86-801E-ED1487632BF1}"/>
            </a:ext>
          </a:extLst>
        </cdr:cNvPr>
        <cdr:cNvSpPr txBox="1"/>
      </cdr:nvSpPr>
      <cdr:spPr>
        <a:xfrm xmlns:a="http://schemas.openxmlformats.org/drawingml/2006/main">
          <a:off x="1326703" y="4722492"/>
          <a:ext cx="941738" cy="141584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pt-BR" sz="5000">
              <a:solidFill>
                <a:schemeClr val="bg1"/>
              </a:solidFill>
            </a:rPr>
            <a:t>A</a:t>
          </a:r>
        </a:p>
      </cdr:txBody>
    </cdr:sp>
  </cdr:relSizeAnchor>
  <cdr:relSizeAnchor xmlns:cdr="http://schemas.openxmlformats.org/drawingml/2006/chartDrawing">
    <cdr:from>
      <cdr:x>0.00387</cdr:x>
      <cdr:y>0.00752</cdr:y>
    </cdr:from>
    <cdr:to>
      <cdr:x>0.1447</cdr:x>
      <cdr:y>0.25899</cdr:y>
    </cdr:to>
    <cdr:sp macro="" textlink="">
      <cdr:nvSpPr>
        <cdr:cNvPr id="4" name="CaixaDeTexto 1">
          <a:extLst xmlns:a="http://schemas.openxmlformats.org/drawingml/2006/main">
            <a:ext uri="{FF2B5EF4-FFF2-40B4-BE49-F238E27FC236}">
              <a16:creationId xmlns:a16="http://schemas.microsoft.com/office/drawing/2014/main" id="{CA725843-679F-4F86-801E-ED1487632BF1}"/>
            </a:ext>
          </a:extLst>
        </cdr:cNvPr>
        <cdr:cNvSpPr txBox="1"/>
      </cdr:nvSpPr>
      <cdr:spPr>
        <a:xfrm xmlns:a="http://schemas.openxmlformats.org/drawingml/2006/main">
          <a:off x="50800" y="50800"/>
          <a:ext cx="1849430" cy="169761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pt-BR" sz="5000">
              <a:solidFill>
                <a:schemeClr val="bg1"/>
              </a:solidFill>
            </a:rPr>
            <a:t>B</a:t>
          </a:r>
        </a:p>
      </cdr:txBody>
    </cdr:sp>
  </cdr:relSizeAnchor>
  <cdr:relSizeAnchor xmlns:cdr="http://schemas.openxmlformats.org/drawingml/2006/chartDrawing">
    <cdr:from>
      <cdr:x>0.3239</cdr:x>
      <cdr:y>0.03751</cdr:y>
    </cdr:from>
    <cdr:to>
      <cdr:x>0.70444</cdr:x>
      <cdr:y>0.12346</cdr:y>
    </cdr:to>
    <cdr:sp macro="" textlink="">
      <cdr:nvSpPr>
        <cdr:cNvPr id="6" name="CaixaDeTexto 1">
          <a:extLst xmlns:a="http://schemas.openxmlformats.org/drawingml/2006/main">
            <a:ext uri="{FF2B5EF4-FFF2-40B4-BE49-F238E27FC236}">
              <a16:creationId xmlns:a16="http://schemas.microsoft.com/office/drawing/2014/main" id="{CA725843-679F-4F86-801E-ED1487632BF1}"/>
            </a:ext>
          </a:extLst>
        </cdr:cNvPr>
        <cdr:cNvSpPr txBox="1"/>
      </cdr:nvSpPr>
      <cdr:spPr>
        <a:xfrm xmlns:a="http://schemas.openxmlformats.org/drawingml/2006/main">
          <a:off x="4253706" y="253208"/>
          <a:ext cx="4997453" cy="58023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pt-BR" sz="3200">
              <a:solidFill>
                <a:sysClr val="windowText" lastClr="000000"/>
              </a:solidFill>
            </a:rPr>
            <a:t>ITENS DE MAIOR RELEVÂNCIA</a:t>
          </a:r>
        </a:p>
      </cdr:txBody>
    </cdr:sp>
  </cdr:relSizeAnchor>
  <cdr:relSizeAnchor xmlns:cdr="http://schemas.openxmlformats.org/drawingml/2006/chartDrawing">
    <cdr:from>
      <cdr:x>0.39602</cdr:x>
      <cdr:y>0.53058</cdr:y>
    </cdr:from>
    <cdr:to>
      <cdr:x>0.53684</cdr:x>
      <cdr:y>0.78204</cdr:y>
    </cdr:to>
    <cdr:sp macro="" textlink="">
      <cdr:nvSpPr>
        <cdr:cNvPr id="7" name="CaixaDeTexto 1">
          <a:extLst xmlns:a="http://schemas.openxmlformats.org/drawingml/2006/main">
            <a:ext uri="{FF2B5EF4-FFF2-40B4-BE49-F238E27FC236}">
              <a16:creationId xmlns:a16="http://schemas.microsoft.com/office/drawing/2014/main" id="{CA725843-679F-4F86-801E-ED1487632BF1}"/>
            </a:ext>
          </a:extLst>
        </cdr:cNvPr>
        <cdr:cNvSpPr txBox="1"/>
      </cdr:nvSpPr>
      <cdr:spPr>
        <a:xfrm xmlns:a="http://schemas.openxmlformats.org/drawingml/2006/main">
          <a:off x="5394153" y="4160942"/>
          <a:ext cx="1918074" cy="197201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pt-BR" sz="5000">
              <a:solidFill>
                <a:schemeClr val="bg1"/>
              </a:solidFill>
            </a:rPr>
            <a:t>B</a:t>
          </a:r>
        </a:p>
      </cdr:txBody>
    </cdr:sp>
  </cdr:relSizeAnchor>
</c:userShapes>
</file>

<file path=xl/drawings/drawing7.xml><?xml version="1.0" encoding="utf-8"?>
<xdr:wsDr xmlns:xdr="http://schemas.openxmlformats.org/drawingml/2006/spreadsheetDrawing" xmlns:a="http://schemas.openxmlformats.org/drawingml/2006/main">
  <xdr:twoCellAnchor editAs="oneCell">
    <xdr:from>
      <xdr:col>13</xdr:col>
      <xdr:colOff>714375</xdr:colOff>
      <xdr:row>0</xdr:row>
      <xdr:rowOff>75175</xdr:rowOff>
    </xdr:from>
    <xdr:to>
      <xdr:col>13</xdr:col>
      <xdr:colOff>1404018</xdr:colOff>
      <xdr:row>0</xdr:row>
      <xdr:rowOff>623661</xdr:rowOff>
    </xdr:to>
    <xdr:pic>
      <xdr:nvPicPr>
        <xdr:cNvPr id="6"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1196" y="75175"/>
          <a:ext cx="893296" cy="548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206929</xdr:colOff>
      <xdr:row>0</xdr:row>
      <xdr:rowOff>74839</xdr:rowOff>
    </xdr:from>
    <xdr:to>
      <xdr:col>1</xdr:col>
      <xdr:colOff>666063</xdr:colOff>
      <xdr:row>0</xdr:row>
      <xdr:rowOff>639535</xdr:rowOff>
    </xdr:to>
    <xdr:pic>
      <xdr:nvPicPr>
        <xdr:cNvPr id="4" name="Imagem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6929" y="74839"/>
          <a:ext cx="1180313" cy="564696"/>
        </a:xfrm>
        <a:prstGeom prst="rect">
          <a:avLst/>
        </a:prstGeom>
      </xdr:spPr>
    </xdr:pic>
    <xdr:clientData/>
  </xdr:twoCellAnchor>
  <xdr:twoCellAnchor editAs="oneCell">
    <xdr:from>
      <xdr:col>12</xdr:col>
      <xdr:colOff>1599457</xdr:colOff>
      <xdr:row>0</xdr:row>
      <xdr:rowOff>57201</xdr:rowOff>
    </xdr:from>
    <xdr:to>
      <xdr:col>13</xdr:col>
      <xdr:colOff>163285</xdr:colOff>
      <xdr:row>0</xdr:row>
      <xdr:rowOff>623344</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853064" y="57201"/>
          <a:ext cx="877042" cy="5661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564543</xdr:colOff>
      <xdr:row>0</xdr:row>
      <xdr:rowOff>85210</xdr:rowOff>
    </xdr:from>
    <xdr:to>
      <xdr:col>2</xdr:col>
      <xdr:colOff>1328156</xdr:colOff>
      <xdr:row>0</xdr:row>
      <xdr:rowOff>554070</xdr:rowOff>
    </xdr:to>
    <xdr:pic>
      <xdr:nvPicPr>
        <xdr:cNvPr id="4"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88308" y="85210"/>
          <a:ext cx="763613" cy="468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48766</xdr:rowOff>
    </xdr:from>
    <xdr:to>
      <xdr:col>1</xdr:col>
      <xdr:colOff>515469</xdr:colOff>
      <xdr:row>0</xdr:row>
      <xdr:rowOff>541997</xdr:rowOff>
    </xdr:to>
    <xdr:pic>
      <xdr:nvPicPr>
        <xdr:cNvPr id="7" name="Imagem 6">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48766"/>
          <a:ext cx="1030940" cy="493231"/>
        </a:xfrm>
        <a:prstGeom prst="rect">
          <a:avLst/>
        </a:prstGeom>
      </xdr:spPr>
    </xdr:pic>
    <xdr:clientData/>
  </xdr:twoCellAnchor>
  <xdr:twoCellAnchor editAs="oneCell">
    <xdr:from>
      <xdr:col>1</xdr:col>
      <xdr:colOff>3136911</xdr:colOff>
      <xdr:row>0</xdr:row>
      <xdr:rowOff>89647</xdr:rowOff>
    </xdr:from>
    <xdr:to>
      <xdr:col>2</xdr:col>
      <xdr:colOff>278335</xdr:colOff>
      <xdr:row>0</xdr:row>
      <xdr:rowOff>573601</xdr:rowOff>
    </xdr:to>
    <xdr:pic>
      <xdr:nvPicPr>
        <xdr:cNvPr id="8" name="Imagem 7">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52382" y="89647"/>
          <a:ext cx="749718" cy="4839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142875</xdr:colOff>
      <xdr:row>311</xdr:row>
      <xdr:rowOff>38100</xdr:rowOff>
    </xdr:from>
    <xdr:to>
      <xdr:col>1</xdr:col>
      <xdr:colOff>9525</xdr:colOff>
      <xdr:row>323</xdr:row>
      <xdr:rowOff>76200</xdr:rowOff>
    </xdr:to>
    <xdr:pic>
      <xdr:nvPicPr>
        <xdr:cNvPr id="2" name="Picture 2" descr="H:\Gerência de Projetos\TIMBRES DIVERSOS\Timbre-GEO-2003-270graus.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47320200"/>
          <a:ext cx="52387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142875</xdr:colOff>
      <xdr:row>277</xdr:row>
      <xdr:rowOff>38100</xdr:rowOff>
    </xdr:from>
    <xdr:to>
      <xdr:col>1</xdr:col>
      <xdr:colOff>9525</xdr:colOff>
      <xdr:row>289</xdr:row>
      <xdr:rowOff>76200</xdr:rowOff>
    </xdr:to>
    <xdr:pic>
      <xdr:nvPicPr>
        <xdr:cNvPr id="3" name="Picture 2" descr="H:\Gerência de Projetos\TIMBRES DIVERSOS\Timbre-GEO-2003-270graus.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42138600"/>
          <a:ext cx="52387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142875</xdr:colOff>
      <xdr:row>243</xdr:row>
      <xdr:rowOff>38100</xdr:rowOff>
    </xdr:from>
    <xdr:to>
      <xdr:col>1</xdr:col>
      <xdr:colOff>9525</xdr:colOff>
      <xdr:row>255</xdr:row>
      <xdr:rowOff>76200</xdr:rowOff>
    </xdr:to>
    <xdr:pic>
      <xdr:nvPicPr>
        <xdr:cNvPr id="4" name="Picture 2" descr="H:\Gerência de Projetos\TIMBRES DIVERSOS\Timbre-GEO-2003-270graus.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36957000"/>
          <a:ext cx="52387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257260</xdr:colOff>
      <xdr:row>46</xdr:row>
      <xdr:rowOff>11209</xdr:rowOff>
    </xdr:from>
    <xdr:to>
      <xdr:col>1</xdr:col>
      <xdr:colOff>33368</xdr:colOff>
      <xdr:row>50</xdr:row>
      <xdr:rowOff>174260</xdr:rowOff>
    </xdr:to>
    <xdr:pic>
      <xdr:nvPicPr>
        <xdr:cNvPr id="16" name="Imagem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5400000">
          <a:off x="119818" y="6502386"/>
          <a:ext cx="712139" cy="437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54472</xdr:colOff>
      <xdr:row>33</xdr:row>
      <xdr:rowOff>50658</xdr:rowOff>
    </xdr:from>
    <xdr:to>
      <xdr:col>2</xdr:col>
      <xdr:colOff>190500</xdr:colOff>
      <xdr:row>39</xdr:row>
      <xdr:rowOff>31230</xdr:rowOff>
    </xdr:to>
    <xdr:pic>
      <xdr:nvPicPr>
        <xdr:cNvPr id="17" name="Imagem 16">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513200" y="4881106"/>
          <a:ext cx="776190" cy="371352"/>
        </a:xfrm>
        <a:prstGeom prst="rect">
          <a:avLst/>
        </a:prstGeom>
      </xdr:spPr>
    </xdr:pic>
    <xdr:clientData/>
  </xdr:twoCellAnchor>
  <xdr:twoCellAnchor editAs="oneCell">
    <xdr:from>
      <xdr:col>0</xdr:col>
      <xdr:colOff>262587</xdr:colOff>
      <xdr:row>40</xdr:row>
      <xdr:rowOff>78442</xdr:rowOff>
    </xdr:from>
    <xdr:to>
      <xdr:col>1</xdr:col>
      <xdr:colOff>56029</xdr:colOff>
      <xdr:row>45</xdr:row>
      <xdr:rowOff>99111</xdr:rowOff>
    </xdr:to>
    <xdr:pic>
      <xdr:nvPicPr>
        <xdr:cNvPr id="18" name="Imagem 17">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rot="5400000">
          <a:off x="137768" y="5716555"/>
          <a:ext cx="704228" cy="454589"/>
        </a:xfrm>
        <a:prstGeom prst="rect">
          <a:avLst/>
        </a:prstGeom>
      </xdr:spPr>
    </xdr:pic>
    <xdr:clientData/>
  </xdr:twoCellAnchor>
  <xdr:twoCellAnchor editAs="oneCell">
    <xdr:from>
      <xdr:col>0</xdr:col>
      <xdr:colOff>140347</xdr:colOff>
      <xdr:row>94</xdr:row>
      <xdr:rowOff>66525</xdr:rowOff>
    </xdr:from>
    <xdr:to>
      <xdr:col>1</xdr:col>
      <xdr:colOff>78441</xdr:colOff>
      <xdr:row>100</xdr:row>
      <xdr:rowOff>101190</xdr:rowOff>
    </xdr:to>
    <xdr:pic>
      <xdr:nvPicPr>
        <xdr:cNvPr id="19" name="Imagem 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rot="5400000">
          <a:off x="-48012" y="12984766"/>
          <a:ext cx="975959" cy="5992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49618</xdr:colOff>
      <xdr:row>79</xdr:row>
      <xdr:rowOff>33618</xdr:rowOff>
    </xdr:from>
    <xdr:to>
      <xdr:col>2</xdr:col>
      <xdr:colOff>185646</xdr:colOff>
      <xdr:row>85</xdr:row>
      <xdr:rowOff>2984</xdr:rowOff>
    </xdr:to>
    <xdr:pic>
      <xdr:nvPicPr>
        <xdr:cNvPr id="20" name="Imagem 19">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508346" y="11991008"/>
          <a:ext cx="776190" cy="371352"/>
        </a:xfrm>
        <a:prstGeom prst="rect">
          <a:avLst/>
        </a:prstGeom>
      </xdr:spPr>
    </xdr:pic>
    <xdr:clientData/>
  </xdr:twoCellAnchor>
  <xdr:twoCellAnchor editAs="oneCell">
    <xdr:from>
      <xdr:col>0</xdr:col>
      <xdr:colOff>176951</xdr:colOff>
      <xdr:row>86</xdr:row>
      <xdr:rowOff>33617</xdr:rowOff>
    </xdr:from>
    <xdr:to>
      <xdr:col>1</xdr:col>
      <xdr:colOff>123424</xdr:colOff>
      <xdr:row>92</xdr:row>
      <xdr:rowOff>123267</xdr:rowOff>
    </xdr:to>
    <xdr:pic>
      <xdr:nvPicPr>
        <xdr:cNvPr id="25" name="Imagem 2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rot="5400000">
          <a:off x="10112" y="11865780"/>
          <a:ext cx="941297" cy="607620"/>
        </a:xfrm>
        <a:prstGeom prst="rect">
          <a:avLst/>
        </a:prstGeom>
      </xdr:spPr>
    </xdr:pic>
    <xdr:clientData/>
  </xdr:twoCellAnchor>
  <xdr:twoCellAnchor editAs="oneCell">
    <xdr:from>
      <xdr:col>0</xdr:col>
      <xdr:colOff>187513</xdr:colOff>
      <xdr:row>148</xdr:row>
      <xdr:rowOff>3433</xdr:rowOff>
    </xdr:from>
    <xdr:to>
      <xdr:col>1</xdr:col>
      <xdr:colOff>33617</xdr:colOff>
      <xdr:row>153</xdr:row>
      <xdr:rowOff>78778</xdr:rowOff>
    </xdr:to>
    <xdr:pic>
      <xdr:nvPicPr>
        <xdr:cNvPr id="26" name="Imagem 1"/>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rot="5400000">
          <a:off x="28069" y="20299848"/>
          <a:ext cx="826139" cy="50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51961</xdr:colOff>
      <xdr:row>130</xdr:row>
      <xdr:rowOff>156882</xdr:rowOff>
    </xdr:from>
    <xdr:to>
      <xdr:col>2</xdr:col>
      <xdr:colOff>187989</xdr:colOff>
      <xdr:row>136</xdr:row>
      <xdr:rowOff>115043</xdr:rowOff>
    </xdr:to>
    <xdr:pic>
      <xdr:nvPicPr>
        <xdr:cNvPr id="27" name="Imagem 26">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510689" y="19835125"/>
          <a:ext cx="776190" cy="371352"/>
        </a:xfrm>
        <a:prstGeom prst="rect">
          <a:avLst/>
        </a:prstGeom>
      </xdr:spPr>
    </xdr:pic>
    <xdr:clientData/>
  </xdr:twoCellAnchor>
  <xdr:twoCellAnchor editAs="oneCell">
    <xdr:from>
      <xdr:col>0</xdr:col>
      <xdr:colOff>212912</xdr:colOff>
      <xdr:row>138</xdr:row>
      <xdr:rowOff>166911</xdr:rowOff>
    </xdr:from>
    <xdr:to>
      <xdr:col>1</xdr:col>
      <xdr:colOff>145676</xdr:colOff>
      <xdr:row>146</xdr:row>
      <xdr:rowOff>56030</xdr:rowOff>
    </xdr:to>
    <xdr:pic>
      <xdr:nvPicPr>
        <xdr:cNvPr id="28" name="Imagem 27">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rot="5400000">
          <a:off x="49838" y="19066220"/>
          <a:ext cx="920060" cy="59391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9-%20JUIZ%20FORA\CAMPUS%20G.%20VALADARES\CD%20CAMPUS%20AVAN&#199;ADO%20UFJF%20EM%20GOV.VALADARES\OR&#199;AMENTO\OR&#199;AMENTO\Q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36.54.215\Publico2\GODOY_REC\Cad%20pre&#231;os_montagem\05-03\Relat&#243;rio_Caderno%20Pre&#231;os_Mai03%20geral\Caderno%20Pre&#231;os_MAI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4\c\USUARIOS\Adriano%20L%20Silva\Servi&#231;os%20e%20Concess&#245;es\LF%20Equipamentos\Valuation%20Divers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SANCO\MEDI&#199;&#213;ES%20DA%20OBRA\MED%2014%20e%2015\adm\OBRAS%20P&#218;BLICAS\OR&#199;AMENTO\CONCORR&#202;NCIA%2004_2002-CPL_AL\Or&#231;amento\SAA%20do%20Agreste-Planilha%20de%20SERVI&#199;OS%20-%20OR&#199;AMENT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erc&#250;rio\C\Geotec\Projetos\Contecnica\Anel%20Vi&#225;rio\Atualiza&#231;&#227;o\Composi&#231;&#227;o%20custo\Instala&#231;&#227;o%20e%20manuten&#231;&#227;o%20de%20canteiro%20e%20mobiliza&#231;&#227;o.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C.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J:\SANCO\MEDI&#199;&#213;ES%20DA%20OBRA\MED%2014%20e%2015\adm\OBRAS%20P&#218;BLICAS\OR&#199;AMENTO\CONCORR&#202;NCIA%2004_2002-CPL_AL\Or&#231;amento\SAA%20do%20Agreste-Materiais%20-%20OR&#199;AMENT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ORCAMENTO\Plan&#237;lhas%20or&#231;ament&#225;rias\HOSPITAL%20METROPOLITANO\REV.FINAL\15%20CIDADES\ITAJOBI%20R1%20bu.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SMS-Victor/UPA/Or&#231;amento%20Rev1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8"/>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i03"/>
      <sheetName val="BEC0403"/>
      <sheetName val="Bso0503"/>
      <sheetName val="Ins0503_especif."/>
    </sheetNames>
    <sheetDataSet>
      <sheetData sheetId="0">
        <row r="2">
          <cell r="A2" t="str">
            <v>010000</v>
          </cell>
          <cell r="B2" t="str">
            <v>CANTEIRO DE OBRAS</v>
          </cell>
        </row>
        <row r="4">
          <cell r="A4" t="str">
            <v>020000</v>
          </cell>
          <cell r="B4" t="str">
            <v>SERVICOS TECNICOS</v>
          </cell>
        </row>
        <row r="5">
          <cell r="A5" t="str">
            <v>020101</v>
          </cell>
          <cell r="B5" t="str">
            <v>DETALHAMENTO DE PROJETO</v>
          </cell>
          <cell r="C5" t="str">
            <v>M</v>
          </cell>
          <cell r="D5">
            <v>3.99</v>
          </cell>
        </row>
        <row r="7">
          <cell r="A7" t="str">
            <v>020200</v>
          </cell>
          <cell r="B7" t="str">
            <v>LOCACAO E CADASTRO</v>
          </cell>
        </row>
        <row r="8">
          <cell r="A8" t="str">
            <v>020201</v>
          </cell>
          <cell r="B8" t="str">
            <v>LOCACAO DE REDES DE ESGOTO</v>
          </cell>
          <cell r="C8" t="str">
            <v>M</v>
          </cell>
          <cell r="D8">
            <v>0.25</v>
          </cell>
        </row>
        <row r="9">
          <cell r="A9" t="str">
            <v>020202</v>
          </cell>
          <cell r="B9" t="str">
            <v>LOCACAO DE ADUTORAS, COLETORES  TRONCOS E INTERCEPTORES</v>
          </cell>
          <cell r="C9" t="str">
            <v>M</v>
          </cell>
          <cell r="D9">
            <v>0.43</v>
          </cell>
        </row>
        <row r="10">
          <cell r="A10" t="str">
            <v>020204</v>
          </cell>
          <cell r="B10" t="str">
            <v>LOCACAO E ACOMPANHAMENTO TOPOGRAFICO DE OBRAS ESPECIAIS</v>
          </cell>
          <cell r="C10" t="str">
            <v>DIA</v>
          </cell>
          <cell r="D10">
            <v>275.64</v>
          </cell>
        </row>
        <row r="11">
          <cell r="A11" t="str">
            <v>020205</v>
          </cell>
          <cell r="B11" t="str">
            <v>CADASTRO DE REDES</v>
          </cell>
          <cell r="C11" t="str">
            <v>M</v>
          </cell>
          <cell r="D11">
            <v>0.71</v>
          </cell>
        </row>
        <row r="12">
          <cell r="A12" t="str">
            <v>020206</v>
          </cell>
          <cell r="B12" t="str">
            <v xml:space="preserve">CADASTRO DE ADUTORAS, COLETORES TRONCOS E INTERCEPTORES </v>
          </cell>
          <cell r="C12" t="str">
            <v>M</v>
          </cell>
          <cell r="D12">
            <v>1.62</v>
          </cell>
        </row>
        <row r="13">
          <cell r="A13" t="str">
            <v>020207</v>
          </cell>
          <cell r="B13" t="str">
            <v>CADASTRO DE LIGACOES</v>
          </cell>
          <cell r="C13" t="str">
            <v>UN</v>
          </cell>
          <cell r="D13">
            <v>5.61</v>
          </cell>
        </row>
        <row r="15">
          <cell r="A15" t="str">
            <v>030000</v>
          </cell>
          <cell r="B15" t="str">
            <v>SERVICOS PRELIMINARES</v>
          </cell>
        </row>
        <row r="16">
          <cell r="A16" t="str">
            <v>030100</v>
          </cell>
          <cell r="B16" t="str">
            <v>TRANSITO E SEGURANCA</v>
          </cell>
        </row>
        <row r="17">
          <cell r="A17" t="str">
            <v>030101</v>
          </cell>
          <cell r="B17" t="str">
            <v>SINALIZACAO DE TRANSITO</v>
          </cell>
          <cell r="C17" t="str">
            <v>M</v>
          </cell>
          <cell r="D17">
            <v>1.17</v>
          </cell>
        </row>
        <row r="18">
          <cell r="A18" t="str">
            <v>030102</v>
          </cell>
          <cell r="B18" t="str">
            <v>TAPUME CONTINUO EM CHAPAS DE MADEIRA OU DE ACO -  SEM ILUMINACAO SEGURANCA</v>
          </cell>
          <cell r="C18" t="str">
            <v>M</v>
          </cell>
          <cell r="D18">
            <v>1.8</v>
          </cell>
        </row>
        <row r="19">
          <cell r="A19" t="str">
            <v>030103</v>
          </cell>
          <cell r="B19" t="str">
            <v>TAPUME CONTINUO EM CHAPAS DE MADEIRA OU DE ACO -  COM ILUMINACAO SEGURANCA</v>
          </cell>
          <cell r="C19" t="str">
            <v>M</v>
          </cell>
          <cell r="D19">
            <v>2.99</v>
          </cell>
        </row>
        <row r="20">
          <cell r="A20" t="str">
            <v>030104</v>
          </cell>
          <cell r="B20" t="str">
            <v>TAPUME DE CHAPA DE MADEIRA COMPENSADA</v>
          </cell>
          <cell r="C20" t="str">
            <v>M2</v>
          </cell>
          <cell r="D20">
            <v>22.87</v>
          </cell>
        </row>
        <row r="22">
          <cell r="A22" t="str">
            <v>030200</v>
          </cell>
          <cell r="B22" t="str">
            <v>PASSADICOS E TRAVESSIAS</v>
          </cell>
        </row>
        <row r="23">
          <cell r="A23" t="str">
            <v>030201</v>
          </cell>
          <cell r="B23" t="str">
            <v>PASSADICOS DE MADEIRA PARA PEDESTRES</v>
          </cell>
          <cell r="C23" t="str">
            <v>M2</v>
          </cell>
          <cell r="D23">
            <v>25.05</v>
          </cell>
        </row>
        <row r="24">
          <cell r="A24" t="str">
            <v>030202</v>
          </cell>
          <cell r="B24" t="str">
            <v>TRAVESSIA DE MADEIRA PARA VEICULOS</v>
          </cell>
          <cell r="C24" t="str">
            <v>M2</v>
          </cell>
          <cell r="D24">
            <v>23.4</v>
          </cell>
        </row>
        <row r="25">
          <cell r="A25" t="str">
            <v>030203</v>
          </cell>
          <cell r="B25" t="str">
            <v>TRAVESSIA DE CHAPA METALICA PARA VEICULOS</v>
          </cell>
          <cell r="C25" t="str">
            <v>M2</v>
          </cell>
          <cell r="D25">
            <v>60.35</v>
          </cell>
        </row>
        <row r="27">
          <cell r="A27" t="str">
            <v>030300</v>
          </cell>
          <cell r="B27" t="str">
            <v>SUSTENTACAO DE ESTRUTURAS</v>
          </cell>
        </row>
        <row r="28">
          <cell r="A28" t="str">
            <v>030301</v>
          </cell>
          <cell r="B28" t="str">
            <v>ESCORAMENTO DE POSTES</v>
          </cell>
          <cell r="C28" t="str">
            <v>UN</v>
          </cell>
          <cell r="D28">
            <v>40.08</v>
          </cell>
        </row>
        <row r="29">
          <cell r="A29" t="str">
            <v>030302</v>
          </cell>
          <cell r="B29" t="str">
            <v>SUSTENTACAO DE TUBULACOES EXISTENTES - PRANCHAS DE PEROBA</v>
          </cell>
          <cell r="C29" t="str">
            <v>M3</v>
          </cell>
          <cell r="D29">
            <v>789.06</v>
          </cell>
        </row>
        <row r="30">
          <cell r="A30" t="str">
            <v>030303</v>
          </cell>
          <cell r="B30" t="str">
            <v>SUSTENTACAO DE TUBULACOES EXISTENTES - PERFIS METALICOS</v>
          </cell>
          <cell r="C30" t="str">
            <v>T</v>
          </cell>
          <cell r="D30">
            <v>351.89</v>
          </cell>
        </row>
        <row r="32">
          <cell r="A32" t="str">
            <v>030400</v>
          </cell>
          <cell r="B32" t="str">
            <v>ATERRO DE FOSSA</v>
          </cell>
        </row>
        <row r="33">
          <cell r="A33" t="str">
            <v>030401</v>
          </cell>
          <cell r="B33" t="str">
            <v>ATERRO DE FOSSA</v>
          </cell>
          <cell r="C33" t="str">
            <v>M3</v>
          </cell>
          <cell r="D33">
            <v>7.19</v>
          </cell>
        </row>
        <row r="34">
          <cell r="A34" t="str">
            <v>030402</v>
          </cell>
          <cell r="B34" t="str">
            <v>ATERRO DE FOSSA COM EXECUCAO DE VIGA DE CONCRETO PARA BERCO DA TUBULACAO</v>
          </cell>
          <cell r="C34" t="str">
            <v>M3</v>
          </cell>
          <cell r="D34">
            <v>49.17</v>
          </cell>
        </row>
        <row r="36">
          <cell r="A36" t="str">
            <v>030500</v>
          </cell>
          <cell r="B36" t="str">
            <v>DESMATAMENTO E LIMPEZA</v>
          </cell>
        </row>
        <row r="37">
          <cell r="A37" t="str">
            <v>030501</v>
          </cell>
          <cell r="B37" t="str">
            <v>CORTE DE ARVORE COM DESTOCAMENTO</v>
          </cell>
          <cell r="C37" t="str">
            <v>UN</v>
          </cell>
          <cell r="D37">
            <v>6.68</v>
          </cell>
        </row>
        <row r="38">
          <cell r="A38" t="str">
            <v>030502</v>
          </cell>
          <cell r="B38" t="str">
            <v>ROCADA E CAPINA</v>
          </cell>
          <cell r="C38" t="str">
            <v>M2</v>
          </cell>
          <cell r="D38">
            <v>0.94</v>
          </cell>
        </row>
        <row r="40">
          <cell r="A40" t="str">
            <v>040000</v>
          </cell>
          <cell r="B40" t="str">
            <v>MOVIMENTO DE TERRA</v>
          </cell>
        </row>
        <row r="41">
          <cell r="A41" t="str">
            <v>040100</v>
          </cell>
          <cell r="B41" t="str">
            <v>ESCAVACAO EM GERAL</v>
          </cell>
        </row>
        <row r="42">
          <cell r="A42" t="str">
            <v>040101</v>
          </cell>
          <cell r="B42" t="str">
            <v>REMOCAO DE TERRA VEGETAL</v>
          </cell>
          <cell r="C42" t="str">
            <v>M2</v>
          </cell>
          <cell r="D42">
            <v>0.47</v>
          </cell>
        </row>
        <row r="43">
          <cell r="A43" t="str">
            <v>040102</v>
          </cell>
          <cell r="B43" t="str">
            <v>ESCAVACAO DE AREAS, MECANIZADA, QUALQUER TERRENO, EXCETO ROCHA</v>
          </cell>
          <cell r="C43" t="str">
            <v>M3</v>
          </cell>
          <cell r="D43">
            <v>2.36</v>
          </cell>
        </row>
        <row r="44">
          <cell r="A44" t="str">
            <v>040103</v>
          </cell>
          <cell r="B44" t="str">
            <v>ESCAVACAO SUBMERSA (DRAGAGEM)</v>
          </cell>
          <cell r="C44" t="str">
            <v>M3</v>
          </cell>
          <cell r="D44">
            <v>14.86</v>
          </cell>
        </row>
        <row r="45">
          <cell r="A45" t="str">
            <v>040104</v>
          </cell>
          <cell r="B45" t="str">
            <v>ESCAVACAO DE JAZIDAS DE SOLO</v>
          </cell>
          <cell r="C45" t="str">
            <v>M3</v>
          </cell>
          <cell r="D45">
            <v>3.37</v>
          </cell>
        </row>
        <row r="46">
          <cell r="A46" t="str">
            <v>040105</v>
          </cell>
          <cell r="B46" t="str">
            <v>ESCAVACAO EM ROCHA DURA COM EXPLOSIVO</v>
          </cell>
          <cell r="C46" t="str">
            <v>M3</v>
          </cell>
          <cell r="D46">
            <v>45.04</v>
          </cell>
        </row>
        <row r="47">
          <cell r="A47" t="str">
            <v>040106</v>
          </cell>
          <cell r="B47" t="str">
            <v>ESCAVACAO EM ROCHA BRANDA OU MOLEDO A FRIO</v>
          </cell>
          <cell r="C47" t="str">
            <v>M3</v>
          </cell>
          <cell r="D47">
            <v>77.33</v>
          </cell>
        </row>
        <row r="49">
          <cell r="A49" t="str">
            <v>040200</v>
          </cell>
          <cell r="B49" t="str">
            <v>ESCAVACAO MANUAL, QUALQUER TERRENO EXCETO ROCHA, DE AREAS, VALAS, POCOS E CAVAS</v>
          </cell>
        </row>
        <row r="50">
          <cell r="A50" t="str">
            <v>040201</v>
          </cell>
          <cell r="B50" t="str">
            <v>ATE 2,00 M DE PROFUNDIDADE</v>
          </cell>
          <cell r="C50" t="str">
            <v>M3</v>
          </cell>
          <cell r="D50">
            <v>20</v>
          </cell>
        </row>
        <row r="51">
          <cell r="A51" t="str">
            <v>040202</v>
          </cell>
          <cell r="B51" t="str">
            <v>ALEM DE 2,00 M ATE 4,00 M DE PROFUNDIDADE</v>
          </cell>
          <cell r="C51" t="str">
            <v>M3</v>
          </cell>
          <cell r="D51">
            <v>23.27</v>
          </cell>
        </row>
        <row r="52">
          <cell r="A52" t="str">
            <v>040203</v>
          </cell>
          <cell r="B52" t="str">
            <v>ALEM DE 4,00 M ATE 6,00 M DE PROFUNDIDADE</v>
          </cell>
          <cell r="C52" t="str">
            <v>M3</v>
          </cell>
          <cell r="D52">
            <v>26.56</v>
          </cell>
        </row>
        <row r="54">
          <cell r="A54" t="str">
            <v>040300</v>
          </cell>
          <cell r="B54" t="str">
            <v>ESCAVACAO MANUAL, QQ TERRENO EXCETO ROCHA PARA EXECUCAO DE ESTACAO ELEVATORIA EM ADUELAS SUCESSIVAS</v>
          </cell>
        </row>
        <row r="55">
          <cell r="A55" t="str">
            <v>040301</v>
          </cell>
          <cell r="B55" t="str">
            <v>ATE 2,00 M DE PROFUNDIDADE</v>
          </cell>
          <cell r="C55" t="str">
            <v>M3</v>
          </cell>
          <cell r="D55">
            <v>34.28</v>
          </cell>
        </row>
        <row r="56">
          <cell r="A56" t="str">
            <v>040302</v>
          </cell>
          <cell r="B56" t="str">
            <v>ALEM DE 2,00 M ATE 4,00 M DE PROFUNDIDADE</v>
          </cell>
          <cell r="C56" t="str">
            <v>M3</v>
          </cell>
          <cell r="D56">
            <v>40.840000000000003</v>
          </cell>
        </row>
        <row r="57">
          <cell r="A57" t="str">
            <v>040303</v>
          </cell>
          <cell r="B57" t="str">
            <v>ALEM DE 4,00 M ATE 6,00 M DE PROFUNDIDADE</v>
          </cell>
          <cell r="C57" t="str">
            <v>M3</v>
          </cell>
          <cell r="D57">
            <v>50.67</v>
          </cell>
        </row>
        <row r="58">
          <cell r="A58" t="str">
            <v>040304</v>
          </cell>
          <cell r="B58" t="str">
            <v>ALEM DE 6,00 M ATE 8,00 M DE PROFUNDIDADE</v>
          </cell>
          <cell r="C58" t="str">
            <v>M3</v>
          </cell>
          <cell r="D58">
            <v>67.05</v>
          </cell>
        </row>
        <row r="60">
          <cell r="A60" t="str">
            <v>040400</v>
          </cell>
          <cell r="B60" t="str">
            <v>ESCAVACAO DE VALAS - REDES DE DISTRIBUICAO</v>
          </cell>
        </row>
        <row r="61">
          <cell r="A61" t="str">
            <v>040401</v>
          </cell>
          <cell r="B61" t="str">
            <v>ADICIONAL DE PRECO PARA ESCAVACAO EM ROCHA, PROFUNDIDADE ATE  1,50 M</v>
          </cell>
          <cell r="C61" t="str">
            <v>M3</v>
          </cell>
          <cell r="D61">
            <v>42.86</v>
          </cell>
        </row>
        <row r="62">
          <cell r="A62" t="str">
            <v>040402</v>
          </cell>
          <cell r="B62" t="str">
            <v>ADICIONAL DE PRECO PARA ESCAVACAO MANUAL, PROFUNDIDADE ATE 1,50 M</v>
          </cell>
          <cell r="C62" t="str">
            <v>M3</v>
          </cell>
          <cell r="D62">
            <v>12.56</v>
          </cell>
        </row>
        <row r="63">
          <cell r="A63" t="str">
            <v>040403</v>
          </cell>
          <cell r="B63" t="str">
            <v>ESCAVACAO QUALQUER TERRENO EXCETO ROCHA,  PROFUNDIDADE DE 1,50 M ATE 3,00 M</v>
          </cell>
          <cell r="C63" t="str">
            <v>M3</v>
          </cell>
          <cell r="D63">
            <v>3.37</v>
          </cell>
        </row>
        <row r="65">
          <cell r="A65" t="str">
            <v>040500</v>
          </cell>
          <cell r="B65" t="str">
            <v>ESCAVACAO DE VALAS - QUALQUER TERRENO EXCETO ROCHA- REDES COLETORAS</v>
          </cell>
        </row>
        <row r="66">
          <cell r="A66" t="str">
            <v>040501</v>
          </cell>
          <cell r="B66" t="str">
            <v>ATE 2,00 M DE PROFUNDIDADE (A)</v>
          </cell>
          <cell r="C66" t="str">
            <v>M3</v>
          </cell>
          <cell r="D66">
            <v>2.64</v>
          </cell>
        </row>
        <row r="67">
          <cell r="A67" t="str">
            <v>040502</v>
          </cell>
          <cell r="B67" t="str">
            <v>ATE 3,00 M DE PROFUNDIDADE (A)</v>
          </cell>
          <cell r="C67" t="str">
            <v>M3</v>
          </cell>
          <cell r="D67">
            <v>2.93</v>
          </cell>
        </row>
        <row r="68">
          <cell r="A68" t="str">
            <v>040503</v>
          </cell>
          <cell r="B68" t="str">
            <v>ATE 4,00 M DE PROFUNDIDADE (A)</v>
          </cell>
          <cell r="C68" t="str">
            <v>M3</v>
          </cell>
          <cell r="D68">
            <v>3.35</v>
          </cell>
        </row>
        <row r="69">
          <cell r="A69" t="str">
            <v>040504</v>
          </cell>
          <cell r="B69" t="str">
            <v>ATE 6,00 M DE PROFUNDIDADE (A)</v>
          </cell>
          <cell r="C69" t="str">
            <v>M3</v>
          </cell>
          <cell r="D69">
            <v>4.9400000000000004</v>
          </cell>
        </row>
        <row r="70">
          <cell r="A70" t="str">
            <v>040505</v>
          </cell>
          <cell r="B70" t="str">
            <v>ATE 8,00 M DE PROFUNDIDADE (A)</v>
          </cell>
          <cell r="C70" t="str">
            <v>M3</v>
          </cell>
          <cell r="D70">
            <v>7.64</v>
          </cell>
        </row>
        <row r="71">
          <cell r="A71" t="str">
            <v>040531</v>
          </cell>
          <cell r="B71" t="str">
            <v>ATE 2,00 M DE PROFUNDIDADE (B)</v>
          </cell>
          <cell r="C71" t="str">
            <v>M3</v>
          </cell>
          <cell r="D71">
            <v>2.11</v>
          </cell>
        </row>
        <row r="72">
          <cell r="A72" t="str">
            <v>040532</v>
          </cell>
          <cell r="B72" t="str">
            <v>ATE 3,00 M DE PROFUNDIDADE (B)</v>
          </cell>
          <cell r="C72" t="str">
            <v>M3</v>
          </cell>
          <cell r="D72">
            <v>2.3199999999999998</v>
          </cell>
        </row>
        <row r="73">
          <cell r="A73" t="str">
            <v>040533</v>
          </cell>
          <cell r="B73" t="str">
            <v>ATE 4,00 M DE PROFUNDIDADE (B)</v>
          </cell>
          <cell r="C73" t="str">
            <v>M3</v>
          </cell>
          <cell r="D73">
            <v>2.67</v>
          </cell>
        </row>
        <row r="74">
          <cell r="A74" t="str">
            <v>040534</v>
          </cell>
          <cell r="B74" t="str">
            <v>ATE 6,00 M DE PROFUNDIDADE (B)</v>
          </cell>
          <cell r="C74" t="str">
            <v>M3</v>
          </cell>
          <cell r="D74">
            <v>3.93</v>
          </cell>
        </row>
        <row r="75">
          <cell r="A75" t="str">
            <v>040535</v>
          </cell>
          <cell r="B75" t="str">
            <v>ATE 8,00 M DE PROFUNDIDADE (B)</v>
          </cell>
          <cell r="C75" t="str">
            <v>M3</v>
          </cell>
          <cell r="D75">
            <v>6.14</v>
          </cell>
        </row>
        <row r="76">
          <cell r="A76" t="str">
            <v>040551</v>
          </cell>
          <cell r="B76" t="str">
            <v>ATE 2,00 M DE PROFUNDIDADE (C)</v>
          </cell>
          <cell r="C76" t="str">
            <v>M3</v>
          </cell>
          <cell r="D76">
            <v>1.3</v>
          </cell>
        </row>
        <row r="77">
          <cell r="A77" t="str">
            <v>040552</v>
          </cell>
          <cell r="B77" t="str">
            <v>ATE 3,00 M DE PROFUNDIDADE (C)</v>
          </cell>
          <cell r="C77" t="str">
            <v>M3</v>
          </cell>
          <cell r="D77">
            <v>1.44</v>
          </cell>
        </row>
        <row r="78">
          <cell r="A78" t="str">
            <v>040553</v>
          </cell>
          <cell r="B78" t="str">
            <v>ATE 4,00 M DE PROFUNDIDADE (C)</v>
          </cell>
          <cell r="C78" t="str">
            <v>M3</v>
          </cell>
          <cell r="D78">
            <v>1.64</v>
          </cell>
        </row>
        <row r="79">
          <cell r="A79" t="str">
            <v>040554</v>
          </cell>
          <cell r="B79" t="str">
            <v>ATE 6,00 M DE PROFUNDIDADE (C)</v>
          </cell>
          <cell r="C79" t="str">
            <v>M3</v>
          </cell>
          <cell r="D79">
            <v>2.46</v>
          </cell>
        </row>
        <row r="80">
          <cell r="A80" t="str">
            <v>040555</v>
          </cell>
          <cell r="B80" t="str">
            <v>ATE 8,00 M DE PROFUNDIDADE (C)</v>
          </cell>
          <cell r="C80" t="str">
            <v>M3</v>
          </cell>
          <cell r="D80">
            <v>3.8</v>
          </cell>
        </row>
        <row r="82">
          <cell r="A82" t="str">
            <v>040600</v>
          </cell>
          <cell r="B82" t="str">
            <v>ESCAV.DE VALAS,QQ TERRENO EXCETO ROCHA-ADUTORAS,COLETORES TRONCO,INTERCEPTORES,EMISSARIOS E GALERIAS</v>
          </cell>
        </row>
        <row r="83">
          <cell r="A83" t="str">
            <v>040601</v>
          </cell>
          <cell r="B83" t="str">
            <v>ATE 2,00M DE PROFUNDIDADE (A)</v>
          </cell>
          <cell r="C83" t="str">
            <v>M3</v>
          </cell>
          <cell r="D83">
            <v>2.04</v>
          </cell>
        </row>
        <row r="84">
          <cell r="A84" t="str">
            <v>040602</v>
          </cell>
          <cell r="B84" t="str">
            <v>ALEM DE 2,00 M ATE 4,00 M DE PROFUNDIDADE (A)</v>
          </cell>
          <cell r="C84" t="str">
            <v>M3</v>
          </cell>
          <cell r="D84">
            <v>2.97</v>
          </cell>
        </row>
        <row r="85">
          <cell r="A85" t="str">
            <v>040603</v>
          </cell>
          <cell r="B85" t="str">
            <v>ALEM DE 4,00 M ATE 6,00 M DE PROFUNDIDADE (A)</v>
          </cell>
          <cell r="C85" t="str">
            <v>M3</v>
          </cell>
          <cell r="D85">
            <v>6.65</v>
          </cell>
        </row>
        <row r="86">
          <cell r="A86" t="str">
            <v>040604</v>
          </cell>
          <cell r="B86" t="str">
            <v>ALEM DE 6,00 M ATE 8,00 M DE PROFUNDIDADE (A)</v>
          </cell>
          <cell r="C86" t="str">
            <v>M3</v>
          </cell>
          <cell r="D86">
            <v>11.07</v>
          </cell>
        </row>
        <row r="87">
          <cell r="A87" t="str">
            <v>040631</v>
          </cell>
          <cell r="B87" t="str">
            <v>ATE 2,00 M DE PROFUNDIDADE (B)</v>
          </cell>
          <cell r="C87" t="str">
            <v>M3</v>
          </cell>
          <cell r="D87">
            <v>1.63</v>
          </cell>
        </row>
        <row r="88">
          <cell r="A88" t="str">
            <v>040632</v>
          </cell>
          <cell r="B88" t="str">
            <v>ALEM DE 2,00 M ATE 4,00 M DE PROFUNDIDADE (B)</v>
          </cell>
          <cell r="C88" t="str">
            <v>M3</v>
          </cell>
          <cell r="D88">
            <v>2.38</v>
          </cell>
        </row>
        <row r="89">
          <cell r="A89" t="str">
            <v>040633</v>
          </cell>
          <cell r="B89" t="str">
            <v>ALEM 4,00 M ATE 6,00 M DE PROFUNDIDADE (B)</v>
          </cell>
          <cell r="C89" t="str">
            <v>M3</v>
          </cell>
          <cell r="D89">
            <v>5.34</v>
          </cell>
        </row>
        <row r="90">
          <cell r="A90" t="str">
            <v>040634</v>
          </cell>
          <cell r="B90" t="str">
            <v>ALEM DE 6,00 M ATE 8,00 M DE PROFUNDIDADE (B)</v>
          </cell>
          <cell r="C90" t="str">
            <v>M3</v>
          </cell>
          <cell r="D90">
            <v>8.8800000000000008</v>
          </cell>
        </row>
        <row r="91">
          <cell r="A91" t="str">
            <v>040651</v>
          </cell>
          <cell r="B91" t="str">
            <v>ATE 2,00 M DE PROFUNDIDADE (C)</v>
          </cell>
          <cell r="C91" t="str">
            <v>M3</v>
          </cell>
          <cell r="D91">
            <v>1.01</v>
          </cell>
        </row>
        <row r="92">
          <cell r="A92" t="str">
            <v>040652</v>
          </cell>
          <cell r="B92" t="str">
            <v>ALEM DE 2,00 M ATE 4,00 M DE PROFUNDIDADE (C)</v>
          </cell>
          <cell r="C92" t="str">
            <v>M3</v>
          </cell>
          <cell r="D92">
            <v>1.48</v>
          </cell>
        </row>
        <row r="93">
          <cell r="A93" t="str">
            <v>040653</v>
          </cell>
          <cell r="B93" t="str">
            <v>ALEM DE 4,00 M ATE 6,00 M DE PROFUNDIDADE (C)</v>
          </cell>
          <cell r="C93" t="str">
            <v>M3</v>
          </cell>
          <cell r="D93">
            <v>3.32</v>
          </cell>
        </row>
        <row r="94">
          <cell r="A94" t="str">
            <v>040654</v>
          </cell>
          <cell r="B94" t="str">
            <v>ALEM DE 6,00 M ATE 8,00 M DE PROFUNDIDADE (C)</v>
          </cell>
          <cell r="C94" t="str">
            <v>M3</v>
          </cell>
          <cell r="D94">
            <v>5.51</v>
          </cell>
        </row>
        <row r="96">
          <cell r="A96" t="str">
            <v>040700</v>
          </cell>
          <cell r="B96" t="str">
            <v>ESCAVACAO MECANICA,QUALQUER TERRENO EXCETO ROCHA  DE POCOS E CAVAS</v>
          </cell>
        </row>
        <row r="97">
          <cell r="A97" t="str">
            <v>040701</v>
          </cell>
          <cell r="B97" t="str">
            <v>ATE 2,00M DE PROFUNDIDADE</v>
          </cell>
          <cell r="C97" t="str">
            <v>M3</v>
          </cell>
          <cell r="D97">
            <v>2.42</v>
          </cell>
        </row>
        <row r="98">
          <cell r="A98" t="str">
            <v>040702</v>
          </cell>
          <cell r="B98" t="str">
            <v>ALEM DE 2,00 M ATE 4,00 M DE PROFUNDIDADE</v>
          </cell>
          <cell r="C98" t="str">
            <v>M3</v>
          </cell>
          <cell r="D98">
            <v>3.51</v>
          </cell>
        </row>
        <row r="99">
          <cell r="A99" t="str">
            <v>040703</v>
          </cell>
          <cell r="B99" t="str">
            <v>ALEM DE 4,00 M ATE 6,00 M DE PROFUNDIDADE</v>
          </cell>
          <cell r="C99" t="str">
            <v>M3</v>
          </cell>
          <cell r="D99">
            <v>7.95</v>
          </cell>
        </row>
        <row r="100">
          <cell r="A100" t="str">
            <v>040704</v>
          </cell>
          <cell r="B100" t="str">
            <v>ALEM DE 6,00 M ATE 8,00 M DE PROFUNDIDADE</v>
          </cell>
          <cell r="C100" t="str">
            <v>M3</v>
          </cell>
          <cell r="D100">
            <v>13.28</v>
          </cell>
        </row>
        <row r="102">
          <cell r="A102" t="str">
            <v>040800</v>
          </cell>
          <cell r="B102" t="str">
            <v>ATERROS E RECOBRIMENTOS ESPECIAIS DE VALAS,CAVAS E POCOS</v>
          </cell>
        </row>
        <row r="103">
          <cell r="A103" t="str">
            <v>040801</v>
          </cell>
          <cell r="B103" t="str">
            <v>ADICIONAL DE PRECO PARA COMPACTACAO COM GC MAIOR OU IGUAL 95% PN, PROFUNDIDADE DA VALA ATE 1,50M (A)</v>
          </cell>
          <cell r="C103" t="str">
            <v>M3</v>
          </cell>
          <cell r="D103">
            <v>2.2000000000000002</v>
          </cell>
        </row>
        <row r="104">
          <cell r="A104" t="str">
            <v>040802</v>
          </cell>
          <cell r="B104" t="str">
            <v>ATERRO COMPACTADO SEM CONTROLE DE GC (A)</v>
          </cell>
          <cell r="C104" t="str">
            <v>M3</v>
          </cell>
          <cell r="D104">
            <v>5.51</v>
          </cell>
        </row>
        <row r="105">
          <cell r="A105" t="str">
            <v>040803</v>
          </cell>
          <cell r="B105" t="str">
            <v>ATERRO COMPACTADO COM GC MAIOR OU IGUAL 95 % PN (A)</v>
          </cell>
          <cell r="C105" t="str">
            <v>M3</v>
          </cell>
          <cell r="D105">
            <v>7.72</v>
          </cell>
        </row>
        <row r="106">
          <cell r="A106" t="str">
            <v>040804</v>
          </cell>
          <cell r="B106" t="str">
            <v>ATERRO COM AREIA (A)</v>
          </cell>
          <cell r="C106" t="str">
            <v>M3</v>
          </cell>
          <cell r="D106">
            <v>56.55</v>
          </cell>
        </row>
        <row r="107">
          <cell r="A107" t="str">
            <v>040805</v>
          </cell>
          <cell r="B107" t="str">
            <v>ENVOLTORIA COM AREIA (A)</v>
          </cell>
          <cell r="C107" t="str">
            <v>M3</v>
          </cell>
          <cell r="D107">
            <v>59.98</v>
          </cell>
        </row>
        <row r="108">
          <cell r="A108" t="str">
            <v>040806</v>
          </cell>
          <cell r="B108" t="str">
            <v>ENVOLTORIA DE CIMENTO E AREIA (A)</v>
          </cell>
          <cell r="C108" t="str">
            <v>M3</v>
          </cell>
          <cell r="D108">
            <v>151.93</v>
          </cell>
        </row>
        <row r="109">
          <cell r="A109" t="str">
            <v>040831</v>
          </cell>
          <cell r="B109" t="str">
            <v>ADICIONAL DE PRECO PARA COMPACTACAO COM GC MAIOR OU IGUAL 95% PN, PROFUNDIDADE DA VALA ATE 1,50M (B)</v>
          </cell>
          <cell r="C109" t="str">
            <v>M3</v>
          </cell>
          <cell r="D109">
            <v>1.78</v>
          </cell>
        </row>
        <row r="110">
          <cell r="A110" t="str">
            <v>040832</v>
          </cell>
          <cell r="B110" t="str">
            <v>ATERRO COMPACTADO SEM CONTROLE DE GC (B)</v>
          </cell>
          <cell r="C110" t="str">
            <v>M3</v>
          </cell>
          <cell r="D110">
            <v>4.4000000000000004</v>
          </cell>
        </row>
        <row r="111">
          <cell r="A111" t="str">
            <v>040833</v>
          </cell>
          <cell r="B111" t="str">
            <v>ATERRO COMPACTADO COM GC MAIOR OU IGUAL 95% PN (B)</v>
          </cell>
          <cell r="C111" t="str">
            <v>M3</v>
          </cell>
          <cell r="D111">
            <v>6.18</v>
          </cell>
        </row>
        <row r="112">
          <cell r="A112" t="str">
            <v>040834</v>
          </cell>
          <cell r="B112" t="str">
            <v>ATERRO COM AREIA (B)</v>
          </cell>
          <cell r="C112" t="str">
            <v>M3</v>
          </cell>
          <cell r="D112">
            <v>57.34</v>
          </cell>
        </row>
        <row r="113">
          <cell r="A113" t="str">
            <v>040835</v>
          </cell>
          <cell r="B113" t="str">
            <v>ENVOLTORIA COM AREIA (B)</v>
          </cell>
          <cell r="C113" t="str">
            <v>M3</v>
          </cell>
          <cell r="D113">
            <v>58</v>
          </cell>
        </row>
        <row r="114">
          <cell r="A114" t="str">
            <v>040836</v>
          </cell>
          <cell r="B114" t="str">
            <v>ENVOLTORIA DE CIMENTO COM AREIA (B)</v>
          </cell>
          <cell r="C114" t="str">
            <v>M3</v>
          </cell>
          <cell r="D114">
            <v>140.99</v>
          </cell>
        </row>
        <row r="115">
          <cell r="A115" t="str">
            <v>040851</v>
          </cell>
          <cell r="B115" t="str">
            <v>ADICIONAL DE PRECO PARA COMPACTACAO COM GC MAIOR OU IGUAL 95% PN, PROFUNDIDADE DA VALA ATE 1,50M (C)</v>
          </cell>
          <cell r="C115" t="str">
            <v>M3</v>
          </cell>
          <cell r="D115">
            <v>1.0900000000000001</v>
          </cell>
        </row>
        <row r="116">
          <cell r="A116" t="str">
            <v>040852</v>
          </cell>
          <cell r="B116" t="str">
            <v>ATERRO COMPACTADO SEM CONTROLE DE GC (C)</v>
          </cell>
          <cell r="C116" t="str">
            <v>M3</v>
          </cell>
          <cell r="D116">
            <v>2.75</v>
          </cell>
        </row>
        <row r="117">
          <cell r="A117" t="str">
            <v>040853</v>
          </cell>
          <cell r="B117" t="str">
            <v>ATERRO COMPACTADO COM GC MAIOR OU IGUAL A 95% PN (C)</v>
          </cell>
          <cell r="C117" t="str">
            <v>M3</v>
          </cell>
          <cell r="D117">
            <v>3.83</v>
          </cell>
        </row>
        <row r="118">
          <cell r="A118" t="str">
            <v>040854</v>
          </cell>
          <cell r="B118" t="str">
            <v>ATERRO COM AREIA (C)</v>
          </cell>
          <cell r="C118" t="str">
            <v>M3</v>
          </cell>
          <cell r="D118">
            <v>53.25</v>
          </cell>
        </row>
        <row r="119">
          <cell r="A119" t="str">
            <v>040855</v>
          </cell>
          <cell r="B119" t="str">
            <v>ENVOLTORIA COM AREIA (C)</v>
          </cell>
          <cell r="C119" t="str">
            <v>M3</v>
          </cell>
          <cell r="D119">
            <v>54.96</v>
          </cell>
        </row>
        <row r="120">
          <cell r="A120" t="str">
            <v>040856</v>
          </cell>
          <cell r="B120" t="str">
            <v>ENVOLTORIA DE CIMENTO E AREIA (C)</v>
          </cell>
          <cell r="C120" t="str">
            <v>M3</v>
          </cell>
          <cell r="D120">
            <v>124.55</v>
          </cell>
        </row>
        <row r="122">
          <cell r="A122" t="str">
            <v>040900</v>
          </cell>
          <cell r="B122" t="str">
            <v>MACICOS COMPACTADOS E COMPACTACAO DE AREAS</v>
          </cell>
        </row>
        <row r="123">
          <cell r="A123" t="str">
            <v>040901</v>
          </cell>
          <cell r="B123" t="str">
            <v>COMPACTACAO MECANIZADA DE AREAS COM GC MAIOR OU IGUAL 95 % PN</v>
          </cell>
          <cell r="C123" t="str">
            <v>M3</v>
          </cell>
          <cell r="D123">
            <v>2.48</v>
          </cell>
        </row>
        <row r="124">
          <cell r="A124" t="str">
            <v>040902</v>
          </cell>
          <cell r="B124" t="str">
            <v>COMPACTACAO MECANIZADA DE AREAS SEM CONTROLE DE GC</v>
          </cell>
          <cell r="C124" t="str">
            <v>M3</v>
          </cell>
          <cell r="D124">
            <v>1.18</v>
          </cell>
        </row>
        <row r="125">
          <cell r="A125" t="str">
            <v>040903</v>
          </cell>
          <cell r="B125" t="str">
            <v>MACICO DE TERRA (BARRAGENS)</v>
          </cell>
          <cell r="C125" t="str">
            <v>M3</v>
          </cell>
          <cell r="D125">
            <v>3.12</v>
          </cell>
        </row>
        <row r="126">
          <cell r="A126" t="str">
            <v>040904</v>
          </cell>
          <cell r="B126" t="str">
            <v>FILTRO DE AREIA</v>
          </cell>
          <cell r="C126" t="str">
            <v>M3</v>
          </cell>
          <cell r="D126">
            <v>77.59</v>
          </cell>
        </row>
        <row r="127">
          <cell r="A127" t="str">
            <v>040905</v>
          </cell>
          <cell r="B127" t="str">
            <v>FILTRO DE TRANSICAO</v>
          </cell>
          <cell r="C127" t="str">
            <v>M3</v>
          </cell>
          <cell r="D127">
            <v>70.37</v>
          </cell>
        </row>
        <row r="128">
          <cell r="A128" t="str">
            <v>040906</v>
          </cell>
          <cell r="B128" t="str">
            <v>MACICO DE ENROCAMENTO</v>
          </cell>
          <cell r="C128" t="str">
            <v>M3</v>
          </cell>
          <cell r="D128">
            <v>76.03</v>
          </cell>
        </row>
        <row r="129">
          <cell r="A129" t="str">
            <v>040907</v>
          </cell>
          <cell r="B129" t="str">
            <v>ENSECADEIRA COM SACOS DE AREIA (COM FORNECIMENTO DE AREIA)</v>
          </cell>
          <cell r="C129" t="str">
            <v>M3</v>
          </cell>
          <cell r="D129">
            <v>249.98</v>
          </cell>
        </row>
        <row r="130">
          <cell r="A130" t="str">
            <v>040908</v>
          </cell>
          <cell r="B130" t="str">
            <v>ENSECADEIRA COM SACOS (SEM FORNECIMENTO DE AREIA)</v>
          </cell>
          <cell r="C130" t="str">
            <v>M3</v>
          </cell>
          <cell r="D130">
            <v>204.02</v>
          </cell>
        </row>
        <row r="132">
          <cell r="A132" t="str">
            <v>041000</v>
          </cell>
          <cell r="B132" t="str">
            <v>CARGA, TRANSPORTE E DESCARGA</v>
          </cell>
        </row>
        <row r="133">
          <cell r="A133" t="str">
            <v>041001</v>
          </cell>
          <cell r="B133" t="str">
            <v>CARGA E DESCARGA DE SOLO (A)</v>
          </cell>
          <cell r="C133" t="str">
            <v>M3</v>
          </cell>
          <cell r="D133">
            <v>1.52</v>
          </cell>
        </row>
        <row r="134">
          <cell r="A134" t="str">
            <v>041002</v>
          </cell>
          <cell r="B134" t="str">
            <v>TRANSPORTE DE MATERIAL ESCAVADO - SOLO (A)</v>
          </cell>
          <cell r="C134" t="str">
            <v>M3XKM</v>
          </cell>
          <cell r="D134">
            <v>0.7</v>
          </cell>
        </row>
        <row r="135">
          <cell r="A135" t="str">
            <v>041003</v>
          </cell>
          <cell r="B135" t="str">
            <v>CARGA E DESCARGA DE ROCHA (A)</v>
          </cell>
          <cell r="C135" t="str">
            <v>M3</v>
          </cell>
          <cell r="D135">
            <v>1.82</v>
          </cell>
        </row>
        <row r="136">
          <cell r="A136" t="str">
            <v>041004</v>
          </cell>
          <cell r="B136" t="str">
            <v>TRANSPORTE DE MATERIAL ESCAVADO - ROCHA (A)</v>
          </cell>
          <cell r="C136" t="str">
            <v>M3XKM</v>
          </cell>
          <cell r="D136">
            <v>1.06</v>
          </cell>
        </row>
        <row r="137">
          <cell r="A137" t="str">
            <v>041031</v>
          </cell>
          <cell r="B137" t="str">
            <v>CARGA E DESCARGA DE SOLO (B)</v>
          </cell>
          <cell r="C137" t="str">
            <v>M3</v>
          </cell>
          <cell r="D137">
            <v>1.19</v>
          </cell>
        </row>
        <row r="138">
          <cell r="A138" t="str">
            <v>041032</v>
          </cell>
          <cell r="B138" t="str">
            <v>TRANSPORTE DE MATERIAL ESCAVADO - SOLO (B)</v>
          </cell>
          <cell r="C138" t="str">
            <v>M3XKM</v>
          </cell>
          <cell r="D138">
            <v>0.56999999999999995</v>
          </cell>
        </row>
        <row r="139">
          <cell r="A139" t="str">
            <v>041033</v>
          </cell>
          <cell r="B139" t="str">
            <v>CARGA E DESCARGA DE ROCHA (B)</v>
          </cell>
          <cell r="C139" t="str">
            <v>M3</v>
          </cell>
          <cell r="D139">
            <v>1.47</v>
          </cell>
        </row>
        <row r="140">
          <cell r="A140" t="str">
            <v>041034</v>
          </cell>
          <cell r="B140" t="str">
            <v>TRANSPORTE DE MATERIAL ESCAVADO - ROCHA (B)</v>
          </cell>
          <cell r="C140" t="str">
            <v>M3XKM</v>
          </cell>
          <cell r="D140">
            <v>0.85</v>
          </cell>
        </row>
        <row r="141">
          <cell r="A141" t="str">
            <v>041051</v>
          </cell>
          <cell r="B141" t="str">
            <v>CARGA E DESCARGA DE SOLO (C)</v>
          </cell>
          <cell r="C141" t="str">
            <v>M3</v>
          </cell>
          <cell r="D141">
            <v>0.73</v>
          </cell>
        </row>
        <row r="142">
          <cell r="A142" t="str">
            <v>041052</v>
          </cell>
          <cell r="B142" t="str">
            <v>TRANSPORTE DE MATERIAL ESCAVADO - SOLO (C)</v>
          </cell>
          <cell r="C142" t="str">
            <v>M3XKM</v>
          </cell>
          <cell r="D142">
            <v>0.34</v>
          </cell>
        </row>
        <row r="143">
          <cell r="A143" t="str">
            <v>041053</v>
          </cell>
          <cell r="B143" t="str">
            <v>CARGA E DESCARGA DE ROCHA (C)</v>
          </cell>
          <cell r="C143" t="str">
            <v>M3</v>
          </cell>
          <cell r="D143">
            <v>0.9</v>
          </cell>
        </row>
        <row r="144">
          <cell r="A144" t="str">
            <v>041054</v>
          </cell>
          <cell r="B144" t="str">
            <v>TRANSPORTE DE MATERIAL ESCAVADO - ROCHA (C)</v>
          </cell>
          <cell r="C144" t="str">
            <v>M3XKM</v>
          </cell>
          <cell r="D144">
            <v>0.53</v>
          </cell>
        </row>
        <row r="146">
          <cell r="A146" t="str">
            <v>050000</v>
          </cell>
          <cell r="B146" t="str">
            <v>ESCORAMENTOS</v>
          </cell>
        </row>
        <row r="147">
          <cell r="A147" t="str">
            <v>050100</v>
          </cell>
          <cell r="B147" t="str">
            <v>ESTRUTURAS DE ESCORAMENTO - MADEIRA</v>
          </cell>
        </row>
        <row r="148">
          <cell r="A148" t="str">
            <v>050101</v>
          </cell>
          <cell r="B148" t="str">
            <v>PONTALETEAMENTO (A)</v>
          </cell>
          <cell r="C148" t="str">
            <v>M2</v>
          </cell>
          <cell r="D148">
            <v>3.47</v>
          </cell>
        </row>
        <row r="149">
          <cell r="A149" t="str">
            <v>050102</v>
          </cell>
          <cell r="B149" t="str">
            <v>ESCORAMENTO DESCONTINUO (A)</v>
          </cell>
          <cell r="C149" t="str">
            <v>M2</v>
          </cell>
          <cell r="D149">
            <v>8.77</v>
          </cell>
        </row>
        <row r="150">
          <cell r="A150" t="str">
            <v>050103</v>
          </cell>
          <cell r="B150" t="str">
            <v>ESCORAMENTO CONTINUO (A)</v>
          </cell>
          <cell r="C150" t="str">
            <v>M2</v>
          </cell>
          <cell r="D150">
            <v>13.81</v>
          </cell>
        </row>
        <row r="151">
          <cell r="A151" t="str">
            <v>050104</v>
          </cell>
          <cell r="B151" t="str">
            <v>ESCORAMENTO ESPECIAL (A)</v>
          </cell>
          <cell r="C151" t="str">
            <v>M2</v>
          </cell>
          <cell r="D151">
            <v>23.58</v>
          </cell>
        </row>
        <row r="152">
          <cell r="A152" t="str">
            <v>050131</v>
          </cell>
          <cell r="B152" t="str">
            <v>PONTALETEAMENTO (B)</v>
          </cell>
          <cell r="C152" t="str">
            <v>M2</v>
          </cell>
          <cell r="D152">
            <v>3.08</v>
          </cell>
        </row>
        <row r="153">
          <cell r="A153" t="str">
            <v>050132</v>
          </cell>
          <cell r="B153" t="str">
            <v>ESCORAMENTO DESCONTINUO (B)</v>
          </cell>
          <cell r="C153" t="str">
            <v>M2</v>
          </cell>
          <cell r="D153">
            <v>7.83</v>
          </cell>
        </row>
        <row r="154">
          <cell r="A154" t="str">
            <v>050133</v>
          </cell>
          <cell r="B154" t="str">
            <v>ESCORAMENTO CONTINUO (B)</v>
          </cell>
          <cell r="C154" t="str">
            <v>M2</v>
          </cell>
          <cell r="D154">
            <v>12.36</v>
          </cell>
        </row>
        <row r="155">
          <cell r="A155" t="str">
            <v>050134</v>
          </cell>
          <cell r="B155" t="str">
            <v>ESCORAMENTO ESPECIAL (B)</v>
          </cell>
          <cell r="C155" t="str">
            <v>M2</v>
          </cell>
          <cell r="D155">
            <v>20.77</v>
          </cell>
        </row>
        <row r="156">
          <cell r="A156" t="str">
            <v>050151</v>
          </cell>
          <cell r="B156" t="str">
            <v>PONTALETEAMENTO (C)</v>
          </cell>
          <cell r="C156" t="str">
            <v>M2</v>
          </cell>
          <cell r="D156">
            <v>2.52</v>
          </cell>
        </row>
        <row r="157">
          <cell r="A157" t="str">
            <v>050152</v>
          </cell>
          <cell r="B157" t="str">
            <v>ESCORAMENTO DESCONTINUO (C)</v>
          </cell>
          <cell r="C157" t="str">
            <v>M2</v>
          </cell>
          <cell r="D157">
            <v>6.35</v>
          </cell>
        </row>
        <row r="158">
          <cell r="A158" t="str">
            <v>050153</v>
          </cell>
          <cell r="B158" t="str">
            <v>ESCORAMENTO CONTINUO (C)</v>
          </cell>
          <cell r="C158" t="str">
            <v>M2</v>
          </cell>
          <cell r="D158">
            <v>10.14</v>
          </cell>
        </row>
        <row r="159">
          <cell r="A159" t="str">
            <v>050154</v>
          </cell>
          <cell r="B159" t="str">
            <v>ESCORAMENTO ESPECIAL (C)</v>
          </cell>
          <cell r="C159" t="str">
            <v>M2</v>
          </cell>
          <cell r="D159">
            <v>16.579999999999998</v>
          </cell>
        </row>
        <row r="161">
          <cell r="A161" t="str">
            <v>050200</v>
          </cell>
          <cell r="B161" t="str">
            <v>ESTRUTURAS DE ESCORAMENTO METALICO - MADEIRA PARA VALAS</v>
          </cell>
        </row>
        <row r="162">
          <cell r="A162" t="str">
            <v>050201</v>
          </cell>
          <cell r="B162" t="str">
            <v>ESCORAMENTO COM 1 QUADRO  - LONGARINAS E ESTRONCAS METALICAS (A)</v>
          </cell>
          <cell r="C162" t="str">
            <v>M2</v>
          </cell>
          <cell r="D162">
            <v>53.33</v>
          </cell>
        </row>
        <row r="163">
          <cell r="A163" t="str">
            <v>050202</v>
          </cell>
          <cell r="B163" t="str">
            <v>ESCORAMENTO COM 2 QUADROS - LONGARINAS E ESTRONCAS METALICAS (A)</v>
          </cell>
          <cell r="C163" t="str">
            <v>M2</v>
          </cell>
          <cell r="D163">
            <v>56.61</v>
          </cell>
        </row>
        <row r="164">
          <cell r="A164" t="str">
            <v>050203</v>
          </cell>
          <cell r="B164" t="str">
            <v>ESCORAMENTO COM 3 QUADROS - LONGARINAS E ENTRONCAS METALICAS (A)</v>
          </cell>
          <cell r="C164" t="str">
            <v>M2</v>
          </cell>
          <cell r="D164">
            <v>61.33</v>
          </cell>
        </row>
        <row r="165">
          <cell r="A165" t="str">
            <v>050204</v>
          </cell>
          <cell r="B165" t="str">
            <v>ESCORAMENTO COM 1 QUADRO - ESTRONCAS DE MADEIRA SEM LONGARINAS (A)</v>
          </cell>
          <cell r="C165" t="str">
            <v>M2</v>
          </cell>
          <cell r="D165">
            <v>42.24</v>
          </cell>
        </row>
        <row r="166">
          <cell r="A166" t="str">
            <v>050205</v>
          </cell>
          <cell r="B166" t="str">
            <v>ESCORAMENTO COM 2 QUADROS - ESTRONCAS DE MADEIRA SEM LONGARINAS (A)</v>
          </cell>
          <cell r="C166" t="str">
            <v>M2</v>
          </cell>
          <cell r="D166">
            <v>45.63</v>
          </cell>
        </row>
        <row r="167">
          <cell r="A167" t="str">
            <v>050206</v>
          </cell>
          <cell r="B167" t="str">
            <v>ESCORAMENTO COM 3 QUADROS - ESTRONCAS DE MADEIRA SEM LONGARINAS (A)</v>
          </cell>
          <cell r="C167" t="str">
            <v>M2</v>
          </cell>
          <cell r="D167">
            <v>49.71</v>
          </cell>
        </row>
        <row r="168">
          <cell r="A168" t="str">
            <v>050231</v>
          </cell>
          <cell r="B168" t="str">
            <v>ESCORAMENTO COM 1 QUADRO - LONGARINAS E ESTRONCAS METALICAS (B)</v>
          </cell>
          <cell r="C168" t="str">
            <v>M2</v>
          </cell>
          <cell r="D168">
            <v>45.48</v>
          </cell>
        </row>
        <row r="169">
          <cell r="A169" t="str">
            <v>050232</v>
          </cell>
          <cell r="B169" t="str">
            <v>ESCORAMENTO COM 2 QUADROS - LONGARINAS E ESTRONCAS METALICAS (B)</v>
          </cell>
          <cell r="C169" t="str">
            <v>M2</v>
          </cell>
          <cell r="D169">
            <v>48.18</v>
          </cell>
        </row>
        <row r="170">
          <cell r="A170" t="str">
            <v>050233</v>
          </cell>
          <cell r="B170" t="str">
            <v>ESCORAMENTO COM 3 QUADROS - LONGARINAS E ESTRONCAS METALICAS (B)</v>
          </cell>
          <cell r="C170" t="str">
            <v>M2</v>
          </cell>
          <cell r="D170">
            <v>52.29</v>
          </cell>
        </row>
        <row r="171">
          <cell r="A171" t="str">
            <v>050234</v>
          </cell>
          <cell r="B171" t="str">
            <v>ESCORAMENTO COM 1 QUADRO - ESTRONCAS DE MADEIRA SEM LONGARINAS (B)</v>
          </cell>
          <cell r="C171" t="str">
            <v>M2</v>
          </cell>
          <cell r="D171">
            <v>35.799999999999997</v>
          </cell>
        </row>
        <row r="172">
          <cell r="A172" t="str">
            <v>050235</v>
          </cell>
          <cell r="B172" t="str">
            <v>ESCORAMENTO COM 2 QUADROS - ESTRONCAS DE MADEIRA SEM LONGARINAS (B)</v>
          </cell>
          <cell r="C172" t="str">
            <v>M2</v>
          </cell>
          <cell r="D172">
            <v>38.58</v>
          </cell>
        </row>
        <row r="173">
          <cell r="A173" t="str">
            <v>050236</v>
          </cell>
          <cell r="B173" t="str">
            <v>ESCORAMENTO COM 3 QUADROS - ESTRONCAS DE MADEIRA SEM LONGARINAS (B)</v>
          </cell>
          <cell r="C173" t="str">
            <v>M2</v>
          </cell>
          <cell r="D173">
            <v>42.01</v>
          </cell>
        </row>
        <row r="174">
          <cell r="A174" t="str">
            <v>050251</v>
          </cell>
          <cell r="B174" t="str">
            <v>ESCORAMENTO COM 1 QUADRO - LONGARINAS E ESTRONCAS METALICAS (C)</v>
          </cell>
          <cell r="C174" t="str">
            <v>M2</v>
          </cell>
          <cell r="D174">
            <v>33.75</v>
          </cell>
        </row>
        <row r="175">
          <cell r="A175" t="str">
            <v>050252</v>
          </cell>
          <cell r="B175" t="str">
            <v>ESCORAMENTO COM 2 QUADROS - LONGARINAS E ESTRONCAS METALICAS (C)</v>
          </cell>
          <cell r="C175" t="str">
            <v>M2</v>
          </cell>
          <cell r="D175">
            <v>35.64</v>
          </cell>
        </row>
        <row r="176">
          <cell r="A176" t="str">
            <v>050253</v>
          </cell>
          <cell r="B176" t="str">
            <v>ESCORAMENTO COM 3 QUADROS - LONGARINAS E ESTRONCAS METALICAS (C)</v>
          </cell>
          <cell r="C176" t="str">
            <v>M2</v>
          </cell>
          <cell r="D176">
            <v>38.71</v>
          </cell>
        </row>
        <row r="177">
          <cell r="A177" t="str">
            <v>050254</v>
          </cell>
          <cell r="B177" t="str">
            <v>ESCORAMENTO COM 1 QUADRO - ESTRONCAS DE MADEIRA SEM LONGARINAS (C)</v>
          </cell>
          <cell r="C177" t="str">
            <v>M2</v>
          </cell>
          <cell r="D177">
            <v>26.13</v>
          </cell>
        </row>
        <row r="178">
          <cell r="A178" t="str">
            <v>050255</v>
          </cell>
          <cell r="B178" t="str">
            <v>ESCORAMENTO COM 2 QUADROS - ESTRONCAS DE MADEIRA SEM LONGARINAS (C)</v>
          </cell>
          <cell r="C178" t="str">
            <v>M2</v>
          </cell>
          <cell r="D178">
            <v>28.1</v>
          </cell>
        </row>
        <row r="179">
          <cell r="A179" t="str">
            <v>050256</v>
          </cell>
          <cell r="B179" t="str">
            <v>ESCORAMENTO COM 3 QUADROS - ESTRONCAS DE MADEIRA SEM LONGARINAS (C)</v>
          </cell>
          <cell r="C179" t="str">
            <v>M2</v>
          </cell>
          <cell r="D179">
            <v>30.16</v>
          </cell>
        </row>
        <row r="181">
          <cell r="A181" t="str">
            <v>050300</v>
          </cell>
          <cell r="B181" t="str">
            <v>ESTRUTURAS DE ESCORAMENTO METALICO - MADEIRA PARA POCOS E CAVAS</v>
          </cell>
        </row>
        <row r="182">
          <cell r="A182" t="str">
            <v>050301</v>
          </cell>
          <cell r="B182" t="str">
            <v>ESCORAMENTO COM 1 QUADRO  - LONGARINAS E ESTRONCAS METALICAS</v>
          </cell>
          <cell r="C182" t="str">
            <v>M2</v>
          </cell>
          <cell r="D182">
            <v>65.099999999999994</v>
          </cell>
        </row>
        <row r="183">
          <cell r="A183" t="str">
            <v>050302</v>
          </cell>
          <cell r="B183" t="str">
            <v>ESCORAMENTO COM 2 QUADROS - LONGARINAS E ENTRONCAS METALICAS</v>
          </cell>
          <cell r="C183" t="str">
            <v>M2</v>
          </cell>
          <cell r="D183">
            <v>68.86</v>
          </cell>
        </row>
        <row r="184">
          <cell r="A184" t="str">
            <v>050303</v>
          </cell>
          <cell r="B184" t="str">
            <v>ESCORAMENTO COM 3 QUADROS - LONGARINAS E ESTRONCAS METALICAS</v>
          </cell>
          <cell r="C184" t="str">
            <v>M2</v>
          </cell>
          <cell r="D184">
            <v>74.489999999999995</v>
          </cell>
        </row>
        <row r="186">
          <cell r="A186" t="str">
            <v>050400</v>
          </cell>
          <cell r="B186" t="str">
            <v>SERVICOS E  ELEMENTOS ADICIONAIS AS ESTRUTURAS DE ESCORAMENTO EM MADEIRA E METALICO - MADEIRA</v>
          </cell>
        </row>
        <row r="187">
          <cell r="A187" t="str">
            <v>050401</v>
          </cell>
          <cell r="B187" t="str">
            <v>MATERIAL PERDIDO - MADEIRA</v>
          </cell>
          <cell r="C187" t="str">
            <v>M3</v>
          </cell>
          <cell r="D187">
            <v>250.04</v>
          </cell>
        </row>
        <row r="188">
          <cell r="A188" t="str">
            <v>050402</v>
          </cell>
          <cell r="B188" t="str">
            <v>MATERIAL PERDIDO - METALICO</v>
          </cell>
          <cell r="C188" t="str">
            <v>KG</v>
          </cell>
          <cell r="D188">
            <v>0.57999999999999996</v>
          </cell>
        </row>
        <row r="189">
          <cell r="A189" t="str">
            <v>050403</v>
          </cell>
          <cell r="B189" t="str">
            <v>MATERIAL PERDIDO - ESTRONCA DE EUCALIPTO</v>
          </cell>
          <cell r="C189" t="str">
            <v>M</v>
          </cell>
          <cell r="D189">
            <v>2.2799999999999998</v>
          </cell>
        </row>
        <row r="191">
          <cell r="A191" t="str">
            <v>050500</v>
          </cell>
          <cell r="B191" t="str">
            <v>ESTRUTURAS DE CIMBRAMENTO</v>
          </cell>
        </row>
        <row r="192">
          <cell r="A192" t="str">
            <v>050501</v>
          </cell>
          <cell r="B192" t="str">
            <v>CIMBRAMENTO DE MADEIRA</v>
          </cell>
          <cell r="C192" t="str">
            <v>M3</v>
          </cell>
          <cell r="D192">
            <v>17.86</v>
          </cell>
        </row>
        <row r="193">
          <cell r="A193" t="str">
            <v>050502</v>
          </cell>
          <cell r="B193" t="str">
            <v>CIMBRAMENTO TUBULAR</v>
          </cell>
          <cell r="C193" t="str">
            <v>M3XME</v>
          </cell>
          <cell r="D193">
            <v>8.1999999999999993</v>
          </cell>
        </row>
        <row r="195">
          <cell r="A195" t="str">
            <v>060000</v>
          </cell>
          <cell r="B195" t="str">
            <v>ESGOTAMENTOS</v>
          </cell>
        </row>
        <row r="196">
          <cell r="A196" t="str">
            <v>060100</v>
          </cell>
          <cell r="B196" t="str">
            <v>AGUAS SUPERFICIAIS</v>
          </cell>
        </row>
        <row r="197">
          <cell r="A197" t="str">
            <v>060101</v>
          </cell>
          <cell r="B197" t="str">
            <v>ESGOTAMENTO COM BOMBAS DE SUPERFICIE OU SUBMERSAS</v>
          </cell>
          <cell r="C197" t="str">
            <v>HPXH</v>
          </cell>
          <cell r="D197">
            <v>0.42</v>
          </cell>
        </row>
        <row r="199">
          <cell r="A199" t="str">
            <v>060200</v>
          </cell>
          <cell r="B199" t="str">
            <v>REBAIXAMENTO DE LENCOL FREATICO</v>
          </cell>
        </row>
        <row r="201">
          <cell r="A201" t="str">
            <v>060300</v>
          </cell>
          <cell r="B201" t="str">
            <v>MEIA CANA DE CONCRETO</v>
          </cell>
        </row>
        <row r="202">
          <cell r="A202" t="str">
            <v>060301</v>
          </cell>
          <cell r="B202" t="str">
            <v>MEIA CANA DE CONCRETO, DIAMETRO 200 MM</v>
          </cell>
          <cell r="C202" t="str">
            <v>M</v>
          </cell>
          <cell r="D202">
            <v>16.37</v>
          </cell>
        </row>
        <row r="203">
          <cell r="A203" t="str">
            <v>060302</v>
          </cell>
          <cell r="B203" t="str">
            <v>MEIA CANA DE CONCRETO, DIAMETRO 300 MM</v>
          </cell>
          <cell r="C203" t="str">
            <v>M</v>
          </cell>
          <cell r="D203">
            <v>22.26</v>
          </cell>
        </row>
        <row r="204">
          <cell r="A204" t="str">
            <v>060303</v>
          </cell>
          <cell r="B204" t="str">
            <v>MEIA CANA DE CONCRETO, DIAMETRO 400 MM</v>
          </cell>
          <cell r="C204" t="str">
            <v>M</v>
          </cell>
          <cell r="D204">
            <v>26.71</v>
          </cell>
        </row>
        <row r="205">
          <cell r="A205" t="str">
            <v>060304</v>
          </cell>
          <cell r="B205" t="str">
            <v>MEIA CANA DE CONCRETO, DIAMETRO 500 MM</v>
          </cell>
          <cell r="C205" t="str">
            <v>M</v>
          </cell>
          <cell r="D205">
            <v>40.4</v>
          </cell>
        </row>
        <row r="206">
          <cell r="A206" t="str">
            <v>060305</v>
          </cell>
          <cell r="B206" t="str">
            <v>MEIA CANA DE CONCRETO, DIAMETRO 600 MM</v>
          </cell>
          <cell r="C206" t="str">
            <v>M</v>
          </cell>
          <cell r="D206">
            <v>40.409999999999997</v>
          </cell>
        </row>
        <row r="208">
          <cell r="A208" t="str">
            <v>060400</v>
          </cell>
          <cell r="B208" t="str">
            <v>DRENAGEM SUBTERRANEA</v>
          </cell>
        </row>
        <row r="209">
          <cell r="A209" t="str">
            <v>060401</v>
          </cell>
          <cell r="B209" t="str">
            <v>DRENAGEM COM TUBOS DE PVC</v>
          </cell>
          <cell r="C209" t="str">
            <v>M</v>
          </cell>
          <cell r="D209">
            <v>35.67</v>
          </cell>
        </row>
        <row r="210">
          <cell r="A210" t="str">
            <v>060402</v>
          </cell>
          <cell r="B210" t="str">
            <v>DRENAGEM COM TUBOS CERAMICOS</v>
          </cell>
          <cell r="C210" t="str">
            <v>M</v>
          </cell>
          <cell r="D210">
            <v>26.22</v>
          </cell>
        </row>
        <row r="211">
          <cell r="A211" t="str">
            <v>060403</v>
          </cell>
          <cell r="B211" t="str">
            <v>DRENAGEM COM TUBOS DE CONCRETO</v>
          </cell>
          <cell r="C211" t="str">
            <v>M</v>
          </cell>
          <cell r="D211">
            <v>30.27</v>
          </cell>
        </row>
        <row r="212">
          <cell r="A212" t="str">
            <v>060404</v>
          </cell>
          <cell r="B212" t="str">
            <v>DRENAGEM COM MANTA NAO TECIDA DE POLIESTER</v>
          </cell>
          <cell r="C212" t="str">
            <v>M2</v>
          </cell>
          <cell r="D212">
            <v>3.95</v>
          </cell>
        </row>
        <row r="213">
          <cell r="A213" t="str">
            <v>060405</v>
          </cell>
          <cell r="B213" t="str">
            <v>DRENO VERTICAL DE PEDRISCO</v>
          </cell>
          <cell r="C213" t="str">
            <v>M</v>
          </cell>
          <cell r="D213">
            <v>9.84</v>
          </cell>
        </row>
        <row r="215">
          <cell r="A215" t="str">
            <v>060500</v>
          </cell>
          <cell r="B215" t="str">
            <v>DRENAGEM COM CALHA</v>
          </cell>
        </row>
        <row r="216">
          <cell r="A216" t="str">
            <v>060501</v>
          </cell>
          <cell r="B216" t="str">
            <v>DRENAGEM COM CANALETE 49 OU 45</v>
          </cell>
          <cell r="C216" t="str">
            <v>M</v>
          </cell>
          <cell r="D216">
            <v>20.079999999999998</v>
          </cell>
        </row>
        <row r="218">
          <cell r="A218" t="str">
            <v>070000</v>
          </cell>
          <cell r="B218" t="str">
            <v>OBRAS DE CONTENCAO</v>
          </cell>
        </row>
        <row r="219">
          <cell r="A219" t="str">
            <v>070100</v>
          </cell>
          <cell r="B219" t="str">
            <v>PROTECOES</v>
          </cell>
        </row>
        <row r="220">
          <cell r="A220" t="str">
            <v>070101</v>
          </cell>
          <cell r="B220" t="str">
            <v>PROTECAO COM PEDRA DE MAO SEM MANTA</v>
          </cell>
          <cell r="C220" t="str">
            <v>M3</v>
          </cell>
          <cell r="D220">
            <v>138.57</v>
          </cell>
        </row>
        <row r="221">
          <cell r="A221" t="str">
            <v>070102</v>
          </cell>
          <cell r="B221" t="str">
            <v>PROTECAO COM PEDRA DE MAO E MANTA</v>
          </cell>
          <cell r="C221" t="str">
            <v>M3</v>
          </cell>
          <cell r="D221">
            <v>144.62</v>
          </cell>
        </row>
        <row r="222">
          <cell r="A222" t="str">
            <v>070103</v>
          </cell>
          <cell r="B222" t="str">
            <v>PROTECAO COM GABIOES</v>
          </cell>
          <cell r="C222" t="str">
            <v>M3</v>
          </cell>
          <cell r="D222">
            <v>222.17</v>
          </cell>
        </row>
        <row r="223">
          <cell r="A223" t="str">
            <v>070104</v>
          </cell>
          <cell r="B223" t="str">
            <v>PROTECAO COM MANTA NAO TECIDA DE POLIESTER</v>
          </cell>
          <cell r="C223" t="str">
            <v>KG</v>
          </cell>
          <cell r="D223">
            <v>17.72</v>
          </cell>
        </row>
        <row r="224">
          <cell r="A224" t="str">
            <v>070105</v>
          </cell>
          <cell r="B224" t="str">
            <v>PROTECAO COM PINTURA BETUMINOSA</v>
          </cell>
          <cell r="C224" t="str">
            <v>M2</v>
          </cell>
          <cell r="D224">
            <v>9.76</v>
          </cell>
        </row>
        <row r="226">
          <cell r="A226" t="str">
            <v>080000</v>
          </cell>
          <cell r="B226" t="str">
            <v>FUNDACOES E ESTRUTURAS</v>
          </cell>
        </row>
        <row r="227">
          <cell r="A227" t="str">
            <v>080100</v>
          </cell>
          <cell r="B227" t="str">
            <v>ESTACAS</v>
          </cell>
        </row>
        <row r="228">
          <cell r="A228" t="str">
            <v>080101</v>
          </cell>
          <cell r="B228" t="str">
            <v>ESTACA DE EUCALIPTO (COM CASCA), DIAMETRO 20 CM</v>
          </cell>
          <cell r="C228" t="str">
            <v>M</v>
          </cell>
          <cell r="D228">
            <v>22.92</v>
          </cell>
        </row>
        <row r="229">
          <cell r="A229" t="str">
            <v>080102</v>
          </cell>
          <cell r="B229" t="str">
            <v>ESTACA DE EUCALIPTO (COM CASCA), DIAMETRO 25 CM</v>
          </cell>
          <cell r="C229" t="str">
            <v>M</v>
          </cell>
          <cell r="D229">
            <v>29.19</v>
          </cell>
        </row>
        <row r="230">
          <cell r="A230" t="str">
            <v>080103</v>
          </cell>
          <cell r="B230" t="str">
            <v>ESTACA DE EUCALIPTO (COM CASCA), DIAMETRO 30 CM</v>
          </cell>
          <cell r="C230" t="str">
            <v>M</v>
          </cell>
          <cell r="D230">
            <v>39.24</v>
          </cell>
        </row>
        <row r="231">
          <cell r="A231" t="str">
            <v>080104</v>
          </cell>
          <cell r="B231" t="str">
            <v>ESTACA DE CONCRETO, CAPACIDADE 20 T</v>
          </cell>
          <cell r="C231" t="str">
            <v>M</v>
          </cell>
          <cell r="D231">
            <v>39.11</v>
          </cell>
        </row>
        <row r="232">
          <cell r="A232" t="str">
            <v>080105</v>
          </cell>
          <cell r="B232" t="str">
            <v>ESTACA DE CONCRETO, CAPACIDADE 30 T</v>
          </cell>
          <cell r="C232" t="str">
            <v>M</v>
          </cell>
          <cell r="D232">
            <v>45.03</v>
          </cell>
        </row>
        <row r="233">
          <cell r="A233" t="str">
            <v>080106</v>
          </cell>
          <cell r="B233" t="str">
            <v>ESTACA DE CONCRETO, CAPACIDADE 40 T</v>
          </cell>
          <cell r="C233" t="str">
            <v>M</v>
          </cell>
          <cell r="D233">
            <v>53.43</v>
          </cell>
        </row>
        <row r="234">
          <cell r="A234" t="str">
            <v>080107</v>
          </cell>
          <cell r="B234" t="str">
            <v>ESTACA DE CONCRETO, CAPACIDADE 60 T</v>
          </cell>
          <cell r="C234" t="str">
            <v>M</v>
          </cell>
          <cell r="D234">
            <v>75.88</v>
          </cell>
        </row>
        <row r="235">
          <cell r="A235" t="str">
            <v>080108</v>
          </cell>
          <cell r="B235" t="str">
            <v>ESTACA DE CONCRETO, CAPACIDADE 80 T</v>
          </cell>
          <cell r="C235" t="str">
            <v>M</v>
          </cell>
          <cell r="D235">
            <v>103</v>
          </cell>
        </row>
        <row r="237">
          <cell r="A237" t="str">
            <v>080200</v>
          </cell>
          <cell r="B237" t="str">
            <v>BROCAS DE CONCRETO</v>
          </cell>
        </row>
        <row r="238">
          <cell r="A238" t="str">
            <v>080201</v>
          </cell>
          <cell r="B238" t="str">
            <v>BROCA DE CONCRETO, DIAMETRO 15 CM</v>
          </cell>
          <cell r="C238" t="str">
            <v>M</v>
          </cell>
          <cell r="D238">
            <v>19.489999999999998</v>
          </cell>
        </row>
        <row r="239">
          <cell r="A239" t="str">
            <v>080202</v>
          </cell>
          <cell r="B239" t="str">
            <v>BROCA DE CONCRETO, DIAMETRO 20 CM</v>
          </cell>
          <cell r="C239" t="str">
            <v>M</v>
          </cell>
          <cell r="D239">
            <v>24.95</v>
          </cell>
        </row>
        <row r="240">
          <cell r="A240" t="str">
            <v>080203</v>
          </cell>
          <cell r="B240" t="str">
            <v>BROCA DE CONCRETO, DIAMETRO 25 CM</v>
          </cell>
          <cell r="C240" t="str">
            <v>M</v>
          </cell>
          <cell r="D240">
            <v>34.22</v>
          </cell>
        </row>
        <row r="242">
          <cell r="A242" t="str">
            <v>080300</v>
          </cell>
          <cell r="B242" t="str">
            <v>TUBULOES</v>
          </cell>
        </row>
        <row r="243">
          <cell r="A243" t="str">
            <v>080301</v>
          </cell>
          <cell r="B243" t="str">
            <v>ESCAVACAO PARA TUBULAO - FUSTE</v>
          </cell>
          <cell r="C243" t="str">
            <v>M3</v>
          </cell>
          <cell r="D243">
            <v>156.68</v>
          </cell>
        </row>
        <row r="244">
          <cell r="A244" t="str">
            <v>080302</v>
          </cell>
          <cell r="B244" t="str">
            <v>ESCAVACAO PARA TUBULAO - BASE</v>
          </cell>
          <cell r="C244" t="str">
            <v>M3</v>
          </cell>
          <cell r="D244">
            <v>211.25</v>
          </cell>
        </row>
        <row r="246">
          <cell r="A246" t="str">
            <v>080400</v>
          </cell>
          <cell r="B246" t="str">
            <v>LASTROS</v>
          </cell>
        </row>
        <row r="247">
          <cell r="A247" t="str">
            <v>080401</v>
          </cell>
          <cell r="B247" t="str">
            <v>LASTRO DE AREIA (A)</v>
          </cell>
          <cell r="C247" t="str">
            <v>M3</v>
          </cell>
          <cell r="D247">
            <v>83.44</v>
          </cell>
        </row>
        <row r="248">
          <cell r="A248" t="str">
            <v>080402</v>
          </cell>
          <cell r="B248" t="str">
            <v>LASTRO DE PEDRA BRITADA (A)</v>
          </cell>
          <cell r="C248" t="str">
            <v>M3</v>
          </cell>
          <cell r="D248">
            <v>79.319999999999993</v>
          </cell>
        </row>
        <row r="249">
          <cell r="A249" t="str">
            <v>080403</v>
          </cell>
          <cell r="B249" t="str">
            <v>LASTRO DE PEDRA DE MAO (A)</v>
          </cell>
          <cell r="C249" t="str">
            <v>M3</v>
          </cell>
          <cell r="D249">
            <v>72.97</v>
          </cell>
        </row>
        <row r="250">
          <cell r="A250" t="str">
            <v>080404</v>
          </cell>
          <cell r="B250" t="str">
            <v>TAPETE DE ARGAMASSA (A)</v>
          </cell>
          <cell r="C250" t="str">
            <v>M3</v>
          </cell>
          <cell r="D250">
            <v>265.04000000000002</v>
          </cell>
        </row>
        <row r="251">
          <cell r="A251" t="str">
            <v>080431</v>
          </cell>
          <cell r="B251" t="str">
            <v>LASTRO DE AREIA (B)</v>
          </cell>
          <cell r="C251" t="str">
            <v>M3</v>
          </cell>
          <cell r="D251">
            <v>76.72</v>
          </cell>
        </row>
        <row r="252">
          <cell r="A252" t="str">
            <v>080432</v>
          </cell>
          <cell r="B252" t="str">
            <v>LASTRO DE PEDRA BRITADA (B)</v>
          </cell>
          <cell r="C252" t="str">
            <v>M3</v>
          </cell>
          <cell r="D252">
            <v>71.27</v>
          </cell>
        </row>
        <row r="253">
          <cell r="A253" t="str">
            <v>080433</v>
          </cell>
          <cell r="B253" t="str">
            <v>LASTRO DE PEDRA DE MAO (B)</v>
          </cell>
          <cell r="C253" t="str">
            <v>M3</v>
          </cell>
          <cell r="D253">
            <v>65.09</v>
          </cell>
        </row>
        <row r="254">
          <cell r="A254" t="str">
            <v>080434</v>
          </cell>
          <cell r="B254" t="str">
            <v>TAPETE DE ARGAMASSA (B)</v>
          </cell>
          <cell r="C254" t="str">
            <v>M3</v>
          </cell>
          <cell r="D254">
            <v>232.44</v>
          </cell>
        </row>
        <row r="255">
          <cell r="A255" t="str">
            <v>080451</v>
          </cell>
          <cell r="B255" t="str">
            <v>LASTRO DE AREIA (C)</v>
          </cell>
          <cell r="C255" t="str">
            <v>M3</v>
          </cell>
          <cell r="D255">
            <v>66.64</v>
          </cell>
        </row>
        <row r="256">
          <cell r="A256" t="str">
            <v>080452</v>
          </cell>
          <cell r="B256" t="str">
            <v>LASTRO DE PEDRA BRITADA (C)</v>
          </cell>
          <cell r="C256" t="str">
            <v>M3</v>
          </cell>
          <cell r="D256">
            <v>59.23</v>
          </cell>
        </row>
        <row r="257">
          <cell r="A257" t="str">
            <v>080453</v>
          </cell>
          <cell r="B257" t="str">
            <v>LASTRO DE PEDRA DE MAO (C)</v>
          </cell>
          <cell r="C257" t="str">
            <v>M3</v>
          </cell>
          <cell r="D257">
            <v>53.3</v>
          </cell>
        </row>
        <row r="258">
          <cell r="A258" t="str">
            <v>080454</v>
          </cell>
          <cell r="B258" t="str">
            <v>TAPETE DE ARGAMASSA (C)</v>
          </cell>
          <cell r="C258" t="str">
            <v>M3</v>
          </cell>
          <cell r="D258">
            <v>183.63</v>
          </cell>
        </row>
        <row r="260">
          <cell r="A260" t="str">
            <v>080500</v>
          </cell>
          <cell r="B260" t="str">
            <v>LASTRO PARA ASSENTAMENTO DE TUBOS E PECAS</v>
          </cell>
        </row>
        <row r="261">
          <cell r="A261" t="str">
            <v>080501</v>
          </cell>
          <cell r="B261" t="str">
            <v>PARA TUBOS E PECAS, DIAMETRO 100 MM (A)</v>
          </cell>
          <cell r="C261" t="str">
            <v>M</v>
          </cell>
          <cell r="D261">
            <v>11.74</v>
          </cell>
        </row>
        <row r="262">
          <cell r="A262" t="str">
            <v>080502</v>
          </cell>
          <cell r="B262" t="str">
            <v>PARA TUBOS E PECAS, DIAMETRO 150 MM (A)</v>
          </cell>
          <cell r="C262" t="str">
            <v>M</v>
          </cell>
          <cell r="D262">
            <v>12.34</v>
          </cell>
        </row>
        <row r="263">
          <cell r="A263" t="str">
            <v>080503</v>
          </cell>
          <cell r="B263" t="str">
            <v>PARA TUBOS E PECAS, DIAMETRO 175 MM (A)</v>
          </cell>
          <cell r="C263" t="str">
            <v>M</v>
          </cell>
          <cell r="D263">
            <v>12.64</v>
          </cell>
        </row>
        <row r="264">
          <cell r="A264" t="str">
            <v>080504</v>
          </cell>
          <cell r="B264" t="str">
            <v>PARA TUBOS E PECAS, DIAMETRO 200 MM (A)</v>
          </cell>
          <cell r="C264" t="str">
            <v>M</v>
          </cell>
          <cell r="D264">
            <v>12.94</v>
          </cell>
        </row>
        <row r="265">
          <cell r="A265" t="str">
            <v>080505</v>
          </cell>
          <cell r="B265" t="str">
            <v>PARA TUBOS E PECAS, DIAMETRO 250 MM (A)</v>
          </cell>
          <cell r="C265" t="str">
            <v>M</v>
          </cell>
          <cell r="D265">
            <v>13.53</v>
          </cell>
        </row>
        <row r="266">
          <cell r="A266" t="str">
            <v>080506</v>
          </cell>
          <cell r="B266" t="str">
            <v>PARA TUBOS E PECAS, DIAMETRO 300 MM (A)</v>
          </cell>
          <cell r="C266" t="str">
            <v>M</v>
          </cell>
          <cell r="D266">
            <v>14.12</v>
          </cell>
        </row>
        <row r="267">
          <cell r="A267" t="str">
            <v>080507</v>
          </cell>
          <cell r="B267" t="str">
            <v>PARA TUBOS E PECAS, DIAMETRO 350 MM (A)</v>
          </cell>
          <cell r="C267" t="str">
            <v>M</v>
          </cell>
          <cell r="D267">
            <v>14.72</v>
          </cell>
        </row>
        <row r="268">
          <cell r="A268" t="str">
            <v>080508</v>
          </cell>
          <cell r="B268" t="str">
            <v>PARA TUBOS E PECAS, DIAMETRO 375 MM (A)</v>
          </cell>
          <cell r="C268" t="str">
            <v>M</v>
          </cell>
          <cell r="D268">
            <v>15.08</v>
          </cell>
        </row>
        <row r="269">
          <cell r="A269" t="str">
            <v>080509</v>
          </cell>
          <cell r="B269" t="str">
            <v>PARA TUBOS E PECAS, DIAMETRO 400 MM (A)</v>
          </cell>
          <cell r="C269" t="str">
            <v>M</v>
          </cell>
          <cell r="D269">
            <v>15.32</v>
          </cell>
        </row>
        <row r="270">
          <cell r="A270" t="str">
            <v>080510</v>
          </cell>
          <cell r="B270" t="str">
            <v>PARA TUBOS E PECAS, DIAMETRO 450 MM (A)</v>
          </cell>
          <cell r="C270" t="str">
            <v>M</v>
          </cell>
          <cell r="D270">
            <v>15.9</v>
          </cell>
        </row>
        <row r="271">
          <cell r="A271" t="str">
            <v>080531</v>
          </cell>
          <cell r="B271" t="str">
            <v>PARA TUBOS E PECAS, DIAM. 100 MM (B)</v>
          </cell>
          <cell r="C271" t="str">
            <v>M</v>
          </cell>
          <cell r="D271">
            <v>10.16</v>
          </cell>
        </row>
        <row r="272">
          <cell r="A272" t="str">
            <v>080532</v>
          </cell>
          <cell r="B272" t="str">
            <v>PARA TUBOS E PECAS, DIAM. 150 MM (B)</v>
          </cell>
          <cell r="C272" t="str">
            <v>M</v>
          </cell>
          <cell r="D272">
            <v>10.69</v>
          </cell>
        </row>
        <row r="273">
          <cell r="A273" t="str">
            <v>080533</v>
          </cell>
          <cell r="B273" t="str">
            <v>PARA TUBOS E PECAS, DIAM. 175 MM (B)</v>
          </cell>
          <cell r="C273" t="str">
            <v>M</v>
          </cell>
          <cell r="D273">
            <v>10.97</v>
          </cell>
        </row>
        <row r="274">
          <cell r="A274" t="str">
            <v>080534</v>
          </cell>
          <cell r="B274" t="str">
            <v>PARA TUBOS E PECAS, DIAM. 200 MM (B)</v>
          </cell>
          <cell r="C274" t="str">
            <v>M</v>
          </cell>
          <cell r="D274">
            <v>11.22</v>
          </cell>
        </row>
        <row r="275">
          <cell r="A275" t="str">
            <v>080535</v>
          </cell>
          <cell r="B275" t="str">
            <v>PARA TUBOS E PECAS, DIAM. 250 MM (B)</v>
          </cell>
          <cell r="C275" t="str">
            <v>M</v>
          </cell>
          <cell r="D275">
            <v>11.77</v>
          </cell>
        </row>
        <row r="276">
          <cell r="A276" t="str">
            <v>080536</v>
          </cell>
          <cell r="B276" t="str">
            <v>PARA TUBOS E PECAS, DIAM. 300 MM (B)</v>
          </cell>
          <cell r="C276" t="str">
            <v>M</v>
          </cell>
          <cell r="D276">
            <v>12.3</v>
          </cell>
        </row>
        <row r="277">
          <cell r="A277" t="str">
            <v>080537</v>
          </cell>
          <cell r="B277" t="str">
            <v>PARA TUBOS E PECAS, DIAM. 350 MM (B)</v>
          </cell>
          <cell r="C277" t="str">
            <v>M</v>
          </cell>
          <cell r="D277">
            <v>12.83</v>
          </cell>
        </row>
        <row r="278">
          <cell r="A278" t="str">
            <v>080538</v>
          </cell>
          <cell r="B278" t="str">
            <v>PARA TUBOS E PECAS, DIAM. 375 MM (B)</v>
          </cell>
          <cell r="C278" t="str">
            <v>M</v>
          </cell>
          <cell r="D278">
            <v>13.15</v>
          </cell>
        </row>
        <row r="279">
          <cell r="A279" t="str">
            <v>080539</v>
          </cell>
          <cell r="B279" t="str">
            <v>PARA TUBOS E PECAS, DIAM. 400 MM (B)</v>
          </cell>
          <cell r="C279" t="str">
            <v>M</v>
          </cell>
          <cell r="D279">
            <v>13.36</v>
          </cell>
        </row>
        <row r="280">
          <cell r="A280" t="str">
            <v>080540</v>
          </cell>
          <cell r="B280" t="str">
            <v>PARA TUBOS E PECAS, DIAM. 450 MM (B)</v>
          </cell>
          <cell r="C280" t="str">
            <v>M</v>
          </cell>
          <cell r="D280">
            <v>13.89</v>
          </cell>
        </row>
        <row r="281">
          <cell r="A281" t="str">
            <v>080551</v>
          </cell>
          <cell r="B281" t="str">
            <v>PARA TUBOS E PECAS, DIAM. 100 MM (C)</v>
          </cell>
          <cell r="C281" t="str">
            <v>M</v>
          </cell>
          <cell r="D281">
            <v>7.8</v>
          </cell>
        </row>
        <row r="282">
          <cell r="A282" t="str">
            <v>080552</v>
          </cell>
          <cell r="B282" t="str">
            <v>PARA TUBOS E PECAS, DIAM. 150 MM (C)</v>
          </cell>
          <cell r="C282" t="str">
            <v>M</v>
          </cell>
          <cell r="D282">
            <v>8.24</v>
          </cell>
        </row>
        <row r="283">
          <cell r="A283" t="str">
            <v>080553</v>
          </cell>
          <cell r="B283" t="str">
            <v>PARA TUBOS E PECAS, DIAM. 175 MM (C)</v>
          </cell>
          <cell r="C283" t="str">
            <v>M</v>
          </cell>
          <cell r="D283">
            <v>8.4700000000000006</v>
          </cell>
        </row>
        <row r="284">
          <cell r="A284" t="str">
            <v>080554</v>
          </cell>
          <cell r="B284" t="str">
            <v>PARA TUBOS E PECAS, DIAM. 200 MM (C)</v>
          </cell>
          <cell r="C284" t="str">
            <v>M</v>
          </cell>
          <cell r="D284">
            <v>8.69</v>
          </cell>
        </row>
        <row r="285">
          <cell r="A285" t="str">
            <v>080555</v>
          </cell>
          <cell r="B285" t="str">
            <v>PARA TUBOS E PECAS, DIAM. 250 MM (C)</v>
          </cell>
          <cell r="C285" t="str">
            <v>M</v>
          </cell>
          <cell r="D285">
            <v>9.1300000000000008</v>
          </cell>
        </row>
        <row r="286">
          <cell r="A286" t="str">
            <v>080556</v>
          </cell>
          <cell r="B286" t="str">
            <v>PARA TUBOS E PECAS, DIAM. 300 MM (C)</v>
          </cell>
          <cell r="C286" t="str">
            <v>M</v>
          </cell>
          <cell r="D286">
            <v>9.57</v>
          </cell>
        </row>
        <row r="287">
          <cell r="A287" t="str">
            <v>080557</v>
          </cell>
          <cell r="B287" t="str">
            <v>PARA TUBOS E PECAS, 350 MM (C)</v>
          </cell>
          <cell r="C287" t="str">
            <v>M</v>
          </cell>
          <cell r="D287">
            <v>10.01</v>
          </cell>
        </row>
        <row r="288">
          <cell r="A288" t="str">
            <v>080558</v>
          </cell>
          <cell r="B288" t="str">
            <v>PARA TUBOS E PECAS, DIAM. 375 MM (C)</v>
          </cell>
          <cell r="C288" t="str">
            <v>M</v>
          </cell>
          <cell r="D288">
            <v>10.28</v>
          </cell>
        </row>
        <row r="289">
          <cell r="A289" t="str">
            <v>080559</v>
          </cell>
          <cell r="B289" t="str">
            <v>PARA TUBOS E PECAS, DIAM. 400 MM (C)</v>
          </cell>
          <cell r="C289" t="str">
            <v>M</v>
          </cell>
          <cell r="D289">
            <v>10.46</v>
          </cell>
        </row>
        <row r="290">
          <cell r="A290" t="str">
            <v>080560</v>
          </cell>
          <cell r="B290" t="str">
            <v>PARA TUBOS E PECAS, DIAM. 450 MM (C)</v>
          </cell>
          <cell r="C290" t="str">
            <v>M</v>
          </cell>
          <cell r="D290">
            <v>10.9</v>
          </cell>
        </row>
        <row r="292">
          <cell r="A292" t="str">
            <v>080600</v>
          </cell>
          <cell r="B292" t="str">
            <v>LASTRO, LAJE E BERCO PARA ASSENTAMENTO DE TUBOS E PECAS</v>
          </cell>
        </row>
        <row r="293">
          <cell r="A293" t="str">
            <v>080601</v>
          </cell>
          <cell r="B293" t="str">
            <v>PARA TUBOS E PECAS, DIAMETRO 100 MM (A)</v>
          </cell>
          <cell r="C293" t="str">
            <v>M</v>
          </cell>
          <cell r="D293">
            <v>33.01</v>
          </cell>
        </row>
        <row r="294">
          <cell r="A294" t="str">
            <v>080602</v>
          </cell>
          <cell r="B294" t="str">
            <v>PARA TUBOS E PECAS, DIAMETRO 150 MM (A)</v>
          </cell>
          <cell r="C294" t="str">
            <v>M</v>
          </cell>
          <cell r="D294">
            <v>33.92</v>
          </cell>
        </row>
        <row r="295">
          <cell r="A295" t="str">
            <v>080603</v>
          </cell>
          <cell r="B295" t="str">
            <v>PARA TUBOS E PECAS, DIAMETRO 175 MM (A)</v>
          </cell>
          <cell r="C295" t="str">
            <v>M</v>
          </cell>
          <cell r="D295">
            <v>37.950000000000003</v>
          </cell>
        </row>
        <row r="296">
          <cell r="A296" t="str">
            <v>080604</v>
          </cell>
          <cell r="B296" t="str">
            <v>PARA TUBOS E PECAS, DIAMETRO 200 MM (A)</v>
          </cell>
          <cell r="C296" t="str">
            <v>M</v>
          </cell>
          <cell r="D296">
            <v>40.76</v>
          </cell>
        </row>
        <row r="297">
          <cell r="A297" t="str">
            <v>080605</v>
          </cell>
          <cell r="B297" t="str">
            <v>PARA TUBOS E PECAS, DIAMETRO 250 MM (A)</v>
          </cell>
          <cell r="C297" t="str">
            <v>M</v>
          </cell>
          <cell r="D297">
            <v>43.99</v>
          </cell>
        </row>
        <row r="298">
          <cell r="A298" t="str">
            <v>080606</v>
          </cell>
          <cell r="B298" t="str">
            <v>PARA TUBOS E PECAS, DIAMETRO 300 MM (A)</v>
          </cell>
          <cell r="C298" t="str">
            <v>M</v>
          </cell>
          <cell r="D298">
            <v>49.82</v>
          </cell>
        </row>
        <row r="299">
          <cell r="A299" t="str">
            <v>080607</v>
          </cell>
          <cell r="B299" t="str">
            <v>PARA TUBOS E PECAS, DIAMETRO 350 MM (A)</v>
          </cell>
          <cell r="C299" t="str">
            <v>M</v>
          </cell>
          <cell r="D299">
            <v>53.02</v>
          </cell>
        </row>
        <row r="300">
          <cell r="A300" t="str">
            <v>080608</v>
          </cell>
          <cell r="B300" t="str">
            <v>PARA TUBOS E PECAS, DIAMETRO 375 MM (A)</v>
          </cell>
          <cell r="C300" t="str">
            <v>M</v>
          </cell>
          <cell r="D300">
            <v>57.12</v>
          </cell>
        </row>
        <row r="301">
          <cell r="A301" t="str">
            <v>080609</v>
          </cell>
          <cell r="B301" t="str">
            <v>PARA TUBOS E PECAS, DIAMETRO 400 MM (A)</v>
          </cell>
          <cell r="C301" t="str">
            <v>M</v>
          </cell>
          <cell r="D301">
            <v>58.79</v>
          </cell>
        </row>
        <row r="302">
          <cell r="A302" t="str">
            <v>080610</v>
          </cell>
          <cell r="B302" t="str">
            <v>PARA TUBOS E PECAS, DIAMETRO 450 MM (A)</v>
          </cell>
          <cell r="C302" t="str">
            <v>M</v>
          </cell>
          <cell r="D302">
            <v>64.989999999999995</v>
          </cell>
        </row>
        <row r="303">
          <cell r="A303" t="str">
            <v>080631</v>
          </cell>
          <cell r="B303" t="str">
            <v>PARA TUBOS E PECAS, DIAM. 100 MM (B)</v>
          </cell>
          <cell r="C303" t="str">
            <v>M</v>
          </cell>
          <cell r="D303">
            <v>29.95</v>
          </cell>
        </row>
        <row r="304">
          <cell r="A304" t="str">
            <v>080632</v>
          </cell>
          <cell r="B304" t="str">
            <v>PARA TUBOS E PECAS, DIAM. 150 MM (B)</v>
          </cell>
          <cell r="C304" t="str">
            <v>M</v>
          </cell>
          <cell r="D304">
            <v>30.78</v>
          </cell>
        </row>
        <row r="305">
          <cell r="A305" t="str">
            <v>080633</v>
          </cell>
          <cell r="B305" t="str">
            <v>PARA TUBOS E PECAS, DIAM. 175 MM (B)</v>
          </cell>
          <cell r="C305" t="str">
            <v>M</v>
          </cell>
          <cell r="D305">
            <v>34.47</v>
          </cell>
        </row>
        <row r="306">
          <cell r="A306" t="str">
            <v>080634</v>
          </cell>
          <cell r="B306" t="str">
            <v>PARA TUBOS E PECAS, DIAM. 200 MM (B)</v>
          </cell>
          <cell r="C306" t="str">
            <v>M</v>
          </cell>
          <cell r="D306">
            <v>37.130000000000003</v>
          </cell>
        </row>
        <row r="307">
          <cell r="A307" t="str">
            <v>080635</v>
          </cell>
          <cell r="B307" t="str">
            <v>PARA TUBOS E PECAS, DIAM. 250 MM (B)</v>
          </cell>
          <cell r="C307" t="str">
            <v>M</v>
          </cell>
          <cell r="D307">
            <v>40.17</v>
          </cell>
        </row>
        <row r="308">
          <cell r="A308" t="str">
            <v>080636</v>
          </cell>
          <cell r="B308" t="str">
            <v>PARA TUBOS E PECAS, DIAM. 300 MM (B)</v>
          </cell>
          <cell r="C308" t="str">
            <v>M</v>
          </cell>
          <cell r="D308">
            <v>45.64</v>
          </cell>
        </row>
        <row r="309">
          <cell r="A309" t="str">
            <v>080637</v>
          </cell>
          <cell r="B309" t="str">
            <v>PARA TUBOS E PECAS, DIAM. 350 MM (B)</v>
          </cell>
          <cell r="C309" t="str">
            <v>M</v>
          </cell>
          <cell r="D309">
            <v>48.66</v>
          </cell>
        </row>
        <row r="310">
          <cell r="A310" t="str">
            <v>080638</v>
          </cell>
          <cell r="B310" t="str">
            <v>PARA TUBOS E PECAS, DIAM. 375 MM (B)</v>
          </cell>
          <cell r="C310" t="str">
            <v>M</v>
          </cell>
          <cell r="D310">
            <v>52.48</v>
          </cell>
        </row>
        <row r="311">
          <cell r="A311" t="str">
            <v>080639</v>
          </cell>
          <cell r="B311" t="str">
            <v>PARA TUBOS E PECAS, DIAM. 400 MM (B)</v>
          </cell>
          <cell r="C311" t="str">
            <v>M</v>
          </cell>
          <cell r="D311">
            <v>54.06</v>
          </cell>
        </row>
        <row r="312">
          <cell r="A312" t="str">
            <v>080640</v>
          </cell>
          <cell r="B312" t="str">
            <v>PARA TUBOS E PECAS, DIAM. 450 MM (B)</v>
          </cell>
          <cell r="C312" t="str">
            <v>M</v>
          </cell>
          <cell r="D312">
            <v>59.88</v>
          </cell>
        </row>
        <row r="313">
          <cell r="A313" t="str">
            <v>080651</v>
          </cell>
          <cell r="B313" t="str">
            <v>PARA TUBOS E PECAS, DIAM. 100 MM (C)</v>
          </cell>
          <cell r="C313" t="str">
            <v>M</v>
          </cell>
          <cell r="D313">
            <v>25.42</v>
          </cell>
        </row>
        <row r="314">
          <cell r="A314" t="str">
            <v>080652</v>
          </cell>
          <cell r="B314" t="str">
            <v>PARA TUBOS E PECAS, DIAM. 150 MM (C)</v>
          </cell>
          <cell r="C314" t="str">
            <v>M</v>
          </cell>
          <cell r="D314">
            <v>25.25</v>
          </cell>
        </row>
        <row r="315">
          <cell r="A315" t="str">
            <v>080653</v>
          </cell>
          <cell r="B315" t="str">
            <v>PARA TUBOS E PECAS, DIAM. 175 MM (C)</v>
          </cell>
          <cell r="C315" t="str">
            <v>M</v>
          </cell>
          <cell r="D315">
            <v>29.35</v>
          </cell>
        </row>
        <row r="316">
          <cell r="A316" t="str">
            <v>080654</v>
          </cell>
          <cell r="B316" t="str">
            <v>PARA TUBOS E PECAS, DIAM. 200 MM (C)</v>
          </cell>
          <cell r="C316" t="str">
            <v>M</v>
          </cell>
          <cell r="D316">
            <v>31.8</v>
          </cell>
        </row>
        <row r="317">
          <cell r="A317" t="str">
            <v>080655</v>
          </cell>
          <cell r="B317" t="str">
            <v>PARA TUBOS E PECAS, DIAM. 250 MM (C)</v>
          </cell>
          <cell r="C317" t="str">
            <v>M</v>
          </cell>
          <cell r="D317">
            <v>34.549999999999997</v>
          </cell>
        </row>
        <row r="318">
          <cell r="A318" t="str">
            <v>080656</v>
          </cell>
          <cell r="B318" t="str">
            <v>PARA TUBOS E PECAS, DIAM. 300 MM (C)</v>
          </cell>
          <cell r="C318" t="str">
            <v>M</v>
          </cell>
          <cell r="D318">
            <v>39.47</v>
          </cell>
        </row>
        <row r="319">
          <cell r="A319" t="str">
            <v>080657</v>
          </cell>
          <cell r="B319" t="str">
            <v>PARA TUBOS E PECAS, DIAM. 350 MM (C)</v>
          </cell>
          <cell r="C319" t="str">
            <v>M</v>
          </cell>
          <cell r="D319">
            <v>42.21</v>
          </cell>
        </row>
        <row r="320">
          <cell r="A320" t="str">
            <v>080658</v>
          </cell>
          <cell r="B320" t="str">
            <v>PARA TUBOS E PECAS, DIAM. 375 MM (C)</v>
          </cell>
          <cell r="C320" t="str">
            <v>M</v>
          </cell>
          <cell r="D320">
            <v>45.61</v>
          </cell>
        </row>
        <row r="321">
          <cell r="A321" t="str">
            <v>080659</v>
          </cell>
          <cell r="B321" t="str">
            <v>PARA TUBOS E PECAS, DIAM. 400 MM (C)</v>
          </cell>
          <cell r="C321" t="str">
            <v>M</v>
          </cell>
          <cell r="D321">
            <v>47.08</v>
          </cell>
        </row>
        <row r="322">
          <cell r="A322" t="str">
            <v>080660</v>
          </cell>
          <cell r="B322" t="str">
            <v>PARA TUBOS E PECAS, DIAM. 450 MM (C)</v>
          </cell>
          <cell r="C322" t="str">
            <v>M</v>
          </cell>
          <cell r="D322">
            <v>52.33</v>
          </cell>
        </row>
        <row r="324">
          <cell r="A324" t="str">
            <v>080700</v>
          </cell>
          <cell r="B324" t="str">
            <v>ANCORAGEM PARA REDES</v>
          </cell>
        </row>
        <row r="325">
          <cell r="A325" t="str">
            <v>080701</v>
          </cell>
          <cell r="B325" t="str">
            <v>PONTALETE DE PEROBA</v>
          </cell>
          <cell r="C325" t="str">
            <v>UN</v>
          </cell>
          <cell r="D325">
            <v>14.17</v>
          </cell>
        </row>
        <row r="327">
          <cell r="A327" t="str">
            <v>080800</v>
          </cell>
          <cell r="B327" t="str">
            <v>ANCORAGEM EM CONCRETO PARA PECAS</v>
          </cell>
        </row>
        <row r="328">
          <cell r="A328" t="str">
            <v>080801</v>
          </cell>
          <cell r="B328" t="str">
            <v>CAP E PLUG, DIAMETRO 150 MM</v>
          </cell>
          <cell r="C328" t="str">
            <v>UN</v>
          </cell>
          <cell r="D328">
            <v>20.45</v>
          </cell>
        </row>
        <row r="329">
          <cell r="A329" t="str">
            <v>080802</v>
          </cell>
          <cell r="B329" t="str">
            <v>CAP E PLUG, DIAMETRO 200 MM</v>
          </cell>
          <cell r="C329" t="str">
            <v>UN</v>
          </cell>
          <cell r="D329">
            <v>29.11</v>
          </cell>
        </row>
        <row r="330">
          <cell r="A330" t="str">
            <v>080803</v>
          </cell>
          <cell r="B330" t="str">
            <v>CAP E PLUG, DIAMETRO 250 MM</v>
          </cell>
          <cell r="C330" t="str">
            <v>UN</v>
          </cell>
          <cell r="D330">
            <v>38.5</v>
          </cell>
        </row>
        <row r="331">
          <cell r="A331" t="str">
            <v>080804</v>
          </cell>
          <cell r="B331" t="str">
            <v>CAP E PLUG, DIAMETRO 300 MM</v>
          </cell>
          <cell r="C331" t="str">
            <v>UN</v>
          </cell>
          <cell r="D331">
            <v>48.85</v>
          </cell>
        </row>
        <row r="332">
          <cell r="A332" t="str">
            <v>080805</v>
          </cell>
          <cell r="B332" t="str">
            <v>CAP E PLUG, DIAMETRO 350 MM</v>
          </cell>
          <cell r="C332" t="str">
            <v>UN</v>
          </cell>
          <cell r="D332">
            <v>59.9</v>
          </cell>
        </row>
        <row r="333">
          <cell r="A333" t="str">
            <v>080806</v>
          </cell>
          <cell r="B333" t="str">
            <v>CAP E PLUG, DIAMETRO 400 MM</v>
          </cell>
          <cell r="C333" t="str">
            <v>UN</v>
          </cell>
          <cell r="D333">
            <v>71.959999999999994</v>
          </cell>
        </row>
        <row r="334">
          <cell r="A334" t="str">
            <v>080807</v>
          </cell>
          <cell r="B334" t="str">
            <v>CURVA 11 GRAUS 15 MIN., DIAMETRO 150 MM</v>
          </cell>
          <cell r="C334" t="str">
            <v>UN</v>
          </cell>
          <cell r="D334">
            <v>28.87</v>
          </cell>
        </row>
        <row r="335">
          <cell r="A335" t="str">
            <v>080808</v>
          </cell>
          <cell r="B335" t="str">
            <v>CURVA 11 GRAUS 15 MIN., DIAMETRO 200 MM</v>
          </cell>
          <cell r="C335" t="str">
            <v>UN</v>
          </cell>
          <cell r="D335">
            <v>36.36</v>
          </cell>
        </row>
        <row r="336">
          <cell r="A336" t="str">
            <v>080809</v>
          </cell>
          <cell r="B336" t="str">
            <v>CURVA 11 GRAUS 15 MIN., DIAMETRO 250 MM</v>
          </cell>
          <cell r="C336" t="str">
            <v>UN</v>
          </cell>
          <cell r="D336">
            <v>42.69</v>
          </cell>
        </row>
        <row r="337">
          <cell r="A337" t="str">
            <v>080810</v>
          </cell>
          <cell r="B337" t="str">
            <v>CURVA 11 GRAUS 15 MIN., DIAMETRO 300 MM</v>
          </cell>
          <cell r="C337" t="str">
            <v>UN</v>
          </cell>
          <cell r="D337">
            <v>51.13</v>
          </cell>
        </row>
        <row r="338">
          <cell r="A338" t="str">
            <v>080811</v>
          </cell>
          <cell r="B338" t="str">
            <v>CURVA 11 GRAUS 15 MIN., DIAMETRO 350 MM</v>
          </cell>
          <cell r="C338" t="str">
            <v>UN</v>
          </cell>
          <cell r="D338">
            <v>63.22</v>
          </cell>
        </row>
        <row r="339">
          <cell r="A339" t="str">
            <v>080812</v>
          </cell>
          <cell r="B339" t="str">
            <v>CURVA 11 GRAUS 15 MIN., DIAMETRO 400 MM</v>
          </cell>
          <cell r="C339" t="str">
            <v>UN</v>
          </cell>
          <cell r="D339">
            <v>80.02</v>
          </cell>
        </row>
        <row r="340">
          <cell r="A340" t="str">
            <v>080813</v>
          </cell>
          <cell r="B340" t="str">
            <v>CURVA 22 GRAUS 30 MIN., DIAMETRO 150 MM</v>
          </cell>
          <cell r="C340" t="str">
            <v>UN</v>
          </cell>
          <cell r="D340">
            <v>32.1</v>
          </cell>
        </row>
        <row r="341">
          <cell r="A341" t="str">
            <v>080814</v>
          </cell>
          <cell r="B341" t="str">
            <v>CURVA 22 GRAUS 30 MIN., DIAMETRO 200 MM</v>
          </cell>
          <cell r="C341" t="str">
            <v>UN</v>
          </cell>
          <cell r="D341">
            <v>39.68</v>
          </cell>
        </row>
        <row r="342">
          <cell r="A342" t="str">
            <v>080815</v>
          </cell>
          <cell r="B342" t="str">
            <v>CURVA 22 GRAUS 30 MIN., DIAMETRO 250 MM</v>
          </cell>
          <cell r="C342" t="str">
            <v>UN</v>
          </cell>
          <cell r="D342">
            <v>46.08</v>
          </cell>
        </row>
        <row r="343">
          <cell r="A343" t="str">
            <v>080816</v>
          </cell>
          <cell r="B343" t="str">
            <v>CURVA 22 GRAUS 30 MIN., DIAMETRO 300 MM</v>
          </cell>
          <cell r="C343" t="str">
            <v>UN</v>
          </cell>
          <cell r="D343">
            <v>55.14</v>
          </cell>
        </row>
        <row r="344">
          <cell r="A344" t="str">
            <v>080817</v>
          </cell>
          <cell r="B344" t="str">
            <v>CURVA 22 GRAUS 30 MIN., DIAMETRO 350 MM</v>
          </cell>
          <cell r="C344" t="str">
            <v>UN</v>
          </cell>
          <cell r="D344">
            <v>67.45</v>
          </cell>
        </row>
        <row r="345">
          <cell r="A345" t="str">
            <v>080818</v>
          </cell>
          <cell r="B345" t="str">
            <v>CURVA 22 GRAUS 30 MIN., DIAMETRO 400 MM</v>
          </cell>
          <cell r="C345" t="str">
            <v>UN</v>
          </cell>
          <cell r="D345">
            <v>84.72</v>
          </cell>
        </row>
        <row r="346">
          <cell r="A346" t="str">
            <v>080819</v>
          </cell>
          <cell r="B346" t="str">
            <v>CURVA 45 GRAUS DIAMETRO 150 MM</v>
          </cell>
          <cell r="C346" t="str">
            <v>UN</v>
          </cell>
          <cell r="D346">
            <v>30.51</v>
          </cell>
        </row>
        <row r="347">
          <cell r="A347" t="str">
            <v>080820</v>
          </cell>
          <cell r="B347" t="str">
            <v>CURVA 45 GRAUS DIAMETRO 200 MM</v>
          </cell>
          <cell r="C347" t="str">
            <v>UN</v>
          </cell>
          <cell r="D347">
            <v>38.72</v>
          </cell>
        </row>
        <row r="348">
          <cell r="A348" t="str">
            <v>080821</v>
          </cell>
          <cell r="B348" t="str">
            <v>CURVA 45 GRAUS DIAMETRO 250 MM</v>
          </cell>
          <cell r="C348" t="str">
            <v>UN</v>
          </cell>
          <cell r="D348">
            <v>46.69</v>
          </cell>
        </row>
        <row r="349">
          <cell r="A349" t="str">
            <v>080822</v>
          </cell>
          <cell r="B349" t="str">
            <v>CURVA 45 GRAUS DIAMETRO 300 MM</v>
          </cell>
          <cell r="C349" t="str">
            <v>UN</v>
          </cell>
          <cell r="D349">
            <v>55.96</v>
          </cell>
        </row>
        <row r="350">
          <cell r="A350" t="str">
            <v>080823</v>
          </cell>
          <cell r="B350" t="str">
            <v>CURVA 45 GRAUS DIAMETRO 350 MM</v>
          </cell>
          <cell r="C350" t="str">
            <v>UN</v>
          </cell>
          <cell r="D350">
            <v>72.209999999999994</v>
          </cell>
        </row>
        <row r="351">
          <cell r="A351" t="str">
            <v>080824</v>
          </cell>
          <cell r="B351" t="str">
            <v>CURVA 45 GRAUS DIAMETRO 400 MM</v>
          </cell>
          <cell r="C351" t="str">
            <v>UN</v>
          </cell>
          <cell r="D351">
            <v>92.74</v>
          </cell>
        </row>
        <row r="352">
          <cell r="A352" t="str">
            <v>080825</v>
          </cell>
          <cell r="B352" t="str">
            <v>CURVA 90 GRAUS E TE, DIAMETRO 150 MM</v>
          </cell>
          <cell r="C352" t="str">
            <v>UN</v>
          </cell>
          <cell r="D352">
            <v>52.05</v>
          </cell>
        </row>
        <row r="353">
          <cell r="A353" t="str">
            <v>080826</v>
          </cell>
          <cell r="B353" t="str">
            <v>CURVA 90 GRAUS E TE, DIAMETRO 200 MM</v>
          </cell>
          <cell r="C353" t="str">
            <v>UN</v>
          </cell>
          <cell r="D353">
            <v>56.17</v>
          </cell>
        </row>
        <row r="354">
          <cell r="A354" t="str">
            <v>080827</v>
          </cell>
          <cell r="B354" t="str">
            <v>CURVA 90 GRAUS E TE, DIAMETRO 250 MM</v>
          </cell>
          <cell r="C354" t="str">
            <v>UN</v>
          </cell>
          <cell r="D354">
            <v>77.849999999999994</v>
          </cell>
        </row>
        <row r="355">
          <cell r="A355" t="str">
            <v>080828</v>
          </cell>
          <cell r="B355" t="str">
            <v>CURVA 90 GRAUS E TE, DIAMETRO 300 MM</v>
          </cell>
          <cell r="C355" t="str">
            <v>UN</v>
          </cell>
          <cell r="D355">
            <v>99.44</v>
          </cell>
        </row>
        <row r="356">
          <cell r="A356" t="str">
            <v>080829</v>
          </cell>
          <cell r="B356" t="str">
            <v>CURVA 90 GRAUS E TE, DIAMETRO 350 MM</v>
          </cell>
          <cell r="C356" t="str">
            <v>UN</v>
          </cell>
          <cell r="D356">
            <v>127.46</v>
          </cell>
        </row>
        <row r="357">
          <cell r="A357" t="str">
            <v>080830</v>
          </cell>
          <cell r="B357" t="str">
            <v>CURVA 90 GRAUS E TE, DIAMETRO 400 MM</v>
          </cell>
          <cell r="C357" t="str">
            <v>UN</v>
          </cell>
          <cell r="D357">
            <v>159.22</v>
          </cell>
        </row>
        <row r="359">
          <cell r="A359" t="str">
            <v>080900</v>
          </cell>
          <cell r="B359" t="str">
            <v>FORMAS PARA CONCRETO</v>
          </cell>
        </row>
        <row r="360">
          <cell r="A360" t="str">
            <v>080901</v>
          </cell>
          <cell r="B360" t="str">
            <v>FORMA DE MADEIRA - COMUM</v>
          </cell>
          <cell r="C360" t="str">
            <v>M2</v>
          </cell>
          <cell r="D360">
            <v>23.35</v>
          </cell>
        </row>
        <row r="361">
          <cell r="A361" t="str">
            <v>080902</v>
          </cell>
          <cell r="B361" t="str">
            <v>FORMA PLANA DE MADEIRA - ESTRUTURA</v>
          </cell>
          <cell r="C361" t="str">
            <v>M2</v>
          </cell>
          <cell r="D361">
            <v>31.95</v>
          </cell>
        </row>
        <row r="362">
          <cell r="A362" t="str">
            <v>080903</v>
          </cell>
          <cell r="B362" t="str">
            <v>FORMA PLANA DE MADEIRA - APARENTE</v>
          </cell>
          <cell r="C362" t="str">
            <v>M2</v>
          </cell>
          <cell r="D362">
            <v>39.35</v>
          </cell>
        </row>
        <row r="363">
          <cell r="A363" t="str">
            <v>080904</v>
          </cell>
          <cell r="B363" t="str">
            <v>FORMA CURVA DE MADEIRA - ESTRUTURA</v>
          </cell>
          <cell r="C363" t="str">
            <v>M2</v>
          </cell>
          <cell r="D363">
            <v>58.13</v>
          </cell>
        </row>
        <row r="364">
          <cell r="A364" t="str">
            <v>080905</v>
          </cell>
          <cell r="B364" t="str">
            <v>FORMA CURVA DE MADEIRA - APARENTE</v>
          </cell>
          <cell r="C364" t="str">
            <v>M2</v>
          </cell>
          <cell r="D364">
            <v>63.93</v>
          </cell>
        </row>
        <row r="365">
          <cell r="A365" t="str">
            <v>080906</v>
          </cell>
          <cell r="B365" t="str">
            <v>FORMA METALICA - APARENTE</v>
          </cell>
          <cell r="C365" t="str">
            <v>M2</v>
          </cell>
          <cell r="D365">
            <v>60.8</v>
          </cell>
        </row>
        <row r="367">
          <cell r="A367" t="str">
            <v>081000</v>
          </cell>
          <cell r="B367" t="str">
            <v>ACOS PARA CONCRETO</v>
          </cell>
        </row>
        <row r="368">
          <cell r="A368" t="str">
            <v>081001</v>
          </cell>
          <cell r="B368" t="str">
            <v>ARMACAO EM ACO CA-25</v>
          </cell>
          <cell r="C368" t="str">
            <v>KG</v>
          </cell>
          <cell r="D368">
            <v>3.97</v>
          </cell>
        </row>
        <row r="369">
          <cell r="A369" t="str">
            <v>081002</v>
          </cell>
          <cell r="B369" t="str">
            <v>ARMACAO EM ACO CA-50</v>
          </cell>
          <cell r="C369" t="str">
            <v>KG</v>
          </cell>
          <cell r="D369">
            <v>3.96</v>
          </cell>
        </row>
        <row r="370">
          <cell r="A370" t="str">
            <v>081003</v>
          </cell>
          <cell r="B370" t="str">
            <v>ARMACAO EM ACO CA-60</v>
          </cell>
          <cell r="C370" t="str">
            <v>KG</v>
          </cell>
          <cell r="D370">
            <v>4.5599999999999996</v>
          </cell>
        </row>
        <row r="371">
          <cell r="A371" t="str">
            <v>081004</v>
          </cell>
          <cell r="B371" t="str">
            <v>ARMACAO EM TELA DE ACO</v>
          </cell>
          <cell r="C371" t="str">
            <v>KG</v>
          </cell>
          <cell r="D371">
            <v>3.24</v>
          </cell>
        </row>
        <row r="373">
          <cell r="A373" t="str">
            <v>081100</v>
          </cell>
          <cell r="B373" t="str">
            <v>CONCRETO NAO ESTRUTURAL</v>
          </cell>
        </row>
        <row r="374">
          <cell r="A374" t="str">
            <v>081101</v>
          </cell>
          <cell r="B374" t="str">
            <v>CONCRETO NAO ESTRUTURAL - CICLOPICO</v>
          </cell>
          <cell r="C374" t="str">
            <v>M3</v>
          </cell>
          <cell r="D374">
            <v>291.25</v>
          </cell>
        </row>
        <row r="375">
          <cell r="A375" t="str">
            <v>081102</v>
          </cell>
          <cell r="B375" t="str">
            <v>CONCRETO NAO ESTRUTURAL - MINIMO DE 150 KG DE CIMENTO/M3</v>
          </cell>
          <cell r="C375" t="str">
            <v>M3</v>
          </cell>
          <cell r="D375">
            <v>192.42</v>
          </cell>
        </row>
        <row r="376">
          <cell r="A376" t="str">
            <v>081103</v>
          </cell>
          <cell r="B376" t="str">
            <v>CONCRETO NAO ESTRUTURAL - MINIMO DE 210 KG DE CIMENTO/M3</v>
          </cell>
          <cell r="C376" t="str">
            <v>M3</v>
          </cell>
          <cell r="D376">
            <v>227.09</v>
          </cell>
        </row>
        <row r="377">
          <cell r="A377" t="str">
            <v>081104</v>
          </cell>
          <cell r="B377" t="str">
            <v>CONCRETO NAO ESTRUTURAL - MINIMO DE 300 KG DE CIMENTO/M3</v>
          </cell>
          <cell r="C377" t="str">
            <v>M3</v>
          </cell>
          <cell r="D377">
            <v>239.05</v>
          </cell>
        </row>
        <row r="379">
          <cell r="A379" t="str">
            <v>081200</v>
          </cell>
          <cell r="B379" t="str">
            <v>CONCRETO ESTRUTURAL PARA ESTRUTURAS NAO SUJEITAS A CONTATO COM AGUA OU ESGOTO</v>
          </cell>
        </row>
        <row r="380">
          <cell r="A380" t="str">
            <v>081201</v>
          </cell>
          <cell r="B380" t="str">
            <v>FCK = 15,0 MPA</v>
          </cell>
          <cell r="C380" t="str">
            <v>M3</v>
          </cell>
          <cell r="D380">
            <v>245.59</v>
          </cell>
        </row>
        <row r="381">
          <cell r="A381" t="str">
            <v>081202</v>
          </cell>
          <cell r="B381" t="str">
            <v>FCK = 20,0 MPA</v>
          </cell>
          <cell r="C381" t="str">
            <v>M3</v>
          </cell>
          <cell r="D381">
            <v>260.66000000000003</v>
          </cell>
        </row>
        <row r="382">
          <cell r="A382" t="str">
            <v>081203</v>
          </cell>
          <cell r="B382" t="str">
            <v>FCK = 25,0 MPA</v>
          </cell>
          <cell r="C382" t="str">
            <v>M3</v>
          </cell>
          <cell r="D382">
            <v>274.36</v>
          </cell>
        </row>
        <row r="384">
          <cell r="A384" t="str">
            <v>081300</v>
          </cell>
          <cell r="B384" t="str">
            <v>CONCRETO ESTRUTURAL PARA ESTRUTURAS EM CONTATO COM AGUA BRUTA,AGUA TRATADA,SOLOS E GASES AGRESSIVOS</v>
          </cell>
        </row>
        <row r="385">
          <cell r="A385" t="str">
            <v>081301</v>
          </cell>
          <cell r="B385" t="str">
            <v>FCK = 20,0 MPA, A/C MAX. 0,55 L/KG - MINIMO DE 320 KG DE CIMENTO/M3</v>
          </cell>
          <cell r="C385" t="str">
            <v>M3</v>
          </cell>
          <cell r="D385">
            <v>260.66000000000003</v>
          </cell>
        </row>
        <row r="386">
          <cell r="A386" t="str">
            <v>081302</v>
          </cell>
          <cell r="B386" t="str">
            <v>FCK = 25,0 MPA, A/C MAX. 0,55 L/KG - MINIMO DE 320 KG DE CIMENTO/M3</v>
          </cell>
          <cell r="C386" t="str">
            <v>M3</v>
          </cell>
          <cell r="D386">
            <v>274.36</v>
          </cell>
        </row>
        <row r="388">
          <cell r="A388" t="str">
            <v>081400</v>
          </cell>
          <cell r="B388" t="str">
            <v>CONCRETO ESTRUTURAL P/ESTRUT.EM CONTATO C/ESGOTO,GASES AGRES.,AMBIENTE MARITIMO E ESTRUT.P/TRAT.AGUA</v>
          </cell>
        </row>
        <row r="389">
          <cell r="A389" t="str">
            <v>081401</v>
          </cell>
          <cell r="B389" t="str">
            <v>FCK = 20,0 MPA, A/C MAX. 0,50 L/KG - MINIMO DE 350 KG DE CIMENTO/M3</v>
          </cell>
          <cell r="C389" t="str">
            <v>M3</v>
          </cell>
          <cell r="D389">
            <v>270.08</v>
          </cell>
        </row>
        <row r="390">
          <cell r="A390" t="str">
            <v>081402</v>
          </cell>
          <cell r="B390" t="str">
            <v>FCK = 25,0 MPA, A/C MAX. 0,50 L/KG - MINIMO DE 350 KG DE CIMENTO/M3</v>
          </cell>
          <cell r="C390" t="str">
            <v>M3</v>
          </cell>
          <cell r="D390">
            <v>291.07</v>
          </cell>
        </row>
        <row r="392">
          <cell r="A392" t="str">
            <v>081500</v>
          </cell>
          <cell r="B392" t="str">
            <v>CONCRETO ESTRUTURAL AUTO-ADENSAVEL</v>
          </cell>
        </row>
        <row r="393">
          <cell r="A393" t="str">
            <v>081501</v>
          </cell>
          <cell r="B393" t="str">
            <v>FCK = 15,0 MPA - AUTO ADENSAVEL</v>
          </cell>
          <cell r="C393" t="str">
            <v>M3</v>
          </cell>
          <cell r="D393">
            <v>266.14</v>
          </cell>
        </row>
        <row r="394">
          <cell r="A394" t="str">
            <v>081502</v>
          </cell>
          <cell r="B394" t="str">
            <v>FCK = 20,0 MPA - AUTO ADENSAVEL</v>
          </cell>
          <cell r="C394" t="str">
            <v>M3</v>
          </cell>
          <cell r="D394">
            <v>277.10000000000002</v>
          </cell>
        </row>
        <row r="396">
          <cell r="A396" t="str">
            <v>081600</v>
          </cell>
          <cell r="B396" t="str">
            <v>JUNTAS</v>
          </cell>
        </row>
        <row r="397">
          <cell r="A397" t="str">
            <v>081601</v>
          </cell>
          <cell r="B397" t="str">
            <v>JUNTA TIPO-O-12</v>
          </cell>
          <cell r="C397" t="str">
            <v>M</v>
          </cell>
          <cell r="D397">
            <v>49.52</v>
          </cell>
        </row>
        <row r="398">
          <cell r="A398" t="str">
            <v>081602</v>
          </cell>
          <cell r="B398" t="str">
            <v>JUNTA TIPO-O-22</v>
          </cell>
          <cell r="C398" t="str">
            <v>M</v>
          </cell>
          <cell r="D398">
            <v>63.85</v>
          </cell>
        </row>
        <row r="399">
          <cell r="A399" t="str">
            <v>081603</v>
          </cell>
          <cell r="B399" t="str">
            <v>JUNTA TIPO-O-35/6</v>
          </cell>
          <cell r="C399" t="str">
            <v>M</v>
          </cell>
          <cell r="D399">
            <v>98.45</v>
          </cell>
        </row>
        <row r="400">
          <cell r="A400" t="str">
            <v>081606</v>
          </cell>
          <cell r="B400" t="str">
            <v>JUNTA TIPO-M-35</v>
          </cell>
          <cell r="C400" t="str">
            <v>M</v>
          </cell>
          <cell r="D400">
            <v>132.74</v>
          </cell>
        </row>
        <row r="402">
          <cell r="A402" t="str">
            <v>081700</v>
          </cell>
          <cell r="B402" t="str">
            <v>SERVICOS COMPLEMENTARES PARA AS OBRAS DE CONCRETO</v>
          </cell>
        </row>
        <row r="403">
          <cell r="A403" t="str">
            <v>081701</v>
          </cell>
          <cell r="B403" t="str">
            <v>PLACA DE ISOPOR</v>
          </cell>
          <cell r="C403" t="str">
            <v>M2</v>
          </cell>
          <cell r="D403">
            <v>12.79</v>
          </cell>
        </row>
        <row r="404">
          <cell r="A404" t="str">
            <v>081702</v>
          </cell>
          <cell r="B404" t="str">
            <v>VEDACAO DE JUNTAS COM MASTIQUE ELASTICO</v>
          </cell>
          <cell r="C404" t="str">
            <v>M</v>
          </cell>
          <cell r="D404">
            <v>67.150000000000006</v>
          </cell>
        </row>
        <row r="405">
          <cell r="A405" t="str">
            <v>081703</v>
          </cell>
          <cell r="B405" t="str">
            <v>BOMBEAMENTO DE CONCRETO</v>
          </cell>
          <cell r="C405" t="str">
            <v>M3</v>
          </cell>
          <cell r="D405">
            <v>20.54</v>
          </cell>
        </row>
        <row r="406">
          <cell r="A406" t="str">
            <v>081704</v>
          </cell>
          <cell r="B406" t="str">
            <v>NUCLEO PERDIDO</v>
          </cell>
          <cell r="C406" t="str">
            <v>UN</v>
          </cell>
          <cell r="D406">
            <v>9.61</v>
          </cell>
        </row>
        <row r="408">
          <cell r="A408" t="str">
            <v>081800</v>
          </cell>
          <cell r="B408" t="str">
            <v>CONCRETO / ARGAMASSA PROJETADA</v>
          </cell>
        </row>
        <row r="409">
          <cell r="A409" t="str">
            <v>081801</v>
          </cell>
          <cell r="B409" t="str">
            <v>CONCRETO PROJETADO EM PAREDES</v>
          </cell>
          <cell r="C409" t="str">
            <v>M3</v>
          </cell>
          <cell r="D409">
            <v>852.09</v>
          </cell>
        </row>
        <row r="410">
          <cell r="A410" t="str">
            <v>081802</v>
          </cell>
          <cell r="B410" t="str">
            <v>CONCRETO PROJETADO EM TETOS</v>
          </cell>
          <cell r="C410" t="str">
            <v>M3</v>
          </cell>
          <cell r="D410">
            <v>940.74</v>
          </cell>
        </row>
        <row r="411">
          <cell r="A411" t="str">
            <v>081803</v>
          </cell>
          <cell r="B411" t="str">
            <v>ARGAMASSA PROJETADA EM PAREDES</v>
          </cell>
          <cell r="C411" t="str">
            <v>M3</v>
          </cell>
          <cell r="D411">
            <v>864.47</v>
          </cell>
        </row>
        <row r="412">
          <cell r="A412" t="str">
            <v>081804</v>
          </cell>
          <cell r="B412" t="str">
            <v>ARGAMASSA PROJETADA EM TETOS</v>
          </cell>
          <cell r="C412" t="str">
            <v>M3</v>
          </cell>
          <cell r="D412">
            <v>954.75</v>
          </cell>
        </row>
        <row r="414">
          <cell r="A414" t="str">
            <v>081900</v>
          </cell>
          <cell r="B414" t="str">
            <v>ADITIVOS</v>
          </cell>
        </row>
        <row r="416">
          <cell r="A416" t="str">
            <v>082000</v>
          </cell>
          <cell r="B416" t="str">
            <v>LAJE PRE-FABRICADA</v>
          </cell>
        </row>
        <row r="417">
          <cell r="A417" t="str">
            <v>082001</v>
          </cell>
          <cell r="B417" t="str">
            <v>LAJE PRE-FABRICADA H-8 PARA FORRO COM CAPA DE 3 CM</v>
          </cell>
          <cell r="C417" t="str">
            <v>M2</v>
          </cell>
          <cell r="D417">
            <v>54.1</v>
          </cell>
        </row>
        <row r="418">
          <cell r="A418" t="str">
            <v>082002</v>
          </cell>
          <cell r="B418" t="str">
            <v>LAJE PRE-FABRICADA H-8 PARA PISO COM CAPA DE 4 CM</v>
          </cell>
          <cell r="C418" t="str">
            <v>M2</v>
          </cell>
          <cell r="D418">
            <v>58.38</v>
          </cell>
        </row>
        <row r="419">
          <cell r="A419" t="str">
            <v>082003</v>
          </cell>
          <cell r="B419" t="str">
            <v>LAJE PRE-FABRICADA H-12 PARA PISO COM CAPA DE 4 CM</v>
          </cell>
          <cell r="C419" t="str">
            <v>M2</v>
          </cell>
          <cell r="D419">
            <v>63.05</v>
          </cell>
        </row>
        <row r="421">
          <cell r="A421" t="str">
            <v>082100</v>
          </cell>
          <cell r="B421" t="str">
            <v>POCO DE VISITA EM ALVENARIA OU ADUELAS DE CONCRETO- DIAMETRO 1,00 M PARA REDES COLETORAS</v>
          </cell>
        </row>
        <row r="422">
          <cell r="A422" t="str">
            <v>082101</v>
          </cell>
          <cell r="B422" t="str">
            <v>PROFUNDIDADE ATE 2,00 M</v>
          </cell>
          <cell r="C422" t="str">
            <v>UN</v>
          </cell>
          <cell r="D422">
            <v>1904.2</v>
          </cell>
        </row>
        <row r="423">
          <cell r="A423" t="str">
            <v>082102</v>
          </cell>
          <cell r="B423" t="str">
            <v>PROFUNDIDADE ATE 3,00 M</v>
          </cell>
          <cell r="C423" t="str">
            <v>UN</v>
          </cell>
          <cell r="D423">
            <v>2348.77</v>
          </cell>
        </row>
        <row r="424">
          <cell r="A424" t="str">
            <v>082103</v>
          </cell>
          <cell r="B424" t="str">
            <v>PROFUNDIDADE ATE 4,00 M</v>
          </cell>
          <cell r="C424" t="str">
            <v>UN</v>
          </cell>
          <cell r="D424">
            <v>3014.53</v>
          </cell>
        </row>
        <row r="425">
          <cell r="A425" t="str">
            <v>082104</v>
          </cell>
          <cell r="B425" t="str">
            <v>PROFUNDIDADE ATE 5,00 M</v>
          </cell>
          <cell r="C425" t="str">
            <v>UN</v>
          </cell>
          <cell r="D425">
            <v>3788.94</v>
          </cell>
        </row>
        <row r="426">
          <cell r="A426" t="str">
            <v>082105</v>
          </cell>
          <cell r="B426" t="str">
            <v>PROFUNDIDADE ATE 6.00 M</v>
          </cell>
          <cell r="C426" t="str">
            <v>UN</v>
          </cell>
          <cell r="D426">
            <v>4441.01</v>
          </cell>
        </row>
        <row r="427">
          <cell r="A427" t="str">
            <v>082106</v>
          </cell>
          <cell r="B427" t="str">
            <v>PROFUNDIDADE ATE 7.00 M</v>
          </cell>
          <cell r="C427" t="str">
            <v>UN</v>
          </cell>
          <cell r="D427">
            <v>5332.8</v>
          </cell>
        </row>
        <row r="429">
          <cell r="A429" t="str">
            <v>082200</v>
          </cell>
          <cell r="B429" t="str">
            <v>POCO DE VISITA EM ALVENARIA OU ADUELAS DE CONCRETO- DIAMETRO 1,20 M PARA REDES COLETORAS</v>
          </cell>
        </row>
        <row r="430">
          <cell r="A430" t="str">
            <v>082201</v>
          </cell>
          <cell r="B430" t="str">
            <v>PROFUNDIDADE ATE 2,00 M</v>
          </cell>
          <cell r="C430" t="str">
            <v>UN</v>
          </cell>
          <cell r="D430">
            <v>2322.2399999999998</v>
          </cell>
        </row>
        <row r="431">
          <cell r="A431" t="str">
            <v>082202</v>
          </cell>
          <cell r="B431" t="str">
            <v>PROFUNDIDADE ATE 3.00 M</v>
          </cell>
          <cell r="C431" t="str">
            <v>UN</v>
          </cell>
          <cell r="D431">
            <v>2832.58</v>
          </cell>
        </row>
        <row r="432">
          <cell r="A432" t="str">
            <v>082203</v>
          </cell>
          <cell r="B432" t="str">
            <v>PROFUNDIDADE ATE 4.00 M</v>
          </cell>
          <cell r="C432" t="str">
            <v>UN</v>
          </cell>
          <cell r="D432">
            <v>3559.55</v>
          </cell>
        </row>
        <row r="433">
          <cell r="A433" t="str">
            <v>082204</v>
          </cell>
          <cell r="B433" t="str">
            <v>PROFUNDIDADE ATE 5,00 M</v>
          </cell>
          <cell r="C433" t="str">
            <v>UN</v>
          </cell>
          <cell r="D433">
            <v>4452.21</v>
          </cell>
        </row>
        <row r="434">
          <cell r="A434" t="str">
            <v>082205</v>
          </cell>
          <cell r="B434" t="str">
            <v>PROFUNDIDADE ATE 6.00 M</v>
          </cell>
          <cell r="C434" t="str">
            <v>UN</v>
          </cell>
          <cell r="D434">
            <v>5209.82</v>
          </cell>
        </row>
        <row r="435">
          <cell r="A435" t="str">
            <v>082206</v>
          </cell>
          <cell r="B435" t="str">
            <v>PROFUNDIDADE ATE 7.00 M</v>
          </cell>
          <cell r="C435" t="str">
            <v>UN</v>
          </cell>
          <cell r="D435">
            <v>6203.25</v>
          </cell>
        </row>
        <row r="437">
          <cell r="A437" t="str">
            <v>082300</v>
          </cell>
          <cell r="B437" t="str">
            <v>POCO DE VISITA EM ALVENARIA OU ADUELAS DE CONCRETO-DIAM.1,00 M P/COLET.TRONCO,EMISS.E INTERCEPTORES</v>
          </cell>
        </row>
        <row r="438">
          <cell r="A438" t="str">
            <v>082301</v>
          </cell>
          <cell r="B438" t="str">
            <v>PROFUNDIDADE ATE 2,00 M</v>
          </cell>
          <cell r="C438" t="str">
            <v>UN</v>
          </cell>
          <cell r="D438">
            <v>1807.48</v>
          </cell>
        </row>
        <row r="439">
          <cell r="A439" t="str">
            <v>082302</v>
          </cell>
          <cell r="B439" t="str">
            <v>PROFUNDIDADE ATE 3,00 M</v>
          </cell>
          <cell r="C439" t="str">
            <v>UN</v>
          </cell>
          <cell r="D439">
            <v>2187.83</v>
          </cell>
        </row>
        <row r="440">
          <cell r="A440" t="str">
            <v>082303</v>
          </cell>
          <cell r="B440" t="str">
            <v>PROFUNDIDADE ATE 4,00 M</v>
          </cell>
          <cell r="C440" t="str">
            <v>UN</v>
          </cell>
          <cell r="D440">
            <v>2804.51</v>
          </cell>
        </row>
        <row r="441">
          <cell r="A441" t="str">
            <v>082304</v>
          </cell>
          <cell r="B441" t="str">
            <v>PROFUNDIDADE ATE 5,00 M</v>
          </cell>
          <cell r="C441" t="str">
            <v>UN</v>
          </cell>
          <cell r="D441">
            <v>3380.68</v>
          </cell>
        </row>
        <row r="442">
          <cell r="A442" t="str">
            <v>082305</v>
          </cell>
          <cell r="B442" t="str">
            <v>PROFUNDIDADE ATE 6,00 M</v>
          </cell>
          <cell r="C442" t="str">
            <v>UN</v>
          </cell>
          <cell r="D442">
            <v>3956.89</v>
          </cell>
        </row>
        <row r="443">
          <cell r="A443" t="str">
            <v>082306</v>
          </cell>
          <cell r="B443" t="str">
            <v>PROFUNDIDADE ATE 7,00 M</v>
          </cell>
          <cell r="C443" t="str">
            <v>UN</v>
          </cell>
          <cell r="D443">
            <v>4533.0600000000004</v>
          </cell>
        </row>
        <row r="445">
          <cell r="A445" t="str">
            <v>082400</v>
          </cell>
          <cell r="B445" t="str">
            <v>POCO DE VISITA EM ALVENARIA OU ADUELAS DE CONCRETO-DIAM.1,20 M P/COLET.TRONCO,EMISS E INTERCEPTORES</v>
          </cell>
        </row>
        <row r="446">
          <cell r="A446" t="str">
            <v>082401</v>
          </cell>
          <cell r="B446" t="str">
            <v>PROFUNDIDADE ATE 2,00 M</v>
          </cell>
          <cell r="C446" t="str">
            <v>UN</v>
          </cell>
          <cell r="D446">
            <v>2213.6999999999998</v>
          </cell>
        </row>
        <row r="447">
          <cell r="A447" t="str">
            <v>082402</v>
          </cell>
          <cell r="B447" t="str">
            <v>PROFUNDIDADE ATE 3,00 M</v>
          </cell>
          <cell r="C447" t="str">
            <v>UN</v>
          </cell>
          <cell r="D447">
            <v>2649.21</v>
          </cell>
        </row>
        <row r="448">
          <cell r="A448" t="str">
            <v>082403</v>
          </cell>
          <cell r="B448" t="str">
            <v>PROFUNDIDADE ATE 4,00 M</v>
          </cell>
          <cell r="C448" t="str">
            <v>UN</v>
          </cell>
          <cell r="D448">
            <v>3323.31</v>
          </cell>
        </row>
        <row r="449">
          <cell r="A449" t="str">
            <v>082404</v>
          </cell>
          <cell r="B449" t="str">
            <v>PROFUNDIDADE ATE 5,00 M</v>
          </cell>
          <cell r="C449" t="str">
            <v>UN</v>
          </cell>
          <cell r="D449">
            <v>3997.4</v>
          </cell>
        </row>
        <row r="450">
          <cell r="A450" t="str">
            <v>082405</v>
          </cell>
          <cell r="B450" t="str">
            <v>PROFUNDIDADE ATE 6,00 M</v>
          </cell>
          <cell r="C450" t="str">
            <v>UN</v>
          </cell>
          <cell r="D450">
            <v>4671.5</v>
          </cell>
        </row>
        <row r="451">
          <cell r="A451" t="str">
            <v>082406</v>
          </cell>
          <cell r="B451" t="str">
            <v>PROFUNDIDADE ATE 7,00 M</v>
          </cell>
          <cell r="C451" t="str">
            <v>UN</v>
          </cell>
          <cell r="D451">
            <v>5345.61</v>
          </cell>
        </row>
        <row r="453">
          <cell r="A453" t="str">
            <v>082500</v>
          </cell>
          <cell r="B453" t="str">
            <v>POCO DE INSPECAO - DIAMETRO 0,60 M</v>
          </cell>
        </row>
        <row r="454">
          <cell r="A454" t="str">
            <v>082501</v>
          </cell>
          <cell r="B454" t="str">
            <v>PROFUNDIDADE ATE 1,60 M - ALVENARIA</v>
          </cell>
          <cell r="C454" t="str">
            <v>UN</v>
          </cell>
          <cell r="D454">
            <v>944.32</v>
          </cell>
        </row>
        <row r="455">
          <cell r="A455" t="str">
            <v>082502</v>
          </cell>
          <cell r="B455" t="str">
            <v>PROFUNDIDADE ATE 1.60 M - ADUELA DE CONCRETO</v>
          </cell>
          <cell r="C455" t="str">
            <v>UN</v>
          </cell>
          <cell r="D455">
            <v>675.14</v>
          </cell>
        </row>
        <row r="456">
          <cell r="A456" t="str">
            <v>082503</v>
          </cell>
          <cell r="B456" t="str">
            <v>PROFUNDIDADE ATE 3.00 M - ADUELA DE CONCRETO</v>
          </cell>
          <cell r="C456" t="str">
            <v>UN</v>
          </cell>
          <cell r="D456">
            <v>890.16</v>
          </cell>
        </row>
        <row r="458">
          <cell r="A458" t="str">
            <v>082600</v>
          </cell>
          <cell r="B458" t="str">
            <v>ADUELA DE CONCRETO ARMADO, PRE-MOLDADA PONTA E BOLSA</v>
          </cell>
        </row>
        <row r="459">
          <cell r="A459" t="str">
            <v>082601</v>
          </cell>
          <cell r="B459" t="str">
            <v>DIAMETRO 0,80 M, H = 1,00 M</v>
          </cell>
          <cell r="C459" t="str">
            <v>UN</v>
          </cell>
          <cell r="D459">
            <v>171.7</v>
          </cell>
        </row>
        <row r="460">
          <cell r="A460" t="str">
            <v>082602</v>
          </cell>
          <cell r="B460" t="str">
            <v>DIAMETRO 1,00 M, H = 0,50 M</v>
          </cell>
          <cell r="C460" t="str">
            <v>UN</v>
          </cell>
          <cell r="D460">
            <v>114.61</v>
          </cell>
        </row>
        <row r="461">
          <cell r="A461" t="str">
            <v>082603</v>
          </cell>
          <cell r="B461" t="str">
            <v>DIAMETRO 1,20 M, H = 0,50 M</v>
          </cell>
          <cell r="C461" t="str">
            <v>UN</v>
          </cell>
          <cell r="D461">
            <v>132.1</v>
          </cell>
        </row>
        <row r="462">
          <cell r="A462" t="str">
            <v>082604</v>
          </cell>
          <cell r="B462" t="str">
            <v>DIAMETRO 1,30 M, H = 0,50 M</v>
          </cell>
          <cell r="C462" t="str">
            <v>UN</v>
          </cell>
          <cell r="D462">
            <v>151.52000000000001</v>
          </cell>
        </row>
        <row r="463">
          <cell r="A463" t="str">
            <v>082605</v>
          </cell>
          <cell r="B463" t="str">
            <v>DIAMETRO 1,50 M, H = 0,50 M</v>
          </cell>
          <cell r="C463" t="str">
            <v>UN</v>
          </cell>
          <cell r="D463">
            <v>171.3</v>
          </cell>
        </row>
        <row r="464">
          <cell r="A464" t="str">
            <v>082606</v>
          </cell>
          <cell r="B464" t="str">
            <v>DIAMETRO 1,80 M, H = 0,50 M</v>
          </cell>
          <cell r="C464" t="str">
            <v>UN</v>
          </cell>
          <cell r="D464">
            <v>282.43</v>
          </cell>
        </row>
        <row r="465">
          <cell r="A465" t="str">
            <v>082607</v>
          </cell>
          <cell r="B465" t="str">
            <v>DIAMETRO 2,12 M, H = 0,50 M</v>
          </cell>
          <cell r="C465" t="str">
            <v>UN</v>
          </cell>
          <cell r="D465">
            <v>385.48</v>
          </cell>
        </row>
        <row r="466">
          <cell r="A466" t="str">
            <v>082608</v>
          </cell>
          <cell r="B466" t="str">
            <v>DIAMETRO 2,50 M, H = 0,50 M</v>
          </cell>
          <cell r="C466" t="str">
            <v>UN</v>
          </cell>
          <cell r="D466">
            <v>486.59</v>
          </cell>
        </row>
        <row r="467">
          <cell r="A467" t="str">
            <v>082609</v>
          </cell>
          <cell r="B467" t="str">
            <v>DIAMETRO 3,00 M, H = 0,50 M</v>
          </cell>
          <cell r="C467" t="str">
            <v>UN</v>
          </cell>
          <cell r="D467">
            <v>560.27</v>
          </cell>
        </row>
        <row r="469">
          <cell r="A469" t="str">
            <v>082700</v>
          </cell>
          <cell r="B469" t="str">
            <v>ADUELA SUCESSIVAS DE CONCRETO ARMADO, MOLDADA IN LOCO</v>
          </cell>
        </row>
        <row r="470">
          <cell r="A470" t="str">
            <v>082701</v>
          </cell>
          <cell r="B470" t="str">
            <v>DIAMETRO 1,50 M</v>
          </cell>
          <cell r="C470" t="str">
            <v>M</v>
          </cell>
          <cell r="D470">
            <v>1375.07</v>
          </cell>
        </row>
        <row r="471">
          <cell r="A471" t="str">
            <v>082702</v>
          </cell>
          <cell r="B471" t="str">
            <v>DIAMETRO 2,00 M</v>
          </cell>
          <cell r="C471" t="str">
            <v>M</v>
          </cell>
          <cell r="D471">
            <v>1779.55</v>
          </cell>
        </row>
        <row r="472">
          <cell r="A472" t="str">
            <v>082703</v>
          </cell>
          <cell r="B472" t="str">
            <v>DIAMETRO 2,50 M</v>
          </cell>
          <cell r="C472" t="str">
            <v>M</v>
          </cell>
          <cell r="D472">
            <v>2184.08</v>
          </cell>
        </row>
        <row r="473">
          <cell r="A473" t="str">
            <v>082704</v>
          </cell>
          <cell r="B473" t="str">
            <v>DIAMETRO 3,00 M</v>
          </cell>
          <cell r="C473" t="str">
            <v>M</v>
          </cell>
          <cell r="D473">
            <v>2588.44</v>
          </cell>
        </row>
        <row r="474">
          <cell r="A474" t="str">
            <v>082705</v>
          </cell>
          <cell r="B474" t="str">
            <v>DIAMETRO 3,80 M</v>
          </cell>
          <cell r="C474" t="str">
            <v>M</v>
          </cell>
          <cell r="D474">
            <v>3235.58</v>
          </cell>
        </row>
        <row r="476">
          <cell r="A476" t="str">
            <v>082800</v>
          </cell>
          <cell r="B476" t="str">
            <v>DISPOSITIVOS ESPECIAIS E ESTRUTURAS ACESSORIAS</v>
          </cell>
        </row>
        <row r="477">
          <cell r="A477" t="str">
            <v>082801</v>
          </cell>
          <cell r="B477" t="str">
            <v>INSTALACAO DE HIDRANTES DE COLUNA</v>
          </cell>
          <cell r="C477" t="str">
            <v>UN</v>
          </cell>
          <cell r="D477">
            <v>223.08</v>
          </cell>
        </row>
        <row r="478">
          <cell r="A478" t="str">
            <v>082802</v>
          </cell>
          <cell r="B478" t="str">
            <v>INSTALACAO DE HIDRANTES SUBTERRANEO</v>
          </cell>
          <cell r="C478" t="str">
            <v>UN</v>
          </cell>
          <cell r="D478">
            <v>232.76</v>
          </cell>
        </row>
        <row r="479">
          <cell r="A479" t="str">
            <v>082803</v>
          </cell>
          <cell r="B479" t="str">
            <v>ASSENTAMENTO DE TUBOS DE QUEDA</v>
          </cell>
          <cell r="C479" t="str">
            <v>M</v>
          </cell>
          <cell r="D479">
            <v>115.35</v>
          </cell>
        </row>
        <row r="480">
          <cell r="A480" t="str">
            <v>082804</v>
          </cell>
          <cell r="B480" t="str">
            <v>ASSENTAMENTO DE TAMPAO DE FERRO FUNDIDO 600 MM</v>
          </cell>
          <cell r="C480" t="str">
            <v>UN</v>
          </cell>
          <cell r="D480">
            <v>35.93</v>
          </cell>
        </row>
        <row r="481">
          <cell r="A481" t="str">
            <v>082805</v>
          </cell>
          <cell r="B481" t="str">
            <v>ASSENTAMENTO DE TAMPAO DE FERRO FUNDIDO 900 MM</v>
          </cell>
          <cell r="C481" t="str">
            <v>UN</v>
          </cell>
          <cell r="D481">
            <v>53.95</v>
          </cell>
        </row>
        <row r="482">
          <cell r="A482" t="str">
            <v>082806</v>
          </cell>
          <cell r="B482" t="str">
            <v>TERMINAL DE LIMPEZA</v>
          </cell>
          <cell r="C482" t="str">
            <v>UN</v>
          </cell>
          <cell r="D482">
            <v>201.86</v>
          </cell>
        </row>
        <row r="483">
          <cell r="A483" t="str">
            <v>082807</v>
          </cell>
          <cell r="B483" t="str">
            <v>DISPOSITIVO DE PROTECAO PARA  REGISTRO EM TUBO DE CONCRETO</v>
          </cell>
          <cell r="C483" t="str">
            <v>UN</v>
          </cell>
          <cell r="D483">
            <v>66.709999999999994</v>
          </cell>
        </row>
        <row r="484">
          <cell r="A484" t="str">
            <v>082808</v>
          </cell>
          <cell r="B484" t="str">
            <v>DISPOSITIVO DE PROTECAO PARA REGISTRO EM TUBO CERAMICO</v>
          </cell>
          <cell r="C484" t="str">
            <v>UN</v>
          </cell>
          <cell r="D484">
            <v>38.380000000000003</v>
          </cell>
        </row>
        <row r="485">
          <cell r="A485" t="str">
            <v>082809</v>
          </cell>
          <cell r="B485" t="str">
            <v>CAIXA PASSAGEM PARA MUDANCA DIAMETRO E/OU DIRECAO - ATE 200 MM</v>
          </cell>
          <cell r="C485" t="str">
            <v>UN</v>
          </cell>
          <cell r="D485">
            <v>163.12</v>
          </cell>
        </row>
        <row r="486">
          <cell r="A486" t="str">
            <v>082810</v>
          </cell>
          <cell r="B486" t="str">
            <v>CAIXA PASSAGEM PARA MUDANCA DIAMETRO E/OU DIRECAO - 250 MM A 450 MM</v>
          </cell>
          <cell r="C486" t="str">
            <v>UN</v>
          </cell>
          <cell r="D486">
            <v>281.7</v>
          </cell>
        </row>
        <row r="487">
          <cell r="A487" t="str">
            <v>082811</v>
          </cell>
          <cell r="B487" t="str">
            <v>BOCA DE LOBO</v>
          </cell>
          <cell r="C487" t="str">
            <v>UN</v>
          </cell>
          <cell r="D487">
            <v>562.88</v>
          </cell>
        </row>
        <row r="488">
          <cell r="A488" t="str">
            <v>082812</v>
          </cell>
          <cell r="B488" t="str">
            <v>EXECUCAO DE TAMPA DE BOCA DE LOBO</v>
          </cell>
          <cell r="C488" t="str">
            <v>UN</v>
          </cell>
          <cell r="D488">
            <v>57.81</v>
          </cell>
        </row>
        <row r="489">
          <cell r="A489" t="str">
            <v>082813</v>
          </cell>
          <cell r="B489" t="str">
            <v>TAMPA DE INSPECAO EM CONCRETO ARMADO</v>
          </cell>
          <cell r="C489" t="str">
            <v>M3</v>
          </cell>
          <cell r="D489">
            <v>842.91</v>
          </cell>
        </row>
        <row r="490">
          <cell r="A490" t="str">
            <v>082814</v>
          </cell>
          <cell r="B490" t="str">
            <v>SAIDA JUNTO AO CORREGO DIAM. ATE 250 MM</v>
          </cell>
          <cell r="C490" t="str">
            <v>UN</v>
          </cell>
          <cell r="D490">
            <v>147.44</v>
          </cell>
        </row>
        <row r="491">
          <cell r="A491" t="str">
            <v>082815</v>
          </cell>
          <cell r="B491" t="str">
            <v>SAIDA JUNTO AO CORREGO DIAM. DE 300 MM A 350 MM</v>
          </cell>
          <cell r="C491" t="str">
            <v>UN</v>
          </cell>
          <cell r="D491">
            <v>169.96</v>
          </cell>
        </row>
        <row r="492">
          <cell r="A492" t="str">
            <v>082816</v>
          </cell>
          <cell r="B492" t="str">
            <v>SAIDA JUNTO AO CORREGO DIAM. DE 400 MM A 600 MM</v>
          </cell>
          <cell r="C492" t="str">
            <v>UN</v>
          </cell>
          <cell r="D492">
            <v>241.32</v>
          </cell>
        </row>
        <row r="494">
          <cell r="A494" t="str">
            <v>082900</v>
          </cell>
          <cell r="B494" t="str">
            <v>CAIXA DE ALVENARIA DE 1 TIJOLO</v>
          </cell>
        </row>
        <row r="495">
          <cell r="A495" t="str">
            <v>082901</v>
          </cell>
          <cell r="B495" t="str">
            <v>(0,80 X 0,80) M</v>
          </cell>
          <cell r="C495" t="str">
            <v>M</v>
          </cell>
          <cell r="D495">
            <v>470.04</v>
          </cell>
        </row>
        <row r="496">
          <cell r="A496" t="str">
            <v>082902</v>
          </cell>
          <cell r="B496" t="str">
            <v>(0,80 X 1,00) M</v>
          </cell>
          <cell r="C496" t="str">
            <v>M</v>
          </cell>
          <cell r="D496">
            <v>524.30999999999995</v>
          </cell>
        </row>
        <row r="497">
          <cell r="A497" t="str">
            <v>082903</v>
          </cell>
          <cell r="B497" t="str">
            <v>(1,00 X 1,00) M</v>
          </cell>
          <cell r="C497" t="str">
            <v>M</v>
          </cell>
          <cell r="D497">
            <v>581.58000000000004</v>
          </cell>
        </row>
        <row r="498">
          <cell r="A498" t="str">
            <v>082904</v>
          </cell>
          <cell r="B498" t="str">
            <v>(1,00 X 1,10) M</v>
          </cell>
          <cell r="C498" t="str">
            <v>M</v>
          </cell>
          <cell r="D498">
            <v>610.32000000000005</v>
          </cell>
        </row>
        <row r="499">
          <cell r="A499" t="str">
            <v>082905</v>
          </cell>
          <cell r="B499" t="str">
            <v>(1,00 X 1,20) M</v>
          </cell>
          <cell r="C499" t="str">
            <v>M</v>
          </cell>
          <cell r="D499">
            <v>631.03</v>
          </cell>
        </row>
        <row r="500">
          <cell r="A500" t="str">
            <v>082906</v>
          </cell>
          <cell r="B500" t="str">
            <v>(1,00 X 1,35) M</v>
          </cell>
          <cell r="C500" t="str">
            <v>M</v>
          </cell>
          <cell r="D500">
            <v>681.98</v>
          </cell>
        </row>
        <row r="501">
          <cell r="A501" t="str">
            <v>082907</v>
          </cell>
          <cell r="B501" t="str">
            <v>(1,00 X 1,50) M</v>
          </cell>
          <cell r="C501" t="str">
            <v>M</v>
          </cell>
          <cell r="D501">
            <v>767.98</v>
          </cell>
        </row>
        <row r="502">
          <cell r="A502" t="str">
            <v>082908</v>
          </cell>
          <cell r="B502" t="str">
            <v>(1,10 X 1,10) M</v>
          </cell>
          <cell r="C502" t="str">
            <v>M</v>
          </cell>
          <cell r="D502">
            <v>639.76</v>
          </cell>
        </row>
        <row r="503">
          <cell r="A503" t="str">
            <v>082909</v>
          </cell>
          <cell r="B503" t="str">
            <v>(1,20 X 1,20) M</v>
          </cell>
          <cell r="C503" t="str">
            <v>M</v>
          </cell>
          <cell r="D503">
            <v>699.43</v>
          </cell>
        </row>
        <row r="504">
          <cell r="A504" t="str">
            <v>082910</v>
          </cell>
          <cell r="B504" t="str">
            <v>(1,20 X 1,50) M</v>
          </cell>
          <cell r="C504" t="str">
            <v>M</v>
          </cell>
          <cell r="D504">
            <v>790.04</v>
          </cell>
        </row>
        <row r="505">
          <cell r="A505" t="str">
            <v>082911</v>
          </cell>
          <cell r="B505" t="str">
            <v>(1,50 X 1,50) M</v>
          </cell>
          <cell r="C505" t="str">
            <v>M</v>
          </cell>
          <cell r="D505">
            <v>887.61</v>
          </cell>
        </row>
        <row r="506">
          <cell r="A506" t="str">
            <v>082912</v>
          </cell>
          <cell r="B506" t="str">
            <v>(1,50 X 2,00) M</v>
          </cell>
          <cell r="C506" t="str">
            <v>M</v>
          </cell>
          <cell r="D506">
            <v>1050.1600000000001</v>
          </cell>
        </row>
        <row r="507">
          <cell r="A507" t="str">
            <v>082913</v>
          </cell>
          <cell r="B507" t="str">
            <v>(2,00 X 2,00) M</v>
          </cell>
          <cell r="C507" t="str">
            <v>M</v>
          </cell>
          <cell r="D507">
            <v>1231.9100000000001</v>
          </cell>
        </row>
        <row r="508">
          <cell r="A508" t="str">
            <v>082914</v>
          </cell>
          <cell r="B508" t="str">
            <v>(2,00 X 2,50) M</v>
          </cell>
          <cell r="C508" t="str">
            <v>M</v>
          </cell>
          <cell r="D508">
            <v>1413.67</v>
          </cell>
        </row>
        <row r="510">
          <cell r="A510" t="str">
            <v>083000</v>
          </cell>
          <cell r="B510" t="str">
            <v>CAIXA DE ALVENARIA DE 1/2 TIJOLO</v>
          </cell>
        </row>
        <row r="511">
          <cell r="A511" t="str">
            <v>083001</v>
          </cell>
          <cell r="B511" t="str">
            <v>(0,60 X 0,60) M</v>
          </cell>
          <cell r="C511" t="str">
            <v>M</v>
          </cell>
          <cell r="D511">
            <v>235.15</v>
          </cell>
        </row>
        <row r="512">
          <cell r="A512" t="str">
            <v>083002</v>
          </cell>
          <cell r="B512" t="str">
            <v>(0,80 X 0,80) M</v>
          </cell>
          <cell r="C512" t="str">
            <v>M</v>
          </cell>
          <cell r="D512">
            <v>317.19</v>
          </cell>
        </row>
        <row r="513">
          <cell r="A513" t="str">
            <v>083003</v>
          </cell>
          <cell r="B513" t="str">
            <v>(0,90 X 0,90) M</v>
          </cell>
          <cell r="C513" t="str">
            <v>M</v>
          </cell>
          <cell r="D513">
            <v>357.33</v>
          </cell>
        </row>
        <row r="514">
          <cell r="A514" t="str">
            <v>083004</v>
          </cell>
          <cell r="B514" t="str">
            <v>(1,00 X 0,80) M</v>
          </cell>
          <cell r="C514" t="str">
            <v>M</v>
          </cell>
          <cell r="D514">
            <v>356.51</v>
          </cell>
        </row>
        <row r="515">
          <cell r="A515" t="str">
            <v>083005</v>
          </cell>
          <cell r="B515" t="str">
            <v>(1,00 X 1,00) M</v>
          </cell>
          <cell r="C515" t="str">
            <v>M</v>
          </cell>
          <cell r="D515">
            <v>400.1</v>
          </cell>
        </row>
        <row r="516">
          <cell r="A516" t="str">
            <v>083006</v>
          </cell>
          <cell r="B516" t="str">
            <v>(1,00 X 1,20) M</v>
          </cell>
          <cell r="C516" t="str">
            <v>M</v>
          </cell>
          <cell r="D516">
            <v>445.78</v>
          </cell>
        </row>
        <row r="518">
          <cell r="A518" t="str">
            <v>083100</v>
          </cell>
          <cell r="B518" t="str">
            <v>DISPOSITIVOS PARA LAGOA</v>
          </cell>
        </row>
        <row r="519">
          <cell r="A519" t="str">
            <v>083101</v>
          </cell>
          <cell r="B519" t="str">
            <v>PLACA DE CONCRETO</v>
          </cell>
          <cell r="C519" t="str">
            <v>M2</v>
          </cell>
          <cell r="D519">
            <v>66.23</v>
          </cell>
        </row>
        <row r="520">
          <cell r="A520" t="str">
            <v>083102</v>
          </cell>
          <cell r="B520" t="str">
            <v>ABRIGO PADRAO</v>
          </cell>
          <cell r="C520" t="str">
            <v>UN</v>
          </cell>
          <cell r="D520">
            <v>7447.21</v>
          </cell>
        </row>
        <row r="521">
          <cell r="A521" t="str">
            <v>083103</v>
          </cell>
          <cell r="B521" t="str">
            <v>CAIXA "1" (1,50 X 1,30) M</v>
          </cell>
          <cell r="C521" t="str">
            <v>M</v>
          </cell>
          <cell r="D521">
            <v>2484.86</v>
          </cell>
        </row>
        <row r="522">
          <cell r="A522" t="str">
            <v>083104</v>
          </cell>
          <cell r="B522" t="str">
            <v>CAIXA "2" (2,40 X 0,80) M</v>
          </cell>
          <cell r="C522" t="str">
            <v>M</v>
          </cell>
          <cell r="D522">
            <v>989.13</v>
          </cell>
        </row>
        <row r="523">
          <cell r="A523" t="str">
            <v>083105</v>
          </cell>
          <cell r="B523" t="str">
            <v>CAIXA "3" (1,60 X 0,80) M</v>
          </cell>
          <cell r="C523" t="str">
            <v>M</v>
          </cell>
          <cell r="D523">
            <v>1140.8699999999999</v>
          </cell>
        </row>
        <row r="524">
          <cell r="A524" t="str">
            <v>083106</v>
          </cell>
          <cell r="B524" t="str">
            <v>CAIXA "4" (0,60 X 0,60) M</v>
          </cell>
          <cell r="C524" t="str">
            <v>M</v>
          </cell>
          <cell r="D524">
            <v>301.35000000000002</v>
          </cell>
        </row>
        <row r="525">
          <cell r="A525" t="str">
            <v>083107</v>
          </cell>
          <cell r="B525" t="str">
            <v>CAIXA "6" (1,50 X 1,00) M</v>
          </cell>
          <cell r="C525" t="str">
            <v>M</v>
          </cell>
          <cell r="D525">
            <v>1224.9100000000001</v>
          </cell>
        </row>
        <row r="526">
          <cell r="A526" t="str">
            <v>083108</v>
          </cell>
          <cell r="B526" t="str">
            <v>CAIXA "7" (0,80 X 0,80) M</v>
          </cell>
          <cell r="C526" t="str">
            <v>M</v>
          </cell>
          <cell r="D526">
            <v>879.66</v>
          </cell>
        </row>
        <row r="527">
          <cell r="A527" t="str">
            <v>083109</v>
          </cell>
          <cell r="B527" t="str">
            <v>CAIXA DE INSPECAO (0,60 X 0,60) M</v>
          </cell>
          <cell r="C527" t="str">
            <v>M</v>
          </cell>
          <cell r="D527">
            <v>419.78</v>
          </cell>
        </row>
        <row r="528">
          <cell r="A528" t="str">
            <v>083110</v>
          </cell>
          <cell r="B528" t="str">
            <v>CAIXA DE INSPECAO (0,80 X 0,80) M</v>
          </cell>
          <cell r="C528" t="str">
            <v>M</v>
          </cell>
          <cell r="D528">
            <v>583.35</v>
          </cell>
        </row>
        <row r="529">
          <cell r="A529" t="str">
            <v>083111</v>
          </cell>
          <cell r="B529" t="str">
            <v>DISPOSITIVO DE SAIDA "A"</v>
          </cell>
          <cell r="C529" t="str">
            <v>UN</v>
          </cell>
          <cell r="D529">
            <v>1022.8</v>
          </cell>
        </row>
        <row r="530">
          <cell r="A530" t="str">
            <v>083112</v>
          </cell>
          <cell r="B530" t="str">
            <v>DISPOSITIVO DE SAIDA "E"</v>
          </cell>
          <cell r="C530" t="str">
            <v>UN</v>
          </cell>
          <cell r="D530">
            <v>8209.8700000000008</v>
          </cell>
        </row>
        <row r="532">
          <cell r="A532" t="str">
            <v>090000</v>
          </cell>
          <cell r="B532" t="str">
            <v>ASSENTAMENTO</v>
          </cell>
        </row>
        <row r="533">
          <cell r="A533" t="str">
            <v>090100</v>
          </cell>
          <cell r="B533" t="str">
            <v>ASSENTAMENTO DE TUBOS E PECAS DE PVC RIGIDO E PVC RIGIDO DEFOFO PARA REDES DE DISTRIBUICAO DE AGUA</v>
          </cell>
        </row>
        <row r="534">
          <cell r="A534" t="str">
            <v>090101</v>
          </cell>
          <cell r="B534" t="str">
            <v>TUBOS E PECAS, DIAMETRO 50 MM - PVC RIGIDO (A)</v>
          </cell>
          <cell r="C534" t="str">
            <v>M</v>
          </cell>
          <cell r="D534">
            <v>4.8600000000000003</v>
          </cell>
        </row>
        <row r="535">
          <cell r="A535" t="str">
            <v>090102</v>
          </cell>
          <cell r="B535" t="str">
            <v>TUBOS E PECAS, DIAMETRO 75 MM - PVC RIGIDO (A)</v>
          </cell>
          <cell r="C535" t="str">
            <v>M</v>
          </cell>
          <cell r="D535">
            <v>5.0199999999999996</v>
          </cell>
        </row>
        <row r="536">
          <cell r="A536" t="str">
            <v>090103</v>
          </cell>
          <cell r="B536" t="str">
            <v>TUBOS E PECAS, DIAMETRO 100 MM - PVC RIGIDO E PVC RIGIDO DEFOFO (A)</v>
          </cell>
          <cell r="C536" t="str">
            <v>M</v>
          </cell>
          <cell r="D536">
            <v>5.28</v>
          </cell>
        </row>
        <row r="537">
          <cell r="A537" t="str">
            <v>090104</v>
          </cell>
          <cell r="B537" t="str">
            <v>TUBOS E PECAS, DIAMETRO 150 MM - PVC RIGIDO E PVC  RIGIDO DEFOFO (A)</v>
          </cell>
          <cell r="C537" t="str">
            <v>M</v>
          </cell>
          <cell r="D537">
            <v>5.85</v>
          </cell>
        </row>
        <row r="538">
          <cell r="A538" t="str">
            <v>090105</v>
          </cell>
          <cell r="B538" t="str">
            <v>TUBOS E PECAS, DIAMETRO 200 MM - PVC RIGIDO E PVC RIGIDO DEFOFO (A)</v>
          </cell>
          <cell r="C538" t="str">
            <v>M</v>
          </cell>
          <cell r="D538">
            <v>6.74</v>
          </cell>
        </row>
        <row r="539">
          <cell r="A539" t="str">
            <v>090106</v>
          </cell>
          <cell r="B539" t="str">
            <v>TUBOS E PECAS, DIAMETRO 250 MM - PVC RIGIDO DEFOFO (A)</v>
          </cell>
          <cell r="C539" t="str">
            <v>M</v>
          </cell>
          <cell r="D539">
            <v>7.94</v>
          </cell>
        </row>
        <row r="540">
          <cell r="A540" t="str">
            <v>090107</v>
          </cell>
          <cell r="B540" t="str">
            <v>TUBOS E PECAS, DIAMETRO 300 MM - PVC RIGIDO DEFOFO (A)</v>
          </cell>
          <cell r="C540" t="str">
            <v>M</v>
          </cell>
          <cell r="D540">
            <v>8.85</v>
          </cell>
        </row>
        <row r="541">
          <cell r="A541" t="str">
            <v>090131</v>
          </cell>
          <cell r="B541" t="str">
            <v>TUBOS E PECAS, DIAM. 50 MM - PVC RIGIDO (B)</v>
          </cell>
          <cell r="C541" t="str">
            <v>M</v>
          </cell>
          <cell r="D541">
            <v>3.85</v>
          </cell>
        </row>
        <row r="542">
          <cell r="A542" t="str">
            <v>090132</v>
          </cell>
          <cell r="B542" t="str">
            <v>TUBOS E PECAS, DIAM. 75 MM - PVC RIGIDO (B)</v>
          </cell>
          <cell r="C542" t="str">
            <v>M</v>
          </cell>
          <cell r="D542">
            <v>4.04</v>
          </cell>
        </row>
        <row r="543">
          <cell r="A543" t="str">
            <v>090133</v>
          </cell>
          <cell r="B543" t="str">
            <v>TUBOS E PECAS, DIAM. 100 MM - PVC RIGIDO E PVC RIGIDO DEFOFO (B)</v>
          </cell>
          <cell r="C543" t="str">
            <v>M</v>
          </cell>
          <cell r="D543">
            <v>4.18</v>
          </cell>
        </row>
        <row r="544">
          <cell r="A544" t="str">
            <v>090134</v>
          </cell>
          <cell r="B544" t="str">
            <v>TUBOS E PECAS, DIAM. 150 MM - PVC RIGIDO E PVC RIGIDO DEFOFO (B)</v>
          </cell>
          <cell r="C544" t="str">
            <v>M</v>
          </cell>
          <cell r="D544">
            <v>4.37</v>
          </cell>
        </row>
        <row r="545">
          <cell r="A545" t="str">
            <v>090135</v>
          </cell>
          <cell r="B545" t="str">
            <v>TUBOS E PECAS, DIAM. 200 MM - PVC RIGIDO E PVC RIGIDO DEFOFO (B)</v>
          </cell>
          <cell r="C545" t="str">
            <v>M</v>
          </cell>
          <cell r="D545">
            <v>5.38</v>
          </cell>
        </row>
        <row r="546">
          <cell r="A546" t="str">
            <v>090136</v>
          </cell>
          <cell r="B546" t="str">
            <v>TUBOS E PECAS, DIAM. 250 MM - PVC RIGIDO DEFOFO (B)</v>
          </cell>
          <cell r="C546" t="str">
            <v>M</v>
          </cell>
          <cell r="D546">
            <v>6.33</v>
          </cell>
        </row>
        <row r="547">
          <cell r="A547" t="str">
            <v>090137</v>
          </cell>
          <cell r="B547" t="str">
            <v>TUBOS E PECAS, DIAM. 300 MM - PVC RIGIDO DEFOFO (B)</v>
          </cell>
          <cell r="C547" t="str">
            <v>M</v>
          </cell>
          <cell r="D547">
            <v>7.1</v>
          </cell>
        </row>
        <row r="548">
          <cell r="A548" t="str">
            <v>090151</v>
          </cell>
          <cell r="B548" t="str">
            <v>TUBOS E PECAS, DIAM. 50 MM - PVC RIGIDO (C)</v>
          </cell>
          <cell r="C548" t="str">
            <v>M</v>
          </cell>
          <cell r="D548">
            <v>2.38</v>
          </cell>
        </row>
        <row r="549">
          <cell r="A549" t="str">
            <v>090152</v>
          </cell>
          <cell r="B549" t="str">
            <v>TUBOS E PECAS, DIAM. 75 MM - PVC RIGIDO (C)</v>
          </cell>
          <cell r="C549" t="str">
            <v>M</v>
          </cell>
          <cell r="D549">
            <v>2.4700000000000002</v>
          </cell>
        </row>
        <row r="550">
          <cell r="A550" t="str">
            <v>090153</v>
          </cell>
          <cell r="B550" t="str">
            <v>TUBOS E PECAS, DIAM. 100 MM - PVC RIGIDO DEFOFO (C)</v>
          </cell>
          <cell r="C550" t="str">
            <v>M</v>
          </cell>
          <cell r="D550">
            <v>2.58</v>
          </cell>
        </row>
        <row r="551">
          <cell r="A551" t="str">
            <v>090154</v>
          </cell>
          <cell r="B551" t="str">
            <v>TUBOS E PECAS, DIAM. 150 MM - PVC RIGIDO E PVC RIGIDO DEFOFO (C)</v>
          </cell>
          <cell r="C551" t="str">
            <v>M</v>
          </cell>
          <cell r="D551">
            <v>2.84</v>
          </cell>
        </row>
        <row r="552">
          <cell r="A552" t="str">
            <v>090155</v>
          </cell>
          <cell r="B552" t="str">
            <v>TUBOS E PECAS, DIAM. 200 MM - PVC RIGIDO E PVC RIGIDO DEFOFO (C)</v>
          </cell>
          <cell r="C552" t="str">
            <v>M</v>
          </cell>
          <cell r="D552">
            <v>3.33</v>
          </cell>
        </row>
        <row r="553">
          <cell r="A553" t="str">
            <v>090156</v>
          </cell>
          <cell r="B553" t="str">
            <v>TUBOS E PECAS, DIAM. 250 MM - PVC RIGIDO DEFOFO (C)</v>
          </cell>
          <cell r="C553" t="str">
            <v>M</v>
          </cell>
          <cell r="D553">
            <v>3.95</v>
          </cell>
        </row>
        <row r="554">
          <cell r="A554" t="str">
            <v>090157</v>
          </cell>
          <cell r="B554" t="str">
            <v>TUBOS E PECAS, DIAM. 300 MM - PVC RIGIDO DEFOFO (C)</v>
          </cell>
          <cell r="C554" t="str">
            <v>M</v>
          </cell>
          <cell r="D554">
            <v>4.37</v>
          </cell>
        </row>
        <row r="556">
          <cell r="A556" t="str">
            <v>090200</v>
          </cell>
          <cell r="B556" t="str">
            <v>ASSENTAMENTO DE TUBOS E PECAS DE FERRO FUNDIDO PARA REDES DE DISTRIBUICAO DE AGUA</v>
          </cell>
        </row>
        <row r="557">
          <cell r="A557" t="str">
            <v>090201</v>
          </cell>
          <cell r="B557" t="str">
            <v>TUBOS E PECAS, DIAMETRO 50 MM (A)</v>
          </cell>
          <cell r="C557" t="str">
            <v>M</v>
          </cell>
          <cell r="D557">
            <v>6.15</v>
          </cell>
        </row>
        <row r="558">
          <cell r="A558" t="str">
            <v>090202</v>
          </cell>
          <cell r="B558" t="str">
            <v>TUBOS E PECAS, DIAMETRO 75 MM (A)</v>
          </cell>
          <cell r="C558" t="str">
            <v>M</v>
          </cell>
          <cell r="D558">
            <v>6.86</v>
          </cell>
        </row>
        <row r="559">
          <cell r="A559" t="str">
            <v>090203</v>
          </cell>
          <cell r="B559" t="str">
            <v>TUBOS E PECAS, DIAMETRO 100 MM (A)</v>
          </cell>
          <cell r="C559" t="str">
            <v>M</v>
          </cell>
          <cell r="D559">
            <v>7.78</v>
          </cell>
        </row>
        <row r="560">
          <cell r="A560" t="str">
            <v>090204</v>
          </cell>
          <cell r="B560" t="str">
            <v>TUBOS E PECAS, DIAMETRO 150 MM (A)</v>
          </cell>
          <cell r="C560" t="str">
            <v>M</v>
          </cell>
          <cell r="D560">
            <v>9.56</v>
          </cell>
        </row>
        <row r="561">
          <cell r="A561" t="str">
            <v>090205</v>
          </cell>
          <cell r="B561" t="str">
            <v>TUBOS E PECAS, DIAMETRO 200 MM (A)</v>
          </cell>
          <cell r="C561" t="str">
            <v>M</v>
          </cell>
          <cell r="D561">
            <v>10.65</v>
          </cell>
        </row>
        <row r="562">
          <cell r="A562" t="str">
            <v>090206</v>
          </cell>
          <cell r="B562" t="str">
            <v>TUBOS E PECAS, DIAMETRO 250 MM (A)</v>
          </cell>
          <cell r="C562" t="str">
            <v>M</v>
          </cell>
          <cell r="D562">
            <v>11.87</v>
          </cell>
        </row>
        <row r="563">
          <cell r="A563" t="str">
            <v>090207</v>
          </cell>
          <cell r="B563" t="str">
            <v>TUBOS E PECAS, DIAMETRO 300 MM (A)</v>
          </cell>
          <cell r="C563" t="str">
            <v>M</v>
          </cell>
          <cell r="D563">
            <v>14.21</v>
          </cell>
        </row>
        <row r="564">
          <cell r="A564" t="str">
            <v>090208</v>
          </cell>
          <cell r="B564" t="str">
            <v>TUBOS E PECAS, DIAMETRO 400 MM (A)</v>
          </cell>
          <cell r="C564" t="str">
            <v>M</v>
          </cell>
          <cell r="D564">
            <v>17.260000000000002</v>
          </cell>
        </row>
        <row r="565">
          <cell r="A565" t="str">
            <v>090209</v>
          </cell>
          <cell r="B565" t="str">
            <v>TUBOS E PECAS, DIAMETRO 500 MM (A)</v>
          </cell>
          <cell r="C565" t="str">
            <v>M</v>
          </cell>
          <cell r="D565">
            <v>20.57</v>
          </cell>
        </row>
        <row r="566">
          <cell r="A566" t="str">
            <v>090210</v>
          </cell>
          <cell r="B566" t="str">
            <v>TUBOS E PECAS, DIAMETRO 600 MM (A)</v>
          </cell>
          <cell r="C566" t="str">
            <v>M</v>
          </cell>
          <cell r="D566">
            <v>24.44</v>
          </cell>
        </row>
        <row r="567">
          <cell r="A567" t="str">
            <v>090231</v>
          </cell>
          <cell r="B567" t="str">
            <v>TUBOS E PECAS, DIAM. 50 MM (B)</v>
          </cell>
          <cell r="C567" t="str">
            <v>M</v>
          </cell>
          <cell r="D567">
            <v>4.92</v>
          </cell>
        </row>
        <row r="568">
          <cell r="A568" t="str">
            <v>090232</v>
          </cell>
          <cell r="B568" t="str">
            <v>TUBOS E PECAS, DIAM. 75 MM (B)</v>
          </cell>
          <cell r="C568" t="str">
            <v>M</v>
          </cell>
          <cell r="D568">
            <v>5.49</v>
          </cell>
        </row>
        <row r="569">
          <cell r="A569" t="str">
            <v>090233</v>
          </cell>
          <cell r="B569" t="str">
            <v>TUBOS E PECAS, DIAM. 100 MM (B)</v>
          </cell>
          <cell r="C569" t="str">
            <v>M</v>
          </cell>
          <cell r="D569">
            <v>6.19</v>
          </cell>
        </row>
        <row r="570">
          <cell r="A570" t="str">
            <v>090234</v>
          </cell>
          <cell r="B570" t="str">
            <v>TUBOS E PECAS, DIAM. 150 MM (B)</v>
          </cell>
          <cell r="C570" t="str">
            <v>M</v>
          </cell>
          <cell r="D570">
            <v>7.66</v>
          </cell>
        </row>
        <row r="571">
          <cell r="A571" t="str">
            <v>090235</v>
          </cell>
          <cell r="B571" t="str">
            <v>TUBOS E PECAS, DIAM. 200 MM (B)</v>
          </cell>
          <cell r="C571" t="str">
            <v>M</v>
          </cell>
          <cell r="D571">
            <v>8.48</v>
          </cell>
        </row>
        <row r="572">
          <cell r="A572" t="str">
            <v>090236</v>
          </cell>
          <cell r="B572" t="str">
            <v>TUBOS E PECAS, DIAM. 250 MM (B)</v>
          </cell>
          <cell r="C572" t="str">
            <v>M</v>
          </cell>
          <cell r="D572">
            <v>9.48</v>
          </cell>
        </row>
        <row r="573">
          <cell r="A573" t="str">
            <v>090237</v>
          </cell>
          <cell r="B573" t="str">
            <v>TUBOS E PECAS, DIAM. 300 MM (B)</v>
          </cell>
          <cell r="C573" t="str">
            <v>M</v>
          </cell>
          <cell r="D573">
            <v>11.37</v>
          </cell>
        </row>
        <row r="574">
          <cell r="A574" t="str">
            <v>090238</v>
          </cell>
          <cell r="B574" t="str">
            <v>TUBOS E PECAS, DIAM. 400 MM (B)</v>
          </cell>
          <cell r="C574" t="str">
            <v>M</v>
          </cell>
          <cell r="D574">
            <v>13.77</v>
          </cell>
        </row>
        <row r="575">
          <cell r="A575" t="str">
            <v>090239</v>
          </cell>
          <cell r="B575" t="str">
            <v>TUBOS E PECAS, DIAMETRO, 500 MM (B)</v>
          </cell>
          <cell r="C575" t="str">
            <v>M</v>
          </cell>
          <cell r="D575">
            <v>16.46</v>
          </cell>
        </row>
        <row r="576">
          <cell r="A576" t="str">
            <v>090240</v>
          </cell>
          <cell r="B576" t="str">
            <v>TUBOS E PECAS, DIAM. 600 MM (B)</v>
          </cell>
          <cell r="C576" t="str">
            <v>M</v>
          </cell>
          <cell r="D576">
            <v>17.48</v>
          </cell>
        </row>
        <row r="577">
          <cell r="A577" t="str">
            <v>090251</v>
          </cell>
          <cell r="B577" t="str">
            <v>TUBOS E PECAS, DIAM. 50 MM (C)</v>
          </cell>
          <cell r="C577" t="str">
            <v>M</v>
          </cell>
          <cell r="D577">
            <v>3.03</v>
          </cell>
        </row>
        <row r="578">
          <cell r="A578" t="str">
            <v>090252</v>
          </cell>
          <cell r="B578" t="str">
            <v>TUBOS E PECAS, DIAM. 75 MM (C)</v>
          </cell>
          <cell r="C578" t="str">
            <v>M</v>
          </cell>
          <cell r="D578">
            <v>3.39</v>
          </cell>
        </row>
        <row r="579">
          <cell r="A579" t="str">
            <v>090253</v>
          </cell>
          <cell r="B579" t="str">
            <v>TUBOS E PECAS, DIAM. 100 MM (C)</v>
          </cell>
          <cell r="C579" t="str">
            <v>M</v>
          </cell>
          <cell r="D579">
            <v>3.84</v>
          </cell>
        </row>
        <row r="580">
          <cell r="A580" t="str">
            <v>090254</v>
          </cell>
          <cell r="B580" t="str">
            <v>TUBOS E PECAS, DIAM. 150 MM (C)</v>
          </cell>
          <cell r="C580" t="str">
            <v>M</v>
          </cell>
          <cell r="D580">
            <v>4.7</v>
          </cell>
        </row>
        <row r="581">
          <cell r="A581" t="str">
            <v>090255</v>
          </cell>
          <cell r="B581" t="str">
            <v>TUBOS E PECAS, DIAM. 200 MM (C)</v>
          </cell>
          <cell r="C581" t="str">
            <v>M</v>
          </cell>
          <cell r="D581">
            <v>5.25</v>
          </cell>
        </row>
        <row r="582">
          <cell r="A582" t="str">
            <v>090256</v>
          </cell>
          <cell r="B582" t="str">
            <v>TUBOS E PECAS, DIAM. 250 MM (C)</v>
          </cell>
          <cell r="C582" t="str">
            <v>M</v>
          </cell>
          <cell r="D582">
            <v>5.89</v>
          </cell>
        </row>
        <row r="583">
          <cell r="A583" t="str">
            <v>090257</v>
          </cell>
          <cell r="B583" t="str">
            <v>TUBOS E PECAS, DIAM. 300 MM (C)</v>
          </cell>
          <cell r="C583" t="str">
            <v>M</v>
          </cell>
          <cell r="D583">
            <v>7.04</v>
          </cell>
        </row>
        <row r="584">
          <cell r="A584" t="str">
            <v>090258</v>
          </cell>
          <cell r="B584" t="str">
            <v>TUBOS E PECAS, DIAM. 400 MM (C)</v>
          </cell>
          <cell r="C584" t="str">
            <v>M</v>
          </cell>
          <cell r="D584">
            <v>8.56</v>
          </cell>
        </row>
        <row r="585">
          <cell r="A585" t="str">
            <v>090259</v>
          </cell>
          <cell r="B585" t="str">
            <v>TUBOS E PECAS, DIAM. 500 MM (C)</v>
          </cell>
          <cell r="C585" t="str">
            <v>M</v>
          </cell>
          <cell r="D585">
            <v>10.220000000000001</v>
          </cell>
        </row>
        <row r="586">
          <cell r="A586" t="str">
            <v>090260</v>
          </cell>
          <cell r="B586" t="str">
            <v>TUBOS E PECAS, DIAM. 600 MM (C)</v>
          </cell>
          <cell r="C586" t="str">
            <v>M</v>
          </cell>
          <cell r="D586">
            <v>12.12</v>
          </cell>
        </row>
        <row r="588">
          <cell r="A588" t="str">
            <v>090400</v>
          </cell>
          <cell r="B588" t="str">
            <v>ASSENTAMENTO SIMPLES DE TUBOS E PECAS DE CERAMICA</v>
          </cell>
        </row>
        <row r="589">
          <cell r="A589" t="str">
            <v>090401</v>
          </cell>
          <cell r="B589" t="str">
            <v>TUBOS E PECAS, DIAMETRO 100 MM (A)</v>
          </cell>
          <cell r="C589" t="str">
            <v>M</v>
          </cell>
          <cell r="D589">
            <v>5.24</v>
          </cell>
        </row>
        <row r="590">
          <cell r="A590" t="str">
            <v>090402</v>
          </cell>
          <cell r="B590" t="str">
            <v>TUBOS E PECAS, DIAMETRO 150 MM (A)</v>
          </cell>
          <cell r="C590" t="str">
            <v>M</v>
          </cell>
          <cell r="D590">
            <v>6.63</v>
          </cell>
        </row>
        <row r="591">
          <cell r="A591" t="str">
            <v>090403</v>
          </cell>
          <cell r="B591" t="str">
            <v>TUBOS E PECAS, DIAMETRO 200 MM (A)</v>
          </cell>
          <cell r="C591" t="str">
            <v>M</v>
          </cell>
          <cell r="D591">
            <v>8.07</v>
          </cell>
        </row>
        <row r="592">
          <cell r="A592" t="str">
            <v>090404</v>
          </cell>
          <cell r="B592" t="str">
            <v>TUBOS E PECAS, DIAMETRO 250 MM (A)</v>
          </cell>
          <cell r="C592" t="str">
            <v>M</v>
          </cell>
          <cell r="D592">
            <v>9.65</v>
          </cell>
        </row>
        <row r="593">
          <cell r="A593" t="str">
            <v>090405</v>
          </cell>
          <cell r="B593" t="str">
            <v>TUBOS E PECAS, DIAMETRO 300 MM (A)</v>
          </cell>
          <cell r="C593" t="str">
            <v>M</v>
          </cell>
          <cell r="D593">
            <v>11.03</v>
          </cell>
        </row>
        <row r="594">
          <cell r="A594" t="str">
            <v>090406</v>
          </cell>
          <cell r="B594" t="str">
            <v>TUBOS E PECAS, DIAMETRO 375 MM (A)</v>
          </cell>
          <cell r="C594" t="str">
            <v>M</v>
          </cell>
          <cell r="D594">
            <v>12.6</v>
          </cell>
        </row>
        <row r="595">
          <cell r="A595" t="str">
            <v>090407</v>
          </cell>
          <cell r="B595" t="str">
            <v>TUBOS E PECAS, DIAMETRO 450 MM (A)</v>
          </cell>
          <cell r="C595" t="str">
            <v>M</v>
          </cell>
          <cell r="D595">
            <v>14.37</v>
          </cell>
        </row>
        <row r="596">
          <cell r="A596" t="str">
            <v>090431</v>
          </cell>
          <cell r="B596" t="str">
            <v>TUBOS E PECAS, DIAM. 100 MM (B)</v>
          </cell>
          <cell r="C596" t="str">
            <v>M</v>
          </cell>
          <cell r="D596">
            <v>4.6100000000000003</v>
          </cell>
        </row>
        <row r="597">
          <cell r="A597" t="str">
            <v>090432</v>
          </cell>
          <cell r="B597" t="str">
            <v>TUBOS E PECAS, DIAM. 150 MM (B)</v>
          </cell>
          <cell r="C597" t="str">
            <v>M</v>
          </cell>
          <cell r="D597">
            <v>5.79</v>
          </cell>
        </row>
        <row r="598">
          <cell r="A598" t="str">
            <v>090433</v>
          </cell>
          <cell r="B598" t="str">
            <v>TUBOS E PECAS, DIAM. 200 MM (B)</v>
          </cell>
          <cell r="C598" t="str">
            <v>M</v>
          </cell>
          <cell r="D598">
            <v>6.98</v>
          </cell>
        </row>
        <row r="599">
          <cell r="A599" t="str">
            <v>090434</v>
          </cell>
          <cell r="B599" t="str">
            <v>TUBOS E PECAS, DIAM. 250 MM (B)</v>
          </cell>
          <cell r="C599" t="str">
            <v>M</v>
          </cell>
          <cell r="D599">
            <v>8.4700000000000006</v>
          </cell>
        </row>
        <row r="600">
          <cell r="A600" t="str">
            <v>090435</v>
          </cell>
          <cell r="B600" t="str">
            <v>TUBOS E PECAS, DIAM. 300 MM (B)</v>
          </cell>
          <cell r="C600" t="str">
            <v>M</v>
          </cell>
          <cell r="D600">
            <v>9.77</v>
          </cell>
        </row>
        <row r="601">
          <cell r="A601" t="str">
            <v>090436</v>
          </cell>
          <cell r="B601" t="str">
            <v>TUBOS E PECAS, DIAM. 375 MM (B)</v>
          </cell>
          <cell r="C601" t="str">
            <v>M</v>
          </cell>
          <cell r="D601">
            <v>11.25</v>
          </cell>
        </row>
        <row r="602">
          <cell r="A602" t="str">
            <v>090437</v>
          </cell>
          <cell r="B602" t="str">
            <v>TUBOS E PECAS, DIAM. 450 MM (B)</v>
          </cell>
          <cell r="C602" t="str">
            <v>M</v>
          </cell>
          <cell r="D602">
            <v>12.92</v>
          </cell>
        </row>
        <row r="603">
          <cell r="A603" t="str">
            <v>090451</v>
          </cell>
          <cell r="B603" t="str">
            <v>TUBOS E PECAS, DIAM. 100 MM (C)</v>
          </cell>
          <cell r="C603" t="str">
            <v>M</v>
          </cell>
          <cell r="D603">
            <v>3.67</v>
          </cell>
        </row>
        <row r="604">
          <cell r="A604" t="str">
            <v>090452</v>
          </cell>
          <cell r="B604" t="str">
            <v>TUBOS E PECAS, DIAM. 150 MM (C)</v>
          </cell>
          <cell r="C604" t="str">
            <v>M</v>
          </cell>
          <cell r="D604">
            <v>4.53</v>
          </cell>
        </row>
        <row r="605">
          <cell r="A605" t="str">
            <v>090453</v>
          </cell>
          <cell r="B605" t="str">
            <v>TUBOS E PECAS, DIAM. 200 MM (C)</v>
          </cell>
          <cell r="C605" t="str">
            <v>M</v>
          </cell>
          <cell r="D605">
            <v>5.41</v>
          </cell>
        </row>
        <row r="606">
          <cell r="A606" t="str">
            <v>090454</v>
          </cell>
          <cell r="B606" t="str">
            <v>TUBOS E PECAS, DIAM. 250 MM (C)</v>
          </cell>
          <cell r="C606" t="str">
            <v>M</v>
          </cell>
          <cell r="D606">
            <v>6.7</v>
          </cell>
        </row>
        <row r="607">
          <cell r="A607" t="str">
            <v>090455</v>
          </cell>
          <cell r="B607" t="str">
            <v>TUBOS E PECAS, DIAM. 300 MM (C)</v>
          </cell>
          <cell r="C607" t="str">
            <v>M</v>
          </cell>
          <cell r="D607">
            <v>7.88</v>
          </cell>
        </row>
        <row r="608">
          <cell r="A608" t="str">
            <v>090456</v>
          </cell>
          <cell r="B608" t="str">
            <v>TUBOS E PECAS, DIAM. 375 MM (C)</v>
          </cell>
          <cell r="C608" t="str">
            <v>M</v>
          </cell>
          <cell r="D608">
            <v>9.24</v>
          </cell>
        </row>
        <row r="609">
          <cell r="A609" t="str">
            <v>090457</v>
          </cell>
          <cell r="B609" t="str">
            <v>TUBOS E PECAS, DIAM. 450 MM (C)</v>
          </cell>
          <cell r="C609" t="str">
            <v>M</v>
          </cell>
          <cell r="D609">
            <v>10.69</v>
          </cell>
        </row>
        <row r="611">
          <cell r="A611" t="str">
            <v>090600</v>
          </cell>
          <cell r="B611" t="str">
            <v>ASSENTAMENTO SIMPLES DE TUBOS E PECAS DE PVC RIGIDO E PVC RIGIDO DEFOFO</v>
          </cell>
        </row>
        <row r="612">
          <cell r="A612" t="str">
            <v>090601</v>
          </cell>
          <cell r="B612" t="str">
            <v>TUBOS E PECAS, DIAMETRO 50 MM (A)</v>
          </cell>
          <cell r="C612" t="str">
            <v>M</v>
          </cell>
          <cell r="D612">
            <v>0.43</v>
          </cell>
        </row>
        <row r="613">
          <cell r="A613" t="str">
            <v>090602</v>
          </cell>
          <cell r="B613" t="str">
            <v>TUBOS E PECAS, DIAMETRO 75 MM (A)</v>
          </cell>
          <cell r="C613" t="str">
            <v>M</v>
          </cell>
          <cell r="D613">
            <v>0.51</v>
          </cell>
        </row>
        <row r="614">
          <cell r="A614" t="str">
            <v>090603</v>
          </cell>
          <cell r="B614" t="str">
            <v>TUBOS E PECAS, DIAMETRO 100 MM (A)</v>
          </cell>
          <cell r="C614" t="str">
            <v>M</v>
          </cell>
          <cell r="D614">
            <v>0.7</v>
          </cell>
        </row>
        <row r="615">
          <cell r="A615" t="str">
            <v>090604</v>
          </cell>
          <cell r="B615" t="str">
            <v>TUBOS E PECAS, DIAMETRO 150 MM (A)</v>
          </cell>
          <cell r="C615" t="str">
            <v>M</v>
          </cell>
          <cell r="D615">
            <v>1.1100000000000001</v>
          </cell>
        </row>
        <row r="616">
          <cell r="A616" t="str">
            <v>090605</v>
          </cell>
          <cell r="B616" t="str">
            <v>TUBOS E PECAS, DIAMETRO 200 MM (A)</v>
          </cell>
          <cell r="C616" t="str">
            <v>M</v>
          </cell>
          <cell r="D616">
            <v>1.4</v>
          </cell>
        </row>
        <row r="617">
          <cell r="A617" t="str">
            <v>090606</v>
          </cell>
          <cell r="B617" t="str">
            <v>TUBOS E PECAS, DIAMETRO 300 MM (A)</v>
          </cell>
          <cell r="C617" t="str">
            <v>M</v>
          </cell>
          <cell r="D617">
            <v>2.2599999999999998</v>
          </cell>
        </row>
        <row r="618">
          <cell r="A618" t="str">
            <v>090607</v>
          </cell>
          <cell r="B618" t="str">
            <v>TUBOS E PECAS, DIAMETRO 400 MM (A)</v>
          </cell>
          <cell r="C618" t="str">
            <v>M</v>
          </cell>
          <cell r="D618">
            <v>2.85</v>
          </cell>
        </row>
        <row r="619">
          <cell r="A619" t="str">
            <v>090631</v>
          </cell>
          <cell r="B619" t="str">
            <v>TUBOS E PECAS, DIAM. 50 MM (B)</v>
          </cell>
          <cell r="C619" t="str">
            <v>M</v>
          </cell>
          <cell r="D619">
            <v>0.31</v>
          </cell>
        </row>
        <row r="620">
          <cell r="A620" t="str">
            <v>090632</v>
          </cell>
          <cell r="B620" t="str">
            <v>TUBOS E PECAS, DIAM. 75 MM (B)</v>
          </cell>
          <cell r="C620" t="str">
            <v>M</v>
          </cell>
          <cell r="D620">
            <v>0.43</v>
          </cell>
        </row>
        <row r="621">
          <cell r="A621" t="str">
            <v>090633</v>
          </cell>
          <cell r="B621" t="str">
            <v>TUBOS E PECAS, DIAM. 100 MM (B)</v>
          </cell>
          <cell r="C621" t="str">
            <v>M</v>
          </cell>
          <cell r="D621">
            <v>0.51</v>
          </cell>
        </row>
        <row r="622">
          <cell r="A622" t="str">
            <v>090634</v>
          </cell>
          <cell r="B622" t="str">
            <v>TUBOS E PECAS, DIAM. 150 MM (B)</v>
          </cell>
          <cell r="C622" t="str">
            <v>M</v>
          </cell>
          <cell r="D622">
            <v>0.9</v>
          </cell>
        </row>
        <row r="623">
          <cell r="A623" t="str">
            <v>090635</v>
          </cell>
          <cell r="B623" t="str">
            <v>TUBOS E PECAS, DIAM. 200 MM (B)</v>
          </cell>
          <cell r="C623" t="str">
            <v>M</v>
          </cell>
          <cell r="D623">
            <v>1.1100000000000001</v>
          </cell>
        </row>
        <row r="624">
          <cell r="A624" t="str">
            <v>090636</v>
          </cell>
          <cell r="B624" t="str">
            <v>TUBOS E PECAS, DIAM. 300 MM (B)</v>
          </cell>
          <cell r="C624" t="str">
            <v>M</v>
          </cell>
          <cell r="D624">
            <v>1.82</v>
          </cell>
        </row>
        <row r="625">
          <cell r="A625" t="str">
            <v>090637</v>
          </cell>
          <cell r="B625" t="str">
            <v>TUBOS E PECAS, DIAM. 400 MM (B)</v>
          </cell>
          <cell r="C625" t="str">
            <v>M</v>
          </cell>
          <cell r="D625">
            <v>2.2599999999999998</v>
          </cell>
        </row>
        <row r="626">
          <cell r="A626" t="str">
            <v>090651</v>
          </cell>
          <cell r="B626" t="str">
            <v>TUBOS E PECAS, DIAM. 50 MM (C)</v>
          </cell>
          <cell r="C626" t="str">
            <v>M</v>
          </cell>
          <cell r="D626">
            <v>0.19</v>
          </cell>
        </row>
        <row r="627">
          <cell r="A627" t="str">
            <v>090652</v>
          </cell>
          <cell r="B627" t="str">
            <v>TUBOS E PECAS, DIAM. 75 MM (C)</v>
          </cell>
          <cell r="C627" t="str">
            <v>M</v>
          </cell>
          <cell r="D627">
            <v>0.25</v>
          </cell>
        </row>
        <row r="628">
          <cell r="A628" t="str">
            <v>090653</v>
          </cell>
          <cell r="B628" t="str">
            <v>TUBOS E PECAS, DIAM. 100 MM (C)</v>
          </cell>
          <cell r="C628" t="str">
            <v>M</v>
          </cell>
          <cell r="D628">
            <v>0.31</v>
          </cell>
        </row>
        <row r="629">
          <cell r="A629" t="str">
            <v>090654</v>
          </cell>
          <cell r="B629" t="str">
            <v>TUBOS E PECAS, DIAM. 150 MM (C)</v>
          </cell>
          <cell r="C629" t="str">
            <v>M</v>
          </cell>
          <cell r="D629">
            <v>0.51</v>
          </cell>
        </row>
        <row r="630">
          <cell r="A630" t="str">
            <v>090655</v>
          </cell>
          <cell r="B630" t="str">
            <v>TUBOS E PECAS, DIAM. 200 MM (C)</v>
          </cell>
          <cell r="C630" t="str">
            <v>M</v>
          </cell>
          <cell r="D630">
            <v>0.7</v>
          </cell>
        </row>
        <row r="631">
          <cell r="A631" t="str">
            <v>090656</v>
          </cell>
          <cell r="B631" t="str">
            <v>TUBOS E PECAS, DIAM. 300 MM (C)</v>
          </cell>
          <cell r="C631" t="str">
            <v>M</v>
          </cell>
          <cell r="D631">
            <v>1.1100000000000001</v>
          </cell>
        </row>
        <row r="632">
          <cell r="A632" t="str">
            <v>090657</v>
          </cell>
          <cell r="B632" t="str">
            <v>TUBOS E PECAS, DIAM. 400 MM (C)</v>
          </cell>
          <cell r="C632" t="str">
            <v>M</v>
          </cell>
          <cell r="D632">
            <v>1.4</v>
          </cell>
        </row>
        <row r="634">
          <cell r="A634" t="str">
            <v>090700</v>
          </cell>
          <cell r="B634" t="str">
            <v>ASSENTAMENTO SIMPLES DE TUBOS E PECAS DE FERRO FUNDIDO</v>
          </cell>
        </row>
        <row r="635">
          <cell r="A635" t="str">
            <v>090701</v>
          </cell>
          <cell r="B635" t="str">
            <v>TUBOS E PECAS, DIAMETRO 50 MM (A)</v>
          </cell>
          <cell r="C635" t="str">
            <v>M</v>
          </cell>
          <cell r="D635">
            <v>1.72</v>
          </cell>
        </row>
        <row r="636">
          <cell r="A636" t="str">
            <v>090702</v>
          </cell>
          <cell r="B636" t="str">
            <v>TUBOS E PECAS, DIAMETRO 75 MM (A)</v>
          </cell>
          <cell r="C636" t="str">
            <v>M</v>
          </cell>
          <cell r="D636">
            <v>2.35</v>
          </cell>
        </row>
        <row r="637">
          <cell r="A637" t="str">
            <v>090703</v>
          </cell>
          <cell r="B637" t="str">
            <v>TUBOS E PECAS, DIAMETRO 100 MM (A)</v>
          </cell>
          <cell r="C637" t="str">
            <v>M</v>
          </cell>
          <cell r="D637">
            <v>3.2</v>
          </cell>
        </row>
        <row r="638">
          <cell r="A638" t="str">
            <v>090704</v>
          </cell>
          <cell r="B638" t="str">
            <v>TUBOS E PECAS, DIAMETRO 150 MM (A)</v>
          </cell>
          <cell r="C638" t="str">
            <v>M</v>
          </cell>
          <cell r="D638">
            <v>4.82</v>
          </cell>
        </row>
        <row r="639">
          <cell r="A639" t="str">
            <v>090705</v>
          </cell>
          <cell r="B639" t="str">
            <v>TUBOS E PECAS, DIAMETRO 200 MM (A)</v>
          </cell>
          <cell r="C639" t="str">
            <v>M</v>
          </cell>
          <cell r="D639">
            <v>5.32</v>
          </cell>
        </row>
        <row r="640">
          <cell r="A640" t="str">
            <v>090706</v>
          </cell>
          <cell r="B640" t="str">
            <v>TUBOS E PECAS, DIAMETRO 250 MM (A)</v>
          </cell>
          <cell r="C640" t="str">
            <v>M</v>
          </cell>
          <cell r="D640">
            <v>5.93</v>
          </cell>
        </row>
        <row r="641">
          <cell r="A641" t="str">
            <v>090707</v>
          </cell>
          <cell r="B641" t="str">
            <v>TUBOS E PECAS, DIAMETRO 300 MM (A)</v>
          </cell>
          <cell r="C641" t="str">
            <v>M</v>
          </cell>
          <cell r="D641">
            <v>7.62</v>
          </cell>
        </row>
        <row r="642">
          <cell r="A642" t="str">
            <v>090708</v>
          </cell>
          <cell r="B642" t="str">
            <v>TUBOS E PECAS, DIAMETRO 400 MM (A)</v>
          </cell>
          <cell r="C642" t="str">
            <v>M</v>
          </cell>
          <cell r="D642">
            <v>9.33</v>
          </cell>
        </row>
        <row r="643">
          <cell r="A643" t="str">
            <v>090709</v>
          </cell>
          <cell r="B643" t="str">
            <v>TUBOS E PECAS, DIAMETRO 500 MM (A)</v>
          </cell>
          <cell r="C643" t="str">
            <v>M</v>
          </cell>
          <cell r="D643">
            <v>11.25</v>
          </cell>
        </row>
        <row r="644">
          <cell r="A644" t="str">
            <v>090710</v>
          </cell>
          <cell r="B644" t="str">
            <v>TUBOS E PECAS, DIAMETRO 600 MM (A)</v>
          </cell>
          <cell r="C644" t="str">
            <v>M</v>
          </cell>
          <cell r="D644">
            <v>13.63</v>
          </cell>
        </row>
        <row r="645">
          <cell r="A645" t="str">
            <v>090711</v>
          </cell>
          <cell r="B645" t="str">
            <v>TUBOS E PECAS, DIAMETRO 700 MM (A)</v>
          </cell>
          <cell r="C645" t="str">
            <v>M</v>
          </cell>
          <cell r="D645">
            <v>17.38</v>
          </cell>
        </row>
        <row r="646">
          <cell r="A646" t="str">
            <v>090712</v>
          </cell>
          <cell r="B646" t="str">
            <v>TUBOS E PECAS, DIAMETRO 800 MM (A)</v>
          </cell>
          <cell r="C646" t="str">
            <v>M</v>
          </cell>
          <cell r="D646">
            <v>21.74</v>
          </cell>
        </row>
        <row r="647">
          <cell r="A647" t="str">
            <v>090731</v>
          </cell>
          <cell r="B647" t="str">
            <v>TUBOS E PECAS, DIAM. 50 MM (B)</v>
          </cell>
          <cell r="C647" t="str">
            <v>M</v>
          </cell>
          <cell r="D647">
            <v>1.38</v>
          </cell>
        </row>
        <row r="648">
          <cell r="A648" t="str">
            <v>090732</v>
          </cell>
          <cell r="B648" t="str">
            <v>TUBOS E PECAS, DIAM. 75 MM (B)</v>
          </cell>
          <cell r="C648" t="str">
            <v>M</v>
          </cell>
          <cell r="D648">
            <v>1.88</v>
          </cell>
        </row>
        <row r="649">
          <cell r="A649" t="str">
            <v>090733</v>
          </cell>
          <cell r="B649" t="str">
            <v>TUBOS E PECAS, DIAM. 100 MM (B)</v>
          </cell>
          <cell r="C649" t="str">
            <v>M</v>
          </cell>
          <cell r="D649">
            <v>2.52</v>
          </cell>
        </row>
        <row r="650">
          <cell r="A650" t="str">
            <v>090734</v>
          </cell>
          <cell r="B650" t="str">
            <v>TUBOS E PECAS, DIAM. 150 MM (B)</v>
          </cell>
          <cell r="C650" t="str">
            <v>M</v>
          </cell>
          <cell r="D650">
            <v>3.87</v>
          </cell>
        </row>
        <row r="651">
          <cell r="A651" t="str">
            <v>090735</v>
          </cell>
          <cell r="B651" t="str">
            <v>TUBOS E PECAS, DIAM. 200 MM (B)</v>
          </cell>
          <cell r="C651" t="str">
            <v>M</v>
          </cell>
          <cell r="D651">
            <v>4.21</v>
          </cell>
        </row>
        <row r="652">
          <cell r="A652" t="str">
            <v>090736</v>
          </cell>
          <cell r="B652" t="str">
            <v>TUBOS E PECAS, DIAM. 250 MM (B)</v>
          </cell>
          <cell r="C652" t="str">
            <v>M</v>
          </cell>
          <cell r="D652">
            <v>4.7300000000000004</v>
          </cell>
        </row>
        <row r="653">
          <cell r="A653" t="str">
            <v>090737</v>
          </cell>
          <cell r="B653" t="str">
            <v>TUBOS E PECAS, DIAM. 300 MM (B)</v>
          </cell>
          <cell r="C653" t="str">
            <v>M</v>
          </cell>
          <cell r="D653">
            <v>6.09</v>
          </cell>
        </row>
        <row r="654">
          <cell r="A654" t="str">
            <v>090738</v>
          </cell>
          <cell r="B654" t="str">
            <v>TUBOS E PECAS, DIAM. 400 MM (B)</v>
          </cell>
          <cell r="C654" t="str">
            <v>M</v>
          </cell>
          <cell r="D654">
            <v>7.44</v>
          </cell>
        </row>
        <row r="655">
          <cell r="A655" t="str">
            <v>090739</v>
          </cell>
          <cell r="B655" t="str">
            <v>TUBOS E PECAS, DIAM. 500 MM (B)</v>
          </cell>
          <cell r="C655" t="str">
            <v>M</v>
          </cell>
          <cell r="D655">
            <v>9</v>
          </cell>
        </row>
        <row r="656">
          <cell r="A656" t="str">
            <v>090740</v>
          </cell>
          <cell r="B656" t="str">
            <v>TUBOS E PECAS, DIAM. 600 MM (B)</v>
          </cell>
          <cell r="C656" t="str">
            <v>M</v>
          </cell>
          <cell r="D656">
            <v>10.89</v>
          </cell>
        </row>
        <row r="657">
          <cell r="A657" t="str">
            <v>090741</v>
          </cell>
          <cell r="B657" t="str">
            <v>TUBOS E PECAS, DIAM. 700 MM (B)</v>
          </cell>
          <cell r="C657" t="str">
            <v>M</v>
          </cell>
          <cell r="D657">
            <v>13.91</v>
          </cell>
        </row>
        <row r="658">
          <cell r="A658" t="str">
            <v>090742</v>
          </cell>
          <cell r="B658" t="str">
            <v>TUBOS E PECAS, DIAM. 800 MM (B)</v>
          </cell>
          <cell r="C658" t="str">
            <v>M</v>
          </cell>
          <cell r="D658">
            <v>17.39</v>
          </cell>
        </row>
        <row r="659">
          <cell r="A659" t="str">
            <v>090751</v>
          </cell>
          <cell r="B659" t="str">
            <v>TUBOS E PECAS, DIAM. 50 MM (C)</v>
          </cell>
          <cell r="C659" t="str">
            <v>M</v>
          </cell>
          <cell r="D659">
            <v>0.85</v>
          </cell>
        </row>
        <row r="660">
          <cell r="A660" t="str">
            <v>090752</v>
          </cell>
          <cell r="B660" t="str">
            <v>TUBOS E PECAS, DIAM. 75 MM (C)</v>
          </cell>
          <cell r="C660" t="str">
            <v>M</v>
          </cell>
          <cell r="D660">
            <v>1.17</v>
          </cell>
        </row>
        <row r="661">
          <cell r="A661" t="str">
            <v>090753</v>
          </cell>
          <cell r="B661" t="str">
            <v>TUBOS E PECAS, DIAM. 100 MM (C)</v>
          </cell>
          <cell r="C661" t="str">
            <v>M</v>
          </cell>
          <cell r="D661">
            <v>1.58</v>
          </cell>
        </row>
        <row r="662">
          <cell r="A662" t="str">
            <v>090754</v>
          </cell>
          <cell r="B662" t="str">
            <v>TUBOS E PECAS, DIAM. 150 MM (C)</v>
          </cell>
          <cell r="C662" t="str">
            <v>M</v>
          </cell>
          <cell r="D662">
            <v>2.38</v>
          </cell>
        </row>
        <row r="663">
          <cell r="A663" t="str">
            <v>090755</v>
          </cell>
          <cell r="B663" t="str">
            <v>TUBOS E PECAS, DIAM. 200 MM (C)</v>
          </cell>
          <cell r="C663" t="str">
            <v>M</v>
          </cell>
          <cell r="D663">
            <v>2.62</v>
          </cell>
        </row>
        <row r="664">
          <cell r="A664" t="str">
            <v>090756</v>
          </cell>
          <cell r="B664" t="str">
            <v>TUBOS E PECAS, DIAM. 250 MM (C)</v>
          </cell>
          <cell r="C664" t="str">
            <v>M</v>
          </cell>
          <cell r="D664">
            <v>2.93</v>
          </cell>
        </row>
        <row r="665">
          <cell r="A665" t="str">
            <v>090757</v>
          </cell>
          <cell r="B665" t="str">
            <v>TUBOS E PECAS, DIAM. 300 MM (C)</v>
          </cell>
          <cell r="C665" t="str">
            <v>M</v>
          </cell>
          <cell r="D665">
            <v>3.79</v>
          </cell>
        </row>
        <row r="666">
          <cell r="A666" t="str">
            <v>090758</v>
          </cell>
          <cell r="B666" t="str">
            <v>TUBOS E PECAS, DIAM. 400 MM (C)</v>
          </cell>
          <cell r="C666" t="str">
            <v>M</v>
          </cell>
          <cell r="D666">
            <v>4.6399999999999997</v>
          </cell>
        </row>
        <row r="667">
          <cell r="A667" t="str">
            <v>090759</v>
          </cell>
          <cell r="B667" t="str">
            <v>TUBOS E PECAS, DIAM. 500 MM (C)</v>
          </cell>
          <cell r="C667" t="str">
            <v>M</v>
          </cell>
          <cell r="D667">
            <v>5.59</v>
          </cell>
        </row>
        <row r="668">
          <cell r="A668" t="str">
            <v>090760</v>
          </cell>
          <cell r="B668" t="str">
            <v>TUBOS E PECAS, DIAM. 600 MM (C)</v>
          </cell>
          <cell r="C668" t="str">
            <v>M</v>
          </cell>
          <cell r="D668">
            <v>6.78</v>
          </cell>
        </row>
        <row r="669">
          <cell r="A669" t="str">
            <v>090761</v>
          </cell>
          <cell r="B669" t="str">
            <v>TUBOS E PECAS, DIAM. 700 MM (C)</v>
          </cell>
          <cell r="C669" t="str">
            <v>M</v>
          </cell>
          <cell r="D669">
            <v>8.67</v>
          </cell>
        </row>
        <row r="670">
          <cell r="A670" t="str">
            <v>090762</v>
          </cell>
          <cell r="B670" t="str">
            <v>TUBOS E PECAS, DIAM. 800 MM (C)</v>
          </cell>
          <cell r="C670" t="str">
            <v>M</v>
          </cell>
          <cell r="D670">
            <v>10.85</v>
          </cell>
        </row>
        <row r="672">
          <cell r="A672" t="str">
            <v>090800</v>
          </cell>
          <cell r="B672" t="str">
            <v>MONTAGEM DE PECAS ESPECIAIS</v>
          </cell>
        </row>
        <row r="673">
          <cell r="A673" t="str">
            <v>090801</v>
          </cell>
          <cell r="B673" t="str">
            <v>PECAS ESPECIAIS</v>
          </cell>
          <cell r="C673" t="str">
            <v>KG</v>
          </cell>
          <cell r="D673">
            <v>1.1299999999999999</v>
          </cell>
        </row>
        <row r="675">
          <cell r="A675" t="str">
            <v>090900</v>
          </cell>
          <cell r="B675" t="str">
            <v>ASSENTAMENTO SIMPLES DE TUBOS DE CONCRETO PARA AGUAS PLUVIAIS</v>
          </cell>
        </row>
        <row r="676">
          <cell r="A676" t="str">
            <v>090901</v>
          </cell>
          <cell r="B676" t="str">
            <v>TUBOS, DIAMETRO 300 MM (A)</v>
          </cell>
          <cell r="C676" t="str">
            <v>M</v>
          </cell>
          <cell r="D676">
            <v>3.19</v>
          </cell>
        </row>
        <row r="677">
          <cell r="A677" t="str">
            <v>090902</v>
          </cell>
          <cell r="B677" t="str">
            <v>TUBOS, DIAMETRO 400 MM (A)</v>
          </cell>
          <cell r="C677" t="str">
            <v>M</v>
          </cell>
          <cell r="D677">
            <v>4.09</v>
          </cell>
        </row>
        <row r="678">
          <cell r="A678" t="str">
            <v>090903</v>
          </cell>
          <cell r="B678" t="str">
            <v>TUBOS, DIAMETRO 500 MM (A)</v>
          </cell>
          <cell r="C678" t="str">
            <v>M</v>
          </cell>
          <cell r="D678">
            <v>6.72</v>
          </cell>
        </row>
        <row r="679">
          <cell r="A679" t="str">
            <v>090904</v>
          </cell>
          <cell r="B679" t="str">
            <v>TUBOS, DIAMETRO 600 MM (A)</v>
          </cell>
          <cell r="C679" t="str">
            <v>M</v>
          </cell>
          <cell r="D679">
            <v>7.96</v>
          </cell>
        </row>
        <row r="680">
          <cell r="A680" t="str">
            <v>090905</v>
          </cell>
          <cell r="B680" t="str">
            <v>TUBOS, DIAMETRO 700 MM (A)</v>
          </cell>
          <cell r="C680" t="str">
            <v>M</v>
          </cell>
          <cell r="D680">
            <v>11.55</v>
          </cell>
        </row>
        <row r="681">
          <cell r="A681" t="str">
            <v>090906</v>
          </cell>
          <cell r="B681" t="str">
            <v>TUBOS, DIAMETRO 800 MM (A)</v>
          </cell>
          <cell r="C681" t="str">
            <v>M</v>
          </cell>
          <cell r="D681">
            <v>13.81</v>
          </cell>
        </row>
        <row r="682">
          <cell r="A682" t="str">
            <v>090907</v>
          </cell>
          <cell r="B682" t="str">
            <v>TUBOS, DIAMETRO 900 MM (A)</v>
          </cell>
          <cell r="C682" t="str">
            <v>M</v>
          </cell>
          <cell r="D682">
            <v>18.73</v>
          </cell>
        </row>
        <row r="683">
          <cell r="A683" t="str">
            <v>090908</v>
          </cell>
          <cell r="B683" t="str">
            <v>TUBOS, DIAMETRO 1000 MM (A)</v>
          </cell>
          <cell r="C683" t="str">
            <v>M</v>
          </cell>
          <cell r="D683">
            <v>22.35</v>
          </cell>
        </row>
        <row r="684">
          <cell r="A684" t="str">
            <v>090909</v>
          </cell>
          <cell r="B684" t="str">
            <v>TUBOS, DIAMETRO 1100 MM (A)</v>
          </cell>
          <cell r="C684" t="str">
            <v>M</v>
          </cell>
          <cell r="D684">
            <v>24.39</v>
          </cell>
        </row>
        <row r="685">
          <cell r="A685" t="str">
            <v>090910</v>
          </cell>
          <cell r="B685" t="str">
            <v>TUBOS, DIAMETRO 1200 MM (A)</v>
          </cell>
          <cell r="C685" t="str">
            <v>M</v>
          </cell>
          <cell r="D685">
            <v>33.43</v>
          </cell>
        </row>
        <row r="686">
          <cell r="A686" t="str">
            <v>090911</v>
          </cell>
          <cell r="B686" t="str">
            <v>TUBOS, DIAMETRO 1500 MM (A)</v>
          </cell>
          <cell r="C686" t="str">
            <v>M</v>
          </cell>
          <cell r="D686">
            <v>50.97</v>
          </cell>
        </row>
        <row r="687">
          <cell r="A687" t="str">
            <v>090912</v>
          </cell>
          <cell r="B687" t="str">
            <v>TUBOS, DIAMETRO 2000 MM (A)</v>
          </cell>
          <cell r="C687" t="str">
            <v>M</v>
          </cell>
          <cell r="D687">
            <v>89.93</v>
          </cell>
        </row>
        <row r="688">
          <cell r="A688" t="str">
            <v>090931</v>
          </cell>
          <cell r="B688" t="str">
            <v>TUBOS, DIAM. 300 MM (B)</v>
          </cell>
          <cell r="C688" t="str">
            <v>M</v>
          </cell>
          <cell r="D688">
            <v>2.63</v>
          </cell>
        </row>
        <row r="689">
          <cell r="A689" t="str">
            <v>090932</v>
          </cell>
          <cell r="B689" t="str">
            <v>TUBOS, DIAM. 400 MM (B)</v>
          </cell>
          <cell r="C689" t="str">
            <v>M</v>
          </cell>
          <cell r="D689">
            <v>3.41</v>
          </cell>
        </row>
        <row r="690">
          <cell r="A690" t="str">
            <v>090933</v>
          </cell>
          <cell r="B690" t="str">
            <v>TUBOS, DIAM. 500 MM (B)</v>
          </cell>
          <cell r="C690" t="str">
            <v>M</v>
          </cell>
          <cell r="D690">
            <v>5.65</v>
          </cell>
        </row>
        <row r="691">
          <cell r="A691" t="str">
            <v>090934</v>
          </cell>
          <cell r="B691" t="str">
            <v>TUBOS, DIAM. 600 MM (B)</v>
          </cell>
          <cell r="C691" t="str">
            <v>M</v>
          </cell>
          <cell r="D691">
            <v>6.65</v>
          </cell>
        </row>
        <row r="692">
          <cell r="A692" t="str">
            <v>090935</v>
          </cell>
          <cell r="B692" t="str">
            <v>TUBOS, DIAM. 700 MM (B)</v>
          </cell>
          <cell r="C692" t="str">
            <v>M</v>
          </cell>
          <cell r="D692">
            <v>9.8800000000000008</v>
          </cell>
        </row>
        <row r="693">
          <cell r="A693" t="str">
            <v>090936</v>
          </cell>
          <cell r="B693" t="str">
            <v>TUBOS, DIAM. 800 MM (B)</v>
          </cell>
          <cell r="C693" t="str">
            <v>M</v>
          </cell>
          <cell r="D693">
            <v>11.75</v>
          </cell>
        </row>
        <row r="694">
          <cell r="A694" t="str">
            <v>090937</v>
          </cell>
          <cell r="B694" t="str">
            <v>TUBOS, DIAM. 900 MM (B)</v>
          </cell>
          <cell r="C694" t="str">
            <v>M</v>
          </cell>
          <cell r="D694">
            <v>15.93</v>
          </cell>
        </row>
        <row r="695">
          <cell r="A695" t="str">
            <v>090938</v>
          </cell>
          <cell r="B695" t="str">
            <v>TUBOS, DIAM. 1000 MM (B)</v>
          </cell>
          <cell r="C695" t="str">
            <v>M</v>
          </cell>
          <cell r="D695">
            <v>18.989999999999998</v>
          </cell>
        </row>
        <row r="696">
          <cell r="A696" t="str">
            <v>090939</v>
          </cell>
          <cell r="B696" t="str">
            <v>TUBOS, DIAM. 1100 MM (B)</v>
          </cell>
          <cell r="C696" t="str">
            <v>M</v>
          </cell>
          <cell r="D696">
            <v>20.7</v>
          </cell>
        </row>
        <row r="697">
          <cell r="A697" t="str">
            <v>090940</v>
          </cell>
          <cell r="B697" t="str">
            <v>TUBOS, DIAM. 1200 MM (B)</v>
          </cell>
          <cell r="C697" t="str">
            <v>M</v>
          </cell>
          <cell r="D697">
            <v>28.42</v>
          </cell>
        </row>
        <row r="698">
          <cell r="A698" t="str">
            <v>090941</v>
          </cell>
          <cell r="B698" t="str">
            <v>TUBOS, DIAM. 1500 MM (B)</v>
          </cell>
          <cell r="C698" t="str">
            <v>M</v>
          </cell>
          <cell r="D698">
            <v>43.07</v>
          </cell>
        </row>
        <row r="699">
          <cell r="A699" t="str">
            <v>090942</v>
          </cell>
          <cell r="B699" t="str">
            <v>TUBOS, DIAM. 2000 MM (B)</v>
          </cell>
          <cell r="C699" t="str">
            <v>M</v>
          </cell>
          <cell r="D699">
            <v>77.08</v>
          </cell>
        </row>
        <row r="700">
          <cell r="A700" t="str">
            <v>090951</v>
          </cell>
          <cell r="B700" t="str">
            <v>TUBOS, DIAM. 300 MM (C)</v>
          </cell>
          <cell r="C700" t="str">
            <v>M</v>
          </cell>
          <cell r="D700">
            <v>1.83</v>
          </cell>
        </row>
        <row r="701">
          <cell r="A701" t="str">
            <v>090952</v>
          </cell>
          <cell r="B701" t="str">
            <v>TUBOS, DIAM. 400 MM (C)</v>
          </cell>
          <cell r="C701" t="str">
            <v>M</v>
          </cell>
          <cell r="D701">
            <v>2.4700000000000002</v>
          </cell>
        </row>
        <row r="702">
          <cell r="A702" t="str">
            <v>090953</v>
          </cell>
          <cell r="B702" t="str">
            <v>TUBOS, DIAM. 500 MM (C)</v>
          </cell>
          <cell r="C702" t="str">
            <v>M</v>
          </cell>
          <cell r="D702">
            <v>4.01</v>
          </cell>
        </row>
        <row r="703">
          <cell r="A703" t="str">
            <v>090954</v>
          </cell>
          <cell r="B703" t="str">
            <v>TUBOS, DIAM. 600 MM (C)</v>
          </cell>
          <cell r="C703" t="str">
            <v>M</v>
          </cell>
          <cell r="D703">
            <v>4.6500000000000004</v>
          </cell>
        </row>
        <row r="704">
          <cell r="A704" t="str">
            <v>090955</v>
          </cell>
          <cell r="B704" t="str">
            <v>TUBOS, DIAM. 700 MM (C)</v>
          </cell>
          <cell r="C704" t="str">
            <v>M</v>
          </cell>
          <cell r="D704">
            <v>7.36</v>
          </cell>
        </row>
        <row r="705">
          <cell r="A705" t="str">
            <v>090956</v>
          </cell>
          <cell r="B705" t="str">
            <v>TUBOS, DIAM. 800 MM (C)</v>
          </cell>
          <cell r="C705" t="str">
            <v>M</v>
          </cell>
          <cell r="D705">
            <v>8.6300000000000008</v>
          </cell>
        </row>
        <row r="706">
          <cell r="A706" t="str">
            <v>090957</v>
          </cell>
          <cell r="B706" t="str">
            <v>TUBOS, DIAM. 900 MM (C)</v>
          </cell>
          <cell r="C706" t="str">
            <v>M</v>
          </cell>
          <cell r="D706">
            <v>11.81</v>
          </cell>
        </row>
        <row r="707">
          <cell r="A707" t="str">
            <v>090958</v>
          </cell>
          <cell r="B707" t="str">
            <v>TUBOS, DIAM.1000 MM (C)</v>
          </cell>
          <cell r="C707" t="str">
            <v>M</v>
          </cell>
          <cell r="D707">
            <v>13.96</v>
          </cell>
        </row>
        <row r="708">
          <cell r="A708" t="str">
            <v>090959</v>
          </cell>
          <cell r="B708" t="str">
            <v>TUBOS, DIAM. 1100 MM (C)</v>
          </cell>
          <cell r="C708" t="str">
            <v>M</v>
          </cell>
          <cell r="D708">
            <v>15.18</v>
          </cell>
        </row>
        <row r="709">
          <cell r="A709" t="str">
            <v>090960</v>
          </cell>
          <cell r="B709" t="str">
            <v>TUBOS, DIAM. 1200 MM (C)</v>
          </cell>
          <cell r="C709" t="str">
            <v>M</v>
          </cell>
          <cell r="D709">
            <v>20.85</v>
          </cell>
        </row>
        <row r="710">
          <cell r="A710" t="str">
            <v>090961</v>
          </cell>
          <cell r="B710" t="str">
            <v>TUBOS, DIAM. 1500 MM (C)</v>
          </cell>
          <cell r="C710" t="str">
            <v>M</v>
          </cell>
          <cell r="D710">
            <v>31.24</v>
          </cell>
        </row>
        <row r="711">
          <cell r="A711" t="str">
            <v>090962</v>
          </cell>
          <cell r="B711" t="str">
            <v>TUBOS, DIAM. 2000 MM (C)</v>
          </cell>
          <cell r="C711" t="str">
            <v>M</v>
          </cell>
          <cell r="D711">
            <v>57.84</v>
          </cell>
        </row>
        <row r="713">
          <cell r="A713" t="str">
            <v>091000</v>
          </cell>
          <cell r="B713" t="str">
            <v>ASSENTAMENTO SIMPLES DE TUBOS DE CONCRETO PARA ESGOTOS SANITARIOS</v>
          </cell>
        </row>
        <row r="714">
          <cell r="A714" t="str">
            <v>091001</v>
          </cell>
          <cell r="B714" t="str">
            <v>TUBOS, DIAMETRO   400 MM (A)</v>
          </cell>
          <cell r="C714" t="str">
            <v>M</v>
          </cell>
          <cell r="D714">
            <v>6.01</v>
          </cell>
        </row>
        <row r="715">
          <cell r="A715" t="str">
            <v>091002</v>
          </cell>
          <cell r="B715" t="str">
            <v>TUBOS, DIAMETRO   500 MM (A)</v>
          </cell>
          <cell r="C715" t="str">
            <v>M</v>
          </cell>
          <cell r="D715">
            <v>8.84</v>
          </cell>
        </row>
        <row r="716">
          <cell r="A716" t="str">
            <v>091003</v>
          </cell>
          <cell r="B716" t="str">
            <v>TUBOS, DIAMETRO   600 MM (A)</v>
          </cell>
          <cell r="C716" t="str">
            <v>M</v>
          </cell>
          <cell r="D716">
            <v>10.54</v>
          </cell>
        </row>
        <row r="717">
          <cell r="A717" t="str">
            <v>091004</v>
          </cell>
          <cell r="B717" t="str">
            <v>TUBOS, DIAMETRO   700 MM (A)</v>
          </cell>
          <cell r="C717" t="str">
            <v>M</v>
          </cell>
          <cell r="D717">
            <v>12.47</v>
          </cell>
        </row>
        <row r="718">
          <cell r="A718" t="str">
            <v>091005</v>
          </cell>
          <cell r="B718" t="str">
            <v>TUBOS, DIAMETRO   800 MM (A)</v>
          </cell>
          <cell r="C718" t="str">
            <v>M</v>
          </cell>
          <cell r="D718">
            <v>15.48</v>
          </cell>
        </row>
        <row r="719">
          <cell r="A719" t="str">
            <v>091006</v>
          </cell>
          <cell r="B719" t="str">
            <v>TUBOS, DIAMETRO   900 MM (A)</v>
          </cell>
          <cell r="C719" t="str">
            <v>M</v>
          </cell>
          <cell r="D719">
            <v>19.690000000000001</v>
          </cell>
        </row>
        <row r="720">
          <cell r="A720" t="str">
            <v>091007</v>
          </cell>
          <cell r="B720" t="str">
            <v>TUBOS, DIAMETRO 1.000 MM (A)</v>
          </cell>
          <cell r="C720" t="str">
            <v>M</v>
          </cell>
          <cell r="D720">
            <v>24.43</v>
          </cell>
        </row>
        <row r="721">
          <cell r="A721" t="str">
            <v>091008</v>
          </cell>
          <cell r="B721" t="str">
            <v>TUBOS, DIAMETRO 1.100 MM (A)</v>
          </cell>
          <cell r="C721" t="str">
            <v>M</v>
          </cell>
          <cell r="D721">
            <v>32.590000000000003</v>
          </cell>
        </row>
        <row r="722">
          <cell r="A722" t="str">
            <v>091009</v>
          </cell>
          <cell r="B722" t="str">
            <v>TUBOS, DIAMETRO 1.200 MM (A)</v>
          </cell>
          <cell r="C722" t="str">
            <v>M</v>
          </cell>
          <cell r="D722">
            <v>46.51</v>
          </cell>
        </row>
        <row r="723">
          <cell r="A723" t="str">
            <v>091010</v>
          </cell>
          <cell r="B723" t="str">
            <v>TUBOS, DIAMETRO 1.500 MM (A)</v>
          </cell>
          <cell r="C723" t="str">
            <v>M</v>
          </cell>
          <cell r="D723">
            <v>64.73</v>
          </cell>
        </row>
        <row r="724">
          <cell r="A724" t="str">
            <v>091011</v>
          </cell>
          <cell r="B724" t="str">
            <v>TUBOS, DIAMETRO 2.000 MM (A)</v>
          </cell>
          <cell r="C724" t="str">
            <v>M</v>
          </cell>
          <cell r="D724">
            <v>95.87</v>
          </cell>
        </row>
        <row r="725">
          <cell r="A725" t="str">
            <v>091031</v>
          </cell>
          <cell r="B725" t="str">
            <v>TUBOS, DIAM. 400 MM (B)</v>
          </cell>
          <cell r="C725" t="str">
            <v>M</v>
          </cell>
          <cell r="D725">
            <v>4.82</v>
          </cell>
        </row>
        <row r="726">
          <cell r="A726" t="str">
            <v>091032</v>
          </cell>
          <cell r="B726" t="str">
            <v>TUBOS, DIAM. 500 MM (B)</v>
          </cell>
          <cell r="C726" t="str">
            <v>M</v>
          </cell>
          <cell r="D726">
            <v>7.07</v>
          </cell>
        </row>
        <row r="727">
          <cell r="A727" t="str">
            <v>091033</v>
          </cell>
          <cell r="B727" t="str">
            <v>TUBOS, DIAM. 600 MM (B)</v>
          </cell>
          <cell r="C727" t="str">
            <v>M</v>
          </cell>
          <cell r="D727">
            <v>8.43</v>
          </cell>
        </row>
        <row r="728">
          <cell r="A728" t="str">
            <v>091034</v>
          </cell>
          <cell r="B728" t="str">
            <v>TUBOS, DIAM. 700 MM (B)</v>
          </cell>
          <cell r="C728" t="str">
            <v>M</v>
          </cell>
          <cell r="D728">
            <v>9.9700000000000006</v>
          </cell>
        </row>
        <row r="729">
          <cell r="A729" t="str">
            <v>091035</v>
          </cell>
          <cell r="B729" t="str">
            <v>TUBOS, DIAM. 800 MM (B)</v>
          </cell>
          <cell r="C729" t="str">
            <v>M</v>
          </cell>
          <cell r="D729">
            <v>12.39</v>
          </cell>
        </row>
        <row r="730">
          <cell r="A730" t="str">
            <v>091036</v>
          </cell>
          <cell r="B730" t="str">
            <v>TUBOS, DIAM. 900 MM (B)</v>
          </cell>
          <cell r="C730" t="str">
            <v>M</v>
          </cell>
          <cell r="D730">
            <v>15.76</v>
          </cell>
        </row>
        <row r="731">
          <cell r="A731" t="str">
            <v>091037</v>
          </cell>
          <cell r="B731" t="str">
            <v>TUBOS, DIAM. 1000 MM (B)</v>
          </cell>
          <cell r="C731" t="str">
            <v>M</v>
          </cell>
          <cell r="D731">
            <v>19.53</v>
          </cell>
        </row>
        <row r="732">
          <cell r="A732" t="str">
            <v>091038</v>
          </cell>
          <cell r="B732" t="str">
            <v>TUBOS, DIAM. 1100 MM (B)</v>
          </cell>
          <cell r="C732" t="str">
            <v>M</v>
          </cell>
          <cell r="D732">
            <v>26.06</v>
          </cell>
        </row>
        <row r="733">
          <cell r="A733" t="str">
            <v>091039</v>
          </cell>
          <cell r="B733" t="str">
            <v>TUBOS, DIAM. 1200 MM (B)</v>
          </cell>
          <cell r="C733" t="str">
            <v>M</v>
          </cell>
          <cell r="D733">
            <v>37.17</v>
          </cell>
        </row>
        <row r="734">
          <cell r="A734" t="str">
            <v>091040</v>
          </cell>
          <cell r="B734" t="str">
            <v>TUBOS, DIAM. 1500 MM (B)</v>
          </cell>
          <cell r="C734" t="str">
            <v>M</v>
          </cell>
          <cell r="D734">
            <v>51.76</v>
          </cell>
        </row>
        <row r="735">
          <cell r="A735" t="str">
            <v>091041</v>
          </cell>
          <cell r="B735" t="str">
            <v>TUBOS, DIAM. 2000 MM (B)</v>
          </cell>
          <cell r="C735" t="str">
            <v>M</v>
          </cell>
          <cell r="D735">
            <v>76.680000000000007</v>
          </cell>
        </row>
        <row r="736">
          <cell r="A736" t="str">
            <v>091051</v>
          </cell>
          <cell r="B736" t="str">
            <v>TUBOS, DIAM. 400 MM (C)</v>
          </cell>
          <cell r="C736" t="str">
            <v>M</v>
          </cell>
          <cell r="D736">
            <v>2.99</v>
          </cell>
        </row>
        <row r="737">
          <cell r="A737" t="str">
            <v>091052</v>
          </cell>
          <cell r="B737" t="str">
            <v>TUBOS, DIAM. 500 MM (C)</v>
          </cell>
          <cell r="C737" t="str">
            <v>M</v>
          </cell>
          <cell r="D737">
            <v>4.41</v>
          </cell>
        </row>
        <row r="738">
          <cell r="A738" t="str">
            <v>091053</v>
          </cell>
          <cell r="B738" t="str">
            <v>TUBOS, DIAM. 600 MM (C)</v>
          </cell>
          <cell r="C738" t="str">
            <v>M</v>
          </cell>
          <cell r="D738">
            <v>5.26</v>
          </cell>
        </row>
        <row r="739">
          <cell r="A739" t="str">
            <v>091054</v>
          </cell>
          <cell r="B739" t="str">
            <v>TUBOS, DIAM. 700 MM (C)</v>
          </cell>
          <cell r="C739" t="str">
            <v>M</v>
          </cell>
          <cell r="D739">
            <v>6.21</v>
          </cell>
        </row>
        <row r="740">
          <cell r="A740" t="str">
            <v>091055</v>
          </cell>
          <cell r="B740" t="str">
            <v>TUBOS, DIAM. 800 MM (C)</v>
          </cell>
          <cell r="C740" t="str">
            <v>M</v>
          </cell>
          <cell r="D740">
            <v>7.72</v>
          </cell>
        </row>
        <row r="741">
          <cell r="A741" t="str">
            <v>091056</v>
          </cell>
          <cell r="B741" t="str">
            <v>TUBOS, DIAM. 900 MM (C)</v>
          </cell>
          <cell r="C741" t="str">
            <v>M</v>
          </cell>
          <cell r="D741">
            <v>9.84</v>
          </cell>
        </row>
        <row r="742">
          <cell r="A742" t="str">
            <v>091057</v>
          </cell>
          <cell r="B742" t="str">
            <v>TUBOS, DIAM. 1000 MM (C)</v>
          </cell>
          <cell r="C742" t="str">
            <v>M</v>
          </cell>
          <cell r="D742">
            <v>12.2</v>
          </cell>
        </row>
        <row r="743">
          <cell r="A743" t="str">
            <v>091058</v>
          </cell>
          <cell r="B743" t="str">
            <v>TUBOS, DIAM. 1100 MM (C)</v>
          </cell>
          <cell r="C743" t="str">
            <v>M</v>
          </cell>
          <cell r="D743">
            <v>16.29</v>
          </cell>
        </row>
        <row r="744">
          <cell r="A744" t="str">
            <v>091059</v>
          </cell>
          <cell r="B744" t="str">
            <v>TUBOS, DIAM. 1200 MM (C)</v>
          </cell>
          <cell r="C744" t="str">
            <v>M</v>
          </cell>
          <cell r="D744">
            <v>23.24</v>
          </cell>
        </row>
        <row r="745">
          <cell r="A745" t="str">
            <v>091060</v>
          </cell>
          <cell r="B745" t="str">
            <v>TUBOS, DIAM. 1500 MM (C)</v>
          </cell>
          <cell r="C745" t="str">
            <v>M</v>
          </cell>
          <cell r="D745">
            <v>32.35</v>
          </cell>
        </row>
        <row r="746">
          <cell r="A746" t="str">
            <v>091061</v>
          </cell>
          <cell r="B746" t="str">
            <v>TUBOS, DIAM. 2000 MM (C)</v>
          </cell>
          <cell r="C746" t="str">
            <v>M</v>
          </cell>
          <cell r="D746">
            <v>47.93</v>
          </cell>
        </row>
        <row r="748">
          <cell r="A748" t="str">
            <v>091100</v>
          </cell>
          <cell r="B748" t="str">
            <v>ASSENTAMENTO DE TUBOS E PECAS DE ACO ( INCLUINDO SOLDAGEM DAS JUNTAS )</v>
          </cell>
        </row>
        <row r="749">
          <cell r="A749" t="str">
            <v>091101</v>
          </cell>
          <cell r="B749" t="str">
            <v>TUBOS E PECAS,DIAMETRO 28 POL (A)</v>
          </cell>
          <cell r="C749" t="str">
            <v>M</v>
          </cell>
          <cell r="D749">
            <v>75.62</v>
          </cell>
        </row>
        <row r="750">
          <cell r="A750" t="str">
            <v>091102</v>
          </cell>
          <cell r="B750" t="str">
            <v>TUBOS E PECAS,DIAMETRO 30 POL (A)</v>
          </cell>
          <cell r="C750" t="str">
            <v>M</v>
          </cell>
          <cell r="D750">
            <v>78.489999999999995</v>
          </cell>
        </row>
        <row r="751">
          <cell r="A751" t="str">
            <v>091103</v>
          </cell>
          <cell r="B751" t="str">
            <v>TUBOS E PECAS,DIAMETRO 32 POL (A)</v>
          </cell>
          <cell r="C751" t="str">
            <v>M</v>
          </cell>
          <cell r="D751">
            <v>81.39</v>
          </cell>
        </row>
        <row r="752">
          <cell r="A752" t="str">
            <v>091104</v>
          </cell>
          <cell r="B752" t="str">
            <v>TUBOS E PECAS DIAMETRO 36 POL (A)</v>
          </cell>
          <cell r="C752" t="str">
            <v>M</v>
          </cell>
          <cell r="D752">
            <v>87.28</v>
          </cell>
        </row>
        <row r="753">
          <cell r="A753" t="str">
            <v>091105</v>
          </cell>
          <cell r="B753" t="str">
            <v>TUBOS E PECAS,DIAMETRO 40 POL (A)</v>
          </cell>
          <cell r="C753" t="str">
            <v>M</v>
          </cell>
          <cell r="D753">
            <v>93.44</v>
          </cell>
        </row>
        <row r="754">
          <cell r="A754" t="str">
            <v>091106</v>
          </cell>
          <cell r="B754" t="str">
            <v>TUBOS E PECAS,DIAMETRO 42 POL (A)</v>
          </cell>
          <cell r="C754" t="str">
            <v>M</v>
          </cell>
          <cell r="D754">
            <v>122.24</v>
          </cell>
        </row>
        <row r="755">
          <cell r="A755" t="str">
            <v>091107</v>
          </cell>
          <cell r="B755" t="str">
            <v>TUBOS E PECAS,DIAMETRO 48 POL (A)</v>
          </cell>
          <cell r="C755" t="str">
            <v>M</v>
          </cell>
          <cell r="D755">
            <v>135.36000000000001</v>
          </cell>
        </row>
        <row r="756">
          <cell r="A756" t="str">
            <v>091108</v>
          </cell>
          <cell r="B756" t="str">
            <v>TUBOS E PECAS,DIAMETRO 60 POL (A)</v>
          </cell>
          <cell r="C756" t="str">
            <v>M</v>
          </cell>
          <cell r="D756">
            <v>173.64</v>
          </cell>
        </row>
        <row r="757">
          <cell r="A757" t="str">
            <v>091109</v>
          </cell>
          <cell r="B757" t="str">
            <v>TUBOS E PECAS,DIAMETRO 72 POL (A)</v>
          </cell>
          <cell r="C757" t="str">
            <v>M</v>
          </cell>
          <cell r="D757">
            <v>212.38</v>
          </cell>
        </row>
        <row r="758">
          <cell r="A758" t="str">
            <v>091110</v>
          </cell>
          <cell r="B758" t="str">
            <v>TUBOS E PACAS,DIAMETRO 84 POL (A)</v>
          </cell>
          <cell r="C758" t="str">
            <v>M</v>
          </cell>
          <cell r="D758">
            <v>283.17</v>
          </cell>
        </row>
        <row r="759">
          <cell r="A759" t="str">
            <v>091111</v>
          </cell>
          <cell r="B759" t="str">
            <v>TUBOS E PECAS,DIAMETRO 100 POL (A)</v>
          </cell>
          <cell r="C759" t="str">
            <v>M</v>
          </cell>
          <cell r="D759">
            <v>431.49</v>
          </cell>
        </row>
        <row r="760">
          <cell r="A760" t="str">
            <v>091131</v>
          </cell>
          <cell r="B760" t="str">
            <v>TUBOS E PECAS, DIAM. 28 POL (B)</v>
          </cell>
          <cell r="C760" t="str">
            <v>M</v>
          </cell>
          <cell r="D760">
            <v>61.1</v>
          </cell>
        </row>
        <row r="761">
          <cell r="A761" t="str">
            <v>091132</v>
          </cell>
          <cell r="B761" t="str">
            <v>TUBOS E PECAS, DIAM. 30 POL (B)</v>
          </cell>
          <cell r="C761" t="str">
            <v>M</v>
          </cell>
          <cell r="D761">
            <v>63.45</v>
          </cell>
        </row>
        <row r="762">
          <cell r="A762" t="str">
            <v>091133</v>
          </cell>
          <cell r="B762" t="str">
            <v>TUBOS E PECAS, DIAM. 32 POL (B)</v>
          </cell>
          <cell r="C762" t="str">
            <v>M</v>
          </cell>
          <cell r="D762">
            <v>65.78</v>
          </cell>
        </row>
        <row r="763">
          <cell r="A763" t="str">
            <v>091134</v>
          </cell>
          <cell r="B763" t="str">
            <v>TUBOS E PECAS, DIAM. 36 POL (B)</v>
          </cell>
          <cell r="C763" t="str">
            <v>M</v>
          </cell>
          <cell r="D763">
            <v>70.59</v>
          </cell>
        </row>
        <row r="764">
          <cell r="A764" t="str">
            <v>091135</v>
          </cell>
          <cell r="B764" t="str">
            <v>TUBOS E PECAS, 40 POL (B)</v>
          </cell>
          <cell r="C764" t="str">
            <v>M</v>
          </cell>
          <cell r="D764">
            <v>75.66</v>
          </cell>
        </row>
        <row r="765">
          <cell r="A765" t="str">
            <v>091136</v>
          </cell>
          <cell r="B765" t="str">
            <v>TUBOS E PECAS, DIAM. 42 POL (B)</v>
          </cell>
          <cell r="C765" t="str">
            <v>M</v>
          </cell>
          <cell r="D765">
            <v>99.21</v>
          </cell>
        </row>
        <row r="766">
          <cell r="A766" t="str">
            <v>091137</v>
          </cell>
          <cell r="B766" t="str">
            <v>TUBOS E PECAS, DIAM. 48 POL (B)</v>
          </cell>
          <cell r="C766" t="str">
            <v>M</v>
          </cell>
          <cell r="D766">
            <v>109.92</v>
          </cell>
        </row>
        <row r="767">
          <cell r="A767" t="str">
            <v>091138</v>
          </cell>
          <cell r="B767" t="str">
            <v>TUBOS E PECAS, DIAM. 60 POL (B)</v>
          </cell>
          <cell r="C767" t="str">
            <v>M</v>
          </cell>
          <cell r="D767">
            <v>140.97999999999999</v>
          </cell>
        </row>
        <row r="768">
          <cell r="A768" t="str">
            <v>091139</v>
          </cell>
          <cell r="B768" t="str">
            <v>TUBOS E PECAS, DIAM. 72 POL (B)</v>
          </cell>
          <cell r="C768" t="str">
            <v>M</v>
          </cell>
          <cell r="D768">
            <v>172.39</v>
          </cell>
        </row>
        <row r="769">
          <cell r="A769" t="str">
            <v>091140</v>
          </cell>
          <cell r="B769" t="str">
            <v>TUBOS E PECAS, DIAM. 84 POL (B)</v>
          </cell>
          <cell r="C769" t="str">
            <v>M</v>
          </cell>
          <cell r="D769">
            <v>230.07</v>
          </cell>
        </row>
        <row r="770">
          <cell r="A770" t="str">
            <v>091141</v>
          </cell>
          <cell r="B770" t="str">
            <v>TUBOS E PECAS, DIAM. 100 POL (B)</v>
          </cell>
          <cell r="C770" t="str">
            <v>M</v>
          </cell>
          <cell r="D770">
            <v>349.68</v>
          </cell>
        </row>
        <row r="771">
          <cell r="A771" t="str">
            <v>091151</v>
          </cell>
          <cell r="B771" t="str">
            <v>TUBOS E PECAS, DIAM. 28 POL (C)</v>
          </cell>
          <cell r="C771" t="str">
            <v>M</v>
          </cell>
          <cell r="D771">
            <v>39.35</v>
          </cell>
        </row>
        <row r="772">
          <cell r="A772" t="str">
            <v>091152</v>
          </cell>
          <cell r="B772" t="str">
            <v>TUBOS E PECAS, DIAM. 30 POL (C)</v>
          </cell>
          <cell r="C772" t="str">
            <v>M</v>
          </cell>
          <cell r="D772">
            <v>40.92</v>
          </cell>
        </row>
        <row r="773">
          <cell r="A773" t="str">
            <v>091153</v>
          </cell>
          <cell r="B773" t="str">
            <v>TUBOS E PECAS, DIAM. 32 POL (C)</v>
          </cell>
          <cell r="C773" t="str">
            <v>M</v>
          </cell>
          <cell r="D773">
            <v>42.48</v>
          </cell>
        </row>
        <row r="774">
          <cell r="A774" t="str">
            <v>091154</v>
          </cell>
          <cell r="B774" t="str">
            <v>TUBOS E PECAS, DIAM. 36 POL (C)</v>
          </cell>
          <cell r="C774" t="str">
            <v>M</v>
          </cell>
          <cell r="D774">
            <v>45.64</v>
          </cell>
        </row>
        <row r="775">
          <cell r="A775" t="str">
            <v>091155</v>
          </cell>
          <cell r="B775" t="str">
            <v>TUBOS E PECAS, DIAM. 40 POL (C)</v>
          </cell>
          <cell r="C775" t="str">
            <v>M</v>
          </cell>
          <cell r="D775">
            <v>48.97</v>
          </cell>
        </row>
        <row r="776">
          <cell r="A776" t="str">
            <v>091156</v>
          </cell>
          <cell r="B776" t="str">
            <v>TUBOS E PECAS, DIAM. 42 POL (C)</v>
          </cell>
          <cell r="C776" t="str">
            <v>M</v>
          </cell>
          <cell r="D776">
            <v>64.53</v>
          </cell>
        </row>
        <row r="777">
          <cell r="A777" t="str">
            <v>091157</v>
          </cell>
          <cell r="B777" t="str">
            <v>TUBOS E PECAS, DIAM. 48 POL (C)</v>
          </cell>
          <cell r="C777" t="str">
            <v>M</v>
          </cell>
          <cell r="D777">
            <v>71.55</v>
          </cell>
        </row>
        <row r="778">
          <cell r="A778" t="str">
            <v>091158</v>
          </cell>
          <cell r="B778" t="str">
            <v>TUBOS E PECAS, DIAM. 60 POL (C)</v>
          </cell>
          <cell r="C778" t="str">
            <v>M</v>
          </cell>
          <cell r="D778">
            <v>91.66</v>
          </cell>
        </row>
        <row r="779">
          <cell r="A779" t="str">
            <v>091159</v>
          </cell>
          <cell r="B779" t="str">
            <v>TUBOS E PECAS, DIAM. 72 POL (C)</v>
          </cell>
          <cell r="C779" t="str">
            <v>M</v>
          </cell>
          <cell r="D779">
            <v>112.03</v>
          </cell>
        </row>
        <row r="780">
          <cell r="A780" t="str">
            <v>091160</v>
          </cell>
          <cell r="B780" t="str">
            <v>TUBOS E PECAS, DIAM. 84 POL (C)</v>
          </cell>
          <cell r="C780" t="str">
            <v>M</v>
          </cell>
          <cell r="D780">
            <v>149.5</v>
          </cell>
        </row>
        <row r="781">
          <cell r="A781" t="str">
            <v>091161</v>
          </cell>
          <cell r="B781" t="str">
            <v>TUBOS E PECAS, DIAM. 100 POL (C)</v>
          </cell>
          <cell r="C781" t="str">
            <v>M</v>
          </cell>
          <cell r="D781">
            <v>227.09</v>
          </cell>
        </row>
        <row r="783">
          <cell r="A783" t="str">
            <v>091300</v>
          </cell>
          <cell r="B783" t="str">
            <v>ANEIS DE MASTIQUE BETUMINOSO - TUBULACOES DE ACO</v>
          </cell>
        </row>
        <row r="784">
          <cell r="A784" t="str">
            <v>091301</v>
          </cell>
          <cell r="B784" t="str">
            <v>ANEL DE MASTIQUE BETUMINOSO,DIAMETRO 28 POL</v>
          </cell>
          <cell r="C784" t="str">
            <v>UN</v>
          </cell>
          <cell r="D784">
            <v>27.78</v>
          </cell>
        </row>
        <row r="785">
          <cell r="A785" t="str">
            <v>091302</v>
          </cell>
          <cell r="B785" t="str">
            <v>ANEL DE MASTIQUE BETUMINOSO,DIAMETRO 30 POL</v>
          </cell>
          <cell r="C785" t="str">
            <v>UN</v>
          </cell>
          <cell r="D785">
            <v>29.81</v>
          </cell>
        </row>
        <row r="786">
          <cell r="A786" t="str">
            <v>091303</v>
          </cell>
          <cell r="B786" t="str">
            <v>ANEL DE MASTIQUE BETUMINOSO,DIAMETRO 32 POL</v>
          </cell>
          <cell r="C786" t="str">
            <v>UN</v>
          </cell>
          <cell r="D786">
            <v>31.85</v>
          </cell>
        </row>
        <row r="787">
          <cell r="A787" t="str">
            <v>091304</v>
          </cell>
          <cell r="B787" t="str">
            <v>ANEL DE MASTIQUE BETUMINOSO,DIAMETRO 36 POL</v>
          </cell>
          <cell r="C787" t="str">
            <v>UN</v>
          </cell>
          <cell r="D787">
            <v>35.71</v>
          </cell>
        </row>
        <row r="788">
          <cell r="A788" t="str">
            <v>091305</v>
          </cell>
          <cell r="B788" t="str">
            <v>ANEL DE MASTIQUE BETUMINOSO,DIAMETRO 40 POL</v>
          </cell>
          <cell r="C788" t="str">
            <v>UN</v>
          </cell>
          <cell r="D788">
            <v>39.6</v>
          </cell>
        </row>
        <row r="789">
          <cell r="A789" t="str">
            <v>091306</v>
          </cell>
          <cell r="B789" t="str">
            <v>ANEL DE MASTIQUE BETUMINOSO,DIAMETRO 42 POL</v>
          </cell>
          <cell r="C789" t="str">
            <v>UN</v>
          </cell>
          <cell r="D789">
            <v>41.61</v>
          </cell>
        </row>
        <row r="790">
          <cell r="A790" t="str">
            <v>091307</v>
          </cell>
          <cell r="B790" t="str">
            <v>ANEL DE MASTIQUE BETUMINOSO,DIAMETRO 48 POL</v>
          </cell>
          <cell r="C790" t="str">
            <v>UN</v>
          </cell>
          <cell r="D790">
            <v>47.56</v>
          </cell>
        </row>
        <row r="791">
          <cell r="A791" t="str">
            <v>091308</v>
          </cell>
          <cell r="B791" t="str">
            <v>ANEL DE MASTIQUE BETUMINOSO,DIAMETRO 60 POL</v>
          </cell>
          <cell r="C791" t="str">
            <v>UN</v>
          </cell>
          <cell r="D791">
            <v>59.35</v>
          </cell>
        </row>
        <row r="792">
          <cell r="A792" t="str">
            <v>091309</v>
          </cell>
          <cell r="B792" t="str">
            <v>ANEL DE MASTIQUE BETUMINOSO,DIAMETRO 72 POL</v>
          </cell>
          <cell r="C792" t="str">
            <v>UN</v>
          </cell>
          <cell r="D792">
            <v>71.319999999999993</v>
          </cell>
        </row>
        <row r="793">
          <cell r="A793" t="str">
            <v>091310</v>
          </cell>
          <cell r="B793" t="str">
            <v>ANEL DE MASTIQUE BETUMINOSO,DIAMETRO 84 POL</v>
          </cell>
          <cell r="C793" t="str">
            <v>UN</v>
          </cell>
          <cell r="D793">
            <v>83.29</v>
          </cell>
        </row>
        <row r="794">
          <cell r="A794" t="str">
            <v>091311</v>
          </cell>
          <cell r="B794" t="str">
            <v>ANEL DE MASTIQUE BETUMINOSO,DIAMETRO 100 POL</v>
          </cell>
          <cell r="C794" t="str">
            <v>UN</v>
          </cell>
          <cell r="D794">
            <v>99.15</v>
          </cell>
        </row>
        <row r="796">
          <cell r="A796" t="str">
            <v>091400</v>
          </cell>
          <cell r="B796" t="str">
            <v>FABRICACAO DE CURVAS, A PARTIR DE TUBOS DE ACO, 3 A 22,5 GR</v>
          </cell>
        </row>
        <row r="797">
          <cell r="A797" t="str">
            <v>091401</v>
          </cell>
          <cell r="B797" t="str">
            <v>CURVA DE ACO DIAMETRO 28 POL</v>
          </cell>
          <cell r="C797" t="str">
            <v>UN</v>
          </cell>
          <cell r="D797">
            <v>695.92</v>
          </cell>
        </row>
        <row r="798">
          <cell r="A798" t="str">
            <v>091402</v>
          </cell>
          <cell r="B798" t="str">
            <v>CURVA DE ACO DIAMETRO 30 POL</v>
          </cell>
          <cell r="C798" t="str">
            <v>UN</v>
          </cell>
          <cell r="D798">
            <v>752.87</v>
          </cell>
        </row>
        <row r="799">
          <cell r="A799" t="str">
            <v>091403</v>
          </cell>
          <cell r="B799" t="str">
            <v>CURVA DE ACO DIAMETRO 32 POL</v>
          </cell>
          <cell r="C799" t="str">
            <v>UN</v>
          </cell>
          <cell r="D799">
            <v>800.5</v>
          </cell>
        </row>
        <row r="800">
          <cell r="A800" t="str">
            <v>091404</v>
          </cell>
          <cell r="B800" t="str">
            <v>CURVA DE ACO DIAMETRO 36 POL</v>
          </cell>
          <cell r="C800" t="str">
            <v>UN</v>
          </cell>
          <cell r="D800">
            <v>905.49</v>
          </cell>
        </row>
        <row r="801">
          <cell r="A801" t="str">
            <v>091405</v>
          </cell>
          <cell r="B801" t="str">
            <v>CURVA DE ACO DIAMETRO 40 POL</v>
          </cell>
          <cell r="C801" t="str">
            <v>UN</v>
          </cell>
          <cell r="D801">
            <v>1045.1500000000001</v>
          </cell>
        </row>
        <row r="802">
          <cell r="A802" t="str">
            <v>091406</v>
          </cell>
          <cell r="B802" t="str">
            <v>CURVA DE ACO DIAMETRO 42 POL.</v>
          </cell>
          <cell r="C802" t="str">
            <v>UN</v>
          </cell>
          <cell r="D802">
            <v>1435.72</v>
          </cell>
        </row>
        <row r="803">
          <cell r="A803" t="str">
            <v>091407</v>
          </cell>
          <cell r="B803" t="str">
            <v>CURVA DE ACO DIAMETRO 48 POL.</v>
          </cell>
          <cell r="C803" t="str">
            <v>UN</v>
          </cell>
          <cell r="D803">
            <v>1945.82</v>
          </cell>
        </row>
        <row r="804">
          <cell r="A804" t="str">
            <v>091408</v>
          </cell>
          <cell r="B804" t="str">
            <v>CURVA DE ACO DIAMETRO 60 POL.</v>
          </cell>
          <cell r="C804" t="str">
            <v>UN</v>
          </cell>
          <cell r="D804">
            <v>2520.5300000000002</v>
          </cell>
        </row>
        <row r="805">
          <cell r="A805" t="str">
            <v>091409</v>
          </cell>
          <cell r="B805" t="str">
            <v>CURVA DE ACO DIAMETRO 72 POL.</v>
          </cell>
          <cell r="C805" t="str">
            <v>UN</v>
          </cell>
          <cell r="D805">
            <v>3120.92</v>
          </cell>
        </row>
        <row r="806">
          <cell r="A806" t="str">
            <v>091410</v>
          </cell>
          <cell r="B806" t="str">
            <v>CURVA DE ACO DIAMETRO 84 POL.</v>
          </cell>
          <cell r="C806" t="str">
            <v>UN</v>
          </cell>
          <cell r="D806">
            <v>4142.76</v>
          </cell>
        </row>
        <row r="807">
          <cell r="A807" t="str">
            <v>091411</v>
          </cell>
          <cell r="B807" t="str">
            <v>CURVA DE ACO DIAMETRO 100 POL.</v>
          </cell>
          <cell r="C807" t="str">
            <v>UN</v>
          </cell>
          <cell r="D807">
            <v>5613.58</v>
          </cell>
        </row>
        <row r="809">
          <cell r="A809" t="str">
            <v>091500</v>
          </cell>
          <cell r="B809" t="str">
            <v>FABRICACAO  DE  CURVAS, A PARTIR  DE TUBO DE ACO, 22,51 A 45 GRAUS</v>
          </cell>
        </row>
        <row r="810">
          <cell r="A810" t="str">
            <v>091501</v>
          </cell>
          <cell r="B810" t="str">
            <v>CURVA DE ACO DIAMETRO 28 POL</v>
          </cell>
          <cell r="C810" t="str">
            <v>UN</v>
          </cell>
          <cell r="D810">
            <v>1105.68</v>
          </cell>
        </row>
        <row r="811">
          <cell r="A811" t="str">
            <v>091502</v>
          </cell>
          <cell r="B811" t="str">
            <v>CURVA DE ACO DIAMETRO 30 POL</v>
          </cell>
          <cell r="C811" t="str">
            <v>UN</v>
          </cell>
          <cell r="D811">
            <v>1201.8399999999999</v>
          </cell>
        </row>
        <row r="812">
          <cell r="A812" t="str">
            <v>091503</v>
          </cell>
          <cell r="B812" t="str">
            <v>CURVA DE ACO DIAMETRO 32 POL</v>
          </cell>
          <cell r="C812" t="str">
            <v>UN</v>
          </cell>
          <cell r="D812">
            <v>1261.97</v>
          </cell>
        </row>
        <row r="813">
          <cell r="A813" t="str">
            <v>091504</v>
          </cell>
          <cell r="B813" t="str">
            <v>CURVA DE ACO DIAMETRO 36 POL</v>
          </cell>
          <cell r="C813" t="str">
            <v>UN</v>
          </cell>
          <cell r="D813">
            <v>1476.33</v>
          </cell>
        </row>
        <row r="814">
          <cell r="A814" t="str">
            <v>091505</v>
          </cell>
          <cell r="B814" t="str">
            <v>CURVA DE ACO DIAMETRO 40 POL</v>
          </cell>
          <cell r="C814" t="str">
            <v>UN</v>
          </cell>
          <cell r="D814">
            <v>1655.18</v>
          </cell>
        </row>
        <row r="815">
          <cell r="A815" t="str">
            <v>091506</v>
          </cell>
          <cell r="B815" t="str">
            <v>CURVA DE ACO DIAMETRO 42</v>
          </cell>
          <cell r="C815" t="str">
            <v>UN</v>
          </cell>
          <cell r="D815">
            <v>2274.7199999999998</v>
          </cell>
        </row>
        <row r="816">
          <cell r="A816" t="str">
            <v>091507</v>
          </cell>
          <cell r="B816" t="str">
            <v>CURVA DE ACO DIAMETRO 48 POL.</v>
          </cell>
          <cell r="C816" t="str">
            <v>UN</v>
          </cell>
          <cell r="D816">
            <v>2884.46</v>
          </cell>
        </row>
        <row r="817">
          <cell r="A817" t="str">
            <v>091508</v>
          </cell>
          <cell r="B817" t="str">
            <v>CURVA DE ACO DIAMETRO 60 POL.</v>
          </cell>
          <cell r="C817" t="str">
            <v>UN</v>
          </cell>
          <cell r="D817">
            <v>3925.77</v>
          </cell>
        </row>
        <row r="818">
          <cell r="A818" t="str">
            <v>091509</v>
          </cell>
          <cell r="B818" t="str">
            <v>CURVA DE ACO DIAMETRO 72 POL.</v>
          </cell>
          <cell r="C818" t="str">
            <v>UN</v>
          </cell>
          <cell r="D818">
            <v>4798.22</v>
          </cell>
        </row>
        <row r="819">
          <cell r="A819" t="str">
            <v>091510</v>
          </cell>
          <cell r="B819" t="str">
            <v>CURVA DE ACO DIAMETRO 84 POL.</v>
          </cell>
          <cell r="C819" t="str">
            <v>UN</v>
          </cell>
          <cell r="D819">
            <v>5884.07</v>
          </cell>
        </row>
        <row r="820">
          <cell r="A820" t="str">
            <v>091511</v>
          </cell>
          <cell r="B820" t="str">
            <v>CURVA DE ACO DIAMETRO 100 POL.</v>
          </cell>
          <cell r="C820" t="str">
            <v>UN</v>
          </cell>
          <cell r="D820">
            <v>8033.66</v>
          </cell>
        </row>
        <row r="822">
          <cell r="A822" t="str">
            <v>091600</v>
          </cell>
          <cell r="B822" t="str">
            <v>FABRICACAO  DE  CURVAS, A PARTIR DE TUBOS DE ACO, 45,01 A 67,5 GR</v>
          </cell>
        </row>
        <row r="823">
          <cell r="A823" t="str">
            <v>091601</v>
          </cell>
          <cell r="B823" t="str">
            <v>CURVA DE ACO DIAMETRO 28 POL</v>
          </cell>
          <cell r="C823" t="str">
            <v>UN</v>
          </cell>
          <cell r="D823">
            <v>1612.71</v>
          </cell>
        </row>
        <row r="824">
          <cell r="A824" t="str">
            <v>091602</v>
          </cell>
          <cell r="B824" t="str">
            <v>CURVA DE ACO DIAMETRO 30 POL</v>
          </cell>
          <cell r="C824" t="str">
            <v>UN</v>
          </cell>
          <cell r="D824">
            <v>1760.82</v>
          </cell>
        </row>
        <row r="825">
          <cell r="A825" t="str">
            <v>091603</v>
          </cell>
          <cell r="B825" t="str">
            <v>CURVA DE ACO DIAMETRO 32 POL</v>
          </cell>
          <cell r="C825" t="str">
            <v>UN</v>
          </cell>
          <cell r="D825">
            <v>1892.96</v>
          </cell>
        </row>
        <row r="826">
          <cell r="A826" t="str">
            <v>091604</v>
          </cell>
          <cell r="B826" t="str">
            <v>CURVA DE ACO DIAMETRO 36 POL</v>
          </cell>
          <cell r="C826" t="str">
            <v>UN</v>
          </cell>
          <cell r="D826">
            <v>2156.58</v>
          </cell>
        </row>
        <row r="827">
          <cell r="A827" t="str">
            <v>091605</v>
          </cell>
          <cell r="B827" t="str">
            <v>CURVA DE ACO DIAMETRO 40 POL</v>
          </cell>
          <cell r="C827" t="str">
            <v>UN</v>
          </cell>
          <cell r="D827">
            <v>2435.4899999999998</v>
          </cell>
        </row>
        <row r="828">
          <cell r="A828" t="str">
            <v>091606</v>
          </cell>
          <cell r="B828" t="str">
            <v>CURVA DE ACO DIAMETRO 42 POL.</v>
          </cell>
          <cell r="C828" t="str">
            <v>UN</v>
          </cell>
          <cell r="D828">
            <v>3384.41</v>
          </cell>
        </row>
        <row r="829">
          <cell r="A829" t="str">
            <v>091607</v>
          </cell>
          <cell r="B829" t="str">
            <v>CURVA DE ACO DIAMETRO 48 POL.</v>
          </cell>
          <cell r="C829" t="str">
            <v>UN</v>
          </cell>
          <cell r="D829">
            <v>4214.25</v>
          </cell>
        </row>
        <row r="830">
          <cell r="A830" t="str">
            <v>091608</v>
          </cell>
          <cell r="B830" t="str">
            <v>CURVA DE ACO DIAMETRO 60 POL.</v>
          </cell>
          <cell r="C830" t="str">
            <v>UN</v>
          </cell>
          <cell r="D830">
            <v>5829.08</v>
          </cell>
        </row>
        <row r="831">
          <cell r="A831" t="str">
            <v>091609</v>
          </cell>
          <cell r="B831" t="str">
            <v>CURVA DE ACO DIAMETRO 72 POL.</v>
          </cell>
          <cell r="C831" t="str">
            <v>UN</v>
          </cell>
          <cell r="D831">
            <v>7160.04</v>
          </cell>
        </row>
        <row r="832">
          <cell r="A832" t="str">
            <v>091610</v>
          </cell>
          <cell r="B832" t="str">
            <v>CURVA DE ACO DIAMETRO 84 POL.</v>
          </cell>
          <cell r="C832" t="str">
            <v>UN</v>
          </cell>
          <cell r="D832">
            <v>8776.84</v>
          </cell>
        </row>
        <row r="833">
          <cell r="A833" t="str">
            <v>091611</v>
          </cell>
          <cell r="B833" t="str">
            <v>CURVA DE ACO DIAMETRO 100 POL.</v>
          </cell>
          <cell r="C833" t="str">
            <v>UN</v>
          </cell>
          <cell r="D833">
            <v>11956.62</v>
          </cell>
        </row>
        <row r="835">
          <cell r="A835" t="str">
            <v>091700</v>
          </cell>
          <cell r="B835" t="str">
            <v>F0BRICACAO  DE  CURVAS, A PARTIR DE TUBOS DE ACO, 67,51 A 90 GR</v>
          </cell>
        </row>
        <row r="836">
          <cell r="A836" t="str">
            <v>091701</v>
          </cell>
          <cell r="B836" t="str">
            <v>CURVA DE ACO DIAMETRO 28 POL</v>
          </cell>
          <cell r="C836" t="str">
            <v>UN</v>
          </cell>
          <cell r="D836">
            <v>2127.65</v>
          </cell>
        </row>
        <row r="837">
          <cell r="A837" t="str">
            <v>091702</v>
          </cell>
          <cell r="B837" t="str">
            <v>CURVA DE ACO DIAMETRO 30 POL</v>
          </cell>
          <cell r="C837" t="str">
            <v>UN</v>
          </cell>
          <cell r="D837">
            <v>2305.15</v>
          </cell>
        </row>
        <row r="838">
          <cell r="A838" t="str">
            <v>091703</v>
          </cell>
          <cell r="B838" t="str">
            <v>CURVA DE ACO DIAMETRO 32 POL</v>
          </cell>
          <cell r="C838" t="str">
            <v>UN</v>
          </cell>
          <cell r="D838">
            <v>2481.3200000000002</v>
          </cell>
        </row>
        <row r="839">
          <cell r="A839" t="str">
            <v>091704</v>
          </cell>
          <cell r="B839" t="str">
            <v>CURVA DE ACO DIAMETRO 36 POL</v>
          </cell>
          <cell r="C839" t="str">
            <v>UN</v>
          </cell>
          <cell r="D839">
            <v>2838.15</v>
          </cell>
        </row>
        <row r="840">
          <cell r="A840" t="str">
            <v>091705</v>
          </cell>
          <cell r="B840" t="str">
            <v>CURVA DE ACO DIAMETRO 40 POL</v>
          </cell>
          <cell r="C840" t="str">
            <v>UN</v>
          </cell>
          <cell r="D840">
            <v>3193.15</v>
          </cell>
        </row>
        <row r="841">
          <cell r="A841" t="str">
            <v>091706</v>
          </cell>
          <cell r="B841" t="str">
            <v>CURVA DE ACO DIAMETRO 42 POL.</v>
          </cell>
          <cell r="C841" t="str">
            <v>UN</v>
          </cell>
          <cell r="D841">
            <v>4450.83</v>
          </cell>
        </row>
        <row r="842">
          <cell r="A842" t="str">
            <v>091707</v>
          </cell>
          <cell r="B842" t="str">
            <v>CURVA DE ACO DIAMETRO 48 POL.</v>
          </cell>
          <cell r="C842" t="str">
            <v>UN</v>
          </cell>
          <cell r="D842">
            <v>5526.61</v>
          </cell>
        </row>
        <row r="843">
          <cell r="A843" t="str">
            <v>091708</v>
          </cell>
          <cell r="B843" t="str">
            <v>CURVA DE ACO DIAMETRO 60 POL.</v>
          </cell>
          <cell r="C843" t="str">
            <v>UN</v>
          </cell>
          <cell r="D843">
            <v>7697.46</v>
          </cell>
        </row>
        <row r="844">
          <cell r="A844" t="str">
            <v>091709</v>
          </cell>
          <cell r="B844" t="str">
            <v>CURVA DE ACO DIAMETRO 72 POL.</v>
          </cell>
          <cell r="C844" t="str">
            <v>UN</v>
          </cell>
          <cell r="D844">
            <v>9247.51</v>
          </cell>
        </row>
        <row r="845">
          <cell r="A845" t="str">
            <v>091710</v>
          </cell>
          <cell r="B845" t="str">
            <v>CURVA DE ACO DIAMETRO 84 POL.</v>
          </cell>
          <cell r="C845" t="str">
            <v>UN</v>
          </cell>
          <cell r="D845">
            <v>11380.57</v>
          </cell>
        </row>
        <row r="846">
          <cell r="A846" t="str">
            <v>091711</v>
          </cell>
          <cell r="B846" t="str">
            <v>CURVA DE ACO DIAMETRO 100 POL.</v>
          </cell>
          <cell r="C846" t="str">
            <v>UN</v>
          </cell>
          <cell r="D846">
            <v>15527.9</v>
          </cell>
        </row>
        <row r="848">
          <cell r="A848" t="str">
            <v>091800</v>
          </cell>
          <cell r="B848" t="str">
            <v>CORTE E BISELAMENTO EM TUBOS DE ACO E = 5/16 POLEGADA</v>
          </cell>
        </row>
        <row r="849">
          <cell r="A849" t="str">
            <v>091801</v>
          </cell>
          <cell r="B849" t="str">
            <v>DIAMETRO 4  POLEGADA</v>
          </cell>
          <cell r="C849" t="str">
            <v>UN</v>
          </cell>
          <cell r="D849">
            <v>11.27</v>
          </cell>
        </row>
        <row r="850">
          <cell r="A850" t="str">
            <v>091802</v>
          </cell>
          <cell r="B850" t="str">
            <v>DIAMETRO 6  POLEGADA</v>
          </cell>
          <cell r="C850" t="str">
            <v>UN</v>
          </cell>
          <cell r="D850">
            <v>16.91</v>
          </cell>
        </row>
        <row r="851">
          <cell r="A851" t="str">
            <v>091803</v>
          </cell>
          <cell r="B851" t="str">
            <v>DIAMETRO 8  POLEGADA</v>
          </cell>
          <cell r="C851" t="str">
            <v>UN</v>
          </cell>
          <cell r="D851">
            <v>22.55</v>
          </cell>
        </row>
        <row r="852">
          <cell r="A852" t="str">
            <v>091804</v>
          </cell>
          <cell r="B852" t="str">
            <v>DIAMETRO 10 POLEGADA</v>
          </cell>
          <cell r="C852" t="str">
            <v>UN</v>
          </cell>
          <cell r="D852">
            <v>28.19</v>
          </cell>
        </row>
        <row r="853">
          <cell r="A853" t="str">
            <v>091805</v>
          </cell>
          <cell r="B853" t="str">
            <v>DIAMETRO 12 POLEGADA</v>
          </cell>
          <cell r="C853" t="str">
            <v>UN</v>
          </cell>
          <cell r="D853">
            <v>33.83</v>
          </cell>
        </row>
        <row r="854">
          <cell r="A854" t="str">
            <v>091806</v>
          </cell>
          <cell r="B854" t="str">
            <v>DIAMETRO 16 POLEGADA</v>
          </cell>
          <cell r="C854" t="str">
            <v>UN</v>
          </cell>
          <cell r="D854">
            <v>45.12</v>
          </cell>
        </row>
        <row r="855">
          <cell r="A855" t="str">
            <v>091807</v>
          </cell>
          <cell r="B855" t="str">
            <v>DIAMETRO 20 POLEGADA</v>
          </cell>
          <cell r="C855" t="str">
            <v>UN</v>
          </cell>
          <cell r="D855">
            <v>56.4</v>
          </cell>
        </row>
        <row r="856">
          <cell r="A856" t="str">
            <v>091808</v>
          </cell>
          <cell r="B856" t="str">
            <v>DIAMETRO 24 POLEGADA</v>
          </cell>
          <cell r="C856" t="str">
            <v>UN</v>
          </cell>
          <cell r="D856">
            <v>67.680000000000007</v>
          </cell>
        </row>
        <row r="857">
          <cell r="A857" t="str">
            <v>091809</v>
          </cell>
          <cell r="B857" t="str">
            <v>DIAMETRO 28 POLEGADA</v>
          </cell>
          <cell r="C857" t="str">
            <v>UN</v>
          </cell>
          <cell r="D857">
            <v>78.97</v>
          </cell>
        </row>
        <row r="858">
          <cell r="A858" t="str">
            <v>091810</v>
          </cell>
          <cell r="B858" t="str">
            <v>DIAMETRO 30 POLEGADA</v>
          </cell>
          <cell r="C858" t="str">
            <v>UN</v>
          </cell>
          <cell r="D858">
            <v>84.61</v>
          </cell>
        </row>
        <row r="859">
          <cell r="A859" t="str">
            <v>091811</v>
          </cell>
          <cell r="B859" t="str">
            <v>DIAMETRO 32 POLEGADA</v>
          </cell>
          <cell r="C859" t="str">
            <v>UN</v>
          </cell>
          <cell r="D859">
            <v>90.25</v>
          </cell>
        </row>
        <row r="860">
          <cell r="A860" t="str">
            <v>091812</v>
          </cell>
          <cell r="B860" t="str">
            <v>DIAMETRO 36 POLEGADA</v>
          </cell>
          <cell r="C860" t="str">
            <v>UN</v>
          </cell>
          <cell r="D860">
            <v>101.53</v>
          </cell>
        </row>
        <row r="861">
          <cell r="A861" t="str">
            <v>091813</v>
          </cell>
          <cell r="B861" t="str">
            <v>DIAMETRO 40 POLEGADA</v>
          </cell>
          <cell r="C861" t="str">
            <v>UN</v>
          </cell>
          <cell r="D861">
            <v>112.81</v>
          </cell>
        </row>
        <row r="863">
          <cell r="A863" t="str">
            <v>091900</v>
          </cell>
          <cell r="B863" t="str">
            <v>CORTE E BISELAMENTO EM TUBOS DE ACO E = 7/16 POLEGADA</v>
          </cell>
        </row>
        <row r="864">
          <cell r="A864" t="str">
            <v>091914</v>
          </cell>
          <cell r="B864" t="str">
            <v>DIAMETRO - 42 POL.</v>
          </cell>
          <cell r="C864" t="str">
            <v>UN</v>
          </cell>
          <cell r="D864">
            <v>167.68</v>
          </cell>
        </row>
        <row r="865">
          <cell r="A865" t="str">
            <v>091915</v>
          </cell>
          <cell r="B865" t="str">
            <v>DIAMETRO - 48 POL.</v>
          </cell>
          <cell r="C865" t="str">
            <v>UN</v>
          </cell>
          <cell r="D865">
            <v>191.63</v>
          </cell>
        </row>
        <row r="867">
          <cell r="A867" t="str">
            <v>092100</v>
          </cell>
          <cell r="B867" t="str">
            <v>SOLDA EM TUBOS DE ACO E = 5/16 POLEGADA</v>
          </cell>
        </row>
        <row r="868">
          <cell r="A868" t="str">
            <v>092101</v>
          </cell>
          <cell r="B868" t="str">
            <v>DIAMETRO 4  POLEGADA</v>
          </cell>
          <cell r="C868" t="str">
            <v>UN</v>
          </cell>
          <cell r="D868">
            <v>21.01</v>
          </cell>
        </row>
        <row r="869">
          <cell r="A869" t="str">
            <v>092102</v>
          </cell>
          <cell r="B869" t="str">
            <v>DIAMETRO 6  POLEGADA</v>
          </cell>
          <cell r="C869" t="str">
            <v>UN</v>
          </cell>
          <cell r="D869">
            <v>31.52</v>
          </cell>
        </row>
        <row r="870">
          <cell r="A870" t="str">
            <v>092103</v>
          </cell>
          <cell r="B870" t="str">
            <v>DIAMETRO 8  POLEGADA</v>
          </cell>
          <cell r="C870" t="str">
            <v>UN</v>
          </cell>
          <cell r="D870">
            <v>42.02</v>
          </cell>
        </row>
        <row r="871">
          <cell r="A871" t="str">
            <v>092104</v>
          </cell>
          <cell r="B871" t="str">
            <v>DIAMETRO 10 POLEGADA</v>
          </cell>
          <cell r="C871" t="str">
            <v>UN</v>
          </cell>
          <cell r="D871">
            <v>52.54</v>
          </cell>
        </row>
        <row r="872">
          <cell r="A872" t="str">
            <v>092105</v>
          </cell>
          <cell r="B872" t="str">
            <v>DIAMETRO 12 POLEGADA</v>
          </cell>
          <cell r="C872" t="str">
            <v>UN</v>
          </cell>
          <cell r="D872">
            <v>63.05</v>
          </cell>
        </row>
        <row r="873">
          <cell r="A873" t="str">
            <v>092106</v>
          </cell>
          <cell r="B873" t="str">
            <v>DIAMETRO 16 POLEGADA</v>
          </cell>
          <cell r="C873" t="str">
            <v>UN</v>
          </cell>
          <cell r="D873">
            <v>84.06</v>
          </cell>
        </row>
        <row r="874">
          <cell r="A874" t="str">
            <v>092107</v>
          </cell>
          <cell r="B874" t="str">
            <v>DIAMETRO 20 POLEGADA</v>
          </cell>
          <cell r="C874" t="str">
            <v>UN</v>
          </cell>
          <cell r="D874">
            <v>105.09</v>
          </cell>
        </row>
        <row r="875">
          <cell r="A875" t="str">
            <v>092108</v>
          </cell>
          <cell r="B875" t="str">
            <v>DIAMETRO 24 POLEGADA</v>
          </cell>
          <cell r="C875" t="str">
            <v>UN</v>
          </cell>
          <cell r="D875">
            <v>126.11</v>
          </cell>
        </row>
        <row r="876">
          <cell r="A876" t="str">
            <v>092109</v>
          </cell>
          <cell r="B876" t="str">
            <v>DIAMETRO 28 POLEGADA</v>
          </cell>
          <cell r="C876" t="str">
            <v>UN</v>
          </cell>
          <cell r="D876">
            <v>147.13</v>
          </cell>
        </row>
        <row r="877">
          <cell r="A877" t="str">
            <v>092110</v>
          </cell>
          <cell r="B877" t="str">
            <v>DIAMETRO 30 POLEGADA</v>
          </cell>
          <cell r="C877" t="str">
            <v>UN</v>
          </cell>
          <cell r="D877">
            <v>157.63999999999999</v>
          </cell>
        </row>
        <row r="878">
          <cell r="A878" t="str">
            <v>092111</v>
          </cell>
          <cell r="B878" t="str">
            <v>DIAMETRO 32 POLEGADA</v>
          </cell>
          <cell r="C878" t="str">
            <v>UN</v>
          </cell>
          <cell r="D878">
            <v>168.15</v>
          </cell>
        </row>
        <row r="879">
          <cell r="A879" t="str">
            <v>092112</v>
          </cell>
          <cell r="B879" t="str">
            <v>DIAMETRO 36 POLEGADA</v>
          </cell>
          <cell r="C879" t="str">
            <v>UN</v>
          </cell>
          <cell r="D879">
            <v>189.16</v>
          </cell>
        </row>
        <row r="880">
          <cell r="A880" t="str">
            <v>092113</v>
          </cell>
          <cell r="B880" t="str">
            <v>DIAMETRO 40 POLEGADA</v>
          </cell>
          <cell r="C880" t="str">
            <v>UN</v>
          </cell>
          <cell r="D880">
            <v>210.19</v>
          </cell>
        </row>
        <row r="882">
          <cell r="A882" t="str">
            <v>092200</v>
          </cell>
          <cell r="B882" t="str">
            <v>SOLDA EM TUBOS DE ACO E = 7/16 POLEGADA</v>
          </cell>
        </row>
        <row r="883">
          <cell r="A883" t="str">
            <v>092214</v>
          </cell>
          <cell r="B883" t="str">
            <v>DIAMETRO - 42 POL.</v>
          </cell>
          <cell r="C883" t="str">
            <v>UN</v>
          </cell>
          <cell r="D883">
            <v>312.82</v>
          </cell>
        </row>
        <row r="884">
          <cell r="A884" t="str">
            <v>092215</v>
          </cell>
          <cell r="B884" t="str">
            <v>DIAMETRO - 48 POL.</v>
          </cell>
          <cell r="C884" t="str">
            <v>UN</v>
          </cell>
          <cell r="D884">
            <v>357.53</v>
          </cell>
        </row>
        <row r="886">
          <cell r="A886" t="str">
            <v>092400</v>
          </cell>
          <cell r="B886" t="str">
            <v>REVESTIMENTO DE PROTECAO EXTERNA DE JUNTAS SOLDADAS - ACO</v>
          </cell>
        </row>
        <row r="887">
          <cell r="A887" t="str">
            <v>092401</v>
          </cell>
          <cell r="B887" t="str">
            <v>DIAMETRO 4  POLEGADA</v>
          </cell>
          <cell r="C887" t="str">
            <v>UN</v>
          </cell>
          <cell r="D887">
            <v>4.24</v>
          </cell>
        </row>
        <row r="888">
          <cell r="A888" t="str">
            <v>092402</v>
          </cell>
          <cell r="B888" t="str">
            <v>DIAMETRO 6  POLEGADA</v>
          </cell>
          <cell r="C888" t="str">
            <v>UN</v>
          </cell>
          <cell r="D888">
            <v>6.35</v>
          </cell>
        </row>
        <row r="889">
          <cell r="A889" t="str">
            <v>092403</v>
          </cell>
          <cell r="B889" t="str">
            <v>DIAMETRO 8  POLEGADA</v>
          </cell>
          <cell r="C889" t="str">
            <v>UN</v>
          </cell>
          <cell r="D889">
            <v>8.48</v>
          </cell>
        </row>
        <row r="890">
          <cell r="A890" t="str">
            <v>092404</v>
          </cell>
          <cell r="B890" t="str">
            <v>DIAMETRO 10 POLEGADA</v>
          </cell>
          <cell r="C890" t="str">
            <v>UN</v>
          </cell>
          <cell r="D890">
            <v>10.62</v>
          </cell>
        </row>
        <row r="891">
          <cell r="A891" t="str">
            <v>092405</v>
          </cell>
          <cell r="B891" t="str">
            <v>DIAMETRO 12 POLEGADA</v>
          </cell>
          <cell r="C891" t="str">
            <v>UN</v>
          </cell>
          <cell r="D891">
            <v>12.74</v>
          </cell>
        </row>
        <row r="892">
          <cell r="A892" t="str">
            <v>092406</v>
          </cell>
          <cell r="B892" t="str">
            <v>DIAMETRO 16 POLEGADA</v>
          </cell>
          <cell r="C892" t="str">
            <v>UN</v>
          </cell>
          <cell r="D892">
            <v>16.98</v>
          </cell>
        </row>
        <row r="893">
          <cell r="A893" t="str">
            <v>092407</v>
          </cell>
          <cell r="B893" t="str">
            <v>DIAMETRO 20 POLEGADA</v>
          </cell>
          <cell r="C893" t="str">
            <v>UN</v>
          </cell>
          <cell r="D893">
            <v>21.24</v>
          </cell>
        </row>
        <row r="894">
          <cell r="A894" t="str">
            <v>092408</v>
          </cell>
          <cell r="B894" t="str">
            <v>DIAMETRO 24 POLEGADA</v>
          </cell>
          <cell r="C894" t="str">
            <v>UN</v>
          </cell>
          <cell r="D894">
            <v>25.48</v>
          </cell>
        </row>
        <row r="895">
          <cell r="A895" t="str">
            <v>092409</v>
          </cell>
          <cell r="B895" t="str">
            <v>DIAMETRO 28 POLEGADA</v>
          </cell>
          <cell r="C895" t="str">
            <v>UN</v>
          </cell>
          <cell r="D895">
            <v>29.73</v>
          </cell>
        </row>
        <row r="896">
          <cell r="A896" t="str">
            <v>092410</v>
          </cell>
          <cell r="B896" t="str">
            <v>DIAMETRO 30 POLEGADA</v>
          </cell>
          <cell r="C896" t="str">
            <v>UN</v>
          </cell>
          <cell r="D896">
            <v>63.73</v>
          </cell>
        </row>
        <row r="897">
          <cell r="A897" t="str">
            <v>092411</v>
          </cell>
          <cell r="B897" t="str">
            <v>DIAMETRO 32 POLEGADA</v>
          </cell>
          <cell r="C897" t="str">
            <v>UN</v>
          </cell>
          <cell r="D897">
            <v>67.97</v>
          </cell>
        </row>
        <row r="898">
          <cell r="A898" t="str">
            <v>092412</v>
          </cell>
          <cell r="B898" t="str">
            <v>DIAMETRO 36 POLEGADA</v>
          </cell>
          <cell r="C898" t="str">
            <v>UN</v>
          </cell>
          <cell r="D898">
            <v>95.6</v>
          </cell>
        </row>
        <row r="899">
          <cell r="A899" t="str">
            <v>092413</v>
          </cell>
          <cell r="B899" t="str">
            <v>DIAMETRO 40 POLEGADA</v>
          </cell>
          <cell r="C899" t="str">
            <v>UN</v>
          </cell>
          <cell r="D899">
            <v>106.21</v>
          </cell>
        </row>
        <row r="901">
          <cell r="A901" t="str">
            <v>092500</v>
          </cell>
          <cell r="B901" t="str">
            <v>PINTURA DE TUBOS E PECAS DE ACO EM EPOXI</v>
          </cell>
        </row>
        <row r="902">
          <cell r="A902" t="str">
            <v>092501</v>
          </cell>
          <cell r="B902" t="str">
            <v>PINTURA DE TUBOS E PECAS DE ACO EM EPOXI</v>
          </cell>
          <cell r="C902" t="str">
            <v>M2</v>
          </cell>
          <cell r="D902">
            <v>58.97</v>
          </cell>
        </row>
        <row r="904">
          <cell r="A904" t="str">
            <v>092600</v>
          </cell>
          <cell r="B904" t="str">
            <v>PINTURA DE CONEXOES E PECAS EM GERAL COM COALTAR  EPOXI - ACO</v>
          </cell>
        </row>
        <row r="905">
          <cell r="A905" t="str">
            <v>092601</v>
          </cell>
          <cell r="B905" t="str">
            <v>PINTURA DE CONEXOES E PECAS EM GERAL COM COALTAR  EPOXI</v>
          </cell>
          <cell r="C905" t="str">
            <v>M2</v>
          </cell>
          <cell r="D905">
            <v>52.26</v>
          </cell>
        </row>
        <row r="907">
          <cell r="A907" t="str">
            <v>092700</v>
          </cell>
          <cell r="B907" t="str">
            <v>PINTURA DE TUBOS DE ACO COM COALTAR EPOXI - ACO</v>
          </cell>
        </row>
        <row r="908">
          <cell r="A908" t="str">
            <v>092701</v>
          </cell>
          <cell r="B908" t="str">
            <v>DIAMETRO 4  POLEGADA</v>
          </cell>
          <cell r="C908" t="str">
            <v>M</v>
          </cell>
          <cell r="D908">
            <v>21.91</v>
          </cell>
        </row>
        <row r="909">
          <cell r="A909" t="str">
            <v>092702</v>
          </cell>
          <cell r="B909" t="str">
            <v>DIAMETRO 6  POLEGADA</v>
          </cell>
          <cell r="C909" t="str">
            <v>M</v>
          </cell>
          <cell r="D909">
            <v>32.94</v>
          </cell>
        </row>
        <row r="910">
          <cell r="A910" t="str">
            <v>092703</v>
          </cell>
          <cell r="B910" t="str">
            <v>DIAMETRO 8  POLEGADA</v>
          </cell>
          <cell r="C910" t="str">
            <v>M</v>
          </cell>
          <cell r="D910">
            <v>43.9</v>
          </cell>
        </row>
        <row r="911">
          <cell r="A911" t="str">
            <v>092704</v>
          </cell>
          <cell r="B911" t="str">
            <v>DIAMETRO 10 POLEGADA</v>
          </cell>
          <cell r="C911" t="str">
            <v>M</v>
          </cell>
          <cell r="D911">
            <v>54.94</v>
          </cell>
        </row>
        <row r="912">
          <cell r="A912" t="str">
            <v>092705</v>
          </cell>
          <cell r="B912" t="str">
            <v>DIAMETRO 12 POLEGADA</v>
          </cell>
          <cell r="C912" t="str">
            <v>M</v>
          </cell>
          <cell r="D912">
            <v>65.88</v>
          </cell>
        </row>
        <row r="913">
          <cell r="A913" t="str">
            <v>092706</v>
          </cell>
          <cell r="B913" t="str">
            <v>DIAMETRO 16 POLEGADA</v>
          </cell>
          <cell r="C913" t="str">
            <v>M</v>
          </cell>
          <cell r="D913">
            <v>87.7</v>
          </cell>
        </row>
        <row r="914">
          <cell r="A914" t="str">
            <v>092707</v>
          </cell>
          <cell r="B914" t="str">
            <v>DIAMETRO 20 POLEGADA</v>
          </cell>
          <cell r="C914" t="str">
            <v>M</v>
          </cell>
          <cell r="D914">
            <v>109.88</v>
          </cell>
        </row>
        <row r="915">
          <cell r="A915" t="str">
            <v>092708</v>
          </cell>
          <cell r="B915" t="str">
            <v>DIAMETRO 24 POLEGADA</v>
          </cell>
          <cell r="C915" t="str">
            <v>M</v>
          </cell>
          <cell r="D915">
            <v>131.81</v>
          </cell>
        </row>
        <row r="916">
          <cell r="A916" t="str">
            <v>092709</v>
          </cell>
          <cell r="B916" t="str">
            <v>DIAMETRO 28 POLEGADA</v>
          </cell>
          <cell r="C916" t="str">
            <v>M</v>
          </cell>
          <cell r="D916">
            <v>153.81</v>
          </cell>
        </row>
        <row r="917">
          <cell r="A917" t="str">
            <v>092710</v>
          </cell>
          <cell r="B917" t="str">
            <v>DIAMETRO 30 POLEGADA</v>
          </cell>
          <cell r="C917" t="str">
            <v>M</v>
          </cell>
          <cell r="D917">
            <v>164.88</v>
          </cell>
        </row>
        <row r="918">
          <cell r="A918" t="str">
            <v>092711</v>
          </cell>
          <cell r="B918" t="str">
            <v>DIAMETRO 32 POLEGADA</v>
          </cell>
          <cell r="C918" t="str">
            <v>M</v>
          </cell>
          <cell r="D918">
            <v>175.86</v>
          </cell>
        </row>
        <row r="919">
          <cell r="A919" t="str">
            <v>092712</v>
          </cell>
          <cell r="B919" t="str">
            <v>DIAMETRO 36 POLEGADA</v>
          </cell>
          <cell r="C919" t="str">
            <v>M</v>
          </cell>
          <cell r="D919">
            <v>197.85</v>
          </cell>
        </row>
        <row r="920">
          <cell r="A920" t="str">
            <v>092713</v>
          </cell>
          <cell r="B920" t="str">
            <v>DIAMETRO 40 POLEGADA</v>
          </cell>
          <cell r="C920" t="str">
            <v>M</v>
          </cell>
          <cell r="D920">
            <v>219.86</v>
          </cell>
        </row>
        <row r="922">
          <cell r="A922" t="str">
            <v>092800</v>
          </cell>
          <cell r="B922" t="str">
            <v>FABRICACAO E MONTAGEM DE PECAS DE ACO NO CAMPO</v>
          </cell>
        </row>
        <row r="923">
          <cell r="A923" t="str">
            <v>092801</v>
          </cell>
          <cell r="B923" t="str">
            <v>FABRICACAO DE PECAS</v>
          </cell>
          <cell r="C923" t="str">
            <v>KG</v>
          </cell>
          <cell r="D923">
            <v>6.71</v>
          </cell>
        </row>
        <row r="924">
          <cell r="A924" t="str">
            <v>092802</v>
          </cell>
          <cell r="B924" t="str">
            <v>MONTAGEM DE PECAS E MISCELANEAS</v>
          </cell>
          <cell r="C924" t="str">
            <v>KG</v>
          </cell>
          <cell r="D924">
            <v>2.69</v>
          </cell>
        </row>
        <row r="926">
          <cell r="A926" t="str">
            <v>092900</v>
          </cell>
          <cell r="B926" t="str">
            <v>CARGA, TRANSPORTE ATE 10 KM E DESCARGA DE TUBOS E PECAS DE PVC RIGIDO E PVC RIGIDO DEFOFO</v>
          </cell>
        </row>
        <row r="927">
          <cell r="A927" t="str">
            <v>092901</v>
          </cell>
          <cell r="B927" t="str">
            <v>TUBOS E PECAS, DIAMETRO  50 MM</v>
          </cell>
          <cell r="C927" t="str">
            <v>KM</v>
          </cell>
          <cell r="D927">
            <v>49.76</v>
          </cell>
        </row>
        <row r="928">
          <cell r="A928" t="str">
            <v>092902</v>
          </cell>
          <cell r="B928" t="str">
            <v>TUBOS E PECAS, DIAMETRO  75 MM</v>
          </cell>
          <cell r="C928" t="str">
            <v>KM</v>
          </cell>
          <cell r="D928">
            <v>139.35</v>
          </cell>
        </row>
        <row r="929">
          <cell r="A929" t="str">
            <v>092903</v>
          </cell>
          <cell r="B929" t="str">
            <v>TUBOS E PECAS, DIAMETRO 100M</v>
          </cell>
          <cell r="C929" t="str">
            <v>KM</v>
          </cell>
          <cell r="D929">
            <v>152.65</v>
          </cell>
        </row>
        <row r="930">
          <cell r="A930" t="str">
            <v>092904</v>
          </cell>
          <cell r="B930" t="str">
            <v>TUBOS E PECAS, DIAMETRO 150MM</v>
          </cell>
          <cell r="C930" t="str">
            <v>KM</v>
          </cell>
          <cell r="D930">
            <v>232.27</v>
          </cell>
        </row>
        <row r="931">
          <cell r="A931" t="str">
            <v>092905</v>
          </cell>
          <cell r="B931" t="str">
            <v>TUBOS E PECAS, DIAMETRO 200 MM</v>
          </cell>
          <cell r="C931" t="str">
            <v>KM</v>
          </cell>
          <cell r="D931">
            <v>305.32</v>
          </cell>
        </row>
        <row r="932">
          <cell r="A932" t="str">
            <v>092906</v>
          </cell>
          <cell r="B932" t="str">
            <v>TUBOS E PECAS, DIAMETRO 250MM</v>
          </cell>
          <cell r="C932" t="str">
            <v>KM</v>
          </cell>
          <cell r="D932">
            <v>384.92</v>
          </cell>
        </row>
        <row r="933">
          <cell r="A933" t="str">
            <v>092907</v>
          </cell>
          <cell r="B933" t="str">
            <v>TUBOS E PECAS, DIAMETRO 300 MM</v>
          </cell>
          <cell r="C933" t="str">
            <v>KM</v>
          </cell>
          <cell r="D933">
            <v>464.54</v>
          </cell>
        </row>
        <row r="934">
          <cell r="A934" t="str">
            <v>092908</v>
          </cell>
          <cell r="B934" t="str">
            <v>TUBO E PECAS, DIAMETRO 350 MM</v>
          </cell>
          <cell r="C934" t="str">
            <v>KM</v>
          </cell>
          <cell r="D934">
            <v>537.59</v>
          </cell>
        </row>
        <row r="935">
          <cell r="A935" t="str">
            <v>092909</v>
          </cell>
          <cell r="B935" t="str">
            <v>TUBOS E PECAS, DIAMETRO 400 MM</v>
          </cell>
          <cell r="C935" t="str">
            <v>KM</v>
          </cell>
          <cell r="D935">
            <v>610.65</v>
          </cell>
        </row>
        <row r="937">
          <cell r="A937" t="str">
            <v>093000</v>
          </cell>
          <cell r="B937" t="str">
            <v>TRANSPORTE EXCEDENTE A 10 KM DE TUBOS E PECAS DE PVC RIGIDO E PVC RIGIDO DE FOFO</v>
          </cell>
        </row>
        <row r="938">
          <cell r="A938" t="str">
            <v>093001</v>
          </cell>
          <cell r="B938" t="str">
            <v>TUBOS E PECAS, DIAMETRO  50 MM</v>
          </cell>
          <cell r="C938" t="str">
            <v>KMXKM</v>
          </cell>
          <cell r="D938">
            <v>1.94</v>
          </cell>
        </row>
        <row r="939">
          <cell r="A939" t="str">
            <v>093002</v>
          </cell>
          <cell r="B939" t="str">
            <v>TUBOS E PECAS, DIAMETRO  75 MM</v>
          </cell>
          <cell r="C939" t="str">
            <v>KMXKM</v>
          </cell>
          <cell r="D939">
            <v>2.08</v>
          </cell>
        </row>
        <row r="940">
          <cell r="A940" t="str">
            <v>093003</v>
          </cell>
          <cell r="B940" t="str">
            <v>TUBOS E PECAS, DIAMETRO 100 MM</v>
          </cell>
          <cell r="C940" t="str">
            <v>KMXKM</v>
          </cell>
          <cell r="D940">
            <v>2.3199999999999998</v>
          </cell>
        </row>
        <row r="941">
          <cell r="A941" t="str">
            <v>093004</v>
          </cell>
          <cell r="B941" t="str">
            <v>TUBOS E PECAS, DIAMETRO 150 MM</v>
          </cell>
          <cell r="C941" t="str">
            <v>KMXKM</v>
          </cell>
          <cell r="D941">
            <v>2.73</v>
          </cell>
        </row>
        <row r="942">
          <cell r="A942" t="str">
            <v>093005</v>
          </cell>
          <cell r="B942" t="str">
            <v>TUBOS E PECAS, DIAMETRO 200 MM</v>
          </cell>
          <cell r="C942" t="str">
            <v>KMXKM</v>
          </cell>
          <cell r="D942">
            <v>3.16</v>
          </cell>
        </row>
        <row r="943">
          <cell r="A943" t="str">
            <v>093006</v>
          </cell>
          <cell r="B943" t="str">
            <v>TUBOS E PECAS, DIAMETRO 250 MM</v>
          </cell>
          <cell r="C943" t="str">
            <v>KMXKM</v>
          </cell>
          <cell r="D943">
            <v>3.93</v>
          </cell>
        </row>
        <row r="944">
          <cell r="A944" t="str">
            <v>093007</v>
          </cell>
          <cell r="B944" t="str">
            <v>TUBOS E PECAS, DIAMETRO 300 MM</v>
          </cell>
          <cell r="C944" t="str">
            <v>KMXKM</v>
          </cell>
          <cell r="D944">
            <v>4.88</v>
          </cell>
        </row>
        <row r="945">
          <cell r="A945" t="str">
            <v>093008</v>
          </cell>
          <cell r="B945" t="str">
            <v>TUBOS E PECAS, DIAMETRO 350 MM</v>
          </cell>
          <cell r="C945" t="str">
            <v>KMXKM</v>
          </cell>
          <cell r="D945">
            <v>5.89</v>
          </cell>
        </row>
        <row r="946">
          <cell r="A946" t="str">
            <v>093009</v>
          </cell>
          <cell r="B946" t="str">
            <v>TUBOS E PECAS, DIAMETRO 400 MM</v>
          </cell>
          <cell r="C946" t="str">
            <v>KMXKM</v>
          </cell>
          <cell r="D946">
            <v>7.38</v>
          </cell>
        </row>
        <row r="948">
          <cell r="A948" t="str">
            <v>093100</v>
          </cell>
          <cell r="B948" t="str">
            <v>CARGA, TRANSPORTE E  DESCARGA DE TUBOS E PECAS DE FERRO FUNDIDO</v>
          </cell>
        </row>
        <row r="949">
          <cell r="A949" t="str">
            <v>093101</v>
          </cell>
          <cell r="B949" t="str">
            <v>CARGA E DESCARGA</v>
          </cell>
          <cell r="C949" t="str">
            <v>T</v>
          </cell>
          <cell r="D949">
            <v>28.04</v>
          </cell>
        </row>
        <row r="950">
          <cell r="A950" t="str">
            <v>093102</v>
          </cell>
          <cell r="B950" t="str">
            <v>TRANSPORTE</v>
          </cell>
          <cell r="C950" t="str">
            <v>TXKM</v>
          </cell>
          <cell r="D950">
            <v>1.05</v>
          </cell>
        </row>
        <row r="952">
          <cell r="A952" t="str">
            <v>093200</v>
          </cell>
          <cell r="B952" t="str">
            <v>CARGA, TRANSPORTE ATE 10 KM E DESCARGA DE TUBOS E PECAS DE FIBRO CIMENTO</v>
          </cell>
        </row>
        <row r="953">
          <cell r="A953" t="str">
            <v>093201</v>
          </cell>
          <cell r="B953" t="str">
            <v>TUBOS E PECAS, DIAMETRO 50 MM</v>
          </cell>
          <cell r="C953" t="str">
            <v>KM</v>
          </cell>
          <cell r="D953">
            <v>261.22000000000003</v>
          </cell>
        </row>
        <row r="954">
          <cell r="A954" t="str">
            <v>093202</v>
          </cell>
          <cell r="B954" t="str">
            <v>TUBOS E PECAS, DIAMETRO 75MM</v>
          </cell>
          <cell r="C954" t="str">
            <v>KM</v>
          </cell>
          <cell r="D954">
            <v>273.18</v>
          </cell>
        </row>
        <row r="955">
          <cell r="A955" t="str">
            <v>093203</v>
          </cell>
          <cell r="B955" t="str">
            <v>TUBOS E PECAS, DIAMETRO 100 MM</v>
          </cell>
          <cell r="C955" t="str">
            <v>KM</v>
          </cell>
          <cell r="D955">
            <v>318.27999999999997</v>
          </cell>
        </row>
        <row r="956">
          <cell r="A956" t="str">
            <v>093204</v>
          </cell>
          <cell r="B956" t="str">
            <v>TUBOS E PECAS, DIAMETRO 150 MM</v>
          </cell>
          <cell r="C956" t="str">
            <v>KM</v>
          </cell>
          <cell r="D956">
            <v>447.58</v>
          </cell>
        </row>
        <row r="957">
          <cell r="A957" t="str">
            <v>093205</v>
          </cell>
          <cell r="B957" t="str">
            <v>TUBOS E PECAS, DIAMETRO 175 MM</v>
          </cell>
          <cell r="C957" t="str">
            <v>KM</v>
          </cell>
          <cell r="D957">
            <v>546.32000000000005</v>
          </cell>
        </row>
        <row r="958">
          <cell r="A958" t="str">
            <v>093206</v>
          </cell>
          <cell r="B958" t="str">
            <v>TUBOS E PECAS, DIAMETRO 200 MM</v>
          </cell>
          <cell r="C958" t="str">
            <v>KM</v>
          </cell>
          <cell r="D958">
            <v>641.76</v>
          </cell>
        </row>
        <row r="959">
          <cell r="A959" t="str">
            <v>093207</v>
          </cell>
          <cell r="B959" t="str">
            <v>TUBOS E PECAS, DIAMETRO 250 MM</v>
          </cell>
          <cell r="C959" t="str">
            <v>KM</v>
          </cell>
          <cell r="D959">
            <v>1119.27</v>
          </cell>
        </row>
        <row r="960">
          <cell r="A960" t="str">
            <v>093208</v>
          </cell>
          <cell r="B960" t="str">
            <v>TUBOS E PECAS, DIAMETRO 300 MM</v>
          </cell>
          <cell r="C960" t="str">
            <v>KM</v>
          </cell>
          <cell r="D960">
            <v>1372.67</v>
          </cell>
        </row>
        <row r="961">
          <cell r="A961" t="str">
            <v>093209</v>
          </cell>
          <cell r="B961" t="str">
            <v>TUBOS E PECAS, DIAMETRO 350 MM</v>
          </cell>
          <cell r="C961" t="str">
            <v>KM</v>
          </cell>
          <cell r="D961">
            <v>2024.52</v>
          </cell>
        </row>
        <row r="962">
          <cell r="A962" t="str">
            <v>093210</v>
          </cell>
          <cell r="B962" t="str">
            <v>TUBOS E PECAS, DIAMETRO 400 MM</v>
          </cell>
          <cell r="C962" t="str">
            <v>KM</v>
          </cell>
          <cell r="D962">
            <v>2688.31</v>
          </cell>
        </row>
        <row r="963">
          <cell r="A963" t="str">
            <v>093211</v>
          </cell>
          <cell r="B963" t="str">
            <v>TUBOS E PECAS, DIAMETRO 450 MM</v>
          </cell>
          <cell r="C963" t="str">
            <v>KM</v>
          </cell>
          <cell r="D963">
            <v>3300.7</v>
          </cell>
        </row>
        <row r="965">
          <cell r="A965" t="str">
            <v>093300</v>
          </cell>
          <cell r="B965" t="str">
            <v>TRANSPORTE EXCEDENTE A 10 KM DE TUBOS E PECAS DE FIBRO CIMENTO</v>
          </cell>
        </row>
        <row r="966">
          <cell r="A966" t="str">
            <v>093301</v>
          </cell>
          <cell r="B966" t="str">
            <v>TUBOS E PECAS, DIAMETRO  50 MM</v>
          </cell>
          <cell r="C966" t="str">
            <v>KMXKM</v>
          </cell>
          <cell r="D966">
            <v>2.93</v>
          </cell>
        </row>
        <row r="967">
          <cell r="A967" t="str">
            <v>093302</v>
          </cell>
          <cell r="B967" t="str">
            <v>TUBOS E PECAS, DIAMETRO  75 MM</v>
          </cell>
          <cell r="C967" t="str">
            <v>KMXKM</v>
          </cell>
          <cell r="D967">
            <v>3.07</v>
          </cell>
        </row>
        <row r="968">
          <cell r="A968" t="str">
            <v>093303</v>
          </cell>
          <cell r="B968" t="str">
            <v>TUBOS E PECAS, DIAMETRO 100 MM</v>
          </cell>
          <cell r="C968" t="str">
            <v>KMXKM</v>
          </cell>
          <cell r="D968">
            <v>3.28</v>
          </cell>
        </row>
        <row r="969">
          <cell r="A969" t="str">
            <v>093304</v>
          </cell>
          <cell r="B969" t="str">
            <v>TUBOS E PECAS, DIAMETRO 150 MM</v>
          </cell>
          <cell r="C969" t="str">
            <v>KMXKM</v>
          </cell>
          <cell r="D969">
            <v>3.68</v>
          </cell>
        </row>
        <row r="970">
          <cell r="A970" t="str">
            <v>093305</v>
          </cell>
          <cell r="B970" t="str">
            <v>TUBOS E PECAS, DIAMETRO 175 MM</v>
          </cell>
          <cell r="C970" t="str">
            <v>KMXKM</v>
          </cell>
          <cell r="D970">
            <v>3.93</v>
          </cell>
        </row>
        <row r="971">
          <cell r="A971" t="str">
            <v>093306</v>
          </cell>
          <cell r="B971" t="str">
            <v>TUBOS E PECAS, DIAMETRO 200 MM</v>
          </cell>
          <cell r="C971" t="str">
            <v>KMXKM</v>
          </cell>
          <cell r="D971">
            <v>4.88</v>
          </cell>
        </row>
        <row r="972">
          <cell r="A972" t="str">
            <v>093307</v>
          </cell>
          <cell r="B972" t="str">
            <v>TUBOS E PECAS, DIAMETRO 250 MM</v>
          </cell>
          <cell r="C972" t="str">
            <v>KMXKM</v>
          </cell>
          <cell r="D972">
            <v>5.89</v>
          </cell>
        </row>
        <row r="973">
          <cell r="A973" t="str">
            <v>093308</v>
          </cell>
          <cell r="B973" t="str">
            <v>TUBOS E PECAS, DIAMETRO 300 MM</v>
          </cell>
          <cell r="C973" t="str">
            <v>KMXKM</v>
          </cell>
          <cell r="D973">
            <v>7.38</v>
          </cell>
        </row>
        <row r="974">
          <cell r="A974" t="str">
            <v>093309</v>
          </cell>
          <cell r="B974" t="str">
            <v>TUBOS E PECAS, DIAMETRO 350 MM</v>
          </cell>
          <cell r="C974" t="str">
            <v>KMXKM</v>
          </cell>
          <cell r="D974">
            <v>9.8800000000000008</v>
          </cell>
        </row>
        <row r="975">
          <cell r="A975" t="str">
            <v>093310</v>
          </cell>
          <cell r="B975" t="str">
            <v>TUBOS E PECAS, DIAMETRO 400 MM</v>
          </cell>
          <cell r="C975" t="str">
            <v>KMXKM</v>
          </cell>
          <cell r="D975">
            <v>11.81</v>
          </cell>
        </row>
        <row r="976">
          <cell r="A976" t="str">
            <v>093311</v>
          </cell>
          <cell r="B976" t="str">
            <v>TUBOS E PECAS, DIAMETRO 450 MM</v>
          </cell>
          <cell r="C976" t="str">
            <v>KMXKM</v>
          </cell>
          <cell r="D976">
            <v>14.8</v>
          </cell>
        </row>
        <row r="978">
          <cell r="A978" t="str">
            <v>093400</v>
          </cell>
          <cell r="B978" t="str">
            <v>CARGA, TRANSPORTE ATE 10 KM E DESCARGA DE TUBOS E PECAS DE CERAMICA</v>
          </cell>
        </row>
        <row r="979">
          <cell r="A979" t="str">
            <v>093401</v>
          </cell>
          <cell r="B979" t="str">
            <v>TUBOS E PECAS, DIAMETRO 100 MM</v>
          </cell>
          <cell r="C979" t="str">
            <v>KM</v>
          </cell>
          <cell r="D979">
            <v>351.43</v>
          </cell>
        </row>
        <row r="980">
          <cell r="A980" t="str">
            <v>093402</v>
          </cell>
          <cell r="B980" t="str">
            <v>TUBOS E PECAS, DIAMETRO 150 MM</v>
          </cell>
          <cell r="C980" t="str">
            <v>KM</v>
          </cell>
          <cell r="D980">
            <v>497.31</v>
          </cell>
        </row>
        <row r="981">
          <cell r="A981" t="str">
            <v>093403</v>
          </cell>
          <cell r="B981" t="str">
            <v>TUBOS E PECAS, DIAMETRO 200 MM</v>
          </cell>
          <cell r="C981" t="str">
            <v>KM</v>
          </cell>
          <cell r="D981">
            <v>712.72</v>
          </cell>
        </row>
        <row r="982">
          <cell r="A982" t="str">
            <v>093404</v>
          </cell>
          <cell r="B982" t="str">
            <v>TUBOS E PECAS, DIAMETRO 250 MM</v>
          </cell>
          <cell r="C982" t="str">
            <v>KM</v>
          </cell>
          <cell r="D982">
            <v>1243.29</v>
          </cell>
        </row>
        <row r="983">
          <cell r="A983" t="str">
            <v>093405</v>
          </cell>
          <cell r="B983" t="str">
            <v>TUBOS E PECAS, DIAMETRO 300 MM</v>
          </cell>
          <cell r="C983" t="str">
            <v>KM</v>
          </cell>
          <cell r="D983">
            <v>1525.2</v>
          </cell>
        </row>
        <row r="984">
          <cell r="A984" t="str">
            <v>093406</v>
          </cell>
          <cell r="B984" t="str">
            <v>TUBOS E PECAS, DIAMETRO 375 MM</v>
          </cell>
          <cell r="C984" t="str">
            <v>KM</v>
          </cell>
          <cell r="D984">
            <v>2503.21</v>
          </cell>
        </row>
        <row r="985">
          <cell r="A985" t="str">
            <v>093407</v>
          </cell>
          <cell r="B985" t="str">
            <v>TUBOS E PECAS, DIAMETRO 450 MM</v>
          </cell>
          <cell r="C985" t="str">
            <v>KM</v>
          </cell>
          <cell r="D985">
            <v>3666.73</v>
          </cell>
        </row>
        <row r="987">
          <cell r="A987" t="str">
            <v>093500</v>
          </cell>
          <cell r="B987" t="str">
            <v>TRANSPORTE EXCEDENTE A 10 KM DE TUBOS E PECAS DE CERAMICA</v>
          </cell>
        </row>
        <row r="988">
          <cell r="A988" t="str">
            <v>093501</v>
          </cell>
          <cell r="B988" t="str">
            <v>TUBOS E PECAS, DIAMETRO 100 MM</v>
          </cell>
          <cell r="C988" t="str">
            <v>KMXKM</v>
          </cell>
          <cell r="D988">
            <v>5.24</v>
          </cell>
        </row>
        <row r="989">
          <cell r="A989" t="str">
            <v>093502</v>
          </cell>
          <cell r="B989" t="str">
            <v>TUBOS E PECAS, DIAMETRO 150 MM</v>
          </cell>
          <cell r="C989" t="str">
            <v>KMXKM</v>
          </cell>
          <cell r="D989">
            <v>6.55</v>
          </cell>
        </row>
        <row r="990">
          <cell r="A990" t="str">
            <v>093503</v>
          </cell>
          <cell r="B990" t="str">
            <v>TUBOS E PECAS, DIAMETRO 200 MM</v>
          </cell>
          <cell r="C990" t="str">
            <v>KMXKM</v>
          </cell>
          <cell r="D990">
            <v>7.87</v>
          </cell>
        </row>
        <row r="991">
          <cell r="A991" t="str">
            <v>093504</v>
          </cell>
          <cell r="B991" t="str">
            <v>TUBOS E PECAS, DIAMETRO 250 MM</v>
          </cell>
          <cell r="C991" t="str">
            <v>KMXKM</v>
          </cell>
          <cell r="D991">
            <v>9.8800000000000008</v>
          </cell>
        </row>
        <row r="992">
          <cell r="A992" t="str">
            <v>093505</v>
          </cell>
          <cell r="B992" t="str">
            <v>TUBOS E PECAS, DIAMETRO 300 MM</v>
          </cell>
          <cell r="C992" t="str">
            <v>KMXKM</v>
          </cell>
          <cell r="D992">
            <v>13.12</v>
          </cell>
        </row>
        <row r="993">
          <cell r="A993" t="str">
            <v>093506</v>
          </cell>
          <cell r="B993" t="str">
            <v>TUBOS E PECAS, DIAMETRO 375 MM</v>
          </cell>
          <cell r="C993" t="str">
            <v>KMXKM</v>
          </cell>
          <cell r="D993">
            <v>15.76</v>
          </cell>
        </row>
        <row r="994">
          <cell r="A994" t="str">
            <v>093507</v>
          </cell>
          <cell r="B994" t="str">
            <v>TUBOS E PECAS, DIAMETRO 450 MM</v>
          </cell>
          <cell r="C994" t="str">
            <v>KMXKM</v>
          </cell>
          <cell r="D994">
            <v>19.690000000000001</v>
          </cell>
        </row>
        <row r="996">
          <cell r="A996" t="str">
            <v>093600</v>
          </cell>
          <cell r="B996" t="str">
            <v>CARGA, TRANSPORTE E  DESCARGA DE TUBOS DE CONCRETO</v>
          </cell>
        </row>
        <row r="997">
          <cell r="A997" t="str">
            <v>093601</v>
          </cell>
          <cell r="B997" t="str">
            <v>CARGA E DESCARGA</v>
          </cell>
          <cell r="C997" t="str">
            <v>T</v>
          </cell>
          <cell r="D997">
            <v>31.2</v>
          </cell>
        </row>
        <row r="998">
          <cell r="A998" t="str">
            <v>093602</v>
          </cell>
          <cell r="B998" t="str">
            <v>TRANSPORTE</v>
          </cell>
          <cell r="C998" t="str">
            <v>TXKM</v>
          </cell>
          <cell r="D998">
            <v>1.05</v>
          </cell>
        </row>
        <row r="1000">
          <cell r="A1000" t="str">
            <v>093700</v>
          </cell>
          <cell r="B1000" t="str">
            <v>CARGA, TRANSPORTE E DESCARGA DE TUBOS E PECAS DE ACO</v>
          </cell>
        </row>
        <row r="1001">
          <cell r="A1001" t="str">
            <v>093701</v>
          </cell>
          <cell r="B1001" t="str">
            <v>CARGA E DESCARGA</v>
          </cell>
          <cell r="C1001" t="str">
            <v>T</v>
          </cell>
          <cell r="D1001">
            <v>28.66</v>
          </cell>
        </row>
        <row r="1002">
          <cell r="A1002" t="str">
            <v>093702</v>
          </cell>
          <cell r="B1002" t="str">
            <v>TRANSPORTE</v>
          </cell>
          <cell r="C1002" t="str">
            <v>TXKM</v>
          </cell>
          <cell r="D1002">
            <v>1.05</v>
          </cell>
        </row>
        <row r="1004">
          <cell r="A1004" t="str">
            <v>100000</v>
          </cell>
          <cell r="B1004" t="str">
            <v>PAVIMENTACAO</v>
          </cell>
        </row>
        <row r="1005">
          <cell r="A1005" t="str">
            <v>100100</v>
          </cell>
          <cell r="B1005" t="str">
            <v>LEVANTAMENTO DE PAVIMENTACAO</v>
          </cell>
        </row>
        <row r="1006">
          <cell r="A1006" t="str">
            <v>100101</v>
          </cell>
          <cell r="B1006" t="str">
            <v>LEVANTAMENTO DE PAVIMENTACAO ASFALTICA (A)</v>
          </cell>
          <cell r="C1006" t="str">
            <v>M2</v>
          </cell>
          <cell r="D1006">
            <v>8.19</v>
          </cell>
        </row>
        <row r="1007">
          <cell r="A1007" t="str">
            <v>100102</v>
          </cell>
          <cell r="B1007" t="str">
            <v>LEVANTAMENTO DE PAVIMENTACAO PARALELEPIPEDO OU BLOCO (A)</v>
          </cell>
          <cell r="C1007" t="str">
            <v>M2</v>
          </cell>
          <cell r="D1007">
            <v>6.45</v>
          </cell>
        </row>
        <row r="1008">
          <cell r="A1008" t="str">
            <v>100103</v>
          </cell>
          <cell r="B1008" t="str">
            <v>LEVANTAMENTO DE PASSEIOS CIMENTADOS (A)</v>
          </cell>
          <cell r="C1008" t="str">
            <v>M2</v>
          </cell>
          <cell r="D1008">
            <v>5</v>
          </cell>
        </row>
        <row r="1009">
          <cell r="A1009" t="str">
            <v>100104</v>
          </cell>
          <cell r="B1009" t="str">
            <v>LEVANTAMENTO DE PASSEIOS EM LADRILHOS (A)</v>
          </cell>
          <cell r="C1009" t="str">
            <v>M2</v>
          </cell>
          <cell r="D1009">
            <v>5.77</v>
          </cell>
        </row>
        <row r="1010">
          <cell r="A1010" t="str">
            <v>100105</v>
          </cell>
          <cell r="B1010" t="str">
            <v>LEVANTAMENTO DE PASSEIOS EM MOSAICO (A)</v>
          </cell>
          <cell r="C1010" t="str">
            <v>M2</v>
          </cell>
          <cell r="D1010">
            <v>6.45</v>
          </cell>
        </row>
        <row r="1011">
          <cell r="A1011" t="str">
            <v>100106</v>
          </cell>
          <cell r="B1011" t="str">
            <v>LEVANTAMENTO DE SARJETAS (A)</v>
          </cell>
          <cell r="C1011" t="str">
            <v>M3</v>
          </cell>
          <cell r="D1011">
            <v>34.869999999999997</v>
          </cell>
        </row>
        <row r="1012">
          <cell r="A1012" t="str">
            <v>100107</v>
          </cell>
          <cell r="B1012" t="str">
            <v>LEVANTAMENTO DE GUIAS (A)</v>
          </cell>
          <cell r="C1012" t="str">
            <v>M</v>
          </cell>
          <cell r="D1012">
            <v>6.45</v>
          </cell>
        </row>
        <row r="1013">
          <cell r="A1013" t="str">
            <v>100131</v>
          </cell>
          <cell r="B1013" t="str">
            <v>LEVANTAMENTO DE PAVIMENTACAO ASFALTICA (B)</v>
          </cell>
          <cell r="C1013" t="str">
            <v>M2</v>
          </cell>
          <cell r="D1013">
            <v>6.55</v>
          </cell>
        </row>
        <row r="1014">
          <cell r="A1014" t="str">
            <v>100132</v>
          </cell>
          <cell r="B1014" t="str">
            <v>LEVANTAMENTO DE PAVIMENTACAO PARALELEPIPEDO OU BLOCO (B)</v>
          </cell>
          <cell r="C1014" t="str">
            <v>M2</v>
          </cell>
          <cell r="D1014">
            <v>5.12</v>
          </cell>
        </row>
        <row r="1015">
          <cell r="A1015" t="str">
            <v>100133</v>
          </cell>
          <cell r="B1015" t="str">
            <v>LEVANTAMENTO DE PASSEIOS CIMENTADOS (B)</v>
          </cell>
          <cell r="C1015" t="str">
            <v>M2</v>
          </cell>
          <cell r="D1015">
            <v>3.99</v>
          </cell>
        </row>
        <row r="1016">
          <cell r="A1016" t="str">
            <v>100134</v>
          </cell>
          <cell r="B1016" t="str">
            <v>LEVANTAMENTO DE PASSEIOS EM LADRILHOS (B)</v>
          </cell>
          <cell r="C1016" t="str">
            <v>M2</v>
          </cell>
          <cell r="D1016">
            <v>4.6100000000000003</v>
          </cell>
        </row>
        <row r="1017">
          <cell r="A1017" t="str">
            <v>100135</v>
          </cell>
          <cell r="B1017" t="str">
            <v>LEVANTAMENTO DE PASSEIOS EM MOSAICO (B)</v>
          </cell>
          <cell r="C1017" t="str">
            <v>M2</v>
          </cell>
          <cell r="D1017">
            <v>5.12</v>
          </cell>
        </row>
        <row r="1018">
          <cell r="A1018" t="str">
            <v>100136</v>
          </cell>
          <cell r="B1018" t="str">
            <v>LEVANTAMENTO DE SARJETAS (B)</v>
          </cell>
          <cell r="C1018" t="str">
            <v>M3</v>
          </cell>
          <cell r="D1018">
            <v>27.89</v>
          </cell>
        </row>
        <row r="1019">
          <cell r="A1019" t="str">
            <v>100137</v>
          </cell>
          <cell r="B1019" t="str">
            <v>LEVANTAMENTO DE GUIAS (B)</v>
          </cell>
          <cell r="C1019" t="str">
            <v>M</v>
          </cell>
          <cell r="D1019">
            <v>5.12</v>
          </cell>
        </row>
        <row r="1020">
          <cell r="A1020" t="str">
            <v>100151</v>
          </cell>
          <cell r="B1020" t="str">
            <v>LEVANTAMENTO DE PAVIMENTACAO ASFALTICA (C)</v>
          </cell>
          <cell r="C1020" t="str">
            <v>M2</v>
          </cell>
          <cell r="D1020">
            <v>4.08</v>
          </cell>
        </row>
        <row r="1021">
          <cell r="A1021" t="str">
            <v>100152</v>
          </cell>
          <cell r="B1021" t="str">
            <v>LEVANTAMENTO DE PAVIMENTACAO PARALELEPIPEDO OU BLOCO (C)</v>
          </cell>
          <cell r="C1021" t="str">
            <v>M2</v>
          </cell>
          <cell r="D1021">
            <v>3.2</v>
          </cell>
        </row>
        <row r="1022">
          <cell r="A1022" t="str">
            <v>100153</v>
          </cell>
          <cell r="B1022" t="str">
            <v>LEVANTAMENTO DE PASSEIOS CIMENTADOS (C)</v>
          </cell>
          <cell r="C1022" t="str">
            <v>M2</v>
          </cell>
          <cell r="D1022">
            <v>2.48</v>
          </cell>
        </row>
        <row r="1023">
          <cell r="A1023" t="str">
            <v>100154</v>
          </cell>
          <cell r="B1023" t="str">
            <v>LEVANTAMENTO DE PASSEIOS EM LADRILHOS (C)</v>
          </cell>
          <cell r="C1023" t="str">
            <v>M2</v>
          </cell>
          <cell r="D1023">
            <v>2.87</v>
          </cell>
        </row>
        <row r="1024">
          <cell r="A1024" t="str">
            <v>100155</v>
          </cell>
          <cell r="B1024" t="str">
            <v>LEVANTAMENTO DE PASSEIOS EM MOSAICO (C)</v>
          </cell>
          <cell r="C1024" t="str">
            <v>M2</v>
          </cell>
          <cell r="D1024">
            <v>3.2</v>
          </cell>
        </row>
        <row r="1025">
          <cell r="A1025" t="str">
            <v>100156</v>
          </cell>
          <cell r="B1025" t="str">
            <v>LEVANTAMENTO DE SARJETAS (C)</v>
          </cell>
          <cell r="C1025" t="str">
            <v>M3</v>
          </cell>
          <cell r="D1025">
            <v>17.399999999999999</v>
          </cell>
        </row>
        <row r="1026">
          <cell r="A1026" t="str">
            <v>100157</v>
          </cell>
          <cell r="B1026" t="str">
            <v>LEVANTAMENTO DE GUIAS (B)</v>
          </cell>
          <cell r="C1026" t="str">
            <v>M</v>
          </cell>
          <cell r="D1026">
            <v>3.2</v>
          </cell>
        </row>
        <row r="1028">
          <cell r="A1028" t="str">
            <v>100200</v>
          </cell>
          <cell r="B1028" t="str">
            <v>REGULARIZACAO E REVESTIMENTO</v>
          </cell>
        </row>
        <row r="1029">
          <cell r="A1029" t="str">
            <v>100201</v>
          </cell>
          <cell r="B1029" t="str">
            <v>REGULARIZACAO MECANIZADA DE SUPERFICIES (A)</v>
          </cell>
          <cell r="C1029" t="str">
            <v>M2</v>
          </cell>
          <cell r="D1029">
            <v>0.3</v>
          </cell>
        </row>
        <row r="1030">
          <cell r="A1030" t="str">
            <v>100202</v>
          </cell>
          <cell r="B1030" t="str">
            <v>REVESTIMENTO COM CASCALHO OU PEDREGULHO (A)</v>
          </cell>
          <cell r="C1030" t="str">
            <v>M3</v>
          </cell>
          <cell r="D1030">
            <v>44.84</v>
          </cell>
        </row>
        <row r="1031">
          <cell r="A1031" t="str">
            <v>100203</v>
          </cell>
          <cell r="B1031" t="str">
            <v>REVESTIMENTO COM BRITA (A)</v>
          </cell>
          <cell r="C1031" t="str">
            <v>M3</v>
          </cell>
          <cell r="D1031">
            <v>44.04</v>
          </cell>
        </row>
        <row r="1032">
          <cell r="A1032" t="str">
            <v>100204</v>
          </cell>
          <cell r="B1032" t="str">
            <v>REVESTIMENTO COM MACADAME HIDRAULICO (A)</v>
          </cell>
          <cell r="C1032" t="str">
            <v>M3</v>
          </cell>
          <cell r="D1032">
            <v>55.75</v>
          </cell>
        </row>
        <row r="1033">
          <cell r="A1033" t="str">
            <v>100231</v>
          </cell>
          <cell r="B1033" t="str">
            <v>REGULARIZACAO MECANIZADA DE SUPERFICIES (B)</v>
          </cell>
          <cell r="C1033" t="str">
            <v>M2</v>
          </cell>
          <cell r="D1033">
            <v>0.23</v>
          </cell>
        </row>
        <row r="1034">
          <cell r="A1034" t="str">
            <v>100232</v>
          </cell>
          <cell r="B1034" t="str">
            <v>REVESTIMENTO COM CASCALHO OU PEDREGULHO (B)</v>
          </cell>
          <cell r="C1034" t="str">
            <v>M3</v>
          </cell>
          <cell r="D1034">
            <v>44.16</v>
          </cell>
        </row>
        <row r="1035">
          <cell r="A1035" t="str">
            <v>100233</v>
          </cell>
          <cell r="B1035" t="str">
            <v>REVESTIMENTO COM BRITA (B)</v>
          </cell>
          <cell r="C1035" t="str">
            <v>M3</v>
          </cell>
          <cell r="D1035">
            <v>43.37</v>
          </cell>
        </row>
        <row r="1036">
          <cell r="A1036" t="str">
            <v>100234</v>
          </cell>
          <cell r="B1036" t="str">
            <v>REVESTIMENTO COM MACADAME HIDRAULICO (B)</v>
          </cell>
          <cell r="C1036" t="str">
            <v>M3</v>
          </cell>
          <cell r="D1036">
            <v>55.07</v>
          </cell>
        </row>
        <row r="1037">
          <cell r="A1037" t="str">
            <v>100251</v>
          </cell>
          <cell r="B1037" t="str">
            <v>REGULARIZACAO MECANIZADA DE SUPERFICIES (C)</v>
          </cell>
          <cell r="C1037" t="str">
            <v>M2</v>
          </cell>
          <cell r="D1037">
            <v>0.14000000000000001</v>
          </cell>
        </row>
        <row r="1038">
          <cell r="A1038" t="str">
            <v>100252</v>
          </cell>
          <cell r="B1038" t="str">
            <v>REVESTIMENTO COM CASCALHO OU PEDREGULHO (C)</v>
          </cell>
          <cell r="C1038" t="str">
            <v>M3</v>
          </cell>
          <cell r="D1038">
            <v>43.17</v>
          </cell>
        </row>
        <row r="1039">
          <cell r="A1039" t="str">
            <v>100253</v>
          </cell>
          <cell r="B1039" t="str">
            <v>REVESTIMENTO COM BRITA (C)</v>
          </cell>
          <cell r="C1039" t="str">
            <v>M3</v>
          </cell>
          <cell r="D1039">
            <v>42.37</v>
          </cell>
        </row>
        <row r="1040">
          <cell r="A1040" t="str">
            <v>100254</v>
          </cell>
          <cell r="B1040" t="str">
            <v>REVESTIMENTO COM MACADAME HIDRAULICO (C)</v>
          </cell>
          <cell r="C1040" t="str">
            <v>M3</v>
          </cell>
          <cell r="D1040">
            <v>54.07</v>
          </cell>
        </row>
        <row r="1042">
          <cell r="A1042" t="str">
            <v>100300</v>
          </cell>
          <cell r="B1042" t="str">
            <v>EXECUCAO DE PAVIMENTACAO</v>
          </cell>
        </row>
        <row r="1043">
          <cell r="A1043" t="str">
            <v>100301</v>
          </cell>
          <cell r="B1043" t="str">
            <v>ASSENTAMENTO DE PARALELEPIPEDO (A)</v>
          </cell>
          <cell r="C1043" t="str">
            <v>M2</v>
          </cell>
          <cell r="D1043">
            <v>27.73</v>
          </cell>
        </row>
        <row r="1044">
          <cell r="A1044" t="str">
            <v>100302</v>
          </cell>
          <cell r="B1044" t="str">
            <v>FORNECIMENTO DE PARALELEPIPEDO</v>
          </cell>
          <cell r="C1044" t="str">
            <v>M2</v>
          </cell>
          <cell r="D1044">
            <v>27.11</v>
          </cell>
        </row>
        <row r="1045">
          <cell r="A1045" t="str">
            <v>100303</v>
          </cell>
          <cell r="B1045" t="str">
            <v>ASSENTAMENTO DE BLOCOS DE CONCRETO (A)</v>
          </cell>
          <cell r="C1045" t="str">
            <v>M2</v>
          </cell>
          <cell r="D1045">
            <v>22.26</v>
          </cell>
        </row>
        <row r="1046">
          <cell r="A1046" t="str">
            <v>100304</v>
          </cell>
          <cell r="B1046" t="str">
            <v>FORNECIMENTO DE BLOCOS DE CONCRETO</v>
          </cell>
          <cell r="C1046" t="str">
            <v>M2</v>
          </cell>
          <cell r="D1046">
            <v>39.159999999999997</v>
          </cell>
        </row>
        <row r="1047">
          <cell r="A1047" t="str">
            <v>100305</v>
          </cell>
          <cell r="B1047" t="str">
            <v>EXECUCAO DE PASSEIOS CIMENTADOS (A)</v>
          </cell>
          <cell r="C1047" t="str">
            <v>M2</v>
          </cell>
          <cell r="D1047">
            <v>34.71</v>
          </cell>
        </row>
        <row r="1048">
          <cell r="A1048" t="str">
            <v>100306</v>
          </cell>
          <cell r="B1048" t="str">
            <v>EXECUCAO DE PASSEIOS EM LADRILHOS HIDRAULICOS (A)</v>
          </cell>
          <cell r="C1048" t="str">
            <v>M2</v>
          </cell>
          <cell r="D1048">
            <v>24.57</v>
          </cell>
        </row>
        <row r="1049">
          <cell r="A1049" t="str">
            <v>100307</v>
          </cell>
          <cell r="B1049" t="str">
            <v>FORNECIMENTO DE LADRILHOS HIDRAULICOS</v>
          </cell>
          <cell r="C1049" t="str">
            <v>M2</v>
          </cell>
          <cell r="D1049">
            <v>18.510000000000002</v>
          </cell>
        </row>
        <row r="1050">
          <cell r="A1050" t="str">
            <v>100308</v>
          </cell>
          <cell r="B1050" t="str">
            <v>EXECUCAO DE PASSEIOS EM MOSAICOS (A)</v>
          </cell>
          <cell r="C1050" t="str">
            <v>M2</v>
          </cell>
          <cell r="D1050">
            <v>13.27</v>
          </cell>
        </row>
        <row r="1051">
          <cell r="A1051" t="str">
            <v>100309</v>
          </cell>
          <cell r="B1051" t="str">
            <v>FORNECIMENTO DE MOSAICOS</v>
          </cell>
          <cell r="C1051" t="str">
            <v>M2</v>
          </cell>
          <cell r="D1051">
            <v>26.12</v>
          </cell>
        </row>
        <row r="1052">
          <cell r="A1052" t="str">
            <v>100310</v>
          </cell>
          <cell r="B1052" t="str">
            <v>ASSENTAMENTO DE GUIAS (A)</v>
          </cell>
          <cell r="C1052" t="str">
            <v>M</v>
          </cell>
          <cell r="D1052">
            <v>4.9000000000000004</v>
          </cell>
        </row>
        <row r="1053">
          <cell r="A1053" t="str">
            <v>100311</v>
          </cell>
          <cell r="B1053" t="str">
            <v>FORNECIMENTO DE GUIAS</v>
          </cell>
          <cell r="C1053" t="str">
            <v>M</v>
          </cell>
          <cell r="D1053">
            <v>11.3</v>
          </cell>
        </row>
        <row r="1054">
          <cell r="A1054" t="str">
            <v>100312</v>
          </cell>
          <cell r="B1054" t="str">
            <v>CONSTRUCAO DE SARJETAS (A)</v>
          </cell>
          <cell r="C1054" t="str">
            <v>M3</v>
          </cell>
          <cell r="D1054">
            <v>277.18</v>
          </cell>
        </row>
        <row r="1055">
          <cell r="A1055" t="str">
            <v>100331</v>
          </cell>
          <cell r="B1055" t="str">
            <v>ASSENTAMENTO DE PARALELEPIPEDO (B)</v>
          </cell>
          <cell r="C1055" t="str">
            <v>M2</v>
          </cell>
          <cell r="D1055">
            <v>24.53</v>
          </cell>
        </row>
        <row r="1056">
          <cell r="A1056" t="str">
            <v>100333</v>
          </cell>
          <cell r="B1056" t="str">
            <v>ASSENTAMENTO DE BLOCOS DE CONCRETO (B)</v>
          </cell>
          <cell r="C1056" t="str">
            <v>M2</v>
          </cell>
          <cell r="D1056">
            <v>19.2</v>
          </cell>
        </row>
        <row r="1057">
          <cell r="A1057" t="str">
            <v>100335</v>
          </cell>
          <cell r="B1057" t="str">
            <v>ASSENTAMENTO DE PASSEIOS CIMENTADOS (B)</v>
          </cell>
          <cell r="C1057" t="str">
            <v>M2</v>
          </cell>
          <cell r="D1057">
            <v>31.5</v>
          </cell>
        </row>
        <row r="1058">
          <cell r="A1058" t="str">
            <v>100336</v>
          </cell>
          <cell r="B1058" t="str">
            <v>EXECUCAO DE PASSEIOS EM LADRILHOS HIDRAULICOS (B)</v>
          </cell>
          <cell r="C1058" t="str">
            <v>M2</v>
          </cell>
          <cell r="D1058">
            <v>22.62</v>
          </cell>
        </row>
        <row r="1059">
          <cell r="A1059" t="str">
            <v>100338</v>
          </cell>
          <cell r="B1059" t="str">
            <v>EXECUCAO DE PASSEIOS EM MOSAICO (B)</v>
          </cell>
          <cell r="C1059" t="str">
            <v>M2</v>
          </cell>
          <cell r="D1059">
            <v>11.94</v>
          </cell>
        </row>
        <row r="1060">
          <cell r="A1060" t="str">
            <v>100340</v>
          </cell>
          <cell r="B1060" t="str">
            <v>ASSENTAMENTO DE GUIAS (B)</v>
          </cell>
          <cell r="C1060" t="str">
            <v>M</v>
          </cell>
          <cell r="D1060">
            <v>4.68</v>
          </cell>
        </row>
        <row r="1061">
          <cell r="A1061" t="str">
            <v>100342</v>
          </cell>
          <cell r="B1061" t="str">
            <v>CONSTRUCAO DE SARJETAS (B)</v>
          </cell>
          <cell r="C1061" t="str">
            <v>M3</v>
          </cell>
          <cell r="D1061">
            <v>265.04000000000002</v>
          </cell>
        </row>
        <row r="1062">
          <cell r="A1062" t="str">
            <v>100351</v>
          </cell>
          <cell r="B1062" t="str">
            <v>ASSENTAMENTO DE PARALELEPIPEDO (C)</v>
          </cell>
          <cell r="C1062" t="str">
            <v>M2</v>
          </cell>
          <cell r="D1062">
            <v>19.8</v>
          </cell>
        </row>
        <row r="1063">
          <cell r="A1063" t="str">
            <v>100353</v>
          </cell>
          <cell r="B1063" t="str">
            <v>ASSENTAMENTO DE BLOCOS DE CONCRETO (C)</v>
          </cell>
          <cell r="C1063" t="str">
            <v>M2</v>
          </cell>
          <cell r="D1063">
            <v>14.64</v>
          </cell>
        </row>
        <row r="1064">
          <cell r="A1064" t="str">
            <v>100355</v>
          </cell>
          <cell r="B1064" t="str">
            <v>EXECUCAO DE PASSEIOS CIMENTADOS (C)</v>
          </cell>
          <cell r="C1064" t="str">
            <v>M2</v>
          </cell>
          <cell r="D1064">
            <v>26.75</v>
          </cell>
        </row>
        <row r="1065">
          <cell r="A1065" t="str">
            <v>100356</v>
          </cell>
          <cell r="B1065" t="str">
            <v>EXECUCAO DE PASSEIOS EM LADRILHOS HIDRAULICOS (C)</v>
          </cell>
          <cell r="C1065" t="str">
            <v>M2</v>
          </cell>
          <cell r="D1065">
            <v>19.75</v>
          </cell>
        </row>
        <row r="1066">
          <cell r="A1066" t="str">
            <v>100358</v>
          </cell>
          <cell r="B1066" t="str">
            <v>EXECUCAO DE PASSEIOS EM MOSAICO (C)</v>
          </cell>
          <cell r="C1066" t="str">
            <v>M2</v>
          </cell>
          <cell r="D1066">
            <v>9.9700000000000006</v>
          </cell>
        </row>
        <row r="1067">
          <cell r="A1067" t="str">
            <v>100360</v>
          </cell>
          <cell r="B1067" t="str">
            <v>ASSENTAMENTO DE GUIAS (C)</v>
          </cell>
          <cell r="C1067" t="str">
            <v>M</v>
          </cell>
          <cell r="D1067">
            <v>4.34</v>
          </cell>
        </row>
        <row r="1068">
          <cell r="A1068" t="str">
            <v>100362</v>
          </cell>
          <cell r="B1068" t="str">
            <v>CONSTRUCAO DE SARJETAS (C)</v>
          </cell>
          <cell r="C1068" t="str">
            <v>M3</v>
          </cell>
          <cell r="D1068">
            <v>246.83</v>
          </cell>
        </row>
        <row r="1070">
          <cell r="A1070" t="str">
            <v>100400</v>
          </cell>
          <cell r="B1070" t="str">
            <v>PAVIMENTACAO ASFALTICA ESPECIAL</v>
          </cell>
        </row>
        <row r="1071">
          <cell r="A1071" t="str">
            <v>100401</v>
          </cell>
          <cell r="B1071" t="str">
            <v>PREPARO DE CAIXA (A)</v>
          </cell>
          <cell r="C1071" t="str">
            <v>M2</v>
          </cell>
          <cell r="D1071">
            <v>5.0999999999999996</v>
          </cell>
        </row>
        <row r="1072">
          <cell r="A1072" t="str">
            <v>100402</v>
          </cell>
          <cell r="B1072" t="str">
            <v>SUB BASE EM BRITA GRADUADA OU MACADAME HIDRAULICO (A)</v>
          </cell>
          <cell r="C1072" t="str">
            <v>M3</v>
          </cell>
          <cell r="D1072">
            <v>74.930000000000007</v>
          </cell>
        </row>
        <row r="1073">
          <cell r="A1073" t="str">
            <v>100403</v>
          </cell>
          <cell r="B1073" t="str">
            <v>BASE DE MACADAME BETUMINOSO (A)</v>
          </cell>
          <cell r="C1073" t="str">
            <v>M3</v>
          </cell>
          <cell r="D1073">
            <v>258.11</v>
          </cell>
        </row>
        <row r="1074">
          <cell r="A1074" t="str">
            <v>100404</v>
          </cell>
          <cell r="B1074" t="str">
            <v>IMPRIMACAO LIGANTE (A)</v>
          </cell>
          <cell r="C1074" t="str">
            <v>M2</v>
          </cell>
          <cell r="D1074">
            <v>3.01</v>
          </cell>
        </row>
        <row r="1075">
          <cell r="A1075" t="str">
            <v>100405</v>
          </cell>
          <cell r="B1075" t="str">
            <v>BINDER (A)</v>
          </cell>
          <cell r="C1075" t="str">
            <v>M3</v>
          </cell>
          <cell r="D1075">
            <v>334.17</v>
          </cell>
        </row>
        <row r="1076">
          <cell r="A1076" t="str">
            <v>100406</v>
          </cell>
          <cell r="B1076" t="str">
            <v>CAPA DE CONCRETO ASFALTICO (A)</v>
          </cell>
          <cell r="C1076" t="str">
            <v>M3</v>
          </cell>
          <cell r="D1076">
            <v>478.64</v>
          </cell>
        </row>
        <row r="1077">
          <cell r="A1077" t="str">
            <v>100407</v>
          </cell>
          <cell r="B1077" t="str">
            <v>CONCRETO PARA FECHAMENTO DE VALAS (A)</v>
          </cell>
          <cell r="C1077" t="str">
            <v>M3</v>
          </cell>
          <cell r="D1077">
            <v>209.11</v>
          </cell>
        </row>
        <row r="1078">
          <cell r="A1078" t="str">
            <v>100431</v>
          </cell>
          <cell r="B1078" t="str">
            <v>PREPARO DE CAIXA (B)</v>
          </cell>
          <cell r="C1078" t="str">
            <v>M2</v>
          </cell>
          <cell r="D1078">
            <v>4.0599999999999996</v>
          </cell>
        </row>
        <row r="1079">
          <cell r="A1079" t="str">
            <v>100432</v>
          </cell>
          <cell r="B1079" t="str">
            <v>SUB BASE ME BRITA GRADUADA OU MACADAME HIDRAULICO (B)</v>
          </cell>
          <cell r="C1079" t="str">
            <v>M3</v>
          </cell>
          <cell r="D1079">
            <v>71.27</v>
          </cell>
        </row>
        <row r="1080">
          <cell r="A1080" t="str">
            <v>100433</v>
          </cell>
          <cell r="B1080" t="str">
            <v>BASE DE MACADAME BETUMINOSO (B)</v>
          </cell>
          <cell r="C1080" t="str">
            <v>M3</v>
          </cell>
          <cell r="D1080">
            <v>250.93</v>
          </cell>
        </row>
        <row r="1081">
          <cell r="A1081" t="str">
            <v>100434</v>
          </cell>
          <cell r="B1081" t="str">
            <v>IMPRAMACAO LIGANTE (B)</v>
          </cell>
          <cell r="C1081" t="str">
            <v>M2</v>
          </cell>
          <cell r="D1081">
            <v>2.92</v>
          </cell>
        </row>
        <row r="1082">
          <cell r="A1082" t="str">
            <v>100435</v>
          </cell>
          <cell r="B1082" t="str">
            <v>BINDER (B)</v>
          </cell>
          <cell r="C1082" t="str">
            <v>M3</v>
          </cell>
          <cell r="D1082">
            <v>315.75</v>
          </cell>
        </row>
        <row r="1083">
          <cell r="A1083" t="str">
            <v>100436</v>
          </cell>
          <cell r="B1083" t="str">
            <v>CAPA DE CONCRETO ASFALTICO (B)</v>
          </cell>
          <cell r="C1083" t="str">
            <v>M3</v>
          </cell>
          <cell r="D1083">
            <v>456.04</v>
          </cell>
        </row>
        <row r="1084">
          <cell r="A1084" t="str">
            <v>100437</v>
          </cell>
          <cell r="B1084" t="str">
            <v>CONCRETO PARA FECHAMENTO DE VALAS (B)</v>
          </cell>
          <cell r="C1084" t="str">
            <v>M3</v>
          </cell>
          <cell r="D1084">
            <v>206.09</v>
          </cell>
        </row>
        <row r="1085">
          <cell r="A1085" t="str">
            <v>100451</v>
          </cell>
          <cell r="B1085" t="str">
            <v>PREPARO DE CAIXA (C)</v>
          </cell>
          <cell r="C1085" t="str">
            <v>M2</v>
          </cell>
          <cell r="D1085">
            <v>2.54</v>
          </cell>
        </row>
        <row r="1086">
          <cell r="A1086" t="str">
            <v>100452</v>
          </cell>
          <cell r="B1086" t="str">
            <v>SUB BASE EM BRITA GRADUADA OU MACADAME HIDRAULICO (C)</v>
          </cell>
          <cell r="C1086" t="str">
            <v>M3</v>
          </cell>
          <cell r="D1086">
            <v>65.84</v>
          </cell>
        </row>
        <row r="1087">
          <cell r="A1087" t="str">
            <v>100453</v>
          </cell>
          <cell r="B1087" t="str">
            <v>BASE DE MACADAME BETUMINOSO (C)</v>
          </cell>
          <cell r="C1087" t="str">
            <v>M3</v>
          </cell>
          <cell r="D1087">
            <v>240.14</v>
          </cell>
        </row>
        <row r="1088">
          <cell r="A1088" t="str">
            <v>100454</v>
          </cell>
          <cell r="B1088" t="str">
            <v>IMPRIMACAO LIGANTE (C)</v>
          </cell>
          <cell r="C1088" t="str">
            <v>M2</v>
          </cell>
          <cell r="D1088">
            <v>2.76</v>
          </cell>
        </row>
        <row r="1089">
          <cell r="A1089" t="str">
            <v>100455</v>
          </cell>
          <cell r="B1089" t="str">
            <v>BINDER (C)</v>
          </cell>
          <cell r="C1089" t="str">
            <v>M3</v>
          </cell>
          <cell r="D1089">
            <v>288.02</v>
          </cell>
        </row>
        <row r="1090">
          <cell r="A1090" t="str">
            <v>100456</v>
          </cell>
          <cell r="B1090" t="str">
            <v>CAPA DE CONCRETO ASFALTICO (C)</v>
          </cell>
          <cell r="C1090" t="str">
            <v>M3</v>
          </cell>
          <cell r="D1090">
            <v>422.07</v>
          </cell>
        </row>
        <row r="1091">
          <cell r="A1091" t="str">
            <v>100457</v>
          </cell>
          <cell r="B1091" t="str">
            <v>CONCRETO PARA FECHAMENTO DE VALAS (C)</v>
          </cell>
          <cell r="C1091" t="str">
            <v>M3</v>
          </cell>
          <cell r="D1091">
            <v>201.64</v>
          </cell>
        </row>
        <row r="1093">
          <cell r="A1093" t="str">
            <v>110000</v>
          </cell>
          <cell r="B1093" t="str">
            <v>LIGACOES PREDIAIS</v>
          </cell>
        </row>
        <row r="1094">
          <cell r="A1094" t="str">
            <v>110100</v>
          </cell>
          <cell r="B1094" t="str">
            <v>LIGACOES DOMICILIARES DE AGUA</v>
          </cell>
        </row>
        <row r="1095">
          <cell r="A1095" t="str">
            <v>110101</v>
          </cell>
          <cell r="B1095" t="str">
            <v>LIGACAO DE AGUA A REDE PUBLICA</v>
          </cell>
          <cell r="C1095" t="str">
            <v>UN</v>
          </cell>
          <cell r="D1095">
            <v>34.15</v>
          </cell>
        </row>
        <row r="1096">
          <cell r="A1096" t="str">
            <v>110102</v>
          </cell>
          <cell r="B1096" t="str">
            <v>ASSENTAMENTO DE TUBULACAO (PAD E FERRO GALVANIZADO)</v>
          </cell>
          <cell r="C1096" t="str">
            <v>M</v>
          </cell>
          <cell r="D1096">
            <v>6.21</v>
          </cell>
        </row>
        <row r="1098">
          <cell r="A1098" t="str">
            <v>110200</v>
          </cell>
          <cell r="B1098" t="str">
            <v>LIGACOES DOMICILIARES DE ESGOTOS - DIAMETRO 100 MM</v>
          </cell>
        </row>
        <row r="1099">
          <cell r="A1099" t="str">
            <v>110201</v>
          </cell>
          <cell r="B1099" t="str">
            <v>NO PASSEIO, COMPLETA - DIAMETRO 100 MM</v>
          </cell>
          <cell r="C1099" t="str">
            <v>UN</v>
          </cell>
          <cell r="D1099">
            <v>43.98</v>
          </cell>
        </row>
        <row r="1100">
          <cell r="A1100" t="str">
            <v>110202</v>
          </cell>
          <cell r="B1100" t="str">
            <v>NO TERCO, COMPLETA - DIAMETRO 100 MM</v>
          </cell>
          <cell r="C1100" t="str">
            <v>UN</v>
          </cell>
          <cell r="D1100">
            <v>108.68</v>
          </cell>
        </row>
        <row r="1101">
          <cell r="A1101" t="str">
            <v>110203</v>
          </cell>
          <cell r="B1101" t="str">
            <v>NO EIXO, COMPLETA - DIAMETRO 100 MM</v>
          </cell>
          <cell r="C1101" t="str">
            <v>UN</v>
          </cell>
          <cell r="D1101">
            <v>141.04</v>
          </cell>
        </row>
        <row r="1102">
          <cell r="A1102" t="str">
            <v>110204</v>
          </cell>
          <cell r="B1102" t="str">
            <v>NO TERCO OPOSTO, COMPLETA - DIAMETRO 100 MM</v>
          </cell>
          <cell r="C1102" t="str">
            <v>UN</v>
          </cell>
          <cell r="D1102">
            <v>173.39</v>
          </cell>
        </row>
        <row r="1103">
          <cell r="A1103" t="str">
            <v>110205</v>
          </cell>
          <cell r="B1103" t="str">
            <v>NO PASSEIO, SEM CONEXAO - DIAMETRO 100 MM</v>
          </cell>
          <cell r="C1103" t="str">
            <v>UN</v>
          </cell>
          <cell r="D1103">
            <v>32.340000000000003</v>
          </cell>
        </row>
        <row r="1104">
          <cell r="A1104" t="str">
            <v>110206</v>
          </cell>
          <cell r="B1104" t="str">
            <v>NO TERCO, SEM CONEXAO - DIAMETRO 100 MM</v>
          </cell>
          <cell r="C1104" t="str">
            <v>UN</v>
          </cell>
          <cell r="D1104">
            <v>97.05</v>
          </cell>
        </row>
        <row r="1105">
          <cell r="A1105" t="str">
            <v>110207</v>
          </cell>
          <cell r="B1105" t="str">
            <v>NO EIXO, SEM CONEXAO - DIAMETRO 100 MM</v>
          </cell>
          <cell r="C1105" t="str">
            <v>UN</v>
          </cell>
          <cell r="D1105">
            <v>129.4</v>
          </cell>
        </row>
        <row r="1106">
          <cell r="A1106" t="str">
            <v>110208</v>
          </cell>
          <cell r="B1106" t="str">
            <v>NO TERCO OPOSTO, SEM CONEXAO - DIAMETRO 100 MM</v>
          </cell>
          <cell r="C1106" t="str">
            <v>UN</v>
          </cell>
          <cell r="D1106">
            <v>161.75</v>
          </cell>
        </row>
        <row r="1107">
          <cell r="A1107" t="str">
            <v>110209</v>
          </cell>
          <cell r="B1107" t="str">
            <v>CONEXAO POSTERIOR - DIAMETRO 100 MM</v>
          </cell>
          <cell r="C1107" t="str">
            <v>UN</v>
          </cell>
          <cell r="D1107">
            <v>44.19</v>
          </cell>
        </row>
        <row r="1108">
          <cell r="A1108" t="str">
            <v>110210</v>
          </cell>
          <cell r="B1108" t="str">
            <v>NO PASSEIO OPOSTO, COMPLETA - DIAMETRO 100 MM</v>
          </cell>
          <cell r="C1108" t="str">
            <v>UN</v>
          </cell>
          <cell r="D1108">
            <v>238.09</v>
          </cell>
        </row>
        <row r="1109">
          <cell r="A1109" t="str">
            <v>110211</v>
          </cell>
          <cell r="B1109" t="str">
            <v>NO PASSEIO OPOSTO, SEM CONEXAO - DIAMETRO 100 MM</v>
          </cell>
          <cell r="C1109" t="str">
            <v>UN</v>
          </cell>
          <cell r="D1109">
            <v>226.45</v>
          </cell>
        </row>
        <row r="1111">
          <cell r="A1111" t="str">
            <v>110300</v>
          </cell>
          <cell r="B1111" t="str">
            <v>LIGACOES DOMICILIARES DE ESGOTOS - DIAMETRO 150 MM</v>
          </cell>
        </row>
        <row r="1112">
          <cell r="A1112" t="str">
            <v>110301</v>
          </cell>
          <cell r="B1112" t="str">
            <v>NO PASSEIO, COMPLETA - DIAMETRO 150 MM</v>
          </cell>
          <cell r="C1112" t="str">
            <v>UN</v>
          </cell>
          <cell r="D1112">
            <v>47.68</v>
          </cell>
        </row>
        <row r="1113">
          <cell r="A1113" t="str">
            <v>110302</v>
          </cell>
          <cell r="B1113" t="str">
            <v>NO TERCO, COMPLETA - DIAMETRO 150 MM</v>
          </cell>
          <cell r="C1113" t="str">
            <v>UN</v>
          </cell>
          <cell r="D1113">
            <v>117.01</v>
          </cell>
        </row>
        <row r="1114">
          <cell r="A1114" t="str">
            <v>110303</v>
          </cell>
          <cell r="B1114" t="str">
            <v>NO EIXO, COMPLETA - DIAMETRO 150 MM</v>
          </cell>
          <cell r="C1114" t="str">
            <v>UN</v>
          </cell>
          <cell r="D1114">
            <v>151.68</v>
          </cell>
        </row>
        <row r="1115">
          <cell r="A1115" t="str">
            <v>110304</v>
          </cell>
          <cell r="B1115" t="str">
            <v>NO TERCO OPOSTO, COMPLETA - DIAMETRO 150 MM</v>
          </cell>
          <cell r="C1115" t="str">
            <v>UN</v>
          </cell>
          <cell r="D1115">
            <v>186.34</v>
          </cell>
        </row>
        <row r="1116">
          <cell r="A1116" t="str">
            <v>110305</v>
          </cell>
          <cell r="B1116" t="str">
            <v>NO PASSEIO, SEM CONEXAO - DIAMETRO 150 MM</v>
          </cell>
          <cell r="C1116" t="str">
            <v>UN</v>
          </cell>
          <cell r="D1116">
            <v>34.65</v>
          </cell>
        </row>
        <row r="1117">
          <cell r="A1117" t="str">
            <v>110306</v>
          </cell>
          <cell r="B1117" t="str">
            <v>NO TERCO, SEM CONEXAO - DIAMETRO 150 MM</v>
          </cell>
          <cell r="C1117" t="str">
            <v>UN</v>
          </cell>
          <cell r="D1117">
            <v>103.99</v>
          </cell>
        </row>
        <row r="1118">
          <cell r="A1118" t="str">
            <v>110307</v>
          </cell>
          <cell r="B1118" t="str">
            <v>NO EIXO, SEM CONEXAO - DIAMETRO 150 MM</v>
          </cell>
          <cell r="C1118" t="str">
            <v>UN</v>
          </cell>
          <cell r="D1118">
            <v>138.66</v>
          </cell>
        </row>
        <row r="1119">
          <cell r="A1119" t="str">
            <v>110308</v>
          </cell>
          <cell r="B1119" t="str">
            <v>NO TERCO OPOSTO, SEM CONEXAO - DIAMETRO 150 MM</v>
          </cell>
          <cell r="C1119" t="str">
            <v>UN</v>
          </cell>
          <cell r="D1119">
            <v>173.32</v>
          </cell>
        </row>
        <row r="1120">
          <cell r="A1120" t="str">
            <v>110309</v>
          </cell>
          <cell r="B1120" t="str">
            <v>CONEXAO POSTERIOR - DIAMETRO 150 MM</v>
          </cell>
          <cell r="C1120" t="str">
            <v>UN</v>
          </cell>
          <cell r="D1120">
            <v>44.88</v>
          </cell>
        </row>
        <row r="1122">
          <cell r="A1122" t="str">
            <v>110400</v>
          </cell>
          <cell r="B1122" t="str">
            <v>CARGA, TRANSPORTE ATE 10 KM E DESCARGA DE TUBOS E PECAS DE PEAD E/OU FERRO GALVANIZADO</v>
          </cell>
        </row>
        <row r="1123">
          <cell r="A1123" t="str">
            <v>110401</v>
          </cell>
          <cell r="B1123" t="str">
            <v>TUBOS E PECAS PARA LIGACOES</v>
          </cell>
          <cell r="C1123" t="str">
            <v>KM</v>
          </cell>
          <cell r="D1123">
            <v>27.19</v>
          </cell>
        </row>
        <row r="1125">
          <cell r="A1125" t="str">
            <v>110500</v>
          </cell>
          <cell r="B1125" t="str">
            <v>TRANSPORTE EXCEDENTE A 10 KM DE TUBOS E PECAS DE PEAD E/OU FERRO GALVANIZADO</v>
          </cell>
        </row>
        <row r="1126">
          <cell r="A1126" t="str">
            <v>110501</v>
          </cell>
          <cell r="B1126" t="str">
            <v>TUBOS E PECAS PARA LIGACOES</v>
          </cell>
          <cell r="C1126" t="str">
            <v>KMXKM</v>
          </cell>
          <cell r="D1126">
            <v>0.77</v>
          </cell>
        </row>
        <row r="1128">
          <cell r="A1128" t="str">
            <v>120000</v>
          </cell>
          <cell r="B1128" t="str">
            <v>FECHAMENTO</v>
          </cell>
        </row>
        <row r="1129">
          <cell r="A1129" t="str">
            <v>120100</v>
          </cell>
          <cell r="B1129" t="str">
            <v>ALVENARIA</v>
          </cell>
        </row>
        <row r="1130">
          <cell r="A1130" t="str">
            <v>120101</v>
          </cell>
          <cell r="B1130" t="str">
            <v>ALVENARIA DE TIJOLOS COMUNS SEM ANDAIMES</v>
          </cell>
          <cell r="C1130" t="str">
            <v>M3</v>
          </cell>
          <cell r="D1130">
            <v>294.36</v>
          </cell>
        </row>
        <row r="1131">
          <cell r="A1131" t="str">
            <v>120102</v>
          </cell>
          <cell r="B1131" t="str">
            <v>ALVENARIA DE BLOCOS DE CONCRETO SEM ANDAIMES</v>
          </cell>
          <cell r="C1131" t="str">
            <v>M3</v>
          </cell>
          <cell r="D1131">
            <v>204.88</v>
          </cell>
        </row>
        <row r="1132">
          <cell r="A1132" t="str">
            <v>120103</v>
          </cell>
          <cell r="B1132" t="str">
            <v>ALVENARIA DE TIJOLOS BAIANOS SEM ANDAIMES</v>
          </cell>
          <cell r="C1132" t="str">
            <v>M3</v>
          </cell>
          <cell r="D1132">
            <v>166.17</v>
          </cell>
        </row>
        <row r="1133">
          <cell r="A1133" t="str">
            <v>120104</v>
          </cell>
          <cell r="B1133" t="str">
            <v>ALVENARIA DE ELEVACAO, EM CUTELO TIJOLO COMUM, SEM ANDAIMES</v>
          </cell>
          <cell r="C1133" t="str">
            <v>M2</v>
          </cell>
          <cell r="D1133">
            <v>22.06</v>
          </cell>
        </row>
        <row r="1134">
          <cell r="A1134" t="str">
            <v>120105</v>
          </cell>
          <cell r="B1134" t="str">
            <v>ALVENARIA DE ELEVACAO, 1/2 TIJOLO COMUM</v>
          </cell>
          <cell r="C1134" t="str">
            <v>M2</v>
          </cell>
          <cell r="D1134">
            <v>38.06</v>
          </cell>
        </row>
        <row r="1135">
          <cell r="A1135" t="str">
            <v>120106</v>
          </cell>
          <cell r="B1135" t="str">
            <v>ALVENARIA DE ELEVACAO, 1 TIJOLO COMUM</v>
          </cell>
          <cell r="C1135" t="str">
            <v>M2</v>
          </cell>
          <cell r="D1135">
            <v>68.58</v>
          </cell>
        </row>
        <row r="1136">
          <cell r="A1136" t="str">
            <v>120107</v>
          </cell>
          <cell r="B1136" t="str">
            <v>ALVENARIA DE ELEVACAO, 1 1/2 TIJOLO COMUM</v>
          </cell>
          <cell r="C1136" t="str">
            <v>M2</v>
          </cell>
          <cell r="D1136">
            <v>106.67</v>
          </cell>
        </row>
        <row r="1137">
          <cell r="A1137" t="str">
            <v>120108</v>
          </cell>
          <cell r="B1137" t="str">
            <v>ALVENARIA DE ELEVACAO, 1/2 TIJOLO A VISTA</v>
          </cell>
          <cell r="C1137" t="str">
            <v>M2</v>
          </cell>
          <cell r="D1137">
            <v>76.540000000000006</v>
          </cell>
        </row>
        <row r="1138">
          <cell r="A1138" t="str">
            <v>120109</v>
          </cell>
          <cell r="B1138" t="str">
            <v>ALVENARIA DE ELEVACAO, 1 TIJOLO A VISTA</v>
          </cell>
          <cell r="C1138" t="str">
            <v>M2</v>
          </cell>
          <cell r="D1138">
            <v>143.05000000000001</v>
          </cell>
        </row>
        <row r="1139">
          <cell r="A1139" t="str">
            <v>120110</v>
          </cell>
          <cell r="B1139" t="str">
            <v>ALVENARIA DE ELEVACAO, TIJOLO CERAMICO 8 FUROS, ESPELHO</v>
          </cell>
          <cell r="C1139" t="str">
            <v>M2</v>
          </cell>
          <cell r="D1139">
            <v>23.55</v>
          </cell>
        </row>
        <row r="1140">
          <cell r="A1140" t="str">
            <v>120111</v>
          </cell>
          <cell r="B1140" t="str">
            <v>ALVENARIA DE ELEVACAO, TIJOLO CERAMICO 8 FUROS,CHATO</v>
          </cell>
          <cell r="C1140" t="str">
            <v>M2</v>
          </cell>
          <cell r="D1140">
            <v>44.87</v>
          </cell>
        </row>
        <row r="1141">
          <cell r="A1141" t="str">
            <v>120112</v>
          </cell>
          <cell r="B1141" t="str">
            <v>alvenaria de elevacao, blocos de concreto 9 x 19 x 39 cm</v>
          </cell>
          <cell r="C1141" t="str">
            <v>M2</v>
          </cell>
          <cell r="D1141">
            <v>24.72</v>
          </cell>
        </row>
        <row r="1142">
          <cell r="A1142" t="str">
            <v>120113</v>
          </cell>
          <cell r="B1142" t="str">
            <v>alvenaria de elevacao, blocos de concreto 14 x 19 x 39 cm</v>
          </cell>
          <cell r="C1142" t="str">
            <v>M2</v>
          </cell>
          <cell r="D1142">
            <v>32.81</v>
          </cell>
        </row>
        <row r="1143">
          <cell r="A1143" t="str">
            <v>120114</v>
          </cell>
          <cell r="B1143" t="str">
            <v>alvenaria de elevacao, blocos de concreto 19 x 19 x 39 cm</v>
          </cell>
          <cell r="C1143" t="str">
            <v>M2</v>
          </cell>
          <cell r="D1143">
            <v>41.41</v>
          </cell>
        </row>
        <row r="1144">
          <cell r="A1144" t="str">
            <v>120115</v>
          </cell>
          <cell r="B1144" t="str">
            <v>alvenaria de blocos estruturais 19 x 19 x 39 cm, com ferragens e grout</v>
          </cell>
          <cell r="C1144" t="str">
            <v>M2</v>
          </cell>
          <cell r="D1144">
            <v>66.53</v>
          </cell>
        </row>
        <row r="1145">
          <cell r="A1145" t="str">
            <v>120116</v>
          </cell>
          <cell r="B1145" t="str">
            <v>ALVENARIA COM ELEMENTO VAZADO - CERAMICO</v>
          </cell>
          <cell r="C1145" t="str">
            <v>M2</v>
          </cell>
          <cell r="D1145">
            <v>67.33</v>
          </cell>
        </row>
        <row r="1146">
          <cell r="A1146" t="str">
            <v>120117</v>
          </cell>
          <cell r="B1146" t="str">
            <v>ALVENARIA COM ELEMENTO VAZADO - CONCRETO</v>
          </cell>
          <cell r="C1146" t="str">
            <v>M2</v>
          </cell>
          <cell r="D1146">
            <v>77.709999999999994</v>
          </cell>
        </row>
        <row r="1148">
          <cell r="A1148" t="str">
            <v>120200</v>
          </cell>
          <cell r="B1148" t="str">
            <v>COBERTURA, MADEIRAMENTO, CONDUTOR, CALHAS E RUFOS</v>
          </cell>
        </row>
        <row r="1149">
          <cell r="A1149" t="str">
            <v>120201</v>
          </cell>
          <cell r="B1149" t="str">
            <v>COBERTURA COM TELHA FRANCESA</v>
          </cell>
          <cell r="C1149" t="str">
            <v>M2</v>
          </cell>
          <cell r="D1149">
            <v>71.819999999999993</v>
          </cell>
        </row>
        <row r="1150">
          <cell r="A1150" t="str">
            <v>120202</v>
          </cell>
          <cell r="B1150" t="str">
            <v>COBERTURA COM TELHA DE FIBROCIMENTO ONDULADA - 6 MM</v>
          </cell>
          <cell r="C1150" t="str">
            <v>M2</v>
          </cell>
          <cell r="D1150">
            <v>60.03</v>
          </cell>
        </row>
        <row r="1151">
          <cell r="A1151" t="str">
            <v>120203</v>
          </cell>
          <cell r="B1151" t="str">
            <v>COBERTURA COM TELHA DE FIBROCIMENTO ONDULADA - 8 MM</v>
          </cell>
          <cell r="C1151" t="str">
            <v>M2</v>
          </cell>
          <cell r="D1151">
            <v>64.02</v>
          </cell>
        </row>
        <row r="1152">
          <cell r="A1152" t="str">
            <v>120204</v>
          </cell>
          <cell r="B1152" t="str">
            <v>COBERTURA COM TELHA DE FIBROCIMENTO ESTRUTURAL L=49CM</v>
          </cell>
          <cell r="C1152" t="str">
            <v>M2</v>
          </cell>
          <cell r="D1152">
            <v>60.22</v>
          </cell>
        </row>
        <row r="1153">
          <cell r="A1153" t="str">
            <v>120205</v>
          </cell>
          <cell r="B1153" t="str">
            <v>COBERTURA COM TELHA DE FIBROCIMENTO ESTRUTURAL L=90CM</v>
          </cell>
          <cell r="C1153" t="str">
            <v>M2</v>
          </cell>
          <cell r="D1153">
            <v>43.35</v>
          </cell>
        </row>
        <row r="1154">
          <cell r="A1154" t="str">
            <v>120206</v>
          </cell>
          <cell r="B1154" t="str">
            <v>CONDUTOR EM CHAPA GALVANIZADA N 24 DESENV 0,25M</v>
          </cell>
          <cell r="C1154" t="str">
            <v>M</v>
          </cell>
          <cell r="D1154">
            <v>20.64</v>
          </cell>
        </row>
        <row r="1155">
          <cell r="A1155" t="str">
            <v>120207</v>
          </cell>
          <cell r="B1155" t="str">
            <v>CONDUTOR EM CHAPA GALVANIZADA N 24 DESENV 0,33 M</v>
          </cell>
          <cell r="C1155" t="str">
            <v>M</v>
          </cell>
          <cell r="D1155">
            <v>26.61</v>
          </cell>
        </row>
        <row r="1156">
          <cell r="A1156" t="str">
            <v>120208</v>
          </cell>
          <cell r="B1156" t="str">
            <v>CALHA OU AGUA FURTADA EM CHAPA GALV. N 24 CORTE - 0,33M</v>
          </cell>
          <cell r="C1156" t="str">
            <v>M</v>
          </cell>
          <cell r="D1156">
            <v>23.42</v>
          </cell>
        </row>
        <row r="1157">
          <cell r="A1157" t="str">
            <v>120209</v>
          </cell>
          <cell r="B1157" t="str">
            <v>CALHA OU AGUA FURTADA EM CHAPA GALV. N 24 CORTE - 0,50M</v>
          </cell>
          <cell r="C1157" t="str">
            <v>M</v>
          </cell>
          <cell r="D1157">
            <v>31.5</v>
          </cell>
        </row>
        <row r="1158">
          <cell r="A1158" t="str">
            <v>120210</v>
          </cell>
          <cell r="B1158" t="str">
            <v>RUFO EM CHAPA GALVANIZADA N 24 CORTE 0,10 M</v>
          </cell>
          <cell r="C1158" t="str">
            <v>M</v>
          </cell>
          <cell r="D1158">
            <v>11.73</v>
          </cell>
        </row>
        <row r="1159">
          <cell r="A1159" t="str">
            <v>120211</v>
          </cell>
          <cell r="B1159" t="str">
            <v>RUFO EM CHAPA GALVANIZADA N 24 CORTE 0,16 M</v>
          </cell>
          <cell r="C1159" t="str">
            <v>M</v>
          </cell>
          <cell r="D1159">
            <v>12.14</v>
          </cell>
        </row>
        <row r="1160">
          <cell r="A1160" t="str">
            <v>120212</v>
          </cell>
          <cell r="B1160" t="str">
            <v>RUFO EM CHAPA GALVANIZADA N 24 CORTE 0,25 M</v>
          </cell>
          <cell r="C1160" t="str">
            <v>M</v>
          </cell>
          <cell r="D1160">
            <v>13.69</v>
          </cell>
        </row>
        <row r="1161">
          <cell r="A1161" t="str">
            <v>120213</v>
          </cell>
          <cell r="B1161" t="str">
            <v>RUFO EM CHAPA GALVANIZADA N 24 CORTE 0,33 M</v>
          </cell>
          <cell r="C1161" t="str">
            <v>M</v>
          </cell>
          <cell r="D1161">
            <v>17.510000000000002</v>
          </cell>
        </row>
        <row r="1162">
          <cell r="A1162" t="str">
            <v>120214</v>
          </cell>
          <cell r="B1162" t="str">
            <v>RUFO EM CHAPA GALVANIZADA N 24 CORTE 0,50 M</v>
          </cell>
          <cell r="C1162" t="str">
            <v>M</v>
          </cell>
          <cell r="D1162">
            <v>30.05</v>
          </cell>
        </row>
        <row r="1164">
          <cell r="A1164" t="str">
            <v>120300</v>
          </cell>
          <cell r="B1164" t="str">
            <v>ESQUADRIAS DE MADEIRA</v>
          </cell>
        </row>
        <row r="1165">
          <cell r="A1165" t="str">
            <v>120301</v>
          </cell>
          <cell r="B1165" t="str">
            <v>PORTA EXTERNA DE CEDRO, 1 FOLHA</v>
          </cell>
          <cell r="C1165" t="str">
            <v>M2</v>
          </cell>
          <cell r="D1165">
            <v>129.91</v>
          </cell>
        </row>
        <row r="1166">
          <cell r="A1166" t="str">
            <v>120302</v>
          </cell>
          <cell r="B1166" t="str">
            <v>PORTA EXTERNA DE CERRO, 2 FOLHAS</v>
          </cell>
          <cell r="C1166" t="str">
            <v>M2</v>
          </cell>
          <cell r="D1166">
            <v>135.38999999999999</v>
          </cell>
        </row>
        <row r="1167">
          <cell r="A1167" t="str">
            <v>120303</v>
          </cell>
          <cell r="B1167" t="str">
            <v>PORTA INTERNA DE CEDRO, 1 FOLHA</v>
          </cell>
          <cell r="C1167" t="str">
            <v>M2</v>
          </cell>
          <cell r="D1167">
            <v>187.84</v>
          </cell>
        </row>
        <row r="1168">
          <cell r="A1168" t="str">
            <v>120304</v>
          </cell>
          <cell r="B1168" t="str">
            <v>PORTA INTERNA DE CEDRO, 2 FOLHAS</v>
          </cell>
          <cell r="C1168" t="str">
            <v>M2</v>
          </cell>
          <cell r="D1168">
            <v>119.93</v>
          </cell>
        </row>
        <row r="1169">
          <cell r="A1169" t="str">
            <v>120305</v>
          </cell>
          <cell r="B1169" t="str">
            <v>ALCAPAO 0,60X0,60 M</v>
          </cell>
          <cell r="C1169" t="str">
            <v>UN</v>
          </cell>
          <cell r="D1169">
            <v>71.239999999999995</v>
          </cell>
        </row>
        <row r="1170">
          <cell r="A1170" t="str">
            <v>120306</v>
          </cell>
          <cell r="B1170" t="str">
            <v>JANELA TIPO GUILHOTINA COM VENEZIANAS DE PEROBA</v>
          </cell>
          <cell r="C1170" t="str">
            <v>M2</v>
          </cell>
          <cell r="D1170">
            <v>223.81</v>
          </cell>
        </row>
        <row r="1172">
          <cell r="A1172" t="str">
            <v>120400</v>
          </cell>
          <cell r="B1172" t="str">
            <v>ESQUADRIAS METALICAS</v>
          </cell>
        </row>
        <row r="1173">
          <cell r="A1173" t="str">
            <v>120401</v>
          </cell>
          <cell r="B1173" t="str">
            <v>PORTA METALICA COM VIDRO</v>
          </cell>
          <cell r="C1173" t="str">
            <v>M2</v>
          </cell>
          <cell r="D1173">
            <v>268.04000000000002</v>
          </cell>
        </row>
        <row r="1174">
          <cell r="A1174" t="str">
            <v>120402</v>
          </cell>
          <cell r="B1174" t="str">
            <v>PORTA METALICA COM TELA</v>
          </cell>
          <cell r="C1174" t="str">
            <v>M2</v>
          </cell>
          <cell r="D1174">
            <v>269.39</v>
          </cell>
        </row>
        <row r="1175">
          <cell r="A1175" t="str">
            <v>120403</v>
          </cell>
          <cell r="B1175" t="str">
            <v>PORTA METALICA EXTERNA - 2 FOLHAS, 2,00 X 2,60 M</v>
          </cell>
          <cell r="C1175" t="str">
            <v>UN</v>
          </cell>
          <cell r="D1175">
            <v>1859.48</v>
          </cell>
        </row>
        <row r="1176">
          <cell r="A1176" t="str">
            <v>120404</v>
          </cell>
          <cell r="B1176" t="str">
            <v>JANELA BASCULANTE DE FERRO</v>
          </cell>
          <cell r="C1176" t="str">
            <v>M2</v>
          </cell>
          <cell r="D1176">
            <v>238.49</v>
          </cell>
        </row>
        <row r="1177">
          <cell r="A1177" t="str">
            <v>120405</v>
          </cell>
          <cell r="B1177" t="str">
            <v>JANELA DE CORRER OU MAXIM-AIR DE FERRO</v>
          </cell>
          <cell r="C1177" t="str">
            <v>M2</v>
          </cell>
          <cell r="D1177">
            <v>243.46</v>
          </cell>
        </row>
        <row r="1178">
          <cell r="A1178" t="str">
            <v>120406</v>
          </cell>
          <cell r="B1178" t="str">
            <v>JANELA BASCULANTE DE ALUMINIO</v>
          </cell>
          <cell r="C1178" t="str">
            <v>M2</v>
          </cell>
          <cell r="D1178">
            <v>370.65</v>
          </cell>
        </row>
        <row r="1179">
          <cell r="A1179" t="str">
            <v>120407</v>
          </cell>
          <cell r="B1179" t="str">
            <v>JANELA DE CORRER OU MAXIM-AIR DE ALUMINIO</v>
          </cell>
          <cell r="C1179" t="str">
            <v>M2</v>
          </cell>
          <cell r="D1179">
            <v>396.31</v>
          </cell>
        </row>
        <row r="1180">
          <cell r="A1180" t="str">
            <v>120408</v>
          </cell>
          <cell r="B1180" t="str">
            <v>PORTAS DE ENTRADA EM ALUMINIO COM 1 FOLHA DE ABRIR</v>
          </cell>
          <cell r="C1180" t="str">
            <v>M2</v>
          </cell>
          <cell r="D1180">
            <v>336.56</v>
          </cell>
        </row>
        <row r="1181">
          <cell r="A1181" t="str">
            <v>120409</v>
          </cell>
          <cell r="B1181" t="str">
            <v>PORTAS DE ENTRADA EM ALUMINIO COM 2 FOLHA DE ABRIR</v>
          </cell>
          <cell r="C1181" t="str">
            <v>M2</v>
          </cell>
          <cell r="D1181">
            <v>357.62</v>
          </cell>
        </row>
        <row r="1182">
          <cell r="A1182" t="str">
            <v>120410</v>
          </cell>
          <cell r="B1182" t="str">
            <v>PORTAS DE ENTRADA EM ALUMINIO DE CORRER</v>
          </cell>
          <cell r="C1182" t="str">
            <v>M2</v>
          </cell>
          <cell r="D1182">
            <v>194.57</v>
          </cell>
        </row>
        <row r="1184">
          <cell r="A1184" t="str">
            <v>120500</v>
          </cell>
          <cell r="B1184" t="str">
            <v>FERRAGENS</v>
          </cell>
        </row>
        <row r="1185">
          <cell r="A1185" t="str">
            <v>120501</v>
          </cell>
          <cell r="B1185" t="str">
            <v>FECHADURA PARA PORTA EXTERNA</v>
          </cell>
          <cell r="C1185" t="str">
            <v>UN</v>
          </cell>
          <cell r="D1185">
            <v>73.98</v>
          </cell>
        </row>
        <row r="1186">
          <cell r="A1186" t="str">
            <v>120502</v>
          </cell>
          <cell r="B1186" t="str">
            <v>FECHADURA PARA PORTA INTERNA</v>
          </cell>
          <cell r="C1186" t="str">
            <v>UN</v>
          </cell>
          <cell r="D1186">
            <v>24.48</v>
          </cell>
        </row>
        <row r="1187">
          <cell r="A1187" t="str">
            <v>120503</v>
          </cell>
          <cell r="B1187" t="str">
            <v>FECHADURA PARA PORTA WC</v>
          </cell>
          <cell r="C1187" t="str">
            <v>UN</v>
          </cell>
          <cell r="D1187">
            <v>23.76</v>
          </cell>
        </row>
        <row r="1188">
          <cell r="A1188" t="str">
            <v>120504</v>
          </cell>
          <cell r="B1188" t="str">
            <v>FERRAGEM PARA JANELA DE MADEIRA TIPO GUILHOTINA COM VENEZIANAS</v>
          </cell>
          <cell r="C1188" t="str">
            <v>CJ</v>
          </cell>
          <cell r="D1188">
            <v>264.08</v>
          </cell>
        </row>
        <row r="1190">
          <cell r="A1190" t="str">
            <v>120600</v>
          </cell>
          <cell r="B1190" t="str">
            <v>VIDROS</v>
          </cell>
        </row>
        <row r="1191">
          <cell r="A1191" t="str">
            <v>120601</v>
          </cell>
          <cell r="B1191" t="str">
            <v>VIDRO PLANO DUPLO TRANSPARENTE 3 MM</v>
          </cell>
          <cell r="C1191" t="str">
            <v>M2</v>
          </cell>
          <cell r="D1191">
            <v>62.27</v>
          </cell>
        </row>
        <row r="1192">
          <cell r="A1192" t="str">
            <v>120602</v>
          </cell>
          <cell r="B1192" t="str">
            <v>VIDRO PLANO DUPLO TRANSLUCIDO 3 MM</v>
          </cell>
          <cell r="C1192" t="str">
            <v>M2</v>
          </cell>
          <cell r="D1192">
            <v>58.04</v>
          </cell>
        </row>
        <row r="1193">
          <cell r="A1193" t="str">
            <v>120603</v>
          </cell>
          <cell r="B1193" t="str">
            <v>VIDRO PLANO TRIPLO TRANSPARENTE DE 4 MM</v>
          </cell>
          <cell r="C1193" t="str">
            <v>M2</v>
          </cell>
          <cell r="D1193">
            <v>78.150000000000006</v>
          </cell>
        </row>
        <row r="1194">
          <cell r="A1194" t="str">
            <v>120604</v>
          </cell>
          <cell r="B1194" t="str">
            <v>VIDRO PLANO TRIPLO TRANSPARENTE DE 5 MM</v>
          </cell>
          <cell r="C1194" t="str">
            <v>M2</v>
          </cell>
          <cell r="D1194">
            <v>85.73</v>
          </cell>
        </row>
        <row r="1195">
          <cell r="A1195" t="str">
            <v>120605</v>
          </cell>
          <cell r="B1195" t="str">
            <v>VIDRO PLANO TEMPERADO INCOLOR DE 6 MM</v>
          </cell>
          <cell r="C1195" t="str">
            <v>M2</v>
          </cell>
          <cell r="D1195">
            <v>194.83</v>
          </cell>
        </row>
        <row r="1196">
          <cell r="A1196" t="str">
            <v>120606</v>
          </cell>
          <cell r="B1196" t="str">
            <v>VIDRO PLANO TEMPERADO INCOLOR DE 8 MM</v>
          </cell>
          <cell r="C1196" t="str">
            <v>M2</v>
          </cell>
          <cell r="D1196">
            <v>250.89</v>
          </cell>
        </row>
        <row r="1197">
          <cell r="A1197" t="str">
            <v>120607</v>
          </cell>
          <cell r="B1197" t="str">
            <v>VIDRO PLANO TEMPERADO INCOLOR DE 10MM</v>
          </cell>
          <cell r="C1197" t="str">
            <v>M2</v>
          </cell>
          <cell r="D1197">
            <v>273.98</v>
          </cell>
        </row>
        <row r="1199">
          <cell r="A1199" t="str">
            <v>120700</v>
          </cell>
          <cell r="B1199" t="str">
            <v>ESCADA - TIPO MARINHEIRO</v>
          </cell>
        </row>
        <row r="1200">
          <cell r="A1200" t="str">
            <v>120701</v>
          </cell>
          <cell r="B1200" t="str">
            <v>GALVANIZADO</v>
          </cell>
          <cell r="C1200" t="str">
            <v>M</v>
          </cell>
          <cell r="D1200">
            <v>45.97</v>
          </cell>
        </row>
        <row r="1202">
          <cell r="A1202" t="str">
            <v>120800</v>
          </cell>
          <cell r="B1202" t="str">
            <v>GUARDA-CORPO</v>
          </cell>
        </row>
        <row r="1203">
          <cell r="A1203" t="str">
            <v>120801</v>
          </cell>
          <cell r="B1203" t="str">
            <v>DIAMETRO 25 MM - (1 POL.)</v>
          </cell>
          <cell r="C1203" t="str">
            <v>M</v>
          </cell>
          <cell r="D1203">
            <v>76</v>
          </cell>
        </row>
        <row r="1204">
          <cell r="A1204" t="str">
            <v>120802</v>
          </cell>
          <cell r="B1204" t="str">
            <v>DIAMETRO 40 MM - (1 1/2 POL.)</v>
          </cell>
          <cell r="C1204" t="str">
            <v>M</v>
          </cell>
          <cell r="D1204">
            <v>94.78</v>
          </cell>
        </row>
        <row r="1205">
          <cell r="A1205" t="str">
            <v>120803</v>
          </cell>
          <cell r="B1205" t="str">
            <v>BARRA 2 X 5/16 POLEGADA</v>
          </cell>
          <cell r="C1205" t="str">
            <v>M</v>
          </cell>
          <cell r="D1205">
            <v>41.25</v>
          </cell>
        </row>
        <row r="1207">
          <cell r="A1207" t="str">
            <v>120900</v>
          </cell>
          <cell r="B1207" t="str">
            <v>GRADES METALICAS</v>
          </cell>
        </row>
        <row r="1208">
          <cell r="A1208" t="str">
            <v>120901</v>
          </cell>
          <cell r="B1208" t="str">
            <v>BARRAS 3/4 X 1/8 POLEGADA - ESPACAMENTO 1,5 CM</v>
          </cell>
          <cell r="C1208" t="str">
            <v>M2</v>
          </cell>
          <cell r="D1208">
            <v>134.1</v>
          </cell>
        </row>
        <row r="1209">
          <cell r="A1209" t="str">
            <v>120902</v>
          </cell>
          <cell r="B1209" t="str">
            <v>BARRAS 1 X 3/16 POLEGADA - ESPACAMENTO 2,0 CM</v>
          </cell>
          <cell r="C1209" t="str">
            <v>M2</v>
          </cell>
          <cell r="D1209">
            <v>177.94</v>
          </cell>
        </row>
        <row r="1210">
          <cell r="A1210" t="str">
            <v>120903</v>
          </cell>
          <cell r="B1210" t="str">
            <v>BARRAS 1 1/2 X 1/4 POLEGADA - ESPACAMENTO 2,5 CM</v>
          </cell>
          <cell r="C1210" t="str">
            <v>M2</v>
          </cell>
          <cell r="D1210">
            <v>265.74</v>
          </cell>
        </row>
        <row r="1211">
          <cell r="A1211" t="str">
            <v>120904</v>
          </cell>
          <cell r="B1211" t="str">
            <v>BARRAS 2 X 3/8 POLEGADA - ESPACAMENTO 2,5 CM</v>
          </cell>
          <cell r="C1211" t="str">
            <v>M2</v>
          </cell>
          <cell r="D1211">
            <v>501.21</v>
          </cell>
        </row>
        <row r="1212">
          <cell r="A1212" t="str">
            <v>120905</v>
          </cell>
          <cell r="B1212" t="str">
            <v>BARRAS DE 3/8 X 1 1/2 POLEGADA - ESPACAMENTO 1,976 CM</v>
          </cell>
          <cell r="C1212" t="str">
            <v>M2</v>
          </cell>
          <cell r="D1212">
            <v>441.3</v>
          </cell>
        </row>
        <row r="1213">
          <cell r="A1213" t="str">
            <v>120906</v>
          </cell>
          <cell r="B1213" t="str">
            <v>BARRAS DE 3/8 X 1 1/2 POLEGADA - ESPACAMENTO 3,35  CM</v>
          </cell>
          <cell r="C1213" t="str">
            <v>M2</v>
          </cell>
          <cell r="D1213">
            <v>362.09</v>
          </cell>
        </row>
        <row r="1215">
          <cell r="A1215" t="str">
            <v>121000</v>
          </cell>
          <cell r="B1215" t="str">
            <v>TAMPA DE INSPECAO METALICA</v>
          </cell>
        </row>
        <row r="1216">
          <cell r="A1216" t="str">
            <v>121001</v>
          </cell>
          <cell r="B1216" t="str">
            <v>0,70 X 0,70 M</v>
          </cell>
          <cell r="C1216" t="str">
            <v>UN</v>
          </cell>
          <cell r="D1216">
            <v>154.66</v>
          </cell>
        </row>
        <row r="1217">
          <cell r="A1217" t="str">
            <v>121002</v>
          </cell>
          <cell r="B1217" t="str">
            <v>0,95 X 0,90 M</v>
          </cell>
          <cell r="C1217" t="str">
            <v>UN</v>
          </cell>
          <cell r="D1217">
            <v>229.21</v>
          </cell>
        </row>
        <row r="1218">
          <cell r="A1218" t="str">
            <v>121003</v>
          </cell>
          <cell r="B1218" t="str">
            <v>0,80 X 1,40 M</v>
          </cell>
          <cell r="C1218" t="str">
            <v>UN</v>
          </cell>
          <cell r="D1218">
            <v>284.10000000000002</v>
          </cell>
        </row>
        <row r="1220">
          <cell r="A1220" t="str">
            <v>121100</v>
          </cell>
          <cell r="B1220" t="str">
            <v>GRELHAS</v>
          </cell>
        </row>
        <row r="1221">
          <cell r="A1221" t="str">
            <v>121101</v>
          </cell>
          <cell r="B1221" t="str">
            <v>GRELHA DE FERRO PERFILADO PECA DE 1,00X0,40 M</v>
          </cell>
          <cell r="C1221" t="str">
            <v>UN</v>
          </cell>
          <cell r="D1221">
            <v>314.10000000000002</v>
          </cell>
        </row>
        <row r="1222">
          <cell r="A1222" t="str">
            <v>121102</v>
          </cell>
          <cell r="B1222" t="str">
            <v>GRELHA DE FERRO PERFILADO PECA DE 1,00X0,50 M</v>
          </cell>
          <cell r="C1222" t="str">
            <v>UN</v>
          </cell>
          <cell r="D1222">
            <v>389.18</v>
          </cell>
        </row>
        <row r="1224">
          <cell r="A1224" t="str">
            <v>121200</v>
          </cell>
          <cell r="B1224" t="str">
            <v>COMPLEMENTOS ARQUITETONICOS E DIVISORIAS</v>
          </cell>
        </row>
        <row r="1225">
          <cell r="A1225" t="str">
            <v>121201</v>
          </cell>
          <cell r="B1225" t="str">
            <v>BALCAO DE ATENDIMENTO PUBLICO</v>
          </cell>
          <cell r="C1225" t="str">
            <v>M2</v>
          </cell>
          <cell r="D1225">
            <v>152.88</v>
          </cell>
        </row>
        <row r="1226">
          <cell r="A1226" t="str">
            <v>121202</v>
          </cell>
          <cell r="B1226" t="str">
            <v>BALCAO DE FORMICA</v>
          </cell>
          <cell r="C1226" t="str">
            <v>M2</v>
          </cell>
          <cell r="D1226">
            <v>359.1</v>
          </cell>
        </row>
        <row r="1227">
          <cell r="A1227" t="str">
            <v>121203</v>
          </cell>
          <cell r="B1227" t="str">
            <v>ARMARIO DE FORMICA SOB PIA</v>
          </cell>
          <cell r="C1227" t="str">
            <v>M2</v>
          </cell>
          <cell r="D1227">
            <v>184.6</v>
          </cell>
        </row>
        <row r="1228">
          <cell r="A1228" t="str">
            <v>121204</v>
          </cell>
          <cell r="B1228" t="str">
            <v>PRATELEIRA</v>
          </cell>
          <cell r="C1228" t="str">
            <v>M2</v>
          </cell>
          <cell r="D1228">
            <v>71.989999999999995</v>
          </cell>
        </row>
        <row r="1229">
          <cell r="A1229" t="str">
            <v>121205</v>
          </cell>
          <cell r="B1229" t="str">
            <v>ESTRADO DE MADEIRA</v>
          </cell>
          <cell r="C1229" t="str">
            <v>M2</v>
          </cell>
          <cell r="D1229">
            <v>31.41</v>
          </cell>
        </row>
        <row r="1230">
          <cell r="A1230" t="str">
            <v>121206</v>
          </cell>
          <cell r="B1230" t="str">
            <v>DIVISORIA DE GRANILITE H: 2,15 M - E: 5 CM</v>
          </cell>
          <cell r="C1230" t="str">
            <v>M</v>
          </cell>
          <cell r="D1230">
            <v>250.9</v>
          </cell>
        </row>
        <row r="1232">
          <cell r="A1232" t="str">
            <v>130000</v>
          </cell>
          <cell r="B1232" t="str">
            <v>REVESTIMENTO E TRATAMENTO DE SUPERFICIE</v>
          </cell>
        </row>
        <row r="1233">
          <cell r="A1233" t="str">
            <v>130100</v>
          </cell>
          <cell r="B1233" t="str">
            <v>PISOS, TETOS E PAREDES</v>
          </cell>
        </row>
        <row r="1234">
          <cell r="A1234" t="str">
            <v>130101</v>
          </cell>
          <cell r="B1234" t="str">
            <v>ENCHIMENTO COM ARGAMASSA DE CIMENTO E AREIA 1:3</v>
          </cell>
          <cell r="C1234" t="str">
            <v>M3</v>
          </cell>
          <cell r="D1234">
            <v>266.86</v>
          </cell>
        </row>
        <row r="1235">
          <cell r="A1235" t="str">
            <v>130102</v>
          </cell>
          <cell r="B1235" t="str">
            <v>CHAPISCO</v>
          </cell>
          <cell r="C1235" t="str">
            <v>M2</v>
          </cell>
          <cell r="D1235">
            <v>4.3600000000000003</v>
          </cell>
        </row>
        <row r="1236">
          <cell r="A1236" t="str">
            <v>130103</v>
          </cell>
          <cell r="B1236" t="str">
            <v>EMBOCO</v>
          </cell>
          <cell r="C1236" t="str">
            <v>M2</v>
          </cell>
          <cell r="D1236">
            <v>14.24</v>
          </cell>
        </row>
        <row r="1237">
          <cell r="A1237" t="str">
            <v>130104</v>
          </cell>
          <cell r="B1237" t="str">
            <v>REBOCO</v>
          </cell>
          <cell r="C1237" t="str">
            <v>M2</v>
          </cell>
          <cell r="D1237">
            <v>8.33</v>
          </cell>
        </row>
        <row r="1238">
          <cell r="A1238" t="str">
            <v>130105</v>
          </cell>
          <cell r="B1238" t="str">
            <v>REVESTIMENTO DE PAREDE COM AZULEJO 15X15CM - ASSENTAMENTO COLADO OU ARGAMASSA</v>
          </cell>
          <cell r="C1238" t="str">
            <v>M2</v>
          </cell>
          <cell r="D1238">
            <v>45.88</v>
          </cell>
        </row>
        <row r="1239">
          <cell r="A1239" t="str">
            <v>130106</v>
          </cell>
          <cell r="B1239" t="str">
            <v>REVESTIMENTO DE PAREDE COM LITOCERAMICA</v>
          </cell>
          <cell r="C1239" t="str">
            <v>M2</v>
          </cell>
          <cell r="D1239">
            <v>60.19</v>
          </cell>
        </row>
        <row r="1240">
          <cell r="A1240" t="str">
            <v>130107</v>
          </cell>
          <cell r="B1240" t="str">
            <v>REVESTIMENTO COM TELA E IMPERMEABILIZACAO RIGIDA COM ARGAMASSA</v>
          </cell>
          <cell r="C1240" t="str">
            <v>M2</v>
          </cell>
          <cell r="D1240">
            <v>46.74</v>
          </cell>
        </row>
        <row r="1241">
          <cell r="A1241" t="str">
            <v>130108</v>
          </cell>
          <cell r="B1241" t="str">
            <v>CONTRAPISO DE CONCRETO NAO ESTRUTURAL</v>
          </cell>
          <cell r="C1241" t="str">
            <v>M3</v>
          </cell>
          <cell r="D1241">
            <v>273.35000000000002</v>
          </cell>
        </row>
        <row r="1242">
          <cell r="A1242" t="str">
            <v>130109</v>
          </cell>
          <cell r="B1242" t="str">
            <v>PISO EXTERNO DE CONCRETO NAO ESTRUTURAL</v>
          </cell>
          <cell r="C1242" t="str">
            <v>M3</v>
          </cell>
          <cell r="D1242">
            <v>263.44</v>
          </cell>
        </row>
        <row r="1243">
          <cell r="A1243" t="str">
            <v>130110</v>
          </cell>
          <cell r="B1243" t="str">
            <v>PISO CIMENTADO LISO</v>
          </cell>
          <cell r="C1243" t="str">
            <v>M2</v>
          </cell>
          <cell r="D1243">
            <v>19.510000000000002</v>
          </cell>
        </row>
        <row r="1244">
          <cell r="A1244" t="str">
            <v>130111</v>
          </cell>
          <cell r="B1244" t="str">
            <v>PISO DE CERAMICA</v>
          </cell>
          <cell r="C1244" t="str">
            <v>M2</v>
          </cell>
          <cell r="D1244">
            <v>41.23</v>
          </cell>
        </row>
        <row r="1245">
          <cell r="A1245" t="str">
            <v>130112</v>
          </cell>
          <cell r="B1245" t="str">
            <v>PISO DE CERAMICA VITRIFICADA</v>
          </cell>
          <cell r="C1245" t="str">
            <v>M2</v>
          </cell>
          <cell r="D1245">
            <v>39.18</v>
          </cell>
        </row>
        <row r="1246">
          <cell r="A1246" t="str">
            <v>130113</v>
          </cell>
          <cell r="B1246" t="str">
            <v>PISO DE CHAPA VINILICA</v>
          </cell>
          <cell r="C1246" t="str">
            <v>M2</v>
          </cell>
          <cell r="D1246">
            <v>67.17</v>
          </cell>
        </row>
        <row r="1247">
          <cell r="A1247" t="str">
            <v>130114</v>
          </cell>
          <cell r="B1247" t="str">
            <v>PISO EM PLACA DE BORRACHA</v>
          </cell>
          <cell r="C1247" t="str">
            <v>M2</v>
          </cell>
          <cell r="D1247">
            <v>95.79</v>
          </cell>
        </row>
        <row r="1249">
          <cell r="A1249" t="str">
            <v>130200</v>
          </cell>
          <cell r="B1249" t="str">
            <v>IMPERMEABILIZACAO</v>
          </cell>
        </row>
        <row r="1250">
          <cell r="A1250" t="str">
            <v>130201</v>
          </cell>
          <cell r="B1250" t="str">
            <v>PROTECAO TERMICA EM CONCRETO CELULAR</v>
          </cell>
          <cell r="C1250" t="str">
            <v>M3</v>
          </cell>
          <cell r="D1250">
            <v>331.48</v>
          </cell>
        </row>
        <row r="1251">
          <cell r="A1251" t="str">
            <v>130202</v>
          </cell>
          <cell r="B1251" t="str">
            <v>PROTECAO TERMICA EM CONCRETO COM AGREGADO LEVE</v>
          </cell>
          <cell r="C1251" t="str">
            <v>M3</v>
          </cell>
          <cell r="D1251">
            <v>381.9</v>
          </cell>
        </row>
        <row r="1252">
          <cell r="A1252" t="str">
            <v>130203</v>
          </cell>
          <cell r="B1252" t="str">
            <v>IMPERMEABILIZACAO RIGIDA COM ARGAMASSA</v>
          </cell>
          <cell r="C1252" t="str">
            <v>M2</v>
          </cell>
          <cell r="D1252">
            <v>35.17</v>
          </cell>
        </row>
        <row r="1253">
          <cell r="A1253" t="str">
            <v>130204</v>
          </cell>
          <cell r="B1253" t="str">
            <v>IMPERMEABILIZACAO BETUMINOSA</v>
          </cell>
          <cell r="C1253" t="str">
            <v>M2</v>
          </cell>
          <cell r="D1253">
            <v>5.18</v>
          </cell>
        </row>
        <row r="1254">
          <cell r="A1254" t="str">
            <v>130205</v>
          </cell>
          <cell r="B1254" t="str">
            <v>IMPERMEABILIZACAO COM MANTA BUTILICA</v>
          </cell>
          <cell r="C1254" t="str">
            <v>M2</v>
          </cell>
          <cell r="D1254">
            <v>75.05</v>
          </cell>
        </row>
        <row r="1255">
          <cell r="A1255" t="str">
            <v>130207</v>
          </cell>
          <cell r="B1255" t="str">
            <v>IMPERMEABILIZACAO COM MANTA GEOTEXTIL IMPREGNADA  COM ASFALTO</v>
          </cell>
          <cell r="C1255" t="str">
            <v>M2</v>
          </cell>
          <cell r="D1255">
            <v>46.47</v>
          </cell>
        </row>
        <row r="1256">
          <cell r="A1256" t="str">
            <v>130208</v>
          </cell>
          <cell r="B1256" t="str">
            <v>IMPERMEABILIZACAO COM CIMENTO CRISTALIZANTE</v>
          </cell>
          <cell r="C1256" t="str">
            <v>M2</v>
          </cell>
          <cell r="D1256">
            <v>16.03</v>
          </cell>
        </row>
        <row r="1257">
          <cell r="A1257" t="str">
            <v>130209</v>
          </cell>
          <cell r="B1257" t="str">
            <v>IMPERMEABILIZACAO COM CIMENTO CRISTALIZANTE - BASE ACRILICA</v>
          </cell>
          <cell r="C1257" t="str">
            <v>M2</v>
          </cell>
          <cell r="D1257">
            <v>31.01</v>
          </cell>
        </row>
        <row r="1258">
          <cell r="A1258" t="str">
            <v>130210</v>
          </cell>
          <cell r="B1258" t="str">
            <v>PROTECAO MECANICA COM ARGAMASSA DE CIMENTO E AREIA</v>
          </cell>
          <cell r="C1258" t="str">
            <v>M3</v>
          </cell>
          <cell r="D1258">
            <v>313.36</v>
          </cell>
        </row>
        <row r="1259">
          <cell r="A1259" t="str">
            <v>130211</v>
          </cell>
          <cell r="B1259" t="str">
            <v>REGULARIZACAO DE BASE COM ARGAMASSA DE CIMENTO E AREIA</v>
          </cell>
          <cell r="C1259" t="str">
            <v>M3</v>
          </cell>
          <cell r="D1259">
            <v>279.02</v>
          </cell>
        </row>
        <row r="1260">
          <cell r="A1260" t="str">
            <v>130212</v>
          </cell>
          <cell r="B1260" t="str">
            <v>JUNTA DE DILATACAO ASFALTICA</v>
          </cell>
          <cell r="C1260" t="str">
            <v>M</v>
          </cell>
          <cell r="D1260">
            <v>2.23</v>
          </cell>
        </row>
        <row r="1261">
          <cell r="A1261" t="str">
            <v>130213</v>
          </cell>
          <cell r="B1261" t="str">
            <v>APLICACAO DE SODA CAUSTICA - SOLO</v>
          </cell>
          <cell r="C1261" t="str">
            <v>M2</v>
          </cell>
          <cell r="D1261">
            <v>0.05</v>
          </cell>
        </row>
        <row r="1263">
          <cell r="A1263" t="str">
            <v>130300</v>
          </cell>
          <cell r="B1263" t="str">
            <v>PINTURAS</v>
          </cell>
        </row>
        <row r="1264">
          <cell r="A1264" t="str">
            <v>130301</v>
          </cell>
          <cell r="B1264" t="str">
            <v>PINTURA A CAL</v>
          </cell>
          <cell r="C1264" t="str">
            <v>M2</v>
          </cell>
          <cell r="D1264">
            <v>3.13</v>
          </cell>
        </row>
        <row r="1265">
          <cell r="A1265" t="str">
            <v>130302</v>
          </cell>
          <cell r="B1265" t="str">
            <v>PINTURA LATEX, SEM MASSA CORRIDA</v>
          </cell>
          <cell r="C1265" t="str">
            <v>M2</v>
          </cell>
          <cell r="D1265">
            <v>9.65</v>
          </cell>
        </row>
        <row r="1266">
          <cell r="A1266" t="str">
            <v>130303</v>
          </cell>
          <cell r="B1266" t="str">
            <v>PINTURA LATEX, COM MASSA CORRIDA</v>
          </cell>
          <cell r="C1266" t="str">
            <v>M2</v>
          </cell>
          <cell r="D1266">
            <v>12.36</v>
          </cell>
        </row>
        <row r="1267">
          <cell r="A1267" t="str">
            <v>130304</v>
          </cell>
          <cell r="B1267" t="str">
            <v>PINTURA A OLEO EM PAREDE, SEM MASSA CORRIDA</v>
          </cell>
          <cell r="C1267" t="str">
            <v>M2</v>
          </cell>
          <cell r="D1267">
            <v>7.78</v>
          </cell>
        </row>
        <row r="1268">
          <cell r="A1268" t="str">
            <v>130305</v>
          </cell>
          <cell r="B1268" t="str">
            <v>PINTURA A OLEO EM PAREDE, COM MASSA CORRIDA</v>
          </cell>
          <cell r="C1268" t="str">
            <v>M2</v>
          </cell>
          <cell r="D1268">
            <v>14.82</v>
          </cell>
        </row>
        <row r="1269">
          <cell r="A1269" t="str">
            <v>130306</v>
          </cell>
          <cell r="B1269" t="str">
            <v>PINTURA A OLEO EM MADEIRA, SEM MASSA CORRIDA</v>
          </cell>
          <cell r="C1269" t="str">
            <v>M2</v>
          </cell>
          <cell r="D1269">
            <v>9.49</v>
          </cell>
        </row>
        <row r="1270">
          <cell r="A1270" t="str">
            <v>130307</v>
          </cell>
          <cell r="B1270" t="str">
            <v>PINTURA A OLEO EM MADEIRA, COM MASSA CORRIDA</v>
          </cell>
          <cell r="C1270" t="str">
            <v>M2</v>
          </cell>
          <cell r="D1270">
            <v>16.350000000000001</v>
          </cell>
        </row>
        <row r="1271">
          <cell r="A1271" t="str">
            <v>130308</v>
          </cell>
          <cell r="B1271" t="str">
            <v>PINTURA A ESMALTE EM MADEIRA, SEM MASSA CORRIDA</v>
          </cell>
          <cell r="C1271" t="str">
            <v>M2</v>
          </cell>
          <cell r="D1271">
            <v>10.42</v>
          </cell>
        </row>
        <row r="1272">
          <cell r="A1272" t="str">
            <v>130309</v>
          </cell>
          <cell r="B1272" t="str">
            <v>PINTURA A ESMALTE EM MADEIRA, COM MASSA CORRIDA</v>
          </cell>
          <cell r="C1272" t="str">
            <v>M2</v>
          </cell>
          <cell r="D1272">
            <v>17.29</v>
          </cell>
        </row>
        <row r="1273">
          <cell r="A1273" t="str">
            <v>130310</v>
          </cell>
          <cell r="B1273" t="str">
            <v>PINTURA A VERNIZ EM MADEIRA</v>
          </cell>
          <cell r="C1273" t="str">
            <v>M2</v>
          </cell>
          <cell r="D1273">
            <v>7.64</v>
          </cell>
        </row>
        <row r="1274">
          <cell r="A1274" t="str">
            <v>130311</v>
          </cell>
          <cell r="B1274" t="str">
            <v>PINTURA GRAFITE EM METAL</v>
          </cell>
          <cell r="C1274" t="str">
            <v>M2</v>
          </cell>
          <cell r="D1274">
            <v>16.39</v>
          </cell>
        </row>
        <row r="1275">
          <cell r="A1275" t="str">
            <v>130312</v>
          </cell>
          <cell r="B1275" t="str">
            <v>PINTURA A OLEO EM METAL</v>
          </cell>
          <cell r="C1275" t="str">
            <v>M2</v>
          </cell>
          <cell r="D1275">
            <v>15.06</v>
          </cell>
        </row>
        <row r="1276">
          <cell r="A1276" t="str">
            <v>130313</v>
          </cell>
          <cell r="B1276" t="str">
            <v>PINTURA A ESMALTE EM METAL</v>
          </cell>
          <cell r="C1276" t="str">
            <v>M2</v>
          </cell>
          <cell r="D1276">
            <v>15.99</v>
          </cell>
        </row>
        <row r="1277">
          <cell r="A1277" t="str">
            <v>130314</v>
          </cell>
          <cell r="B1277" t="str">
            <v>PINTURA COM SILICONE</v>
          </cell>
          <cell r="C1277" t="str">
            <v>M2</v>
          </cell>
          <cell r="D1277">
            <v>9.6199999999999992</v>
          </cell>
        </row>
        <row r="1278">
          <cell r="A1278" t="str">
            <v>130315</v>
          </cell>
          <cell r="B1278" t="str">
            <v>PINTURA COM EPOXI SEM MASSA EPOXI</v>
          </cell>
          <cell r="C1278" t="str">
            <v>M2</v>
          </cell>
          <cell r="D1278">
            <v>40.15</v>
          </cell>
        </row>
        <row r="1279">
          <cell r="A1279" t="str">
            <v>130316</v>
          </cell>
          <cell r="B1279" t="str">
            <v>PINTURA COM EPOXI COM MASSA EPOXI</v>
          </cell>
          <cell r="C1279" t="str">
            <v>M2</v>
          </cell>
          <cell r="D1279">
            <v>52.74</v>
          </cell>
        </row>
        <row r="1280">
          <cell r="A1280" t="str">
            <v>130317</v>
          </cell>
          <cell r="B1280" t="str">
            <v>PINTURA LATEX ACRILICA, SEM MASSA</v>
          </cell>
          <cell r="C1280" t="str">
            <v>M2</v>
          </cell>
          <cell r="D1280">
            <v>13.84</v>
          </cell>
        </row>
        <row r="1281">
          <cell r="A1281" t="str">
            <v>130318</v>
          </cell>
          <cell r="B1281" t="str">
            <v>PINTURA LATEX ACRILICA, COM MASSA</v>
          </cell>
          <cell r="C1281" t="str">
            <v>M2</v>
          </cell>
          <cell r="D1281">
            <v>26.89</v>
          </cell>
        </row>
        <row r="1282">
          <cell r="A1282" t="str">
            <v>130319</v>
          </cell>
          <cell r="B1282" t="str">
            <v>PINTURA DO LOGOTIPO</v>
          </cell>
          <cell r="C1282" t="str">
            <v>UN</v>
          </cell>
          <cell r="D1282">
            <v>176.74</v>
          </cell>
        </row>
        <row r="1283">
          <cell r="A1283" t="str">
            <v>130320</v>
          </cell>
          <cell r="B1283" t="str">
            <v>PINTURA A BASE DE CIMENTO</v>
          </cell>
          <cell r="C1283" t="str">
            <v>M2</v>
          </cell>
          <cell r="D1283">
            <v>4.41</v>
          </cell>
        </row>
        <row r="1284">
          <cell r="A1284" t="str">
            <v>130321</v>
          </cell>
          <cell r="B1284" t="str">
            <v>PINTURA DE PISO COM TINTA NOVA COR OU SIMILAR</v>
          </cell>
          <cell r="C1284" t="str">
            <v>M2</v>
          </cell>
          <cell r="D1284">
            <v>5.83</v>
          </cell>
        </row>
        <row r="1286">
          <cell r="A1286" t="str">
            <v>130400</v>
          </cell>
          <cell r="B1286" t="str">
            <v>ANDAIMES E BALANCINS PARA FACHADA</v>
          </cell>
        </row>
        <row r="1287">
          <cell r="A1287" t="str">
            <v>130401</v>
          </cell>
          <cell r="B1287" t="str">
            <v>ANDAIMES</v>
          </cell>
          <cell r="C1287" t="str">
            <v>M2XME</v>
          </cell>
          <cell r="D1287">
            <v>5.17</v>
          </cell>
        </row>
        <row r="1288">
          <cell r="A1288" t="str">
            <v>130402</v>
          </cell>
          <cell r="B1288" t="str">
            <v>BALANCIM</v>
          </cell>
          <cell r="C1288" t="str">
            <v>UNXME</v>
          </cell>
          <cell r="D1288">
            <v>113.58</v>
          </cell>
        </row>
        <row r="1290">
          <cell r="A1290" t="str">
            <v>140000</v>
          </cell>
          <cell r="B1290" t="str">
            <v>INSTALACOES PREDIAIS</v>
          </cell>
        </row>
        <row r="1291">
          <cell r="A1291" t="str">
            <v>140100</v>
          </cell>
          <cell r="B1291" t="str">
            <v>TUBULACOES E CONEXOES DE AGUA EM PVC RIGIDO</v>
          </cell>
        </row>
        <row r="1292">
          <cell r="A1292" t="str">
            <v>140101</v>
          </cell>
          <cell r="B1292" t="str">
            <v>DIAMETRO 20 MM -DIAM. REF. 1/2 POLEGADA</v>
          </cell>
          <cell r="C1292" t="str">
            <v>M</v>
          </cell>
          <cell r="D1292">
            <v>7.22</v>
          </cell>
        </row>
        <row r="1293">
          <cell r="A1293" t="str">
            <v>140102</v>
          </cell>
          <cell r="B1293" t="str">
            <v>DIAMETRO 25 MM - DIAM. REF. 3/4 POLEGADA</v>
          </cell>
          <cell r="C1293" t="str">
            <v>M</v>
          </cell>
          <cell r="D1293">
            <v>8.85</v>
          </cell>
        </row>
        <row r="1294">
          <cell r="A1294" t="str">
            <v>140103</v>
          </cell>
          <cell r="B1294" t="str">
            <v>DIAMETRO 32 MM - DIAM. REF. 1 POLEGADA</v>
          </cell>
          <cell r="C1294" t="str">
            <v>M</v>
          </cell>
          <cell r="D1294">
            <v>11.5</v>
          </cell>
        </row>
        <row r="1295">
          <cell r="A1295" t="str">
            <v>140104</v>
          </cell>
          <cell r="B1295" t="str">
            <v>DIAMETRO 40 MM - DIAM. REF. 1 1/4 POLEGADA</v>
          </cell>
          <cell r="C1295" t="str">
            <v>M</v>
          </cell>
          <cell r="D1295">
            <v>15.37</v>
          </cell>
        </row>
        <row r="1296">
          <cell r="A1296" t="str">
            <v>140105</v>
          </cell>
          <cell r="B1296" t="str">
            <v>DIAMETRO 50 MM - DIAM. REF. 1 1/2 POLEGADA</v>
          </cell>
          <cell r="C1296" t="str">
            <v>M</v>
          </cell>
          <cell r="D1296">
            <v>16.66</v>
          </cell>
        </row>
        <row r="1297">
          <cell r="A1297" t="str">
            <v>140106</v>
          </cell>
          <cell r="B1297" t="str">
            <v>DIAMETRO 60 MM - DIAM. REF. 2 POLEGADA</v>
          </cell>
          <cell r="C1297" t="str">
            <v>M</v>
          </cell>
          <cell r="D1297">
            <v>20.84</v>
          </cell>
        </row>
        <row r="1298">
          <cell r="A1298" t="str">
            <v>140107</v>
          </cell>
          <cell r="B1298" t="str">
            <v>DIAMETRO 75 MM - DIAM. REF. 2 1/2 POLEGADA</v>
          </cell>
          <cell r="C1298" t="str">
            <v>M</v>
          </cell>
          <cell r="D1298">
            <v>26.16</v>
          </cell>
        </row>
        <row r="1299">
          <cell r="A1299" t="str">
            <v>140108</v>
          </cell>
          <cell r="B1299" t="str">
            <v>DIAMETRO 85 MM - DIAM. REF. 3 POLEGADA</v>
          </cell>
          <cell r="C1299" t="str">
            <v>M</v>
          </cell>
          <cell r="D1299">
            <v>30.7</v>
          </cell>
        </row>
        <row r="1300">
          <cell r="A1300" t="str">
            <v>140109</v>
          </cell>
          <cell r="B1300" t="str">
            <v>DIAMETRO 110MM - DIAM. REF. 4 POLEGADA</v>
          </cell>
          <cell r="C1300" t="str">
            <v>M</v>
          </cell>
          <cell r="D1300">
            <v>42.98</v>
          </cell>
        </row>
        <row r="1302">
          <cell r="A1302" t="str">
            <v>140200</v>
          </cell>
          <cell r="B1302" t="str">
            <v>TUBULACOES E CONEXOES DE AGUA EM FERRO GALVANIZADO</v>
          </cell>
        </row>
        <row r="1303">
          <cell r="A1303" t="str">
            <v>140201</v>
          </cell>
          <cell r="B1303" t="str">
            <v>DIAMETRO 1/2 POLEGADA</v>
          </cell>
          <cell r="C1303" t="str">
            <v>M</v>
          </cell>
          <cell r="D1303">
            <v>13.52</v>
          </cell>
        </row>
        <row r="1304">
          <cell r="A1304" t="str">
            <v>140202</v>
          </cell>
          <cell r="B1304" t="str">
            <v>DIAMETRO 3/4 POLEGADA</v>
          </cell>
          <cell r="C1304" t="str">
            <v>M</v>
          </cell>
          <cell r="D1304">
            <v>17.34</v>
          </cell>
        </row>
        <row r="1305">
          <cell r="A1305" t="str">
            <v>140203</v>
          </cell>
          <cell r="B1305" t="str">
            <v>DIAMETRO 1 POLEGADA</v>
          </cell>
          <cell r="C1305" t="str">
            <v>M</v>
          </cell>
          <cell r="D1305">
            <v>21.86</v>
          </cell>
        </row>
        <row r="1306">
          <cell r="A1306" t="str">
            <v>140204</v>
          </cell>
          <cell r="B1306" t="str">
            <v>DIAMETRO 1 1/4 POLEGADA</v>
          </cell>
          <cell r="C1306" t="str">
            <v>M</v>
          </cell>
          <cell r="D1306">
            <v>23.52</v>
          </cell>
        </row>
        <row r="1307">
          <cell r="A1307" t="str">
            <v>140205</v>
          </cell>
          <cell r="B1307" t="str">
            <v>DIAMETRO 1 1/2 POLEGADA</v>
          </cell>
          <cell r="C1307" t="str">
            <v>M</v>
          </cell>
          <cell r="D1307">
            <v>26.09</v>
          </cell>
        </row>
        <row r="1308">
          <cell r="A1308" t="str">
            <v>140206</v>
          </cell>
          <cell r="B1308" t="str">
            <v>DIAMETRO 2 POLEGADA</v>
          </cell>
          <cell r="C1308" t="str">
            <v>M</v>
          </cell>
          <cell r="D1308">
            <v>31.17</v>
          </cell>
        </row>
        <row r="1310">
          <cell r="A1310" t="str">
            <v>140300</v>
          </cell>
          <cell r="B1310" t="str">
            <v>TUBULACOES E CONEXOES DE ESGOTO EM PVC RIGIDO</v>
          </cell>
        </row>
        <row r="1311">
          <cell r="A1311" t="str">
            <v>140301</v>
          </cell>
          <cell r="B1311" t="str">
            <v>DIAMETRO 40 MM - DIAM. REF. 1 1/4 POLEGADA</v>
          </cell>
          <cell r="C1311" t="str">
            <v>M</v>
          </cell>
          <cell r="D1311">
            <v>17.010000000000002</v>
          </cell>
        </row>
        <row r="1312">
          <cell r="A1312" t="str">
            <v>140302</v>
          </cell>
          <cell r="B1312" t="str">
            <v>DIAMETRO 50 MM - DIAM. REF. 2 POLEGADA</v>
          </cell>
          <cell r="C1312" t="str">
            <v>M</v>
          </cell>
          <cell r="D1312">
            <v>20.170000000000002</v>
          </cell>
        </row>
        <row r="1313">
          <cell r="A1313" t="str">
            <v>140303</v>
          </cell>
          <cell r="B1313" t="str">
            <v>DIAMETRO 75 MM - DIAM. REF. 3 POLEGADA</v>
          </cell>
          <cell r="C1313" t="str">
            <v>M</v>
          </cell>
          <cell r="D1313">
            <v>29.55</v>
          </cell>
        </row>
        <row r="1314">
          <cell r="A1314" t="str">
            <v>140304</v>
          </cell>
          <cell r="B1314" t="str">
            <v>DIAMETRO 100MM - DIAM. REF. 4 POLEGADA</v>
          </cell>
          <cell r="C1314" t="str">
            <v>M</v>
          </cell>
          <cell r="D1314">
            <v>32.81</v>
          </cell>
        </row>
        <row r="1316">
          <cell r="A1316" t="str">
            <v>140400</v>
          </cell>
          <cell r="B1316" t="str">
            <v>PECAS E APARELHOS HIDRAULICO SANITARIOS</v>
          </cell>
        </row>
        <row r="1317">
          <cell r="A1317" t="str">
            <v>140401</v>
          </cell>
          <cell r="B1317" t="str">
            <v>CAIXA SIFONADA DIAMETRO 150 MM</v>
          </cell>
          <cell r="C1317" t="str">
            <v>UN</v>
          </cell>
          <cell r="D1317">
            <v>19.39</v>
          </cell>
        </row>
        <row r="1318">
          <cell r="A1318" t="str">
            <v>140402</v>
          </cell>
          <cell r="B1318" t="str">
            <v>RALO SIFONADO ALT. REGUL. DIAMETRO 100 MM</v>
          </cell>
          <cell r="C1318" t="str">
            <v>UN</v>
          </cell>
          <cell r="D1318">
            <v>12.23</v>
          </cell>
        </row>
        <row r="1319">
          <cell r="A1319" t="str">
            <v>140403</v>
          </cell>
          <cell r="B1319" t="str">
            <v>RALO SECO QUADRADO 100 X 100 MM</v>
          </cell>
          <cell r="C1319" t="str">
            <v>UN</v>
          </cell>
          <cell r="D1319">
            <v>12.12</v>
          </cell>
        </row>
        <row r="1320">
          <cell r="A1320" t="str">
            <v>140404</v>
          </cell>
          <cell r="B1320" t="str">
            <v>GRELHA DE PVC CROMADO, COM PORTA GRELHA, REDONDA DIAMETRO 150 MM</v>
          </cell>
          <cell r="C1320" t="str">
            <v>UN</v>
          </cell>
          <cell r="D1320">
            <v>16.29</v>
          </cell>
        </row>
        <row r="1321">
          <cell r="A1321" t="str">
            <v>140405</v>
          </cell>
          <cell r="B1321" t="str">
            <v>VALVULA DE DESCARGA DIAMETRO 40 MM (1 1/2 POL.)</v>
          </cell>
          <cell r="C1321" t="str">
            <v>UN</v>
          </cell>
          <cell r="D1321">
            <v>64.5</v>
          </cell>
        </row>
        <row r="1322">
          <cell r="A1322" t="str">
            <v>140406</v>
          </cell>
          <cell r="B1322" t="str">
            <v>CAIXA DE DESCARGA</v>
          </cell>
          <cell r="C1322" t="str">
            <v>UN</v>
          </cell>
          <cell r="D1322">
            <v>97.75</v>
          </cell>
        </row>
        <row r="1323">
          <cell r="A1323" t="str">
            <v>140407</v>
          </cell>
          <cell r="B1323" t="str">
            <v>VALVULA DE BOIA</v>
          </cell>
          <cell r="C1323" t="str">
            <v>UN</v>
          </cell>
          <cell r="D1323">
            <v>34.28</v>
          </cell>
        </row>
        <row r="1324">
          <cell r="A1324" t="str">
            <v>140408</v>
          </cell>
          <cell r="B1324" t="str">
            <v>REGISTRO DE PRESSAO COM CANOPLA DIAMETRO INTERNO 20 MM</v>
          </cell>
          <cell r="C1324" t="str">
            <v>UN</v>
          </cell>
          <cell r="D1324">
            <v>38.76</v>
          </cell>
        </row>
        <row r="1325">
          <cell r="A1325" t="str">
            <v>140409</v>
          </cell>
          <cell r="B1325" t="str">
            <v>REGISTRO DE GAVETA CROMADO COM CANOPLA LISA, DIAMETRO INTERNO 20 MM</v>
          </cell>
          <cell r="C1325" t="str">
            <v>UN</v>
          </cell>
          <cell r="D1325">
            <v>35.65</v>
          </cell>
        </row>
        <row r="1326">
          <cell r="A1326" t="str">
            <v>140410</v>
          </cell>
          <cell r="B1326" t="str">
            <v>REGISTRO DE GAVETA CROMADO COM CANOPLA LISA, DIAMETRO INTERNO 25 MM</v>
          </cell>
          <cell r="C1326" t="str">
            <v>UN</v>
          </cell>
          <cell r="D1326">
            <v>37.61</v>
          </cell>
        </row>
        <row r="1327">
          <cell r="A1327" t="str">
            <v>140411</v>
          </cell>
          <cell r="B1327" t="str">
            <v>REGISTRO DE GAVETA CROMADO COM CANOPLA LISA, DIAMETRO INTERNO 32 MM</v>
          </cell>
          <cell r="C1327" t="str">
            <v>UN</v>
          </cell>
          <cell r="D1327">
            <v>55.64</v>
          </cell>
        </row>
        <row r="1328">
          <cell r="A1328" t="str">
            <v>140412</v>
          </cell>
          <cell r="B1328" t="str">
            <v>REGISTRO DE GAVETA CROMADO COM CANOPLA LISA, DIAMETRO INTERNO 40 MM</v>
          </cell>
          <cell r="C1328" t="str">
            <v>UN</v>
          </cell>
          <cell r="D1328">
            <v>58.28</v>
          </cell>
        </row>
        <row r="1329">
          <cell r="A1329" t="str">
            <v>140414</v>
          </cell>
          <cell r="B1329" t="str">
            <v>REGISTRO DE GAVETA, DIAMETRO INTERNO 20 MM</v>
          </cell>
          <cell r="C1329" t="str">
            <v>UN</v>
          </cell>
          <cell r="D1329">
            <v>16.77</v>
          </cell>
        </row>
        <row r="1330">
          <cell r="A1330" t="str">
            <v>140415</v>
          </cell>
          <cell r="B1330" t="str">
            <v>REGISTRO DE GAVETA, DIAMETRO INTERNO 25 MM</v>
          </cell>
          <cell r="C1330" t="str">
            <v>UN</v>
          </cell>
          <cell r="D1330">
            <v>22.15</v>
          </cell>
        </row>
        <row r="1331">
          <cell r="A1331" t="str">
            <v>140416</v>
          </cell>
          <cell r="B1331" t="str">
            <v>REGISTRO DE GAVETA, DIAMETRO INTERNO 32 MM</v>
          </cell>
          <cell r="C1331" t="str">
            <v>UN</v>
          </cell>
          <cell r="D1331">
            <v>27.71</v>
          </cell>
        </row>
        <row r="1332">
          <cell r="A1332" t="str">
            <v>140417</v>
          </cell>
          <cell r="B1332" t="str">
            <v>REGISTRO DE GAVETA, DIAMETRO INTERNO 40 MM</v>
          </cell>
          <cell r="C1332" t="str">
            <v>UN</v>
          </cell>
          <cell r="D1332">
            <v>34.65</v>
          </cell>
        </row>
        <row r="1333">
          <cell r="A1333" t="str">
            <v>140418</v>
          </cell>
          <cell r="B1333" t="str">
            <v>REGISTRO DE GAVETA, DIAMETRO INTERNO 50 MM</v>
          </cell>
          <cell r="C1333" t="str">
            <v>UN</v>
          </cell>
          <cell r="D1333">
            <v>51.77</v>
          </cell>
        </row>
        <row r="1334">
          <cell r="A1334" t="str">
            <v>140419</v>
          </cell>
          <cell r="B1334" t="str">
            <v>CAIXA D'AGUA DE 250 LITROS</v>
          </cell>
          <cell r="C1334" t="str">
            <v>UN</v>
          </cell>
          <cell r="D1334">
            <v>101.54</v>
          </cell>
        </row>
        <row r="1335">
          <cell r="A1335" t="str">
            <v>140420</v>
          </cell>
          <cell r="B1335" t="str">
            <v>CAIXA D'AGUA DE 500 LITROS</v>
          </cell>
          <cell r="C1335" t="str">
            <v>UN</v>
          </cell>
          <cell r="D1335">
            <v>126.01</v>
          </cell>
        </row>
        <row r="1336">
          <cell r="A1336" t="str">
            <v>140421</v>
          </cell>
          <cell r="B1336" t="str">
            <v>CAIXA D'AGUA DE 1.000 LITROS</v>
          </cell>
          <cell r="C1336" t="str">
            <v>UN</v>
          </cell>
          <cell r="D1336">
            <v>276.82</v>
          </cell>
        </row>
        <row r="1337">
          <cell r="A1337" t="str">
            <v>140422</v>
          </cell>
          <cell r="B1337" t="str">
            <v>BACIA SANITARIA</v>
          </cell>
          <cell r="C1337" t="str">
            <v>UN</v>
          </cell>
          <cell r="D1337">
            <v>153.49</v>
          </cell>
        </row>
        <row r="1338">
          <cell r="A1338" t="str">
            <v>140423</v>
          </cell>
          <cell r="B1338" t="str">
            <v>LAVATORIO</v>
          </cell>
          <cell r="C1338" t="str">
            <v>UN</v>
          </cell>
          <cell r="D1338">
            <v>133.53</v>
          </cell>
        </row>
        <row r="1339">
          <cell r="A1339" t="str">
            <v>140424</v>
          </cell>
          <cell r="B1339" t="str">
            <v>ARMARIO PARA BANHEIRO</v>
          </cell>
          <cell r="C1339" t="str">
            <v>UN</v>
          </cell>
          <cell r="D1339">
            <v>77.59</v>
          </cell>
        </row>
        <row r="1340">
          <cell r="A1340" t="str">
            <v>140425</v>
          </cell>
          <cell r="B1340" t="str">
            <v>PAPELEIRA</v>
          </cell>
          <cell r="C1340" t="str">
            <v>UN</v>
          </cell>
          <cell r="D1340">
            <v>22.87</v>
          </cell>
        </row>
        <row r="1341">
          <cell r="A1341" t="str">
            <v>140426</v>
          </cell>
          <cell r="B1341" t="str">
            <v>SABONETEIRA</v>
          </cell>
          <cell r="C1341" t="str">
            <v>UN</v>
          </cell>
          <cell r="D1341">
            <v>24.6</v>
          </cell>
        </row>
        <row r="1342">
          <cell r="A1342" t="str">
            <v>140427</v>
          </cell>
          <cell r="B1342" t="str">
            <v>PORTA TOALHA</v>
          </cell>
          <cell r="C1342" t="str">
            <v>UN</v>
          </cell>
          <cell r="D1342">
            <v>22.41</v>
          </cell>
        </row>
        <row r="1343">
          <cell r="A1343" t="str">
            <v>140428</v>
          </cell>
          <cell r="B1343" t="str">
            <v>CHUVEIRO</v>
          </cell>
          <cell r="C1343" t="str">
            <v>UN</v>
          </cell>
          <cell r="D1343">
            <v>48.46</v>
          </cell>
        </row>
        <row r="1344">
          <cell r="A1344" t="str">
            <v>140429</v>
          </cell>
          <cell r="B1344" t="str">
            <v>TORNEIRA CROMADA, LONGA PARA PIA</v>
          </cell>
          <cell r="C1344" t="str">
            <v>UN</v>
          </cell>
          <cell r="D1344">
            <v>130.07</v>
          </cell>
        </row>
        <row r="1345">
          <cell r="A1345" t="str">
            <v>140430</v>
          </cell>
          <cell r="B1345" t="str">
            <v>TORNEIRA CROMADA PARA JARDIM</v>
          </cell>
          <cell r="C1345" t="str">
            <v>UN</v>
          </cell>
          <cell r="D1345">
            <v>58.85</v>
          </cell>
        </row>
        <row r="1346">
          <cell r="A1346" t="str">
            <v>140431</v>
          </cell>
          <cell r="B1346" t="str">
            <v>TORNEIRA SIMPLES PARA JARDIM</v>
          </cell>
          <cell r="C1346" t="str">
            <v>UN</v>
          </cell>
          <cell r="D1346">
            <v>26.93</v>
          </cell>
        </row>
        <row r="1347">
          <cell r="A1347" t="str">
            <v>140432</v>
          </cell>
          <cell r="B1347" t="str">
            <v>PIA DE ACO INOX (4,00 X 0,60)M COM CUBA DE (0,56 X 0,33 X 0,16)M</v>
          </cell>
          <cell r="C1347" t="str">
            <v>UN</v>
          </cell>
          <cell r="D1347">
            <v>1123.46</v>
          </cell>
        </row>
        <row r="1348">
          <cell r="A1348" t="str">
            <v>140433</v>
          </cell>
          <cell r="B1348" t="str">
            <v>PIA DE ACO INOX (3,60 X 0,60)M COM CUBA DE (0,56 X 0,33 X 0,16)M</v>
          </cell>
          <cell r="C1348" t="str">
            <v>UN</v>
          </cell>
          <cell r="D1348">
            <v>1018</v>
          </cell>
        </row>
        <row r="1349">
          <cell r="A1349" t="str">
            <v>140434</v>
          </cell>
          <cell r="B1349" t="str">
            <v>PIA DE ACO INOX (3,00 X 0,60)M COM CUBA DE (0,56 X 0,33 X 0,16)M</v>
          </cell>
          <cell r="C1349" t="str">
            <v>UN</v>
          </cell>
          <cell r="D1349">
            <v>859.77</v>
          </cell>
        </row>
        <row r="1350">
          <cell r="A1350" t="str">
            <v>140435</v>
          </cell>
          <cell r="B1350" t="str">
            <v>PIA DE ACO INOX (4,00 X 0,60)M COM CUBA DE (0,50 X 0,40 X 0,40)M</v>
          </cell>
          <cell r="C1350" t="str">
            <v>UN</v>
          </cell>
          <cell r="D1350">
            <v>1417.46</v>
          </cell>
        </row>
        <row r="1351">
          <cell r="A1351" t="str">
            <v>140436</v>
          </cell>
          <cell r="B1351" t="str">
            <v>PIA DE ACO INOX (3,60 X 0,60)M COM CUBA DE (0,50 X 0,40 X 0,40)M</v>
          </cell>
          <cell r="C1351" t="str">
            <v>UN</v>
          </cell>
          <cell r="D1351">
            <v>1311.99</v>
          </cell>
        </row>
        <row r="1352">
          <cell r="A1352" t="str">
            <v>140437</v>
          </cell>
          <cell r="B1352" t="str">
            <v>PIA DE ACO INOX (3,00 X 0,60)M COM CUBA DE (0,50 X 0,40 X 0,40)M</v>
          </cell>
          <cell r="C1352" t="str">
            <v>UN</v>
          </cell>
          <cell r="D1352">
            <v>1153.77</v>
          </cell>
        </row>
        <row r="1353">
          <cell r="A1353" t="str">
            <v>140438</v>
          </cell>
          <cell r="B1353" t="str">
            <v>PIA DE ACO INOX (4,00 X 0,60)M COM CUBA DE (1,12 X 0,50 X 0,40)M</v>
          </cell>
          <cell r="C1353" t="str">
            <v>UN</v>
          </cell>
          <cell r="D1353">
            <v>2046.19</v>
          </cell>
        </row>
        <row r="1354">
          <cell r="A1354" t="str">
            <v>140439</v>
          </cell>
          <cell r="B1354" t="str">
            <v>PIA DE ACO INOX (3,60 X 0,60)M COM CUBA DE (1,12 X 0,50 X 0,40)M</v>
          </cell>
          <cell r="C1354" t="str">
            <v>UN</v>
          </cell>
          <cell r="D1354">
            <v>1940.72</v>
          </cell>
        </row>
        <row r="1355">
          <cell r="A1355" t="str">
            <v>140440</v>
          </cell>
          <cell r="B1355" t="str">
            <v>PIA DE ACO INOX (3,00 X 0,60)M COM CUBA DE (1,12 X 0,50 X 0,40)M</v>
          </cell>
          <cell r="C1355" t="str">
            <v>UN</v>
          </cell>
          <cell r="D1355">
            <v>1782.5</v>
          </cell>
        </row>
        <row r="1356">
          <cell r="A1356" t="str">
            <v>140441</v>
          </cell>
          <cell r="B1356" t="str">
            <v>PIA DE MARMORE (1,60 X 0,60)M - COM CUBA</v>
          </cell>
          <cell r="C1356" t="str">
            <v>UN</v>
          </cell>
          <cell r="D1356">
            <v>339.78</v>
          </cell>
        </row>
        <row r="1357">
          <cell r="A1357" t="str">
            <v>140442</v>
          </cell>
          <cell r="B1357" t="str">
            <v>PIA DE MARMORE (2,10 X 0,60)M - COM CUBA</v>
          </cell>
          <cell r="C1357" t="str">
            <v>UN</v>
          </cell>
          <cell r="D1357">
            <v>418.27</v>
          </cell>
        </row>
        <row r="1359">
          <cell r="A1359" t="str">
            <v>140500</v>
          </cell>
          <cell r="B1359" t="str">
            <v>FOSSAS E POCOS</v>
          </cell>
        </row>
        <row r="1360">
          <cell r="A1360" t="str">
            <v>140501</v>
          </cell>
          <cell r="B1360" t="str">
            <v>FOSSA SEPTICA</v>
          </cell>
          <cell r="C1360" t="str">
            <v>UN</v>
          </cell>
          <cell r="D1360">
            <v>233.84</v>
          </cell>
        </row>
        <row r="1361">
          <cell r="A1361" t="str">
            <v>140502</v>
          </cell>
          <cell r="B1361" t="str">
            <v>POCO ABSORVENTE</v>
          </cell>
          <cell r="C1361" t="str">
            <v>UN</v>
          </cell>
          <cell r="D1361">
            <v>664.72</v>
          </cell>
        </row>
        <row r="1363">
          <cell r="A1363" t="str">
            <v>140600</v>
          </cell>
          <cell r="B1363" t="str">
            <v>FIOS ELETRICOS</v>
          </cell>
        </row>
        <row r="1364">
          <cell r="A1364" t="str">
            <v>140601</v>
          </cell>
          <cell r="B1364" t="str">
            <v>FIO 0,75 MM2 - N. 18</v>
          </cell>
          <cell r="C1364" t="str">
            <v>M</v>
          </cell>
          <cell r="D1364">
            <v>1.44</v>
          </cell>
        </row>
        <row r="1365">
          <cell r="A1365" t="str">
            <v>140602</v>
          </cell>
          <cell r="B1365" t="str">
            <v>FIO 1,00 MM2 - N. 16</v>
          </cell>
          <cell r="C1365" t="str">
            <v>M</v>
          </cell>
          <cell r="D1365">
            <v>1.68</v>
          </cell>
        </row>
        <row r="1366">
          <cell r="A1366" t="str">
            <v>140603</v>
          </cell>
          <cell r="B1366" t="str">
            <v>FIO 1,50 MM2 - N. 14</v>
          </cell>
          <cell r="C1366" t="str">
            <v>M</v>
          </cell>
          <cell r="D1366">
            <v>1.92</v>
          </cell>
        </row>
        <row r="1367">
          <cell r="A1367" t="str">
            <v>140604</v>
          </cell>
          <cell r="B1367" t="str">
            <v>FIO 2,50 MM2 - N. 12</v>
          </cell>
          <cell r="C1367" t="str">
            <v>M</v>
          </cell>
          <cell r="D1367">
            <v>2.23</v>
          </cell>
        </row>
        <row r="1368">
          <cell r="A1368" t="str">
            <v>140605</v>
          </cell>
          <cell r="B1368" t="str">
            <v>FIO 4,00 MM2 - N. 10</v>
          </cell>
          <cell r="C1368" t="str">
            <v>M</v>
          </cell>
          <cell r="D1368">
            <v>2.68</v>
          </cell>
        </row>
        <row r="1369">
          <cell r="A1369" t="str">
            <v>140606</v>
          </cell>
          <cell r="B1369" t="str">
            <v>FIO 6,00 MM2 - N. 8</v>
          </cell>
          <cell r="C1369" t="str">
            <v>M</v>
          </cell>
          <cell r="D1369">
            <v>3.17</v>
          </cell>
        </row>
        <row r="1370">
          <cell r="A1370" t="str">
            <v>140607</v>
          </cell>
          <cell r="B1370" t="str">
            <v>FIO 10,00MM2 - N. 6</v>
          </cell>
          <cell r="C1370" t="str">
            <v>M</v>
          </cell>
          <cell r="D1370">
            <v>4.24</v>
          </cell>
        </row>
        <row r="1371">
          <cell r="A1371" t="str">
            <v>140608</v>
          </cell>
          <cell r="B1371" t="str">
            <v>FIO 16,00MM2 - N. 4</v>
          </cell>
          <cell r="C1371" t="str">
            <v>M</v>
          </cell>
          <cell r="D1371">
            <v>5.63</v>
          </cell>
        </row>
        <row r="1373">
          <cell r="A1373" t="str">
            <v>140700</v>
          </cell>
          <cell r="B1373" t="str">
            <v>CABOS ELETRICOS</v>
          </cell>
        </row>
        <row r="1374">
          <cell r="A1374" t="str">
            <v>140701</v>
          </cell>
          <cell r="B1374" t="str">
            <v>CABO 1,5 MM2 - N. 14</v>
          </cell>
          <cell r="C1374" t="str">
            <v>M</v>
          </cell>
          <cell r="D1374">
            <v>1.96</v>
          </cell>
        </row>
        <row r="1375">
          <cell r="A1375" t="str">
            <v>140702</v>
          </cell>
          <cell r="B1375" t="str">
            <v>CABO 2,5 MM2 - N. 12</v>
          </cell>
          <cell r="C1375" t="str">
            <v>M</v>
          </cell>
          <cell r="D1375">
            <v>2.34</v>
          </cell>
        </row>
        <row r="1376">
          <cell r="A1376" t="str">
            <v>140703</v>
          </cell>
          <cell r="B1376" t="str">
            <v>CABO 4,0 MM2 - N. 10</v>
          </cell>
          <cell r="C1376" t="str">
            <v>M</v>
          </cell>
          <cell r="D1376">
            <v>2.77</v>
          </cell>
        </row>
        <row r="1377">
          <cell r="A1377" t="str">
            <v>140704</v>
          </cell>
          <cell r="B1377" t="str">
            <v>CABO 6,0 MM2 - N. 8</v>
          </cell>
          <cell r="C1377" t="str">
            <v>M</v>
          </cell>
          <cell r="D1377">
            <v>3.25</v>
          </cell>
        </row>
        <row r="1378">
          <cell r="A1378" t="str">
            <v>140705</v>
          </cell>
          <cell r="B1378" t="str">
            <v>CABO 10,0 MM2 - N. 6</v>
          </cell>
          <cell r="C1378" t="str">
            <v>M</v>
          </cell>
          <cell r="D1378">
            <v>4.4000000000000004</v>
          </cell>
        </row>
        <row r="1379">
          <cell r="A1379" t="str">
            <v>140706</v>
          </cell>
          <cell r="B1379" t="str">
            <v>CABO 16,0 MM2 - N. 4</v>
          </cell>
          <cell r="C1379" t="str">
            <v>M</v>
          </cell>
          <cell r="D1379">
            <v>5.83</v>
          </cell>
        </row>
        <row r="1380">
          <cell r="A1380" t="str">
            <v>140707</v>
          </cell>
          <cell r="B1380" t="str">
            <v>CABO 25,0 MM2 - N. 2</v>
          </cell>
          <cell r="C1380" t="str">
            <v>M</v>
          </cell>
          <cell r="D1380">
            <v>7.83</v>
          </cell>
        </row>
        <row r="1381">
          <cell r="A1381" t="str">
            <v>140708</v>
          </cell>
          <cell r="B1381" t="str">
            <v>CABO 35,0 MM2 - N. 1/0</v>
          </cell>
          <cell r="C1381" t="str">
            <v>M</v>
          </cell>
          <cell r="D1381">
            <v>10.36</v>
          </cell>
        </row>
        <row r="1382">
          <cell r="A1382" t="str">
            <v>140709</v>
          </cell>
          <cell r="B1382" t="str">
            <v>CABO 50,0 MM2 - N. 2/0</v>
          </cell>
          <cell r="C1382" t="str">
            <v>M</v>
          </cell>
          <cell r="D1382">
            <v>14.76</v>
          </cell>
        </row>
        <row r="1383">
          <cell r="A1383" t="str">
            <v>140710</v>
          </cell>
          <cell r="B1383" t="str">
            <v>CABO 70,0 MM2 - N. 3/0</v>
          </cell>
          <cell r="C1383" t="str">
            <v>M</v>
          </cell>
          <cell r="D1383">
            <v>18.91</v>
          </cell>
        </row>
        <row r="1384">
          <cell r="A1384" t="str">
            <v>140711</v>
          </cell>
          <cell r="B1384" t="str">
            <v>CABO 95,0 MM2 - N. 4/0</v>
          </cell>
          <cell r="C1384" t="str">
            <v>M</v>
          </cell>
          <cell r="D1384">
            <v>24.57</v>
          </cell>
        </row>
        <row r="1385">
          <cell r="A1385" t="str">
            <v>140712</v>
          </cell>
          <cell r="B1385" t="str">
            <v>CABO 120,0 MM2 - N. 250</v>
          </cell>
          <cell r="C1385" t="str">
            <v>M</v>
          </cell>
          <cell r="D1385">
            <v>31.72</v>
          </cell>
        </row>
        <row r="1387">
          <cell r="A1387" t="str">
            <v>140800</v>
          </cell>
          <cell r="B1387" t="str">
            <v>CABO DE COBRE NU</v>
          </cell>
        </row>
        <row r="1388">
          <cell r="A1388" t="str">
            <v>140801</v>
          </cell>
          <cell r="B1388" t="str">
            <v>CABO DE COBRE NU 2,5 MM2</v>
          </cell>
          <cell r="C1388" t="str">
            <v>M</v>
          </cell>
          <cell r="D1388">
            <v>2.08</v>
          </cell>
        </row>
        <row r="1389">
          <cell r="A1389" t="str">
            <v>140802</v>
          </cell>
          <cell r="B1389" t="str">
            <v>CABO DE COBRE NU 10,0 MM2</v>
          </cell>
          <cell r="C1389" t="str">
            <v>M</v>
          </cell>
          <cell r="D1389">
            <v>3.72</v>
          </cell>
        </row>
        <row r="1390">
          <cell r="A1390" t="str">
            <v>140803</v>
          </cell>
          <cell r="B1390" t="str">
            <v>CABO DE COBRE NU 35,0 MM2</v>
          </cell>
          <cell r="C1390" t="str">
            <v>M</v>
          </cell>
          <cell r="D1390">
            <v>8.7100000000000009</v>
          </cell>
        </row>
        <row r="1391">
          <cell r="A1391" t="str">
            <v>140804</v>
          </cell>
          <cell r="B1391" t="str">
            <v>CABO DE COBRE NU 70,0 MM2</v>
          </cell>
          <cell r="C1391" t="str">
            <v>M</v>
          </cell>
          <cell r="D1391">
            <v>15.81</v>
          </cell>
        </row>
        <row r="1392">
          <cell r="A1392" t="str">
            <v>140805</v>
          </cell>
          <cell r="B1392" t="str">
            <v>CABO DE COBRE NU 120,0 MM2</v>
          </cell>
          <cell r="C1392" t="str">
            <v>M</v>
          </cell>
          <cell r="D1392">
            <v>24.16</v>
          </cell>
        </row>
        <row r="1394">
          <cell r="A1394" t="str">
            <v>140900</v>
          </cell>
          <cell r="B1394" t="str">
            <v>ELETRODUTOS DE PVC</v>
          </cell>
        </row>
        <row r="1395">
          <cell r="A1395" t="str">
            <v>140901</v>
          </cell>
          <cell r="B1395" t="str">
            <v>DIAMETRO   1/2 POLEGADA</v>
          </cell>
          <cell r="C1395" t="str">
            <v>M</v>
          </cell>
          <cell r="D1395">
            <v>5.98</v>
          </cell>
        </row>
        <row r="1396">
          <cell r="A1396" t="str">
            <v>140902</v>
          </cell>
          <cell r="B1396" t="str">
            <v>DIAMETRO   3/4 POLEGADA</v>
          </cell>
          <cell r="C1396" t="str">
            <v>M</v>
          </cell>
          <cell r="D1396">
            <v>6.53</v>
          </cell>
        </row>
        <row r="1397">
          <cell r="A1397" t="str">
            <v>140903</v>
          </cell>
          <cell r="B1397" t="str">
            <v>DIAMETRO 1     POLEGADA</v>
          </cell>
          <cell r="C1397" t="str">
            <v>M</v>
          </cell>
          <cell r="D1397">
            <v>9.74</v>
          </cell>
        </row>
        <row r="1398">
          <cell r="A1398" t="str">
            <v>140904</v>
          </cell>
          <cell r="B1398" t="str">
            <v>DIAMETRO 1 1/4 POLEGADA</v>
          </cell>
          <cell r="C1398" t="str">
            <v>M</v>
          </cell>
          <cell r="D1398">
            <v>11.63</v>
          </cell>
        </row>
        <row r="1399">
          <cell r="A1399" t="str">
            <v>140905</v>
          </cell>
          <cell r="B1399" t="str">
            <v>DIAMETRO 1 1/2 POLEGADA</v>
          </cell>
          <cell r="C1399" t="str">
            <v>M</v>
          </cell>
          <cell r="D1399">
            <v>14.16</v>
          </cell>
        </row>
        <row r="1400">
          <cell r="A1400" t="str">
            <v>140906</v>
          </cell>
          <cell r="B1400" t="str">
            <v>DIAMETRO 2     POLEGADA</v>
          </cell>
          <cell r="C1400" t="str">
            <v>M</v>
          </cell>
          <cell r="D1400">
            <v>17.21</v>
          </cell>
        </row>
        <row r="1401">
          <cell r="A1401" t="str">
            <v>140907</v>
          </cell>
          <cell r="B1401" t="str">
            <v>DIAMETRO 2 1/2 POLEGADA</v>
          </cell>
          <cell r="C1401" t="str">
            <v>M</v>
          </cell>
          <cell r="D1401">
            <v>27.37</v>
          </cell>
        </row>
        <row r="1402">
          <cell r="A1402" t="str">
            <v>140908</v>
          </cell>
          <cell r="B1402" t="str">
            <v>DIAMETRO 3    POLEGADA</v>
          </cell>
          <cell r="C1402" t="str">
            <v>M</v>
          </cell>
          <cell r="D1402">
            <v>32.18</v>
          </cell>
        </row>
        <row r="1403">
          <cell r="A1403" t="str">
            <v>140909</v>
          </cell>
          <cell r="B1403" t="str">
            <v>DIAMETRO 4    POLEGADA</v>
          </cell>
          <cell r="C1403" t="str">
            <v>M</v>
          </cell>
          <cell r="D1403">
            <v>44.14</v>
          </cell>
        </row>
        <row r="1405">
          <cell r="A1405" t="str">
            <v>141000</v>
          </cell>
          <cell r="B1405" t="str">
            <v>ELETRODUTOS DE FERRO ESMALTADO</v>
          </cell>
        </row>
        <row r="1406">
          <cell r="A1406" t="str">
            <v>141001</v>
          </cell>
          <cell r="B1406" t="str">
            <v>DIAMETRO   1/2 POLEGADA</v>
          </cell>
          <cell r="C1406" t="str">
            <v>M</v>
          </cell>
          <cell r="D1406">
            <v>6.7</v>
          </cell>
        </row>
        <row r="1407">
          <cell r="A1407" t="str">
            <v>141002</v>
          </cell>
          <cell r="B1407" t="str">
            <v>DIAMETRO   3/4 POLEGADA</v>
          </cell>
          <cell r="C1407" t="str">
            <v>M</v>
          </cell>
          <cell r="D1407">
            <v>9.68</v>
          </cell>
        </row>
        <row r="1408">
          <cell r="A1408" t="str">
            <v>141003</v>
          </cell>
          <cell r="B1408" t="str">
            <v>DIAMETRO 1     POLEGADA</v>
          </cell>
          <cell r="C1408" t="str">
            <v>M</v>
          </cell>
          <cell r="D1408">
            <v>13</v>
          </cell>
        </row>
        <row r="1409">
          <cell r="A1409" t="str">
            <v>141004</v>
          </cell>
          <cell r="B1409" t="str">
            <v>DIAMETRO 1 1/4 POLEGADA</v>
          </cell>
          <cell r="C1409" t="str">
            <v>M</v>
          </cell>
          <cell r="D1409">
            <v>19.05</v>
          </cell>
        </row>
        <row r="1410">
          <cell r="A1410" t="str">
            <v>141005</v>
          </cell>
          <cell r="B1410" t="str">
            <v>DIAMETRO 1 1/2 POLEGADA</v>
          </cell>
          <cell r="C1410" t="str">
            <v>M</v>
          </cell>
          <cell r="D1410">
            <v>22.57</v>
          </cell>
        </row>
        <row r="1411">
          <cell r="A1411" t="str">
            <v>141006</v>
          </cell>
          <cell r="B1411" t="str">
            <v>DIAMETRO 2     POLEGADA</v>
          </cell>
          <cell r="C1411" t="str">
            <v>M</v>
          </cell>
          <cell r="D1411">
            <v>27.29</v>
          </cell>
        </row>
        <row r="1412">
          <cell r="A1412" t="str">
            <v>141007</v>
          </cell>
          <cell r="B1412" t="str">
            <v>DIAMETRO 2 1/2 POLEGADA</v>
          </cell>
          <cell r="C1412" t="str">
            <v>M</v>
          </cell>
          <cell r="D1412">
            <v>41.64</v>
          </cell>
        </row>
        <row r="1413">
          <cell r="A1413" t="str">
            <v>141008</v>
          </cell>
          <cell r="B1413" t="str">
            <v>DIAMETRO 3    POLEGADA</v>
          </cell>
          <cell r="C1413" t="str">
            <v>M</v>
          </cell>
          <cell r="D1413">
            <v>48.89</v>
          </cell>
        </row>
        <row r="1414">
          <cell r="A1414" t="str">
            <v>141009</v>
          </cell>
          <cell r="B1414" t="str">
            <v>DIAMETRO 3 1/2 POLEGADAS</v>
          </cell>
          <cell r="C1414" t="str">
            <v>M</v>
          </cell>
          <cell r="D1414">
            <v>56.97</v>
          </cell>
        </row>
        <row r="1415">
          <cell r="A1415" t="str">
            <v>141010</v>
          </cell>
          <cell r="B1415" t="str">
            <v>DIAMETRO 4    POLEGADA</v>
          </cell>
          <cell r="C1415" t="str">
            <v>M</v>
          </cell>
          <cell r="D1415">
            <v>64.11</v>
          </cell>
        </row>
        <row r="1417">
          <cell r="A1417" t="str">
            <v>141100</v>
          </cell>
          <cell r="B1417" t="str">
            <v>ELETRODUTO DE FERRO GALVANIZADO</v>
          </cell>
        </row>
        <row r="1418">
          <cell r="A1418" t="str">
            <v>141101</v>
          </cell>
          <cell r="B1418" t="str">
            <v>DIAMETRO   3/4 POLEGADA</v>
          </cell>
          <cell r="C1418" t="str">
            <v>M</v>
          </cell>
          <cell r="D1418">
            <v>11.47</v>
          </cell>
        </row>
        <row r="1419">
          <cell r="A1419" t="str">
            <v>141102</v>
          </cell>
          <cell r="B1419" t="str">
            <v>DIAMETRO 1     POLEGADA</v>
          </cell>
          <cell r="C1419" t="str">
            <v>M</v>
          </cell>
          <cell r="D1419">
            <v>14.01</v>
          </cell>
        </row>
        <row r="1420">
          <cell r="A1420" t="str">
            <v>141103</v>
          </cell>
          <cell r="B1420" t="str">
            <v>DIAMETRO 1 1/4 POLEGADA</v>
          </cell>
          <cell r="C1420" t="str">
            <v>M</v>
          </cell>
          <cell r="D1420">
            <v>18.93</v>
          </cell>
        </row>
        <row r="1421">
          <cell r="A1421" t="str">
            <v>141104</v>
          </cell>
          <cell r="B1421" t="str">
            <v>DIAMETRO 1 1/2 POLEGADA</v>
          </cell>
          <cell r="C1421" t="str">
            <v>M</v>
          </cell>
          <cell r="D1421">
            <v>20.78</v>
          </cell>
        </row>
        <row r="1422">
          <cell r="A1422" t="str">
            <v>141105</v>
          </cell>
          <cell r="B1422" t="str">
            <v>DIAMETRO 2     POLEGADA</v>
          </cell>
          <cell r="C1422" t="str">
            <v>M</v>
          </cell>
          <cell r="D1422">
            <v>25.23</v>
          </cell>
        </row>
        <row r="1423">
          <cell r="A1423" t="str">
            <v>141106</v>
          </cell>
          <cell r="B1423" t="str">
            <v>DIAMETRO 2 1/2 POLEGADA</v>
          </cell>
          <cell r="C1423" t="str">
            <v>M</v>
          </cell>
          <cell r="D1423">
            <v>42.18</v>
          </cell>
        </row>
        <row r="1424">
          <cell r="A1424" t="str">
            <v>141107</v>
          </cell>
          <cell r="B1424" t="str">
            <v>DIAMETRO 3    POLEGADA</v>
          </cell>
          <cell r="C1424" t="str">
            <v>M</v>
          </cell>
          <cell r="D1424">
            <v>50.77</v>
          </cell>
        </row>
        <row r="1425">
          <cell r="A1425" t="str">
            <v>141108</v>
          </cell>
          <cell r="B1425" t="str">
            <v>DIAMETRO 3 1/2 POLEGADA</v>
          </cell>
          <cell r="C1425" t="str">
            <v>M .</v>
          </cell>
          <cell r="D1425">
            <v>57.82</v>
          </cell>
        </row>
        <row r="1426">
          <cell r="A1426" t="str">
            <v>141109</v>
          </cell>
          <cell r="B1426" t="str">
            <v>DIAMETRO 4    POLEGADA</v>
          </cell>
          <cell r="C1426" t="str">
            <v>M</v>
          </cell>
          <cell r="D1426">
            <v>66.2</v>
          </cell>
        </row>
        <row r="1428">
          <cell r="A1428" t="str">
            <v>141200</v>
          </cell>
          <cell r="B1428" t="str">
            <v>ELETRODUTO DE POLIETILENO FLEXIVEL</v>
          </cell>
        </row>
        <row r="1429">
          <cell r="A1429" t="str">
            <v>141201</v>
          </cell>
          <cell r="B1429" t="str">
            <v>DIAMETRO   1/2 POLEGADA</v>
          </cell>
          <cell r="C1429" t="str">
            <v>M</v>
          </cell>
          <cell r="D1429">
            <v>6.34</v>
          </cell>
        </row>
        <row r="1430">
          <cell r="A1430" t="str">
            <v>141202</v>
          </cell>
          <cell r="B1430" t="str">
            <v>DIAMETRO   3/4 POLEGADA</v>
          </cell>
          <cell r="C1430" t="str">
            <v>M</v>
          </cell>
          <cell r="D1430">
            <v>6.95</v>
          </cell>
        </row>
        <row r="1431">
          <cell r="A1431" t="str">
            <v>141203</v>
          </cell>
          <cell r="B1431" t="str">
            <v>DIAMETRO 1     POLEGADA</v>
          </cell>
          <cell r="C1431" t="str">
            <v>M</v>
          </cell>
          <cell r="D1431">
            <v>9.0299999999999994</v>
          </cell>
        </row>
        <row r="1432">
          <cell r="A1432" t="str">
            <v>141204</v>
          </cell>
          <cell r="B1432" t="str">
            <v>DIAMETRO 1 1/2 POLEGADA</v>
          </cell>
          <cell r="C1432" t="str">
            <v>M</v>
          </cell>
          <cell r="D1432">
            <v>16.23</v>
          </cell>
        </row>
        <row r="1433">
          <cell r="A1433" t="str">
            <v>141205</v>
          </cell>
          <cell r="B1433" t="str">
            <v>DIAMETRO 2     POLEGADA</v>
          </cell>
          <cell r="C1433" t="str">
            <v>M</v>
          </cell>
          <cell r="D1433">
            <v>22.15</v>
          </cell>
        </row>
        <row r="1435">
          <cell r="A1435" t="str">
            <v>141300</v>
          </cell>
          <cell r="B1435" t="str">
            <v>PECAS E APARELHOS ELETRICOS</v>
          </cell>
        </row>
        <row r="1436">
          <cell r="A1436" t="str">
            <v>141301</v>
          </cell>
          <cell r="B1436" t="str">
            <v>CAIXA DE FERRO 4 X 4 POLEGADA, OCTOG.</v>
          </cell>
          <cell r="C1436" t="str">
            <v>UN</v>
          </cell>
          <cell r="D1436">
            <v>5</v>
          </cell>
        </row>
        <row r="1437">
          <cell r="A1437" t="str">
            <v>141302</v>
          </cell>
          <cell r="B1437" t="str">
            <v>CAIXA DE FERRO 3 X 3 POLEGADA, SEXTAV.</v>
          </cell>
          <cell r="C1437" t="str">
            <v>UN</v>
          </cell>
          <cell r="D1437">
            <v>3.45</v>
          </cell>
        </row>
        <row r="1438">
          <cell r="A1438" t="str">
            <v>141303</v>
          </cell>
          <cell r="B1438" t="str">
            <v>CAIXA DE FERRO 4 X 4 POLEGADA</v>
          </cell>
          <cell r="C1438" t="str">
            <v>UN</v>
          </cell>
          <cell r="D1438">
            <v>5</v>
          </cell>
        </row>
        <row r="1439">
          <cell r="A1439" t="str">
            <v>141304</v>
          </cell>
          <cell r="B1439" t="str">
            <v>CAIXA DE FERRO 4 X 2 POLEGADA</v>
          </cell>
          <cell r="C1439" t="str">
            <v>UN</v>
          </cell>
          <cell r="D1439">
            <v>3.45</v>
          </cell>
        </row>
        <row r="1440">
          <cell r="A1440" t="str">
            <v>141305</v>
          </cell>
          <cell r="B1440" t="str">
            <v>PLACA 4 X 2 POLEGADA PARA PONTO DE CHUVEIRO OU EXAUSTOR</v>
          </cell>
          <cell r="C1440" t="str">
            <v>UN</v>
          </cell>
          <cell r="D1440">
            <v>2.02</v>
          </cell>
        </row>
        <row r="1441">
          <cell r="A1441" t="str">
            <v>141306</v>
          </cell>
          <cell r="B1441" t="str">
            <v>CONJUNTO DE PLACA 4 X 2 POLEGADA COM 1 INTERRUPTOR SIMPLES</v>
          </cell>
          <cell r="C1441" t="str">
            <v>UN</v>
          </cell>
          <cell r="D1441">
            <v>5.87</v>
          </cell>
        </row>
        <row r="1442">
          <cell r="A1442" t="str">
            <v>141307</v>
          </cell>
          <cell r="B1442" t="str">
            <v>CONJUNTO DE PLACA 4 X 2 POLEGADA COM 1 TOMADA REDONDA</v>
          </cell>
          <cell r="C1442" t="str">
            <v>UN</v>
          </cell>
          <cell r="D1442">
            <v>6.27</v>
          </cell>
        </row>
        <row r="1443">
          <cell r="A1443" t="str">
            <v>141308</v>
          </cell>
          <cell r="B1443" t="str">
            <v>CONJUNTO DE PLACA 4 X 2 POLEGADA COM 2 INTERRUPTORES SIMPLES</v>
          </cell>
          <cell r="C1443" t="str">
            <v>UN</v>
          </cell>
          <cell r="D1443">
            <v>9.42</v>
          </cell>
        </row>
        <row r="1444">
          <cell r="A1444" t="str">
            <v>141309</v>
          </cell>
          <cell r="B1444" t="str">
            <v>CONJUNTO DE PLACA 4 X 2 POLEGADA COM 1 INTERRUPTOR SIMPLES E 1 TOMADA</v>
          </cell>
          <cell r="C1444" t="str">
            <v>UN</v>
          </cell>
          <cell r="D1444">
            <v>9.4600000000000009</v>
          </cell>
        </row>
        <row r="1445">
          <cell r="A1445" t="str">
            <v>141310</v>
          </cell>
          <cell r="B1445" t="str">
            <v>CONJUNTO DE PLACA 4 X 2 POLEGADA COM 1 INTERRUPTOR BIPOLAR SIMPLES (TECLA DUPLA)</v>
          </cell>
          <cell r="C1445" t="str">
            <v>UN</v>
          </cell>
          <cell r="D1445">
            <v>15.68</v>
          </cell>
        </row>
        <row r="1446">
          <cell r="A1446" t="str">
            <v>141311</v>
          </cell>
          <cell r="B1446" t="str">
            <v>CONJUNTO DE PLACA 4 X 2 POLEGADA COM 3 INTERRUPTORES SIMPLES</v>
          </cell>
          <cell r="C1446" t="str">
            <v>UN</v>
          </cell>
          <cell r="D1446">
            <v>11.73</v>
          </cell>
        </row>
        <row r="1447">
          <cell r="A1447" t="str">
            <v>141312</v>
          </cell>
          <cell r="B1447" t="str">
            <v>CONJUNTO DE PLACA 4 X 4 POLEGADA COM 2 TOMADAS REDONDAS</v>
          </cell>
          <cell r="C1447" t="str">
            <v>UN</v>
          </cell>
          <cell r="D1447">
            <v>11.91</v>
          </cell>
        </row>
        <row r="1448">
          <cell r="A1448" t="str">
            <v>141313</v>
          </cell>
          <cell r="B1448" t="str">
            <v>PLACA 4 X 4 POLEGADA FECHADA</v>
          </cell>
          <cell r="C1448" t="str">
            <v>UN</v>
          </cell>
          <cell r="D1448">
            <v>3.59</v>
          </cell>
        </row>
        <row r="1449">
          <cell r="A1449" t="str">
            <v>141314</v>
          </cell>
          <cell r="B1449" t="str">
            <v>CONJUNTO DE PLACA 4 X 4 POLEGADA COM 1 INTERRUPTOR BIPOLAR SIMPLES (TECLA DUPLA) E 1 TOMADA REDONDA</v>
          </cell>
          <cell r="C1449" t="str">
            <v>UN</v>
          </cell>
          <cell r="D1449">
            <v>17.11</v>
          </cell>
        </row>
        <row r="1450">
          <cell r="A1450" t="str">
            <v>141315</v>
          </cell>
          <cell r="B1450" t="str">
            <v>CONJUNTO DE PLACA 4 X 4 POLEGADA COM 2 INTERRUPTORES BIPOLARES SIMPLES (TECLA DUPLA)</v>
          </cell>
          <cell r="C1450" t="str">
            <v>UN</v>
          </cell>
          <cell r="D1450">
            <v>18</v>
          </cell>
        </row>
        <row r="1451">
          <cell r="A1451" t="str">
            <v>141316</v>
          </cell>
          <cell r="B1451" t="str">
            <v>CONJUNTO DE PLACA 4 X 4 POLEGADA COM 1 INTERRUPTOR TRIPOLAR E 1 TOMADA REDONDA</v>
          </cell>
          <cell r="C1451" t="str">
            <v>UN</v>
          </cell>
          <cell r="D1451">
            <v>18.27</v>
          </cell>
        </row>
        <row r="1452">
          <cell r="A1452" t="str">
            <v>141317</v>
          </cell>
          <cell r="B1452" t="str">
            <v>LUMINARIA TIPO ARANDELA 45 GRAUS, COM DIFUSOR E CAIXA DE LIGACAO</v>
          </cell>
          <cell r="C1452" t="str">
            <v>UN</v>
          </cell>
          <cell r="D1452">
            <v>136.04</v>
          </cell>
        </row>
        <row r="1453">
          <cell r="A1453" t="str">
            <v>141318</v>
          </cell>
          <cell r="B1453" t="str">
            <v>LUMINARIA TIPO ARANDELA 45 GRAUS E CAIXA DE LIGACAO</v>
          </cell>
          <cell r="C1453" t="str">
            <v>UN</v>
          </cell>
          <cell r="D1453">
            <v>99.73</v>
          </cell>
        </row>
        <row r="1454">
          <cell r="A1454" t="str">
            <v>141319</v>
          </cell>
          <cell r="B1454" t="str">
            <v>LUMINARIA TIPO TP 217 DA TROPICO OU SIMILAR</v>
          </cell>
          <cell r="C1454" t="str">
            <v>UN</v>
          </cell>
          <cell r="D1454">
            <v>229.94</v>
          </cell>
        </row>
        <row r="1455">
          <cell r="A1455" t="str">
            <v>141320</v>
          </cell>
          <cell r="B1455" t="str">
            <v>LUMINARIA TIPO PLAFONIER</v>
          </cell>
          <cell r="C1455" t="str">
            <v>UN</v>
          </cell>
          <cell r="D1455">
            <v>12.26</v>
          </cell>
        </row>
        <row r="1456">
          <cell r="A1456" t="str">
            <v>141321</v>
          </cell>
          <cell r="B1456" t="str">
            <v>ARANDELA TIPO DROPS</v>
          </cell>
          <cell r="C1456" t="str">
            <v>UN</v>
          </cell>
          <cell r="D1456">
            <v>14.19</v>
          </cell>
        </row>
        <row r="1457">
          <cell r="A1457" t="str">
            <v>141322</v>
          </cell>
          <cell r="B1457" t="str">
            <v>LUMINARIA FLUORESCENTE PARA 1 LAMPADA 220 V/40 W</v>
          </cell>
          <cell r="C1457" t="str">
            <v>UN</v>
          </cell>
          <cell r="D1457">
            <v>44.18</v>
          </cell>
        </row>
        <row r="1458">
          <cell r="A1458" t="str">
            <v>141323</v>
          </cell>
          <cell r="B1458" t="str">
            <v>LUMINARIA FLUORESCENTE PARA 2 LAMPADAS 220V/40W</v>
          </cell>
          <cell r="C1458" t="str">
            <v>UN</v>
          </cell>
          <cell r="D1458">
            <v>63.58</v>
          </cell>
        </row>
        <row r="1459">
          <cell r="A1459" t="str">
            <v>141324</v>
          </cell>
          <cell r="B1459" t="str">
            <v>LUMINARIA FLUORESCENTE PARA 4 LAMPADAS 220V/40W</v>
          </cell>
          <cell r="C1459" t="str">
            <v>UN</v>
          </cell>
          <cell r="D1459">
            <v>104.8</v>
          </cell>
        </row>
        <row r="1460">
          <cell r="A1460" t="str">
            <v>141325</v>
          </cell>
          <cell r="B1460" t="str">
            <v>LUMINARIA FLUORESCENTE PARA 2 LAMPADAS 220V/20W</v>
          </cell>
          <cell r="C1460" t="str">
            <v>UN</v>
          </cell>
          <cell r="D1460">
            <v>62.25</v>
          </cell>
        </row>
        <row r="1461">
          <cell r="A1461" t="str">
            <v>141326</v>
          </cell>
          <cell r="B1461" t="str">
            <v>LUMINARIA FLUORESCENTE PARA 4 LAMPADAS 220V/20W</v>
          </cell>
          <cell r="C1461" t="str">
            <v>UN</v>
          </cell>
          <cell r="D1461">
            <v>96.75</v>
          </cell>
        </row>
        <row r="1462">
          <cell r="A1462" t="str">
            <v>141327</v>
          </cell>
          <cell r="B1462" t="str">
            <v>REATOR PARA LAMPADA FLUORESCENTE PARTIDA RAPIDA, ALTO FATOR DE POTENCIA - SIMPLES 220 V/1 X 20 W</v>
          </cell>
          <cell r="C1462" t="str">
            <v>UN</v>
          </cell>
          <cell r="D1462">
            <v>30.43</v>
          </cell>
        </row>
        <row r="1463">
          <cell r="A1463" t="str">
            <v>141328</v>
          </cell>
          <cell r="B1463" t="str">
            <v>REATOR PARA LAMPADA FLUORESCENTE PARTIDA RAPIDA, ALTO FATOR DE POTENCIA - SIMPLES 220 V/1 X 40 W</v>
          </cell>
          <cell r="C1463" t="str">
            <v>UN</v>
          </cell>
          <cell r="D1463">
            <v>30.49</v>
          </cell>
        </row>
        <row r="1464">
          <cell r="A1464" t="str">
            <v>141329</v>
          </cell>
          <cell r="B1464" t="str">
            <v>REATOR PARA LAMPADA FLUORESCENTE PARTIDA RAPIDA, ALTO FATOR DE POTENCIA - DUPLO 220 V/2 X 20 W</v>
          </cell>
          <cell r="C1464" t="str">
            <v>UN</v>
          </cell>
          <cell r="D1464">
            <v>42.33</v>
          </cell>
        </row>
        <row r="1465">
          <cell r="A1465" t="str">
            <v>141331</v>
          </cell>
          <cell r="B1465" t="str">
            <v>DISJUNTOR AUTOMATICO TIPO QUICK DE 10A A 30A</v>
          </cell>
          <cell r="C1465" t="str">
            <v>UN</v>
          </cell>
          <cell r="D1465">
            <v>12.03</v>
          </cell>
        </row>
        <row r="1466">
          <cell r="A1466" t="str">
            <v>141332</v>
          </cell>
          <cell r="B1466" t="str">
            <v>LAMPADA LUZ MISTA 250 W/220 V</v>
          </cell>
          <cell r="C1466" t="str">
            <v>UN</v>
          </cell>
          <cell r="D1466">
            <v>17.510000000000002</v>
          </cell>
        </row>
        <row r="1467">
          <cell r="A1467" t="str">
            <v>141333</v>
          </cell>
          <cell r="B1467" t="str">
            <v>LAMPADA LUZ MISTA 160 W/220 V</v>
          </cell>
          <cell r="C1467" t="str">
            <v>UN</v>
          </cell>
          <cell r="D1467">
            <v>14.37</v>
          </cell>
        </row>
        <row r="1468">
          <cell r="A1468" t="str">
            <v>141334</v>
          </cell>
          <cell r="B1468" t="str">
            <v>LAMPADA INCANDESCENTE 100 W/120 V</v>
          </cell>
          <cell r="C1468" t="str">
            <v>UN</v>
          </cell>
          <cell r="D1468">
            <v>3.05</v>
          </cell>
        </row>
        <row r="1469">
          <cell r="A1469" t="str">
            <v>141335</v>
          </cell>
          <cell r="B1469" t="str">
            <v>LAMPADA INCANDESCENTE 100 W/220 V</v>
          </cell>
          <cell r="C1469" t="str">
            <v>UN</v>
          </cell>
          <cell r="D1469">
            <v>3.05</v>
          </cell>
        </row>
        <row r="1470">
          <cell r="A1470" t="str">
            <v>141336</v>
          </cell>
          <cell r="B1470" t="str">
            <v>LAMPADA INCANDESCENTE  60 W/ 120 V</v>
          </cell>
          <cell r="C1470" t="str">
            <v>UN</v>
          </cell>
          <cell r="D1470">
            <v>2.73</v>
          </cell>
        </row>
        <row r="1471">
          <cell r="A1471" t="str">
            <v>141337</v>
          </cell>
          <cell r="B1471" t="str">
            <v>LAMPADA INCANDESCENTE  60 W/220 V</v>
          </cell>
          <cell r="C1471" t="str">
            <v>UN</v>
          </cell>
          <cell r="D1471">
            <v>2.73</v>
          </cell>
        </row>
        <row r="1472">
          <cell r="A1472" t="str">
            <v>141338</v>
          </cell>
          <cell r="B1472" t="str">
            <v>LAMPADA INCANDESCENTE 40 W/120 V</v>
          </cell>
          <cell r="C1472" t="str">
            <v>UN</v>
          </cell>
          <cell r="D1472">
            <v>3.13</v>
          </cell>
        </row>
        <row r="1473">
          <cell r="A1473" t="str">
            <v>141339</v>
          </cell>
          <cell r="B1473" t="str">
            <v>LAMPADA INCANDESCENTE 40 W/220 V</v>
          </cell>
          <cell r="C1473" t="str">
            <v>UN</v>
          </cell>
          <cell r="D1473">
            <v>3.13</v>
          </cell>
        </row>
        <row r="1474">
          <cell r="A1474" t="str">
            <v>141340</v>
          </cell>
          <cell r="B1474" t="str">
            <v>QUADRO DE LUZ QUICK-LAGS 4 DISJUNTORES</v>
          </cell>
          <cell r="C1474" t="str">
            <v>UN</v>
          </cell>
          <cell r="D1474">
            <v>214.03</v>
          </cell>
        </row>
        <row r="1475">
          <cell r="A1475" t="str">
            <v>141341</v>
          </cell>
          <cell r="B1475" t="str">
            <v>QUADRO DE LUZ QUICK-LAGS 6 DISJUNTORES</v>
          </cell>
          <cell r="C1475" t="str">
            <v>UN</v>
          </cell>
          <cell r="D1475">
            <v>183.02</v>
          </cell>
        </row>
        <row r="1476">
          <cell r="A1476" t="str">
            <v>141342</v>
          </cell>
          <cell r="B1476" t="str">
            <v>EXAUSTOR DOMICILIAR</v>
          </cell>
          <cell r="C1476" t="str">
            <v>UN</v>
          </cell>
          <cell r="D1476">
            <v>125.23</v>
          </cell>
        </row>
        <row r="1477">
          <cell r="A1477" t="str">
            <v>141344</v>
          </cell>
          <cell r="B1477" t="str">
            <v>CONECTOR TIPO SPLIT BOLT PARA CABO 10,0 MM2</v>
          </cell>
          <cell r="C1477" t="str">
            <v>UN</v>
          </cell>
          <cell r="D1477">
            <v>3.53</v>
          </cell>
        </row>
        <row r="1478">
          <cell r="A1478" t="str">
            <v>141345</v>
          </cell>
          <cell r="B1478" t="str">
            <v>CONECTOR TIPO SPLIT BOLT PARA CABO 35,0 MM2</v>
          </cell>
          <cell r="C1478" t="str">
            <v>UN</v>
          </cell>
          <cell r="D1478">
            <v>4.54</v>
          </cell>
        </row>
        <row r="1479">
          <cell r="A1479" t="str">
            <v>141346</v>
          </cell>
          <cell r="B1479" t="str">
            <v>CONECTOR TIPO SPLIT BOLT PARA CABO 70,0 MM2</v>
          </cell>
          <cell r="C1479" t="str">
            <v>UN</v>
          </cell>
          <cell r="D1479">
            <v>10.64</v>
          </cell>
        </row>
        <row r="1480">
          <cell r="A1480" t="str">
            <v>141347</v>
          </cell>
          <cell r="B1480" t="str">
            <v>CONECTOR TIPO SPLIT BOLT PARA CABO 120 MM2</v>
          </cell>
          <cell r="C1480" t="str">
            <v>UN</v>
          </cell>
          <cell r="D1480">
            <v>18.079999999999998</v>
          </cell>
        </row>
        <row r="1481">
          <cell r="A1481" t="str">
            <v>141348</v>
          </cell>
          <cell r="B1481" t="str">
            <v>HASTE DE ATERRAMENTO COPPERWELD 3 M X DIAMETRO 5/8 POLEGADA</v>
          </cell>
          <cell r="C1481" t="str">
            <v>UN</v>
          </cell>
          <cell r="D1481">
            <v>68.88</v>
          </cell>
        </row>
        <row r="1482">
          <cell r="A1482" t="str">
            <v>141349</v>
          </cell>
          <cell r="B1482" t="str">
            <v>POSTE DE ENGASTAR MODELO LP 500/30 DA TROPICO OU SIMILAR</v>
          </cell>
          <cell r="C1482" t="str">
            <v>UN</v>
          </cell>
          <cell r="D1482">
            <v>541.88</v>
          </cell>
        </row>
        <row r="1483">
          <cell r="A1483" t="str">
            <v>141350</v>
          </cell>
          <cell r="B1483" t="str">
            <v>POSTE DE FERRO, DIAMETRO 102 MM, h : 7 M</v>
          </cell>
          <cell r="C1483" t="str">
            <v>UN</v>
          </cell>
          <cell r="D1483">
            <v>546.53</v>
          </cell>
        </row>
        <row r="1484">
          <cell r="A1484" t="str">
            <v>141351</v>
          </cell>
          <cell r="B1484" t="str">
            <v>CONDULETE   1/2 POLEGADA</v>
          </cell>
          <cell r="C1484" t="str">
            <v>UN</v>
          </cell>
          <cell r="D1484">
            <v>5.81</v>
          </cell>
        </row>
        <row r="1485">
          <cell r="A1485" t="str">
            <v>141352</v>
          </cell>
          <cell r="B1485" t="str">
            <v>CONDULETE   3/4 POLEGADA</v>
          </cell>
          <cell r="C1485" t="str">
            <v>UN</v>
          </cell>
          <cell r="D1485">
            <v>5.83</v>
          </cell>
        </row>
        <row r="1486">
          <cell r="A1486" t="str">
            <v>141353</v>
          </cell>
          <cell r="B1486" t="str">
            <v>CONDULETE 1     POLEGADA</v>
          </cell>
          <cell r="C1486" t="str">
            <v>UN</v>
          </cell>
          <cell r="D1486">
            <v>8.32</v>
          </cell>
        </row>
        <row r="1487">
          <cell r="A1487" t="str">
            <v>141354</v>
          </cell>
          <cell r="B1487" t="str">
            <v>CONDULETE 1 1/4 POLEGADA</v>
          </cell>
          <cell r="C1487" t="str">
            <v>UN</v>
          </cell>
          <cell r="D1487">
            <v>12.34</v>
          </cell>
        </row>
        <row r="1488">
          <cell r="A1488" t="str">
            <v>141355</v>
          </cell>
          <cell r="B1488" t="str">
            <v>CONDULETE 1 1/2 POLEGADA</v>
          </cell>
          <cell r="C1488" t="str">
            <v>UN</v>
          </cell>
          <cell r="D1488">
            <v>17.899999999999999</v>
          </cell>
        </row>
        <row r="1489">
          <cell r="A1489" t="str">
            <v>141356</v>
          </cell>
          <cell r="B1489" t="str">
            <v>CONDULETE 2     POLEGADA</v>
          </cell>
          <cell r="C1489" t="str">
            <v>UN</v>
          </cell>
          <cell r="D1489">
            <v>18.16</v>
          </cell>
        </row>
        <row r="1490">
          <cell r="A1490" t="str">
            <v>141357</v>
          </cell>
          <cell r="B1490" t="str">
            <v>CONDULETE 2 1/2 POLEGADA</v>
          </cell>
          <cell r="C1490" t="str">
            <v>UN</v>
          </cell>
          <cell r="D1490">
            <v>42.81</v>
          </cell>
        </row>
        <row r="1491">
          <cell r="A1491" t="str">
            <v>141358</v>
          </cell>
          <cell r="B1491" t="str">
            <v>CONDULETE 3     POLEGADA</v>
          </cell>
          <cell r="C1491" t="str">
            <v>UN</v>
          </cell>
          <cell r="D1491">
            <v>58.75</v>
          </cell>
        </row>
        <row r="1492">
          <cell r="A1492" t="str">
            <v>141359</v>
          </cell>
          <cell r="B1492" t="str">
            <v>CONDULETE 3 1/2 POLEGADA</v>
          </cell>
          <cell r="C1492" t="str">
            <v>UN</v>
          </cell>
          <cell r="D1492">
            <v>67.08</v>
          </cell>
        </row>
        <row r="1493">
          <cell r="A1493" t="str">
            <v>141360</v>
          </cell>
          <cell r="B1493" t="str">
            <v>CONDULETE 4     POLEGADA</v>
          </cell>
          <cell r="C1493" t="str">
            <v>UN</v>
          </cell>
          <cell r="D1493">
            <v>101.73</v>
          </cell>
        </row>
        <row r="1495">
          <cell r="A1495" t="str">
            <v>141400</v>
          </cell>
          <cell r="B1495" t="str">
            <v>ENTRADA GERAL</v>
          </cell>
        </row>
        <row r="1496">
          <cell r="A1496" t="str">
            <v>141401</v>
          </cell>
          <cell r="B1496" t="str">
            <v>CARGA GERAL ATE 10 KW</v>
          </cell>
          <cell r="C1496" t="str">
            <v>UN</v>
          </cell>
          <cell r="D1496">
            <v>680.77</v>
          </cell>
        </row>
        <row r="1497">
          <cell r="A1497" t="str">
            <v>141402</v>
          </cell>
          <cell r="B1497" t="str">
            <v>CARGA DE 10,5 KW A 20 KW</v>
          </cell>
          <cell r="C1497" t="str">
            <v>UN</v>
          </cell>
          <cell r="D1497">
            <v>778.23</v>
          </cell>
        </row>
        <row r="1498">
          <cell r="A1498" t="str">
            <v>141403</v>
          </cell>
          <cell r="B1498" t="str">
            <v>CARGA DE 20,5 KW A 40 KW</v>
          </cell>
          <cell r="C1498" t="str">
            <v>UN</v>
          </cell>
          <cell r="D1498">
            <v>988.07</v>
          </cell>
        </row>
        <row r="1499">
          <cell r="A1499" t="str">
            <v>141404</v>
          </cell>
          <cell r="B1499" t="str">
            <v>CARGA DE 40,5 KW A 60 KW</v>
          </cell>
          <cell r="C1499" t="str">
            <v>UN</v>
          </cell>
          <cell r="D1499">
            <v>1116.28</v>
          </cell>
        </row>
        <row r="1500">
          <cell r="A1500" t="str">
            <v>141405</v>
          </cell>
          <cell r="B1500" t="str">
            <v>CARGA DE 60,5 KW A 80 KW</v>
          </cell>
          <cell r="C1500" t="str">
            <v>UN</v>
          </cell>
          <cell r="D1500">
            <v>1256.1099999999999</v>
          </cell>
        </row>
        <row r="1501">
          <cell r="A1501" t="str">
            <v>141406</v>
          </cell>
          <cell r="B1501" t="str">
            <v>CARGA ACIMA DE 80 KW</v>
          </cell>
          <cell r="C1501" t="str">
            <v>UN</v>
          </cell>
          <cell r="D1501">
            <v>1296.1500000000001</v>
          </cell>
        </row>
        <row r="1503">
          <cell r="A1503" t="str">
            <v>141500</v>
          </cell>
          <cell r="B1503" t="str">
            <v>CAIXA DE MEDIDORES</v>
          </cell>
        </row>
        <row r="1504">
          <cell r="A1504" t="str">
            <v>141501</v>
          </cell>
          <cell r="B1504" t="str">
            <v>ATE 50 A</v>
          </cell>
          <cell r="C1504" t="str">
            <v>UN</v>
          </cell>
          <cell r="D1504">
            <v>729.09</v>
          </cell>
        </row>
        <row r="1505">
          <cell r="A1505" t="str">
            <v>141502</v>
          </cell>
          <cell r="B1505" t="str">
            <v>ACIMA DE 50 A</v>
          </cell>
          <cell r="C1505" t="str">
            <v>UN</v>
          </cell>
          <cell r="D1505">
            <v>1187.8800000000001</v>
          </cell>
        </row>
        <row r="1507">
          <cell r="A1507" t="str">
            <v>141600</v>
          </cell>
          <cell r="B1507" t="str">
            <v>CAIXA DE QUADRO ELETRICO DE COMANDO</v>
          </cell>
        </row>
        <row r="1508">
          <cell r="A1508" t="str">
            <v>141601</v>
          </cell>
          <cell r="B1508" t="str">
            <v>TIPO 1</v>
          </cell>
          <cell r="C1508" t="str">
            <v>UN</v>
          </cell>
          <cell r="D1508">
            <v>1094.03</v>
          </cell>
        </row>
        <row r="1509">
          <cell r="A1509" t="str">
            <v>141602</v>
          </cell>
          <cell r="B1509" t="str">
            <v>TIPO 2</v>
          </cell>
          <cell r="C1509" t="str">
            <v>UN</v>
          </cell>
          <cell r="D1509">
            <v>1294.44</v>
          </cell>
        </row>
        <row r="1510">
          <cell r="A1510" t="str">
            <v>141603</v>
          </cell>
          <cell r="B1510" t="str">
            <v>TIPO 3</v>
          </cell>
          <cell r="C1510" t="str">
            <v>UN</v>
          </cell>
          <cell r="D1510">
            <v>1681.42</v>
          </cell>
        </row>
        <row r="1511">
          <cell r="A1511" t="str">
            <v>141604</v>
          </cell>
          <cell r="B1511" t="str">
            <v>TIPO 4</v>
          </cell>
          <cell r="C1511" t="str">
            <v>UN</v>
          </cell>
          <cell r="D1511">
            <v>904.58</v>
          </cell>
        </row>
        <row r="1512">
          <cell r="A1512" t="str">
            <v>141605</v>
          </cell>
          <cell r="B1512" t="str">
            <v>TIPO 5</v>
          </cell>
          <cell r="C1512" t="str">
            <v>UN</v>
          </cell>
          <cell r="D1512">
            <v>1132.3699999999999</v>
          </cell>
        </row>
        <row r="1513">
          <cell r="A1513" t="str">
            <v>141606</v>
          </cell>
          <cell r="B1513" t="str">
            <v>TIPO 6</v>
          </cell>
          <cell r="C1513" t="str">
            <v>UN</v>
          </cell>
          <cell r="D1513">
            <v>1509.78</v>
          </cell>
        </row>
        <row r="1514">
          <cell r="A1514" t="str">
            <v>141607</v>
          </cell>
          <cell r="B1514" t="str">
            <v>TIPO 7</v>
          </cell>
          <cell r="C1514" t="str">
            <v>UN</v>
          </cell>
          <cell r="D1514">
            <v>1907.55</v>
          </cell>
        </row>
        <row r="1515">
          <cell r="A1515" t="str">
            <v>141608</v>
          </cell>
          <cell r="B1515" t="str">
            <v>TIPO 8</v>
          </cell>
          <cell r="C1515" t="str">
            <v>UN</v>
          </cell>
          <cell r="D1515">
            <v>1428.2</v>
          </cell>
        </row>
        <row r="1516">
          <cell r="A1516" t="str">
            <v>141609</v>
          </cell>
          <cell r="B1516" t="str">
            <v>TIPO 9</v>
          </cell>
          <cell r="C1516" t="str">
            <v>UN</v>
          </cell>
          <cell r="D1516">
            <v>1698.22</v>
          </cell>
        </row>
        <row r="1517">
          <cell r="A1517" t="str">
            <v>141610</v>
          </cell>
          <cell r="B1517" t="str">
            <v>TIPO 10</v>
          </cell>
          <cell r="C1517" t="str">
            <v>UN</v>
          </cell>
          <cell r="D1517">
            <v>1910.81</v>
          </cell>
        </row>
        <row r="1519">
          <cell r="A1519" t="str">
            <v>150000</v>
          </cell>
          <cell r="B1519" t="str">
            <v>INSTALACOES</v>
          </cell>
        </row>
        <row r="1520">
          <cell r="A1520" t="str">
            <v>150100</v>
          </cell>
          <cell r="B1520" t="str">
            <v>INSTALACOES</v>
          </cell>
        </row>
        <row r="1522">
          <cell r="A1522" t="str">
            <v>160000</v>
          </cell>
          <cell r="B1522" t="str">
            <v>INSTALACOES DE PRODUCAO</v>
          </cell>
        </row>
        <row r="1523">
          <cell r="A1523" t="str">
            <v>160100</v>
          </cell>
          <cell r="B1523" t="str">
            <v>INSTALACAO ELETRO-MECANICA DE CONJUNTO MOTO-BOMBA</v>
          </cell>
        </row>
        <row r="1524">
          <cell r="A1524" t="str">
            <v>160101</v>
          </cell>
          <cell r="B1524" t="str">
            <v>DE 01 A 15 CV</v>
          </cell>
          <cell r="C1524" t="str">
            <v>UN</v>
          </cell>
          <cell r="D1524">
            <v>536.74</v>
          </cell>
        </row>
        <row r="1525">
          <cell r="A1525" t="str">
            <v>160102</v>
          </cell>
          <cell r="B1525" t="str">
            <v>DE 15,5 A 50 CV</v>
          </cell>
          <cell r="C1525" t="str">
            <v>UN</v>
          </cell>
          <cell r="D1525">
            <v>722.78</v>
          </cell>
        </row>
        <row r="1526">
          <cell r="A1526" t="str">
            <v>160103</v>
          </cell>
          <cell r="B1526" t="str">
            <v>DE 50,5 A 100 CV</v>
          </cell>
          <cell r="C1526" t="str">
            <v>UN</v>
          </cell>
          <cell r="D1526">
            <v>908.77</v>
          </cell>
        </row>
        <row r="1527">
          <cell r="A1527" t="str">
            <v>160104</v>
          </cell>
          <cell r="B1527" t="str">
            <v>DE 100,5 A 200 CV</v>
          </cell>
          <cell r="C1527" t="str">
            <v>UN</v>
          </cell>
          <cell r="D1527">
            <v>1194.02</v>
          </cell>
        </row>
        <row r="1528">
          <cell r="A1528" t="str">
            <v>160105</v>
          </cell>
          <cell r="B1528" t="str">
            <v>DE 200,5 A 500 CV</v>
          </cell>
          <cell r="C1528" t="str">
            <v>UN</v>
          </cell>
          <cell r="D1528">
            <v>1817.57</v>
          </cell>
        </row>
        <row r="1530">
          <cell r="A1530" t="str">
            <v>160200</v>
          </cell>
          <cell r="B1530" t="str">
            <v>INSTALACAO DE PERFIL I</v>
          </cell>
        </row>
        <row r="1531">
          <cell r="A1531" t="str">
            <v>160201</v>
          </cell>
          <cell r="B1531" t="str">
            <v>4  POLEGADA</v>
          </cell>
          <cell r="C1531" t="str">
            <v>M</v>
          </cell>
          <cell r="D1531">
            <v>51.96</v>
          </cell>
        </row>
        <row r="1532">
          <cell r="A1532" t="str">
            <v>160202</v>
          </cell>
          <cell r="B1532" t="str">
            <v>6  POLEGADA</v>
          </cell>
          <cell r="C1532" t="str">
            <v>M</v>
          </cell>
          <cell r="D1532">
            <v>81.44</v>
          </cell>
        </row>
        <row r="1533">
          <cell r="A1533" t="str">
            <v>160203</v>
          </cell>
          <cell r="B1533" t="str">
            <v>8  POLEGADA</v>
          </cell>
          <cell r="C1533" t="str">
            <v>M</v>
          </cell>
          <cell r="D1533">
            <v>109.23</v>
          </cell>
        </row>
        <row r="1534">
          <cell r="A1534" t="str">
            <v>160204</v>
          </cell>
          <cell r="B1534" t="str">
            <v>10 POLEGADA</v>
          </cell>
          <cell r="C1534" t="str">
            <v>M</v>
          </cell>
          <cell r="D1534">
            <v>152.96</v>
          </cell>
        </row>
        <row r="1535">
          <cell r="A1535" t="str">
            <v>160205</v>
          </cell>
          <cell r="B1535" t="str">
            <v>12 POLEGADA</v>
          </cell>
          <cell r="C1535" t="str">
            <v>M</v>
          </cell>
          <cell r="D1535">
            <v>205.51</v>
          </cell>
        </row>
        <row r="1537">
          <cell r="A1537" t="str">
            <v>160300</v>
          </cell>
          <cell r="B1537" t="str">
            <v>MODULO DOS DECANTADORES DA ETA</v>
          </cell>
        </row>
        <row r="1538">
          <cell r="A1538" t="str">
            <v>160301</v>
          </cell>
          <cell r="B1538" t="str">
            <v>12 L/S</v>
          </cell>
          <cell r="C1538" t="str">
            <v>UN</v>
          </cell>
          <cell r="D1538">
            <v>168.8</v>
          </cell>
        </row>
        <row r="1539">
          <cell r="A1539" t="str">
            <v>160302</v>
          </cell>
          <cell r="B1539" t="str">
            <v>16 L/S</v>
          </cell>
          <cell r="C1539" t="str">
            <v>UN</v>
          </cell>
          <cell r="D1539">
            <v>196.36</v>
          </cell>
        </row>
        <row r="1540">
          <cell r="A1540" t="str">
            <v>160303</v>
          </cell>
          <cell r="B1540" t="str">
            <v>20 L/S</v>
          </cell>
          <cell r="C1540" t="str">
            <v>UN</v>
          </cell>
          <cell r="D1540">
            <v>207.3</v>
          </cell>
        </row>
        <row r="1541">
          <cell r="A1541" t="str">
            <v>160304</v>
          </cell>
          <cell r="B1541" t="str">
            <v>25 L/S</v>
          </cell>
          <cell r="C1541" t="str">
            <v>UN</v>
          </cell>
          <cell r="D1541">
            <v>251.99</v>
          </cell>
        </row>
        <row r="1543">
          <cell r="A1543" t="str">
            <v>160400</v>
          </cell>
          <cell r="B1543" t="str">
            <v>CALHA DE AGUA DE LAVAGEM DA ETA</v>
          </cell>
        </row>
        <row r="1544">
          <cell r="A1544" t="str">
            <v>160401</v>
          </cell>
          <cell r="B1544" t="str">
            <v>12 L/S</v>
          </cell>
          <cell r="C1544" t="str">
            <v>UN</v>
          </cell>
          <cell r="D1544">
            <v>88.47</v>
          </cell>
        </row>
        <row r="1545">
          <cell r="A1545" t="str">
            <v>160402</v>
          </cell>
          <cell r="B1545" t="str">
            <v>16 L/S</v>
          </cell>
          <cell r="C1545" t="str">
            <v>UN</v>
          </cell>
          <cell r="D1545">
            <v>98.77</v>
          </cell>
        </row>
        <row r="1546">
          <cell r="A1546" t="str">
            <v>160403</v>
          </cell>
          <cell r="B1546" t="str">
            <v>20 L/S</v>
          </cell>
          <cell r="C1546" t="str">
            <v>UN</v>
          </cell>
          <cell r="D1546">
            <v>116.3</v>
          </cell>
        </row>
        <row r="1547">
          <cell r="A1547" t="str">
            <v>160404</v>
          </cell>
          <cell r="B1547" t="str">
            <v>25 L/S</v>
          </cell>
          <cell r="C1547" t="str">
            <v>UN</v>
          </cell>
          <cell r="D1547">
            <v>137.63999999999999</v>
          </cell>
        </row>
        <row r="1549">
          <cell r="A1549" t="str">
            <v>160500</v>
          </cell>
          <cell r="B1549" t="str">
            <v>STOP LOG</v>
          </cell>
        </row>
        <row r="1550">
          <cell r="A1550" t="str">
            <v>160501</v>
          </cell>
          <cell r="B1550" t="str">
            <v>MADEIRA</v>
          </cell>
          <cell r="C1550" t="str">
            <v>M2</v>
          </cell>
          <cell r="D1550">
            <v>118.64</v>
          </cell>
        </row>
        <row r="1551">
          <cell r="A1551" t="str">
            <v>160502</v>
          </cell>
          <cell r="B1551" t="str">
            <v>FIBER GLASS</v>
          </cell>
          <cell r="C1551" t="str">
            <v>M2</v>
          </cell>
          <cell r="D1551">
            <v>140.55000000000001</v>
          </cell>
        </row>
        <row r="1552">
          <cell r="A1552" t="str">
            <v>160503</v>
          </cell>
          <cell r="B1552" t="str">
            <v>ACO OU ALUMINIO</v>
          </cell>
          <cell r="C1552" t="str">
            <v>M2</v>
          </cell>
          <cell r="D1552">
            <v>865.68</v>
          </cell>
        </row>
        <row r="1554">
          <cell r="A1554" t="str">
            <v>160600</v>
          </cell>
          <cell r="B1554" t="str">
            <v>MONTAGEM DE COMPORTA CIRCULAR DE FERRO FUNDIDO TIPO SENTIDO DUPLO</v>
          </cell>
        </row>
        <row r="1555">
          <cell r="A1555" t="str">
            <v>160601</v>
          </cell>
          <cell r="B1555" t="str">
            <v>DIAMETRO 200 MM</v>
          </cell>
          <cell r="C1555" t="str">
            <v>UN</v>
          </cell>
          <cell r="D1555">
            <v>596.91</v>
          </cell>
        </row>
        <row r="1556">
          <cell r="A1556" t="str">
            <v>160602</v>
          </cell>
          <cell r="B1556" t="str">
            <v>DIAMETRO 300 MM</v>
          </cell>
          <cell r="C1556" t="str">
            <v>UN</v>
          </cell>
          <cell r="D1556">
            <v>878.39</v>
          </cell>
        </row>
        <row r="1557">
          <cell r="A1557" t="str">
            <v>160603</v>
          </cell>
          <cell r="B1557" t="str">
            <v>DIAMETRO 400 MM</v>
          </cell>
          <cell r="C1557" t="str">
            <v>UN</v>
          </cell>
          <cell r="D1557">
            <v>1051.8800000000001</v>
          </cell>
        </row>
        <row r="1558">
          <cell r="A1558" t="str">
            <v>160604</v>
          </cell>
          <cell r="B1558" t="str">
            <v>DIAMETRO 500 MM</v>
          </cell>
          <cell r="C1558" t="str">
            <v>UN</v>
          </cell>
          <cell r="D1558">
            <v>1297.68</v>
          </cell>
        </row>
        <row r="1559">
          <cell r="A1559" t="str">
            <v>160605</v>
          </cell>
          <cell r="B1559" t="str">
            <v>DIAMETRO 600 MM</v>
          </cell>
          <cell r="C1559" t="str">
            <v>UN</v>
          </cell>
          <cell r="D1559">
            <v>1538.74</v>
          </cell>
        </row>
        <row r="1560">
          <cell r="A1560" t="str">
            <v>160606</v>
          </cell>
          <cell r="B1560" t="str">
            <v>DIAMETRO 700 MM</v>
          </cell>
          <cell r="C1560" t="str">
            <v>UN</v>
          </cell>
          <cell r="D1560">
            <v>1714.52</v>
          </cell>
        </row>
        <row r="1561">
          <cell r="A1561" t="str">
            <v>160607</v>
          </cell>
          <cell r="B1561" t="str">
            <v>DIAMETRO 800 MM</v>
          </cell>
          <cell r="C1561" t="str">
            <v>UN</v>
          </cell>
          <cell r="D1561">
            <v>1935.98</v>
          </cell>
        </row>
        <row r="1562">
          <cell r="A1562" t="str">
            <v>160608</v>
          </cell>
          <cell r="B1562" t="str">
            <v>DIAMETRO 900 MM</v>
          </cell>
          <cell r="C1562" t="str">
            <v>UN</v>
          </cell>
          <cell r="D1562">
            <v>2063.89</v>
          </cell>
        </row>
        <row r="1563">
          <cell r="A1563" t="str">
            <v>160609</v>
          </cell>
          <cell r="B1563" t="str">
            <v>DIAMETRO 1000 MM</v>
          </cell>
          <cell r="C1563" t="str">
            <v>UN</v>
          </cell>
          <cell r="D1563">
            <v>2393.7800000000002</v>
          </cell>
        </row>
        <row r="1564">
          <cell r="A1564" t="str">
            <v>160610</v>
          </cell>
          <cell r="B1564" t="str">
            <v>DIAMETRO 1200 MM</v>
          </cell>
          <cell r="C1564" t="str">
            <v>UN</v>
          </cell>
          <cell r="D1564">
            <v>2719.27</v>
          </cell>
        </row>
        <row r="1565">
          <cell r="A1565" t="str">
            <v>160611</v>
          </cell>
          <cell r="B1565" t="str">
            <v>DIAMETRO 1400 MM</v>
          </cell>
          <cell r="C1565" t="str">
            <v>UN</v>
          </cell>
          <cell r="D1565">
            <v>2974.69</v>
          </cell>
        </row>
        <row r="1566">
          <cell r="A1566" t="str">
            <v>160612</v>
          </cell>
          <cell r="B1566" t="str">
            <v>DIAMETRO 1500 MM</v>
          </cell>
          <cell r="C1566" t="str">
            <v>UN</v>
          </cell>
          <cell r="D1566">
            <v>3346</v>
          </cell>
        </row>
        <row r="1567">
          <cell r="A1567" t="str">
            <v>160613</v>
          </cell>
          <cell r="B1567" t="str">
            <v>DIAMETRO 1800 MM</v>
          </cell>
          <cell r="C1567" t="str">
            <v>UN</v>
          </cell>
          <cell r="D1567">
            <v>4010</v>
          </cell>
        </row>
        <row r="1569">
          <cell r="A1569" t="str">
            <v>160700</v>
          </cell>
          <cell r="B1569" t="str">
            <v>MONTAGEM DE COMPORTA CIRCULAR DE FERRO FUNDIDO TIPO SENTIDO UNICO</v>
          </cell>
        </row>
        <row r="1570">
          <cell r="A1570" t="str">
            <v>160701</v>
          </cell>
          <cell r="B1570" t="str">
            <v>DIAMETRO 200 MM</v>
          </cell>
          <cell r="C1570" t="str">
            <v>UN</v>
          </cell>
          <cell r="D1570">
            <v>459.7</v>
          </cell>
        </row>
        <row r="1571">
          <cell r="A1571" t="str">
            <v>160702</v>
          </cell>
          <cell r="B1571" t="str">
            <v>DIAMETRO 300 MM</v>
          </cell>
          <cell r="C1571" t="str">
            <v>UN</v>
          </cell>
          <cell r="D1571">
            <v>792.98</v>
          </cell>
        </row>
        <row r="1572">
          <cell r="A1572" t="str">
            <v>160703</v>
          </cell>
          <cell r="B1572" t="str">
            <v>DIAMETRO 400 MM</v>
          </cell>
          <cell r="C1572" t="str">
            <v>UN</v>
          </cell>
          <cell r="D1572">
            <v>1044.44</v>
          </cell>
        </row>
        <row r="1573">
          <cell r="A1573" t="str">
            <v>160704</v>
          </cell>
          <cell r="B1573" t="str">
            <v>DIAMETRO 500 MM</v>
          </cell>
          <cell r="C1573" t="str">
            <v>UN</v>
          </cell>
          <cell r="D1573">
            <v>1408.27</v>
          </cell>
        </row>
        <row r="1574">
          <cell r="A1574" t="str">
            <v>160705</v>
          </cell>
          <cell r="B1574" t="str">
            <v>DIAMETRO 600 MM</v>
          </cell>
          <cell r="C1574" t="str">
            <v>UN</v>
          </cell>
          <cell r="D1574">
            <v>1530.83</v>
          </cell>
        </row>
        <row r="1575">
          <cell r="A1575" t="str">
            <v>160706</v>
          </cell>
          <cell r="B1575" t="str">
            <v>DIAMETRO 700 MM</v>
          </cell>
          <cell r="C1575" t="str">
            <v>UN</v>
          </cell>
          <cell r="D1575">
            <v>1732.75</v>
          </cell>
        </row>
        <row r="1576">
          <cell r="A1576" t="str">
            <v>160707</v>
          </cell>
          <cell r="B1576" t="str">
            <v>DIAMETRO 800 MM</v>
          </cell>
          <cell r="C1576" t="str">
            <v>UN</v>
          </cell>
          <cell r="D1576">
            <v>1907.28</v>
          </cell>
        </row>
        <row r="1577">
          <cell r="A1577" t="str">
            <v>160708</v>
          </cell>
          <cell r="B1577" t="str">
            <v>DIAMETRO 900 MM</v>
          </cell>
          <cell r="C1577" t="str">
            <v>UN</v>
          </cell>
          <cell r="D1577">
            <v>2152.3200000000002</v>
          </cell>
        </row>
        <row r="1578">
          <cell r="A1578" t="str">
            <v>160709</v>
          </cell>
          <cell r="B1578" t="str">
            <v>DIAMETRO 1000 MM</v>
          </cell>
          <cell r="C1578" t="str">
            <v>UN</v>
          </cell>
          <cell r="D1578">
            <v>2371.44</v>
          </cell>
        </row>
        <row r="1579">
          <cell r="A1579" t="str">
            <v>160710</v>
          </cell>
          <cell r="B1579" t="str">
            <v>DIAMETRO 1200 MM</v>
          </cell>
          <cell r="C1579" t="str">
            <v>UN</v>
          </cell>
          <cell r="D1579">
            <v>3412.46</v>
          </cell>
        </row>
        <row r="1581">
          <cell r="A1581" t="str">
            <v>160800</v>
          </cell>
          <cell r="B1581" t="str">
            <v>MONTAGEM DE ADUFAS SIMPLES DE PAREDE DE FERRO FUNDIDO</v>
          </cell>
        </row>
        <row r="1582">
          <cell r="A1582" t="str">
            <v>160801</v>
          </cell>
          <cell r="B1582" t="str">
            <v>DIAMETRO 100 MM</v>
          </cell>
          <cell r="C1582" t="str">
            <v>UN</v>
          </cell>
          <cell r="D1582">
            <v>205.11</v>
          </cell>
        </row>
        <row r="1583">
          <cell r="A1583" t="str">
            <v>160802</v>
          </cell>
          <cell r="B1583" t="str">
            <v>DIAMETRO 150 MM</v>
          </cell>
          <cell r="C1583" t="str">
            <v>UN</v>
          </cell>
          <cell r="D1583">
            <v>272.42</v>
          </cell>
        </row>
        <row r="1584">
          <cell r="A1584" t="str">
            <v>160803</v>
          </cell>
          <cell r="B1584" t="str">
            <v>DIAMETRO 200 MM</v>
          </cell>
          <cell r="C1584" t="str">
            <v>UN</v>
          </cell>
          <cell r="D1584">
            <v>346.94</v>
          </cell>
        </row>
        <row r="1585">
          <cell r="A1585" t="str">
            <v>160804</v>
          </cell>
          <cell r="B1585" t="str">
            <v>DIAMETRO 250 MM</v>
          </cell>
          <cell r="C1585" t="str">
            <v>UN</v>
          </cell>
          <cell r="D1585">
            <v>467.96</v>
          </cell>
        </row>
        <row r="1586">
          <cell r="A1586" t="str">
            <v>160805</v>
          </cell>
          <cell r="B1586" t="str">
            <v>DIAMETRO 300 MM</v>
          </cell>
          <cell r="C1586" t="str">
            <v>UN</v>
          </cell>
          <cell r="D1586">
            <v>540.69000000000005</v>
          </cell>
        </row>
        <row r="1587">
          <cell r="A1587" t="str">
            <v>160806</v>
          </cell>
          <cell r="B1587" t="str">
            <v>DIAMETRO 400 MM</v>
          </cell>
          <cell r="C1587" t="str">
            <v>UN</v>
          </cell>
          <cell r="D1587">
            <v>721.8</v>
          </cell>
        </row>
        <row r="1588">
          <cell r="A1588" t="str">
            <v>160807</v>
          </cell>
          <cell r="B1588" t="str">
            <v>DIAMETRO 500 MM</v>
          </cell>
          <cell r="C1588" t="str">
            <v>UN</v>
          </cell>
          <cell r="D1588">
            <v>856.33</v>
          </cell>
        </row>
        <row r="1589">
          <cell r="A1589" t="str">
            <v>160808</v>
          </cell>
          <cell r="B1589" t="str">
            <v>DIAMETRO 600 MM</v>
          </cell>
          <cell r="C1589" t="str">
            <v>UN</v>
          </cell>
          <cell r="D1589">
            <v>1084.94</v>
          </cell>
        </row>
        <row r="1591">
          <cell r="A1591" t="str">
            <v>160900</v>
          </cell>
          <cell r="B1591" t="str">
            <v>MONTAGEM DE ADUFAS SIMPLES DE FUNDO DE FERRO FUNDIDO</v>
          </cell>
        </row>
        <row r="1592">
          <cell r="A1592" t="str">
            <v>160901</v>
          </cell>
          <cell r="B1592" t="str">
            <v>DIAMETRO 100 MM</v>
          </cell>
          <cell r="C1592" t="str">
            <v>UN</v>
          </cell>
          <cell r="D1592">
            <v>183.88</v>
          </cell>
        </row>
        <row r="1593">
          <cell r="A1593" t="str">
            <v>160902</v>
          </cell>
          <cell r="B1593" t="str">
            <v>DIAMETRO 150 MM</v>
          </cell>
          <cell r="C1593" t="str">
            <v>UN</v>
          </cell>
          <cell r="D1593">
            <v>270.08</v>
          </cell>
        </row>
        <row r="1594">
          <cell r="A1594" t="str">
            <v>160903</v>
          </cell>
          <cell r="B1594" t="str">
            <v>DIAMETRO 200 MM</v>
          </cell>
          <cell r="C1594" t="str">
            <v>UN</v>
          </cell>
          <cell r="D1594">
            <v>296.92</v>
          </cell>
        </row>
        <row r="1595">
          <cell r="A1595" t="str">
            <v>160904</v>
          </cell>
          <cell r="B1595" t="str">
            <v>DIAMETRO 250 MM</v>
          </cell>
          <cell r="C1595" t="str">
            <v>UN</v>
          </cell>
          <cell r="D1595">
            <v>328.96</v>
          </cell>
        </row>
        <row r="1596">
          <cell r="A1596" t="str">
            <v>160905</v>
          </cell>
          <cell r="B1596" t="str">
            <v>DIAMETRO 300 MM</v>
          </cell>
          <cell r="C1596" t="str">
            <v>UN</v>
          </cell>
          <cell r="D1596">
            <v>399.53</v>
          </cell>
        </row>
        <row r="1597">
          <cell r="A1597" t="str">
            <v>160906</v>
          </cell>
          <cell r="B1597" t="str">
            <v>DIAMETRO 400 MM</v>
          </cell>
          <cell r="C1597" t="str">
            <v>UN</v>
          </cell>
          <cell r="D1597">
            <v>515.6</v>
          </cell>
        </row>
        <row r="1599">
          <cell r="A1599" t="str">
            <v>161000</v>
          </cell>
          <cell r="B1599" t="str">
            <v>MONTAGEM EM GERAL</v>
          </cell>
        </row>
        <row r="1600">
          <cell r="A1600" t="str">
            <v>161001</v>
          </cell>
          <cell r="B1600" t="str">
            <v>CHICANAS DO FLOCULADOR</v>
          </cell>
          <cell r="C1600" t="str">
            <v>M2</v>
          </cell>
          <cell r="D1600">
            <v>87.71</v>
          </cell>
        </row>
        <row r="1601">
          <cell r="A1601" t="str">
            <v>161002</v>
          </cell>
          <cell r="B1601" t="str">
            <v>CORTINA DE MADEIRA</v>
          </cell>
          <cell r="C1601" t="str">
            <v>M2</v>
          </cell>
          <cell r="D1601">
            <v>101.51</v>
          </cell>
        </row>
        <row r="1602">
          <cell r="A1602" t="str">
            <v>161003</v>
          </cell>
          <cell r="B1602" t="str">
            <v>DISPOSITIVO BASCULANTE</v>
          </cell>
          <cell r="C1602" t="str">
            <v>UN</v>
          </cell>
          <cell r="D1602">
            <v>60.11</v>
          </cell>
        </row>
        <row r="1603">
          <cell r="A1603" t="str">
            <v>161004</v>
          </cell>
          <cell r="B1603" t="str">
            <v>VERTEDOR RETANGULAR DE MADEIRA</v>
          </cell>
          <cell r="C1603" t="str">
            <v>M2</v>
          </cell>
          <cell r="D1603">
            <v>237.84</v>
          </cell>
        </row>
        <row r="1604">
          <cell r="A1604" t="str">
            <v>161005</v>
          </cell>
          <cell r="B1604" t="str">
            <v>VERTEDOR TRIANGULAR DE ALUMINIO</v>
          </cell>
          <cell r="C1604" t="str">
            <v>M2</v>
          </cell>
          <cell r="D1604">
            <v>505.42</v>
          </cell>
        </row>
        <row r="1605">
          <cell r="A1605" t="str">
            <v>161006</v>
          </cell>
          <cell r="B1605" t="str">
            <v>ALAVANCA DE MANOBRA VALVULA BORBOLETA</v>
          </cell>
          <cell r="C1605" t="str">
            <v>UN</v>
          </cell>
          <cell r="D1605">
            <v>417.03</v>
          </cell>
        </row>
        <row r="1606">
          <cell r="A1606" t="str">
            <v>161007</v>
          </cell>
          <cell r="B1606" t="str">
            <v>SARILHO</v>
          </cell>
          <cell r="C1606" t="str">
            <v>UN</v>
          </cell>
          <cell r="D1606">
            <v>590.54</v>
          </cell>
        </row>
        <row r="1607">
          <cell r="A1607" t="str">
            <v>161008</v>
          </cell>
          <cell r="B1607" t="str">
            <v>PLACA DE ORIFICIO</v>
          </cell>
          <cell r="C1607" t="str">
            <v>UN</v>
          </cell>
          <cell r="D1607">
            <v>50.92</v>
          </cell>
        </row>
        <row r="1608">
          <cell r="A1608" t="str">
            <v>161009</v>
          </cell>
          <cell r="B1608" t="str">
            <v>MEDIDOR DE VAZAO</v>
          </cell>
          <cell r="C1608" t="str">
            <v>UN</v>
          </cell>
          <cell r="D1608">
            <v>54.83</v>
          </cell>
        </row>
        <row r="1609">
          <cell r="A1609" t="str">
            <v>161010</v>
          </cell>
          <cell r="B1609" t="str">
            <v>DISPOSITIVO DE COLETA DE AGUA DECANTADA</v>
          </cell>
          <cell r="C1609" t="str">
            <v>M</v>
          </cell>
          <cell r="D1609">
            <v>46.97</v>
          </cell>
        </row>
        <row r="1610">
          <cell r="A1610" t="str">
            <v>161011</v>
          </cell>
          <cell r="B1610" t="str">
            <v>INSTALACAO DE AGITADOR</v>
          </cell>
          <cell r="C1610" t="str">
            <v>UN</v>
          </cell>
          <cell r="D1610">
            <v>33.44</v>
          </cell>
        </row>
        <row r="1611">
          <cell r="A1611" t="str">
            <v>161012</v>
          </cell>
          <cell r="B1611" t="str">
            <v>INSTALACAO DE BOMBA DOSADORA</v>
          </cell>
          <cell r="C1611" t="str">
            <v>UN</v>
          </cell>
          <cell r="D1611">
            <v>65.099999999999994</v>
          </cell>
        </row>
        <row r="1612">
          <cell r="A1612" t="str">
            <v>161013</v>
          </cell>
          <cell r="B1612" t="str">
            <v>COCHO DE MADEIRA</v>
          </cell>
          <cell r="C1612" t="str">
            <v>UN</v>
          </cell>
          <cell r="D1612">
            <v>63.6</v>
          </cell>
        </row>
        <row r="1613">
          <cell r="A1613" t="str">
            <v>161014</v>
          </cell>
          <cell r="B1613" t="str">
            <v>INSTALACAO DE CORRENTE DE FERRO</v>
          </cell>
          <cell r="C1613" t="str">
            <v>KG</v>
          </cell>
          <cell r="D1613">
            <v>6.27</v>
          </cell>
        </row>
        <row r="1614">
          <cell r="A1614" t="str">
            <v>161015</v>
          </cell>
          <cell r="B1614" t="str">
            <v>INSTALACAO DE CESTO METALICO</v>
          </cell>
          <cell r="C1614" t="str">
            <v>UN</v>
          </cell>
          <cell r="D1614">
            <v>361.7</v>
          </cell>
        </row>
        <row r="1615">
          <cell r="A1615" t="str">
            <v>161016</v>
          </cell>
          <cell r="B1615" t="str">
            <v>INSTALACAO DE ANTEPARO</v>
          </cell>
          <cell r="C1615" t="str">
            <v>UN</v>
          </cell>
          <cell r="D1615">
            <v>63.65</v>
          </cell>
        </row>
        <row r="1616">
          <cell r="A1616" t="str">
            <v>161017</v>
          </cell>
          <cell r="B1616" t="str">
            <v>INSTALACAO DE HASTE DE PROLONGAMENTO COM VOLANTE</v>
          </cell>
          <cell r="C1616" t="str">
            <v>M</v>
          </cell>
          <cell r="D1616">
            <v>34.83</v>
          </cell>
        </row>
        <row r="1617">
          <cell r="A1617" t="str">
            <v>161018</v>
          </cell>
          <cell r="B1617" t="str">
            <v>INSTALACAO DE RESPIRO</v>
          </cell>
          <cell r="C1617" t="str">
            <v>UN</v>
          </cell>
          <cell r="D1617">
            <v>100.85</v>
          </cell>
        </row>
        <row r="1618">
          <cell r="A1618" t="str">
            <v>161019</v>
          </cell>
          <cell r="B1618" t="str">
            <v>COLOCACAO DE CALHA PARSHALL W: 6 POLEGADA</v>
          </cell>
          <cell r="C1618" t="str">
            <v>UN</v>
          </cell>
          <cell r="D1618">
            <v>1061.27</v>
          </cell>
        </row>
        <row r="1619">
          <cell r="A1619" t="str">
            <v>161020</v>
          </cell>
          <cell r="B1619" t="str">
            <v>COLOCACAO DE CALHA PARSHALL W : 3 POLEGADA</v>
          </cell>
          <cell r="C1619" t="str">
            <v>UN</v>
          </cell>
          <cell r="D1619">
            <v>622.37</v>
          </cell>
        </row>
        <row r="1620">
          <cell r="A1620" t="str">
            <v>161021</v>
          </cell>
          <cell r="B1620" t="str">
            <v>INSTALACAO DE TALHA E TROLEY MANUAL DE 1 TONELADA</v>
          </cell>
          <cell r="C1620" t="str">
            <v>UN</v>
          </cell>
          <cell r="D1620">
            <v>1939.48</v>
          </cell>
        </row>
        <row r="1622">
          <cell r="A1622" t="str">
            <v>161100</v>
          </cell>
          <cell r="B1622" t="str">
            <v>LEITO FILTRANTE</v>
          </cell>
        </row>
        <row r="1623">
          <cell r="A1623" t="str">
            <v>161101</v>
          </cell>
          <cell r="B1623" t="str">
            <v>COLOCACAO E APILOAMENTO DE TERRA NO FILTRO</v>
          </cell>
          <cell r="C1623" t="str">
            <v>M3</v>
          </cell>
          <cell r="D1623">
            <v>29.43</v>
          </cell>
        </row>
        <row r="1624">
          <cell r="A1624" t="str">
            <v>161102</v>
          </cell>
          <cell r="B1624" t="str">
            <v>FORNECIMENTO E ENCHIMENTO DO FILTRO COM BRITA N. 4</v>
          </cell>
          <cell r="C1624" t="str">
            <v>M3</v>
          </cell>
          <cell r="D1624">
            <v>70.64</v>
          </cell>
        </row>
        <row r="1625">
          <cell r="A1625" t="str">
            <v>161103</v>
          </cell>
          <cell r="B1625" t="str">
            <v>COLOCACAO DE AREIA NOS FILTROS</v>
          </cell>
          <cell r="C1625" t="str">
            <v>M3</v>
          </cell>
          <cell r="D1625">
            <v>29.43</v>
          </cell>
        </row>
        <row r="1626">
          <cell r="A1626" t="str">
            <v>161104</v>
          </cell>
          <cell r="B1626" t="str">
            <v>COLOCACAO DE PEDREGULHO NOS FILTROS</v>
          </cell>
          <cell r="C1626" t="str">
            <v>M3</v>
          </cell>
          <cell r="D1626">
            <v>32.21</v>
          </cell>
        </row>
        <row r="1627">
          <cell r="A1627" t="str">
            <v>161105</v>
          </cell>
          <cell r="B1627" t="str">
            <v>COLOCACAO DE ANTRACITO NOS FILTROS</v>
          </cell>
          <cell r="C1627" t="str">
            <v>M3</v>
          </cell>
          <cell r="D1627">
            <v>29.43</v>
          </cell>
        </row>
        <row r="1628">
          <cell r="A1628" t="str">
            <v>161106</v>
          </cell>
          <cell r="B1628" t="str">
            <v>ASSENTAMENTO DE BLOCOS LEOPOLD</v>
          </cell>
          <cell r="C1628" t="str">
            <v>M2</v>
          </cell>
          <cell r="D1628">
            <v>35.43</v>
          </cell>
        </row>
        <row r="1629">
          <cell r="A1629" t="str">
            <v>161107</v>
          </cell>
          <cell r="B1629" t="str">
            <v>COLOCACAO DE LONA PLASTICA</v>
          </cell>
          <cell r="C1629" t="str">
            <v>M2</v>
          </cell>
          <cell r="D1629">
            <v>6.61</v>
          </cell>
        </row>
        <row r="1631">
          <cell r="A1631" t="str">
            <v>161200</v>
          </cell>
          <cell r="B1631" t="str">
            <v>MONTAGEM DE TUBOS DE FERRO FUNDIDO (P/P)</v>
          </cell>
        </row>
        <row r="1632">
          <cell r="A1632" t="str">
            <v>161201</v>
          </cell>
          <cell r="B1632" t="str">
            <v>DIAMETRO 100 MM</v>
          </cell>
          <cell r="C1632" t="str">
            <v>M</v>
          </cell>
          <cell r="D1632">
            <v>5.41</v>
          </cell>
        </row>
        <row r="1633">
          <cell r="A1633" t="str">
            <v>161202</v>
          </cell>
          <cell r="B1633" t="str">
            <v>DIAMETRO 150 MM</v>
          </cell>
          <cell r="C1633" t="str">
            <v>M</v>
          </cell>
          <cell r="D1633">
            <v>7.12</v>
          </cell>
        </row>
        <row r="1634">
          <cell r="A1634" t="str">
            <v>161203</v>
          </cell>
          <cell r="B1634" t="str">
            <v>DIAMETRO 200 MM</v>
          </cell>
          <cell r="C1634" t="str">
            <v>M</v>
          </cell>
          <cell r="D1634">
            <v>14.94</v>
          </cell>
        </row>
        <row r="1635">
          <cell r="A1635" t="str">
            <v>161204</v>
          </cell>
          <cell r="B1635" t="str">
            <v>DIAMETRO 250 MM</v>
          </cell>
          <cell r="C1635" t="str">
            <v>M</v>
          </cell>
          <cell r="D1635">
            <v>18.260000000000002</v>
          </cell>
        </row>
        <row r="1636">
          <cell r="A1636" t="str">
            <v>161205</v>
          </cell>
          <cell r="B1636" t="str">
            <v>DIAMETRO 300 MM</v>
          </cell>
          <cell r="C1636" t="str">
            <v>M</v>
          </cell>
          <cell r="D1636">
            <v>21.61</v>
          </cell>
        </row>
        <row r="1637">
          <cell r="A1637" t="str">
            <v>161206</v>
          </cell>
          <cell r="B1637" t="str">
            <v>DIAMETRO 400 MM</v>
          </cell>
          <cell r="C1637" t="str">
            <v>M</v>
          </cell>
          <cell r="D1637">
            <v>28.87</v>
          </cell>
        </row>
        <row r="1638">
          <cell r="A1638" t="str">
            <v>161207</v>
          </cell>
          <cell r="B1638" t="str">
            <v>DIAMETRO 500 MM</v>
          </cell>
          <cell r="C1638" t="str">
            <v>M</v>
          </cell>
          <cell r="D1638">
            <v>37.75</v>
          </cell>
        </row>
        <row r="1639">
          <cell r="A1639" t="str">
            <v>161208</v>
          </cell>
          <cell r="B1639" t="str">
            <v>DIAMETRO 600 MM</v>
          </cell>
          <cell r="C1639" t="str">
            <v>M</v>
          </cell>
          <cell r="D1639">
            <v>23.47</v>
          </cell>
        </row>
        <row r="1640">
          <cell r="A1640" t="str">
            <v>161209</v>
          </cell>
          <cell r="B1640" t="str">
            <v>DIAMETRO 700 MM</v>
          </cell>
          <cell r="C1640" t="str">
            <v>M</v>
          </cell>
          <cell r="D1640">
            <v>29.02</v>
          </cell>
        </row>
        <row r="1641">
          <cell r="A1641" t="str">
            <v>161210</v>
          </cell>
          <cell r="B1641" t="str">
            <v>DIAMETRO 800 MM</v>
          </cell>
          <cell r="C1641" t="str">
            <v>M</v>
          </cell>
          <cell r="D1641">
            <v>35.47</v>
          </cell>
        </row>
        <row r="1642">
          <cell r="A1642" t="str">
            <v>161211</v>
          </cell>
          <cell r="B1642" t="str">
            <v>DIAMETRO 900 MM</v>
          </cell>
          <cell r="C1642" t="str">
            <v>M</v>
          </cell>
          <cell r="D1642">
            <v>41.56</v>
          </cell>
        </row>
        <row r="1643">
          <cell r="A1643" t="str">
            <v>161212</v>
          </cell>
          <cell r="B1643" t="str">
            <v>DIAMETRO 1000 MM</v>
          </cell>
          <cell r="C1643" t="str">
            <v>M</v>
          </cell>
          <cell r="D1643">
            <v>50.65</v>
          </cell>
        </row>
        <row r="1645">
          <cell r="A1645" t="str">
            <v>161300</v>
          </cell>
          <cell r="B1645" t="str">
            <v>MONTAGEM DE CONEXOES DE JUNTA TIPO JM (B/F)</v>
          </cell>
        </row>
        <row r="1646">
          <cell r="A1646" t="str">
            <v>161301</v>
          </cell>
          <cell r="B1646" t="str">
            <v>DIAMETRO 100 MM</v>
          </cell>
          <cell r="C1646" t="str">
            <v>UN</v>
          </cell>
          <cell r="D1646">
            <v>4.5599999999999996</v>
          </cell>
        </row>
        <row r="1647">
          <cell r="A1647" t="str">
            <v>161302</v>
          </cell>
          <cell r="B1647" t="str">
            <v>DIAMETRO 150 MM</v>
          </cell>
          <cell r="C1647" t="str">
            <v>UN</v>
          </cell>
          <cell r="D1647">
            <v>6.37</v>
          </cell>
        </row>
        <row r="1648">
          <cell r="A1648" t="str">
            <v>161303</v>
          </cell>
          <cell r="B1648" t="str">
            <v>DIAMETRO 200 MM</v>
          </cell>
          <cell r="C1648" t="str">
            <v>UN</v>
          </cell>
          <cell r="D1648">
            <v>7.63</v>
          </cell>
        </row>
        <row r="1649">
          <cell r="A1649" t="str">
            <v>161304</v>
          </cell>
          <cell r="B1649" t="str">
            <v>DIAMETRO 250 MM</v>
          </cell>
          <cell r="C1649" t="str">
            <v>UN</v>
          </cell>
          <cell r="D1649">
            <v>9.8800000000000008</v>
          </cell>
        </row>
        <row r="1650">
          <cell r="A1650" t="str">
            <v>161305</v>
          </cell>
          <cell r="B1650" t="str">
            <v>DIAMETRO 300 MM</v>
          </cell>
          <cell r="C1650" t="str">
            <v>UN</v>
          </cell>
          <cell r="D1650">
            <v>12.83</v>
          </cell>
        </row>
        <row r="1651">
          <cell r="A1651" t="str">
            <v>161306</v>
          </cell>
          <cell r="B1651" t="str">
            <v>DIAMETRO 400 MM</v>
          </cell>
          <cell r="C1651" t="str">
            <v>UN</v>
          </cell>
          <cell r="D1651">
            <v>17.48</v>
          </cell>
        </row>
        <row r="1652">
          <cell r="A1652" t="str">
            <v>161307</v>
          </cell>
          <cell r="B1652" t="str">
            <v>DIAMETRO 500 MM</v>
          </cell>
          <cell r="C1652" t="str">
            <v>UN</v>
          </cell>
          <cell r="D1652">
            <v>22.75</v>
          </cell>
        </row>
        <row r="1653">
          <cell r="A1653" t="str">
            <v>161308</v>
          </cell>
          <cell r="B1653" t="str">
            <v>DIAMETRO 600 MM</v>
          </cell>
          <cell r="C1653" t="str">
            <v>UN</v>
          </cell>
          <cell r="D1653">
            <v>29.45</v>
          </cell>
        </row>
        <row r="1654">
          <cell r="A1654" t="str">
            <v>161309</v>
          </cell>
          <cell r="B1654" t="str">
            <v>DIAMETRO 700 MM</v>
          </cell>
          <cell r="C1654" t="str">
            <v>UN</v>
          </cell>
          <cell r="D1654">
            <v>39.42</v>
          </cell>
        </row>
        <row r="1655">
          <cell r="A1655" t="str">
            <v>161310</v>
          </cell>
          <cell r="B1655" t="str">
            <v>DIAMETRO 800 MM</v>
          </cell>
          <cell r="C1655" t="str">
            <v>UN</v>
          </cell>
          <cell r="D1655">
            <v>55.36</v>
          </cell>
        </row>
        <row r="1656">
          <cell r="A1656" t="str">
            <v>161311</v>
          </cell>
          <cell r="B1656" t="str">
            <v>DIAMETRO 900 MM</v>
          </cell>
          <cell r="C1656" t="str">
            <v>UN</v>
          </cell>
          <cell r="D1656">
            <v>66.459999999999994</v>
          </cell>
        </row>
        <row r="1657">
          <cell r="A1657" t="str">
            <v>161312</v>
          </cell>
          <cell r="B1657" t="str">
            <v>DIAMETRO 1000 MM</v>
          </cell>
          <cell r="C1657" t="str">
            <v>UN</v>
          </cell>
          <cell r="D1657">
            <v>80.02</v>
          </cell>
        </row>
        <row r="1659">
          <cell r="A1659" t="str">
            <v>161400</v>
          </cell>
          <cell r="B1659" t="str">
            <v>MONTAGEM DE CONEXOES DE JUNTA TIPO JE (PB)</v>
          </cell>
        </row>
        <row r="1660">
          <cell r="A1660" t="str">
            <v>161401</v>
          </cell>
          <cell r="B1660" t="str">
            <v>DIAMETRO 100 MM</v>
          </cell>
          <cell r="C1660" t="str">
            <v>UN</v>
          </cell>
          <cell r="D1660">
            <v>4.04</v>
          </cell>
        </row>
        <row r="1661">
          <cell r="A1661" t="str">
            <v>161402</v>
          </cell>
          <cell r="B1661" t="str">
            <v>DIAMETRO 150 MM</v>
          </cell>
          <cell r="C1661" t="str">
            <v>UN</v>
          </cell>
          <cell r="D1661">
            <v>4.4400000000000004</v>
          </cell>
        </row>
        <row r="1662">
          <cell r="A1662" t="str">
            <v>161403</v>
          </cell>
          <cell r="B1662" t="str">
            <v>DIAMETRO 200 MM</v>
          </cell>
          <cell r="C1662" t="str">
            <v>UN</v>
          </cell>
          <cell r="D1662">
            <v>5.87</v>
          </cell>
        </row>
        <row r="1663">
          <cell r="A1663" t="str">
            <v>161404</v>
          </cell>
          <cell r="B1663" t="str">
            <v>DIAMETRO 250 MM</v>
          </cell>
          <cell r="C1663" t="str">
            <v>UN</v>
          </cell>
          <cell r="D1663">
            <v>7.08</v>
          </cell>
        </row>
        <row r="1664">
          <cell r="A1664" t="str">
            <v>161405</v>
          </cell>
          <cell r="B1664" t="str">
            <v>DIAMETRO 300 MM</v>
          </cell>
          <cell r="C1664" t="str">
            <v>UN</v>
          </cell>
          <cell r="D1664">
            <v>8.59</v>
          </cell>
        </row>
        <row r="1665">
          <cell r="A1665" t="str">
            <v>161406</v>
          </cell>
          <cell r="B1665" t="str">
            <v>DIAMETRO 400 MM</v>
          </cell>
          <cell r="C1665" t="str">
            <v>UN</v>
          </cell>
          <cell r="D1665">
            <v>11.18</v>
          </cell>
        </row>
        <row r="1666">
          <cell r="A1666" t="str">
            <v>161407</v>
          </cell>
          <cell r="B1666" t="str">
            <v>DIAMETRO 500 MM</v>
          </cell>
          <cell r="C1666" t="str">
            <v>UN</v>
          </cell>
          <cell r="D1666">
            <v>13.61</v>
          </cell>
        </row>
        <row r="1667">
          <cell r="A1667" t="str">
            <v>161408</v>
          </cell>
          <cell r="B1667" t="str">
            <v>DIAMETRO 600 MM</v>
          </cell>
          <cell r="C1667" t="str">
            <v>UN</v>
          </cell>
          <cell r="D1667">
            <v>16.45</v>
          </cell>
        </row>
        <row r="1668">
          <cell r="A1668" t="str">
            <v>161409</v>
          </cell>
          <cell r="B1668" t="str">
            <v>DIAMETRO 700 MM</v>
          </cell>
          <cell r="C1668" t="str">
            <v>UN</v>
          </cell>
          <cell r="D1668">
            <v>20.45</v>
          </cell>
        </row>
        <row r="1669">
          <cell r="A1669" t="str">
            <v>161410</v>
          </cell>
          <cell r="B1669" t="str">
            <v>DIAMETRO 800 MM</v>
          </cell>
          <cell r="C1669" t="str">
            <v>UN</v>
          </cell>
          <cell r="D1669">
            <v>24.67</v>
          </cell>
        </row>
        <row r="1670">
          <cell r="A1670" t="str">
            <v>161411</v>
          </cell>
          <cell r="B1670" t="str">
            <v>DIAMETRO 900 MM</v>
          </cell>
          <cell r="C1670" t="str">
            <v>UN</v>
          </cell>
          <cell r="D1670">
            <v>29.64</v>
          </cell>
        </row>
        <row r="1671">
          <cell r="A1671" t="str">
            <v>161412</v>
          </cell>
          <cell r="B1671" t="str">
            <v>DIAMETRO 1000 MM</v>
          </cell>
          <cell r="C1671" t="str">
            <v>UN</v>
          </cell>
          <cell r="D1671">
            <v>35.93</v>
          </cell>
        </row>
        <row r="1673">
          <cell r="A1673" t="str">
            <v>161500</v>
          </cell>
          <cell r="B1673" t="str">
            <v>MONTAGEM DE CONEXOES DE JUNTA FLAGEADA</v>
          </cell>
        </row>
        <row r="1674">
          <cell r="A1674" t="str">
            <v>161501</v>
          </cell>
          <cell r="B1674" t="str">
            <v>DIAMETRO 100 MM</v>
          </cell>
          <cell r="C1674" t="str">
            <v>UN</v>
          </cell>
          <cell r="D1674">
            <v>4.93</v>
          </cell>
        </row>
        <row r="1675">
          <cell r="A1675" t="str">
            <v>161502</v>
          </cell>
          <cell r="B1675" t="str">
            <v>DIAMETRO 150 MM</v>
          </cell>
          <cell r="C1675" t="str">
            <v>UN</v>
          </cell>
          <cell r="D1675">
            <v>6.96</v>
          </cell>
        </row>
        <row r="1676">
          <cell r="A1676" t="str">
            <v>161503</v>
          </cell>
          <cell r="B1676" t="str">
            <v>DIAMETRO 200 MM</v>
          </cell>
          <cell r="C1676" t="str">
            <v>UN</v>
          </cell>
          <cell r="D1676">
            <v>8.4499999999999993</v>
          </cell>
        </row>
        <row r="1677">
          <cell r="A1677" t="str">
            <v>161504</v>
          </cell>
          <cell r="B1677" t="str">
            <v>DIAMETRO 250 MM</v>
          </cell>
          <cell r="C1677" t="str">
            <v>UN</v>
          </cell>
          <cell r="D1677">
            <v>11.02</v>
          </cell>
        </row>
        <row r="1678">
          <cell r="A1678" t="str">
            <v>161505</v>
          </cell>
          <cell r="B1678" t="str">
            <v>DIAMETRO 300 MM</v>
          </cell>
          <cell r="C1678" t="str">
            <v>UN</v>
          </cell>
          <cell r="D1678">
            <v>14.32</v>
          </cell>
        </row>
        <row r="1679">
          <cell r="A1679" t="str">
            <v>161506</v>
          </cell>
          <cell r="B1679" t="str">
            <v>DIAMETRO 400 MM</v>
          </cell>
          <cell r="C1679" t="str">
            <v>UN</v>
          </cell>
          <cell r="D1679">
            <v>19.41</v>
          </cell>
        </row>
        <row r="1680">
          <cell r="A1680" t="str">
            <v>161507</v>
          </cell>
          <cell r="B1680" t="str">
            <v>DIAMETRO 500 MM</v>
          </cell>
          <cell r="C1680" t="str">
            <v>UN</v>
          </cell>
          <cell r="D1680">
            <v>25.29</v>
          </cell>
        </row>
        <row r="1681">
          <cell r="A1681" t="str">
            <v>161508</v>
          </cell>
          <cell r="B1681" t="str">
            <v>DIAMETRO 600 MM</v>
          </cell>
          <cell r="C1681" t="str">
            <v>UN</v>
          </cell>
          <cell r="D1681">
            <v>32.82</v>
          </cell>
        </row>
        <row r="1682">
          <cell r="A1682" t="str">
            <v>161509</v>
          </cell>
          <cell r="B1682" t="str">
            <v>DIAMETRO 700 MM</v>
          </cell>
          <cell r="C1682" t="str">
            <v>UN</v>
          </cell>
          <cell r="D1682">
            <v>42.62</v>
          </cell>
        </row>
        <row r="1683">
          <cell r="A1683" t="str">
            <v>161510</v>
          </cell>
          <cell r="B1683" t="str">
            <v>DIAMETRO 800 MM</v>
          </cell>
          <cell r="C1683" t="str">
            <v>UN</v>
          </cell>
          <cell r="D1683">
            <v>59.27</v>
          </cell>
        </row>
        <row r="1684">
          <cell r="A1684" t="str">
            <v>161511</v>
          </cell>
          <cell r="B1684" t="str">
            <v>DIAMETRO 900 MM</v>
          </cell>
          <cell r="C1684" t="str">
            <v>UN</v>
          </cell>
          <cell r="D1684">
            <v>71.58</v>
          </cell>
        </row>
        <row r="1685">
          <cell r="A1685" t="str">
            <v>161512</v>
          </cell>
          <cell r="B1685" t="str">
            <v>DIAMETRO 1000 MM</v>
          </cell>
          <cell r="C1685" t="str">
            <v>UN</v>
          </cell>
          <cell r="D1685">
            <v>86.07</v>
          </cell>
        </row>
        <row r="1687">
          <cell r="A1687" t="str">
            <v>161600</v>
          </cell>
          <cell r="B1687" t="str">
            <v>MONTAGEM DE CURVAS DE FERRO FUNDIDO 90 GR TIPO JM</v>
          </cell>
        </row>
        <row r="1688">
          <cell r="A1688" t="str">
            <v>161601</v>
          </cell>
          <cell r="B1688" t="str">
            <v>DIAMETRO 300 MM</v>
          </cell>
          <cell r="C1688" t="str">
            <v>UN</v>
          </cell>
          <cell r="D1688">
            <v>34.479999999999997</v>
          </cell>
        </row>
        <row r="1690">
          <cell r="A1690" t="str">
            <v>161700</v>
          </cell>
          <cell r="B1690" t="str">
            <v>MONTAGEM DE CURVAS DE FERRO FUNDIDO 45 GR TIPO JM</v>
          </cell>
        </row>
        <row r="1691">
          <cell r="A1691" t="str">
            <v>161701</v>
          </cell>
          <cell r="B1691" t="str">
            <v>DIAMETRO 300 MM</v>
          </cell>
          <cell r="C1691" t="str">
            <v>UN</v>
          </cell>
          <cell r="D1691">
            <v>32.409999999999997</v>
          </cell>
        </row>
        <row r="1692">
          <cell r="A1692" t="str">
            <v>161702</v>
          </cell>
          <cell r="B1692" t="str">
            <v>DIAMETRO 400 MM</v>
          </cell>
          <cell r="C1692" t="str">
            <v>UN</v>
          </cell>
          <cell r="D1692">
            <v>52.57</v>
          </cell>
        </row>
        <row r="1693">
          <cell r="A1693" t="str">
            <v>161703</v>
          </cell>
          <cell r="B1693" t="str">
            <v>DIAMETRO 500 MM</v>
          </cell>
          <cell r="C1693" t="str">
            <v>UN</v>
          </cell>
          <cell r="D1693">
            <v>67.25</v>
          </cell>
        </row>
        <row r="1694">
          <cell r="A1694" t="str">
            <v>161704</v>
          </cell>
          <cell r="B1694" t="str">
            <v>DIAMETRO 600 MM</v>
          </cell>
          <cell r="C1694" t="str">
            <v>UN</v>
          </cell>
          <cell r="D1694">
            <v>93</v>
          </cell>
        </row>
        <row r="1695">
          <cell r="A1695" t="str">
            <v>161705</v>
          </cell>
          <cell r="B1695" t="str">
            <v>DIAMETRO 700 MM</v>
          </cell>
          <cell r="C1695" t="str">
            <v>UN</v>
          </cell>
          <cell r="D1695">
            <v>127.21</v>
          </cell>
        </row>
        <row r="1696">
          <cell r="A1696" t="str">
            <v>161706</v>
          </cell>
          <cell r="B1696" t="str">
            <v>DIAMETRO 800 MM</v>
          </cell>
          <cell r="C1696" t="str">
            <v>UN</v>
          </cell>
          <cell r="D1696">
            <v>167.08</v>
          </cell>
        </row>
        <row r="1697">
          <cell r="A1697" t="str">
            <v>161707</v>
          </cell>
          <cell r="B1697" t="str">
            <v>DIAMETRO 900 MM</v>
          </cell>
          <cell r="C1697" t="str">
            <v>UN</v>
          </cell>
          <cell r="D1697">
            <v>198.91</v>
          </cell>
        </row>
        <row r="1698">
          <cell r="A1698" t="str">
            <v>161708</v>
          </cell>
          <cell r="B1698" t="str">
            <v>DIAMETRO 1000 MM</v>
          </cell>
          <cell r="C1698" t="str">
            <v>UN</v>
          </cell>
          <cell r="D1698">
            <v>272.5</v>
          </cell>
        </row>
        <row r="1699">
          <cell r="A1699" t="str">
            <v>161709</v>
          </cell>
          <cell r="B1699" t="str">
            <v>DIAMETRO 1200 MM</v>
          </cell>
          <cell r="C1699" t="str">
            <v>UN</v>
          </cell>
          <cell r="D1699">
            <v>267.47000000000003</v>
          </cell>
        </row>
        <row r="1701">
          <cell r="A1701" t="str">
            <v>161800</v>
          </cell>
          <cell r="B1701" t="str">
            <v>MONTAGEM DE CURVAS DE FERRO FUNDIDO 22 GR 30 MIN. TIPO JM</v>
          </cell>
        </row>
        <row r="1702">
          <cell r="A1702" t="str">
            <v>161801</v>
          </cell>
          <cell r="B1702" t="str">
            <v>DIAMETRO 300 MM</v>
          </cell>
          <cell r="C1702" t="str">
            <v>UN</v>
          </cell>
          <cell r="D1702">
            <v>31.36</v>
          </cell>
        </row>
        <row r="1703">
          <cell r="A1703" t="str">
            <v>161802</v>
          </cell>
          <cell r="B1703" t="str">
            <v>DIAMETRO 400 MM</v>
          </cell>
          <cell r="C1703" t="str">
            <v>UN</v>
          </cell>
          <cell r="D1703">
            <v>45.81</v>
          </cell>
        </row>
        <row r="1704">
          <cell r="A1704" t="str">
            <v>161803</v>
          </cell>
          <cell r="B1704" t="str">
            <v>DIAMETRO 500 MM</v>
          </cell>
          <cell r="C1704" t="str">
            <v>UN</v>
          </cell>
          <cell r="D1704">
            <v>63.21</v>
          </cell>
        </row>
        <row r="1705">
          <cell r="A1705" t="str">
            <v>161804</v>
          </cell>
          <cell r="B1705" t="str">
            <v>DIAMETRO 600 MM</v>
          </cell>
          <cell r="C1705" t="str">
            <v>UN</v>
          </cell>
          <cell r="D1705">
            <v>87.27</v>
          </cell>
        </row>
        <row r="1706">
          <cell r="A1706" t="str">
            <v>161805</v>
          </cell>
          <cell r="B1706" t="str">
            <v>DIAMETRO 700 MM</v>
          </cell>
          <cell r="C1706" t="str">
            <v>UN</v>
          </cell>
          <cell r="D1706">
            <v>119.32</v>
          </cell>
        </row>
        <row r="1707">
          <cell r="A1707" t="str">
            <v>161806</v>
          </cell>
          <cell r="B1707" t="str">
            <v>DIAMETRO 800 MM</v>
          </cell>
          <cell r="C1707" t="str">
            <v>UN</v>
          </cell>
          <cell r="D1707">
            <v>163.62</v>
          </cell>
        </row>
        <row r="1708">
          <cell r="A1708" t="str">
            <v>161807</v>
          </cell>
          <cell r="B1708" t="str">
            <v>DIAMETRO 900 MM</v>
          </cell>
          <cell r="C1708" t="str">
            <v>UN</v>
          </cell>
          <cell r="D1708">
            <v>194.99</v>
          </cell>
        </row>
        <row r="1709">
          <cell r="A1709" t="str">
            <v>161808</v>
          </cell>
          <cell r="B1709" t="str">
            <v>DIAMETRO 1000 MM</v>
          </cell>
          <cell r="C1709" t="str">
            <v>UN</v>
          </cell>
          <cell r="D1709">
            <v>228.53</v>
          </cell>
        </row>
        <row r="1710">
          <cell r="A1710" t="str">
            <v>161809</v>
          </cell>
          <cell r="B1710" t="str">
            <v>DIAMETRO 1200 MM</v>
          </cell>
          <cell r="C1710" t="str">
            <v>UN</v>
          </cell>
          <cell r="D1710">
            <v>260.60000000000002</v>
          </cell>
        </row>
        <row r="1712">
          <cell r="A1712" t="str">
            <v>161900</v>
          </cell>
          <cell r="B1712" t="str">
            <v>MONTAGEM DE CURVAS DE FERRO FUNDIDO 11 GR 15 MIN. TIPO JM</v>
          </cell>
        </row>
        <row r="1713">
          <cell r="A1713" t="str">
            <v>161901</v>
          </cell>
          <cell r="B1713" t="str">
            <v>DIAMETRO 300 MM</v>
          </cell>
          <cell r="C1713" t="str">
            <v>UN</v>
          </cell>
          <cell r="D1713">
            <v>31.18</v>
          </cell>
        </row>
        <row r="1714">
          <cell r="A1714" t="str">
            <v>161902</v>
          </cell>
          <cell r="B1714" t="str">
            <v>DIAMETRO 400 MM</v>
          </cell>
          <cell r="C1714" t="str">
            <v>UN</v>
          </cell>
          <cell r="D1714">
            <v>45.24</v>
          </cell>
        </row>
        <row r="1715">
          <cell r="A1715" t="str">
            <v>161903</v>
          </cell>
          <cell r="B1715" t="str">
            <v>DIAMETRO 500 MM</v>
          </cell>
          <cell r="C1715" t="str">
            <v>UN</v>
          </cell>
          <cell r="D1715">
            <v>61.89</v>
          </cell>
        </row>
        <row r="1716">
          <cell r="A1716" t="str">
            <v>161904</v>
          </cell>
          <cell r="B1716" t="str">
            <v>DIAMETRO 600 MM</v>
          </cell>
          <cell r="C1716" t="str">
            <v>UN</v>
          </cell>
          <cell r="D1716">
            <v>82.28</v>
          </cell>
        </row>
        <row r="1717">
          <cell r="A1717" t="str">
            <v>161905</v>
          </cell>
          <cell r="B1717" t="str">
            <v>DIAMETRO 700 MM</v>
          </cell>
          <cell r="C1717" t="str">
            <v>UN</v>
          </cell>
          <cell r="D1717">
            <v>114.39</v>
          </cell>
        </row>
        <row r="1718">
          <cell r="A1718" t="str">
            <v>161906</v>
          </cell>
          <cell r="B1718" t="str">
            <v>DIAMETRO 800 MM</v>
          </cell>
          <cell r="C1718" t="str">
            <v>UN</v>
          </cell>
          <cell r="D1718">
            <v>162.69</v>
          </cell>
        </row>
        <row r="1719">
          <cell r="A1719" t="str">
            <v>161907</v>
          </cell>
          <cell r="B1719" t="str">
            <v>DIAMETRO 900 MM</v>
          </cell>
          <cell r="C1719" t="str">
            <v>UN</v>
          </cell>
          <cell r="D1719">
            <v>194.52</v>
          </cell>
        </row>
        <row r="1720">
          <cell r="A1720" t="str">
            <v>161908</v>
          </cell>
          <cell r="B1720" t="str">
            <v>DIAMETRO 1000 MM</v>
          </cell>
          <cell r="C1720" t="str">
            <v>UN</v>
          </cell>
          <cell r="D1720">
            <v>226.57</v>
          </cell>
        </row>
        <row r="1721">
          <cell r="A1721" t="str">
            <v>161909</v>
          </cell>
          <cell r="B1721" t="str">
            <v>DIAMETRO 1200 MM</v>
          </cell>
          <cell r="C1721" t="str">
            <v>UN</v>
          </cell>
          <cell r="D1721">
            <v>251.86</v>
          </cell>
        </row>
        <row r="1723">
          <cell r="A1723" t="str">
            <v>162000</v>
          </cell>
          <cell r="B1723" t="str">
            <v>MONTAGEM DE TES DE FERRO FUNDIDO TIPO JM/F</v>
          </cell>
        </row>
        <row r="1724">
          <cell r="A1724" t="str">
            <v>162001</v>
          </cell>
          <cell r="B1724" t="str">
            <v>DIAMETRO 300-100 MM</v>
          </cell>
          <cell r="C1724" t="str">
            <v>UN</v>
          </cell>
          <cell r="D1724">
            <v>37.979999999999997</v>
          </cell>
        </row>
        <row r="1725">
          <cell r="A1725" t="str">
            <v>162002</v>
          </cell>
          <cell r="B1725" t="str">
            <v>DIAMETRO 300-200 MM</v>
          </cell>
          <cell r="C1725" t="str">
            <v>UN</v>
          </cell>
          <cell r="D1725">
            <v>42.93</v>
          </cell>
        </row>
        <row r="1726">
          <cell r="A1726" t="str">
            <v>162003</v>
          </cell>
          <cell r="B1726" t="str">
            <v>DIAMETRO 300-300 MM</v>
          </cell>
          <cell r="C1726" t="str">
            <v>UN</v>
          </cell>
          <cell r="D1726">
            <v>50.72</v>
          </cell>
        </row>
        <row r="1727">
          <cell r="A1727" t="str">
            <v>162004</v>
          </cell>
          <cell r="B1727" t="str">
            <v>DIAMETRO 350-100 MM</v>
          </cell>
          <cell r="C1727" t="str">
            <v>UN</v>
          </cell>
          <cell r="D1727">
            <v>41.37</v>
          </cell>
        </row>
        <row r="1728">
          <cell r="A1728" t="str">
            <v>162005</v>
          </cell>
          <cell r="B1728" t="str">
            <v>DIAMETRO 350-200 MM</v>
          </cell>
          <cell r="C1728" t="str">
            <v>UN</v>
          </cell>
          <cell r="D1728">
            <v>46.58</v>
          </cell>
        </row>
        <row r="1729">
          <cell r="A1729" t="str">
            <v>162006</v>
          </cell>
          <cell r="B1729" t="str">
            <v>DIAMETRO 350-350 MM</v>
          </cell>
          <cell r="C1729" t="str">
            <v>UN</v>
          </cell>
          <cell r="D1729">
            <v>56.16</v>
          </cell>
        </row>
        <row r="1730">
          <cell r="A1730" t="str">
            <v>162007</v>
          </cell>
          <cell r="B1730" t="str">
            <v>DIAMETRO 400-100 MM</v>
          </cell>
          <cell r="C1730" t="str">
            <v>UN</v>
          </cell>
          <cell r="D1730">
            <v>52.1</v>
          </cell>
        </row>
        <row r="1731">
          <cell r="A1731" t="str">
            <v>162008</v>
          </cell>
          <cell r="B1731" t="str">
            <v>DIAMETRO 400-200 MM</v>
          </cell>
          <cell r="C1731" t="str">
            <v>UN</v>
          </cell>
          <cell r="D1731">
            <v>57.69</v>
          </cell>
        </row>
        <row r="1732">
          <cell r="A1732" t="str">
            <v>162009</v>
          </cell>
          <cell r="B1732" t="str">
            <v>DIAMETRO 400-300 MM</v>
          </cell>
          <cell r="C1732" t="str">
            <v>UN</v>
          </cell>
          <cell r="D1732">
            <v>65.709999999999994</v>
          </cell>
        </row>
        <row r="1733">
          <cell r="A1733" t="str">
            <v>162010</v>
          </cell>
          <cell r="B1733" t="str">
            <v>DIAMETRO 400-400 MM</v>
          </cell>
          <cell r="C1733" t="str">
            <v>UN</v>
          </cell>
          <cell r="D1733">
            <v>73.319999999999993</v>
          </cell>
        </row>
        <row r="1734">
          <cell r="A1734" t="str">
            <v>162011</v>
          </cell>
          <cell r="B1734" t="str">
            <v>DIAMETRO 500-100 MM</v>
          </cell>
          <cell r="C1734" t="str">
            <v>UN</v>
          </cell>
          <cell r="D1734">
            <v>69.19</v>
          </cell>
        </row>
        <row r="1735">
          <cell r="A1735" t="str">
            <v>162012</v>
          </cell>
          <cell r="B1735" t="str">
            <v>DIAMETRO 500-200 MM</v>
          </cell>
          <cell r="C1735" t="str">
            <v>UN</v>
          </cell>
          <cell r="D1735">
            <v>75.37</v>
          </cell>
        </row>
        <row r="1736">
          <cell r="A1736" t="str">
            <v>162013</v>
          </cell>
          <cell r="B1736" t="str">
            <v>DIAMETRO 500-300 MM</v>
          </cell>
          <cell r="C1736" t="str">
            <v>UN</v>
          </cell>
          <cell r="D1736">
            <v>84.16</v>
          </cell>
        </row>
        <row r="1737">
          <cell r="A1737" t="str">
            <v>162014</v>
          </cell>
          <cell r="B1737" t="str">
            <v>DIAMETRO 500-400 MM</v>
          </cell>
          <cell r="C1737" t="str">
            <v>UN</v>
          </cell>
          <cell r="D1737">
            <v>92.95</v>
          </cell>
        </row>
        <row r="1738">
          <cell r="A1738" t="str">
            <v>162015</v>
          </cell>
          <cell r="B1738" t="str">
            <v>DIAMETRO 500-500 MM</v>
          </cell>
          <cell r="C1738" t="str">
            <v>UN</v>
          </cell>
          <cell r="D1738">
            <v>101.98</v>
          </cell>
        </row>
        <row r="1739">
          <cell r="A1739" t="str">
            <v>162016</v>
          </cell>
          <cell r="B1739" t="str">
            <v>DIAMETRO 600-100 MM</v>
          </cell>
          <cell r="C1739" t="str">
            <v>UN</v>
          </cell>
          <cell r="D1739">
            <v>90.98</v>
          </cell>
        </row>
        <row r="1740">
          <cell r="A1740" t="str">
            <v>162017</v>
          </cell>
          <cell r="B1740" t="str">
            <v>DIAMETRO 600-200 MM</v>
          </cell>
          <cell r="C1740" t="str">
            <v>UN</v>
          </cell>
          <cell r="D1740">
            <v>98.55</v>
          </cell>
        </row>
        <row r="1741">
          <cell r="A1741" t="str">
            <v>162018</v>
          </cell>
          <cell r="B1741" t="str">
            <v>DIAMETRO 600 - 300MM</v>
          </cell>
          <cell r="C1741" t="str">
            <v>UN</v>
          </cell>
          <cell r="D1741">
            <v>108.83</v>
          </cell>
        </row>
        <row r="1742">
          <cell r="A1742" t="str">
            <v>162019</v>
          </cell>
          <cell r="B1742" t="str">
            <v>DIAMETRO 600-400 MM</v>
          </cell>
          <cell r="C1742" t="str">
            <v>UN</v>
          </cell>
          <cell r="D1742">
            <v>119.14</v>
          </cell>
        </row>
        <row r="1743">
          <cell r="A1743" t="str">
            <v>162020</v>
          </cell>
          <cell r="B1743" t="str">
            <v>DIAMETRO 600-600 MM</v>
          </cell>
          <cell r="C1743" t="str">
            <v>UN</v>
          </cell>
          <cell r="D1743">
            <v>143.34</v>
          </cell>
        </row>
        <row r="1744">
          <cell r="A1744" t="str">
            <v>162021</v>
          </cell>
          <cell r="B1744" t="str">
            <v>DIAMETRO 700-200 MM</v>
          </cell>
          <cell r="C1744" t="str">
            <v>UN</v>
          </cell>
          <cell r="D1744">
            <v>128.63</v>
          </cell>
        </row>
        <row r="1745">
          <cell r="A1745" t="str">
            <v>162022</v>
          </cell>
          <cell r="B1745" t="str">
            <v>DIAMETRO 700-400 MM</v>
          </cell>
          <cell r="C1745" t="str">
            <v>UN</v>
          </cell>
          <cell r="D1745">
            <v>149.38</v>
          </cell>
        </row>
        <row r="1746">
          <cell r="A1746" t="str">
            <v>162023</v>
          </cell>
          <cell r="B1746" t="str">
            <v>DIAMETRO 700-600 MM</v>
          </cell>
          <cell r="C1746" t="str">
            <v>UN</v>
          </cell>
          <cell r="D1746">
            <v>177.38</v>
          </cell>
        </row>
        <row r="1747">
          <cell r="A1747" t="str">
            <v>162024</v>
          </cell>
          <cell r="B1747" t="str">
            <v>DIAMETRO 700-700 MM</v>
          </cell>
          <cell r="C1747" t="str">
            <v>UN</v>
          </cell>
          <cell r="D1747">
            <v>190.68</v>
          </cell>
        </row>
        <row r="1748">
          <cell r="A1748" t="str">
            <v>162025</v>
          </cell>
          <cell r="B1748" t="str">
            <v>DIAMETRO 800-200 MM</v>
          </cell>
          <cell r="C1748" t="str">
            <v>UN</v>
          </cell>
          <cell r="D1748">
            <v>179.58</v>
          </cell>
        </row>
        <row r="1749">
          <cell r="A1749" t="str">
            <v>162026</v>
          </cell>
          <cell r="B1749" t="str">
            <v>DIAMETRO 800-400 MM</v>
          </cell>
          <cell r="C1749" t="str">
            <v>UN</v>
          </cell>
          <cell r="D1749">
            <v>204.8</v>
          </cell>
        </row>
        <row r="1750">
          <cell r="A1750" t="str">
            <v>162027</v>
          </cell>
          <cell r="B1750" t="str">
            <v>DIAMETRO 800-600 MM</v>
          </cell>
          <cell r="C1750" t="str">
            <v>UN</v>
          </cell>
          <cell r="D1750">
            <v>248.11</v>
          </cell>
        </row>
        <row r="1751">
          <cell r="A1751" t="str">
            <v>162028</v>
          </cell>
          <cell r="B1751" t="str">
            <v>DIAMETRO 800-800 MM</v>
          </cell>
          <cell r="C1751" t="str">
            <v>UN</v>
          </cell>
          <cell r="D1751">
            <v>272.95</v>
          </cell>
        </row>
        <row r="1752">
          <cell r="A1752" t="str">
            <v>162029</v>
          </cell>
          <cell r="B1752" t="str">
            <v>DIAMETRO 900-200 MM</v>
          </cell>
          <cell r="C1752" t="str">
            <v>UN</v>
          </cell>
          <cell r="D1752">
            <v>216.52</v>
          </cell>
        </row>
        <row r="1753">
          <cell r="A1753" t="str">
            <v>162030</v>
          </cell>
          <cell r="B1753" t="str">
            <v>DIAMETRO 900-400 MM</v>
          </cell>
          <cell r="C1753" t="str">
            <v>UN</v>
          </cell>
          <cell r="D1753">
            <v>249.08</v>
          </cell>
        </row>
        <row r="1754">
          <cell r="A1754" t="str">
            <v>162031</v>
          </cell>
          <cell r="B1754" t="str">
            <v>DIAMETRO 900-600 MM</v>
          </cell>
          <cell r="C1754" t="str">
            <v>UN</v>
          </cell>
          <cell r="D1754">
            <v>299.63</v>
          </cell>
        </row>
        <row r="1755">
          <cell r="A1755" t="str">
            <v>162032</v>
          </cell>
          <cell r="B1755" t="str">
            <v>DIAMETRO 900-800 MM</v>
          </cell>
          <cell r="C1755" t="str">
            <v>UN</v>
          </cell>
          <cell r="D1755">
            <v>333.73</v>
          </cell>
        </row>
        <row r="1756">
          <cell r="A1756" t="str">
            <v>162033</v>
          </cell>
          <cell r="B1756" t="str">
            <v>DIAMETRO 900-900 MM</v>
          </cell>
          <cell r="C1756" t="str">
            <v>UN</v>
          </cell>
          <cell r="D1756">
            <v>354.45</v>
          </cell>
        </row>
        <row r="1757">
          <cell r="A1757" t="str">
            <v>162034</v>
          </cell>
          <cell r="B1757" t="str">
            <v>DIAMETRO 1000-200 MM</v>
          </cell>
          <cell r="C1757" t="str">
            <v>UN</v>
          </cell>
          <cell r="D1757">
            <v>273.62</v>
          </cell>
        </row>
        <row r="1758">
          <cell r="A1758" t="str">
            <v>162035</v>
          </cell>
          <cell r="B1758" t="str">
            <v>DIAMETRO 1000-400 MM</v>
          </cell>
          <cell r="C1758" t="str">
            <v>UN</v>
          </cell>
          <cell r="D1758">
            <v>305.27999999999997</v>
          </cell>
        </row>
        <row r="1759">
          <cell r="A1759" t="str">
            <v>162036</v>
          </cell>
          <cell r="B1759" t="str">
            <v>DIAMETRO 1000-600 MM</v>
          </cell>
          <cell r="C1759" t="str">
            <v>UN</v>
          </cell>
          <cell r="D1759">
            <v>357.01</v>
          </cell>
        </row>
        <row r="1760">
          <cell r="A1760" t="str">
            <v>162037</v>
          </cell>
          <cell r="B1760" t="str">
            <v>DIAMETRO 1000-800 MM</v>
          </cell>
          <cell r="C1760" t="str">
            <v>UN</v>
          </cell>
          <cell r="D1760">
            <v>398</v>
          </cell>
        </row>
        <row r="1761">
          <cell r="A1761" t="str">
            <v>162038</v>
          </cell>
          <cell r="B1761" t="str">
            <v>DIAMETRO 1000-1000 MM</v>
          </cell>
          <cell r="C1761" t="str">
            <v>UN</v>
          </cell>
          <cell r="D1761">
            <v>437.13</v>
          </cell>
        </row>
        <row r="1762">
          <cell r="A1762" t="str">
            <v>162039</v>
          </cell>
          <cell r="B1762" t="str">
            <v>DIAMETRO 1200-200 MM</v>
          </cell>
          <cell r="C1762" t="str">
            <v>UN</v>
          </cell>
          <cell r="D1762">
            <v>326.95</v>
          </cell>
        </row>
        <row r="1763">
          <cell r="A1763" t="str">
            <v>162040</v>
          </cell>
          <cell r="B1763" t="str">
            <v>DIAMETRO 1200-400 MM</v>
          </cell>
          <cell r="C1763" t="str">
            <v>UN</v>
          </cell>
          <cell r="D1763">
            <v>365.36</v>
          </cell>
        </row>
        <row r="1764">
          <cell r="A1764" t="str">
            <v>162041</v>
          </cell>
          <cell r="B1764" t="str">
            <v>DIAMETRO 1200-600 MM</v>
          </cell>
          <cell r="C1764" t="str">
            <v>UN</v>
          </cell>
          <cell r="D1764">
            <v>425.46</v>
          </cell>
        </row>
        <row r="1765">
          <cell r="A1765" t="str">
            <v>162042</v>
          </cell>
          <cell r="B1765" t="str">
            <v>DIAMETRO 1200-800 MM</v>
          </cell>
          <cell r="C1765" t="str">
            <v>UN</v>
          </cell>
          <cell r="D1765">
            <v>484</v>
          </cell>
        </row>
        <row r="1766">
          <cell r="A1766" t="str">
            <v>162043</v>
          </cell>
          <cell r="B1766" t="str">
            <v>DIAMETRO 1200-1000 MM</v>
          </cell>
          <cell r="C1766" t="str">
            <v>UN</v>
          </cell>
          <cell r="D1766">
            <v>534.77</v>
          </cell>
        </row>
        <row r="1767">
          <cell r="A1767" t="str">
            <v>162044</v>
          </cell>
          <cell r="B1767" t="str">
            <v>DIAMETRO 1200-1200 MM</v>
          </cell>
          <cell r="C1767" t="str">
            <v>UN</v>
          </cell>
          <cell r="D1767">
            <v>562.84</v>
          </cell>
        </row>
        <row r="1769">
          <cell r="A1769" t="str">
            <v>162100</v>
          </cell>
          <cell r="B1769" t="str">
            <v>MONTAGEM DE REDUCOES DE FERRO FUNDIDO TIPO JM</v>
          </cell>
        </row>
        <row r="1770">
          <cell r="A1770" t="str">
            <v>162101</v>
          </cell>
          <cell r="B1770" t="str">
            <v>DIAMETRO 300-150 MM</v>
          </cell>
          <cell r="C1770" t="str">
            <v>UN</v>
          </cell>
          <cell r="D1770">
            <v>30.45</v>
          </cell>
        </row>
        <row r="1771">
          <cell r="A1771" t="str">
            <v>162102</v>
          </cell>
          <cell r="B1771" t="str">
            <v>DIAMETRO 300-200 MM</v>
          </cell>
          <cell r="C1771" t="str">
            <v>UN</v>
          </cell>
          <cell r="D1771">
            <v>30.8</v>
          </cell>
        </row>
        <row r="1772">
          <cell r="A1772" t="str">
            <v>162103</v>
          </cell>
          <cell r="B1772" t="str">
            <v>DIAMETRO 300-250 MM</v>
          </cell>
          <cell r="C1772" t="str">
            <v>UN</v>
          </cell>
          <cell r="D1772">
            <v>31.13</v>
          </cell>
        </row>
        <row r="1773">
          <cell r="A1773" t="str">
            <v>162104</v>
          </cell>
          <cell r="B1773" t="str">
            <v>DIAMETRO 350-200 MM</v>
          </cell>
          <cell r="C1773" t="str">
            <v>UN</v>
          </cell>
          <cell r="D1773">
            <v>41.6</v>
          </cell>
        </row>
        <row r="1774">
          <cell r="A1774" t="str">
            <v>162105</v>
          </cell>
          <cell r="B1774" t="str">
            <v>DIAMETRO 350-250 MM</v>
          </cell>
          <cell r="C1774" t="str">
            <v>UN</v>
          </cell>
          <cell r="D1774">
            <v>41.86</v>
          </cell>
        </row>
        <row r="1775">
          <cell r="A1775" t="str">
            <v>162106</v>
          </cell>
          <cell r="B1775" t="str">
            <v>DIAMETRO 350-300 MM</v>
          </cell>
          <cell r="C1775" t="str">
            <v>UN</v>
          </cell>
          <cell r="D1775">
            <v>42.01</v>
          </cell>
        </row>
        <row r="1776">
          <cell r="A1776" t="str">
            <v>162107</v>
          </cell>
          <cell r="B1776" t="str">
            <v>DIAMETRO 400-250 MM</v>
          </cell>
          <cell r="C1776" t="str">
            <v>UN</v>
          </cell>
          <cell r="D1776">
            <v>44.04</v>
          </cell>
        </row>
        <row r="1777">
          <cell r="A1777" t="str">
            <v>162108</v>
          </cell>
          <cell r="B1777" t="str">
            <v>DIAMETRO 400-300 MM</v>
          </cell>
          <cell r="C1777" t="str">
            <v>UN</v>
          </cell>
          <cell r="D1777">
            <v>44.1</v>
          </cell>
        </row>
        <row r="1778">
          <cell r="A1778" t="str">
            <v>162109</v>
          </cell>
          <cell r="B1778" t="str">
            <v>DIAMETRO 400-350 MM</v>
          </cell>
          <cell r="C1778" t="str">
            <v>UN</v>
          </cell>
          <cell r="D1778">
            <v>44.59</v>
          </cell>
        </row>
        <row r="1779">
          <cell r="A1779" t="str">
            <v>162110</v>
          </cell>
          <cell r="B1779" t="str">
            <v>DIAMETRO 500-350 MM</v>
          </cell>
          <cell r="C1779" t="str">
            <v>UN</v>
          </cell>
          <cell r="D1779">
            <v>60.47</v>
          </cell>
        </row>
        <row r="1780">
          <cell r="A1780" t="str">
            <v>162111</v>
          </cell>
          <cell r="B1780" t="str">
            <v>DIAMETRO 500-400 MM</v>
          </cell>
          <cell r="C1780" t="str">
            <v>UN</v>
          </cell>
          <cell r="D1780">
            <v>68.44</v>
          </cell>
        </row>
        <row r="1781">
          <cell r="A1781" t="str">
            <v>162112</v>
          </cell>
          <cell r="B1781" t="str">
            <v>DIAMETRO 600-400 MM</v>
          </cell>
          <cell r="C1781" t="str">
            <v>UN</v>
          </cell>
          <cell r="D1781">
            <v>80.75</v>
          </cell>
        </row>
        <row r="1782">
          <cell r="A1782" t="str">
            <v>162113</v>
          </cell>
          <cell r="B1782" t="str">
            <v>DIAMETRO 600-500 MM</v>
          </cell>
          <cell r="C1782" t="str">
            <v>UN</v>
          </cell>
          <cell r="D1782">
            <v>81.11</v>
          </cell>
        </row>
        <row r="1783">
          <cell r="A1783" t="str">
            <v>162114</v>
          </cell>
          <cell r="B1783" t="str">
            <v>DIAMETRO 700-500 MM</v>
          </cell>
          <cell r="C1783" t="str">
            <v>UN</v>
          </cell>
          <cell r="D1783">
            <v>112.98</v>
          </cell>
        </row>
        <row r="1784">
          <cell r="A1784" t="str">
            <v>162115</v>
          </cell>
          <cell r="B1784" t="str">
            <v>DIAMETRO 700-600 MM</v>
          </cell>
          <cell r="C1784" t="str">
            <v>UN</v>
          </cell>
          <cell r="D1784">
            <v>135.55000000000001</v>
          </cell>
        </row>
        <row r="1785">
          <cell r="A1785" t="str">
            <v>162116</v>
          </cell>
          <cell r="B1785" t="str">
            <v>DIAMETRO 800-600 MM</v>
          </cell>
          <cell r="C1785" t="str">
            <v>UN</v>
          </cell>
          <cell r="D1785">
            <v>159</v>
          </cell>
        </row>
        <row r="1786">
          <cell r="A1786" t="str">
            <v>162117</v>
          </cell>
          <cell r="B1786" t="str">
            <v>DIAMETRO 800-700 MM</v>
          </cell>
          <cell r="C1786" t="str">
            <v>UN</v>
          </cell>
          <cell r="D1786">
            <v>168.41</v>
          </cell>
        </row>
        <row r="1787">
          <cell r="A1787" t="str">
            <v>162118</v>
          </cell>
          <cell r="B1787" t="str">
            <v>DIAMETRO 900-700 MM</v>
          </cell>
          <cell r="C1787" t="str">
            <v>UN</v>
          </cell>
          <cell r="D1787">
            <v>195.49</v>
          </cell>
        </row>
        <row r="1788">
          <cell r="A1788" t="str">
            <v>162119</v>
          </cell>
          <cell r="B1788" t="str">
            <v>DIAMETRO 900-800 MM</v>
          </cell>
          <cell r="C1788" t="str">
            <v>UN</v>
          </cell>
          <cell r="D1788">
            <v>205.27</v>
          </cell>
        </row>
        <row r="1789">
          <cell r="A1789" t="str">
            <v>162120</v>
          </cell>
          <cell r="B1789" t="str">
            <v>DIAMETRO 1000-800 MM</v>
          </cell>
          <cell r="C1789" t="str">
            <v>UN</v>
          </cell>
          <cell r="D1789">
            <v>240.34</v>
          </cell>
        </row>
        <row r="1790">
          <cell r="A1790" t="str">
            <v>162121</v>
          </cell>
          <cell r="B1790" t="str">
            <v>DIAMETRO 1000-900 MM</v>
          </cell>
          <cell r="C1790" t="str">
            <v>UN</v>
          </cell>
          <cell r="D1790">
            <v>245.33</v>
          </cell>
        </row>
        <row r="1791">
          <cell r="A1791" t="str">
            <v>162122</v>
          </cell>
          <cell r="B1791" t="str">
            <v>DIAMETRO 1200-1000 MM</v>
          </cell>
          <cell r="C1791" t="str">
            <v>UN</v>
          </cell>
          <cell r="D1791">
            <v>278.26</v>
          </cell>
        </row>
        <row r="1793">
          <cell r="A1793" t="str">
            <v>162200</v>
          </cell>
          <cell r="B1793" t="str">
            <v>MONTAGEM DE LUVAS DE CORRER DE FERRO FUNDIDO TIPO JM</v>
          </cell>
        </row>
        <row r="1794">
          <cell r="A1794" t="str">
            <v>162201</v>
          </cell>
          <cell r="B1794" t="str">
            <v>DIAMETRO 100 MM</v>
          </cell>
          <cell r="C1794" t="str">
            <v>UN</v>
          </cell>
          <cell r="D1794">
            <v>10.77</v>
          </cell>
        </row>
        <row r="1795">
          <cell r="A1795" t="str">
            <v>162202</v>
          </cell>
          <cell r="B1795" t="str">
            <v>DIAMETRO 150 MM</v>
          </cell>
          <cell r="C1795" t="str">
            <v>UN</v>
          </cell>
          <cell r="D1795">
            <v>14.96</v>
          </cell>
        </row>
        <row r="1796">
          <cell r="A1796" t="str">
            <v>162203</v>
          </cell>
          <cell r="B1796" t="str">
            <v>DIAMETRO 200 MM</v>
          </cell>
          <cell r="C1796" t="str">
            <v>UN</v>
          </cell>
          <cell r="D1796">
            <v>18.38</v>
          </cell>
        </row>
        <row r="1797">
          <cell r="A1797" t="str">
            <v>162204</v>
          </cell>
          <cell r="B1797" t="str">
            <v>DIAMETRO 250 MM</v>
          </cell>
          <cell r="C1797" t="str">
            <v>UN</v>
          </cell>
          <cell r="D1797">
            <v>24.48</v>
          </cell>
        </row>
        <row r="1798">
          <cell r="A1798" t="str">
            <v>162205</v>
          </cell>
          <cell r="B1798" t="str">
            <v>DIAMETRO 300 MM</v>
          </cell>
          <cell r="C1798" t="str">
            <v>UN</v>
          </cell>
          <cell r="D1798">
            <v>31.95</v>
          </cell>
        </row>
        <row r="1799">
          <cell r="A1799" t="str">
            <v>162206</v>
          </cell>
          <cell r="B1799" t="str">
            <v>DIAMETRO 400 MM</v>
          </cell>
          <cell r="C1799" t="str">
            <v>UN</v>
          </cell>
          <cell r="D1799">
            <v>45.51</v>
          </cell>
        </row>
        <row r="1800">
          <cell r="A1800" t="str">
            <v>162207</v>
          </cell>
          <cell r="B1800" t="str">
            <v>DIAMETRO 500 MM</v>
          </cell>
          <cell r="C1800" t="str">
            <v>UN</v>
          </cell>
          <cell r="D1800">
            <v>59.27</v>
          </cell>
        </row>
        <row r="1801">
          <cell r="A1801" t="str">
            <v>162208</v>
          </cell>
          <cell r="B1801" t="str">
            <v>DIAMETRO 600 MM</v>
          </cell>
          <cell r="C1801" t="str">
            <v>UN</v>
          </cell>
          <cell r="D1801">
            <v>83.68</v>
          </cell>
        </row>
        <row r="1802">
          <cell r="A1802" t="str">
            <v>162209</v>
          </cell>
          <cell r="B1802" t="str">
            <v>DIAMETRO 700 MM</v>
          </cell>
          <cell r="C1802" t="str">
            <v>UN</v>
          </cell>
          <cell r="D1802">
            <v>113.4</v>
          </cell>
        </row>
        <row r="1803">
          <cell r="A1803" t="str">
            <v>162210</v>
          </cell>
          <cell r="B1803" t="str">
            <v>DIAMETRO 800 MM</v>
          </cell>
          <cell r="C1803" t="str">
            <v>UN</v>
          </cell>
          <cell r="D1803">
            <v>161.75</v>
          </cell>
        </row>
        <row r="1804">
          <cell r="A1804" t="str">
            <v>162211</v>
          </cell>
          <cell r="B1804" t="str">
            <v>DIAMETRO 900 MM</v>
          </cell>
          <cell r="C1804" t="str">
            <v>UN</v>
          </cell>
          <cell r="D1804">
            <v>190.33</v>
          </cell>
        </row>
        <row r="1805">
          <cell r="A1805" t="str">
            <v>162212</v>
          </cell>
          <cell r="B1805" t="str">
            <v>DIAMETRO 1000 MM</v>
          </cell>
          <cell r="C1805" t="str">
            <v>UN</v>
          </cell>
          <cell r="D1805">
            <v>225.4</v>
          </cell>
        </row>
        <row r="1806">
          <cell r="A1806" t="str">
            <v>162213</v>
          </cell>
          <cell r="B1806" t="str">
            <v>DIAMETRO 1200 MM</v>
          </cell>
          <cell r="C1806" t="str">
            <v>UN</v>
          </cell>
          <cell r="D1806">
            <v>249.76</v>
          </cell>
        </row>
        <row r="1808">
          <cell r="A1808" t="str">
            <v>162300</v>
          </cell>
          <cell r="B1808" t="str">
            <v>MONTAGEM DE EXTREMIDADES DE FERRO FUNDIDO TIPO JM/F</v>
          </cell>
        </row>
        <row r="1809">
          <cell r="A1809" t="str">
            <v>162301</v>
          </cell>
          <cell r="B1809" t="str">
            <v>DIAMETRO 300 MM</v>
          </cell>
          <cell r="C1809" t="str">
            <v>UN</v>
          </cell>
          <cell r="D1809">
            <v>43.02</v>
          </cell>
        </row>
        <row r="1810">
          <cell r="A1810" t="str">
            <v>162302</v>
          </cell>
          <cell r="B1810" t="str">
            <v>DIAMETRO 400 MM</v>
          </cell>
          <cell r="C1810" t="str">
            <v>UN</v>
          </cell>
          <cell r="D1810">
            <v>60.11</v>
          </cell>
        </row>
        <row r="1811">
          <cell r="A1811" t="str">
            <v>162303</v>
          </cell>
          <cell r="B1811" t="str">
            <v>DIAMETRO 500 MM</v>
          </cell>
          <cell r="C1811" t="str">
            <v>UN</v>
          </cell>
          <cell r="D1811">
            <v>81.62</v>
          </cell>
        </row>
        <row r="1812">
          <cell r="A1812" t="str">
            <v>162304</v>
          </cell>
          <cell r="B1812" t="str">
            <v>DIAMETRO 600 MM</v>
          </cell>
          <cell r="C1812" t="str">
            <v>UN</v>
          </cell>
          <cell r="D1812">
            <v>107.37</v>
          </cell>
        </row>
        <row r="1813">
          <cell r="A1813" t="str">
            <v>162305</v>
          </cell>
          <cell r="B1813" t="str">
            <v>DIAMETRO 700 MM</v>
          </cell>
          <cell r="C1813" t="str">
            <v>UN</v>
          </cell>
          <cell r="D1813">
            <v>142.41999999999999</v>
          </cell>
        </row>
        <row r="1814">
          <cell r="A1814" t="str">
            <v>162306</v>
          </cell>
          <cell r="B1814" t="str">
            <v>DIAMETRO 800 MM</v>
          </cell>
          <cell r="C1814" t="str">
            <v>UN</v>
          </cell>
          <cell r="D1814">
            <v>211.21</v>
          </cell>
        </row>
        <row r="1815">
          <cell r="A1815" t="str">
            <v>162307</v>
          </cell>
          <cell r="B1815" t="str">
            <v>DIAMETRO 900 MM</v>
          </cell>
          <cell r="C1815" t="str">
            <v>UN</v>
          </cell>
          <cell r="D1815">
            <v>244.87</v>
          </cell>
        </row>
        <row r="1816">
          <cell r="A1816" t="str">
            <v>162308</v>
          </cell>
          <cell r="B1816" t="str">
            <v>DIAMETRO 1000 MM</v>
          </cell>
          <cell r="C1816" t="str">
            <v>UN</v>
          </cell>
          <cell r="D1816">
            <v>296.32</v>
          </cell>
        </row>
        <row r="1817">
          <cell r="A1817" t="str">
            <v>162309</v>
          </cell>
          <cell r="B1817" t="str">
            <v>DIAMETRO 1200 MM</v>
          </cell>
          <cell r="C1817" t="str">
            <v>UN</v>
          </cell>
          <cell r="D1817">
            <v>321.45999999999998</v>
          </cell>
        </row>
        <row r="1819">
          <cell r="A1819" t="str">
            <v>162400</v>
          </cell>
          <cell r="B1819" t="str">
            <v>MONTAGEM CURVAS DE FERRO FUNDIDO 90 GR TIPO JE</v>
          </cell>
        </row>
        <row r="1820">
          <cell r="A1820" t="str">
            <v>162401</v>
          </cell>
          <cell r="B1820" t="str">
            <v>DIAMETRO 100 MM</v>
          </cell>
          <cell r="C1820" t="str">
            <v>UN</v>
          </cell>
          <cell r="D1820">
            <v>8.67</v>
          </cell>
        </row>
        <row r="1821">
          <cell r="A1821" t="str">
            <v>162402</v>
          </cell>
          <cell r="B1821" t="str">
            <v>DIAMETRO 150 MM</v>
          </cell>
          <cell r="C1821" t="str">
            <v>UN</v>
          </cell>
          <cell r="D1821">
            <v>10.06</v>
          </cell>
        </row>
        <row r="1822">
          <cell r="A1822" t="str">
            <v>162403</v>
          </cell>
          <cell r="B1822" t="str">
            <v>DIAMETRO 200 MM</v>
          </cell>
          <cell r="C1822" t="str">
            <v>UN</v>
          </cell>
          <cell r="D1822">
            <v>13.75</v>
          </cell>
        </row>
        <row r="1823">
          <cell r="A1823" t="str">
            <v>162404</v>
          </cell>
          <cell r="B1823" t="str">
            <v>DIAMETRO 250 MM</v>
          </cell>
          <cell r="C1823" t="str">
            <v>UN</v>
          </cell>
          <cell r="D1823">
            <v>17.48</v>
          </cell>
        </row>
        <row r="1824">
          <cell r="A1824" t="str">
            <v>162405</v>
          </cell>
          <cell r="B1824" t="str">
            <v>DIAMETRO 300 MM</v>
          </cell>
          <cell r="C1824" t="str">
            <v>UN</v>
          </cell>
          <cell r="D1824">
            <v>22.41</v>
          </cell>
        </row>
        <row r="1825">
          <cell r="A1825" t="str">
            <v>162406</v>
          </cell>
          <cell r="B1825" t="str">
            <v>DIAMETRO 400 MM</v>
          </cell>
          <cell r="C1825" t="str">
            <v>UN</v>
          </cell>
          <cell r="D1825">
            <v>32.58</v>
          </cell>
        </row>
        <row r="1826">
          <cell r="A1826" t="str">
            <v>162407</v>
          </cell>
          <cell r="B1826" t="str">
            <v>DIAMETRO 500 MM</v>
          </cell>
          <cell r="C1826" t="str">
            <v>UN</v>
          </cell>
          <cell r="D1826">
            <v>45.11</v>
          </cell>
        </row>
        <row r="1827">
          <cell r="A1827" t="str">
            <v>162408</v>
          </cell>
          <cell r="B1827" t="str">
            <v>DIAMETRO 600 MM</v>
          </cell>
          <cell r="C1827" t="str">
            <v>UN</v>
          </cell>
          <cell r="D1827">
            <v>61.48</v>
          </cell>
        </row>
        <row r="1829">
          <cell r="A1829" t="str">
            <v>162500</v>
          </cell>
          <cell r="B1829" t="str">
            <v>MONTAGEM DE CURVAS DE FERRO FUNDIDO 45 GR TIPO JE</v>
          </cell>
        </row>
        <row r="1830">
          <cell r="A1830" t="str">
            <v>162501</v>
          </cell>
          <cell r="B1830" t="str">
            <v>DIAMETRO 100 MM</v>
          </cell>
          <cell r="C1830" t="str">
            <v>UN</v>
          </cell>
          <cell r="D1830">
            <v>8.6</v>
          </cell>
        </row>
        <row r="1831">
          <cell r="A1831" t="str">
            <v>162502</v>
          </cell>
          <cell r="B1831" t="str">
            <v>DIAMETRO 150 MM</v>
          </cell>
          <cell r="C1831" t="str">
            <v>UN</v>
          </cell>
          <cell r="D1831">
            <v>9.82</v>
          </cell>
        </row>
        <row r="1832">
          <cell r="A1832" t="str">
            <v>162503</v>
          </cell>
          <cell r="B1832" t="str">
            <v>DIAMETRO 200 MM</v>
          </cell>
          <cell r="C1832" t="str">
            <v>UN</v>
          </cell>
          <cell r="D1832">
            <v>13.22</v>
          </cell>
        </row>
        <row r="1833">
          <cell r="A1833" t="str">
            <v>162504</v>
          </cell>
          <cell r="B1833" t="str">
            <v>DIAMETRO 250 MM</v>
          </cell>
          <cell r="C1833" t="str">
            <v>UN</v>
          </cell>
          <cell r="D1833">
            <v>16.55</v>
          </cell>
        </row>
        <row r="1834">
          <cell r="A1834" t="str">
            <v>162505</v>
          </cell>
          <cell r="B1834" t="str">
            <v>DIAMETRO 300 MM</v>
          </cell>
          <cell r="C1834" t="str">
            <v>UN</v>
          </cell>
          <cell r="D1834">
            <v>20.74</v>
          </cell>
        </row>
        <row r="1835">
          <cell r="A1835" t="str">
            <v>162506</v>
          </cell>
          <cell r="B1835" t="str">
            <v>DIAMETRO 400 MM</v>
          </cell>
          <cell r="C1835" t="str">
            <v>UN</v>
          </cell>
          <cell r="D1835">
            <v>29.39</v>
          </cell>
        </row>
        <row r="1836">
          <cell r="A1836" t="str">
            <v>162507</v>
          </cell>
          <cell r="B1836" t="str">
            <v>DIAMETRO 500 MM</v>
          </cell>
          <cell r="C1836" t="str">
            <v>UN</v>
          </cell>
          <cell r="D1836">
            <v>39.67</v>
          </cell>
        </row>
        <row r="1837">
          <cell r="A1837" t="str">
            <v>162508</v>
          </cell>
          <cell r="B1837" t="str">
            <v>DIAMETRO 600 MM</v>
          </cell>
          <cell r="C1837" t="str">
            <v>UN</v>
          </cell>
          <cell r="D1837">
            <v>52.26</v>
          </cell>
        </row>
        <row r="1839">
          <cell r="A1839" t="str">
            <v>162600</v>
          </cell>
          <cell r="B1839" t="str">
            <v>MONTAGEM DE CURVA DE FERRO FUNDIDO 22 GR 30 MIN. TIPO JE</v>
          </cell>
        </row>
        <row r="1840">
          <cell r="A1840" t="str">
            <v>162601</v>
          </cell>
          <cell r="B1840" t="str">
            <v>DIAMETRO 100 MM</v>
          </cell>
          <cell r="C1840" t="str">
            <v>UN</v>
          </cell>
          <cell r="D1840">
            <v>8.52</v>
          </cell>
        </row>
        <row r="1841">
          <cell r="A1841" t="str">
            <v>162602</v>
          </cell>
          <cell r="B1841" t="str">
            <v>DIAMETRO 150 MM</v>
          </cell>
          <cell r="C1841" t="str">
            <v>UN</v>
          </cell>
          <cell r="D1841">
            <v>9.74</v>
          </cell>
        </row>
        <row r="1842">
          <cell r="A1842" t="str">
            <v>162603</v>
          </cell>
          <cell r="B1842" t="str">
            <v>DIAMETRO 200 MM</v>
          </cell>
          <cell r="C1842" t="str">
            <v>UN</v>
          </cell>
          <cell r="D1842">
            <v>12.87</v>
          </cell>
        </row>
        <row r="1843">
          <cell r="A1843" t="str">
            <v>162604</v>
          </cell>
          <cell r="B1843" t="str">
            <v>DIAMETRO 250 MM</v>
          </cell>
          <cell r="C1843" t="str">
            <v>UN</v>
          </cell>
          <cell r="D1843">
            <v>16.03</v>
          </cell>
        </row>
        <row r="1844">
          <cell r="A1844" t="str">
            <v>162605</v>
          </cell>
          <cell r="B1844" t="str">
            <v>DIAMETRO 300 MM</v>
          </cell>
          <cell r="C1844" t="str">
            <v>UN</v>
          </cell>
          <cell r="D1844">
            <v>19.89</v>
          </cell>
        </row>
        <row r="1845">
          <cell r="A1845" t="str">
            <v>162606</v>
          </cell>
          <cell r="B1845" t="str">
            <v>DIAMETRO 400 MM</v>
          </cell>
          <cell r="C1845" t="str">
            <v>UN</v>
          </cell>
          <cell r="D1845">
            <v>27.73</v>
          </cell>
        </row>
        <row r="1846">
          <cell r="A1846" t="str">
            <v>162607</v>
          </cell>
          <cell r="B1846" t="str">
            <v>DIAMETRO 500 MM</v>
          </cell>
          <cell r="C1846" t="str">
            <v>UN</v>
          </cell>
          <cell r="D1846">
            <v>36.119999999999997</v>
          </cell>
        </row>
        <row r="1847">
          <cell r="A1847" t="str">
            <v>162608</v>
          </cell>
          <cell r="B1847" t="str">
            <v>DIAMETRO 600 MM</v>
          </cell>
          <cell r="C1847" t="str">
            <v>UN</v>
          </cell>
          <cell r="D1847">
            <v>46.84</v>
          </cell>
        </row>
        <row r="1849">
          <cell r="A1849" t="str">
            <v>162700</v>
          </cell>
          <cell r="B1849" t="str">
            <v>MONTAGEM DE CURVAS DE FERRO FUNDIDO 11 GR 15 MIN. TIPO JE</v>
          </cell>
        </row>
        <row r="1850">
          <cell r="A1850" t="str">
            <v>162701</v>
          </cell>
          <cell r="B1850" t="str">
            <v>DIAMETRO 300 MM</v>
          </cell>
          <cell r="C1850" t="str">
            <v>UN</v>
          </cell>
          <cell r="D1850">
            <v>19.52</v>
          </cell>
        </row>
        <row r="1851">
          <cell r="A1851" t="str">
            <v>162702</v>
          </cell>
          <cell r="B1851" t="str">
            <v>DIAMETRO 400 MM</v>
          </cell>
          <cell r="C1851" t="str">
            <v>UN</v>
          </cell>
          <cell r="D1851">
            <v>26.78</v>
          </cell>
        </row>
        <row r="1852">
          <cell r="A1852" t="str">
            <v>162703</v>
          </cell>
          <cell r="B1852" t="str">
            <v>DIAMETRO 500 MM</v>
          </cell>
          <cell r="C1852" t="str">
            <v>UN</v>
          </cell>
          <cell r="D1852">
            <v>34.58</v>
          </cell>
        </row>
        <row r="1853">
          <cell r="A1853" t="str">
            <v>162704</v>
          </cell>
          <cell r="B1853" t="str">
            <v>DIAMETRO 600 MM</v>
          </cell>
          <cell r="C1853" t="str">
            <v>UN</v>
          </cell>
          <cell r="D1853">
            <v>44.48</v>
          </cell>
        </row>
        <row r="1855">
          <cell r="A1855" t="str">
            <v>162800</v>
          </cell>
          <cell r="B1855" t="str">
            <v>MONTAGEM DE CRUZETAS DE FERRO FUNDIDO TIPO JE</v>
          </cell>
        </row>
        <row r="1856">
          <cell r="A1856" t="str">
            <v>162801</v>
          </cell>
          <cell r="B1856" t="str">
            <v>DIAMETRO 100-50 MM</v>
          </cell>
          <cell r="C1856" t="str">
            <v>UN</v>
          </cell>
          <cell r="D1856">
            <v>16.95</v>
          </cell>
        </row>
        <row r="1857">
          <cell r="A1857" t="str">
            <v>162802</v>
          </cell>
          <cell r="B1857" t="str">
            <v>DIAMETRO 100-75 MM</v>
          </cell>
          <cell r="C1857" t="str">
            <v>UN</v>
          </cell>
          <cell r="D1857">
            <v>17.18</v>
          </cell>
        </row>
        <row r="1858">
          <cell r="A1858" t="str">
            <v>162803</v>
          </cell>
          <cell r="B1858" t="str">
            <v>DIAMETRO 100-100 MM</v>
          </cell>
          <cell r="C1858" t="str">
            <v>UN</v>
          </cell>
          <cell r="D1858">
            <v>17.309999999999999</v>
          </cell>
        </row>
        <row r="1859">
          <cell r="A1859" t="str">
            <v>162804</v>
          </cell>
          <cell r="B1859" t="str">
            <v>DIAMETRO 150-50 MM</v>
          </cell>
          <cell r="C1859" t="str">
            <v>UN</v>
          </cell>
          <cell r="D1859">
            <v>12.99</v>
          </cell>
        </row>
        <row r="1860">
          <cell r="A1860" t="str">
            <v>162805</v>
          </cell>
          <cell r="B1860" t="str">
            <v>DIAMETRO 150-75 MM</v>
          </cell>
          <cell r="C1860" t="str">
            <v>UN</v>
          </cell>
          <cell r="D1860">
            <v>20.079999999999998</v>
          </cell>
        </row>
        <row r="1861">
          <cell r="A1861" t="str">
            <v>162806</v>
          </cell>
          <cell r="B1861" t="str">
            <v>DIAMETRO 150-100 MM</v>
          </cell>
          <cell r="C1861" t="str">
            <v>UN</v>
          </cell>
          <cell r="D1861">
            <v>21.08</v>
          </cell>
        </row>
        <row r="1862">
          <cell r="A1862" t="str">
            <v>162807</v>
          </cell>
          <cell r="B1862" t="str">
            <v>DIAMETRO 150-150 MM</v>
          </cell>
          <cell r="C1862" t="str">
            <v>UN</v>
          </cell>
          <cell r="D1862">
            <v>22.31</v>
          </cell>
        </row>
        <row r="1863">
          <cell r="A1863" t="str">
            <v>162808</v>
          </cell>
          <cell r="B1863" t="str">
            <v>DIAMETRO 200-50 MM</v>
          </cell>
          <cell r="C1863" t="str">
            <v>UN</v>
          </cell>
          <cell r="D1863">
            <v>15.01</v>
          </cell>
        </row>
        <row r="1864">
          <cell r="A1864" t="str">
            <v>162809</v>
          </cell>
          <cell r="B1864" t="str">
            <v>DIAMETRO 200-75 MM</v>
          </cell>
          <cell r="C1864" t="str">
            <v>UN</v>
          </cell>
          <cell r="D1864">
            <v>16.649999999999999</v>
          </cell>
        </row>
        <row r="1865">
          <cell r="A1865" t="str">
            <v>162810</v>
          </cell>
          <cell r="B1865" t="str">
            <v>DIAMETRO 200-100 MM</v>
          </cell>
          <cell r="C1865" t="str">
            <v>UN</v>
          </cell>
          <cell r="D1865">
            <v>25.44</v>
          </cell>
        </row>
        <row r="1866">
          <cell r="A1866" t="str">
            <v>162811</v>
          </cell>
          <cell r="B1866" t="str">
            <v>DIAMETRO 200-200 MM</v>
          </cell>
          <cell r="C1866" t="str">
            <v>UN</v>
          </cell>
          <cell r="D1866">
            <v>27.53</v>
          </cell>
        </row>
        <row r="1867">
          <cell r="A1867" t="str">
            <v>162812</v>
          </cell>
          <cell r="B1867" t="str">
            <v>DIAMETRO 250-50 MM</v>
          </cell>
          <cell r="C1867" t="str">
            <v>UN</v>
          </cell>
          <cell r="D1867">
            <v>23.2</v>
          </cell>
        </row>
        <row r="1868">
          <cell r="A1868" t="str">
            <v>162813</v>
          </cell>
          <cell r="B1868" t="str">
            <v>DIAMETRO 250-75 MM</v>
          </cell>
          <cell r="C1868" t="str">
            <v>UN</v>
          </cell>
          <cell r="D1868">
            <v>30.56</v>
          </cell>
        </row>
        <row r="1869">
          <cell r="A1869" t="str">
            <v>162814</v>
          </cell>
          <cell r="B1869" t="str">
            <v>DIAMETRO 250-100 MM</v>
          </cell>
          <cell r="C1869" t="str">
            <v>UN</v>
          </cell>
          <cell r="D1869">
            <v>30.92</v>
          </cell>
        </row>
        <row r="1870">
          <cell r="A1870" t="str">
            <v>162815</v>
          </cell>
          <cell r="B1870" t="str">
            <v>DIAMETRO 250-250 MM</v>
          </cell>
          <cell r="C1870" t="str">
            <v>UN</v>
          </cell>
          <cell r="D1870">
            <v>32.47</v>
          </cell>
        </row>
        <row r="1871">
          <cell r="A1871" t="str">
            <v>162816</v>
          </cell>
          <cell r="B1871" t="str">
            <v>DIAMETRO 300-75 MM</v>
          </cell>
          <cell r="C1871" t="str">
            <v>UN</v>
          </cell>
          <cell r="D1871">
            <v>36.880000000000003</v>
          </cell>
        </row>
        <row r="1872">
          <cell r="A1872" t="str">
            <v>162817</v>
          </cell>
          <cell r="B1872" t="str">
            <v>DIAMETRO 300-100 MM</v>
          </cell>
          <cell r="C1872" t="str">
            <v>UN</v>
          </cell>
          <cell r="D1872">
            <v>37.46</v>
          </cell>
        </row>
        <row r="1873">
          <cell r="A1873" t="str">
            <v>162818</v>
          </cell>
          <cell r="B1873" t="str">
            <v>DIAMETRO 300-200 MM</v>
          </cell>
          <cell r="C1873" t="str">
            <v>UN</v>
          </cell>
          <cell r="D1873">
            <v>38.6</v>
          </cell>
        </row>
        <row r="1874">
          <cell r="A1874" t="str">
            <v>162819</v>
          </cell>
          <cell r="B1874" t="str">
            <v>DIAMETRO 300-300 MM</v>
          </cell>
          <cell r="C1874" t="str">
            <v>UN</v>
          </cell>
          <cell r="D1874">
            <v>40.75</v>
          </cell>
        </row>
        <row r="1875">
          <cell r="A1875" t="str">
            <v>162820</v>
          </cell>
          <cell r="B1875" t="str">
            <v>DIAMETRO 400-75 MM</v>
          </cell>
          <cell r="C1875" t="str">
            <v>UN</v>
          </cell>
          <cell r="D1875">
            <v>48.95</v>
          </cell>
        </row>
        <row r="1876">
          <cell r="A1876" t="str">
            <v>162821</v>
          </cell>
          <cell r="B1876" t="str">
            <v>DIAMETRO 400-100 MM</v>
          </cell>
          <cell r="C1876" t="str">
            <v>UN</v>
          </cell>
          <cell r="D1876">
            <v>49.58</v>
          </cell>
        </row>
        <row r="1877">
          <cell r="A1877" t="str">
            <v>162822</v>
          </cell>
          <cell r="B1877" t="str">
            <v>DIAMETRO 400-200 MM</v>
          </cell>
          <cell r="C1877" t="str">
            <v>UN</v>
          </cell>
          <cell r="D1877">
            <v>51.2</v>
          </cell>
        </row>
        <row r="1878">
          <cell r="A1878" t="str">
            <v>162823</v>
          </cell>
          <cell r="B1878" t="str">
            <v>DIAMETRO 400-300 MM</v>
          </cell>
          <cell r="C1878" t="str">
            <v>UN</v>
          </cell>
          <cell r="D1878">
            <v>53.57</v>
          </cell>
        </row>
        <row r="1879">
          <cell r="A1879" t="str">
            <v>162824</v>
          </cell>
          <cell r="B1879" t="str">
            <v>DIAMETRO 400-400 MM</v>
          </cell>
          <cell r="C1879" t="str">
            <v>UN</v>
          </cell>
          <cell r="D1879">
            <v>56.37</v>
          </cell>
        </row>
        <row r="1880">
          <cell r="A1880" t="str">
            <v>162825</v>
          </cell>
          <cell r="B1880" t="str">
            <v>DIAMETRO 500-75 MM</v>
          </cell>
          <cell r="C1880" t="str">
            <v>UN</v>
          </cell>
          <cell r="D1880">
            <v>58.38</v>
          </cell>
        </row>
        <row r="1881">
          <cell r="A1881" t="str">
            <v>162826</v>
          </cell>
          <cell r="B1881" t="str">
            <v>DIAMETRO 500-100 MM</v>
          </cell>
          <cell r="C1881" t="str">
            <v>UN</v>
          </cell>
          <cell r="D1881">
            <v>61.71</v>
          </cell>
        </row>
        <row r="1882">
          <cell r="A1882" t="str">
            <v>162827</v>
          </cell>
          <cell r="B1882" t="str">
            <v>DIAMETRO 500-200 MM</v>
          </cell>
          <cell r="C1882" t="str">
            <v>UN</v>
          </cell>
          <cell r="D1882">
            <v>63.82</v>
          </cell>
        </row>
        <row r="1883">
          <cell r="A1883" t="str">
            <v>162828</v>
          </cell>
          <cell r="B1883" t="str">
            <v>DIAMETRO 500-300 MM</v>
          </cell>
          <cell r="C1883" t="str">
            <v>UN</v>
          </cell>
          <cell r="D1883">
            <v>67.069999999999993</v>
          </cell>
        </row>
        <row r="1884">
          <cell r="A1884" t="str">
            <v>162829</v>
          </cell>
          <cell r="B1884" t="str">
            <v>DIAMETRO 500-500 MM</v>
          </cell>
          <cell r="C1884" t="str">
            <v>UN</v>
          </cell>
          <cell r="D1884">
            <v>74.22</v>
          </cell>
        </row>
        <row r="1885">
          <cell r="A1885" t="str">
            <v>162830</v>
          </cell>
          <cell r="B1885" t="str">
            <v>DIAMETRO 600-75 MM</v>
          </cell>
          <cell r="C1885" t="str">
            <v>UN</v>
          </cell>
          <cell r="D1885">
            <v>75.06</v>
          </cell>
        </row>
        <row r="1886">
          <cell r="A1886" t="str">
            <v>162831</v>
          </cell>
          <cell r="B1886" t="str">
            <v>DIAMETRO 600-100 MM</v>
          </cell>
          <cell r="C1886" t="str">
            <v>UN</v>
          </cell>
          <cell r="D1886">
            <v>76.599999999999994</v>
          </cell>
        </row>
        <row r="1887">
          <cell r="A1887" t="str">
            <v>162832</v>
          </cell>
          <cell r="B1887" t="str">
            <v>DIAMETRO 600-200 MM</v>
          </cell>
          <cell r="C1887" t="str">
            <v>UN</v>
          </cell>
          <cell r="D1887">
            <v>79.72</v>
          </cell>
        </row>
        <row r="1888">
          <cell r="A1888" t="str">
            <v>162833</v>
          </cell>
          <cell r="B1888" t="str">
            <v>DIAMETRO 600-300 MM</v>
          </cell>
          <cell r="C1888" t="str">
            <v>UN</v>
          </cell>
          <cell r="D1888">
            <v>83.6</v>
          </cell>
        </row>
        <row r="1889">
          <cell r="A1889" t="str">
            <v>162834</v>
          </cell>
          <cell r="B1889" t="str">
            <v>DIAMETRO 600-400 MM</v>
          </cell>
          <cell r="C1889" t="str">
            <v>UN</v>
          </cell>
          <cell r="D1889">
            <v>87.58</v>
          </cell>
        </row>
        <row r="1890">
          <cell r="A1890" t="str">
            <v>162835</v>
          </cell>
          <cell r="B1890" t="str">
            <v>DIAMETRO 600-600 MM</v>
          </cell>
          <cell r="C1890" t="str">
            <v>UN</v>
          </cell>
          <cell r="D1890">
            <v>98.48</v>
          </cell>
        </row>
        <row r="1892">
          <cell r="A1892" t="str">
            <v>162900</v>
          </cell>
          <cell r="B1892" t="str">
            <v>MONTAGEM DE TES DE FERRO FUNDIDO TIPO JE</v>
          </cell>
        </row>
        <row r="1893">
          <cell r="A1893" t="str">
            <v>162901</v>
          </cell>
          <cell r="B1893" t="str">
            <v>DIAMETRO 100-50 MM</v>
          </cell>
          <cell r="C1893" t="str">
            <v>UN</v>
          </cell>
          <cell r="D1893">
            <v>11.01</v>
          </cell>
        </row>
        <row r="1894">
          <cell r="A1894" t="str">
            <v>162902</v>
          </cell>
          <cell r="B1894" t="str">
            <v>DIAMETRO 100-75 MM</v>
          </cell>
          <cell r="C1894" t="str">
            <v>UN</v>
          </cell>
          <cell r="D1894">
            <v>11.09</v>
          </cell>
        </row>
        <row r="1895">
          <cell r="A1895" t="str">
            <v>162903</v>
          </cell>
          <cell r="B1895" t="str">
            <v>DIAMETRO 100-100 MM</v>
          </cell>
          <cell r="C1895" t="str">
            <v>UN</v>
          </cell>
          <cell r="D1895">
            <v>12.98</v>
          </cell>
        </row>
        <row r="1896">
          <cell r="A1896" t="str">
            <v>162904</v>
          </cell>
          <cell r="B1896" t="str">
            <v>DIAMETRO 150-50 MM</v>
          </cell>
          <cell r="C1896" t="str">
            <v>UN</v>
          </cell>
          <cell r="D1896">
            <v>12.22</v>
          </cell>
        </row>
        <row r="1897">
          <cell r="A1897" t="str">
            <v>162905</v>
          </cell>
          <cell r="B1897" t="str">
            <v>DIAMETRO 150-75 MM</v>
          </cell>
          <cell r="C1897" t="str">
            <v>UN</v>
          </cell>
          <cell r="D1897">
            <v>12.3</v>
          </cell>
        </row>
        <row r="1898">
          <cell r="A1898" t="str">
            <v>162906</v>
          </cell>
          <cell r="B1898" t="str">
            <v>DIAMETRO 150-100 MM</v>
          </cell>
          <cell r="C1898" t="str">
            <v>UN</v>
          </cell>
          <cell r="D1898">
            <v>14.27</v>
          </cell>
        </row>
        <row r="1899">
          <cell r="A1899" t="str">
            <v>162907</v>
          </cell>
          <cell r="B1899" t="str">
            <v>DIAMETRO 150-150 MM</v>
          </cell>
          <cell r="C1899" t="str">
            <v>UN</v>
          </cell>
          <cell r="D1899">
            <v>14.88</v>
          </cell>
        </row>
        <row r="1900">
          <cell r="A1900" t="str">
            <v>162908</v>
          </cell>
          <cell r="B1900" t="str">
            <v>DIAMETRO 200-50 MM</v>
          </cell>
          <cell r="C1900" t="str">
            <v>UN</v>
          </cell>
          <cell r="D1900">
            <v>15.38</v>
          </cell>
        </row>
        <row r="1901">
          <cell r="A1901" t="str">
            <v>162909</v>
          </cell>
          <cell r="B1901" t="str">
            <v>DIAMETRO 200-75 MM</v>
          </cell>
          <cell r="C1901" t="str">
            <v>UN</v>
          </cell>
          <cell r="D1901">
            <v>15.64</v>
          </cell>
        </row>
        <row r="1902">
          <cell r="A1902" t="str">
            <v>162910</v>
          </cell>
          <cell r="B1902" t="str">
            <v>DIAMETRO 200-100 MM</v>
          </cell>
          <cell r="C1902" t="str">
            <v>UN</v>
          </cell>
          <cell r="D1902">
            <v>17.510000000000002</v>
          </cell>
        </row>
        <row r="1903">
          <cell r="A1903" t="str">
            <v>162911</v>
          </cell>
          <cell r="B1903" t="str">
            <v>DIAMETRO 200-200 MM</v>
          </cell>
          <cell r="C1903" t="str">
            <v>UN</v>
          </cell>
          <cell r="D1903">
            <v>20.059999999999999</v>
          </cell>
        </row>
        <row r="1904">
          <cell r="A1904" t="str">
            <v>162912</v>
          </cell>
          <cell r="B1904" t="str">
            <v>DIAMETRO 250-50 MM</v>
          </cell>
          <cell r="C1904" t="str">
            <v>UN</v>
          </cell>
          <cell r="D1904">
            <v>18.350000000000001</v>
          </cell>
        </row>
        <row r="1905">
          <cell r="A1905" t="str">
            <v>162913</v>
          </cell>
          <cell r="B1905" t="str">
            <v>DIAMETRO 250-75 MM</v>
          </cell>
          <cell r="C1905" t="str">
            <v>UN</v>
          </cell>
          <cell r="D1905">
            <v>18.62</v>
          </cell>
        </row>
        <row r="1906">
          <cell r="A1906" t="str">
            <v>162914</v>
          </cell>
          <cell r="B1906" t="str">
            <v>DIAMETRO 250-100 MM</v>
          </cell>
          <cell r="C1906" t="str">
            <v>UN</v>
          </cell>
          <cell r="D1906">
            <v>20.68</v>
          </cell>
        </row>
        <row r="1907">
          <cell r="A1907" t="str">
            <v>162915</v>
          </cell>
          <cell r="B1907" t="str">
            <v>DIAMETRO 250-250 MM</v>
          </cell>
          <cell r="C1907" t="str">
            <v>UN</v>
          </cell>
          <cell r="D1907">
            <v>24.96</v>
          </cell>
        </row>
        <row r="1908">
          <cell r="A1908" t="str">
            <v>162916</v>
          </cell>
          <cell r="B1908" t="str">
            <v>DIAMETRO 300-75 MM</v>
          </cell>
          <cell r="C1908" t="str">
            <v>UN</v>
          </cell>
          <cell r="D1908">
            <v>22.29</v>
          </cell>
        </row>
        <row r="1909">
          <cell r="A1909" t="str">
            <v>162917</v>
          </cell>
          <cell r="B1909" t="str">
            <v>DIAMETRO 300-100 MM</v>
          </cell>
          <cell r="C1909" t="str">
            <v>UN</v>
          </cell>
          <cell r="D1909">
            <v>24.61</v>
          </cell>
        </row>
        <row r="1910">
          <cell r="A1910" t="str">
            <v>162918</v>
          </cell>
          <cell r="B1910" t="str">
            <v>DIAMETRO 300-150 MM</v>
          </cell>
          <cell r="C1910" t="str">
            <v>UN</v>
          </cell>
          <cell r="D1910">
            <v>25.4</v>
          </cell>
        </row>
        <row r="1911">
          <cell r="A1911" t="str">
            <v>162919</v>
          </cell>
          <cell r="B1911" t="str">
            <v>DIAMETRO 300-200 MM</v>
          </cell>
          <cell r="C1911" t="str">
            <v>UN</v>
          </cell>
          <cell r="D1911">
            <v>27.31</v>
          </cell>
        </row>
        <row r="1912">
          <cell r="A1912" t="str">
            <v>162920</v>
          </cell>
          <cell r="B1912" t="str">
            <v>DIAMETRO 300-250 MM</v>
          </cell>
          <cell r="C1912" t="str">
            <v>UN</v>
          </cell>
          <cell r="D1912">
            <v>29.14</v>
          </cell>
        </row>
        <row r="1913">
          <cell r="A1913" t="str">
            <v>162921</v>
          </cell>
          <cell r="B1913" t="str">
            <v>DIAMETRO 300-300 MM</v>
          </cell>
          <cell r="C1913" t="str">
            <v>UN</v>
          </cell>
          <cell r="D1913">
            <v>31.52</v>
          </cell>
        </row>
        <row r="1914">
          <cell r="A1914" t="str">
            <v>162922</v>
          </cell>
          <cell r="B1914" t="str">
            <v>DIAMETRO 400-75 MM</v>
          </cell>
          <cell r="C1914" t="str">
            <v>UN</v>
          </cell>
          <cell r="D1914">
            <v>29.88</v>
          </cell>
        </row>
        <row r="1915">
          <cell r="A1915" t="str">
            <v>162923</v>
          </cell>
          <cell r="B1915" t="str">
            <v>DIAMETRO 400-100 MM</v>
          </cell>
          <cell r="C1915" t="str">
            <v>UN</v>
          </cell>
          <cell r="D1915">
            <v>32.11</v>
          </cell>
        </row>
        <row r="1916">
          <cell r="A1916" t="str">
            <v>162924</v>
          </cell>
          <cell r="B1916" t="str">
            <v>DIAMETRO 400-200 MM</v>
          </cell>
          <cell r="C1916" t="str">
            <v>UN</v>
          </cell>
          <cell r="D1916">
            <v>35.49</v>
          </cell>
        </row>
        <row r="1917">
          <cell r="A1917" t="str">
            <v>162925</v>
          </cell>
          <cell r="B1917" t="str">
            <v>DIAMETRO 400-300 MM</v>
          </cell>
          <cell r="C1917" t="str">
            <v>UN</v>
          </cell>
          <cell r="D1917">
            <v>39.880000000000003</v>
          </cell>
        </row>
        <row r="1918">
          <cell r="A1918" t="str">
            <v>162926</v>
          </cell>
          <cell r="B1918" t="str">
            <v>DIAMETRO 400-400 MM</v>
          </cell>
          <cell r="C1918" t="str">
            <v>UN</v>
          </cell>
          <cell r="D1918">
            <v>44.24</v>
          </cell>
        </row>
        <row r="1919">
          <cell r="A1919" t="str">
            <v>162927</v>
          </cell>
          <cell r="B1919" t="str">
            <v>DIAMETRO 500-100 MM</v>
          </cell>
          <cell r="C1919" t="str">
            <v>UN</v>
          </cell>
          <cell r="D1919">
            <v>40.07</v>
          </cell>
        </row>
        <row r="1920">
          <cell r="A1920" t="str">
            <v>162928</v>
          </cell>
          <cell r="B1920" t="str">
            <v>DIAMETRO 500-200 MM</v>
          </cell>
          <cell r="C1920" t="str">
            <v>UN</v>
          </cell>
          <cell r="D1920">
            <v>44.23</v>
          </cell>
        </row>
        <row r="1921">
          <cell r="A1921" t="str">
            <v>162929</v>
          </cell>
          <cell r="B1921" t="str">
            <v>DIAMETRO 500-300 MM</v>
          </cell>
          <cell r="C1921" t="str">
            <v>UN</v>
          </cell>
          <cell r="D1921">
            <v>49.21</v>
          </cell>
        </row>
        <row r="1922">
          <cell r="A1922" t="str">
            <v>162930</v>
          </cell>
          <cell r="B1922" t="str">
            <v>DIAMETRO 500-500 MM</v>
          </cell>
          <cell r="C1922" t="str">
            <v>UN</v>
          </cell>
          <cell r="D1922">
            <v>59.09</v>
          </cell>
        </row>
        <row r="1923">
          <cell r="A1923" t="str">
            <v>162931</v>
          </cell>
          <cell r="B1923" t="str">
            <v>DIAMETRO 600-100 MM</v>
          </cell>
          <cell r="C1923" t="str">
            <v>UN</v>
          </cell>
          <cell r="D1923">
            <v>50.19</v>
          </cell>
        </row>
        <row r="1924">
          <cell r="A1924" t="str">
            <v>162932</v>
          </cell>
          <cell r="B1924" t="str">
            <v>DIAMETRO 600-200 MM</v>
          </cell>
          <cell r="C1924" t="str">
            <v>UN</v>
          </cell>
          <cell r="D1924">
            <v>55.07</v>
          </cell>
        </row>
        <row r="1925">
          <cell r="A1925" t="str">
            <v>162933</v>
          </cell>
          <cell r="B1925" t="str">
            <v>DIAMETRO 600-300 MM</v>
          </cell>
          <cell r="C1925" t="str">
            <v>UN</v>
          </cell>
          <cell r="D1925">
            <v>64.510000000000005</v>
          </cell>
        </row>
        <row r="1926">
          <cell r="A1926" t="str">
            <v>162934</v>
          </cell>
          <cell r="B1926" t="str">
            <v>DIAMETRO 600-400 MM</v>
          </cell>
          <cell r="C1926" t="str">
            <v>UN</v>
          </cell>
          <cell r="D1926">
            <v>73.599999999999994</v>
          </cell>
        </row>
        <row r="1927">
          <cell r="A1927" t="str">
            <v>162935</v>
          </cell>
          <cell r="B1927" t="str">
            <v>DIAMETRO 600- 600 MM</v>
          </cell>
          <cell r="C1927" t="str">
            <v>UN</v>
          </cell>
          <cell r="D1927">
            <v>93.72</v>
          </cell>
        </row>
        <row r="1929">
          <cell r="A1929" t="str">
            <v>163000</v>
          </cell>
          <cell r="B1929" t="str">
            <v>MONTAGEM DE TES DE FERRO FUNDIDO TIPO JE/F</v>
          </cell>
        </row>
        <row r="1930">
          <cell r="A1930" t="str">
            <v>163001</v>
          </cell>
          <cell r="B1930" t="str">
            <v>DIAMETRO 100-50 MM</v>
          </cell>
          <cell r="C1930" t="str">
            <v>UN</v>
          </cell>
          <cell r="D1930">
            <v>11.55</v>
          </cell>
        </row>
        <row r="1931">
          <cell r="A1931" t="str">
            <v>163002</v>
          </cell>
          <cell r="B1931" t="str">
            <v>DIAMETRO 150-50 MM</v>
          </cell>
          <cell r="C1931" t="str">
            <v>UN</v>
          </cell>
          <cell r="D1931">
            <v>12.42</v>
          </cell>
        </row>
        <row r="1932">
          <cell r="A1932" t="str">
            <v>163003</v>
          </cell>
          <cell r="B1932" t="str">
            <v>DIAMETRO 150-75 MM</v>
          </cell>
          <cell r="C1932" t="str">
            <v>UN</v>
          </cell>
          <cell r="D1932">
            <v>12.56</v>
          </cell>
        </row>
        <row r="1933">
          <cell r="A1933" t="str">
            <v>163004</v>
          </cell>
          <cell r="B1933" t="str">
            <v>DIAMETRO 200-50 MM</v>
          </cell>
          <cell r="C1933" t="str">
            <v>UN</v>
          </cell>
          <cell r="D1933">
            <v>15.74</v>
          </cell>
        </row>
        <row r="1934">
          <cell r="A1934" t="str">
            <v>163005</v>
          </cell>
          <cell r="B1934" t="str">
            <v>DIAMETRO 200-75 MM</v>
          </cell>
          <cell r="C1934" t="str">
            <v>UN</v>
          </cell>
          <cell r="D1934">
            <v>15.99</v>
          </cell>
        </row>
        <row r="1935">
          <cell r="A1935" t="str">
            <v>163006</v>
          </cell>
          <cell r="B1935" t="str">
            <v>DIAMETRO 200-100 MM</v>
          </cell>
          <cell r="C1935" t="str">
            <v>UN</v>
          </cell>
          <cell r="D1935">
            <v>18.579999999999998</v>
          </cell>
        </row>
        <row r="1936">
          <cell r="A1936" t="str">
            <v>163007</v>
          </cell>
          <cell r="B1936" t="str">
            <v>DIAMETRO 250-50 MM</v>
          </cell>
          <cell r="C1936" t="str">
            <v>UN</v>
          </cell>
          <cell r="D1936">
            <v>18.63</v>
          </cell>
        </row>
        <row r="1937">
          <cell r="A1937" t="str">
            <v>163008</v>
          </cell>
          <cell r="B1937" t="str">
            <v>DIAMETRO 250-75 MM</v>
          </cell>
          <cell r="C1937" t="str">
            <v>UN</v>
          </cell>
          <cell r="D1937">
            <v>18.89</v>
          </cell>
        </row>
        <row r="1938">
          <cell r="A1938" t="str">
            <v>163009</v>
          </cell>
          <cell r="B1938" t="str">
            <v>DIAMETRO 250-100 MM</v>
          </cell>
          <cell r="C1938" t="str">
            <v>UN</v>
          </cell>
          <cell r="D1938">
            <v>21.75</v>
          </cell>
        </row>
        <row r="1939">
          <cell r="A1939" t="str">
            <v>163010</v>
          </cell>
          <cell r="B1939" t="str">
            <v>DIAMETRO 300-100 MM</v>
          </cell>
          <cell r="C1939" t="str">
            <v>UN</v>
          </cell>
          <cell r="D1939">
            <v>25.64</v>
          </cell>
        </row>
        <row r="1940">
          <cell r="A1940" t="str">
            <v>163011</v>
          </cell>
          <cell r="B1940" t="str">
            <v>DIAMETRO 300-200 MM</v>
          </cell>
          <cell r="C1940" t="str">
            <v>UN</v>
          </cell>
          <cell r="D1940">
            <v>30.51</v>
          </cell>
        </row>
        <row r="1941">
          <cell r="A1941" t="str">
            <v>163012</v>
          </cell>
          <cell r="B1941" t="str">
            <v>DIAMETRO 300-300 MM</v>
          </cell>
          <cell r="C1941" t="str">
            <v>UN</v>
          </cell>
          <cell r="D1941">
            <v>38.090000000000003</v>
          </cell>
        </row>
        <row r="1942">
          <cell r="A1942" t="str">
            <v>163013</v>
          </cell>
          <cell r="B1942" t="str">
            <v>DIAMETRO 400-100 MM</v>
          </cell>
          <cell r="C1942" t="str">
            <v>UN</v>
          </cell>
          <cell r="D1942">
            <v>33.479999999999997</v>
          </cell>
        </row>
        <row r="1943">
          <cell r="A1943" t="str">
            <v>163014</v>
          </cell>
          <cell r="B1943" t="str">
            <v>DIAMETRO 400-200 MM</v>
          </cell>
          <cell r="C1943" t="str">
            <v>UN</v>
          </cell>
          <cell r="D1943">
            <v>38.83</v>
          </cell>
        </row>
        <row r="1944">
          <cell r="A1944" t="str">
            <v>163015</v>
          </cell>
          <cell r="B1944" t="str">
            <v>DIAMETRO 400-300 MM</v>
          </cell>
          <cell r="C1944" t="str">
            <v>UN</v>
          </cell>
          <cell r="D1944">
            <v>46.66</v>
          </cell>
        </row>
        <row r="1945">
          <cell r="A1945" t="str">
            <v>163016</v>
          </cell>
          <cell r="B1945" t="str">
            <v>DIAMETRO 400-400 MM</v>
          </cell>
          <cell r="C1945" t="str">
            <v>UN</v>
          </cell>
          <cell r="D1945">
            <v>53.99</v>
          </cell>
        </row>
        <row r="1946">
          <cell r="A1946" t="str">
            <v>163017</v>
          </cell>
          <cell r="B1946" t="str">
            <v>DIAMETRO 500-100 MM</v>
          </cell>
          <cell r="C1946" t="str">
            <v>UN</v>
          </cell>
          <cell r="D1946">
            <v>41.73</v>
          </cell>
        </row>
        <row r="1947">
          <cell r="A1947" t="str">
            <v>163018</v>
          </cell>
          <cell r="B1947" t="str">
            <v>DIAMETRO 500-200 MM</v>
          </cell>
          <cell r="C1947" t="str">
            <v>UN</v>
          </cell>
          <cell r="D1947">
            <v>47.64</v>
          </cell>
        </row>
        <row r="1948">
          <cell r="A1948" t="str">
            <v>163019</v>
          </cell>
          <cell r="B1948" t="str">
            <v>DIAMETRO 500-300 MM</v>
          </cell>
          <cell r="C1948" t="str">
            <v>UN</v>
          </cell>
          <cell r="D1948">
            <v>56.13</v>
          </cell>
        </row>
        <row r="1949">
          <cell r="A1949" t="str">
            <v>163020</v>
          </cell>
          <cell r="B1949" t="str">
            <v>DIAMETRO 500-500 MM</v>
          </cell>
          <cell r="C1949" t="str">
            <v>UN</v>
          </cell>
          <cell r="D1949">
            <v>73.260000000000005</v>
          </cell>
        </row>
        <row r="1950">
          <cell r="A1950" t="str">
            <v>163021</v>
          </cell>
          <cell r="B1950" t="str">
            <v>DIAMETRO 600-100 MM</v>
          </cell>
          <cell r="C1950" t="str">
            <v>UN</v>
          </cell>
          <cell r="D1950">
            <v>51.04</v>
          </cell>
        </row>
        <row r="1951">
          <cell r="A1951" t="str">
            <v>163022</v>
          </cell>
          <cell r="B1951" t="str">
            <v>DIAMETRO 600-200 MM</v>
          </cell>
          <cell r="C1951" t="str">
            <v>UN</v>
          </cell>
          <cell r="D1951">
            <v>58.49</v>
          </cell>
        </row>
        <row r="1952">
          <cell r="A1952" t="str">
            <v>163023</v>
          </cell>
          <cell r="B1952" t="str">
            <v>DIAMETRO 600-400 MM</v>
          </cell>
          <cell r="C1952" t="str">
            <v>UN</v>
          </cell>
          <cell r="D1952">
            <v>77.040000000000006</v>
          </cell>
        </row>
        <row r="1953">
          <cell r="A1953" t="str">
            <v>163024</v>
          </cell>
          <cell r="B1953" t="str">
            <v>DIAMETRO 600-600 MM</v>
          </cell>
          <cell r="C1953" t="str">
            <v>UN</v>
          </cell>
          <cell r="D1953">
            <v>98.92</v>
          </cell>
        </row>
        <row r="1955">
          <cell r="A1955" t="str">
            <v>163100</v>
          </cell>
          <cell r="B1955" t="str">
            <v>MONTAGEM DE REDUCOES DE FERRO FUNDIDO TIPO JE (P/B)</v>
          </cell>
        </row>
        <row r="1956">
          <cell r="A1956" t="str">
            <v>163101</v>
          </cell>
          <cell r="B1956" t="str">
            <v>DIAMETRO 100-50 MM</v>
          </cell>
          <cell r="C1956" t="str">
            <v>UN</v>
          </cell>
          <cell r="D1956">
            <v>5.98</v>
          </cell>
        </row>
        <row r="1957">
          <cell r="A1957" t="str">
            <v>163102</v>
          </cell>
          <cell r="B1957" t="str">
            <v>DIAMETRO 100-75 MM</v>
          </cell>
          <cell r="C1957" t="str">
            <v>UN</v>
          </cell>
          <cell r="D1957">
            <v>5.99</v>
          </cell>
        </row>
        <row r="1958">
          <cell r="A1958" t="str">
            <v>163103</v>
          </cell>
          <cell r="B1958" t="str">
            <v>DIAMETRO 150-75 MM</v>
          </cell>
          <cell r="C1958" t="str">
            <v>UN</v>
          </cell>
          <cell r="D1958">
            <v>6.63</v>
          </cell>
        </row>
        <row r="1959">
          <cell r="A1959" t="str">
            <v>163104</v>
          </cell>
          <cell r="B1959" t="str">
            <v>DIAMETRO 150-100 MM</v>
          </cell>
          <cell r="C1959" t="str">
            <v>UN</v>
          </cell>
          <cell r="D1959">
            <v>8.4499999999999993</v>
          </cell>
        </row>
        <row r="1960">
          <cell r="A1960" t="str">
            <v>163105</v>
          </cell>
          <cell r="B1960" t="str">
            <v>DIAMETRO 200-100 MM</v>
          </cell>
          <cell r="C1960" t="str">
            <v>UN</v>
          </cell>
          <cell r="D1960">
            <v>10.29</v>
          </cell>
        </row>
        <row r="1961">
          <cell r="A1961" t="str">
            <v>163106</v>
          </cell>
          <cell r="B1961" t="str">
            <v>DIAMETRO 200-150 MM</v>
          </cell>
          <cell r="C1961" t="str">
            <v>UN</v>
          </cell>
          <cell r="D1961">
            <v>11.07</v>
          </cell>
        </row>
        <row r="1962">
          <cell r="A1962" t="str">
            <v>163107</v>
          </cell>
          <cell r="B1962" t="str">
            <v>DIAMETRO 250-150 MM</v>
          </cell>
          <cell r="C1962" t="str">
            <v>UN</v>
          </cell>
          <cell r="D1962">
            <v>14.4</v>
          </cell>
        </row>
        <row r="1963">
          <cell r="A1963" t="str">
            <v>163108</v>
          </cell>
          <cell r="B1963" t="str">
            <v>DIAMETRO 250-200 MM</v>
          </cell>
          <cell r="C1963" t="str">
            <v>UN</v>
          </cell>
          <cell r="D1963">
            <v>15.28</v>
          </cell>
        </row>
        <row r="1964">
          <cell r="A1964" t="str">
            <v>163109</v>
          </cell>
          <cell r="B1964" t="str">
            <v>DIAMETRO 300-150 MM</v>
          </cell>
          <cell r="C1964" t="str">
            <v>UN</v>
          </cell>
          <cell r="D1964">
            <v>16.739999999999998</v>
          </cell>
        </row>
        <row r="1965">
          <cell r="A1965" t="str">
            <v>163110</v>
          </cell>
          <cell r="B1965" t="str">
            <v>DIAMETRO 300-200 MM</v>
          </cell>
          <cell r="C1965" t="str">
            <v>UN</v>
          </cell>
          <cell r="D1965">
            <v>17.64</v>
          </cell>
        </row>
        <row r="1966">
          <cell r="A1966" t="str">
            <v>163111</v>
          </cell>
          <cell r="B1966" t="str">
            <v>DIAMETRO 300-250 MM</v>
          </cell>
          <cell r="C1966" t="str">
            <v>UN</v>
          </cell>
          <cell r="D1966">
            <v>19.52</v>
          </cell>
        </row>
        <row r="1967">
          <cell r="A1967" t="str">
            <v>163112</v>
          </cell>
          <cell r="B1967" t="str">
            <v>DIAMETRO 350-200 MM</v>
          </cell>
          <cell r="C1967" t="str">
            <v>UN</v>
          </cell>
          <cell r="D1967">
            <v>21.08</v>
          </cell>
        </row>
        <row r="1968">
          <cell r="A1968" t="str">
            <v>163113</v>
          </cell>
          <cell r="B1968" t="str">
            <v>DIAMETRO 350-250 MM</v>
          </cell>
          <cell r="C1968" t="str">
            <v>UN</v>
          </cell>
          <cell r="D1968">
            <v>22.92</v>
          </cell>
        </row>
        <row r="1969">
          <cell r="A1969" t="str">
            <v>163114</v>
          </cell>
          <cell r="B1969" t="str">
            <v>DIAMETRO 350-300 MM</v>
          </cell>
          <cell r="C1969" t="str">
            <v>UN</v>
          </cell>
          <cell r="D1969">
            <v>25.4</v>
          </cell>
        </row>
        <row r="1970">
          <cell r="A1970" t="str">
            <v>163115</v>
          </cell>
          <cell r="B1970" t="str">
            <v>DIAMETRO 400-250 MM</v>
          </cell>
          <cell r="C1970" t="str">
            <v>UN</v>
          </cell>
          <cell r="D1970">
            <v>24.17</v>
          </cell>
        </row>
        <row r="1971">
          <cell r="A1971" t="str">
            <v>163116</v>
          </cell>
          <cell r="B1971" t="str">
            <v>DIAMETRO 400- 300 MM</v>
          </cell>
          <cell r="C1971" t="str">
            <v>UN</v>
          </cell>
          <cell r="D1971">
            <v>26.62</v>
          </cell>
        </row>
        <row r="1972">
          <cell r="A1972" t="str">
            <v>163117</v>
          </cell>
          <cell r="B1972" t="str">
            <v>DIAMETRO 400- 350 MM</v>
          </cell>
          <cell r="C1972" t="str">
            <v>UN</v>
          </cell>
          <cell r="D1972">
            <v>28.28</v>
          </cell>
        </row>
        <row r="1973">
          <cell r="A1973" t="str">
            <v>163118</v>
          </cell>
          <cell r="B1973" t="str">
            <v>DIAMETRO 500- 350 MM</v>
          </cell>
          <cell r="C1973" t="str">
            <v>UN</v>
          </cell>
          <cell r="D1973">
            <v>33.31</v>
          </cell>
        </row>
        <row r="1974">
          <cell r="A1974" t="str">
            <v>163119</v>
          </cell>
          <cell r="B1974" t="str">
            <v>DIAMETRO 500- 400 MM</v>
          </cell>
          <cell r="C1974" t="str">
            <v>UN</v>
          </cell>
          <cell r="D1974">
            <v>34.799999999999997</v>
          </cell>
        </row>
        <row r="1975">
          <cell r="A1975" t="str">
            <v>163120</v>
          </cell>
          <cell r="B1975" t="str">
            <v>DIAMETRO 600- 400 MM</v>
          </cell>
          <cell r="C1975" t="str">
            <v>UN</v>
          </cell>
          <cell r="D1975">
            <v>43.03</v>
          </cell>
        </row>
        <row r="1976">
          <cell r="A1976" t="str">
            <v>163121</v>
          </cell>
          <cell r="B1976" t="str">
            <v>DIAMETRO 600- 500 MM</v>
          </cell>
          <cell r="C1976" t="str">
            <v>UN</v>
          </cell>
          <cell r="D1976">
            <v>46.11</v>
          </cell>
        </row>
        <row r="1978">
          <cell r="A1978" t="str">
            <v>163200</v>
          </cell>
          <cell r="B1978" t="str">
            <v>MONTAGEM DE LUVAS FOFO TIPO JE</v>
          </cell>
        </row>
        <row r="1979">
          <cell r="A1979" t="str">
            <v>163201</v>
          </cell>
          <cell r="B1979" t="str">
            <v>DIAMETRO 100 MM</v>
          </cell>
          <cell r="C1979" t="str">
            <v>UN</v>
          </cell>
          <cell r="D1979">
            <v>8.6</v>
          </cell>
        </row>
        <row r="1980">
          <cell r="A1980" t="str">
            <v>163202</v>
          </cell>
          <cell r="B1980" t="str">
            <v>DIAMETRO 150 MM</v>
          </cell>
          <cell r="C1980" t="str">
            <v>UN</v>
          </cell>
          <cell r="D1980">
            <v>9.74</v>
          </cell>
        </row>
        <row r="1981">
          <cell r="A1981" t="str">
            <v>163203</v>
          </cell>
          <cell r="B1981" t="str">
            <v>DIAMETRO 200 MM</v>
          </cell>
          <cell r="C1981" t="str">
            <v>UN</v>
          </cell>
          <cell r="D1981">
            <v>12.99</v>
          </cell>
        </row>
        <row r="1982">
          <cell r="A1982" t="str">
            <v>163204</v>
          </cell>
          <cell r="B1982" t="str">
            <v>DIAMETRO 250 MM</v>
          </cell>
          <cell r="C1982" t="str">
            <v>UN</v>
          </cell>
          <cell r="D1982">
            <v>16.100000000000001</v>
          </cell>
        </row>
        <row r="1983">
          <cell r="A1983" t="str">
            <v>163205</v>
          </cell>
          <cell r="B1983" t="str">
            <v>DIAMETRO 300 MM</v>
          </cell>
          <cell r="C1983" t="str">
            <v>UN</v>
          </cell>
          <cell r="D1983">
            <v>19.8</v>
          </cell>
        </row>
        <row r="1984">
          <cell r="A1984" t="str">
            <v>163206</v>
          </cell>
          <cell r="B1984" t="str">
            <v>DIAMETRO 400 MM</v>
          </cell>
          <cell r="C1984" t="str">
            <v>UN</v>
          </cell>
          <cell r="D1984">
            <v>27.1</v>
          </cell>
        </row>
        <row r="1985">
          <cell r="A1985" t="str">
            <v>163207</v>
          </cell>
          <cell r="B1985" t="str">
            <v>DIAMETRO 500 MM</v>
          </cell>
          <cell r="C1985" t="str">
            <v>UN</v>
          </cell>
          <cell r="D1985">
            <v>34.799999999999997</v>
          </cell>
        </row>
        <row r="1986">
          <cell r="A1986" t="str">
            <v>163208</v>
          </cell>
          <cell r="B1986" t="str">
            <v>DIAMETRO 600 MM</v>
          </cell>
          <cell r="C1986" t="str">
            <v>UN</v>
          </cell>
          <cell r="D1986">
            <v>44.48</v>
          </cell>
        </row>
        <row r="1988">
          <cell r="A1988" t="str">
            <v>163300</v>
          </cell>
          <cell r="B1988" t="str">
            <v>MONTAGEM DE CAP DE FERRO FUNDIDO TIPO JE</v>
          </cell>
        </row>
        <row r="1989">
          <cell r="A1989" t="str">
            <v>163301</v>
          </cell>
          <cell r="B1989" t="str">
            <v>DIAMETRO 100 MM</v>
          </cell>
          <cell r="C1989" t="str">
            <v>UN</v>
          </cell>
          <cell r="D1989">
            <v>4.21</v>
          </cell>
        </row>
        <row r="1990">
          <cell r="A1990" t="str">
            <v>163302</v>
          </cell>
          <cell r="B1990" t="str">
            <v>DIAMETRO 150 MM</v>
          </cell>
          <cell r="C1990" t="str">
            <v>UN</v>
          </cell>
          <cell r="D1990">
            <v>4.92</v>
          </cell>
        </row>
        <row r="1991">
          <cell r="A1991" t="str">
            <v>163303</v>
          </cell>
          <cell r="B1991" t="str">
            <v>DIAMETRO 200 MM</v>
          </cell>
          <cell r="C1991" t="str">
            <v>UN</v>
          </cell>
          <cell r="D1991">
            <v>6.57</v>
          </cell>
        </row>
        <row r="1992">
          <cell r="A1992" t="str">
            <v>163304</v>
          </cell>
          <cell r="B1992" t="str">
            <v>DIAMETRO 250 MM</v>
          </cell>
          <cell r="C1992" t="str">
            <v>UN</v>
          </cell>
          <cell r="D1992">
            <v>8.1999999999999993</v>
          </cell>
        </row>
        <row r="1993">
          <cell r="A1993" t="str">
            <v>163305</v>
          </cell>
          <cell r="B1993" t="str">
            <v>DIAMETRO 300 MM</v>
          </cell>
          <cell r="C1993" t="str">
            <v>UN</v>
          </cell>
          <cell r="D1993">
            <v>10.89</v>
          </cell>
        </row>
        <row r="1994">
          <cell r="A1994" t="str">
            <v>163306</v>
          </cell>
          <cell r="B1994" t="str">
            <v>DIAMETRO 400 MM</v>
          </cell>
          <cell r="C1994" t="str">
            <v>UN</v>
          </cell>
          <cell r="D1994">
            <v>15.42</v>
          </cell>
        </row>
        <row r="1995">
          <cell r="A1995" t="str">
            <v>163307</v>
          </cell>
          <cell r="B1995" t="str">
            <v>DIAMETRO 500 MM</v>
          </cell>
          <cell r="C1995" t="str">
            <v>UN</v>
          </cell>
          <cell r="D1995">
            <v>20.85</v>
          </cell>
        </row>
        <row r="1996">
          <cell r="A1996" t="str">
            <v>163308</v>
          </cell>
          <cell r="B1996" t="str">
            <v>DIAMETRO 600 MM</v>
          </cell>
          <cell r="C1996" t="str">
            <v>UN</v>
          </cell>
          <cell r="D1996">
            <v>28.03</v>
          </cell>
        </row>
        <row r="1998">
          <cell r="A1998" t="str">
            <v>163400</v>
          </cell>
          <cell r="B1998" t="str">
            <v>MONTAGEM DE EXTREMIDADES DE FERRO FUNDIDO JE/F</v>
          </cell>
        </row>
        <row r="1999">
          <cell r="A1999" t="str">
            <v>163401</v>
          </cell>
          <cell r="B1999" t="str">
            <v>DIAMETRO 100 MM</v>
          </cell>
          <cell r="C1999" t="str">
            <v>UN</v>
          </cell>
          <cell r="D1999">
            <v>9.4</v>
          </cell>
        </row>
        <row r="2000">
          <cell r="A2000" t="str">
            <v>163402</v>
          </cell>
          <cell r="B2000" t="str">
            <v>DIAMETRO 150 MM</v>
          </cell>
          <cell r="C2000" t="str">
            <v>UN</v>
          </cell>
          <cell r="D2000">
            <v>12.04</v>
          </cell>
        </row>
        <row r="2001">
          <cell r="A2001" t="str">
            <v>163403</v>
          </cell>
          <cell r="B2001" t="str">
            <v>DIAMETRO 200 MM</v>
          </cell>
          <cell r="C2001" t="str">
            <v>UN</v>
          </cell>
          <cell r="D2001">
            <v>15.29</v>
          </cell>
        </row>
        <row r="2002">
          <cell r="A2002" t="str">
            <v>163404</v>
          </cell>
          <cell r="B2002" t="str">
            <v>DIAMETRO 250 MM</v>
          </cell>
          <cell r="C2002" t="str">
            <v>UN</v>
          </cell>
          <cell r="D2002">
            <v>19.63</v>
          </cell>
        </row>
        <row r="2003">
          <cell r="A2003" t="str">
            <v>163405</v>
          </cell>
          <cell r="B2003" t="str">
            <v>DIAMETRO 300 MM</v>
          </cell>
          <cell r="C2003" t="str">
            <v>UN</v>
          </cell>
          <cell r="D2003">
            <v>25.03</v>
          </cell>
        </row>
        <row r="2004">
          <cell r="A2004" t="str">
            <v>163406</v>
          </cell>
          <cell r="B2004" t="str">
            <v>DIAMETRO 400 MM</v>
          </cell>
          <cell r="C2004" t="str">
            <v>UN</v>
          </cell>
          <cell r="D2004">
            <v>34.26</v>
          </cell>
        </row>
        <row r="2005">
          <cell r="A2005" t="str">
            <v>163407</v>
          </cell>
          <cell r="B2005" t="str">
            <v>DIAMETRO 500 MM</v>
          </cell>
          <cell r="C2005" t="str">
            <v>UN</v>
          </cell>
          <cell r="D2005">
            <v>44.74</v>
          </cell>
        </row>
        <row r="2006">
          <cell r="A2006" t="str">
            <v>163408</v>
          </cell>
          <cell r="B2006" t="str">
            <v>DIAMETRO 600 MM</v>
          </cell>
          <cell r="C2006" t="str">
            <v>UN</v>
          </cell>
          <cell r="D2006">
            <v>58.06</v>
          </cell>
        </row>
        <row r="2008">
          <cell r="A2008" t="str">
            <v>163500</v>
          </cell>
          <cell r="B2008" t="str">
            <v>MONTAGEM DE EXTREMIDADES DE FERRO FUNDIDO TIPO FP</v>
          </cell>
        </row>
        <row r="2009">
          <cell r="A2009" t="str">
            <v>163501</v>
          </cell>
          <cell r="B2009" t="str">
            <v>DIAMETRO 100 MM</v>
          </cell>
          <cell r="C2009" t="str">
            <v>UN</v>
          </cell>
          <cell r="D2009">
            <v>9.61</v>
          </cell>
        </row>
        <row r="2010">
          <cell r="A2010" t="str">
            <v>163502</v>
          </cell>
          <cell r="B2010" t="str">
            <v>DIAMETRO 150 MM</v>
          </cell>
          <cell r="C2010" t="str">
            <v>UN</v>
          </cell>
          <cell r="D2010">
            <v>13.8</v>
          </cell>
        </row>
        <row r="2011">
          <cell r="A2011" t="str">
            <v>163503</v>
          </cell>
          <cell r="B2011" t="str">
            <v>DIAMETRO 200 MM</v>
          </cell>
          <cell r="C2011" t="str">
            <v>UN</v>
          </cell>
          <cell r="D2011">
            <v>16.87</v>
          </cell>
        </row>
        <row r="2012">
          <cell r="A2012" t="str">
            <v>163504</v>
          </cell>
          <cell r="B2012" t="str">
            <v>DIAMETRO 250 MM</v>
          </cell>
          <cell r="C2012" t="str">
            <v>UN</v>
          </cell>
          <cell r="D2012">
            <v>22.29</v>
          </cell>
        </row>
        <row r="2013">
          <cell r="A2013" t="str">
            <v>163505</v>
          </cell>
          <cell r="B2013" t="str">
            <v>DIAMETRO 300 MM</v>
          </cell>
          <cell r="C2013" t="str">
            <v>UN</v>
          </cell>
          <cell r="D2013">
            <v>29.36</v>
          </cell>
        </row>
        <row r="2014">
          <cell r="A2014" t="str">
            <v>163506</v>
          </cell>
          <cell r="B2014" t="str">
            <v>DIAMETRO 400 MM</v>
          </cell>
          <cell r="C2014" t="str">
            <v>UN</v>
          </cell>
          <cell r="D2014">
            <v>40.79</v>
          </cell>
        </row>
        <row r="2015">
          <cell r="A2015" t="str">
            <v>163507</v>
          </cell>
          <cell r="B2015" t="str">
            <v>DIAMETRO 500 MM</v>
          </cell>
          <cell r="C2015" t="str">
            <v>UN</v>
          </cell>
          <cell r="D2015">
            <v>54.9</v>
          </cell>
        </row>
        <row r="2016">
          <cell r="A2016" t="str">
            <v>163508</v>
          </cell>
          <cell r="B2016" t="str">
            <v>DIAMETRO 600 MM</v>
          </cell>
          <cell r="C2016" t="str">
            <v>UN</v>
          </cell>
          <cell r="D2016">
            <v>73.22</v>
          </cell>
        </row>
        <row r="2018">
          <cell r="A2018" t="str">
            <v>163600</v>
          </cell>
          <cell r="B2018" t="str">
            <v>MONTAGEM DE FLANGES AVULSOS EM TUBOS DE FERRO FUNDIDO</v>
          </cell>
        </row>
        <row r="2019">
          <cell r="A2019" t="str">
            <v>163601</v>
          </cell>
          <cell r="B2019" t="str">
            <v>DIAMETRO 100 MM</v>
          </cell>
          <cell r="C2019" t="str">
            <v>UN</v>
          </cell>
          <cell r="D2019">
            <v>35.97</v>
          </cell>
        </row>
        <row r="2020">
          <cell r="A2020" t="str">
            <v>163602</v>
          </cell>
          <cell r="B2020" t="str">
            <v>DIAMETRO 150 MM</v>
          </cell>
          <cell r="C2020" t="str">
            <v>UN</v>
          </cell>
          <cell r="D2020">
            <v>42.91</v>
          </cell>
        </row>
        <row r="2021">
          <cell r="A2021" t="str">
            <v>163603</v>
          </cell>
          <cell r="B2021" t="str">
            <v>DIAMETRO 200 MM</v>
          </cell>
          <cell r="C2021" t="str">
            <v>UN</v>
          </cell>
          <cell r="D2021">
            <v>53.16</v>
          </cell>
        </row>
        <row r="2022">
          <cell r="A2022" t="str">
            <v>163604</v>
          </cell>
          <cell r="B2022" t="str">
            <v>DIAMETRO 250 MM</v>
          </cell>
          <cell r="C2022" t="str">
            <v>UN</v>
          </cell>
          <cell r="D2022">
            <v>65.84</v>
          </cell>
        </row>
        <row r="2023">
          <cell r="A2023" t="str">
            <v>163605</v>
          </cell>
          <cell r="B2023" t="str">
            <v>DIAMETRO 300 MM</v>
          </cell>
          <cell r="C2023" t="str">
            <v>UN</v>
          </cell>
          <cell r="D2023">
            <v>81.599999999999994</v>
          </cell>
        </row>
        <row r="2024">
          <cell r="A2024" t="str">
            <v>163606</v>
          </cell>
          <cell r="B2024" t="str">
            <v>DIAMETRO 400 MM</v>
          </cell>
          <cell r="C2024" t="str">
            <v>UN</v>
          </cell>
          <cell r="D2024">
            <v>123.07</v>
          </cell>
        </row>
        <row r="2025">
          <cell r="A2025" t="str">
            <v>163607</v>
          </cell>
          <cell r="B2025" t="str">
            <v>DIAMETRO 500 MM</v>
          </cell>
          <cell r="C2025" t="str">
            <v>UN</v>
          </cell>
          <cell r="D2025">
            <v>177.36</v>
          </cell>
        </row>
        <row r="2026">
          <cell r="A2026" t="str">
            <v>163608</v>
          </cell>
          <cell r="B2026" t="str">
            <v>DIAMETRO 600 MM</v>
          </cell>
          <cell r="C2026" t="str">
            <v>UN</v>
          </cell>
          <cell r="D2026">
            <v>257.98</v>
          </cell>
        </row>
        <row r="2027">
          <cell r="A2027" t="str">
            <v>163609</v>
          </cell>
          <cell r="B2027" t="str">
            <v>DIAMETRO 700 MM</v>
          </cell>
          <cell r="C2027" t="str">
            <v>UN</v>
          </cell>
          <cell r="D2027">
            <v>333.47</v>
          </cell>
        </row>
        <row r="2028">
          <cell r="A2028" t="str">
            <v>163610</v>
          </cell>
          <cell r="B2028" t="str">
            <v>DIAMETRO 800 MM</v>
          </cell>
          <cell r="C2028" t="str">
            <v>UN</v>
          </cell>
          <cell r="D2028">
            <v>416.86</v>
          </cell>
        </row>
        <row r="2030">
          <cell r="A2030" t="str">
            <v>163700</v>
          </cell>
          <cell r="B2030" t="str">
            <v>MONTAGEM DE CARRETEIS PARA UNIAO COM FLANGES</v>
          </cell>
        </row>
        <row r="2031">
          <cell r="A2031" t="str">
            <v>163701</v>
          </cell>
          <cell r="B2031" t="str">
            <v>DIAMETRO 100 MM</v>
          </cell>
          <cell r="C2031" t="str">
            <v>UN</v>
          </cell>
          <cell r="D2031">
            <v>11.53</v>
          </cell>
        </row>
        <row r="2032">
          <cell r="A2032" t="str">
            <v>163702</v>
          </cell>
          <cell r="B2032" t="str">
            <v>DIAMETRO 150 MM</v>
          </cell>
          <cell r="C2032" t="str">
            <v>UN</v>
          </cell>
          <cell r="D2032">
            <v>16.47</v>
          </cell>
        </row>
        <row r="2033">
          <cell r="A2033" t="str">
            <v>163703</v>
          </cell>
          <cell r="B2033" t="str">
            <v>DIAMETRO 200 MM</v>
          </cell>
          <cell r="C2033" t="str">
            <v>UN</v>
          </cell>
          <cell r="D2033">
            <v>20.53</v>
          </cell>
        </row>
        <row r="2034">
          <cell r="A2034" t="str">
            <v>163704</v>
          </cell>
          <cell r="B2034" t="str">
            <v>DIAMETRO 250 MM</v>
          </cell>
          <cell r="C2034" t="str">
            <v>UN</v>
          </cell>
          <cell r="D2034">
            <v>27.35</v>
          </cell>
        </row>
        <row r="2035">
          <cell r="A2035" t="str">
            <v>163705</v>
          </cell>
          <cell r="B2035" t="str">
            <v>DIAMETRO 300 MM</v>
          </cell>
          <cell r="C2035" t="str">
            <v>UN</v>
          </cell>
          <cell r="D2035">
            <v>34.99</v>
          </cell>
        </row>
        <row r="2036">
          <cell r="A2036" t="str">
            <v>163706</v>
          </cell>
          <cell r="B2036" t="str">
            <v>DIAMETRO 400 MM</v>
          </cell>
          <cell r="C2036" t="str">
            <v>UN</v>
          </cell>
          <cell r="D2036">
            <v>49.01</v>
          </cell>
        </row>
        <row r="2037">
          <cell r="A2037" t="str">
            <v>163707</v>
          </cell>
          <cell r="B2037" t="str">
            <v>DIAMETRO 500 MM</v>
          </cell>
          <cell r="C2037" t="str">
            <v>UN</v>
          </cell>
          <cell r="D2037">
            <v>64.739999999999995</v>
          </cell>
        </row>
        <row r="2038">
          <cell r="A2038" t="str">
            <v>163708</v>
          </cell>
          <cell r="B2038" t="str">
            <v>DIAMETRO 600 MM</v>
          </cell>
          <cell r="C2038" t="str">
            <v>UN</v>
          </cell>
          <cell r="D2038">
            <v>84.73</v>
          </cell>
        </row>
        <row r="2039">
          <cell r="A2039" t="str">
            <v>163709</v>
          </cell>
          <cell r="B2039" t="str">
            <v>DIAMETRO 700 MM</v>
          </cell>
          <cell r="C2039" t="str">
            <v>UN</v>
          </cell>
          <cell r="D2039">
            <v>112.67</v>
          </cell>
        </row>
        <row r="2040">
          <cell r="A2040" t="str">
            <v>163710</v>
          </cell>
          <cell r="B2040" t="str">
            <v>DIAMETRO 800 MM</v>
          </cell>
          <cell r="C2040" t="str">
            <v>UN</v>
          </cell>
          <cell r="D2040">
            <v>152.84</v>
          </cell>
        </row>
        <row r="2041">
          <cell r="A2041" t="str">
            <v>163711</v>
          </cell>
          <cell r="B2041" t="str">
            <v>DIAMETRO 900 MM</v>
          </cell>
          <cell r="C2041" t="str">
            <v>UN</v>
          </cell>
          <cell r="D2041">
            <v>180.2</v>
          </cell>
        </row>
        <row r="2042">
          <cell r="A2042" t="str">
            <v>163712</v>
          </cell>
          <cell r="B2042" t="str">
            <v>DIAMETRO 1000 MM</v>
          </cell>
          <cell r="C2042" t="str">
            <v>UN</v>
          </cell>
          <cell r="D2042">
            <v>216.65</v>
          </cell>
        </row>
        <row r="2044">
          <cell r="A2044" t="str">
            <v>163800</v>
          </cell>
          <cell r="B2044" t="str">
            <v>MONTAGEM DE CURVAS DE FERRO FUNDIDO 90 GR TIPO FF</v>
          </cell>
        </row>
        <row r="2045">
          <cell r="A2045" t="str">
            <v>163801</v>
          </cell>
          <cell r="B2045" t="str">
            <v>DIAMETRO 100 MM</v>
          </cell>
          <cell r="C2045" t="str">
            <v>UN</v>
          </cell>
          <cell r="D2045">
            <v>10.41</v>
          </cell>
        </row>
        <row r="2046">
          <cell r="A2046" t="str">
            <v>163802</v>
          </cell>
          <cell r="B2046" t="str">
            <v>DIAMETRO 150 MM</v>
          </cell>
          <cell r="C2046" t="str">
            <v>UN</v>
          </cell>
          <cell r="D2046">
            <v>14.85</v>
          </cell>
        </row>
        <row r="2047">
          <cell r="A2047" t="str">
            <v>163803</v>
          </cell>
          <cell r="B2047" t="str">
            <v>DIAMETRO 200 MM</v>
          </cell>
          <cell r="C2047" t="str">
            <v>UN</v>
          </cell>
          <cell r="D2047">
            <v>18.579999999999998</v>
          </cell>
        </row>
        <row r="2048">
          <cell r="A2048" t="str">
            <v>163804</v>
          </cell>
          <cell r="B2048" t="str">
            <v>DIAMETRO 250 MM</v>
          </cell>
          <cell r="C2048" t="str">
            <v>UN</v>
          </cell>
          <cell r="D2048">
            <v>25.16</v>
          </cell>
        </row>
        <row r="2049">
          <cell r="A2049" t="str">
            <v>163805</v>
          </cell>
          <cell r="B2049" t="str">
            <v>DIAMETRO 300 MM</v>
          </cell>
          <cell r="C2049" t="str">
            <v>UN</v>
          </cell>
          <cell r="D2049">
            <v>33.619999999999997</v>
          </cell>
        </row>
        <row r="2050">
          <cell r="A2050" t="str">
            <v>163806</v>
          </cell>
          <cell r="B2050" t="str">
            <v>DIAMETRO 400 MM</v>
          </cell>
          <cell r="C2050" t="str">
            <v>UN</v>
          </cell>
          <cell r="D2050">
            <v>48.1</v>
          </cell>
        </row>
        <row r="2051">
          <cell r="A2051" t="str">
            <v>163807</v>
          </cell>
          <cell r="B2051" t="str">
            <v>DIAMETRO 500 MM</v>
          </cell>
          <cell r="C2051" t="str">
            <v>UN</v>
          </cell>
          <cell r="D2051">
            <v>66.97</v>
          </cell>
        </row>
        <row r="2052">
          <cell r="A2052" t="str">
            <v>163808</v>
          </cell>
          <cell r="B2052" t="str">
            <v>DIAMETRO 600 MM</v>
          </cell>
          <cell r="C2052" t="str">
            <v>UN</v>
          </cell>
          <cell r="D2052">
            <v>119.77</v>
          </cell>
        </row>
        <row r="2053">
          <cell r="A2053" t="str">
            <v>163809</v>
          </cell>
          <cell r="B2053" t="str">
            <v>DIAMETRO 700 MM</v>
          </cell>
          <cell r="C2053" t="str">
            <v>UN</v>
          </cell>
          <cell r="D2053">
            <v>127.14</v>
          </cell>
        </row>
        <row r="2054">
          <cell r="A2054" t="str">
            <v>163810</v>
          </cell>
          <cell r="B2054" t="str">
            <v>DIAMETRO 800 MM</v>
          </cell>
          <cell r="C2054" t="str">
            <v>UN</v>
          </cell>
          <cell r="D2054">
            <v>179.15</v>
          </cell>
        </row>
        <row r="2055">
          <cell r="A2055" t="str">
            <v>163811</v>
          </cell>
          <cell r="B2055" t="str">
            <v>DIAMETRO 900 MM</v>
          </cell>
          <cell r="C2055" t="str">
            <v>UN</v>
          </cell>
          <cell r="D2055">
            <v>224.57</v>
          </cell>
        </row>
        <row r="2056">
          <cell r="A2056" t="str">
            <v>163812</v>
          </cell>
          <cell r="B2056" t="str">
            <v>DIAMETRO 1000 MM</v>
          </cell>
          <cell r="C2056" t="str">
            <v>UN</v>
          </cell>
          <cell r="D2056">
            <v>279.58999999999997</v>
          </cell>
        </row>
        <row r="2058">
          <cell r="A2058" t="str">
            <v>163900</v>
          </cell>
          <cell r="B2058" t="str">
            <v>MONTAGEM DE CURVAS DE PE FOFO 90GR TIPO FF</v>
          </cell>
        </row>
        <row r="2059">
          <cell r="A2059" t="str">
            <v>163901</v>
          </cell>
          <cell r="B2059" t="str">
            <v>DIAMETRO 100 MM</v>
          </cell>
          <cell r="C2059" t="str">
            <v>UN</v>
          </cell>
          <cell r="D2059">
            <v>12.24</v>
          </cell>
        </row>
        <row r="2060">
          <cell r="A2060" t="str">
            <v>163902</v>
          </cell>
          <cell r="B2060" t="str">
            <v>DIAMETRO 150 MM</v>
          </cell>
          <cell r="C2060" t="str">
            <v>UN</v>
          </cell>
          <cell r="D2060">
            <v>18.16</v>
          </cell>
        </row>
        <row r="2061">
          <cell r="A2061" t="str">
            <v>163903</v>
          </cell>
          <cell r="B2061" t="str">
            <v>DIAMETRO 200 MM</v>
          </cell>
          <cell r="C2061" t="str">
            <v>UN</v>
          </cell>
          <cell r="D2061">
            <v>23.74</v>
          </cell>
        </row>
        <row r="2062">
          <cell r="A2062" t="str">
            <v>163904</v>
          </cell>
          <cell r="B2062" t="str">
            <v>DIAMETRO 250 MM</v>
          </cell>
          <cell r="C2062" t="str">
            <v>UN</v>
          </cell>
          <cell r="D2062">
            <v>32.26</v>
          </cell>
        </row>
        <row r="2063">
          <cell r="A2063" t="str">
            <v>163905</v>
          </cell>
          <cell r="B2063" t="str">
            <v>DIAMETRO 300 MM</v>
          </cell>
          <cell r="C2063" t="str">
            <v>UN</v>
          </cell>
          <cell r="D2063">
            <v>43.59</v>
          </cell>
        </row>
        <row r="2064">
          <cell r="A2064" t="str">
            <v>163906</v>
          </cell>
          <cell r="B2064" t="str">
            <v>DIAMETRO 400 MM</v>
          </cell>
          <cell r="C2064" t="str">
            <v>UN</v>
          </cell>
          <cell r="D2064">
            <v>68.040000000000006</v>
          </cell>
        </row>
        <row r="2065">
          <cell r="A2065" t="str">
            <v>163907</v>
          </cell>
          <cell r="B2065" t="str">
            <v>DIAMETRO 500 MM</v>
          </cell>
          <cell r="C2065" t="str">
            <v>UN</v>
          </cell>
          <cell r="D2065">
            <v>98.08</v>
          </cell>
        </row>
        <row r="2066">
          <cell r="A2066" t="str">
            <v>163908</v>
          </cell>
          <cell r="B2066" t="str">
            <v>DIAMETRO 600 MM</v>
          </cell>
          <cell r="C2066" t="str">
            <v>UN</v>
          </cell>
          <cell r="D2066">
            <v>141.81</v>
          </cell>
        </row>
        <row r="2068">
          <cell r="A2068" t="str">
            <v>164000</v>
          </cell>
          <cell r="B2068" t="str">
            <v>MONTAGEM DE CURVAS DE FERRO FUNDIDO 45 GR TIPO FF</v>
          </cell>
        </row>
        <row r="2069">
          <cell r="A2069" t="str">
            <v>164001</v>
          </cell>
          <cell r="B2069" t="str">
            <v>DIAMETRO 100 MM</v>
          </cell>
          <cell r="C2069" t="str">
            <v>UN</v>
          </cell>
          <cell r="D2069">
            <v>10.37</v>
          </cell>
        </row>
        <row r="2070">
          <cell r="A2070" t="str">
            <v>164002</v>
          </cell>
          <cell r="B2070" t="str">
            <v>DIAMETRO 150 MM</v>
          </cell>
          <cell r="C2070" t="str">
            <v>UN</v>
          </cell>
          <cell r="D2070">
            <v>14.77</v>
          </cell>
        </row>
        <row r="2071">
          <cell r="A2071" t="str">
            <v>164003</v>
          </cell>
          <cell r="B2071" t="str">
            <v>DIAMETRO 200 MM</v>
          </cell>
          <cell r="C2071" t="str">
            <v>UN</v>
          </cell>
          <cell r="D2071">
            <v>18.399999999999999</v>
          </cell>
        </row>
        <row r="2072">
          <cell r="A2072" t="str">
            <v>164004</v>
          </cell>
          <cell r="B2072" t="str">
            <v>DIAMETRO 250 MM</v>
          </cell>
          <cell r="C2072" t="str">
            <v>UN</v>
          </cell>
          <cell r="D2072">
            <v>25.68</v>
          </cell>
        </row>
        <row r="2073">
          <cell r="A2073" t="str">
            <v>164005</v>
          </cell>
          <cell r="B2073" t="str">
            <v>DIAMETRO 300 MM</v>
          </cell>
          <cell r="C2073" t="str">
            <v>UN</v>
          </cell>
          <cell r="D2073">
            <v>34.39</v>
          </cell>
        </row>
        <row r="2074">
          <cell r="A2074" t="str">
            <v>164006</v>
          </cell>
          <cell r="B2074" t="str">
            <v>DIAMETRO 400 MM</v>
          </cell>
          <cell r="C2074" t="str">
            <v>UN</v>
          </cell>
          <cell r="D2074">
            <v>46.13</v>
          </cell>
        </row>
        <row r="2075">
          <cell r="A2075" t="str">
            <v>164007</v>
          </cell>
          <cell r="B2075" t="str">
            <v>DIAMETRO 500 MM</v>
          </cell>
          <cell r="C2075" t="str">
            <v>UN</v>
          </cell>
          <cell r="D2075">
            <v>62.97</v>
          </cell>
        </row>
        <row r="2076">
          <cell r="A2076" t="str">
            <v>164008</v>
          </cell>
          <cell r="B2076" t="str">
            <v>DIAMETRO 600 MM</v>
          </cell>
          <cell r="C2076" t="str">
            <v>UN</v>
          </cell>
          <cell r="D2076">
            <v>85.45</v>
          </cell>
        </row>
        <row r="2077">
          <cell r="A2077" t="str">
            <v>164009</v>
          </cell>
          <cell r="B2077" t="str">
            <v>DIAMETRO 700 MM</v>
          </cell>
          <cell r="C2077" t="str">
            <v>UN</v>
          </cell>
          <cell r="D2077">
            <v>116.46</v>
          </cell>
        </row>
        <row r="2078">
          <cell r="A2078" t="str">
            <v>164010</v>
          </cell>
          <cell r="B2078" t="str">
            <v>DIAMETRO 800 MM</v>
          </cell>
          <cell r="C2078" t="str">
            <v>UN</v>
          </cell>
          <cell r="D2078">
            <v>163.24</v>
          </cell>
        </row>
        <row r="2079">
          <cell r="A2079" t="str">
            <v>164011</v>
          </cell>
          <cell r="B2079" t="str">
            <v>DIAMETRO 900 MM</v>
          </cell>
          <cell r="C2079" t="str">
            <v>UN</v>
          </cell>
          <cell r="D2079">
            <v>202.08</v>
          </cell>
        </row>
        <row r="2080">
          <cell r="A2080" t="str">
            <v>164012</v>
          </cell>
          <cell r="B2080" t="str">
            <v>DIAMETRO 1000 MM</v>
          </cell>
          <cell r="C2080" t="str">
            <v>UN</v>
          </cell>
          <cell r="D2080">
            <v>250.07</v>
          </cell>
        </row>
        <row r="2082">
          <cell r="A2082" t="str">
            <v>164100</v>
          </cell>
          <cell r="B2082" t="str">
            <v>MONTAGEM DE TES DE FERRO FUNDIDO TIPO FFF</v>
          </cell>
        </row>
        <row r="2083">
          <cell r="A2083" t="str">
            <v>164101</v>
          </cell>
          <cell r="B2083" t="str">
            <v>DIAMETRO 100-50 MM</v>
          </cell>
          <cell r="C2083" t="str">
            <v>UN</v>
          </cell>
          <cell r="D2083">
            <v>13.12</v>
          </cell>
        </row>
        <row r="2084">
          <cell r="A2084" t="str">
            <v>164102</v>
          </cell>
          <cell r="B2084" t="str">
            <v>DIAMETRO 100-75 MM</v>
          </cell>
          <cell r="C2084" t="str">
            <v>UN</v>
          </cell>
          <cell r="D2084">
            <v>13.68</v>
          </cell>
        </row>
        <row r="2085">
          <cell r="A2085" t="str">
            <v>164103</v>
          </cell>
          <cell r="B2085" t="str">
            <v>DIAMETRO 100-100 MM</v>
          </cell>
          <cell r="C2085" t="str">
            <v>UN</v>
          </cell>
          <cell r="D2085">
            <v>15.81</v>
          </cell>
        </row>
        <row r="2086">
          <cell r="A2086" t="str">
            <v>164104</v>
          </cell>
          <cell r="B2086" t="str">
            <v>DIAMETRO 150-50 MM</v>
          </cell>
          <cell r="C2086" t="str">
            <v>UN</v>
          </cell>
          <cell r="D2086">
            <v>17.48</v>
          </cell>
        </row>
        <row r="2087">
          <cell r="A2087" t="str">
            <v>164105</v>
          </cell>
          <cell r="B2087" t="str">
            <v>DIAMETRO 150-75 MM</v>
          </cell>
          <cell r="C2087" t="str">
            <v>UN</v>
          </cell>
          <cell r="D2087">
            <v>18.399999999999999</v>
          </cell>
        </row>
        <row r="2088">
          <cell r="A2088" t="str">
            <v>164106</v>
          </cell>
          <cell r="B2088" t="str">
            <v>DIAMETRO 150-100 MM</v>
          </cell>
          <cell r="C2088" t="str">
            <v>UN</v>
          </cell>
          <cell r="D2088">
            <v>20.5</v>
          </cell>
        </row>
        <row r="2089">
          <cell r="A2089" t="str">
            <v>164107</v>
          </cell>
          <cell r="B2089" t="str">
            <v>DIAMETRO 150-150 MM</v>
          </cell>
          <cell r="C2089" t="str">
            <v>UN</v>
          </cell>
          <cell r="D2089">
            <v>22.7</v>
          </cell>
        </row>
        <row r="2090">
          <cell r="A2090" t="str">
            <v>164108</v>
          </cell>
          <cell r="B2090" t="str">
            <v>DIAMETRO 200-75 MM</v>
          </cell>
          <cell r="C2090" t="str">
            <v>UN</v>
          </cell>
          <cell r="D2090">
            <v>22.35</v>
          </cell>
        </row>
        <row r="2091">
          <cell r="A2091" t="str">
            <v>164109</v>
          </cell>
          <cell r="B2091" t="str">
            <v>DIAMETRO 200-100 MM</v>
          </cell>
          <cell r="C2091" t="str">
            <v>UN</v>
          </cell>
          <cell r="D2091">
            <v>24.49</v>
          </cell>
        </row>
        <row r="2092">
          <cell r="A2092" t="str">
            <v>164110</v>
          </cell>
          <cell r="B2092" t="str">
            <v>DIAMETRO 200-150 MM</v>
          </cell>
          <cell r="C2092" t="str">
            <v>UN</v>
          </cell>
          <cell r="D2092">
            <v>26.63</v>
          </cell>
        </row>
        <row r="2093">
          <cell r="A2093" t="str">
            <v>164111</v>
          </cell>
          <cell r="B2093" t="str">
            <v>DIAMETRO 200-200 MM</v>
          </cell>
          <cell r="C2093" t="str">
            <v>UN</v>
          </cell>
          <cell r="D2093">
            <v>28.31</v>
          </cell>
        </row>
        <row r="2094">
          <cell r="A2094" t="str">
            <v>164112</v>
          </cell>
          <cell r="B2094" t="str">
            <v>DIAMETRO 250-100 MM</v>
          </cell>
          <cell r="C2094" t="str">
            <v>UN</v>
          </cell>
          <cell r="D2094">
            <v>31.88</v>
          </cell>
        </row>
        <row r="2095">
          <cell r="A2095" t="str">
            <v>164113</v>
          </cell>
          <cell r="B2095" t="str">
            <v>DIAMETRO 250-200 MM</v>
          </cell>
          <cell r="C2095" t="str">
            <v>UN</v>
          </cell>
          <cell r="D2095">
            <v>35.729999999999997</v>
          </cell>
        </row>
        <row r="2096">
          <cell r="A2096" t="str">
            <v>164114</v>
          </cell>
          <cell r="B2096" t="str">
            <v>DIAMETRO 250-250 MM</v>
          </cell>
          <cell r="C2096" t="str">
            <v>UN</v>
          </cell>
          <cell r="D2096">
            <v>38.79</v>
          </cell>
        </row>
        <row r="2097">
          <cell r="A2097" t="str">
            <v>164115</v>
          </cell>
          <cell r="B2097" t="str">
            <v>DIAMETRO 300-100 MM</v>
          </cell>
          <cell r="C2097" t="str">
            <v>UN</v>
          </cell>
          <cell r="D2097">
            <v>41</v>
          </cell>
        </row>
        <row r="2098">
          <cell r="A2098" t="str">
            <v>164116</v>
          </cell>
          <cell r="B2098" t="str">
            <v>DIAMETRO 300-200 MM</v>
          </cell>
          <cell r="C2098" t="str">
            <v>UN</v>
          </cell>
          <cell r="D2098">
            <v>44.99</v>
          </cell>
        </row>
        <row r="2099">
          <cell r="A2099" t="str">
            <v>164117</v>
          </cell>
          <cell r="B2099" t="str">
            <v>DIAMETRO 300-300 MM</v>
          </cell>
          <cell r="C2099" t="str">
            <v>UN</v>
          </cell>
          <cell r="D2099">
            <v>52.4</v>
          </cell>
        </row>
        <row r="2100">
          <cell r="A2100" t="str">
            <v>164118</v>
          </cell>
          <cell r="B2100" t="str">
            <v>DIAMETRO 350-100 MM</v>
          </cell>
          <cell r="C2100" t="str">
            <v>UN</v>
          </cell>
          <cell r="D2100">
            <v>48.51</v>
          </cell>
        </row>
        <row r="2101">
          <cell r="A2101" t="str">
            <v>164119</v>
          </cell>
          <cell r="B2101" t="str">
            <v>DIAMETRO 350-200 MM</v>
          </cell>
          <cell r="C2101" t="str">
            <v>UN</v>
          </cell>
          <cell r="D2101">
            <v>52.33</v>
          </cell>
        </row>
        <row r="2102">
          <cell r="A2102" t="str">
            <v>164120</v>
          </cell>
          <cell r="B2102" t="str">
            <v>DIAMETRO 350-350 MM</v>
          </cell>
          <cell r="C2102" t="str">
            <v>UN</v>
          </cell>
          <cell r="D2102">
            <v>62.6</v>
          </cell>
        </row>
        <row r="2103">
          <cell r="A2103" t="str">
            <v>164121</v>
          </cell>
          <cell r="B2103" t="str">
            <v>DIAMETRO 400-100 MM</v>
          </cell>
          <cell r="C2103" t="str">
            <v>UN</v>
          </cell>
          <cell r="D2103">
            <v>55.8</v>
          </cell>
        </row>
        <row r="2104">
          <cell r="A2104" t="str">
            <v>164122</v>
          </cell>
          <cell r="B2104" t="str">
            <v>DIAMETRO 400-200 MM</v>
          </cell>
          <cell r="C2104" t="str">
            <v>UN</v>
          </cell>
          <cell r="D2104">
            <v>59.5</v>
          </cell>
        </row>
        <row r="2105">
          <cell r="A2105" t="str">
            <v>164123</v>
          </cell>
          <cell r="B2105" t="str">
            <v>DIAMETRO 400-300 MM</v>
          </cell>
          <cell r="C2105" t="str">
            <v>UN</v>
          </cell>
          <cell r="D2105">
            <v>66.849999999999994</v>
          </cell>
        </row>
        <row r="2106">
          <cell r="A2106" t="str">
            <v>164124</v>
          </cell>
          <cell r="B2106" t="str">
            <v>DIAMETRO 400-400 MM</v>
          </cell>
          <cell r="C2106" t="str">
            <v>UN</v>
          </cell>
          <cell r="D2106">
            <v>72.88</v>
          </cell>
        </row>
        <row r="2107">
          <cell r="A2107" t="str">
            <v>164125</v>
          </cell>
          <cell r="B2107" t="str">
            <v>DIAMETRO 500-100 MM</v>
          </cell>
          <cell r="C2107" t="str">
            <v>UN</v>
          </cell>
          <cell r="D2107">
            <v>75.19</v>
          </cell>
        </row>
        <row r="2108">
          <cell r="A2108" t="str">
            <v>164126</v>
          </cell>
          <cell r="B2108" t="str">
            <v>DIAMETRO 500-200 MM</v>
          </cell>
          <cell r="C2108" t="str">
            <v>UN</v>
          </cell>
          <cell r="D2108">
            <v>78.92</v>
          </cell>
        </row>
        <row r="2109">
          <cell r="A2109" t="str">
            <v>164127</v>
          </cell>
          <cell r="B2109" t="str">
            <v>DIAMETRO 500-300 MM</v>
          </cell>
          <cell r="C2109" t="str">
            <v>UN</v>
          </cell>
          <cell r="D2109">
            <v>85.59</v>
          </cell>
        </row>
        <row r="2110">
          <cell r="A2110" t="str">
            <v>164128</v>
          </cell>
          <cell r="B2110" t="str">
            <v>DIAMETRO 500-400 MM</v>
          </cell>
          <cell r="C2110" t="str">
            <v>UN</v>
          </cell>
          <cell r="D2110">
            <v>91.96</v>
          </cell>
        </row>
        <row r="2111">
          <cell r="A2111" t="str">
            <v>164129</v>
          </cell>
          <cell r="B2111" t="str">
            <v>DIAMETRO 500-500 MM</v>
          </cell>
          <cell r="C2111" t="str">
            <v>UN</v>
          </cell>
          <cell r="D2111">
            <v>98.45</v>
          </cell>
        </row>
        <row r="2112">
          <cell r="A2112" t="str">
            <v>164130</v>
          </cell>
          <cell r="B2112" t="str">
            <v>DIAMETRO 600-200 MM</v>
          </cell>
          <cell r="C2112" t="str">
            <v>UN</v>
          </cell>
          <cell r="D2112">
            <v>104.09</v>
          </cell>
        </row>
        <row r="2113">
          <cell r="A2113" t="str">
            <v>164131</v>
          </cell>
          <cell r="B2113" t="str">
            <v>DIAMETRO 600-300 MM</v>
          </cell>
          <cell r="C2113" t="str">
            <v>UN</v>
          </cell>
          <cell r="D2113">
            <v>110.82</v>
          </cell>
        </row>
        <row r="2114">
          <cell r="A2114" t="str">
            <v>164132</v>
          </cell>
          <cell r="B2114" t="str">
            <v>DIAMETRO 600-400 MM</v>
          </cell>
          <cell r="C2114" t="str">
            <v>UN</v>
          </cell>
          <cell r="D2114">
            <v>117.07</v>
          </cell>
        </row>
        <row r="2115">
          <cell r="A2115" t="str">
            <v>164133</v>
          </cell>
          <cell r="B2115" t="str">
            <v>DIAMETRO 600-600 MM</v>
          </cell>
          <cell r="C2115" t="str">
            <v>UN</v>
          </cell>
          <cell r="D2115">
            <v>133.61000000000001</v>
          </cell>
        </row>
        <row r="2116">
          <cell r="A2116" t="str">
            <v>164134</v>
          </cell>
          <cell r="B2116" t="str">
            <v>DIAMETRO 700-200 MM</v>
          </cell>
          <cell r="C2116" t="str">
            <v>UN</v>
          </cell>
          <cell r="D2116">
            <v>121.03</v>
          </cell>
        </row>
        <row r="2117">
          <cell r="A2117" t="str">
            <v>164135</v>
          </cell>
          <cell r="B2117" t="str">
            <v>DIAMETRO 700-400 MM</v>
          </cell>
          <cell r="C2117" t="str">
            <v>UN</v>
          </cell>
          <cell r="D2117">
            <v>140.63</v>
          </cell>
        </row>
        <row r="2118">
          <cell r="A2118" t="str">
            <v>164136</v>
          </cell>
          <cell r="B2118" t="str">
            <v>DIAMETRO 700-700 MM</v>
          </cell>
          <cell r="C2118" t="str">
            <v>UN</v>
          </cell>
          <cell r="D2118">
            <v>179.17</v>
          </cell>
        </row>
        <row r="2119">
          <cell r="A2119" t="str">
            <v>164137</v>
          </cell>
          <cell r="B2119" t="str">
            <v>DIAMETRO 800-200 MM</v>
          </cell>
          <cell r="C2119" t="str">
            <v>UN</v>
          </cell>
          <cell r="D2119">
            <v>161.51</v>
          </cell>
        </row>
        <row r="2120">
          <cell r="A2120" t="str">
            <v>164138</v>
          </cell>
          <cell r="B2120" t="str">
            <v>DIAMETRO 800-400 MM</v>
          </cell>
          <cell r="C2120" t="str">
            <v>UN</v>
          </cell>
          <cell r="D2120">
            <v>184.03</v>
          </cell>
        </row>
        <row r="2121">
          <cell r="A2121" t="str">
            <v>164139</v>
          </cell>
          <cell r="B2121" t="str">
            <v>DIAMETRO 800-600 MM</v>
          </cell>
          <cell r="C2121" t="str">
            <v>UN</v>
          </cell>
          <cell r="D2121">
            <v>221.48</v>
          </cell>
        </row>
        <row r="2122">
          <cell r="A2122" t="str">
            <v>164140</v>
          </cell>
          <cell r="B2122" t="str">
            <v>DIAMETRO 800-800 MM</v>
          </cell>
          <cell r="C2122" t="str">
            <v>UN</v>
          </cell>
          <cell r="D2122">
            <v>252.46</v>
          </cell>
        </row>
        <row r="2123">
          <cell r="A2123" t="str">
            <v>164141</v>
          </cell>
          <cell r="B2123" t="str">
            <v>DIAMETRO 900-200 MM</v>
          </cell>
          <cell r="C2123" t="str">
            <v>UN</v>
          </cell>
          <cell r="D2123">
            <v>195.12</v>
          </cell>
        </row>
        <row r="2124">
          <cell r="A2124" t="str">
            <v>164142</v>
          </cell>
          <cell r="B2124" t="str">
            <v>DIAMETRO 900-400 MM</v>
          </cell>
          <cell r="C2124" t="str">
            <v>UN</v>
          </cell>
          <cell r="D2124">
            <v>220</v>
          </cell>
        </row>
        <row r="2125">
          <cell r="A2125" t="str">
            <v>164143</v>
          </cell>
          <cell r="B2125" t="str">
            <v>DIAMETRO 900-600 MM</v>
          </cell>
          <cell r="C2125" t="str">
            <v>UN</v>
          </cell>
          <cell r="D2125">
            <v>268.83</v>
          </cell>
        </row>
        <row r="2126">
          <cell r="A2126" t="str">
            <v>164144</v>
          </cell>
          <cell r="B2126" t="str">
            <v>DIAMETRO 900-900 MM</v>
          </cell>
          <cell r="C2126" t="str">
            <v>UN</v>
          </cell>
          <cell r="D2126">
            <v>313.7</v>
          </cell>
        </row>
        <row r="2127">
          <cell r="A2127" t="str">
            <v>164145</v>
          </cell>
          <cell r="B2127" t="str">
            <v>DIAMETRO 1000-200 MM</v>
          </cell>
          <cell r="C2127" t="str">
            <v>UN</v>
          </cell>
          <cell r="D2127">
            <v>236.93</v>
          </cell>
        </row>
        <row r="2128">
          <cell r="A2128" t="str">
            <v>164146</v>
          </cell>
          <cell r="B2128" t="str">
            <v>DIAMETRO 1000-400 MM</v>
          </cell>
          <cell r="C2128" t="str">
            <v>UN</v>
          </cell>
          <cell r="D2128">
            <v>264.25</v>
          </cell>
        </row>
        <row r="2129">
          <cell r="A2129" t="str">
            <v>164147</v>
          </cell>
          <cell r="B2129" t="str">
            <v>DIAMETRO 1000-600 MM</v>
          </cell>
          <cell r="C2129" t="str">
            <v>UN</v>
          </cell>
          <cell r="D2129">
            <v>320.88</v>
          </cell>
        </row>
        <row r="2130">
          <cell r="A2130" t="str">
            <v>164148</v>
          </cell>
          <cell r="B2130" t="str">
            <v>DIAMETRO 1000-1000 MM</v>
          </cell>
          <cell r="C2130" t="str">
            <v>UN</v>
          </cell>
          <cell r="D2130">
            <v>389.83</v>
          </cell>
        </row>
        <row r="2131">
          <cell r="A2131" t="str">
            <v>164149</v>
          </cell>
          <cell r="B2131" t="str">
            <v>DIAMETRO 1200-200 MM</v>
          </cell>
          <cell r="C2131" t="str">
            <v>UN</v>
          </cell>
          <cell r="D2131">
            <v>307.05</v>
          </cell>
        </row>
        <row r="2132">
          <cell r="A2132" t="str">
            <v>164150</v>
          </cell>
          <cell r="B2132" t="str">
            <v>DIAMETRO 1200-400 MM</v>
          </cell>
          <cell r="C2132" t="str">
            <v>UN</v>
          </cell>
          <cell r="D2132">
            <v>340.06</v>
          </cell>
        </row>
        <row r="2133">
          <cell r="A2133" t="str">
            <v>164151</v>
          </cell>
          <cell r="B2133" t="str">
            <v>DIAMETRO 1200-600 MM</v>
          </cell>
          <cell r="C2133" t="str">
            <v>UN</v>
          </cell>
          <cell r="D2133">
            <v>372.75</v>
          </cell>
        </row>
        <row r="2134">
          <cell r="A2134" t="str">
            <v>164152</v>
          </cell>
          <cell r="B2134" t="str">
            <v>DIAMETRO 1200-800 MM</v>
          </cell>
          <cell r="C2134" t="str">
            <v>UN</v>
          </cell>
          <cell r="D2134">
            <v>436.77</v>
          </cell>
        </row>
        <row r="2135">
          <cell r="A2135" t="str">
            <v>164153</v>
          </cell>
          <cell r="B2135" t="str">
            <v>DIAMETRO 1200-1000 MM</v>
          </cell>
          <cell r="C2135" t="str">
            <v>UN</v>
          </cell>
          <cell r="D2135">
            <v>489.74</v>
          </cell>
        </row>
        <row r="2136">
          <cell r="A2136" t="str">
            <v>164154</v>
          </cell>
          <cell r="B2136" t="str">
            <v>DIAMETRO 1200-1200 MM</v>
          </cell>
          <cell r="C2136" t="str">
            <v>UN</v>
          </cell>
          <cell r="D2136">
            <v>550.51</v>
          </cell>
        </row>
        <row r="2138">
          <cell r="A2138" t="str">
            <v>164200</v>
          </cell>
          <cell r="B2138" t="str">
            <v>MONTAGEM DE REDUCOES CONCENTRICAS DE FERRO FUNDIDO TIPO FF</v>
          </cell>
        </row>
        <row r="2139">
          <cell r="A2139" t="str">
            <v>164201</v>
          </cell>
          <cell r="B2139" t="str">
            <v>DIAMETRO 100-75 MM</v>
          </cell>
          <cell r="C2139" t="str">
            <v>UN</v>
          </cell>
          <cell r="D2139">
            <v>8.24</v>
          </cell>
        </row>
        <row r="2140">
          <cell r="A2140" t="str">
            <v>164202</v>
          </cell>
          <cell r="B2140" t="str">
            <v>DIAMETRO 150- 100 MM</v>
          </cell>
          <cell r="C2140" t="str">
            <v>UN</v>
          </cell>
          <cell r="D2140">
            <v>13.39</v>
          </cell>
        </row>
        <row r="2141">
          <cell r="A2141" t="str">
            <v>164203</v>
          </cell>
          <cell r="B2141" t="str">
            <v>DIAMETRO 200-150 MM</v>
          </cell>
          <cell r="C2141" t="str">
            <v>UN</v>
          </cell>
          <cell r="D2141">
            <v>16.649999999999999</v>
          </cell>
        </row>
        <row r="2142">
          <cell r="A2142" t="str">
            <v>164204</v>
          </cell>
          <cell r="B2142" t="str">
            <v>DIAMETRO 250-200 MM</v>
          </cell>
          <cell r="C2142" t="str">
            <v>UN</v>
          </cell>
          <cell r="D2142">
            <v>21.26</v>
          </cell>
        </row>
        <row r="2143">
          <cell r="A2143" t="str">
            <v>164205</v>
          </cell>
          <cell r="B2143" t="str">
            <v>DIAMETRO 300-250 MM</v>
          </cell>
          <cell r="C2143" t="str">
            <v>UN</v>
          </cell>
          <cell r="D2143">
            <v>28</v>
          </cell>
        </row>
        <row r="2144">
          <cell r="A2144" t="str">
            <v>164206</v>
          </cell>
          <cell r="B2144" t="str">
            <v>DIAMETRO 400-300 MM</v>
          </cell>
          <cell r="C2144" t="str">
            <v>UN</v>
          </cell>
          <cell r="D2144">
            <v>39.9</v>
          </cell>
        </row>
        <row r="2145">
          <cell r="A2145" t="str">
            <v>164207</v>
          </cell>
          <cell r="B2145" t="str">
            <v>DIAMETRO 400-350 MM</v>
          </cell>
          <cell r="C2145" t="str">
            <v>UN</v>
          </cell>
          <cell r="D2145">
            <v>43.86</v>
          </cell>
        </row>
        <row r="2146">
          <cell r="A2146" t="str">
            <v>164208</v>
          </cell>
          <cell r="B2146" t="str">
            <v>DIAMETRO 500-400 MM</v>
          </cell>
          <cell r="C2146" t="str">
            <v>UN</v>
          </cell>
          <cell r="D2146">
            <v>54.39</v>
          </cell>
        </row>
        <row r="2147">
          <cell r="A2147" t="str">
            <v>164209</v>
          </cell>
          <cell r="B2147" t="str">
            <v>DIAMETRO 600-500 MM</v>
          </cell>
          <cell r="C2147" t="str">
            <v>UN</v>
          </cell>
          <cell r="D2147">
            <v>72.09</v>
          </cell>
        </row>
        <row r="2148">
          <cell r="A2148" t="str">
            <v>164210</v>
          </cell>
          <cell r="B2148" t="str">
            <v>DIAMETRO 700-600 MM</v>
          </cell>
          <cell r="C2148" t="str">
            <v>UN</v>
          </cell>
          <cell r="D2148">
            <v>94.85</v>
          </cell>
        </row>
        <row r="2149">
          <cell r="A2149" t="str">
            <v>164211</v>
          </cell>
          <cell r="B2149" t="str">
            <v>DIAMETRO 800-700 MM</v>
          </cell>
          <cell r="C2149" t="str">
            <v>UN</v>
          </cell>
          <cell r="D2149">
            <v>127.57</v>
          </cell>
        </row>
        <row r="2150">
          <cell r="A2150" t="str">
            <v>164212</v>
          </cell>
          <cell r="B2150" t="str">
            <v>DIAMETRO 900-800 MM</v>
          </cell>
          <cell r="C2150" t="str">
            <v>UN</v>
          </cell>
          <cell r="D2150">
            <v>162.85</v>
          </cell>
        </row>
        <row r="2151">
          <cell r="A2151" t="str">
            <v>164213</v>
          </cell>
          <cell r="B2151" t="str">
            <v>DIAMETRO 1000-900 MM</v>
          </cell>
          <cell r="C2151" t="str">
            <v>UN</v>
          </cell>
          <cell r="D2151">
            <v>196.57</v>
          </cell>
        </row>
        <row r="2152">
          <cell r="A2152" t="str">
            <v>164214</v>
          </cell>
          <cell r="B2152" t="str">
            <v>DIAMETRO 1200 - 1000 MM</v>
          </cell>
          <cell r="C2152" t="str">
            <v>UN</v>
          </cell>
          <cell r="D2152">
            <v>264.20999999999998</v>
          </cell>
        </row>
        <row r="2154">
          <cell r="A2154" t="str">
            <v>164300</v>
          </cell>
          <cell r="B2154" t="str">
            <v>MONTAGEM DE REDUCOES EXCENTRICAS DE FERRO FUNDIDO  TIPO FF</v>
          </cell>
        </row>
        <row r="2155">
          <cell r="A2155" t="str">
            <v>164301</v>
          </cell>
          <cell r="B2155" t="str">
            <v>DIAMETRO 100-50 MM</v>
          </cell>
          <cell r="C2155" t="str">
            <v>UN</v>
          </cell>
          <cell r="D2155">
            <v>8.24</v>
          </cell>
        </row>
        <row r="2156">
          <cell r="A2156" t="str">
            <v>164302</v>
          </cell>
          <cell r="B2156" t="str">
            <v>DIAMETRO 100-75 MM</v>
          </cell>
          <cell r="C2156" t="str">
            <v>UN</v>
          </cell>
          <cell r="D2156">
            <v>9.1999999999999993</v>
          </cell>
        </row>
        <row r="2157">
          <cell r="A2157" t="str">
            <v>164303</v>
          </cell>
          <cell r="B2157" t="str">
            <v>DIAMETRO 150-75 MM</v>
          </cell>
          <cell r="C2157" t="str">
            <v>UN</v>
          </cell>
          <cell r="D2157">
            <v>10.73</v>
          </cell>
        </row>
        <row r="2158">
          <cell r="A2158" t="str">
            <v>164304</v>
          </cell>
          <cell r="B2158" t="str">
            <v>DIAMETRO 150-100 MM</v>
          </cell>
          <cell r="C2158" t="str">
            <v>UN</v>
          </cell>
          <cell r="D2158">
            <v>13.48</v>
          </cell>
        </row>
        <row r="2159">
          <cell r="A2159" t="str">
            <v>164305</v>
          </cell>
          <cell r="B2159" t="str">
            <v>DIAMETRO 200-100 MM</v>
          </cell>
          <cell r="C2159" t="str">
            <v>UN</v>
          </cell>
          <cell r="D2159">
            <v>15.24</v>
          </cell>
        </row>
        <row r="2160">
          <cell r="A2160" t="str">
            <v>164306</v>
          </cell>
          <cell r="B2160" t="str">
            <v>DIAMETRO 200-150 MM</v>
          </cell>
          <cell r="C2160" t="str">
            <v>UN</v>
          </cell>
          <cell r="D2160">
            <v>17.600000000000001</v>
          </cell>
        </row>
        <row r="2161">
          <cell r="A2161" t="str">
            <v>164307</v>
          </cell>
          <cell r="B2161" t="str">
            <v>DIAMETRO 250-150 MM</v>
          </cell>
          <cell r="C2161" t="str">
            <v>UN</v>
          </cell>
          <cell r="D2161">
            <v>20.73</v>
          </cell>
        </row>
        <row r="2162">
          <cell r="A2162" t="str">
            <v>164308</v>
          </cell>
          <cell r="B2162" t="str">
            <v>DIAMETRO 250-200 MM</v>
          </cell>
          <cell r="C2162" t="str">
            <v>UN</v>
          </cell>
          <cell r="D2162">
            <v>22.18</v>
          </cell>
        </row>
        <row r="2163">
          <cell r="A2163" t="str">
            <v>164309</v>
          </cell>
          <cell r="B2163" t="str">
            <v>DIAMETRO 300-150 MM</v>
          </cell>
          <cell r="C2163" t="str">
            <v>UN</v>
          </cell>
          <cell r="D2163">
            <v>20.399999999999999</v>
          </cell>
        </row>
        <row r="2164">
          <cell r="A2164" t="str">
            <v>164310</v>
          </cell>
          <cell r="B2164" t="str">
            <v>DIAMETRO 300-200 MM</v>
          </cell>
          <cell r="C2164" t="str">
            <v>UN</v>
          </cell>
          <cell r="D2164">
            <v>26.58</v>
          </cell>
        </row>
        <row r="2165">
          <cell r="A2165" t="str">
            <v>164311</v>
          </cell>
          <cell r="B2165" t="str">
            <v>DIAMETRO 300-250 MM</v>
          </cell>
          <cell r="C2165" t="str">
            <v>UN</v>
          </cell>
          <cell r="D2165">
            <v>29.59</v>
          </cell>
        </row>
        <row r="2166">
          <cell r="A2166" t="str">
            <v>164312</v>
          </cell>
          <cell r="B2166" t="str">
            <v>DIAMETRO 400-250 MM</v>
          </cell>
          <cell r="C2166" t="str">
            <v>UN</v>
          </cell>
          <cell r="D2166">
            <v>36.29</v>
          </cell>
        </row>
        <row r="2167">
          <cell r="A2167" t="str">
            <v>164313</v>
          </cell>
          <cell r="B2167" t="str">
            <v>DIAMETRO 400-300 MM</v>
          </cell>
          <cell r="C2167" t="str">
            <v>UN</v>
          </cell>
          <cell r="D2167">
            <v>40.200000000000003</v>
          </cell>
        </row>
        <row r="2169">
          <cell r="A2169" t="str">
            <v>164400</v>
          </cell>
          <cell r="B2169" t="str">
            <v>MONTAGEM DE PLACAS DE REDUCAO DE FERRO FUNDIDO TIPO F</v>
          </cell>
        </row>
        <row r="2170">
          <cell r="A2170" t="str">
            <v>164401</v>
          </cell>
          <cell r="B2170" t="str">
            <v>DIAMETRO 100-50 MM</v>
          </cell>
          <cell r="C2170" t="str">
            <v>UN</v>
          </cell>
          <cell r="D2170">
            <v>7.9</v>
          </cell>
        </row>
        <row r="2171">
          <cell r="A2171" t="str">
            <v>164402</v>
          </cell>
          <cell r="B2171" t="str">
            <v>DIAMETRO 200-75 MM</v>
          </cell>
          <cell r="C2171" t="str">
            <v>UN</v>
          </cell>
          <cell r="D2171">
            <v>11.91</v>
          </cell>
        </row>
        <row r="2172">
          <cell r="A2172" t="str">
            <v>164403</v>
          </cell>
          <cell r="B2172" t="str">
            <v>DIAMETRO 200-100 MM</v>
          </cell>
          <cell r="C2172" t="str">
            <v>UN</v>
          </cell>
          <cell r="D2172">
            <v>13.99</v>
          </cell>
        </row>
        <row r="2173">
          <cell r="A2173" t="str">
            <v>164404</v>
          </cell>
          <cell r="B2173" t="str">
            <v>DIAMETRO 250-200 MM</v>
          </cell>
          <cell r="C2173" t="str">
            <v>UN</v>
          </cell>
          <cell r="D2173">
            <v>21.46</v>
          </cell>
        </row>
        <row r="2174">
          <cell r="A2174" t="str">
            <v>164405</v>
          </cell>
          <cell r="B2174" t="str">
            <v>DIAMETRO 350-150 MM</v>
          </cell>
          <cell r="C2174" t="str">
            <v>UN</v>
          </cell>
          <cell r="D2174">
            <v>26.91</v>
          </cell>
        </row>
        <row r="2175">
          <cell r="A2175" t="str">
            <v>164406</v>
          </cell>
          <cell r="B2175" t="str">
            <v>DIAMETRO 350-250 MM</v>
          </cell>
          <cell r="C2175" t="str">
            <v>UN</v>
          </cell>
          <cell r="D2175">
            <v>30.11</v>
          </cell>
        </row>
        <row r="2176">
          <cell r="A2176" t="str">
            <v>164407</v>
          </cell>
          <cell r="B2176" t="str">
            <v>DIAMETRO 400-150 MM</v>
          </cell>
          <cell r="C2176" t="str">
            <v>UN</v>
          </cell>
          <cell r="D2176">
            <v>29</v>
          </cell>
        </row>
        <row r="2177">
          <cell r="A2177" t="str">
            <v>164408</v>
          </cell>
          <cell r="B2177" t="str">
            <v>DIAMETRO 400-200 MM</v>
          </cell>
          <cell r="C2177" t="str">
            <v>UN</v>
          </cell>
          <cell r="D2177">
            <v>30.55</v>
          </cell>
        </row>
        <row r="2178">
          <cell r="A2178" t="str">
            <v>164409</v>
          </cell>
          <cell r="B2178" t="str">
            <v>DIAMETRO 400-250 MM</v>
          </cell>
          <cell r="C2178" t="str">
            <v>UN</v>
          </cell>
          <cell r="D2178">
            <v>32.89</v>
          </cell>
        </row>
        <row r="2179">
          <cell r="A2179" t="str">
            <v>164410</v>
          </cell>
          <cell r="B2179" t="str">
            <v>DIAMETRO 400-300 MM</v>
          </cell>
          <cell r="C2179" t="str">
            <v>UN</v>
          </cell>
          <cell r="D2179">
            <v>35.97</v>
          </cell>
        </row>
        <row r="2180">
          <cell r="A2180" t="str">
            <v>164411</v>
          </cell>
          <cell r="B2180" t="str">
            <v>DIAMETRO 500-350 MM</v>
          </cell>
          <cell r="C2180" t="str">
            <v>UN</v>
          </cell>
          <cell r="D2180">
            <v>46.33</v>
          </cell>
        </row>
        <row r="2181">
          <cell r="A2181" t="str">
            <v>164412</v>
          </cell>
          <cell r="B2181" t="str">
            <v>DIAMETRO 500-400 MM</v>
          </cell>
          <cell r="C2181" t="str">
            <v>UN</v>
          </cell>
          <cell r="D2181">
            <v>48.07</v>
          </cell>
        </row>
        <row r="2182">
          <cell r="A2182" t="str">
            <v>164413</v>
          </cell>
          <cell r="B2182" t="str">
            <v>DIAMETRO 600-150 MM</v>
          </cell>
          <cell r="C2182" t="str">
            <v>UN</v>
          </cell>
          <cell r="D2182">
            <v>53.66</v>
          </cell>
        </row>
        <row r="2183">
          <cell r="A2183" t="str">
            <v>164414</v>
          </cell>
          <cell r="B2183" t="str">
            <v>DIAMETRO 700-500 MM</v>
          </cell>
          <cell r="C2183" t="str">
            <v>UN</v>
          </cell>
          <cell r="D2183">
            <v>80.45</v>
          </cell>
        </row>
        <row r="2184">
          <cell r="A2184" t="str">
            <v>164415</v>
          </cell>
          <cell r="B2184" t="str">
            <v>DIAMETRO 900-700 MM</v>
          </cell>
          <cell r="C2184" t="str">
            <v>UN</v>
          </cell>
          <cell r="D2184">
            <v>129.02000000000001</v>
          </cell>
        </row>
        <row r="2185">
          <cell r="A2185" t="str">
            <v>164416</v>
          </cell>
          <cell r="B2185" t="str">
            <v>DIAMETRO 1000-700 MM</v>
          </cell>
          <cell r="C2185" t="str">
            <v>UN</v>
          </cell>
          <cell r="D2185">
            <v>152.91999999999999</v>
          </cell>
        </row>
        <row r="2186">
          <cell r="A2186" t="str">
            <v>164417</v>
          </cell>
          <cell r="B2186" t="str">
            <v>DIAMETRO 1000-800 MM</v>
          </cell>
          <cell r="C2186" t="str">
            <v>UN</v>
          </cell>
          <cell r="D2186">
            <v>165.47</v>
          </cell>
        </row>
        <row r="2188">
          <cell r="A2188" t="str">
            <v>164500</v>
          </cell>
          <cell r="B2188" t="str">
            <v>MONTAGEM DE TOCOS DE DE FERRO FUNDIDO L=0,25 M TIPO FF</v>
          </cell>
        </row>
        <row r="2189">
          <cell r="A2189" t="str">
            <v>164501</v>
          </cell>
          <cell r="B2189" t="str">
            <v>DIAMETRO 100 MM</v>
          </cell>
          <cell r="C2189" t="str">
            <v>UN</v>
          </cell>
          <cell r="D2189">
            <v>10.64</v>
          </cell>
        </row>
        <row r="2190">
          <cell r="A2190" t="str">
            <v>164502</v>
          </cell>
          <cell r="B2190" t="str">
            <v>DIAMETRO 150 MM</v>
          </cell>
          <cell r="C2190" t="str">
            <v>UN</v>
          </cell>
          <cell r="D2190">
            <v>15.34</v>
          </cell>
        </row>
        <row r="2191">
          <cell r="A2191" t="str">
            <v>164503</v>
          </cell>
          <cell r="B2191" t="str">
            <v>DIAMETRO 200 MM</v>
          </cell>
          <cell r="C2191" t="str">
            <v>UN</v>
          </cell>
          <cell r="D2191">
            <v>18.920000000000002</v>
          </cell>
        </row>
        <row r="2192">
          <cell r="A2192" t="str">
            <v>164504</v>
          </cell>
          <cell r="B2192" t="str">
            <v>DIAMETRO 250 MM</v>
          </cell>
          <cell r="C2192" t="str">
            <v>UN</v>
          </cell>
          <cell r="D2192">
            <v>24.96</v>
          </cell>
        </row>
        <row r="2193">
          <cell r="A2193" t="str">
            <v>164505</v>
          </cell>
          <cell r="B2193" t="str">
            <v>DIAMETRO 300 MM</v>
          </cell>
          <cell r="C2193" t="str">
            <v>UN</v>
          </cell>
          <cell r="D2193">
            <v>32.659999999999997</v>
          </cell>
        </row>
        <row r="2194">
          <cell r="A2194" t="str">
            <v>164506</v>
          </cell>
          <cell r="B2194" t="str">
            <v>DIAMETRO 400 MM</v>
          </cell>
          <cell r="C2194" t="str">
            <v>UN</v>
          </cell>
          <cell r="D2194">
            <v>45.51</v>
          </cell>
        </row>
        <row r="2195">
          <cell r="A2195" t="str">
            <v>164507</v>
          </cell>
          <cell r="B2195" t="str">
            <v>DIAMETRO 500 MM</v>
          </cell>
          <cell r="C2195" t="str">
            <v>UN</v>
          </cell>
          <cell r="D2195">
            <v>60.52</v>
          </cell>
        </row>
        <row r="2196">
          <cell r="A2196" t="str">
            <v>164508</v>
          </cell>
          <cell r="B2196" t="str">
            <v>DIAMETRO 600 MM</v>
          </cell>
          <cell r="C2196" t="str">
            <v>UN</v>
          </cell>
          <cell r="D2196">
            <v>80.819999999999993</v>
          </cell>
        </row>
        <row r="2197">
          <cell r="A2197" t="str">
            <v>164509</v>
          </cell>
          <cell r="B2197" t="str">
            <v>DIAMETRO 700 MM</v>
          </cell>
          <cell r="C2197" t="str">
            <v>UN</v>
          </cell>
          <cell r="D2197">
            <v>106.93</v>
          </cell>
        </row>
        <row r="2198">
          <cell r="A2198" t="str">
            <v>164510</v>
          </cell>
          <cell r="B2198" t="str">
            <v>DIAMETRO 800 MM</v>
          </cell>
          <cell r="C2198" t="str">
            <v>UN</v>
          </cell>
          <cell r="D2198">
            <v>147.29</v>
          </cell>
        </row>
        <row r="2199">
          <cell r="A2199" t="str">
            <v>164511</v>
          </cell>
          <cell r="B2199" t="str">
            <v>DIAMETRO 900 MM</v>
          </cell>
          <cell r="C2199" t="str">
            <v>UN</v>
          </cell>
          <cell r="D2199">
            <v>179.88</v>
          </cell>
        </row>
        <row r="2200">
          <cell r="A2200" t="str">
            <v>164512</v>
          </cell>
          <cell r="B2200" t="str">
            <v>DIAMETRO 1000 MM</v>
          </cell>
          <cell r="C2200" t="str">
            <v>UN</v>
          </cell>
          <cell r="D2200">
            <v>216.19</v>
          </cell>
        </row>
        <row r="2202">
          <cell r="A2202" t="str">
            <v>164600</v>
          </cell>
          <cell r="B2202" t="str">
            <v>MONTAGEM DE TOCOS DE FERRO FUNDIDO L=0,50 M TIPO FF</v>
          </cell>
        </row>
        <row r="2203">
          <cell r="A2203" t="str">
            <v>164601</v>
          </cell>
          <cell r="B2203" t="str">
            <v>DIAMETRO 100 MM</v>
          </cell>
          <cell r="C2203" t="str">
            <v>UN</v>
          </cell>
          <cell r="D2203">
            <v>11.02</v>
          </cell>
        </row>
        <row r="2204">
          <cell r="A2204" t="str">
            <v>164602</v>
          </cell>
          <cell r="B2204" t="str">
            <v>DIAMETRO 150 MM</v>
          </cell>
          <cell r="C2204" t="str">
            <v>UN</v>
          </cell>
          <cell r="D2204">
            <v>15.97</v>
          </cell>
        </row>
        <row r="2205">
          <cell r="A2205" t="str">
            <v>164603</v>
          </cell>
          <cell r="B2205" t="str">
            <v>DIAMETRO 200 MM</v>
          </cell>
          <cell r="C2205" t="str">
            <v>UN</v>
          </cell>
          <cell r="D2205">
            <v>19.87</v>
          </cell>
        </row>
        <row r="2206">
          <cell r="A2206" t="str">
            <v>164604</v>
          </cell>
          <cell r="B2206" t="str">
            <v>DIAMETRO 250 MM</v>
          </cell>
          <cell r="C2206" t="str">
            <v>UN</v>
          </cell>
          <cell r="D2206">
            <v>26.41</v>
          </cell>
        </row>
        <row r="2207">
          <cell r="A2207" t="str">
            <v>164605</v>
          </cell>
          <cell r="B2207" t="str">
            <v>DIAMETRO 300 MM</v>
          </cell>
          <cell r="C2207" t="str">
            <v>UN</v>
          </cell>
          <cell r="D2207">
            <v>34.590000000000003</v>
          </cell>
        </row>
        <row r="2208">
          <cell r="A2208" t="str">
            <v>164606</v>
          </cell>
          <cell r="B2208" t="str">
            <v>DIAMETRO 400 MM</v>
          </cell>
          <cell r="C2208" t="str">
            <v>UN</v>
          </cell>
          <cell r="D2208">
            <v>48.51</v>
          </cell>
        </row>
        <row r="2209">
          <cell r="A2209" t="str">
            <v>164607</v>
          </cell>
          <cell r="B2209" t="str">
            <v>DIAMETRO 500 MM</v>
          </cell>
          <cell r="C2209" t="str">
            <v>UN</v>
          </cell>
          <cell r="D2209">
            <v>64.95</v>
          </cell>
        </row>
        <row r="2210">
          <cell r="A2210" t="str">
            <v>164608</v>
          </cell>
          <cell r="B2210" t="str">
            <v>DIAMETRO 600 MM</v>
          </cell>
          <cell r="C2210" t="str">
            <v>UN</v>
          </cell>
          <cell r="D2210">
            <v>86.95</v>
          </cell>
        </row>
        <row r="2211">
          <cell r="A2211" t="str">
            <v>164609</v>
          </cell>
          <cell r="B2211" t="str">
            <v>DIAMETRO 700 MM</v>
          </cell>
          <cell r="C2211" t="str">
            <v>UN</v>
          </cell>
          <cell r="D2211">
            <v>115.35</v>
          </cell>
        </row>
        <row r="2212">
          <cell r="A2212" t="str">
            <v>164610</v>
          </cell>
          <cell r="B2212" t="str">
            <v>DIAMETRO 800 MM</v>
          </cell>
          <cell r="C2212" t="str">
            <v>UN</v>
          </cell>
          <cell r="D2212">
            <v>157.47999999999999</v>
          </cell>
        </row>
        <row r="2213">
          <cell r="A2213" t="str">
            <v>164611</v>
          </cell>
          <cell r="B2213" t="str">
            <v>DIAMETRO 900 MM</v>
          </cell>
          <cell r="C2213" t="str">
            <v>UN</v>
          </cell>
          <cell r="D2213">
            <v>192.19</v>
          </cell>
        </row>
        <row r="2214">
          <cell r="A2214" t="str">
            <v>164612</v>
          </cell>
          <cell r="B2214" t="str">
            <v>DIAMETRO 1000 MM</v>
          </cell>
          <cell r="C2214" t="str">
            <v>UN</v>
          </cell>
          <cell r="D2214">
            <v>230.86</v>
          </cell>
        </row>
        <row r="2216">
          <cell r="A2216" t="str">
            <v>164700</v>
          </cell>
          <cell r="B2216" t="str">
            <v>MONTAGEM DE JUNCOES 45 GR DE FERRO FUNDIDO TIPO FFF</v>
          </cell>
        </row>
        <row r="2217">
          <cell r="A2217" t="str">
            <v>164701</v>
          </cell>
          <cell r="B2217" t="str">
            <v>DIAMETRO 100-75 MM</v>
          </cell>
          <cell r="C2217" t="str">
            <v>UN</v>
          </cell>
          <cell r="D2217">
            <v>13.87</v>
          </cell>
        </row>
        <row r="2218">
          <cell r="A2218" t="str">
            <v>164702</v>
          </cell>
          <cell r="B2218" t="str">
            <v>DIAMETRO 100-100 MM</v>
          </cell>
          <cell r="C2218" t="str">
            <v>UN</v>
          </cell>
          <cell r="D2218">
            <v>15.98</v>
          </cell>
        </row>
        <row r="2219">
          <cell r="A2219" t="str">
            <v>164703</v>
          </cell>
          <cell r="B2219" t="str">
            <v>DIAMETRO 150-100 MM</v>
          </cell>
          <cell r="C2219" t="str">
            <v>UN</v>
          </cell>
          <cell r="D2219">
            <v>20.88</v>
          </cell>
        </row>
        <row r="2220">
          <cell r="A2220" t="str">
            <v>164704</v>
          </cell>
          <cell r="B2220" t="str">
            <v>DIAMETRO 150-150 MM</v>
          </cell>
          <cell r="C2220" t="str">
            <v>UN</v>
          </cell>
          <cell r="D2220">
            <v>23</v>
          </cell>
        </row>
        <row r="2221">
          <cell r="A2221" t="str">
            <v>164705</v>
          </cell>
          <cell r="B2221" t="str">
            <v>DIAMETRO 200-100 MM</v>
          </cell>
          <cell r="C2221" t="str">
            <v>UN</v>
          </cell>
          <cell r="D2221">
            <v>19.88</v>
          </cell>
        </row>
        <row r="2222">
          <cell r="A2222" t="str">
            <v>164706</v>
          </cell>
          <cell r="B2222" t="str">
            <v>DIAMETRO 200-150 MM</v>
          </cell>
          <cell r="C2222" t="str">
            <v>UN</v>
          </cell>
          <cell r="D2222">
            <v>27.22</v>
          </cell>
        </row>
        <row r="2223">
          <cell r="A2223" t="str">
            <v>164707</v>
          </cell>
          <cell r="B2223" t="str">
            <v>DIAMETRO 200-200 MM</v>
          </cell>
          <cell r="C2223" t="str">
            <v>UN</v>
          </cell>
          <cell r="D2223">
            <v>29</v>
          </cell>
        </row>
        <row r="2224">
          <cell r="A2224" t="str">
            <v>164708</v>
          </cell>
          <cell r="B2224" t="str">
            <v>DIAMETRO 250-150 MM</v>
          </cell>
          <cell r="C2224" t="str">
            <v>UN</v>
          </cell>
          <cell r="D2224">
            <v>34.270000000000003</v>
          </cell>
        </row>
        <row r="2225">
          <cell r="A2225" t="str">
            <v>164709</v>
          </cell>
          <cell r="B2225" t="str">
            <v>DIAMETRO 250-200 MM</v>
          </cell>
          <cell r="C2225" t="str">
            <v>UN</v>
          </cell>
          <cell r="D2225">
            <v>36</v>
          </cell>
        </row>
        <row r="2226">
          <cell r="A2226" t="str">
            <v>164710</v>
          </cell>
          <cell r="B2226" t="str">
            <v>DIAMETRO 250-250 MM</v>
          </cell>
          <cell r="C2226" t="str">
            <v>UN</v>
          </cell>
          <cell r="D2226">
            <v>38.79</v>
          </cell>
        </row>
        <row r="2227">
          <cell r="A2227" t="str">
            <v>164711</v>
          </cell>
          <cell r="B2227" t="str">
            <v>DIAMETRO 300-200 MM</v>
          </cell>
          <cell r="C2227" t="str">
            <v>UN</v>
          </cell>
          <cell r="D2227">
            <v>45.27</v>
          </cell>
        </row>
        <row r="2228">
          <cell r="A2228" t="str">
            <v>164712</v>
          </cell>
          <cell r="B2228" t="str">
            <v>DIAMETRO 300-300 MM</v>
          </cell>
          <cell r="C2228" t="str">
            <v>UN</v>
          </cell>
          <cell r="D2228">
            <v>51.61</v>
          </cell>
        </row>
        <row r="2229">
          <cell r="A2229" t="str">
            <v>164713</v>
          </cell>
          <cell r="B2229" t="str">
            <v>DIAMETRO 400-300 MM</v>
          </cell>
          <cell r="C2229" t="str">
            <v>UN</v>
          </cell>
          <cell r="D2229">
            <v>67.790000000000006</v>
          </cell>
        </row>
        <row r="2230">
          <cell r="A2230" t="str">
            <v>164714</v>
          </cell>
          <cell r="B2230" t="str">
            <v>DIAMETRO 400-400 MM</v>
          </cell>
          <cell r="C2230" t="str">
            <v>UN</v>
          </cell>
          <cell r="D2230">
            <v>73.010000000000005</v>
          </cell>
        </row>
        <row r="2232">
          <cell r="A2232" t="str">
            <v>164800</v>
          </cell>
          <cell r="B2232" t="str">
            <v>MONTAGEM DE FLANGES CEGOS DE FERRO FUNDIDO</v>
          </cell>
        </row>
        <row r="2233">
          <cell r="A2233" t="str">
            <v>164801</v>
          </cell>
          <cell r="B2233" t="str">
            <v>DIAMETRO 100 MM</v>
          </cell>
          <cell r="C2233" t="str">
            <v>UN</v>
          </cell>
          <cell r="D2233">
            <v>5.08</v>
          </cell>
        </row>
        <row r="2234">
          <cell r="A2234" t="str">
            <v>164802</v>
          </cell>
          <cell r="B2234" t="str">
            <v>DIAMETRO 150 MM</v>
          </cell>
          <cell r="C2234" t="str">
            <v>UN</v>
          </cell>
          <cell r="D2234">
            <v>7.2</v>
          </cell>
        </row>
        <row r="2235">
          <cell r="A2235" t="str">
            <v>164803</v>
          </cell>
          <cell r="B2235" t="str">
            <v>DIAMETRO 200 MM</v>
          </cell>
          <cell r="C2235" t="str">
            <v>UN</v>
          </cell>
          <cell r="D2235">
            <v>9</v>
          </cell>
        </row>
        <row r="2236">
          <cell r="A2236" t="str">
            <v>164804</v>
          </cell>
          <cell r="B2236" t="str">
            <v>DIAMETRO 250 MM</v>
          </cell>
          <cell r="C2236" t="str">
            <v>UN</v>
          </cell>
          <cell r="D2236">
            <v>12.02</v>
          </cell>
        </row>
        <row r="2237">
          <cell r="A2237" t="str">
            <v>164805</v>
          </cell>
          <cell r="B2237" t="str">
            <v>DIAMETRO 300 MM</v>
          </cell>
          <cell r="C2237" t="str">
            <v>UN</v>
          </cell>
          <cell r="D2237">
            <v>15.93</v>
          </cell>
        </row>
        <row r="2238">
          <cell r="A2238" t="str">
            <v>164806</v>
          </cell>
          <cell r="B2238" t="str">
            <v>DIAMETRO 400 MM</v>
          </cell>
          <cell r="C2238" t="str">
            <v>UN</v>
          </cell>
          <cell r="D2238">
            <v>22.03</v>
          </cell>
        </row>
        <row r="2239">
          <cell r="A2239" t="str">
            <v>164807</v>
          </cell>
          <cell r="B2239" t="str">
            <v>DIAMETRO 500 MM</v>
          </cell>
          <cell r="C2239" t="str">
            <v>UN</v>
          </cell>
          <cell r="D2239">
            <v>30</v>
          </cell>
        </row>
        <row r="2240">
          <cell r="A2240" t="str">
            <v>164808</v>
          </cell>
          <cell r="B2240" t="str">
            <v>DIAMETRO 600 MM</v>
          </cell>
          <cell r="C2240" t="str">
            <v>UN</v>
          </cell>
          <cell r="D2240">
            <v>40.68</v>
          </cell>
        </row>
        <row r="2241">
          <cell r="A2241" t="str">
            <v>164809</v>
          </cell>
          <cell r="B2241" t="str">
            <v>DIAMETRO 700 MM</v>
          </cell>
          <cell r="C2241" t="str">
            <v>UN</v>
          </cell>
          <cell r="D2241">
            <v>55.12</v>
          </cell>
        </row>
        <row r="2242">
          <cell r="A2242" t="str">
            <v>164810</v>
          </cell>
          <cell r="B2242" t="str">
            <v>DIAMETRO 800 MM</v>
          </cell>
          <cell r="C2242" t="str">
            <v>UN</v>
          </cell>
          <cell r="D2242">
            <v>78.25</v>
          </cell>
        </row>
        <row r="2243">
          <cell r="A2243" t="str">
            <v>164811</v>
          </cell>
          <cell r="B2243" t="str">
            <v>DIAMETRO 900 MM</v>
          </cell>
          <cell r="C2243" t="str">
            <v>UN</v>
          </cell>
          <cell r="D2243">
            <v>97.07</v>
          </cell>
        </row>
        <row r="2244">
          <cell r="A2244" t="str">
            <v>164812</v>
          </cell>
          <cell r="B2244" t="str">
            <v>DIAMETRO 1000 MM</v>
          </cell>
          <cell r="C2244" t="str">
            <v>UN</v>
          </cell>
          <cell r="D2244">
            <v>120.72</v>
          </cell>
        </row>
        <row r="2246">
          <cell r="A2246" t="str">
            <v>164900</v>
          </cell>
          <cell r="B2246" t="str">
            <v>MONTAGEM DE REGISTROS DE FERRO FUNDIDO FLANGEADOS</v>
          </cell>
        </row>
        <row r="2247">
          <cell r="A2247" t="str">
            <v>164901</v>
          </cell>
          <cell r="B2247" t="str">
            <v>DIAMETRO 100 MM</v>
          </cell>
          <cell r="C2247" t="str">
            <v>UN</v>
          </cell>
          <cell r="D2247">
            <v>13.72</v>
          </cell>
        </row>
        <row r="2248">
          <cell r="A2248" t="str">
            <v>164902</v>
          </cell>
          <cell r="B2248" t="str">
            <v>DIAMETRO 150 MM</v>
          </cell>
          <cell r="C2248" t="str">
            <v>UN</v>
          </cell>
          <cell r="D2248">
            <v>19.45</v>
          </cell>
        </row>
        <row r="2249">
          <cell r="A2249" t="str">
            <v>164903</v>
          </cell>
          <cell r="B2249" t="str">
            <v>DIAMETRO 200 MM</v>
          </cell>
          <cell r="C2249" t="str">
            <v>UN</v>
          </cell>
          <cell r="D2249">
            <v>25.17</v>
          </cell>
        </row>
        <row r="2250">
          <cell r="A2250" t="str">
            <v>164904</v>
          </cell>
          <cell r="B2250" t="str">
            <v>DIAMETRO 250 MM</v>
          </cell>
          <cell r="C2250" t="str">
            <v>UN</v>
          </cell>
          <cell r="D2250">
            <v>34.54</v>
          </cell>
        </row>
        <row r="2251">
          <cell r="A2251" t="str">
            <v>164905</v>
          </cell>
          <cell r="B2251" t="str">
            <v>DIAMETRO 300 MM</v>
          </cell>
          <cell r="C2251" t="str">
            <v>UN</v>
          </cell>
          <cell r="D2251">
            <v>45.31</v>
          </cell>
        </row>
        <row r="2252">
          <cell r="A2252" t="str">
            <v>164906</v>
          </cell>
          <cell r="B2252" t="str">
            <v>DIAMETRO 350 MM</v>
          </cell>
          <cell r="C2252" t="str">
            <v>UN</v>
          </cell>
          <cell r="D2252">
            <v>57.65</v>
          </cell>
        </row>
        <row r="2253">
          <cell r="A2253" t="str">
            <v>164907</v>
          </cell>
          <cell r="B2253" t="str">
            <v>DIAMETRO 400 MM</v>
          </cell>
          <cell r="C2253" t="str">
            <v>UN</v>
          </cell>
          <cell r="D2253">
            <v>69.27</v>
          </cell>
        </row>
        <row r="2254">
          <cell r="A2254" t="str">
            <v>164908</v>
          </cell>
          <cell r="B2254" t="str">
            <v>DIAMETRO 450 MM</v>
          </cell>
          <cell r="C2254" t="str">
            <v>UN</v>
          </cell>
          <cell r="D2254">
            <v>86.5</v>
          </cell>
        </row>
        <row r="2255">
          <cell r="A2255" t="str">
            <v>164909</v>
          </cell>
          <cell r="B2255" t="str">
            <v>DIAMETRO 500 MM</v>
          </cell>
          <cell r="C2255" t="str">
            <v>UN</v>
          </cell>
          <cell r="D2255">
            <v>94.84</v>
          </cell>
        </row>
        <row r="2256">
          <cell r="A2256" t="str">
            <v>164910</v>
          </cell>
          <cell r="B2256" t="str">
            <v>DIAMETRO 600 MM</v>
          </cell>
          <cell r="C2256" t="str">
            <v>UN</v>
          </cell>
          <cell r="D2256">
            <v>133.33000000000001</v>
          </cell>
        </row>
        <row r="2257">
          <cell r="A2257" t="str">
            <v>164911</v>
          </cell>
          <cell r="B2257" t="str">
            <v>DIAMETRO 700 MM</v>
          </cell>
          <cell r="C2257" t="str">
            <v>UN</v>
          </cell>
          <cell r="D2257">
            <v>192.71</v>
          </cell>
        </row>
        <row r="2258">
          <cell r="A2258" t="str">
            <v>164912</v>
          </cell>
          <cell r="B2258" t="str">
            <v>DIAMETRO 800 MM</v>
          </cell>
          <cell r="C2258" t="str">
            <v>UN</v>
          </cell>
          <cell r="D2258">
            <v>248.33</v>
          </cell>
        </row>
        <row r="2259">
          <cell r="A2259" t="str">
            <v>164913</v>
          </cell>
          <cell r="B2259" t="str">
            <v>DIAMETRO 900 MM</v>
          </cell>
          <cell r="C2259" t="str">
            <v>UN</v>
          </cell>
          <cell r="D2259">
            <v>324.99</v>
          </cell>
        </row>
        <row r="2260">
          <cell r="A2260" t="str">
            <v>164914</v>
          </cell>
          <cell r="B2260" t="str">
            <v>DIAMETRO 1000 MM</v>
          </cell>
          <cell r="C2260" t="str">
            <v>UN</v>
          </cell>
          <cell r="D2260">
            <v>405.71</v>
          </cell>
        </row>
        <row r="2261">
          <cell r="A2261" t="str">
            <v>164915</v>
          </cell>
          <cell r="B2261" t="str">
            <v>DIAMETRO 1200 MM</v>
          </cell>
          <cell r="C2261" t="str">
            <v>UN</v>
          </cell>
          <cell r="D2261">
            <v>627.85</v>
          </cell>
        </row>
        <row r="2263">
          <cell r="A2263" t="str">
            <v>165000</v>
          </cell>
          <cell r="B2263" t="str">
            <v>MONTAGEM DE VALVULAS BORBOLETA DE FERRO FUNDIDO FLANGEADOS COMANDO MANUAL</v>
          </cell>
        </row>
        <row r="2264">
          <cell r="A2264" t="str">
            <v>165001</v>
          </cell>
          <cell r="B2264" t="str">
            <v>DIAMETRO 400 MM</v>
          </cell>
          <cell r="C2264" t="str">
            <v>UN</v>
          </cell>
          <cell r="D2264">
            <v>52.81</v>
          </cell>
        </row>
        <row r="2265">
          <cell r="A2265" t="str">
            <v>165002</v>
          </cell>
          <cell r="B2265" t="str">
            <v>DIAMETRO 500 MM</v>
          </cell>
          <cell r="C2265" t="str">
            <v>UN</v>
          </cell>
          <cell r="D2265">
            <v>48.99</v>
          </cell>
        </row>
        <row r="2266">
          <cell r="A2266" t="str">
            <v>165003</v>
          </cell>
          <cell r="B2266" t="str">
            <v>DIAMETRO 600 MM</v>
          </cell>
          <cell r="C2266" t="str">
            <v>UN</v>
          </cell>
          <cell r="D2266">
            <v>91.15</v>
          </cell>
        </row>
        <row r="2267">
          <cell r="A2267" t="str">
            <v>165004</v>
          </cell>
          <cell r="B2267" t="str">
            <v>DIAMETRO 700 MM</v>
          </cell>
          <cell r="C2267" t="str">
            <v>UN</v>
          </cell>
          <cell r="D2267">
            <v>115.9</v>
          </cell>
        </row>
        <row r="2268">
          <cell r="A2268" t="str">
            <v>165005</v>
          </cell>
          <cell r="B2268" t="str">
            <v>DIAMETRO 800 MM</v>
          </cell>
          <cell r="C2268" t="str">
            <v>UN</v>
          </cell>
          <cell r="D2268">
            <v>169.65</v>
          </cell>
        </row>
        <row r="2269">
          <cell r="A2269" t="str">
            <v>165006</v>
          </cell>
          <cell r="B2269" t="str">
            <v>DIAMETRO 900 MM</v>
          </cell>
          <cell r="C2269" t="str">
            <v>UN</v>
          </cell>
          <cell r="D2269">
            <v>202.99</v>
          </cell>
        </row>
        <row r="2270">
          <cell r="A2270" t="str">
            <v>165007</v>
          </cell>
          <cell r="B2270" t="str">
            <v>DIAMETRO 1000 MM</v>
          </cell>
          <cell r="C2270" t="str">
            <v>UN</v>
          </cell>
          <cell r="D2270">
            <v>241.18</v>
          </cell>
        </row>
        <row r="2271">
          <cell r="A2271" t="str">
            <v>165008</v>
          </cell>
          <cell r="B2271" t="str">
            <v>DIAMETRO 1200 MM</v>
          </cell>
          <cell r="C2271" t="str">
            <v>UN</v>
          </cell>
          <cell r="D2271">
            <v>315.58999999999997</v>
          </cell>
        </row>
        <row r="2273">
          <cell r="A2273" t="str">
            <v>165100</v>
          </cell>
          <cell r="B2273" t="str">
            <v>MONTAGEM DE REGISTROS DE FERRO FUNDIDO FLANGEADOS COMANDO ELETRICO/PNEUMATICO</v>
          </cell>
        </row>
        <row r="2274">
          <cell r="A2274" t="str">
            <v>165101</v>
          </cell>
          <cell r="B2274" t="str">
            <v>DIAMETRO 100 MM</v>
          </cell>
          <cell r="C2274" t="str">
            <v>UN</v>
          </cell>
          <cell r="D2274">
            <v>16.61</v>
          </cell>
        </row>
        <row r="2275">
          <cell r="A2275" t="str">
            <v>165102</v>
          </cell>
          <cell r="B2275" t="str">
            <v>DIAMETRO 150 MM</v>
          </cell>
          <cell r="C2275" t="str">
            <v>UN</v>
          </cell>
          <cell r="D2275">
            <v>23.12</v>
          </cell>
        </row>
        <row r="2276">
          <cell r="A2276" t="str">
            <v>165103</v>
          </cell>
          <cell r="B2276" t="str">
            <v>DIAMETRO 200 MM</v>
          </cell>
          <cell r="C2276" t="str">
            <v>UN</v>
          </cell>
          <cell r="D2276">
            <v>30.32</v>
          </cell>
        </row>
        <row r="2277">
          <cell r="A2277" t="str">
            <v>165104</v>
          </cell>
          <cell r="B2277" t="str">
            <v>DIAMETRO 250 MM</v>
          </cell>
          <cell r="C2277" t="str">
            <v>UN</v>
          </cell>
          <cell r="D2277">
            <v>40.61</v>
          </cell>
        </row>
        <row r="2278">
          <cell r="A2278" t="str">
            <v>165105</v>
          </cell>
          <cell r="B2278" t="str">
            <v>DIAMETRO 300 MM</v>
          </cell>
          <cell r="C2278" t="str">
            <v>UN</v>
          </cell>
          <cell r="D2278">
            <v>52.74</v>
          </cell>
        </row>
        <row r="2279">
          <cell r="A2279" t="str">
            <v>165106</v>
          </cell>
          <cell r="B2279" t="str">
            <v>DIAMETRO 350 MM</v>
          </cell>
          <cell r="C2279" t="str">
            <v>UN</v>
          </cell>
          <cell r="D2279">
            <v>65.739999999999995</v>
          </cell>
        </row>
        <row r="2280">
          <cell r="A2280" t="str">
            <v>165107</v>
          </cell>
          <cell r="B2280" t="str">
            <v>DIAMETRO 400 MM</v>
          </cell>
          <cell r="C2280" t="str">
            <v>UN</v>
          </cell>
          <cell r="D2280">
            <v>80.25</v>
          </cell>
        </row>
        <row r="2281">
          <cell r="A2281" t="str">
            <v>165108</v>
          </cell>
          <cell r="B2281" t="str">
            <v>DIAMETRO 450 MM</v>
          </cell>
          <cell r="C2281" t="str">
            <v>UN</v>
          </cell>
          <cell r="D2281">
            <v>101.94</v>
          </cell>
        </row>
        <row r="2282">
          <cell r="A2282" t="str">
            <v>165109</v>
          </cell>
          <cell r="B2282" t="str">
            <v>DIAMETRO 500 MM</v>
          </cell>
          <cell r="C2282" t="str">
            <v>UN</v>
          </cell>
          <cell r="D2282">
            <v>114.18</v>
          </cell>
        </row>
        <row r="2283">
          <cell r="A2283" t="str">
            <v>165110</v>
          </cell>
          <cell r="B2283" t="str">
            <v>DIAMETRO 600 MM</v>
          </cell>
          <cell r="C2283" t="str">
            <v>UN</v>
          </cell>
          <cell r="D2283">
            <v>151.85</v>
          </cell>
        </row>
        <row r="2284">
          <cell r="A2284" t="str">
            <v>165111</v>
          </cell>
          <cell r="B2284" t="str">
            <v>DIAMETRO 700 MM</v>
          </cell>
          <cell r="C2284" t="str">
            <v>UN</v>
          </cell>
          <cell r="D2284">
            <v>206.77</v>
          </cell>
        </row>
        <row r="2285">
          <cell r="A2285" t="str">
            <v>165112</v>
          </cell>
          <cell r="B2285" t="str">
            <v>DIAMETRO 800 MM</v>
          </cell>
          <cell r="C2285" t="str">
            <v>UN</v>
          </cell>
          <cell r="D2285">
            <v>264.94</v>
          </cell>
        </row>
        <row r="2286">
          <cell r="A2286" t="str">
            <v>165113</v>
          </cell>
          <cell r="B2286" t="str">
            <v>DIAMETRO 900 MM</v>
          </cell>
          <cell r="C2286" t="str">
            <v>UN</v>
          </cell>
          <cell r="D2286">
            <v>336.91</v>
          </cell>
        </row>
        <row r="2287">
          <cell r="A2287" t="str">
            <v>165114</v>
          </cell>
          <cell r="B2287" t="str">
            <v>DIAMETRO 1000 MM</v>
          </cell>
          <cell r="C2287" t="str">
            <v>UN</v>
          </cell>
          <cell r="D2287">
            <v>415.42</v>
          </cell>
        </row>
        <row r="2288">
          <cell r="A2288" t="str">
            <v>165115</v>
          </cell>
          <cell r="B2288" t="str">
            <v>DIAMETRO 1200 MM</v>
          </cell>
          <cell r="C2288" t="str">
            <v>UN</v>
          </cell>
          <cell r="D2288">
            <v>645.66</v>
          </cell>
        </row>
        <row r="2290">
          <cell r="A2290" t="str">
            <v>165200</v>
          </cell>
          <cell r="B2290" t="str">
            <v>MONTAGEM DE VALVULAS BORBOLETA DE FERRO FUNDIDO FLANGEADOS COMANDO ELETRICO/PNEUMATICO</v>
          </cell>
        </row>
        <row r="2291">
          <cell r="A2291" t="str">
            <v>165201</v>
          </cell>
          <cell r="B2291" t="str">
            <v>DIAMETRO 400 MM</v>
          </cell>
          <cell r="C2291" t="str">
            <v>UN</v>
          </cell>
          <cell r="D2291">
            <v>63.78</v>
          </cell>
        </row>
        <row r="2292">
          <cell r="A2292" t="str">
            <v>165202</v>
          </cell>
          <cell r="B2292" t="str">
            <v>DIAMETRO 500 MM</v>
          </cell>
          <cell r="C2292" t="str">
            <v>UN</v>
          </cell>
          <cell r="D2292">
            <v>89.03</v>
          </cell>
        </row>
        <row r="2293">
          <cell r="A2293" t="str">
            <v>165203</v>
          </cell>
          <cell r="B2293" t="str">
            <v>DIAMETRO 600 MM</v>
          </cell>
          <cell r="C2293" t="str">
            <v>UN</v>
          </cell>
          <cell r="D2293">
            <v>114.38</v>
          </cell>
        </row>
        <row r="2294">
          <cell r="A2294" t="str">
            <v>165204</v>
          </cell>
          <cell r="B2294" t="str">
            <v>DIAMETRO 700 MM</v>
          </cell>
          <cell r="C2294" t="str">
            <v>UN</v>
          </cell>
          <cell r="D2294">
            <v>143.75</v>
          </cell>
        </row>
        <row r="2295">
          <cell r="A2295" t="str">
            <v>165205</v>
          </cell>
          <cell r="B2295" t="str">
            <v>DIAMETRO 800 MM</v>
          </cell>
          <cell r="C2295" t="str">
            <v>UN</v>
          </cell>
          <cell r="D2295">
            <v>203.06</v>
          </cell>
        </row>
        <row r="2296">
          <cell r="A2296" t="str">
            <v>165206</v>
          </cell>
          <cell r="B2296" t="str">
            <v>DIAMETRO 900 MM</v>
          </cell>
          <cell r="C2296" t="str">
            <v>UN</v>
          </cell>
          <cell r="D2296">
            <v>300.61</v>
          </cell>
        </row>
        <row r="2297">
          <cell r="A2297" t="str">
            <v>165207</v>
          </cell>
          <cell r="B2297" t="str">
            <v>DIAMETRO 1000 MM</v>
          </cell>
          <cell r="C2297" t="str">
            <v>UN</v>
          </cell>
          <cell r="D2297">
            <v>364.64</v>
          </cell>
        </row>
        <row r="2298">
          <cell r="A2298" t="str">
            <v>165208</v>
          </cell>
          <cell r="B2298" t="str">
            <v>DIAMETRO 1200 MM</v>
          </cell>
          <cell r="C2298" t="str">
            <v>UN</v>
          </cell>
          <cell r="D2298">
            <v>607.05999999999995</v>
          </cell>
        </row>
        <row r="2300">
          <cell r="A2300" t="str">
            <v>165300</v>
          </cell>
          <cell r="B2300" t="str">
            <v>MONTAGEM DE VENTOSAS SIMPLES FLANGEADAS</v>
          </cell>
        </row>
        <row r="2301">
          <cell r="A2301" t="str">
            <v>165301</v>
          </cell>
          <cell r="B2301" t="str">
            <v>DIAMETRO 50 MM</v>
          </cell>
          <cell r="C2301" t="str">
            <v>UN</v>
          </cell>
          <cell r="D2301">
            <v>4</v>
          </cell>
        </row>
        <row r="2303">
          <cell r="A2303" t="str">
            <v>165400</v>
          </cell>
          <cell r="B2303" t="str">
            <v>MONTAGEM DE VENTOSAS TRIPLICES DE FERRO FUNDIDO TIPO F</v>
          </cell>
        </row>
        <row r="2304">
          <cell r="A2304" t="str">
            <v>165401</v>
          </cell>
          <cell r="B2304" t="str">
            <v>DIAMETRO 100 MM</v>
          </cell>
          <cell r="C2304" t="str">
            <v>UN</v>
          </cell>
          <cell r="D2304">
            <v>8.89</v>
          </cell>
        </row>
        <row r="2305">
          <cell r="A2305" t="str">
            <v>165402</v>
          </cell>
          <cell r="B2305" t="str">
            <v>DIAMETRO 150 MM</v>
          </cell>
          <cell r="C2305" t="str">
            <v>UN</v>
          </cell>
          <cell r="D2305">
            <v>13.23</v>
          </cell>
        </row>
        <row r="2306">
          <cell r="A2306" t="str">
            <v>165403</v>
          </cell>
          <cell r="B2306" t="str">
            <v>DIAMETRO 200 MM</v>
          </cell>
          <cell r="C2306" t="str">
            <v>UN</v>
          </cell>
          <cell r="D2306">
            <v>19.489999999999998</v>
          </cell>
        </row>
        <row r="2308">
          <cell r="A2308" t="str">
            <v>165500</v>
          </cell>
          <cell r="B2308" t="str">
            <v>MONTAGEM DE JUNTAS DE EXPANSAO DE FERRO FUNDIDO TIPO FF</v>
          </cell>
        </row>
        <row r="2309">
          <cell r="A2309" t="str">
            <v>165501</v>
          </cell>
          <cell r="B2309" t="str">
            <v>DIAMETRO 100 MM</v>
          </cell>
          <cell r="C2309" t="str">
            <v>UN</v>
          </cell>
          <cell r="D2309">
            <v>14.45</v>
          </cell>
        </row>
        <row r="2310">
          <cell r="A2310" t="str">
            <v>165502</v>
          </cell>
          <cell r="B2310" t="str">
            <v>DIAMETRO 150 MM</v>
          </cell>
          <cell r="C2310" t="str">
            <v>UN</v>
          </cell>
          <cell r="D2310">
            <v>21.81</v>
          </cell>
        </row>
        <row r="2311">
          <cell r="A2311" t="str">
            <v>165503</v>
          </cell>
          <cell r="B2311" t="str">
            <v>DIAMETRO 200 MM</v>
          </cell>
          <cell r="C2311" t="str">
            <v>UN</v>
          </cell>
          <cell r="D2311">
            <v>28.98</v>
          </cell>
        </row>
        <row r="2312">
          <cell r="A2312" t="str">
            <v>165504</v>
          </cell>
          <cell r="B2312" t="str">
            <v>DIAMETRO 250 MM</v>
          </cell>
          <cell r="C2312" t="str">
            <v>UN</v>
          </cell>
          <cell r="D2312">
            <v>37.71</v>
          </cell>
        </row>
        <row r="2313">
          <cell r="A2313" t="str">
            <v>165505</v>
          </cell>
          <cell r="B2313" t="str">
            <v>DIAMETRO 300 MM</v>
          </cell>
          <cell r="C2313" t="str">
            <v>UN</v>
          </cell>
          <cell r="D2313">
            <v>49.54</v>
          </cell>
        </row>
        <row r="2314">
          <cell r="A2314" t="str">
            <v>165506</v>
          </cell>
          <cell r="B2314" t="str">
            <v>DIAMETRO 400 MM</v>
          </cell>
          <cell r="C2314" t="str">
            <v>UN</v>
          </cell>
          <cell r="D2314">
            <v>78.069999999999993</v>
          </cell>
        </row>
        <row r="2315">
          <cell r="A2315" t="str">
            <v>165507</v>
          </cell>
          <cell r="B2315" t="str">
            <v>DIAMETRO 500 MM</v>
          </cell>
          <cell r="C2315" t="str">
            <v>UN</v>
          </cell>
          <cell r="D2315">
            <v>116.93</v>
          </cell>
        </row>
        <row r="2316">
          <cell r="A2316" t="str">
            <v>165508</v>
          </cell>
          <cell r="B2316" t="str">
            <v>DIAMETRO 600 MM</v>
          </cell>
          <cell r="C2316" t="str">
            <v>UN</v>
          </cell>
          <cell r="D2316">
            <v>151.72999999999999</v>
          </cell>
        </row>
        <row r="2318">
          <cell r="A2318" t="str">
            <v>165600</v>
          </cell>
          <cell r="B2318" t="str">
            <v>MONTAGEM DE VALVULAS DE ALIVIO DE FERRO FUNDIDO TIPO FF</v>
          </cell>
        </row>
        <row r="2319">
          <cell r="A2319" t="str">
            <v>165601</v>
          </cell>
          <cell r="B2319" t="str">
            <v>DIAMETRO 50-75 MM</v>
          </cell>
          <cell r="C2319" t="str">
            <v>UN</v>
          </cell>
          <cell r="D2319">
            <v>8.4</v>
          </cell>
        </row>
        <row r="2320">
          <cell r="A2320" t="str">
            <v>165602</v>
          </cell>
          <cell r="B2320" t="str">
            <v>DIAMETRO 60-100 MM</v>
          </cell>
          <cell r="C2320" t="str">
            <v>UN</v>
          </cell>
          <cell r="D2320">
            <v>13.56</v>
          </cell>
        </row>
        <row r="2321">
          <cell r="A2321" t="str">
            <v>165603</v>
          </cell>
          <cell r="B2321" t="str">
            <v>DIAMETRO 75-100 MM</v>
          </cell>
          <cell r="C2321" t="str">
            <v>UN</v>
          </cell>
          <cell r="D2321">
            <v>14</v>
          </cell>
        </row>
        <row r="2322">
          <cell r="A2322" t="str">
            <v>165604</v>
          </cell>
          <cell r="B2322" t="str">
            <v>DIAMETRO 100-150 MM</v>
          </cell>
          <cell r="C2322" t="str">
            <v>UN</v>
          </cell>
          <cell r="D2322">
            <v>19.61</v>
          </cell>
        </row>
        <row r="2323">
          <cell r="A2323" t="str">
            <v>165605</v>
          </cell>
          <cell r="B2323" t="str">
            <v>DIAMETRO 150-200 MM</v>
          </cell>
          <cell r="C2323" t="str">
            <v>UN</v>
          </cell>
          <cell r="D2323">
            <v>26.3</v>
          </cell>
        </row>
        <row r="2325">
          <cell r="A2325" t="str">
            <v>165700</v>
          </cell>
          <cell r="B2325" t="str">
            <v>MONTAGEM DE CRIVOS DE FERRO FUNDIDO TIPO F</v>
          </cell>
        </row>
        <row r="2326">
          <cell r="A2326" t="str">
            <v>165701</v>
          </cell>
          <cell r="B2326" t="str">
            <v>DIAMETRO 100 MM</v>
          </cell>
          <cell r="C2326" t="str">
            <v>UN</v>
          </cell>
          <cell r="D2326">
            <v>5.14</v>
          </cell>
        </row>
        <row r="2327">
          <cell r="A2327" t="str">
            <v>165702</v>
          </cell>
          <cell r="B2327" t="str">
            <v>DIAMETRO 150 MM</v>
          </cell>
          <cell r="C2327" t="str">
            <v>UN</v>
          </cell>
          <cell r="D2327">
            <v>7.38</v>
          </cell>
        </row>
        <row r="2328">
          <cell r="A2328" t="str">
            <v>165703</v>
          </cell>
          <cell r="B2328" t="str">
            <v>DIAMETRO 200 MM</v>
          </cell>
          <cell r="C2328" t="str">
            <v>UN</v>
          </cell>
          <cell r="D2328">
            <v>9.08</v>
          </cell>
        </row>
        <row r="2329">
          <cell r="A2329" t="str">
            <v>165704</v>
          </cell>
          <cell r="B2329" t="str">
            <v>DIAMETRO 250 MM</v>
          </cell>
          <cell r="C2329" t="str">
            <v>UN</v>
          </cell>
          <cell r="D2329">
            <v>12.11</v>
          </cell>
        </row>
        <row r="2330">
          <cell r="A2330" t="str">
            <v>165705</v>
          </cell>
          <cell r="B2330" t="str">
            <v>DIAMETRO 300 MM</v>
          </cell>
          <cell r="C2330" t="str">
            <v>UN</v>
          </cell>
          <cell r="D2330">
            <v>16.010000000000002</v>
          </cell>
        </row>
        <row r="2331">
          <cell r="A2331" t="str">
            <v>165706</v>
          </cell>
          <cell r="B2331" t="str">
            <v>DIAMETRO 400 MM</v>
          </cell>
          <cell r="C2331" t="str">
            <v>UN</v>
          </cell>
          <cell r="D2331">
            <v>22.13</v>
          </cell>
        </row>
        <row r="2332">
          <cell r="A2332" t="str">
            <v>165707</v>
          </cell>
          <cell r="B2332" t="str">
            <v>DIAMETRO 500 MM</v>
          </cell>
          <cell r="C2332" t="str">
            <v>UN</v>
          </cell>
          <cell r="D2332">
            <v>30.33</v>
          </cell>
        </row>
        <row r="2333">
          <cell r="A2333" t="str">
            <v>165708</v>
          </cell>
          <cell r="B2333" t="str">
            <v>DIAMETRO 600 MM</v>
          </cell>
          <cell r="C2333" t="str">
            <v>UN</v>
          </cell>
          <cell r="D2333">
            <v>39.74</v>
          </cell>
        </row>
        <row r="2335">
          <cell r="A2335" t="str">
            <v>165800</v>
          </cell>
          <cell r="B2335" t="str">
            <v>MONTAGEM DE VALVULAS DE PE C/CRIVO DE FERRO FUNDIDO TIPO F</v>
          </cell>
        </row>
        <row r="2336">
          <cell r="A2336" t="str">
            <v>165801</v>
          </cell>
          <cell r="B2336" t="str">
            <v>DIAMETRO 100 MM</v>
          </cell>
          <cell r="C2336" t="str">
            <v>UN</v>
          </cell>
          <cell r="D2336">
            <v>8.01</v>
          </cell>
        </row>
        <row r="2337">
          <cell r="A2337" t="str">
            <v>165802</v>
          </cell>
          <cell r="B2337" t="str">
            <v>DIAMETRO 150 MM</v>
          </cell>
          <cell r="C2337" t="str">
            <v>UN</v>
          </cell>
          <cell r="D2337">
            <v>11.65</v>
          </cell>
        </row>
        <row r="2338">
          <cell r="A2338" t="str">
            <v>165803</v>
          </cell>
          <cell r="B2338" t="str">
            <v>DIAMETRO 200 MM</v>
          </cell>
          <cell r="C2338" t="str">
            <v>UN</v>
          </cell>
          <cell r="D2338">
            <v>14.81</v>
          </cell>
        </row>
        <row r="2339">
          <cell r="A2339" t="str">
            <v>165804</v>
          </cell>
          <cell r="B2339" t="str">
            <v>DIAMETRO 250 MM</v>
          </cell>
          <cell r="C2339" t="str">
            <v>UN</v>
          </cell>
          <cell r="D2339">
            <v>19.47</v>
          </cell>
        </row>
        <row r="2340">
          <cell r="A2340" t="str">
            <v>165805</v>
          </cell>
          <cell r="B2340" t="str">
            <v>DIAMETRO 300 MM</v>
          </cell>
          <cell r="C2340" t="str">
            <v>UN</v>
          </cell>
          <cell r="D2340">
            <v>25.33</v>
          </cell>
        </row>
        <row r="2341">
          <cell r="A2341" t="str">
            <v>165806</v>
          </cell>
          <cell r="B2341" t="str">
            <v>DIAMETRO 400 MM</v>
          </cell>
          <cell r="C2341" t="str">
            <v>UN</v>
          </cell>
          <cell r="D2341">
            <v>43.82</v>
          </cell>
        </row>
        <row r="2342">
          <cell r="A2342" t="str">
            <v>165807</v>
          </cell>
          <cell r="B2342" t="str">
            <v>DIAMETRO 500 MM</v>
          </cell>
          <cell r="C2342" t="str">
            <v>UN</v>
          </cell>
          <cell r="D2342">
            <v>56.15</v>
          </cell>
        </row>
        <row r="2343">
          <cell r="A2343" t="str">
            <v>165808</v>
          </cell>
          <cell r="B2343" t="str">
            <v>DIAMETRO 600 MM</v>
          </cell>
          <cell r="C2343" t="str">
            <v>UN</v>
          </cell>
          <cell r="D2343">
            <v>63.65</v>
          </cell>
        </row>
        <row r="2345">
          <cell r="A2345" t="str">
            <v>165900</v>
          </cell>
          <cell r="B2345" t="str">
            <v>MONTAGEM DE VALVULAS DE RETENCAO DE FERRO FUNDIDO TIPO FF</v>
          </cell>
        </row>
        <row r="2346">
          <cell r="A2346" t="str">
            <v>165901</v>
          </cell>
          <cell r="B2346" t="str">
            <v>DIAMETRO 100 MM</v>
          </cell>
          <cell r="C2346" t="str">
            <v>UN</v>
          </cell>
          <cell r="D2346">
            <v>13.41</v>
          </cell>
        </row>
        <row r="2347">
          <cell r="A2347" t="str">
            <v>165902</v>
          </cell>
          <cell r="B2347" t="str">
            <v>DIAMETRO 150 MM</v>
          </cell>
          <cell r="C2347" t="str">
            <v>UN</v>
          </cell>
          <cell r="D2347">
            <v>19.41</v>
          </cell>
        </row>
        <row r="2348">
          <cell r="A2348" t="str">
            <v>165903</v>
          </cell>
          <cell r="B2348" t="str">
            <v>DIAMETRO 200 MM</v>
          </cell>
          <cell r="C2348" t="str">
            <v>UN</v>
          </cell>
          <cell r="D2348">
            <v>24.59</v>
          </cell>
        </row>
        <row r="2349">
          <cell r="A2349" t="str">
            <v>165904</v>
          </cell>
          <cell r="B2349" t="str">
            <v>DIAMETRO 250 MM</v>
          </cell>
          <cell r="C2349" t="str">
            <v>UN</v>
          </cell>
          <cell r="D2349">
            <v>32.74</v>
          </cell>
        </row>
        <row r="2350">
          <cell r="A2350" t="str">
            <v>165905</v>
          </cell>
          <cell r="B2350" t="str">
            <v>DIAMETRO 300 MM</v>
          </cell>
          <cell r="C2350" t="str">
            <v>UN</v>
          </cell>
          <cell r="D2350">
            <v>42.16</v>
          </cell>
        </row>
        <row r="2351">
          <cell r="A2351" t="str">
            <v>165906</v>
          </cell>
          <cell r="B2351" t="str">
            <v>DIAMETRO 400 MM</v>
          </cell>
          <cell r="C2351" t="str">
            <v>UN</v>
          </cell>
          <cell r="D2351">
            <v>62.04</v>
          </cell>
        </row>
        <row r="2352">
          <cell r="A2352" t="str">
            <v>165907</v>
          </cell>
          <cell r="B2352" t="str">
            <v>DIAMETRO 500 MM</v>
          </cell>
          <cell r="C2352" t="str">
            <v>UN</v>
          </cell>
          <cell r="D2352">
            <v>87.63</v>
          </cell>
        </row>
        <row r="2353">
          <cell r="A2353" t="str">
            <v>165908</v>
          </cell>
          <cell r="B2353" t="str">
            <v>DIAMETRO 600 MM</v>
          </cell>
          <cell r="C2353" t="str">
            <v>UN</v>
          </cell>
          <cell r="D2353">
            <v>106.62</v>
          </cell>
        </row>
        <row r="2355">
          <cell r="A2355" t="str">
            <v>166000</v>
          </cell>
          <cell r="B2355" t="str">
            <v>MONTAGEM DE JUNTAS GIBAULT DE FERRO FUNDIDO</v>
          </cell>
        </row>
        <row r="2356">
          <cell r="A2356" t="str">
            <v>166001</v>
          </cell>
          <cell r="B2356" t="str">
            <v>DIAMETRO 100 MM</v>
          </cell>
          <cell r="C2356" t="str">
            <v>UN</v>
          </cell>
          <cell r="D2356">
            <v>10.09</v>
          </cell>
        </row>
        <row r="2357">
          <cell r="A2357" t="str">
            <v>166002</v>
          </cell>
          <cell r="B2357" t="str">
            <v>DIAMETRO 150 MM</v>
          </cell>
          <cell r="C2357" t="str">
            <v>UN</v>
          </cell>
          <cell r="D2357">
            <v>14.23</v>
          </cell>
        </row>
        <row r="2358">
          <cell r="A2358" t="str">
            <v>166003</v>
          </cell>
          <cell r="B2358" t="str">
            <v>DIAMETRO 200 MM</v>
          </cell>
          <cell r="C2358" t="str">
            <v>UN</v>
          </cell>
          <cell r="D2358">
            <v>17.68</v>
          </cell>
        </row>
        <row r="2359">
          <cell r="A2359" t="str">
            <v>166004</v>
          </cell>
          <cell r="B2359" t="str">
            <v>DIAMETRO 250 MM</v>
          </cell>
          <cell r="C2359" t="str">
            <v>UN</v>
          </cell>
          <cell r="D2359">
            <v>23.63</v>
          </cell>
        </row>
        <row r="2360">
          <cell r="A2360" t="str">
            <v>166005</v>
          </cell>
          <cell r="B2360" t="str">
            <v>DIAMETRO 300 MM</v>
          </cell>
          <cell r="C2360" t="str">
            <v>UN</v>
          </cell>
          <cell r="D2360">
            <v>30.56</v>
          </cell>
        </row>
        <row r="2361">
          <cell r="A2361" t="str">
            <v>166006</v>
          </cell>
          <cell r="B2361" t="str">
            <v>DIAMETRO 400 MM</v>
          </cell>
          <cell r="C2361" t="str">
            <v>UN</v>
          </cell>
          <cell r="D2361">
            <v>42.08</v>
          </cell>
        </row>
        <row r="2362">
          <cell r="A2362" t="str">
            <v>166007</v>
          </cell>
          <cell r="B2362" t="str">
            <v>DIAMETRO 500 MM</v>
          </cell>
          <cell r="C2362" t="str">
            <v>UN</v>
          </cell>
          <cell r="D2362">
            <v>55.28</v>
          </cell>
        </row>
        <row r="2363">
          <cell r="A2363" t="str">
            <v>166008</v>
          </cell>
          <cell r="B2363" t="str">
            <v>DIAMETRO 600 MM</v>
          </cell>
          <cell r="C2363" t="str">
            <v>UN</v>
          </cell>
          <cell r="D2363">
            <v>73.150000000000006</v>
          </cell>
        </row>
        <row r="2365">
          <cell r="A2365" t="str">
            <v>166100</v>
          </cell>
          <cell r="B2365" t="str">
            <v>MONTAGEM DE LUVAS BIPARTIDAS P/BOLSAS</v>
          </cell>
        </row>
        <row r="2366">
          <cell r="A2366" t="str">
            <v>166101</v>
          </cell>
          <cell r="B2366" t="str">
            <v>DIAMETRO 200 MM</v>
          </cell>
          <cell r="C2366" t="str">
            <v>UN</v>
          </cell>
          <cell r="D2366">
            <v>72.989999999999995</v>
          </cell>
        </row>
        <row r="2367">
          <cell r="A2367" t="str">
            <v>166102</v>
          </cell>
          <cell r="B2367" t="str">
            <v>DIAMETRO 250 MM</v>
          </cell>
          <cell r="C2367" t="str">
            <v>UN</v>
          </cell>
          <cell r="D2367">
            <v>94.19</v>
          </cell>
        </row>
        <row r="2368">
          <cell r="A2368" t="str">
            <v>166103</v>
          </cell>
          <cell r="B2368" t="str">
            <v>DIAMETRO 300 MM</v>
          </cell>
          <cell r="C2368" t="str">
            <v>UN</v>
          </cell>
          <cell r="D2368">
            <v>118.44</v>
          </cell>
        </row>
        <row r="2369">
          <cell r="A2369" t="str">
            <v>166104</v>
          </cell>
          <cell r="B2369" t="str">
            <v>DIAMETRO 400 MM</v>
          </cell>
          <cell r="C2369" t="str">
            <v>UN</v>
          </cell>
          <cell r="D2369">
            <v>168.59</v>
          </cell>
        </row>
        <row r="2370">
          <cell r="A2370" t="str">
            <v>166105</v>
          </cell>
          <cell r="B2370" t="str">
            <v>DIAMETRO 500 MM</v>
          </cell>
          <cell r="C2370" t="str">
            <v>UN</v>
          </cell>
          <cell r="D2370">
            <v>232.25</v>
          </cell>
        </row>
        <row r="2371">
          <cell r="A2371" t="str">
            <v>166106</v>
          </cell>
          <cell r="B2371" t="str">
            <v>DIAMETRO 600 MM</v>
          </cell>
          <cell r="C2371" t="str">
            <v>UN</v>
          </cell>
          <cell r="D2371">
            <v>315.11</v>
          </cell>
        </row>
        <row r="2373">
          <cell r="A2373" t="str">
            <v>166200</v>
          </cell>
          <cell r="B2373" t="str">
            <v>MONTAGEM DE LUVAS BIPARTIDAS PARA CILINDROS</v>
          </cell>
        </row>
        <row r="2374">
          <cell r="A2374" t="str">
            <v>166201</v>
          </cell>
          <cell r="B2374" t="str">
            <v>DIAMETRO100 MM</v>
          </cell>
          <cell r="C2374" t="str">
            <v>UN</v>
          </cell>
          <cell r="D2374">
            <v>26.5</v>
          </cell>
        </row>
        <row r="2375">
          <cell r="A2375" t="str">
            <v>166202</v>
          </cell>
          <cell r="B2375" t="str">
            <v>DIAMETRO 150 MM</v>
          </cell>
          <cell r="C2375" t="str">
            <v>UN</v>
          </cell>
          <cell r="D2375">
            <v>44.64</v>
          </cell>
        </row>
        <row r="2376">
          <cell r="A2376" t="str">
            <v>166203</v>
          </cell>
          <cell r="B2376" t="str">
            <v>DIAMETRO 200 MM</v>
          </cell>
          <cell r="C2376" t="str">
            <v>UN</v>
          </cell>
          <cell r="D2376">
            <v>63.34</v>
          </cell>
        </row>
        <row r="2377">
          <cell r="A2377" t="str">
            <v>166204</v>
          </cell>
          <cell r="B2377" t="str">
            <v>DIAMETRO 250 MM</v>
          </cell>
          <cell r="C2377" t="str">
            <v>UN</v>
          </cell>
          <cell r="D2377">
            <v>79.95</v>
          </cell>
        </row>
        <row r="2378">
          <cell r="A2378" t="str">
            <v>166205</v>
          </cell>
          <cell r="B2378" t="str">
            <v>DIAMETRO 300 MM</v>
          </cell>
          <cell r="C2378" t="str">
            <v>UN</v>
          </cell>
          <cell r="D2378">
            <v>102.29</v>
          </cell>
        </row>
        <row r="2379">
          <cell r="A2379" t="str">
            <v>166206</v>
          </cell>
          <cell r="B2379" t="str">
            <v>DIAMETRO 400 MM</v>
          </cell>
          <cell r="C2379" t="str">
            <v>UN</v>
          </cell>
          <cell r="D2379">
            <v>154.66</v>
          </cell>
        </row>
        <row r="2380">
          <cell r="A2380" t="str">
            <v>166207</v>
          </cell>
          <cell r="B2380" t="str">
            <v>DIAMETRO 500 MM</v>
          </cell>
          <cell r="C2380" t="str">
            <v>UN</v>
          </cell>
          <cell r="D2380">
            <v>223.13</v>
          </cell>
        </row>
        <row r="2381">
          <cell r="A2381" t="str">
            <v>166208</v>
          </cell>
          <cell r="B2381" t="str">
            <v>DIAMETRO 600 MM</v>
          </cell>
          <cell r="C2381" t="str">
            <v>UN</v>
          </cell>
          <cell r="D2381">
            <v>308.18</v>
          </cell>
        </row>
        <row r="2383">
          <cell r="A2383" t="str">
            <v>166300</v>
          </cell>
          <cell r="B2383" t="str">
            <v>MONTAGEM DE PEDESTAIS DE MANOBRA DE FERRO FUNDIDO</v>
          </cell>
        </row>
        <row r="2384">
          <cell r="A2384" t="str">
            <v>166301</v>
          </cell>
          <cell r="B2384" t="str">
            <v>MODELO 01</v>
          </cell>
          <cell r="C2384" t="str">
            <v>UN</v>
          </cell>
          <cell r="D2384">
            <v>306.61</v>
          </cell>
        </row>
        <row r="2385">
          <cell r="A2385" t="str">
            <v>166302</v>
          </cell>
          <cell r="B2385" t="str">
            <v>MODELO 02</v>
          </cell>
          <cell r="C2385" t="str">
            <v>UN</v>
          </cell>
          <cell r="D2385">
            <v>320.49</v>
          </cell>
        </row>
        <row r="2386">
          <cell r="A2386" t="str">
            <v>166303</v>
          </cell>
          <cell r="B2386" t="str">
            <v>MODELO 03</v>
          </cell>
          <cell r="C2386" t="str">
            <v>UN</v>
          </cell>
          <cell r="D2386">
            <v>337.75</v>
          </cell>
        </row>
        <row r="2387">
          <cell r="A2387" t="str">
            <v>166304</v>
          </cell>
          <cell r="B2387" t="str">
            <v>MODELO 04</v>
          </cell>
          <cell r="C2387" t="str">
            <v>UN</v>
          </cell>
          <cell r="D2387">
            <v>342.7</v>
          </cell>
        </row>
        <row r="2388">
          <cell r="A2388" t="str">
            <v>166305</v>
          </cell>
          <cell r="B2388" t="str">
            <v>MODELO 05</v>
          </cell>
          <cell r="C2388" t="str">
            <v>UN</v>
          </cell>
          <cell r="D2388">
            <v>361.85</v>
          </cell>
        </row>
        <row r="2389">
          <cell r="A2389" t="str">
            <v>166306</v>
          </cell>
          <cell r="B2389" t="str">
            <v>MODELO 06</v>
          </cell>
          <cell r="C2389" t="str">
            <v>UN</v>
          </cell>
          <cell r="D2389">
            <v>372.4</v>
          </cell>
        </row>
        <row r="2390">
          <cell r="A2390" t="str">
            <v>166307</v>
          </cell>
          <cell r="B2390" t="str">
            <v>MODELO 07</v>
          </cell>
          <cell r="C2390" t="str">
            <v>UN</v>
          </cell>
          <cell r="D2390">
            <v>387.09</v>
          </cell>
        </row>
        <row r="2391">
          <cell r="A2391" t="str">
            <v>166308</v>
          </cell>
          <cell r="B2391" t="str">
            <v>MODELO 21</v>
          </cell>
          <cell r="C2391" t="str">
            <v>UN</v>
          </cell>
          <cell r="D2391">
            <v>306.61</v>
          </cell>
        </row>
        <row r="2393">
          <cell r="A2393" t="str">
            <v>166400</v>
          </cell>
          <cell r="B2393" t="str">
            <v>MONTAGEM DE PEDESTAIS DE SUSPENSAO DE FERRO FUNDIDO</v>
          </cell>
        </row>
        <row r="2394">
          <cell r="A2394" t="str">
            <v>166401</v>
          </cell>
          <cell r="B2394" t="str">
            <v>MODELO 01</v>
          </cell>
          <cell r="C2394" t="str">
            <v>UN</v>
          </cell>
          <cell r="D2394">
            <v>308.94</v>
          </cell>
        </row>
        <row r="2395">
          <cell r="A2395" t="str">
            <v>166402</v>
          </cell>
          <cell r="B2395" t="str">
            <v>MODELO 02</v>
          </cell>
          <cell r="C2395" t="str">
            <v>UN</v>
          </cell>
          <cell r="D2395">
            <v>323.68</v>
          </cell>
        </row>
        <row r="2396">
          <cell r="A2396" t="str">
            <v>166403</v>
          </cell>
          <cell r="B2396" t="str">
            <v>MODELO 03</v>
          </cell>
          <cell r="C2396" t="str">
            <v>UN</v>
          </cell>
          <cell r="D2396">
            <v>324.36</v>
          </cell>
        </row>
        <row r="2397">
          <cell r="A2397" t="str">
            <v>166404</v>
          </cell>
          <cell r="B2397" t="str">
            <v>MODELO 04</v>
          </cell>
          <cell r="C2397" t="str">
            <v>UN</v>
          </cell>
          <cell r="D2397">
            <v>330.02</v>
          </cell>
        </row>
        <row r="2398">
          <cell r="A2398" t="str">
            <v>166405</v>
          </cell>
          <cell r="B2398" t="str">
            <v>MODELO 05</v>
          </cell>
          <cell r="C2398" t="str">
            <v>UN</v>
          </cell>
          <cell r="D2398">
            <v>330.71</v>
          </cell>
        </row>
        <row r="2399">
          <cell r="A2399" t="str">
            <v>166406</v>
          </cell>
          <cell r="B2399" t="str">
            <v>MODELO 06</v>
          </cell>
          <cell r="C2399" t="str">
            <v>UN</v>
          </cell>
          <cell r="D2399">
            <v>331.38</v>
          </cell>
        </row>
        <row r="2400">
          <cell r="A2400" t="str">
            <v>166407</v>
          </cell>
          <cell r="B2400" t="str">
            <v>MODELO 08</v>
          </cell>
          <cell r="C2400" t="str">
            <v>UN</v>
          </cell>
          <cell r="D2400">
            <v>332.79</v>
          </cell>
        </row>
        <row r="2401">
          <cell r="A2401" t="str">
            <v>166408</v>
          </cell>
          <cell r="B2401" t="str">
            <v>MODELO 10</v>
          </cell>
          <cell r="C2401" t="str">
            <v>UN</v>
          </cell>
          <cell r="D2401">
            <v>389.37</v>
          </cell>
        </row>
        <row r="2402">
          <cell r="A2402" t="str">
            <v>166409</v>
          </cell>
          <cell r="B2402" t="str">
            <v>MODELO 11</v>
          </cell>
          <cell r="C2402" t="str">
            <v>UN</v>
          </cell>
          <cell r="D2402">
            <v>390.83</v>
          </cell>
        </row>
        <row r="2403">
          <cell r="A2403" t="str">
            <v>166410</v>
          </cell>
          <cell r="B2403" t="str">
            <v>MODELO 12</v>
          </cell>
          <cell r="C2403" t="str">
            <v>UN</v>
          </cell>
          <cell r="D2403">
            <v>392.28</v>
          </cell>
        </row>
        <row r="2404">
          <cell r="A2404" t="str">
            <v>166411</v>
          </cell>
          <cell r="B2404" t="str">
            <v>MODELO 13</v>
          </cell>
          <cell r="C2404" t="str">
            <v>UN</v>
          </cell>
          <cell r="D2404">
            <v>393.7</v>
          </cell>
        </row>
        <row r="2405">
          <cell r="A2405" t="str">
            <v>166412</v>
          </cell>
          <cell r="B2405" t="str">
            <v>MODELO 14</v>
          </cell>
          <cell r="C2405" t="str">
            <v>UN</v>
          </cell>
          <cell r="D2405">
            <v>395.15</v>
          </cell>
        </row>
        <row r="2406">
          <cell r="A2406" t="str">
            <v>166413</v>
          </cell>
          <cell r="B2406" t="str">
            <v>MODELO 16</v>
          </cell>
          <cell r="C2406" t="str">
            <v>UN</v>
          </cell>
          <cell r="D2406">
            <v>398.08</v>
          </cell>
        </row>
        <row r="2407">
          <cell r="A2407" t="str">
            <v>166414</v>
          </cell>
          <cell r="B2407" t="str">
            <v>MODELO 18</v>
          </cell>
          <cell r="C2407" t="str">
            <v>UN</v>
          </cell>
          <cell r="D2407">
            <v>316.07</v>
          </cell>
        </row>
        <row r="2408">
          <cell r="A2408" t="str">
            <v>166415</v>
          </cell>
          <cell r="B2408" t="str">
            <v>MODELO 19</v>
          </cell>
          <cell r="C2408" t="str">
            <v>UN</v>
          </cell>
          <cell r="D2408">
            <v>360.57</v>
          </cell>
        </row>
        <row r="2409">
          <cell r="A2409" t="str">
            <v>166416</v>
          </cell>
          <cell r="B2409" t="str">
            <v>MODELO 20</v>
          </cell>
          <cell r="C2409" t="str">
            <v>UN</v>
          </cell>
          <cell r="D2409">
            <v>395.72</v>
          </cell>
        </row>
        <row r="2410">
          <cell r="A2410" t="str">
            <v>166417</v>
          </cell>
          <cell r="B2410" t="str">
            <v>MODELO 21</v>
          </cell>
          <cell r="C2410" t="str">
            <v>UN</v>
          </cell>
          <cell r="D2410">
            <v>365.33</v>
          </cell>
        </row>
        <row r="2411">
          <cell r="A2411" t="str">
            <v>166418</v>
          </cell>
          <cell r="B2411" t="str">
            <v>MODELO 22</v>
          </cell>
          <cell r="C2411" t="str">
            <v>UN</v>
          </cell>
          <cell r="D2411">
            <v>369.96</v>
          </cell>
        </row>
        <row r="2412">
          <cell r="A2412" t="str">
            <v>166419</v>
          </cell>
          <cell r="B2412" t="str">
            <v>MODELO 23</v>
          </cell>
          <cell r="C2412" t="str">
            <v>UN</v>
          </cell>
          <cell r="D2412">
            <v>374.62</v>
          </cell>
        </row>
        <row r="2413">
          <cell r="A2413" t="str">
            <v>166420</v>
          </cell>
          <cell r="B2413" t="str">
            <v>MODELO 25</v>
          </cell>
          <cell r="C2413" t="str">
            <v>UN</v>
          </cell>
          <cell r="D2413">
            <v>383.87</v>
          </cell>
        </row>
        <row r="2414">
          <cell r="A2414" t="str">
            <v>166421</v>
          </cell>
          <cell r="B2414" t="str">
            <v>MODELO 27</v>
          </cell>
          <cell r="C2414" t="str">
            <v>UN</v>
          </cell>
          <cell r="D2414">
            <v>464.98</v>
          </cell>
        </row>
        <row r="2415">
          <cell r="A2415" t="str">
            <v>166422</v>
          </cell>
          <cell r="B2415" t="str">
            <v>MODELO 28</v>
          </cell>
          <cell r="C2415" t="str">
            <v>UN</v>
          </cell>
          <cell r="D2415">
            <v>467.29</v>
          </cell>
        </row>
        <row r="2416">
          <cell r="A2416" t="str">
            <v>166423</v>
          </cell>
          <cell r="B2416" t="str">
            <v>MODELO 29</v>
          </cell>
          <cell r="C2416" t="str">
            <v>UN</v>
          </cell>
          <cell r="D2416">
            <v>469.6</v>
          </cell>
        </row>
        <row r="2417">
          <cell r="A2417" t="str">
            <v>166424</v>
          </cell>
          <cell r="B2417" t="str">
            <v>MODELO 30</v>
          </cell>
          <cell r="C2417" t="str">
            <v>UN</v>
          </cell>
          <cell r="D2417">
            <v>471.88</v>
          </cell>
        </row>
        <row r="2418">
          <cell r="A2418" t="str">
            <v>166425</v>
          </cell>
          <cell r="B2418" t="str">
            <v>MODELO 31</v>
          </cell>
          <cell r="C2418" t="str">
            <v>UN</v>
          </cell>
          <cell r="D2418">
            <v>476.56</v>
          </cell>
        </row>
        <row r="2419">
          <cell r="A2419" t="str">
            <v>166426</v>
          </cell>
          <cell r="B2419" t="str">
            <v>MODELO 33</v>
          </cell>
          <cell r="C2419" t="str">
            <v>UN</v>
          </cell>
          <cell r="D2419">
            <v>431.67</v>
          </cell>
        </row>
        <row r="2421">
          <cell r="A2421" t="str">
            <v>166500</v>
          </cell>
          <cell r="B2421" t="str">
            <v>MANUSEIO DE TUBOS DE ACO (MONTAGEM)</v>
          </cell>
        </row>
        <row r="2422">
          <cell r="A2422" t="str">
            <v>166501</v>
          </cell>
          <cell r="B2422" t="str">
            <v>DIAMETRO 2 POLEGADA</v>
          </cell>
          <cell r="C2422" t="str">
            <v>M</v>
          </cell>
          <cell r="D2422">
            <v>10.050000000000001</v>
          </cell>
        </row>
        <row r="2423">
          <cell r="A2423" t="str">
            <v>166502</v>
          </cell>
          <cell r="B2423" t="str">
            <v>DIAMETRO 3 POLEGADA</v>
          </cell>
          <cell r="C2423" t="str">
            <v>M</v>
          </cell>
          <cell r="D2423">
            <v>14.68</v>
          </cell>
        </row>
        <row r="2424">
          <cell r="A2424" t="str">
            <v>166503</v>
          </cell>
          <cell r="B2424" t="str">
            <v>DIAMETRO 4 POLEGADA</v>
          </cell>
          <cell r="C2424" t="str">
            <v>M</v>
          </cell>
          <cell r="D2424">
            <v>13.89</v>
          </cell>
        </row>
        <row r="2425">
          <cell r="A2425" t="str">
            <v>166504</v>
          </cell>
          <cell r="B2425" t="str">
            <v>DIAMETRO 6 POLEGADA</v>
          </cell>
          <cell r="C2425" t="str">
            <v>M</v>
          </cell>
          <cell r="D2425">
            <v>16.579999999999998</v>
          </cell>
        </row>
        <row r="2426">
          <cell r="A2426" t="str">
            <v>166505</v>
          </cell>
          <cell r="B2426" t="str">
            <v>DIAMETRO 8 POLEGADA</v>
          </cell>
          <cell r="C2426" t="str">
            <v>M</v>
          </cell>
          <cell r="D2426">
            <v>19.48</v>
          </cell>
        </row>
        <row r="2427">
          <cell r="A2427" t="str">
            <v>166506</v>
          </cell>
          <cell r="B2427" t="str">
            <v>DIAMETRO 10 POLEGADA</v>
          </cell>
          <cell r="C2427" t="str">
            <v>M</v>
          </cell>
          <cell r="D2427">
            <v>24.23</v>
          </cell>
        </row>
        <row r="2428">
          <cell r="A2428" t="str">
            <v>166507</v>
          </cell>
          <cell r="B2428" t="str">
            <v>DIAMETRO 12 POLEGADA</v>
          </cell>
          <cell r="C2428" t="str">
            <v>M</v>
          </cell>
          <cell r="D2428">
            <v>29.91</v>
          </cell>
        </row>
        <row r="2429">
          <cell r="A2429" t="str">
            <v>166508</v>
          </cell>
          <cell r="B2429" t="str">
            <v>DIAMETRO 16 POLEGADA</v>
          </cell>
          <cell r="C2429" t="str">
            <v>M</v>
          </cell>
          <cell r="D2429">
            <v>42.99</v>
          </cell>
        </row>
        <row r="2430">
          <cell r="A2430" t="str">
            <v>166509</v>
          </cell>
          <cell r="B2430" t="str">
            <v>DIAMETRO 20 POLEGADA</v>
          </cell>
          <cell r="C2430" t="str">
            <v>M</v>
          </cell>
          <cell r="D2430">
            <v>58.55</v>
          </cell>
        </row>
        <row r="2431">
          <cell r="A2431" t="str">
            <v>166510</v>
          </cell>
          <cell r="B2431" t="str">
            <v>DIAMETRO 24 POLEGADA</v>
          </cell>
          <cell r="C2431" t="str">
            <v>M</v>
          </cell>
          <cell r="D2431">
            <v>66.150000000000006</v>
          </cell>
        </row>
        <row r="2432">
          <cell r="A2432" t="str">
            <v>166511</v>
          </cell>
          <cell r="B2432" t="str">
            <v>DIAMETRO 28 POLEGADA</v>
          </cell>
          <cell r="C2432" t="str">
            <v>M</v>
          </cell>
          <cell r="D2432">
            <v>72.17</v>
          </cell>
        </row>
        <row r="2433">
          <cell r="A2433" t="str">
            <v>166512</v>
          </cell>
          <cell r="B2433" t="str">
            <v>DIAMETRO 32 POLEGADA</v>
          </cell>
          <cell r="C2433" t="str">
            <v>M</v>
          </cell>
          <cell r="D2433">
            <v>83.85</v>
          </cell>
        </row>
        <row r="2434">
          <cell r="A2434" t="str">
            <v>166513</v>
          </cell>
          <cell r="B2434" t="str">
            <v>DIAMETRO 36 POLEGADA</v>
          </cell>
          <cell r="C2434" t="str">
            <v>M</v>
          </cell>
          <cell r="D2434">
            <v>87.43</v>
          </cell>
        </row>
        <row r="2435">
          <cell r="A2435" t="str">
            <v>166514</v>
          </cell>
          <cell r="B2435" t="str">
            <v>DIAMETRO 40 POLEGADA</v>
          </cell>
          <cell r="C2435" t="str">
            <v>M</v>
          </cell>
          <cell r="D2435">
            <v>89.11</v>
          </cell>
        </row>
        <row r="2437">
          <cell r="A2437" t="str">
            <v>166600</v>
          </cell>
          <cell r="B2437" t="str">
            <v>MANUSEIO DE CONEXOES, PECAS ESPECIAIS E MISCELANEOS DE ACO ATE 2 TONELADA (MONTAGEM)</v>
          </cell>
        </row>
        <row r="2438">
          <cell r="A2438" t="str">
            <v>166601</v>
          </cell>
          <cell r="B2438" t="str">
            <v>DIAMETRO 2 POLEGADA</v>
          </cell>
          <cell r="C2438" t="str">
            <v>KG</v>
          </cell>
          <cell r="D2438">
            <v>0.69</v>
          </cell>
        </row>
        <row r="2439">
          <cell r="A2439" t="str">
            <v>166602</v>
          </cell>
          <cell r="B2439" t="str">
            <v>DIAMETRO 3 POLEGADA</v>
          </cell>
          <cell r="C2439" t="str">
            <v>KG</v>
          </cell>
          <cell r="D2439">
            <v>0.61</v>
          </cell>
        </row>
        <row r="2440">
          <cell r="A2440" t="str">
            <v>166603</v>
          </cell>
          <cell r="B2440" t="str">
            <v>DIAMETRO 4 POLEGADA</v>
          </cell>
          <cell r="C2440" t="str">
            <v>KG</v>
          </cell>
          <cell r="D2440">
            <v>0.57999999999999996</v>
          </cell>
        </row>
        <row r="2441">
          <cell r="A2441" t="str">
            <v>166604</v>
          </cell>
          <cell r="B2441" t="str">
            <v>DIAMETRO 6 POLEGADA</v>
          </cell>
          <cell r="C2441" t="str">
            <v>KG</v>
          </cell>
          <cell r="D2441">
            <v>0.55000000000000004</v>
          </cell>
        </row>
        <row r="2442">
          <cell r="A2442" t="str">
            <v>166605</v>
          </cell>
          <cell r="B2442" t="str">
            <v>DIAMETRO 8 POLEGADA</v>
          </cell>
          <cell r="C2442" t="str">
            <v>KG</v>
          </cell>
          <cell r="D2442">
            <v>0.47</v>
          </cell>
        </row>
        <row r="2443">
          <cell r="A2443" t="str">
            <v>166606</v>
          </cell>
          <cell r="B2443" t="str">
            <v>DIAMETRO 10 POLEGADA</v>
          </cell>
          <cell r="C2443" t="str">
            <v>KG</v>
          </cell>
          <cell r="D2443">
            <v>0.47</v>
          </cell>
        </row>
        <row r="2444">
          <cell r="A2444" t="str">
            <v>166607</v>
          </cell>
          <cell r="B2444" t="str">
            <v>DIAMETRO 12 POLEGADA</v>
          </cell>
          <cell r="C2444" t="str">
            <v>KG</v>
          </cell>
          <cell r="D2444">
            <v>0.35</v>
          </cell>
        </row>
        <row r="2445">
          <cell r="A2445" t="str">
            <v>166608</v>
          </cell>
          <cell r="B2445" t="str">
            <v>DIAMETRO 16 POLEGADA</v>
          </cell>
          <cell r="C2445" t="str">
            <v>KG</v>
          </cell>
          <cell r="D2445">
            <v>0.35</v>
          </cell>
        </row>
        <row r="2446">
          <cell r="A2446" t="str">
            <v>166609</v>
          </cell>
          <cell r="B2446" t="str">
            <v>DIAMETRO 20 POLEGADA</v>
          </cell>
          <cell r="C2446" t="str">
            <v>KG</v>
          </cell>
          <cell r="D2446">
            <v>0.35</v>
          </cell>
        </row>
        <row r="2447">
          <cell r="A2447" t="str">
            <v>166610</v>
          </cell>
          <cell r="B2447" t="str">
            <v>DIAMETRO 24 POLEGADA</v>
          </cell>
          <cell r="C2447" t="str">
            <v>KG</v>
          </cell>
          <cell r="D2447">
            <v>0.26</v>
          </cell>
        </row>
        <row r="2448">
          <cell r="A2448" t="str">
            <v>166611</v>
          </cell>
          <cell r="B2448" t="str">
            <v>DIAMETRO 28 POLEGADA</v>
          </cell>
          <cell r="C2448" t="str">
            <v>KG</v>
          </cell>
          <cell r="D2448">
            <v>0.26</v>
          </cell>
        </row>
        <row r="2449">
          <cell r="A2449" t="str">
            <v>166612</v>
          </cell>
          <cell r="B2449" t="str">
            <v>DIAMETRO 32 POLEGADA</v>
          </cell>
          <cell r="C2449" t="str">
            <v>KG</v>
          </cell>
          <cell r="D2449">
            <v>0.26</v>
          </cell>
        </row>
        <row r="2450">
          <cell r="A2450" t="str">
            <v>166613</v>
          </cell>
          <cell r="B2450" t="str">
            <v>DIAMETRO 36 POLEGADA</v>
          </cell>
          <cell r="C2450" t="str">
            <v>KG</v>
          </cell>
          <cell r="D2450">
            <v>0.26</v>
          </cell>
        </row>
        <row r="2451">
          <cell r="A2451" t="str">
            <v>166614</v>
          </cell>
          <cell r="B2451" t="str">
            <v>DIAMETRO 40 POLEGADA</v>
          </cell>
          <cell r="C2451" t="str">
            <v>KG</v>
          </cell>
          <cell r="D2451">
            <v>0.26</v>
          </cell>
        </row>
        <row r="2453">
          <cell r="A2453" t="str">
            <v>166700</v>
          </cell>
          <cell r="B2453" t="str">
            <v>MANUSEIO DE CONEXOES, PECAS ESPECIAIS E MISCELANEOS DE ACO DE 2 A 5 TONELADA (MONTAGEM)</v>
          </cell>
        </row>
        <row r="2454">
          <cell r="A2454" t="str">
            <v>166701</v>
          </cell>
          <cell r="B2454" t="str">
            <v>DIAMETRO 28 POLEGADA</v>
          </cell>
          <cell r="C2454" t="str">
            <v>KG</v>
          </cell>
          <cell r="D2454">
            <v>0.25</v>
          </cell>
        </row>
        <row r="2455">
          <cell r="A2455" t="str">
            <v>166702</v>
          </cell>
          <cell r="B2455" t="str">
            <v>DIAMETRO 32 POLEGADA</v>
          </cell>
          <cell r="C2455" t="str">
            <v>KG</v>
          </cell>
          <cell r="D2455">
            <v>0.25</v>
          </cell>
        </row>
        <row r="2456">
          <cell r="A2456" t="str">
            <v>166703</v>
          </cell>
          <cell r="B2456" t="str">
            <v>DIAMETRO 36 POLEGADA</v>
          </cell>
          <cell r="C2456" t="str">
            <v>KG</v>
          </cell>
          <cell r="D2456">
            <v>0.25</v>
          </cell>
        </row>
        <row r="2457">
          <cell r="A2457" t="str">
            <v>166704</v>
          </cell>
          <cell r="B2457" t="str">
            <v>DIAMETRO 40 POLEGADA</v>
          </cell>
          <cell r="C2457" t="str">
            <v>KG</v>
          </cell>
          <cell r="D2457">
            <v>0.25</v>
          </cell>
        </row>
        <row r="2459">
          <cell r="A2459" t="str">
            <v>166800</v>
          </cell>
          <cell r="B2459" t="str">
            <v>MANUSEIO DE CONEXOES, PECAS ESPECIAIS E MISCELANEOS DE ACO DE 5 A 9 TONELADA</v>
          </cell>
        </row>
        <row r="2460">
          <cell r="A2460" t="str">
            <v>166801</v>
          </cell>
          <cell r="B2460" t="str">
            <v>DIAMETRO 28 POLEGADA</v>
          </cell>
          <cell r="C2460" t="str">
            <v>KG</v>
          </cell>
          <cell r="D2460">
            <v>0.25</v>
          </cell>
        </row>
        <row r="2461">
          <cell r="A2461" t="str">
            <v>166802</v>
          </cell>
          <cell r="B2461" t="str">
            <v>DIAMETRO 32 POLEGADA</v>
          </cell>
          <cell r="C2461" t="str">
            <v>KG</v>
          </cell>
          <cell r="D2461">
            <v>0.25</v>
          </cell>
        </row>
        <row r="2462">
          <cell r="A2462" t="str">
            <v>166803</v>
          </cell>
          <cell r="B2462" t="str">
            <v>DIAMETRO 36 POLEGADA</v>
          </cell>
          <cell r="C2462" t="str">
            <v>KG</v>
          </cell>
          <cell r="D2462">
            <v>0.25</v>
          </cell>
        </row>
        <row r="2463">
          <cell r="A2463" t="str">
            <v>166804</v>
          </cell>
          <cell r="B2463" t="str">
            <v>DIAMETRO 40 POLEGADA</v>
          </cell>
          <cell r="C2463" t="str">
            <v>KG</v>
          </cell>
          <cell r="D2463">
            <v>0.25</v>
          </cell>
        </row>
        <row r="2465">
          <cell r="A2465" t="str">
            <v>166900</v>
          </cell>
          <cell r="B2465" t="str">
            <v>MONTAGEM DE FLANGES AVULSOS DE ACO (PRE.MONTAGEM)</v>
          </cell>
        </row>
        <row r="2466">
          <cell r="A2466" t="str">
            <v>166901</v>
          </cell>
          <cell r="B2466" t="str">
            <v>DIAMETRO 4 POLEGADA</v>
          </cell>
          <cell r="C2466" t="str">
            <v>UN</v>
          </cell>
          <cell r="D2466">
            <v>80.62</v>
          </cell>
        </row>
        <row r="2467">
          <cell r="A2467" t="str">
            <v>166902</v>
          </cell>
          <cell r="B2467" t="str">
            <v>DIAMETRO 6 POLEGADA</v>
          </cell>
          <cell r="C2467" t="str">
            <v>UN</v>
          </cell>
          <cell r="D2467">
            <v>125.99</v>
          </cell>
        </row>
        <row r="2468">
          <cell r="A2468" t="str">
            <v>166903</v>
          </cell>
          <cell r="B2468" t="str">
            <v>DIAMETRO 8 POLEGADA</v>
          </cell>
          <cell r="C2468" t="str">
            <v>UN</v>
          </cell>
          <cell r="D2468">
            <v>167.96</v>
          </cell>
        </row>
        <row r="2469">
          <cell r="A2469" t="str">
            <v>166904</v>
          </cell>
          <cell r="B2469" t="str">
            <v>DIAMETRO 10 POLEGADA</v>
          </cell>
          <cell r="C2469" t="str">
            <v>UN</v>
          </cell>
          <cell r="D2469">
            <v>209.99</v>
          </cell>
        </row>
        <row r="2470">
          <cell r="A2470" t="str">
            <v>166905</v>
          </cell>
          <cell r="B2470" t="str">
            <v>DIAMETRO 12 POLEGADA</v>
          </cell>
          <cell r="C2470" t="str">
            <v>UN</v>
          </cell>
          <cell r="D2470">
            <v>252.03</v>
          </cell>
        </row>
        <row r="2471">
          <cell r="A2471" t="str">
            <v>166906</v>
          </cell>
          <cell r="B2471" t="str">
            <v>DIAMETRO 16 POLEGADA</v>
          </cell>
          <cell r="C2471" t="str">
            <v>UN</v>
          </cell>
          <cell r="D2471">
            <v>336.06</v>
          </cell>
        </row>
        <row r="2472">
          <cell r="A2472" t="str">
            <v>166907</v>
          </cell>
          <cell r="B2472" t="str">
            <v>DIAMETRO 20 POLEGADA</v>
          </cell>
          <cell r="C2472" t="str">
            <v>UN</v>
          </cell>
          <cell r="D2472">
            <v>420.16</v>
          </cell>
        </row>
        <row r="2473">
          <cell r="A2473" t="str">
            <v>166908</v>
          </cell>
          <cell r="B2473" t="str">
            <v>DIAMETRO 24 POLEGADA</v>
          </cell>
          <cell r="C2473" t="str">
            <v>UN</v>
          </cell>
          <cell r="D2473">
            <v>504.14</v>
          </cell>
        </row>
        <row r="2474">
          <cell r="A2474" t="str">
            <v>166909</v>
          </cell>
          <cell r="B2474" t="str">
            <v>DIAMETRO 28 POLEGADA</v>
          </cell>
          <cell r="C2474" t="str">
            <v>UN</v>
          </cell>
          <cell r="D2474">
            <v>588.23</v>
          </cell>
        </row>
        <row r="2475">
          <cell r="A2475" t="str">
            <v>166910</v>
          </cell>
          <cell r="B2475" t="str">
            <v>DIAMETRO 30 POLEGADA</v>
          </cell>
          <cell r="C2475" t="str">
            <v>UN</v>
          </cell>
          <cell r="D2475">
            <v>630.27</v>
          </cell>
        </row>
        <row r="2476">
          <cell r="A2476" t="str">
            <v>166911</v>
          </cell>
          <cell r="B2476" t="str">
            <v>DIAMETRO 32 POLEGADA</v>
          </cell>
          <cell r="C2476" t="str">
            <v>UN</v>
          </cell>
          <cell r="D2476">
            <v>672.26</v>
          </cell>
        </row>
        <row r="2477">
          <cell r="A2477" t="str">
            <v>166912</v>
          </cell>
          <cell r="B2477" t="str">
            <v>DIAMETRO 36 POLEGADA</v>
          </cell>
          <cell r="C2477" t="str">
            <v>UN</v>
          </cell>
          <cell r="D2477">
            <v>756.37</v>
          </cell>
        </row>
        <row r="2478">
          <cell r="A2478" t="str">
            <v>166913</v>
          </cell>
          <cell r="B2478" t="str">
            <v>DIAMETRO 40 POLEGADA</v>
          </cell>
          <cell r="C2478" t="str">
            <v>UN</v>
          </cell>
          <cell r="D2478">
            <v>840.42</v>
          </cell>
        </row>
        <row r="2480">
          <cell r="A2480" t="str">
            <v>167000</v>
          </cell>
          <cell r="B2480" t="str">
            <v>CONEXAO DE FLANGES AWWA C207</v>
          </cell>
        </row>
        <row r="2481">
          <cell r="A2481" t="str">
            <v>167001</v>
          </cell>
          <cell r="B2481" t="str">
            <v>DIAMETRO 4 POLEGADA</v>
          </cell>
          <cell r="C2481" t="str">
            <v>UN</v>
          </cell>
          <cell r="D2481">
            <v>7.54</v>
          </cell>
        </row>
        <row r="2482">
          <cell r="A2482" t="str">
            <v>167002</v>
          </cell>
          <cell r="B2482" t="str">
            <v>DIAMETRO 6 POLEGADA</v>
          </cell>
          <cell r="C2482" t="str">
            <v>UN</v>
          </cell>
          <cell r="D2482">
            <v>7.88</v>
          </cell>
        </row>
        <row r="2483">
          <cell r="A2483" t="str">
            <v>167003</v>
          </cell>
          <cell r="B2483" t="str">
            <v>DIAMETRO 8 POLEGADA</v>
          </cell>
          <cell r="C2483" t="str">
            <v>UN</v>
          </cell>
          <cell r="D2483">
            <v>8.09</v>
          </cell>
        </row>
        <row r="2484">
          <cell r="A2484" t="str">
            <v>167004</v>
          </cell>
          <cell r="B2484" t="str">
            <v>DIAMETRO 10 POLEGADA</v>
          </cell>
          <cell r="C2484" t="str">
            <v>UN</v>
          </cell>
          <cell r="D2484">
            <v>13.96</v>
          </cell>
        </row>
        <row r="2485">
          <cell r="A2485" t="str">
            <v>167005</v>
          </cell>
          <cell r="B2485" t="str">
            <v>DIAMETRO 12 POLEGADA</v>
          </cell>
          <cell r="C2485" t="str">
            <v>UN</v>
          </cell>
          <cell r="D2485">
            <v>17.739999999999998</v>
          </cell>
        </row>
        <row r="2486">
          <cell r="A2486" t="str">
            <v>167006</v>
          </cell>
          <cell r="B2486" t="str">
            <v>DIAMETRO 16 POLEGADA</v>
          </cell>
          <cell r="C2486" t="str">
            <v>UN</v>
          </cell>
          <cell r="D2486">
            <v>22.88</v>
          </cell>
        </row>
        <row r="2487">
          <cell r="A2487" t="str">
            <v>167007</v>
          </cell>
          <cell r="B2487" t="str">
            <v>DIAMETRO 20 POLEGADA</v>
          </cell>
          <cell r="C2487" t="str">
            <v>UN</v>
          </cell>
          <cell r="D2487">
            <v>28.92</v>
          </cell>
        </row>
        <row r="2488">
          <cell r="A2488" t="str">
            <v>167008</v>
          </cell>
          <cell r="B2488" t="str">
            <v>DIAMETRO 24 POLEGADA</v>
          </cell>
          <cell r="C2488" t="str">
            <v>UN</v>
          </cell>
          <cell r="D2488">
            <v>34.44</v>
          </cell>
        </row>
        <row r="2489">
          <cell r="A2489" t="str">
            <v>167009</v>
          </cell>
          <cell r="B2489" t="str">
            <v>DIAMETRO 28 POLEGADA</v>
          </cell>
          <cell r="C2489" t="str">
            <v>UN</v>
          </cell>
          <cell r="D2489">
            <v>52.17</v>
          </cell>
        </row>
        <row r="2490">
          <cell r="A2490" t="str">
            <v>167010</v>
          </cell>
          <cell r="B2490" t="str">
            <v>DIAMETRO 30 POLEGADA</v>
          </cell>
          <cell r="C2490" t="str">
            <v>UN</v>
          </cell>
          <cell r="D2490">
            <v>52.17</v>
          </cell>
        </row>
        <row r="2491">
          <cell r="A2491" t="str">
            <v>167011</v>
          </cell>
          <cell r="B2491" t="str">
            <v>DIAMETRO 32 POLEGADA</v>
          </cell>
          <cell r="C2491" t="str">
            <v>UN</v>
          </cell>
          <cell r="D2491">
            <v>56.33</v>
          </cell>
        </row>
        <row r="2492">
          <cell r="A2492" t="str">
            <v>167012</v>
          </cell>
          <cell r="B2492" t="str">
            <v>DIAMETRO 36 POLEGADA</v>
          </cell>
          <cell r="C2492" t="str">
            <v>UN</v>
          </cell>
          <cell r="D2492">
            <v>64.7</v>
          </cell>
        </row>
        <row r="2493">
          <cell r="A2493" t="str">
            <v>167013</v>
          </cell>
          <cell r="B2493" t="str">
            <v>DIAMETRO 40 POLEGADA</v>
          </cell>
          <cell r="C2493" t="str">
            <v>UN</v>
          </cell>
          <cell r="D2493">
            <v>73.010000000000005</v>
          </cell>
        </row>
        <row r="2495">
          <cell r="A2495" t="str">
            <v>167100</v>
          </cell>
          <cell r="B2495" t="str">
            <v>ASSENTAMENTO DE TUBOS PVC RIGIDO (MONTAGEM) EB-892</v>
          </cell>
        </row>
        <row r="2496">
          <cell r="A2496" t="str">
            <v>167101</v>
          </cell>
          <cell r="B2496" t="str">
            <v>DIAMETRO 1/2 POLEGADA</v>
          </cell>
          <cell r="C2496" t="str">
            <v>M</v>
          </cell>
          <cell r="D2496">
            <v>2.54</v>
          </cell>
        </row>
        <row r="2497">
          <cell r="A2497" t="str">
            <v>167102</v>
          </cell>
          <cell r="B2497" t="str">
            <v>DIAMETRO 3/4 POLEGADA</v>
          </cell>
          <cell r="C2497" t="str">
            <v>M</v>
          </cell>
          <cell r="D2497">
            <v>2.54</v>
          </cell>
        </row>
        <row r="2498">
          <cell r="A2498" t="str">
            <v>167103</v>
          </cell>
          <cell r="B2498" t="str">
            <v>DIAMETRO 1 POLEGADA</v>
          </cell>
          <cell r="C2498" t="str">
            <v>M</v>
          </cell>
          <cell r="D2498">
            <v>2.54</v>
          </cell>
        </row>
        <row r="2499">
          <cell r="A2499" t="str">
            <v>167104</v>
          </cell>
          <cell r="B2499" t="str">
            <v>DIAMETRO 1 1/4 POLEGADA</v>
          </cell>
          <cell r="C2499" t="str">
            <v>M</v>
          </cell>
          <cell r="D2499">
            <v>2.85</v>
          </cell>
        </row>
        <row r="2500">
          <cell r="A2500" t="str">
            <v>167105</v>
          </cell>
          <cell r="B2500" t="str">
            <v>DIAMETRO 1 1/2 POLEGADA</v>
          </cell>
          <cell r="C2500" t="str">
            <v>M</v>
          </cell>
          <cell r="D2500">
            <v>2.85</v>
          </cell>
        </row>
        <row r="2501">
          <cell r="A2501" t="str">
            <v>167106</v>
          </cell>
          <cell r="B2501" t="str">
            <v>DIAMETRO 2 POLEGADA</v>
          </cell>
          <cell r="C2501" t="str">
            <v>M</v>
          </cell>
          <cell r="D2501">
            <v>3.17</v>
          </cell>
        </row>
        <row r="2502">
          <cell r="A2502" t="str">
            <v>167107</v>
          </cell>
          <cell r="B2502" t="str">
            <v>DIAMETRO 2 1/2 POLEGADA</v>
          </cell>
          <cell r="C2502" t="str">
            <v>M</v>
          </cell>
          <cell r="D2502">
            <v>3.19</v>
          </cell>
        </row>
        <row r="2503">
          <cell r="A2503" t="str">
            <v>167108</v>
          </cell>
          <cell r="B2503" t="str">
            <v>DIAMETRO 3 POLEGADA</v>
          </cell>
          <cell r="C2503" t="str">
            <v>M</v>
          </cell>
          <cell r="D2503">
            <v>3.6</v>
          </cell>
        </row>
        <row r="2504">
          <cell r="A2504" t="str">
            <v>167109</v>
          </cell>
          <cell r="B2504" t="str">
            <v>DIAMETRO 4 POLEGADA</v>
          </cell>
          <cell r="C2504" t="str">
            <v>M</v>
          </cell>
          <cell r="D2504">
            <v>3.99</v>
          </cell>
        </row>
        <row r="2505">
          <cell r="A2505" t="str">
            <v>167110</v>
          </cell>
          <cell r="B2505" t="str">
            <v>DIAMETRO 5 POLEGADA</v>
          </cell>
          <cell r="C2505" t="str">
            <v>M</v>
          </cell>
          <cell r="D2505">
            <v>4.24</v>
          </cell>
        </row>
        <row r="2506">
          <cell r="A2506" t="str">
            <v>167111</v>
          </cell>
          <cell r="B2506" t="str">
            <v>DIAMETRO 6 POLEGADA</v>
          </cell>
          <cell r="C2506" t="str">
            <v>M</v>
          </cell>
          <cell r="D2506">
            <v>4.42</v>
          </cell>
        </row>
        <row r="2508">
          <cell r="A2508" t="str">
            <v>167200</v>
          </cell>
          <cell r="B2508" t="str">
            <v>CONEXOES PVC SOLDAVEIS (EB-892)</v>
          </cell>
        </row>
        <row r="2509">
          <cell r="A2509" t="str">
            <v>167201</v>
          </cell>
          <cell r="B2509" t="str">
            <v>DIAMETRO 1/2 POLEGADA</v>
          </cell>
          <cell r="C2509" t="str">
            <v>UN</v>
          </cell>
          <cell r="D2509">
            <v>0.87</v>
          </cell>
        </row>
        <row r="2510">
          <cell r="A2510" t="str">
            <v>167202</v>
          </cell>
          <cell r="B2510" t="str">
            <v>DIAMETRO 3/4 POLEGADA</v>
          </cell>
          <cell r="C2510" t="str">
            <v>UN</v>
          </cell>
          <cell r="D2510">
            <v>1.34</v>
          </cell>
        </row>
        <row r="2511">
          <cell r="A2511" t="str">
            <v>167203</v>
          </cell>
          <cell r="B2511" t="str">
            <v>DIAMETRO 1 POLEGADA</v>
          </cell>
          <cell r="C2511" t="str">
            <v>UN</v>
          </cell>
          <cell r="D2511">
            <v>1.8</v>
          </cell>
        </row>
        <row r="2512">
          <cell r="A2512" t="str">
            <v>167204</v>
          </cell>
          <cell r="B2512" t="str">
            <v>DIAMETRO 1 1/4 POLEGADA</v>
          </cell>
          <cell r="C2512" t="str">
            <v>UN</v>
          </cell>
          <cell r="D2512">
            <v>2.2599999999999998</v>
          </cell>
        </row>
        <row r="2513">
          <cell r="A2513" t="str">
            <v>167205</v>
          </cell>
          <cell r="B2513" t="str">
            <v>DIAMETRO 1 1/2 POLEGADA</v>
          </cell>
          <cell r="C2513" t="str">
            <v>UN</v>
          </cell>
          <cell r="D2513">
            <v>2.71</v>
          </cell>
        </row>
        <row r="2514">
          <cell r="A2514" t="str">
            <v>167206</v>
          </cell>
          <cell r="B2514" t="str">
            <v>DIAMETRO 2 POLEGADA</v>
          </cell>
          <cell r="C2514" t="str">
            <v>UN</v>
          </cell>
          <cell r="D2514">
            <v>3.68</v>
          </cell>
        </row>
        <row r="2515">
          <cell r="A2515" t="str">
            <v>167207</v>
          </cell>
          <cell r="B2515" t="str">
            <v>DIAMETRO 2 1/2 POLEGADA</v>
          </cell>
          <cell r="C2515" t="str">
            <v>UN</v>
          </cell>
          <cell r="D2515">
            <v>4.5999999999999996</v>
          </cell>
        </row>
        <row r="2516">
          <cell r="A2516" t="str">
            <v>167208</v>
          </cell>
          <cell r="B2516" t="str">
            <v>DIAMETRO 3 POLEGADA</v>
          </cell>
          <cell r="C2516" t="str">
            <v>UN</v>
          </cell>
          <cell r="D2516">
            <v>5.5</v>
          </cell>
        </row>
        <row r="2517">
          <cell r="A2517" t="str">
            <v>167209</v>
          </cell>
          <cell r="B2517" t="str">
            <v>DIAMETRO 4 POLEGADA</v>
          </cell>
          <cell r="C2517" t="str">
            <v>UN</v>
          </cell>
          <cell r="D2517">
            <v>7.4</v>
          </cell>
        </row>
        <row r="2518">
          <cell r="A2518" t="str">
            <v>167210</v>
          </cell>
          <cell r="B2518" t="str">
            <v>DIAMETRO 5 POLEGADA</v>
          </cell>
          <cell r="C2518" t="str">
            <v>UN</v>
          </cell>
          <cell r="D2518">
            <v>9.27</v>
          </cell>
        </row>
        <row r="2519">
          <cell r="A2519" t="str">
            <v>167211</v>
          </cell>
          <cell r="B2519" t="str">
            <v>DIAMETRO 6 POLEGADA</v>
          </cell>
          <cell r="C2519" t="str">
            <v>UN</v>
          </cell>
          <cell r="D2519">
            <v>11.1</v>
          </cell>
        </row>
        <row r="2521">
          <cell r="A2521" t="str">
            <v>167300</v>
          </cell>
          <cell r="B2521" t="str">
            <v>CONEXOES DE PVC ROSQUEAVEIS</v>
          </cell>
        </row>
        <row r="2522">
          <cell r="A2522" t="str">
            <v>167301</v>
          </cell>
          <cell r="B2522" t="str">
            <v>DIAMETRO 1/2 POLEGADA</v>
          </cell>
          <cell r="C2522" t="str">
            <v>UN</v>
          </cell>
          <cell r="D2522">
            <v>2.2000000000000002</v>
          </cell>
        </row>
        <row r="2523">
          <cell r="A2523" t="str">
            <v>167302</v>
          </cell>
          <cell r="B2523" t="str">
            <v>DIAMETRO 3/4 POLEGADA</v>
          </cell>
          <cell r="C2523" t="str">
            <v>UN</v>
          </cell>
          <cell r="D2523">
            <v>3.31</v>
          </cell>
        </row>
        <row r="2524">
          <cell r="A2524" t="str">
            <v>167303</v>
          </cell>
          <cell r="B2524" t="str">
            <v>DIAMETRO 1 POLEGADA</v>
          </cell>
          <cell r="C2524" t="str">
            <v>UN</v>
          </cell>
          <cell r="D2524">
            <v>4.45</v>
          </cell>
        </row>
        <row r="2525">
          <cell r="A2525" t="str">
            <v>167304</v>
          </cell>
          <cell r="B2525" t="str">
            <v>DIAMETRO 1 1/4 POLEGADA</v>
          </cell>
          <cell r="C2525" t="str">
            <v>UN</v>
          </cell>
          <cell r="D2525">
            <v>5.58</v>
          </cell>
        </row>
        <row r="2526">
          <cell r="A2526" t="str">
            <v>167305</v>
          </cell>
          <cell r="B2526" t="str">
            <v>DIAMETRO 1 1/2 POLEGADA</v>
          </cell>
          <cell r="C2526" t="str">
            <v>UN</v>
          </cell>
          <cell r="D2526">
            <v>6.71</v>
          </cell>
        </row>
        <row r="2527">
          <cell r="A2527" t="str">
            <v>167306</v>
          </cell>
          <cell r="B2527" t="str">
            <v>DIAMETRO 2 POLEGADA</v>
          </cell>
          <cell r="C2527" t="str">
            <v>UN</v>
          </cell>
          <cell r="D2527">
            <v>8.9499999999999993</v>
          </cell>
        </row>
        <row r="2528">
          <cell r="A2528" t="str">
            <v>167307</v>
          </cell>
          <cell r="B2528" t="str">
            <v>DIAMETRO 2 1/2 POLEGADA</v>
          </cell>
          <cell r="C2528" t="str">
            <v>UN</v>
          </cell>
          <cell r="D2528">
            <v>11.21</v>
          </cell>
        </row>
        <row r="2529">
          <cell r="A2529" t="str">
            <v>167308</v>
          </cell>
          <cell r="B2529" t="str">
            <v>DIAMETRO 3 POLEGADA</v>
          </cell>
          <cell r="C2529" t="str">
            <v>UN</v>
          </cell>
          <cell r="D2529">
            <v>13.45</v>
          </cell>
        </row>
        <row r="2530">
          <cell r="A2530" t="str">
            <v>167309</v>
          </cell>
          <cell r="B2530" t="str">
            <v>DIAMETRO 4 POLEGADA</v>
          </cell>
          <cell r="C2530" t="str">
            <v>UN</v>
          </cell>
          <cell r="D2530">
            <v>17.95</v>
          </cell>
        </row>
        <row r="2531">
          <cell r="A2531" t="str">
            <v>167310</v>
          </cell>
          <cell r="B2531" t="str">
            <v>DIAMETRO 6 POLEGADA</v>
          </cell>
          <cell r="C2531" t="str">
            <v>UN</v>
          </cell>
          <cell r="D2531">
            <v>26.97</v>
          </cell>
        </row>
        <row r="2533">
          <cell r="A2533" t="str">
            <v>170000</v>
          </cell>
          <cell r="B2533" t="str">
            <v>URBANIZACAO</v>
          </cell>
        </row>
        <row r="2534">
          <cell r="A2534" t="str">
            <v>170100</v>
          </cell>
          <cell r="B2534" t="str">
            <v>PORTOES, CERCAS, MUROS E ALAMBRADOS</v>
          </cell>
        </row>
        <row r="2535">
          <cell r="A2535" t="str">
            <v>170101</v>
          </cell>
          <cell r="B2535" t="str">
            <v>PORTAO DE TELA</v>
          </cell>
          <cell r="C2535" t="str">
            <v>M2</v>
          </cell>
          <cell r="D2535">
            <v>356.62</v>
          </cell>
        </row>
        <row r="2536">
          <cell r="A2536" t="str">
            <v>170102</v>
          </cell>
          <cell r="B2536" t="str">
            <v>CERCA DE ARAME FARPADO - 5 FIOS</v>
          </cell>
          <cell r="C2536" t="str">
            <v>M</v>
          </cell>
          <cell r="D2536">
            <v>15.54</v>
          </cell>
        </row>
        <row r="2537">
          <cell r="A2537" t="str">
            <v>170103</v>
          </cell>
          <cell r="B2537" t="str">
            <v>CERCA DE ARAME FARPADO - 11 FIOS</v>
          </cell>
          <cell r="C2537" t="str">
            <v>M</v>
          </cell>
          <cell r="D2537">
            <v>26.28</v>
          </cell>
        </row>
        <row r="2538">
          <cell r="A2538" t="str">
            <v>170104</v>
          </cell>
          <cell r="B2538" t="str">
            <v>ALAMBRADO</v>
          </cell>
          <cell r="C2538" t="str">
            <v>M</v>
          </cell>
          <cell r="D2538">
            <v>52.36</v>
          </cell>
        </row>
        <row r="2540">
          <cell r="A2540" t="str">
            <v>170200</v>
          </cell>
          <cell r="B2540" t="str">
            <v>PAISAGISMO</v>
          </cell>
        </row>
        <row r="2541">
          <cell r="A2541" t="str">
            <v>170201</v>
          </cell>
          <cell r="B2541" t="str">
            <v>PLANTIO DE GRAMA EM PLACAS</v>
          </cell>
          <cell r="C2541" t="str">
            <v>M2</v>
          </cell>
          <cell r="D2541">
            <v>3.75</v>
          </cell>
        </row>
        <row r="2542">
          <cell r="A2542" t="str">
            <v>170202</v>
          </cell>
          <cell r="B2542" t="str">
            <v>PLANTIO DE ARBUSTOS H &lt;= 1,00 M</v>
          </cell>
          <cell r="C2542" t="str">
            <v>UN</v>
          </cell>
          <cell r="D2542">
            <v>12.47</v>
          </cell>
        </row>
        <row r="2543">
          <cell r="A2543" t="str">
            <v>170203</v>
          </cell>
          <cell r="B2543" t="str">
            <v>PLANTIO DE ARVORES H=&gt; 2,00 M</v>
          </cell>
          <cell r="C2543" t="str">
            <v>UN</v>
          </cell>
          <cell r="D2543">
            <v>45.95</v>
          </cell>
        </row>
        <row r="2545">
          <cell r="A2545" t="str">
            <v>170300</v>
          </cell>
          <cell r="B2545" t="str">
            <v>ESCADA EM TALUDE</v>
          </cell>
        </row>
        <row r="2546">
          <cell r="A2546" t="str">
            <v>170301</v>
          </cell>
          <cell r="B2546" t="str">
            <v>ESCADA EM TALUDE</v>
          </cell>
          <cell r="C2546" t="str">
            <v>M3</v>
          </cell>
          <cell r="D2546">
            <v>596.66</v>
          </cell>
        </row>
        <row r="2548">
          <cell r="A2548" t="str">
            <v>180000</v>
          </cell>
          <cell r="B2548" t="str">
            <v>SERVICOS DIVERSOS</v>
          </cell>
        </row>
        <row r="2549">
          <cell r="A2549" t="str">
            <v>180100</v>
          </cell>
          <cell r="B2549" t="str">
            <v>INTERLIGACOES COM REDES DE AGUA EXISTENTES</v>
          </cell>
        </row>
        <row r="2550">
          <cell r="A2550" t="str">
            <v>180101</v>
          </cell>
          <cell r="B2550" t="str">
            <v>DIAMETRO 50 MM - LUVA TRIPARTIDA</v>
          </cell>
          <cell r="C2550" t="str">
            <v>UN</v>
          </cell>
          <cell r="D2550">
            <v>56.92</v>
          </cell>
        </row>
        <row r="2551">
          <cell r="A2551" t="str">
            <v>180102</v>
          </cell>
          <cell r="B2551" t="str">
            <v>DIAMETRO 75 MM - LUVA TRIPARTIDA</v>
          </cell>
          <cell r="C2551" t="str">
            <v>UN</v>
          </cell>
          <cell r="D2551">
            <v>70.510000000000005</v>
          </cell>
        </row>
        <row r="2552">
          <cell r="A2552" t="str">
            <v>180103</v>
          </cell>
          <cell r="B2552" t="str">
            <v>DIAMETRO 100 MM - LUVA TRIPARTIDA</v>
          </cell>
          <cell r="C2552" t="str">
            <v>UN</v>
          </cell>
          <cell r="D2552">
            <v>73.08</v>
          </cell>
        </row>
        <row r="2553">
          <cell r="A2553" t="str">
            <v>180104</v>
          </cell>
          <cell r="B2553" t="str">
            <v>DIAMETRO 150 MM - LUVA TRIPARTIDA</v>
          </cell>
          <cell r="C2553" t="str">
            <v>UN</v>
          </cell>
          <cell r="D2553">
            <v>77.599999999999994</v>
          </cell>
        </row>
        <row r="2554">
          <cell r="A2554" t="str">
            <v>180105</v>
          </cell>
          <cell r="B2554" t="str">
            <v>DIAMETRO 200 MM - LUVA TRIPARTIDA</v>
          </cell>
          <cell r="C2554" t="str">
            <v>UN</v>
          </cell>
          <cell r="D2554">
            <v>80.27</v>
          </cell>
        </row>
        <row r="2555">
          <cell r="A2555" t="str">
            <v>180106</v>
          </cell>
          <cell r="B2555" t="str">
            <v>DIAMETRO 250 MM - LUVA TRIPARTIDA</v>
          </cell>
          <cell r="C2555" t="str">
            <v>UN</v>
          </cell>
          <cell r="D2555">
            <v>102.75</v>
          </cell>
        </row>
        <row r="2556">
          <cell r="A2556" t="str">
            <v>180107</v>
          </cell>
          <cell r="B2556" t="str">
            <v>DIAMETRO 300 MM - LUVA TRIPARTIDA</v>
          </cell>
          <cell r="C2556" t="str">
            <v>UN</v>
          </cell>
          <cell r="D2556">
            <v>131.69</v>
          </cell>
        </row>
        <row r="2557">
          <cell r="A2557" t="str">
            <v>180108</v>
          </cell>
          <cell r="B2557" t="str">
            <v>DIAMETRO 350 MM - LUVA TRIPARTIDA</v>
          </cell>
          <cell r="C2557" t="str">
            <v>UN</v>
          </cell>
          <cell r="D2557">
            <v>144.09</v>
          </cell>
        </row>
        <row r="2558">
          <cell r="A2558" t="str">
            <v>180109</v>
          </cell>
          <cell r="B2558" t="str">
            <v>DIAMETRO 400 MM - LUVA TRIPARTIDA</v>
          </cell>
          <cell r="C2558" t="str">
            <v>UN</v>
          </cell>
          <cell r="D2558">
            <v>150.72</v>
          </cell>
        </row>
        <row r="2559">
          <cell r="A2559" t="str">
            <v>180110</v>
          </cell>
          <cell r="B2559" t="str">
            <v>DIAMETRO 500 MM - LUVA TRIPARTIDA</v>
          </cell>
          <cell r="C2559" t="str">
            <v>UN</v>
          </cell>
          <cell r="D2559">
            <v>179.27</v>
          </cell>
        </row>
        <row r="2560">
          <cell r="A2560" t="str">
            <v>180111</v>
          </cell>
          <cell r="B2560" t="str">
            <v>DIAMETRO 50  MM - CONVENCIONAL - PVC</v>
          </cell>
          <cell r="C2560" t="str">
            <v>UN</v>
          </cell>
          <cell r="D2560">
            <v>90.46</v>
          </cell>
        </row>
        <row r="2561">
          <cell r="A2561" t="str">
            <v>180112</v>
          </cell>
          <cell r="B2561" t="str">
            <v>DIAMETRO 75 MM - CONVENCIONAL - PVC</v>
          </cell>
          <cell r="C2561" t="str">
            <v>UN</v>
          </cell>
          <cell r="D2561">
            <v>94.05</v>
          </cell>
        </row>
        <row r="2562">
          <cell r="A2562" t="str">
            <v>180113</v>
          </cell>
          <cell r="B2562" t="str">
            <v>DIAMETRO 100 MM - CONVENCIONAL - PVC</v>
          </cell>
          <cell r="C2562" t="str">
            <v>UN</v>
          </cell>
          <cell r="D2562">
            <v>97.18</v>
          </cell>
        </row>
        <row r="2563">
          <cell r="A2563" t="str">
            <v>180114</v>
          </cell>
          <cell r="B2563" t="str">
            <v>DIAMETRO 50 MM - CONVENCIONAL - FERRO FUNDIDO</v>
          </cell>
          <cell r="C2563" t="str">
            <v>UN</v>
          </cell>
          <cell r="D2563">
            <v>105.7</v>
          </cell>
        </row>
        <row r="2564">
          <cell r="A2564" t="str">
            <v>180115</v>
          </cell>
          <cell r="B2564" t="str">
            <v>DIAMETRO 75 MM - CONVENCIONAL - FERRO FUNDIDO</v>
          </cell>
          <cell r="C2564" t="str">
            <v>UN</v>
          </cell>
          <cell r="D2564">
            <v>109.29</v>
          </cell>
        </row>
        <row r="2565">
          <cell r="A2565" t="str">
            <v>180116</v>
          </cell>
          <cell r="B2565" t="str">
            <v>DIAMETRO 100MM - CONVENCIONAL - FERRO FUNDIDO</v>
          </cell>
          <cell r="C2565" t="str">
            <v>UN</v>
          </cell>
          <cell r="D2565">
            <v>112.42</v>
          </cell>
        </row>
        <row r="2566">
          <cell r="A2566" t="str">
            <v>180117</v>
          </cell>
          <cell r="B2566" t="str">
            <v>DIAMETRO 150MM - CONVENCIONAL - FERRO FUNDIDO</v>
          </cell>
          <cell r="C2566" t="str">
            <v>UN</v>
          </cell>
          <cell r="D2566">
            <v>140.80000000000001</v>
          </cell>
        </row>
        <row r="2567">
          <cell r="A2567" t="str">
            <v>180118</v>
          </cell>
          <cell r="B2567" t="str">
            <v>DIAMETRO 200MM - CONVENCIONAL - FERRO FUNDIDO</v>
          </cell>
          <cell r="C2567" t="str">
            <v>UN</v>
          </cell>
          <cell r="D2567">
            <v>148.21</v>
          </cell>
        </row>
        <row r="2568">
          <cell r="A2568" t="str">
            <v>180119</v>
          </cell>
          <cell r="B2568" t="str">
            <v>DIAMETRO 250MM - CONVENCIONAL - FERRO FUNDIDO</v>
          </cell>
          <cell r="C2568" t="str">
            <v>UN</v>
          </cell>
          <cell r="D2568">
            <v>180.62</v>
          </cell>
        </row>
        <row r="2569">
          <cell r="A2569" t="str">
            <v>180120</v>
          </cell>
          <cell r="B2569" t="str">
            <v>DIAMETRO 300MM - CONVENCIONAL - FERRO FUNDIDO</v>
          </cell>
          <cell r="C2569" t="str">
            <v>UN</v>
          </cell>
          <cell r="D2569">
            <v>191.93</v>
          </cell>
        </row>
        <row r="2570">
          <cell r="A2570" t="str">
            <v>180121</v>
          </cell>
          <cell r="B2570" t="str">
            <v>DIAMETRO 350MM - CONVENCIONAL - FERRO FUNDIDO</v>
          </cell>
          <cell r="C2570" t="str">
            <v>UN</v>
          </cell>
          <cell r="D2570">
            <v>244.9</v>
          </cell>
        </row>
        <row r="2571">
          <cell r="A2571" t="str">
            <v>180122</v>
          </cell>
          <cell r="B2571" t="str">
            <v>DIAMETRO 400MM - CONVENCIONAL - FERRO FUNDIDO</v>
          </cell>
          <cell r="C2571" t="str">
            <v>UN</v>
          </cell>
          <cell r="D2571">
            <v>260.49</v>
          </cell>
        </row>
        <row r="2572">
          <cell r="A2572" t="str">
            <v>180123</v>
          </cell>
          <cell r="B2572" t="str">
            <v>DIAMETRO 500MM - CONVENCIONAL - FERRO FUNDIDO</v>
          </cell>
          <cell r="C2572" t="str">
            <v>UN</v>
          </cell>
          <cell r="D2572">
            <v>343.6</v>
          </cell>
        </row>
        <row r="2573">
          <cell r="A2573" t="str">
            <v>180124</v>
          </cell>
          <cell r="B2573" t="str">
            <v>DIAMETRO 600MM - CONVENCIONAL - FERRO FUNDIDO</v>
          </cell>
          <cell r="C2573" t="str">
            <v>UN</v>
          </cell>
          <cell r="D2573">
            <v>502.72</v>
          </cell>
        </row>
        <row r="2574">
          <cell r="A2574" t="str">
            <v>180125</v>
          </cell>
          <cell r="B2574" t="str">
            <v>DIAMETRO 700MM - CONVENCIONAL - FERRO FUNDIDO</v>
          </cell>
          <cell r="C2574" t="str">
            <v>UN</v>
          </cell>
          <cell r="D2574">
            <v>650.84</v>
          </cell>
        </row>
        <row r="2575">
          <cell r="A2575" t="str">
            <v>180126</v>
          </cell>
          <cell r="B2575" t="str">
            <v>DIAMETRO 800MM - CONVENCIONAL - FERRO FUNDIDO</v>
          </cell>
          <cell r="C2575" t="str">
            <v>UN</v>
          </cell>
          <cell r="D2575">
            <v>806.16</v>
          </cell>
        </row>
        <row r="2576">
          <cell r="A2576" t="str">
            <v>180127</v>
          </cell>
          <cell r="B2576" t="str">
            <v>DIAMETRO  50 MM - CONVENCIONAL</v>
          </cell>
          <cell r="C2576" t="str">
            <v>UN</v>
          </cell>
          <cell r="D2576">
            <v>93.04</v>
          </cell>
        </row>
        <row r="2577">
          <cell r="A2577" t="str">
            <v>180128</v>
          </cell>
          <cell r="B2577" t="str">
            <v>DIAMETRO  75 MM - CONVENCIONAL</v>
          </cell>
          <cell r="C2577" t="str">
            <v>UN</v>
          </cell>
          <cell r="D2577">
            <v>96.63</v>
          </cell>
        </row>
        <row r="2578">
          <cell r="A2578" t="str">
            <v>180129</v>
          </cell>
          <cell r="B2578" t="str">
            <v>DIAMETRO 100 MM - CONVENCIONAL</v>
          </cell>
          <cell r="C2578" t="str">
            <v>UN</v>
          </cell>
          <cell r="D2578">
            <v>99.76</v>
          </cell>
        </row>
        <row r="2579">
          <cell r="A2579" t="str">
            <v>180130</v>
          </cell>
          <cell r="B2579" t="str">
            <v>DIAMETRO 150 MM - CONVENCIONAL</v>
          </cell>
          <cell r="C2579" t="str">
            <v>UN</v>
          </cell>
          <cell r="D2579">
            <v>116.74</v>
          </cell>
        </row>
        <row r="2580">
          <cell r="A2580" t="str">
            <v>180131</v>
          </cell>
          <cell r="B2580" t="str">
            <v>DIAMETRO 200 MM - CONVENCIONAL</v>
          </cell>
          <cell r="C2580" t="str">
            <v>UN</v>
          </cell>
          <cell r="D2580">
            <v>125.63</v>
          </cell>
        </row>
        <row r="2581">
          <cell r="A2581" t="str">
            <v>180132</v>
          </cell>
          <cell r="B2581" t="str">
            <v>DIAMETRO 250 MM - CONVENCIONAL</v>
          </cell>
          <cell r="C2581" t="str">
            <v>UN</v>
          </cell>
          <cell r="D2581">
            <v>151.47999999999999</v>
          </cell>
        </row>
        <row r="2582">
          <cell r="A2582" t="str">
            <v>180133</v>
          </cell>
          <cell r="B2582" t="str">
            <v>DIAMETRO 300 MM - CONVENCIONAL</v>
          </cell>
          <cell r="C2582" t="str">
            <v>UN</v>
          </cell>
          <cell r="D2582">
            <v>163.01</v>
          </cell>
        </row>
        <row r="2583">
          <cell r="A2583" t="str">
            <v>180134</v>
          </cell>
          <cell r="B2583" t="str">
            <v>DIAMETRO 350 MM - CONVENCIONAL</v>
          </cell>
          <cell r="C2583" t="str">
            <v>UN</v>
          </cell>
          <cell r="D2583">
            <v>207.09</v>
          </cell>
        </row>
        <row r="2584">
          <cell r="A2584" t="str">
            <v>180135</v>
          </cell>
          <cell r="B2584" t="str">
            <v>DIAMETRO 400 MM - CONVENCIONAL</v>
          </cell>
          <cell r="C2584" t="str">
            <v>UN</v>
          </cell>
          <cell r="D2584">
            <v>222.68</v>
          </cell>
        </row>
        <row r="2585">
          <cell r="A2585" t="str">
            <v>180136</v>
          </cell>
          <cell r="B2585" t="str">
            <v>DIAMETRO 450 MM - CONVENCIONAL</v>
          </cell>
          <cell r="C2585" t="str">
            <v>UN</v>
          </cell>
          <cell r="D2585">
            <v>295.44</v>
          </cell>
        </row>
        <row r="2587">
          <cell r="A2587" t="str">
            <v>180200</v>
          </cell>
          <cell r="B2587" t="str">
            <v>VIGA DE PEROBA APARELHADA</v>
          </cell>
        </row>
        <row r="2588">
          <cell r="A2588" t="str">
            <v>180201</v>
          </cell>
          <cell r="B2588" t="str">
            <v>(6 X 12)CM</v>
          </cell>
          <cell r="C2588" t="str">
            <v>M</v>
          </cell>
          <cell r="D2588">
            <v>9.31</v>
          </cell>
        </row>
        <row r="2589">
          <cell r="A2589" t="str">
            <v>180202</v>
          </cell>
          <cell r="B2589" t="str">
            <v>(6 X 16)CM</v>
          </cell>
          <cell r="C2589" t="str">
            <v>M</v>
          </cell>
          <cell r="D2589">
            <v>10.28</v>
          </cell>
        </row>
        <row r="2591">
          <cell r="A2591" t="str">
            <v>180300</v>
          </cell>
          <cell r="B2591" t="str">
            <v>ENCHIMENTO DA LAGOA</v>
          </cell>
        </row>
        <row r="2592">
          <cell r="A2592" t="str">
            <v>180301</v>
          </cell>
          <cell r="B2592" t="str">
            <v>ENCHIMENTO DA LAGOA</v>
          </cell>
          <cell r="C2592" t="str">
            <v>HPXH</v>
          </cell>
          <cell r="D2592">
            <v>0.15</v>
          </cell>
        </row>
        <row r="2594">
          <cell r="A2594" t="str">
            <v>200000</v>
          </cell>
          <cell r="B2594" t="str">
            <v>SERVICOS REFERENTES A POCOS TUBULARES PROFUNDOS</v>
          </cell>
        </row>
        <row r="2595">
          <cell r="A2595" t="str">
            <v>200100</v>
          </cell>
          <cell r="B2595" t="str">
            <v>CANTEIRO DE OBRAS</v>
          </cell>
        </row>
        <row r="2596">
          <cell r="A2596" t="str">
            <v>200101</v>
          </cell>
          <cell r="B2596" t="str">
            <v>INSTALACAO DO CANTEIRO - PERCUSSAO</v>
          </cell>
          <cell r="C2596" t="str">
            <v>GB</v>
          </cell>
          <cell r="D2596">
            <v>5534.32</v>
          </cell>
        </row>
        <row r="2597">
          <cell r="A2597" t="str">
            <v>200102</v>
          </cell>
          <cell r="B2597" t="str">
            <v>INSTALACAO DO CANTEIRO - ROTO-PERCUSSAO</v>
          </cell>
          <cell r="C2597" t="str">
            <v>GB</v>
          </cell>
          <cell r="D2597">
            <v>9759.06</v>
          </cell>
        </row>
        <row r="2598">
          <cell r="A2598" t="str">
            <v>200103</v>
          </cell>
          <cell r="B2598" t="str">
            <v>INSTALACAO DO CANTEIRO - ROTATIVA EQ. ATE 300 M</v>
          </cell>
          <cell r="C2598" t="str">
            <v>GB</v>
          </cell>
          <cell r="D2598">
            <v>6224.43</v>
          </cell>
        </row>
        <row r="2599">
          <cell r="A2599" t="str">
            <v>200104</v>
          </cell>
          <cell r="B2599" t="str">
            <v>INSTALACAO DO CANTEIRO - ROTATIVA EQ. DE 301 A   600 M</v>
          </cell>
          <cell r="C2599" t="str">
            <v>GB</v>
          </cell>
          <cell r="D2599">
            <v>22218.66</v>
          </cell>
        </row>
        <row r="2600">
          <cell r="A2600" t="str">
            <v>200105</v>
          </cell>
          <cell r="B2600" t="str">
            <v>INSTALACAO DO CANTEIRO - ROTATIVA EQ. DE 601 A 1.000 M</v>
          </cell>
          <cell r="C2600" t="str">
            <v>GB</v>
          </cell>
          <cell r="D2600">
            <v>60084.69</v>
          </cell>
        </row>
        <row r="2601">
          <cell r="A2601" t="str">
            <v>200106</v>
          </cell>
          <cell r="B2601" t="str">
            <v>INSTALACAO DO CANTEIRO - ROTATIVA EQ. ACIMA DE 1.001 M</v>
          </cell>
          <cell r="C2601" t="str">
            <v>GB</v>
          </cell>
          <cell r="D2601">
            <v>71914.8</v>
          </cell>
        </row>
        <row r="2603">
          <cell r="A2603" t="str">
            <v>200200</v>
          </cell>
          <cell r="B2603" t="str">
            <v>TRANSPORTE DE MATERIAIS E EQUIPAMENTOS</v>
          </cell>
        </row>
        <row r="2604">
          <cell r="A2604" t="str">
            <v>200201</v>
          </cell>
          <cell r="B2604" t="str">
            <v>REVESTIMENTO - TUBOS DE ACO LISO-DIST.DE TRANSPORTE ATE 100 KM</v>
          </cell>
          <cell r="C2604" t="str">
            <v>TXKM</v>
          </cell>
          <cell r="D2604">
            <v>0.28999999999999998</v>
          </cell>
        </row>
        <row r="2605">
          <cell r="A2605" t="str">
            <v>200202</v>
          </cell>
          <cell r="B2605" t="str">
            <v>REVESTIMENTO - TUBOS DE ACO LISO-DIST.DE TRANSPORTE DE 101 KM ATE 300 KM</v>
          </cell>
          <cell r="C2605" t="str">
            <v>TXKM</v>
          </cell>
          <cell r="D2605">
            <v>0.18</v>
          </cell>
        </row>
        <row r="2606">
          <cell r="A2606" t="str">
            <v>200203</v>
          </cell>
          <cell r="B2606" t="str">
            <v>REVESTIMENTO - TUBOS DE ACO LISO-DIST.DE TRANSPORTE ALEM DE 301 KM</v>
          </cell>
          <cell r="C2606" t="str">
            <v>TXKM</v>
          </cell>
          <cell r="D2606">
            <v>0.17</v>
          </cell>
        </row>
        <row r="2607">
          <cell r="A2607" t="str">
            <v>200204</v>
          </cell>
          <cell r="B2607" t="str">
            <v>REVESTIMENTO - TUBOS EM PVC-DIST.DE TRANSPORTE ATE 100 KM</v>
          </cell>
          <cell r="C2607" t="str">
            <v>KMXKM</v>
          </cell>
          <cell r="D2607">
            <v>6.22</v>
          </cell>
        </row>
        <row r="2608">
          <cell r="A2608" t="str">
            <v>200205</v>
          </cell>
          <cell r="B2608" t="str">
            <v>REVESTIMENTO - TUBOS EM PVC-DIST.DE TRANSPORTE DE 101 KM ATE 300 KM</v>
          </cell>
          <cell r="C2608" t="str">
            <v>KMXKM</v>
          </cell>
          <cell r="D2608">
            <v>5.58</v>
          </cell>
        </row>
        <row r="2609">
          <cell r="A2609" t="str">
            <v>200206</v>
          </cell>
          <cell r="B2609" t="str">
            <v>REVESTIMENTO - TUBOS EM PVC-DIST.DE TRANSPORTE ALEM DE 301 KM</v>
          </cell>
          <cell r="C2609" t="str">
            <v>KMXKM</v>
          </cell>
          <cell r="D2609">
            <v>5.58</v>
          </cell>
        </row>
        <row r="2610">
          <cell r="A2610" t="str">
            <v>200207</v>
          </cell>
          <cell r="B2610" t="str">
            <v>FILTROS ESPIRALADOS, PERFIL V, DIST.DE TRANSPORTE ATE 100 KM</v>
          </cell>
          <cell r="C2610" t="str">
            <v>KMXKM</v>
          </cell>
          <cell r="D2610">
            <v>18.690000000000001</v>
          </cell>
        </row>
        <row r="2611">
          <cell r="A2611" t="str">
            <v>200208</v>
          </cell>
          <cell r="B2611" t="str">
            <v>FILTROS ESPIRALADOS, PERFIL V-DIST.DE TRANSPORTE DE 101 KM ATE 300 KM</v>
          </cell>
          <cell r="C2611" t="str">
            <v>KMXKM</v>
          </cell>
          <cell r="D2611">
            <v>11.81</v>
          </cell>
        </row>
        <row r="2612">
          <cell r="A2612" t="str">
            <v>200209</v>
          </cell>
          <cell r="B2612" t="str">
            <v>FILTROS ESPIRALADOS, PERFIL V-DIST.DE TRANSPORTE ALEM DE 301 KM</v>
          </cell>
          <cell r="C2612" t="str">
            <v>KMXKM</v>
          </cell>
          <cell r="D2612">
            <v>11.17</v>
          </cell>
        </row>
        <row r="2613">
          <cell r="A2613" t="str">
            <v>200210</v>
          </cell>
          <cell r="B2613" t="str">
            <v>FILTROS ESTAMPADOS - DIST.DE TRANSPORTE ATE 100 KM</v>
          </cell>
          <cell r="C2613" t="str">
            <v>KMXKM</v>
          </cell>
          <cell r="D2613">
            <v>6.22</v>
          </cell>
        </row>
        <row r="2614">
          <cell r="A2614" t="str">
            <v>200211</v>
          </cell>
          <cell r="B2614" t="str">
            <v>FILTROS ESTAMPADOS - DIST. DE TRANSPORTE DE 101 KM ATE 300 KM</v>
          </cell>
          <cell r="C2614" t="str">
            <v>KMXKM</v>
          </cell>
          <cell r="D2614">
            <v>5.58</v>
          </cell>
        </row>
        <row r="2615">
          <cell r="A2615" t="str">
            <v>200212</v>
          </cell>
          <cell r="B2615" t="str">
            <v>FILTROS ESTAMPADOS - DIST. DE TRANSPORTE ALEM DE 301 KM</v>
          </cell>
          <cell r="C2615" t="str">
            <v>KMXKM</v>
          </cell>
          <cell r="D2615">
            <v>5.58</v>
          </cell>
        </row>
        <row r="2616">
          <cell r="A2616" t="str">
            <v>200213</v>
          </cell>
          <cell r="B2616" t="str">
            <v>PRE FILTROS-DIST. DE TRANSPORTE ATE 100 KM (1,5 T/M3)</v>
          </cell>
          <cell r="C2616" t="str">
            <v>TXKM</v>
          </cell>
          <cell r="D2616">
            <v>0.28999999999999998</v>
          </cell>
        </row>
        <row r="2617">
          <cell r="A2617" t="str">
            <v>200214</v>
          </cell>
          <cell r="B2617" t="str">
            <v>PRE FILTROS-DIST.DE TRANSPORTE DE 101 KM ATE 300 KM (1,5 T/M3)</v>
          </cell>
          <cell r="C2617" t="str">
            <v>TXKM</v>
          </cell>
          <cell r="D2617">
            <v>0.18</v>
          </cell>
        </row>
        <row r="2618">
          <cell r="A2618" t="str">
            <v>200215</v>
          </cell>
          <cell r="B2618" t="str">
            <v>PRE FILTROS - DIST. DE TRANSPORTE ALEM DE 301 KM (1,5 T/M3)</v>
          </cell>
          <cell r="C2618" t="str">
            <v>TXKM</v>
          </cell>
          <cell r="D2618">
            <v>0.17</v>
          </cell>
        </row>
        <row r="2619">
          <cell r="A2619" t="str">
            <v>200216</v>
          </cell>
          <cell r="B2619" t="str">
            <v>DESENVOLVIMENTO - DIST. DE TRANSPORTE ATE 100 KM</v>
          </cell>
          <cell r="C2619" t="str">
            <v>CJXKM</v>
          </cell>
          <cell r="D2619">
            <v>3.83</v>
          </cell>
        </row>
        <row r="2620">
          <cell r="A2620" t="str">
            <v>200217</v>
          </cell>
          <cell r="B2620" t="str">
            <v>DESENVOLVIMENTO-DIST. DE TRANSP. DE 101 KM ATE 300 KM</v>
          </cell>
          <cell r="C2620" t="str">
            <v>CJXKM</v>
          </cell>
          <cell r="D2620">
            <v>2.54</v>
          </cell>
        </row>
        <row r="2621">
          <cell r="A2621" t="str">
            <v>200218</v>
          </cell>
          <cell r="B2621" t="str">
            <v>DESENVOLVIMENTO - DIST. DE TRANSPORTE ALEM DE 301 KM</v>
          </cell>
          <cell r="C2621" t="str">
            <v>CJXKM</v>
          </cell>
          <cell r="D2621">
            <v>2.31</v>
          </cell>
        </row>
        <row r="2622">
          <cell r="A2622" t="str">
            <v>200219</v>
          </cell>
          <cell r="B2622" t="str">
            <v>ENSAIOS DE VAZAO COM BOMBA - DIST. DE TRANSPORTE ATE 100 KM</v>
          </cell>
          <cell r="C2622" t="str">
            <v>CJXKM</v>
          </cell>
          <cell r="D2622">
            <v>3.83</v>
          </cell>
        </row>
        <row r="2623">
          <cell r="A2623" t="str">
            <v>200220</v>
          </cell>
          <cell r="B2623" t="str">
            <v>ENSAIOS DE VAZAO COM BOMBA - DIST. DE TRANSPORTE DE 101 KM ATE 300 KM</v>
          </cell>
          <cell r="C2623" t="str">
            <v>CJXKM</v>
          </cell>
          <cell r="D2623">
            <v>2.54</v>
          </cell>
        </row>
        <row r="2624">
          <cell r="A2624" t="str">
            <v>200221</v>
          </cell>
          <cell r="B2624" t="str">
            <v>ENSAIOS DE VAZAO COM BOMBA - DIST. DE TRANSPORTE ALEM DE 301 KM</v>
          </cell>
          <cell r="C2624" t="str">
            <v>CJXKM</v>
          </cell>
          <cell r="D2624">
            <v>2.31</v>
          </cell>
        </row>
        <row r="2625">
          <cell r="A2625" t="str">
            <v>200222</v>
          </cell>
          <cell r="B2625" t="str">
            <v>FLUIDO - DIST. DE TRANSPORTE ATE 100 KM</v>
          </cell>
          <cell r="C2625" t="str">
            <v>TXKM</v>
          </cell>
          <cell r="D2625">
            <v>0.28999999999999998</v>
          </cell>
        </row>
        <row r="2626">
          <cell r="A2626" t="str">
            <v>200223</v>
          </cell>
          <cell r="B2626" t="str">
            <v>FLUIDO - DIST. DE TRANSPORTE DE 101 KM ATE 300 KM</v>
          </cell>
          <cell r="C2626" t="str">
            <v>TXKM</v>
          </cell>
          <cell r="D2626">
            <v>0.18</v>
          </cell>
        </row>
        <row r="2627">
          <cell r="A2627" t="str">
            <v>200224</v>
          </cell>
          <cell r="B2627" t="str">
            <v>FLUIDO - DIST. DE TRANSPORTE ALEM DE 301 KM</v>
          </cell>
          <cell r="C2627" t="str">
            <v>TXKM</v>
          </cell>
          <cell r="D2627">
            <v>0.17</v>
          </cell>
        </row>
        <row r="2629">
          <cell r="A2629" t="str">
            <v>200300</v>
          </cell>
          <cell r="B2629" t="str">
            <v>PERFILAGEM ELETRICA</v>
          </cell>
        </row>
        <row r="2630">
          <cell r="A2630" t="str">
            <v>200301</v>
          </cell>
          <cell r="B2630" t="str">
            <v>TAXA DE TRANSPORTE</v>
          </cell>
          <cell r="C2630" t="str">
            <v>KM</v>
          </cell>
          <cell r="D2630">
            <v>2.12</v>
          </cell>
        </row>
        <row r="2631">
          <cell r="A2631" t="str">
            <v>200302</v>
          </cell>
          <cell r="B2631" t="str">
            <v>TAXA BASICA OU DE SERVICO</v>
          </cell>
          <cell r="C2631" t="str">
            <v>GB</v>
          </cell>
          <cell r="D2631">
            <v>1596</v>
          </cell>
        </row>
        <row r="2632">
          <cell r="A2632" t="str">
            <v>200303</v>
          </cell>
          <cell r="B2632" t="str">
            <v>TAXA DE PROFUNDIDADE - INDUCAO - ELETRICO IEL</v>
          </cell>
          <cell r="C2632" t="str">
            <v>M</v>
          </cell>
          <cell r="D2632">
            <v>3.19</v>
          </cell>
        </row>
        <row r="2633">
          <cell r="A2633" t="str">
            <v>200304</v>
          </cell>
          <cell r="B2633" t="str">
            <v>TAXA DE PROFUNDIDADE - SONICO COMPENSADO BHC</v>
          </cell>
          <cell r="C2633" t="str">
            <v>M</v>
          </cell>
          <cell r="D2633">
            <v>3.79</v>
          </cell>
        </row>
        <row r="2634">
          <cell r="A2634" t="str">
            <v>200305</v>
          </cell>
          <cell r="B2634" t="str">
            <v>TAXA DE PROFUNDIDADE - CONTROLE DE CIMENTACAO CBL/VDL</v>
          </cell>
          <cell r="C2634" t="str">
            <v>M</v>
          </cell>
          <cell r="D2634">
            <v>3.45</v>
          </cell>
        </row>
        <row r="2635">
          <cell r="A2635" t="str">
            <v>200306</v>
          </cell>
          <cell r="B2635" t="str">
            <v>TAXA DE PROFUNDIDADE - RAIOS GAMA GR</v>
          </cell>
          <cell r="C2635" t="str">
            <v>M</v>
          </cell>
          <cell r="D2635">
            <v>2.79</v>
          </cell>
        </row>
        <row r="2636">
          <cell r="A2636" t="str">
            <v>200307</v>
          </cell>
          <cell r="B2636" t="str">
            <v>TAXA DE PROFUNDIDADE - RAIOS GAMA EM COMBINACAO/GR</v>
          </cell>
          <cell r="C2636" t="str">
            <v>M</v>
          </cell>
          <cell r="D2636">
            <v>1.86</v>
          </cell>
        </row>
        <row r="2637">
          <cell r="A2637" t="str">
            <v>200308</v>
          </cell>
          <cell r="B2637" t="str">
            <v>TAXA DE PROFUNDIDADE - CALIBRADOR DE 4 BRACOS XYC</v>
          </cell>
          <cell r="C2637" t="str">
            <v>M</v>
          </cell>
          <cell r="D2637">
            <v>2.39</v>
          </cell>
        </row>
        <row r="2638">
          <cell r="A2638" t="str">
            <v>200309</v>
          </cell>
          <cell r="B2638" t="str">
            <v>TAXA DE PROFUNDIDADE - PERFIL DE TEMPERATURA TEMP</v>
          </cell>
          <cell r="C2638" t="str">
            <v>M</v>
          </cell>
          <cell r="D2638">
            <v>2.2599999999999998</v>
          </cell>
        </row>
        <row r="2639">
          <cell r="A2639" t="str">
            <v>200310</v>
          </cell>
          <cell r="B2639" t="str">
            <v>TAXA DE PESQUISA - INDUCAO - ELETRICO IEL</v>
          </cell>
          <cell r="C2639" t="str">
            <v>M</v>
          </cell>
          <cell r="D2639">
            <v>2.66</v>
          </cell>
        </row>
        <row r="2640">
          <cell r="A2640" t="str">
            <v>200311</v>
          </cell>
          <cell r="B2640" t="str">
            <v>TAXA DE PESQUISA - SONICO COMPENSADO BHC</v>
          </cell>
          <cell r="C2640" t="str">
            <v>M</v>
          </cell>
          <cell r="D2640">
            <v>3.19</v>
          </cell>
        </row>
        <row r="2641">
          <cell r="A2641" t="str">
            <v>200312</v>
          </cell>
          <cell r="B2641" t="str">
            <v>TAXA DE PESQUISA - CONTROLE DE CIMENTACAO CBL/VDL</v>
          </cell>
          <cell r="C2641" t="str">
            <v>M</v>
          </cell>
          <cell r="D2641">
            <v>3.65</v>
          </cell>
        </row>
        <row r="2642">
          <cell r="A2642" t="str">
            <v>200313</v>
          </cell>
          <cell r="B2642" t="str">
            <v>TAXA DE PESQUISA - RAIOS GAMA GR</v>
          </cell>
          <cell r="C2642" t="str">
            <v>M</v>
          </cell>
          <cell r="D2642">
            <v>2.59</v>
          </cell>
        </row>
        <row r="2643">
          <cell r="A2643" t="str">
            <v>200314</v>
          </cell>
          <cell r="B2643" t="str">
            <v>TAXA DE PESQUISA - RAIOS GAMA EM COMBINACAO/GR</v>
          </cell>
          <cell r="C2643" t="str">
            <v>M</v>
          </cell>
          <cell r="D2643">
            <v>2.59</v>
          </cell>
        </row>
        <row r="2644">
          <cell r="A2644" t="str">
            <v>200315</v>
          </cell>
          <cell r="B2644" t="str">
            <v>TAXA DE PESQUISA - CALIBRADOR DE 4 BRACOS XYC</v>
          </cell>
          <cell r="C2644" t="str">
            <v>M</v>
          </cell>
          <cell r="D2644">
            <v>2.39</v>
          </cell>
        </row>
        <row r="2645">
          <cell r="A2645" t="str">
            <v>200316</v>
          </cell>
          <cell r="B2645" t="str">
            <v>TAXA DE PESQUISA - PERFIL DE TEMPERATURA TEMP</v>
          </cell>
          <cell r="C2645" t="str">
            <v>M</v>
          </cell>
          <cell r="D2645">
            <v>2.2599999999999998</v>
          </cell>
        </row>
        <row r="2646">
          <cell r="A2646" t="str">
            <v>200317</v>
          </cell>
          <cell r="B2646" t="str">
            <v>TAXA DE INTEGRACAO - TEMPO DE TRANSITO DO PERFIL SONICO</v>
          </cell>
          <cell r="C2646" t="str">
            <v>M</v>
          </cell>
          <cell r="D2646">
            <v>1.18</v>
          </cell>
        </row>
        <row r="2647">
          <cell r="A2647" t="str">
            <v>200318</v>
          </cell>
          <cell r="B2647" t="str">
            <v>TAXA DE INTEGRACAO - CALCULO DO VOLUME DO POCO</v>
          </cell>
          <cell r="C2647" t="str">
            <v>M</v>
          </cell>
          <cell r="D2647">
            <v>0.99</v>
          </cell>
        </row>
        <row r="2648">
          <cell r="A2648" t="str">
            <v>200319</v>
          </cell>
          <cell r="B2648" t="str">
            <v>TAXA PARA ESCALAS EXTRAS</v>
          </cell>
          <cell r="C2648" t="str">
            <v>M</v>
          </cell>
          <cell r="D2648">
            <v>5.98</v>
          </cell>
        </row>
        <row r="2649">
          <cell r="A2649" t="str">
            <v>200320</v>
          </cell>
          <cell r="B2649" t="str">
            <v>TAXA PARA COPIAS ADICIONAIS</v>
          </cell>
          <cell r="C2649" t="str">
            <v>M</v>
          </cell>
          <cell r="D2649">
            <v>5.98</v>
          </cell>
        </row>
        <row r="2650">
          <cell r="A2650" t="str">
            <v>200322</v>
          </cell>
          <cell r="B2650" t="str">
            <v>TAXA PARA FORNECIMENTO DE DISQUETES ADICIONAIS - 3 1/2" - 1,44 MB</v>
          </cell>
          <cell r="C2650" t="str">
            <v>UN</v>
          </cell>
          <cell r="D2650">
            <v>29.26</v>
          </cell>
        </row>
        <row r="2652">
          <cell r="A2652" t="str">
            <v>200400</v>
          </cell>
          <cell r="B2652" t="str">
            <v>PERFURACAO DE FURO-GUIA</v>
          </cell>
        </row>
        <row r="2653">
          <cell r="A2653" t="str">
            <v>200401</v>
          </cell>
          <cell r="B2653" t="str">
            <v>DIAMETRO 311 MM (12 1/4") - EQ. ATE 300 M</v>
          </cell>
          <cell r="C2653" t="str">
            <v>M</v>
          </cell>
          <cell r="D2653">
            <v>143.58000000000001</v>
          </cell>
        </row>
        <row r="2654">
          <cell r="A2654" t="str">
            <v>200402</v>
          </cell>
          <cell r="B2654" t="str">
            <v>DIAMETRO 311 MM (12 1/4") - EQ. DE 301 A 1000 M</v>
          </cell>
          <cell r="C2654" t="str">
            <v>M</v>
          </cell>
          <cell r="D2654">
            <v>218.29</v>
          </cell>
        </row>
        <row r="2655">
          <cell r="A2655" t="str">
            <v>200403</v>
          </cell>
          <cell r="B2655" t="str">
            <v>DIAMETRO 311 MM (12 1/4 POL.) - EQ. ACIMA DE 1001 M</v>
          </cell>
          <cell r="C2655" t="str">
            <v>M</v>
          </cell>
          <cell r="D2655">
            <v>282.70999999999998</v>
          </cell>
        </row>
        <row r="2656">
          <cell r="A2656" t="str">
            <v>200404</v>
          </cell>
          <cell r="B2656" t="str">
            <v>DIAMETRO 251 MM ( 9 7/8 POL.)</v>
          </cell>
          <cell r="C2656" t="str">
            <v>M</v>
          </cell>
          <cell r="D2656">
            <v>129.06</v>
          </cell>
        </row>
        <row r="2657">
          <cell r="A2657" t="str">
            <v>200405</v>
          </cell>
          <cell r="B2657" t="str">
            <v>DIAMETRO 216 MM ( 8 1/2 POL.)</v>
          </cell>
          <cell r="C2657" t="str">
            <v>M</v>
          </cell>
          <cell r="D2657">
            <v>114.59</v>
          </cell>
        </row>
        <row r="2659">
          <cell r="A2659" t="str">
            <v>200500</v>
          </cell>
          <cell r="B2659" t="str">
            <v>PERFURACAO PARA TUBO DE BOCA</v>
          </cell>
        </row>
        <row r="2660">
          <cell r="A2660" t="str">
            <v>200501</v>
          </cell>
          <cell r="B2660" t="str">
            <v>DIAMETRO 914 MM (36 POL.)/864 MM(34") - EQ. DE 301 A 1.000 M</v>
          </cell>
          <cell r="C2660" t="str">
            <v>M</v>
          </cell>
          <cell r="D2660">
            <v>342.11</v>
          </cell>
        </row>
        <row r="2661">
          <cell r="A2661" t="str">
            <v>200502</v>
          </cell>
          <cell r="B2661" t="str">
            <v>DIAMETRO 914 MM (36 POL.)/864 MM(34") - EQ. ACIMA DE 1.001 M</v>
          </cell>
          <cell r="C2661" t="str">
            <v>M</v>
          </cell>
          <cell r="D2661">
            <v>442.39</v>
          </cell>
        </row>
        <row r="2662">
          <cell r="A2662" t="str">
            <v>200503</v>
          </cell>
          <cell r="B2662" t="str">
            <v>DIAMETRO 813 MM (32 POL.)/762 MM(30") - EQ. DE 301 A 1.000 M</v>
          </cell>
          <cell r="C2662" t="str">
            <v>M</v>
          </cell>
          <cell r="D2662">
            <v>334.57</v>
          </cell>
        </row>
        <row r="2663">
          <cell r="A2663" t="str">
            <v>200504</v>
          </cell>
          <cell r="B2663" t="str">
            <v>DIAMETRO 813 MM (32 POL.)/762 MM(30") - EQ. ACIMA DE 1.001 M</v>
          </cell>
          <cell r="C2663" t="str">
            <v>M</v>
          </cell>
          <cell r="D2663">
            <v>425.44</v>
          </cell>
        </row>
        <row r="2664">
          <cell r="A2664" t="str">
            <v>200505</v>
          </cell>
          <cell r="B2664" t="str">
            <v>DIAMETRO 711 MM (28 POL.)/660 MM(26") - EQ. DE 301 A 1.000 M</v>
          </cell>
          <cell r="C2664" t="str">
            <v>M</v>
          </cell>
          <cell r="D2664">
            <v>323.54000000000002</v>
          </cell>
        </row>
        <row r="2665">
          <cell r="A2665" t="str">
            <v>200506</v>
          </cell>
          <cell r="B2665" t="str">
            <v>DIAMETRO 711 MM (28 POL.)/660 MM(26") - EQ. ACIMA DE 1001 M</v>
          </cell>
          <cell r="C2665" t="str">
            <v>M</v>
          </cell>
          <cell r="D2665">
            <v>415.91</v>
          </cell>
        </row>
        <row r="2666">
          <cell r="A2666" t="str">
            <v>200507</v>
          </cell>
          <cell r="B2666" t="str">
            <v>DIAMETRO 610 MM (24 POL.)/560 MM (22") - EQ. DE 301 A 1000 M</v>
          </cell>
          <cell r="C2666" t="str">
            <v>M</v>
          </cell>
          <cell r="D2666">
            <v>315.95999999999998</v>
          </cell>
        </row>
        <row r="2667">
          <cell r="A2667" t="str">
            <v>200508</v>
          </cell>
          <cell r="B2667" t="str">
            <v>DIAMETRO 610 MM (24 POL.)/560 MM(22") - EQ. ACIMA DE 1001 M</v>
          </cell>
          <cell r="C2667" t="str">
            <v>M</v>
          </cell>
          <cell r="D2667">
            <v>406.36</v>
          </cell>
        </row>
        <row r="2668">
          <cell r="A2668" t="str">
            <v>200509</v>
          </cell>
          <cell r="B2668" t="str">
            <v>DIAMETRO 508 MM (20 POL.)</v>
          </cell>
          <cell r="C2668" t="str">
            <v>M</v>
          </cell>
          <cell r="D2668">
            <v>199.11</v>
          </cell>
        </row>
        <row r="2669">
          <cell r="A2669" t="str">
            <v>200510</v>
          </cell>
          <cell r="B2669" t="str">
            <v>DIAMETRO 444 MM (17 1/2 POL.)</v>
          </cell>
          <cell r="C2669" t="str">
            <v>M</v>
          </cell>
          <cell r="D2669">
            <v>196.6</v>
          </cell>
        </row>
        <row r="2670">
          <cell r="A2670" t="str">
            <v>200511</v>
          </cell>
          <cell r="B2670" t="str">
            <v>DIAMETRO 406 MM (16 POL.)</v>
          </cell>
          <cell r="C2670" t="str">
            <v>M</v>
          </cell>
          <cell r="D2670">
            <v>191.71</v>
          </cell>
        </row>
        <row r="2671">
          <cell r="A2671" t="str">
            <v>200512</v>
          </cell>
          <cell r="B2671" t="str">
            <v>DIAMETRO 356 MM (14 POL.)</v>
          </cell>
          <cell r="C2671" t="str">
            <v>M</v>
          </cell>
          <cell r="D2671">
            <v>166.15</v>
          </cell>
        </row>
        <row r="2673">
          <cell r="A2673" t="str">
            <v>200600</v>
          </cell>
          <cell r="B2673" t="str">
            <v>PERFURACAO EM ROCHA FRIAVEL</v>
          </cell>
        </row>
        <row r="2674">
          <cell r="A2674" t="str">
            <v>200601</v>
          </cell>
          <cell r="B2674" t="str">
            <v>DIAMETRO 660 MM (26 POL.)/610 MM(24")/560 MM(22") - EQ. DE 301 A 1000 M</v>
          </cell>
          <cell r="C2674" t="str">
            <v>M</v>
          </cell>
          <cell r="D2674">
            <v>525.72</v>
          </cell>
        </row>
        <row r="2675">
          <cell r="A2675" t="str">
            <v>200602</v>
          </cell>
          <cell r="B2675" t="str">
            <v>DIAMETRO 660 MM (26 POL.)/610 MM (24")/560 MM(22") - EQ. ACIMA DE 1001 M</v>
          </cell>
          <cell r="C2675" t="str">
            <v>M</v>
          </cell>
          <cell r="D2675">
            <v>679.56</v>
          </cell>
        </row>
        <row r="2676">
          <cell r="A2676" t="str">
            <v>200603</v>
          </cell>
          <cell r="B2676" t="str">
            <v>DIAMETRO 508 MM (20 POL.)/444 MM (17 1/2") - EQ. ATE 300 M</v>
          </cell>
          <cell r="C2676" t="str">
            <v>M</v>
          </cell>
          <cell r="D2676">
            <v>208.5</v>
          </cell>
        </row>
        <row r="2677">
          <cell r="A2677" t="str">
            <v>200604</v>
          </cell>
          <cell r="B2677" t="str">
            <v>DIAMETRO 508 MM (20 POL.)/444 MM (17 1/2") - EQ. DE 301 A 1000 M</v>
          </cell>
          <cell r="C2677" t="str">
            <v>M</v>
          </cell>
          <cell r="D2677">
            <v>322.75</v>
          </cell>
        </row>
        <row r="2678">
          <cell r="A2678" t="str">
            <v>200605</v>
          </cell>
          <cell r="B2678" t="str">
            <v>DIAMETRO 508 MM (20 POL.)/444 MM (17 1/2") - EQ. ACIMA DE 1001 M</v>
          </cell>
          <cell r="C2678" t="str">
            <v>M</v>
          </cell>
          <cell r="D2678">
            <v>415.11</v>
          </cell>
        </row>
        <row r="2679">
          <cell r="A2679" t="str">
            <v>200606</v>
          </cell>
          <cell r="B2679" t="str">
            <v>DIAMETRO 375 MM (14 3/4 POL.) - EQ. ATE 300 M</v>
          </cell>
          <cell r="C2679" t="str">
            <v>M</v>
          </cell>
          <cell r="D2679">
            <v>173.19</v>
          </cell>
        </row>
        <row r="2680">
          <cell r="A2680" t="str">
            <v>200607</v>
          </cell>
          <cell r="B2680" t="str">
            <v>DIAMETRO 375 MM (14 3/4 POL.) - EQ. DE 301 A 1000 M</v>
          </cell>
          <cell r="C2680" t="str">
            <v>M</v>
          </cell>
          <cell r="D2680">
            <v>261.54000000000002</v>
          </cell>
        </row>
        <row r="2681">
          <cell r="A2681" t="str">
            <v>200608</v>
          </cell>
          <cell r="B2681" t="str">
            <v>DIAMETRO 375 MM (14 3/4 POL.) - EQ. ACIMA DE 1001 M</v>
          </cell>
          <cell r="C2681" t="str">
            <v>M</v>
          </cell>
          <cell r="D2681">
            <v>336.94</v>
          </cell>
        </row>
        <row r="2682">
          <cell r="A2682" t="str">
            <v>200609</v>
          </cell>
          <cell r="B2682" t="str">
            <v>DIAMETRO 311 MM (12 1/4 POL.) - EQ. ATE 300 M</v>
          </cell>
          <cell r="C2682" t="str">
            <v>M</v>
          </cell>
          <cell r="D2682">
            <v>145.9</v>
          </cell>
        </row>
        <row r="2683">
          <cell r="A2683" t="str">
            <v>200610</v>
          </cell>
          <cell r="B2683" t="str">
            <v>DIAMETRO 311 MM (12 1/4 POL.) - EQ. DE 301 A 1000 M</v>
          </cell>
          <cell r="C2683" t="str">
            <v>M</v>
          </cell>
          <cell r="D2683">
            <v>224.17</v>
          </cell>
        </row>
        <row r="2684">
          <cell r="A2684" t="str">
            <v>200611</v>
          </cell>
          <cell r="B2684" t="str">
            <v>DIAMETRO 311 MM (12 1/4 POL.) - EQ. ACIMA DE 1001 M</v>
          </cell>
          <cell r="C2684" t="str">
            <v>M</v>
          </cell>
          <cell r="D2684">
            <v>289.58999999999997</v>
          </cell>
        </row>
        <row r="2685">
          <cell r="A2685" t="str">
            <v>200612</v>
          </cell>
          <cell r="B2685" t="str">
            <v>DIAMETRO 251 MM (9 7/8 POL.) - EQ. ATE 300 M</v>
          </cell>
          <cell r="C2685" t="str">
            <v>M</v>
          </cell>
          <cell r="D2685">
            <v>131.37</v>
          </cell>
        </row>
        <row r="2686">
          <cell r="A2686" t="str">
            <v>200613</v>
          </cell>
          <cell r="B2686" t="str">
            <v>DIAMETRO 251 MM (9 7/8 POL.) - EQ. DE 301 A 1000 M</v>
          </cell>
          <cell r="C2686" t="str">
            <v>M</v>
          </cell>
          <cell r="D2686">
            <v>200.9</v>
          </cell>
        </row>
        <row r="2687">
          <cell r="A2687" t="str">
            <v>200614</v>
          </cell>
          <cell r="B2687" t="str">
            <v>DIAMETRO 251 MM ( 9 7/8 POL.) - EQ. ACIMA DE 1001 M</v>
          </cell>
          <cell r="C2687" t="str">
            <v>M</v>
          </cell>
          <cell r="D2687">
            <v>255.29</v>
          </cell>
        </row>
        <row r="2688">
          <cell r="A2688" t="str">
            <v>200615</v>
          </cell>
          <cell r="B2688" t="str">
            <v>DIAMETRO 216 MM ( 8 1/2 POL.)</v>
          </cell>
          <cell r="C2688" t="str">
            <v>M</v>
          </cell>
          <cell r="D2688">
            <v>116.84</v>
          </cell>
        </row>
        <row r="2689">
          <cell r="A2689" t="str">
            <v>200616</v>
          </cell>
          <cell r="B2689" t="str">
            <v>UNDERREAMER: DIAMETRO 508 MM (20 POL.) - EQ. DE 301 A 1.000 M</v>
          </cell>
          <cell r="C2689" t="str">
            <v>M</v>
          </cell>
          <cell r="D2689">
            <v>379.39</v>
          </cell>
        </row>
        <row r="2690">
          <cell r="A2690" t="str">
            <v>200617</v>
          </cell>
          <cell r="B2690" t="str">
            <v>UNDERREAMER: DIAMETRO 508 MM (20 POL.) - EQ. ACIMA DE 1.001 M</v>
          </cell>
          <cell r="C2690" t="str">
            <v>M</v>
          </cell>
          <cell r="D2690">
            <v>487.76</v>
          </cell>
        </row>
        <row r="2691">
          <cell r="A2691" t="str">
            <v>200618</v>
          </cell>
          <cell r="B2691" t="str">
            <v>UNDERREAMER: DIAMETRO 444 mm (17 1/2 POL.) - EQ. DE 301 A 1.000 M</v>
          </cell>
          <cell r="C2691" t="str">
            <v>M</v>
          </cell>
          <cell r="D2691">
            <v>322.75</v>
          </cell>
        </row>
        <row r="2692">
          <cell r="A2692" t="str">
            <v>200619</v>
          </cell>
          <cell r="B2692" t="str">
            <v>UNDERREAMER: DIAMETRO 444 MM (17 1/2 POL.) - EQ. ACIMA DE 1.001 M</v>
          </cell>
          <cell r="C2692" t="str">
            <v>M</v>
          </cell>
          <cell r="D2692">
            <v>415.11</v>
          </cell>
        </row>
        <row r="2693">
          <cell r="A2693" t="str">
            <v>200620</v>
          </cell>
          <cell r="B2693" t="str">
            <v>UNDERREAMER: DIAMETRO 375 MM (14 3/4 POL.) - EQ. DE 301 A 1000 M</v>
          </cell>
          <cell r="C2693" t="str">
            <v>M</v>
          </cell>
          <cell r="D2693">
            <v>261.89</v>
          </cell>
        </row>
        <row r="2694">
          <cell r="A2694" t="str">
            <v>200621</v>
          </cell>
          <cell r="B2694" t="str">
            <v>UNDERREAMER: DIAMETRO 375 MM (14 3/4 POL.) - EQ. ACIMA DE 1001 M</v>
          </cell>
          <cell r="C2694" t="str">
            <v>M</v>
          </cell>
          <cell r="D2694">
            <v>337.28</v>
          </cell>
        </row>
        <row r="2696">
          <cell r="A2696" t="str">
            <v>200700</v>
          </cell>
          <cell r="B2696" t="str">
            <v>PERFURACAO ROCHA CRISTALINA</v>
          </cell>
        </row>
        <row r="2697">
          <cell r="A2697" t="str">
            <v>200701</v>
          </cell>
          <cell r="B2697" t="str">
            <v>DIAMETRO 762 MM (30 POL.)/711 MM (28") - EQ. DE 301 A 1000 M</v>
          </cell>
          <cell r="C2697" t="str">
            <v>M</v>
          </cell>
          <cell r="D2697">
            <v>1074.1600000000001</v>
          </cell>
        </row>
        <row r="2698">
          <cell r="A2698" t="str">
            <v>200702</v>
          </cell>
          <cell r="B2698" t="str">
            <v>DIAMETRO 762 MM (30 POL.)/711 MM (28") - EQ. ACIMA DE 1001 M</v>
          </cell>
          <cell r="C2698" t="str">
            <v>M</v>
          </cell>
          <cell r="D2698">
            <v>1368.76</v>
          </cell>
        </row>
        <row r="2699">
          <cell r="A2699" t="str">
            <v>200703</v>
          </cell>
          <cell r="B2699" t="str">
            <v>DIAMETRO 660 MM (26 POL.)/610 MM (24") - EQ. DE 301 A 1000 M</v>
          </cell>
          <cell r="C2699" t="str">
            <v>M</v>
          </cell>
          <cell r="D2699">
            <v>990.58</v>
          </cell>
        </row>
        <row r="2700">
          <cell r="A2700" t="str">
            <v>200704</v>
          </cell>
          <cell r="B2700" t="str">
            <v>DIAMETRO 660 MM (26 POL.)/610 MM (24") - EQ. ACIMA DE 1001 M</v>
          </cell>
          <cell r="C2700" t="str">
            <v>M</v>
          </cell>
          <cell r="D2700">
            <v>1262.22</v>
          </cell>
        </row>
        <row r="2701">
          <cell r="A2701" t="str">
            <v>200705</v>
          </cell>
          <cell r="B2701" t="str">
            <v>DIAMETRO 559 MM (22 POL.)/508 MM(20") - EQ. DE 301 A 1000 M</v>
          </cell>
          <cell r="C2701" t="str">
            <v>M</v>
          </cell>
          <cell r="D2701">
            <v>943.32</v>
          </cell>
        </row>
        <row r="2702">
          <cell r="A2702" t="str">
            <v>200706</v>
          </cell>
          <cell r="B2702" t="str">
            <v>DIAMETRO 559 MM (22 POL.)/508 MM (20") - EQ. ACIMA DE 1001 M</v>
          </cell>
          <cell r="C2702" t="str">
            <v>M</v>
          </cell>
          <cell r="D2702">
            <v>1201.98</v>
          </cell>
        </row>
        <row r="2703">
          <cell r="A2703" t="str">
            <v>200707</v>
          </cell>
          <cell r="B2703" t="str">
            <v>DIAMETRO 444 MM (17 1/2 POL.) - EQ. ATE 300 M</v>
          </cell>
          <cell r="C2703" t="str">
            <v>M</v>
          </cell>
          <cell r="D2703">
            <v>540.75</v>
          </cell>
        </row>
        <row r="2704">
          <cell r="A2704" t="str">
            <v>200708</v>
          </cell>
          <cell r="B2704" t="str">
            <v>DIAMETRO 444 MM (17 1/2 POL.) - EQ. DE 301 A 1.000 M</v>
          </cell>
          <cell r="C2704" t="str">
            <v>M</v>
          </cell>
          <cell r="D2704">
            <v>841.51</v>
          </cell>
        </row>
        <row r="2705">
          <cell r="A2705" t="str">
            <v>200709</v>
          </cell>
          <cell r="B2705" t="str">
            <v>DIAMETRO 444 MM (17 1/2 POL.) - EQ. ACIMA DE 1.001 M</v>
          </cell>
          <cell r="C2705" t="str">
            <v>M</v>
          </cell>
          <cell r="D2705">
            <v>1072.1600000000001</v>
          </cell>
        </row>
        <row r="2706">
          <cell r="A2706" t="str">
            <v>200710</v>
          </cell>
          <cell r="B2706" t="str">
            <v>DIAMETRO 375 MM (14 3/4 POL.) - EQ. ATE 300 M</v>
          </cell>
          <cell r="C2706" t="str">
            <v>M</v>
          </cell>
          <cell r="D2706">
            <v>468.21</v>
          </cell>
        </row>
        <row r="2707">
          <cell r="A2707" t="str">
            <v>200711</v>
          </cell>
          <cell r="B2707" t="str">
            <v>DIAMETRO 375 MM (14 3/4 POL.) - EQ. DE 301 A 1.000 M</v>
          </cell>
          <cell r="C2707" t="str">
            <v>M</v>
          </cell>
          <cell r="D2707">
            <v>728.6</v>
          </cell>
        </row>
        <row r="2708">
          <cell r="A2708" t="str">
            <v>200712</v>
          </cell>
          <cell r="B2708" t="str">
            <v>DIAMETRO 375 MM (14 3/4 POL.) - EQ. ACIMA DE 1.001 M</v>
          </cell>
          <cell r="C2708" t="str">
            <v>M</v>
          </cell>
          <cell r="D2708">
            <v>928.32</v>
          </cell>
        </row>
        <row r="2709">
          <cell r="A2709" t="str">
            <v>200713</v>
          </cell>
          <cell r="B2709" t="str">
            <v>DIAMETRO 311 MM (12 1/4 POL.) - EQ. ATE 300 M</v>
          </cell>
          <cell r="C2709" t="str">
            <v>M</v>
          </cell>
          <cell r="D2709">
            <v>443.44</v>
          </cell>
        </row>
        <row r="2710">
          <cell r="A2710" t="str">
            <v>200714</v>
          </cell>
          <cell r="B2710" t="str">
            <v>DIAMETRO 311 MM (12 1/4 POL.) - EQ. DE 301 A 1.000 M</v>
          </cell>
          <cell r="C2710" t="str">
            <v>M</v>
          </cell>
          <cell r="D2710">
            <v>688.19</v>
          </cell>
        </row>
        <row r="2711">
          <cell r="A2711" t="str">
            <v>200715</v>
          </cell>
          <cell r="B2711" t="str">
            <v>DIAMETRO 311 MM (12 1/4 POL.) - EQ. ACIMA DE 1.001 M</v>
          </cell>
          <cell r="C2711" t="str">
            <v>M</v>
          </cell>
          <cell r="D2711">
            <v>876.9</v>
          </cell>
        </row>
        <row r="2712">
          <cell r="A2712" t="str">
            <v>200716</v>
          </cell>
          <cell r="B2712" t="str">
            <v>DIAMETRO 305 MM (12 POL.)</v>
          </cell>
          <cell r="C2712" t="str">
            <v>M</v>
          </cell>
          <cell r="D2712">
            <v>476.51</v>
          </cell>
        </row>
        <row r="2713">
          <cell r="A2713" t="str">
            <v>200717</v>
          </cell>
          <cell r="B2713" t="str">
            <v>DIAMETRO 254 MM (10 POL. OU 9 7/8")</v>
          </cell>
          <cell r="C2713" t="str">
            <v>M</v>
          </cell>
          <cell r="D2713">
            <v>389.06</v>
          </cell>
        </row>
        <row r="2714">
          <cell r="A2714" t="str">
            <v>200718</v>
          </cell>
          <cell r="B2714" t="str">
            <v>DIAMETRO 203 MM ( 8 POL.)</v>
          </cell>
          <cell r="C2714" t="str">
            <v>M</v>
          </cell>
          <cell r="D2714">
            <v>330.89</v>
          </cell>
        </row>
        <row r="2715">
          <cell r="A2715" t="str">
            <v>200719</v>
          </cell>
          <cell r="B2715" t="str">
            <v>DIAMETRO 152 MM ( 6 POL.)</v>
          </cell>
          <cell r="C2715" t="str">
            <v>M</v>
          </cell>
          <cell r="D2715">
            <v>220.71</v>
          </cell>
        </row>
        <row r="2717">
          <cell r="A2717" t="str">
            <v>200800</v>
          </cell>
          <cell r="B2717" t="str">
            <v>PERFURACAO ROCHA CRISTALINA COMPACTA</v>
          </cell>
        </row>
        <row r="2718">
          <cell r="A2718" t="str">
            <v>200801</v>
          </cell>
          <cell r="B2718" t="str">
            <v>DIAMETRO 305 MM (12 POL.)</v>
          </cell>
          <cell r="C2718" t="str">
            <v>M</v>
          </cell>
          <cell r="D2718">
            <v>635.12</v>
          </cell>
        </row>
        <row r="2719">
          <cell r="A2719" t="str">
            <v>200802</v>
          </cell>
          <cell r="B2719" t="str">
            <v>DIAMETRO 254 MM (10 POL.)</v>
          </cell>
          <cell r="C2719" t="str">
            <v>M</v>
          </cell>
          <cell r="D2719">
            <v>528.87</v>
          </cell>
        </row>
        <row r="2720">
          <cell r="A2720" t="str">
            <v>200803</v>
          </cell>
          <cell r="B2720" t="str">
            <v>DIAMETRO 203 MM ( 8 POL.)</v>
          </cell>
          <cell r="C2720" t="str">
            <v>M</v>
          </cell>
          <cell r="D2720">
            <v>449.39</v>
          </cell>
        </row>
        <row r="2721">
          <cell r="A2721" t="str">
            <v>200804</v>
          </cell>
          <cell r="B2721" t="str">
            <v>DIAMETRO 152 MM ( 6 POL.)</v>
          </cell>
          <cell r="C2721" t="str">
            <v>M</v>
          </cell>
          <cell r="D2721">
            <v>330.89</v>
          </cell>
        </row>
        <row r="2723">
          <cell r="A2723" t="str">
            <v>200900</v>
          </cell>
          <cell r="B2723" t="str">
            <v>REVESTIMENTO - TUBO DE ACO LISO</v>
          </cell>
        </row>
        <row r="2724">
          <cell r="A2724" t="str">
            <v>200901</v>
          </cell>
          <cell r="B2724" t="str">
            <v>SCH.10, 147,36 KG/M:DIAM.762 MM(30 POL.) - EQ. DE 301 A 1000 M</v>
          </cell>
          <cell r="C2724" t="str">
            <v>M</v>
          </cell>
          <cell r="D2724">
            <v>0</v>
          </cell>
        </row>
        <row r="2725">
          <cell r="A2725" t="str">
            <v>200902</v>
          </cell>
          <cell r="B2725" t="str">
            <v>SCH.10, 147,36 KG/M:DIAM.762 MM (30 POL.) - EQ. ACIMA DE 1001 M</v>
          </cell>
          <cell r="C2725" t="str">
            <v>M</v>
          </cell>
          <cell r="D2725">
            <v>0</v>
          </cell>
        </row>
        <row r="2726">
          <cell r="A2726" t="str">
            <v>200903</v>
          </cell>
          <cell r="B2726" t="str">
            <v>SCH.10, 137,42 KG/M:DIAM.711 MM (28 POL.) - EQ. DE 301 A 1000 M</v>
          </cell>
          <cell r="C2726" t="str">
            <v>M</v>
          </cell>
          <cell r="D2726">
            <v>0</v>
          </cell>
        </row>
        <row r="2727">
          <cell r="A2727" t="str">
            <v>200904</v>
          </cell>
          <cell r="B2727" t="str">
            <v>SCH.10, 137,42 KG/M:DIAM. 711 MM (28 POL.) - EQ. ACIMA DE 1001 M</v>
          </cell>
          <cell r="C2727" t="str">
            <v>M</v>
          </cell>
          <cell r="D2727">
            <v>0</v>
          </cell>
        </row>
        <row r="2728">
          <cell r="A2728" t="str">
            <v>200905</v>
          </cell>
          <cell r="B2728" t="str">
            <v>SCH.10, 127,50 KG/M:DIAM. 660 MM (26 POL.) - EQ. DE 301 A 1000 M</v>
          </cell>
          <cell r="C2728" t="str">
            <v>M</v>
          </cell>
          <cell r="D2728">
            <v>0</v>
          </cell>
        </row>
        <row r="2729">
          <cell r="A2729" t="str">
            <v>200906</v>
          </cell>
          <cell r="B2729" t="str">
            <v>SCH.10, 127,50 KG/M:DIAM. 660 MM (26 POL.) - EQ. ACIMA DE 1001 M</v>
          </cell>
          <cell r="C2729" t="str">
            <v>M</v>
          </cell>
          <cell r="D2729">
            <v>0</v>
          </cell>
        </row>
        <row r="2730">
          <cell r="A2730" t="str">
            <v>200907</v>
          </cell>
          <cell r="B2730" t="str">
            <v>SCH.10, 94,45 KG/M:DIAM. 609 MM (24 POL.) - EQ. DE 301 A 1000 M</v>
          </cell>
          <cell r="C2730" t="str">
            <v>M</v>
          </cell>
          <cell r="D2730">
            <v>0</v>
          </cell>
        </row>
        <row r="2731">
          <cell r="A2731" t="str">
            <v>200908</v>
          </cell>
          <cell r="B2731" t="str">
            <v>SCH.10, 94,45 KG/M:DIAM.609 MM (24 POL.) - EQ. ACIMA DE 1001 M</v>
          </cell>
          <cell r="C2731" t="str">
            <v>M</v>
          </cell>
          <cell r="D2731">
            <v>0</v>
          </cell>
        </row>
        <row r="2732">
          <cell r="A2732" t="str">
            <v>200909</v>
          </cell>
          <cell r="B2732" t="str">
            <v>SCH.10, 86,50 KG/M:DIAM.560 MM (22 POL.) - EQ. DE 301 A 1000 M</v>
          </cell>
          <cell r="C2732" t="str">
            <v>M</v>
          </cell>
          <cell r="D2732">
            <v>0</v>
          </cell>
        </row>
        <row r="2733">
          <cell r="A2733" t="str">
            <v>200910</v>
          </cell>
          <cell r="B2733" t="str">
            <v>SCH.10, 86,50 KG/M:DIAM. 560 MM (22 POL.) - EQ. ACIMA DE 1001 M</v>
          </cell>
          <cell r="C2733" t="str">
            <v>M</v>
          </cell>
          <cell r="D2733">
            <v>0</v>
          </cell>
        </row>
        <row r="2734">
          <cell r="A2734" t="str">
            <v>200911</v>
          </cell>
          <cell r="B2734" t="str">
            <v>SCH.10, 78,54 KG/M:DIAM.508 MM (20 POL.) - EQ. ATE 300 M</v>
          </cell>
          <cell r="C2734" t="str">
            <v>M</v>
          </cell>
          <cell r="D2734">
            <v>0</v>
          </cell>
        </row>
        <row r="2735">
          <cell r="A2735" t="str">
            <v>200912</v>
          </cell>
          <cell r="B2735" t="str">
            <v>SCH.10, 78,54 KG/M:DIAM. 508 MM (20 POL.) - EQ. DE 301 A 1000 M</v>
          </cell>
          <cell r="C2735" t="str">
            <v>M</v>
          </cell>
          <cell r="D2735">
            <v>0</v>
          </cell>
        </row>
        <row r="2736">
          <cell r="A2736" t="str">
            <v>200913</v>
          </cell>
          <cell r="B2736" t="str">
            <v>SCH.10, 78,54 KG/M:DIAM. 508 MM (20 POL.) - EQ. ACIMA DE 1001 M</v>
          </cell>
          <cell r="C2736" t="str">
            <v>M</v>
          </cell>
          <cell r="D2736">
            <v>0</v>
          </cell>
        </row>
        <row r="2737">
          <cell r="A2737" t="str">
            <v>200914</v>
          </cell>
          <cell r="B2737" t="str">
            <v>SCH.20, 117,07 KG/M:DIAM. 508 MM (20 POL.) - EQ. ATE 300 M</v>
          </cell>
          <cell r="C2737" t="str">
            <v>M</v>
          </cell>
          <cell r="D2737">
            <v>0</v>
          </cell>
        </row>
        <row r="2738">
          <cell r="A2738" t="str">
            <v>200915</v>
          </cell>
          <cell r="B2738" t="str">
            <v>SCH.20, 117,07 KG/M:DIAM. 508 MM (20 POL.) - EQ. DE 301 A 1000 M</v>
          </cell>
          <cell r="C2738" t="str">
            <v>M</v>
          </cell>
          <cell r="D2738">
            <v>0</v>
          </cell>
        </row>
        <row r="2739">
          <cell r="A2739" t="str">
            <v>200916</v>
          </cell>
          <cell r="B2739" t="str">
            <v>SCH.20, 117,07 KG/M:DIAM. 508 MM (20 POL.) - EQ. ACIMA DE 1001 M</v>
          </cell>
          <cell r="C2739" t="str">
            <v>M</v>
          </cell>
          <cell r="D2739">
            <v>0</v>
          </cell>
        </row>
        <row r="2740">
          <cell r="A2740" t="str">
            <v>200917</v>
          </cell>
          <cell r="B2740" t="str">
            <v>SCH.10, 70,59 KG/M:DIAM. 457 MM (18 POL.) - EQ. ATE 300 M</v>
          </cell>
          <cell r="C2740" t="str">
            <v>M</v>
          </cell>
          <cell r="D2740">
            <v>0</v>
          </cell>
        </row>
        <row r="2741">
          <cell r="A2741" t="str">
            <v>200918</v>
          </cell>
          <cell r="B2741" t="str">
            <v>SCH.10, 70,59 KG/M:DIAM. 457 MM (18 POL.) - EQ. DE 301 A 1000 M</v>
          </cell>
          <cell r="C2741" t="str">
            <v>M</v>
          </cell>
          <cell r="D2741">
            <v>0</v>
          </cell>
        </row>
        <row r="2742">
          <cell r="A2742" t="str">
            <v>200919</v>
          </cell>
          <cell r="B2742" t="str">
            <v>SCH.10, 70,59 KG/M:DIAM. 457 MM (18 POL.) - EQ. ACIMA DE 1001 M</v>
          </cell>
          <cell r="C2742" t="str">
            <v>M</v>
          </cell>
          <cell r="D2742">
            <v>0</v>
          </cell>
        </row>
        <row r="2743">
          <cell r="A2743" t="str">
            <v>200920</v>
          </cell>
          <cell r="B2743" t="str">
            <v>SCH.20, 87,79 KG/M:DIAM. 457 MM (18 POL.) - EQ. ATE 300 M</v>
          </cell>
          <cell r="C2743" t="str">
            <v>M</v>
          </cell>
          <cell r="D2743">
            <v>0</v>
          </cell>
        </row>
        <row r="2744">
          <cell r="A2744" t="str">
            <v>200921</v>
          </cell>
          <cell r="B2744" t="str">
            <v>SCH.20, 87,79 KG/M:DIAM. 457 MM (18 POL.) - EQ. DE 301 A 1000 M</v>
          </cell>
          <cell r="C2744" t="str">
            <v>M</v>
          </cell>
          <cell r="D2744">
            <v>0</v>
          </cell>
        </row>
        <row r="2745">
          <cell r="A2745" t="str">
            <v>200922</v>
          </cell>
          <cell r="B2745" t="str">
            <v>SCH.20, 87,79 KG/M:DIAM. 457 MM (18 POL.) - EQ. ACIMA DE 1001 M</v>
          </cell>
          <cell r="C2745" t="str">
            <v>M</v>
          </cell>
          <cell r="D2745">
            <v>0</v>
          </cell>
        </row>
        <row r="2746">
          <cell r="A2746" t="str">
            <v>200923</v>
          </cell>
          <cell r="B2746" t="str">
            <v>SCH.10, 62,63 KG/M:DIAM. 406 MM (16 POL.)</v>
          </cell>
          <cell r="C2746" t="str">
            <v>M</v>
          </cell>
          <cell r="D2746">
            <v>0</v>
          </cell>
        </row>
        <row r="2747">
          <cell r="A2747" t="str">
            <v>200924</v>
          </cell>
          <cell r="B2747" t="str">
            <v>SCH.20, 77,86 KG/M:DIAM. 406 MM (16 POL.)</v>
          </cell>
          <cell r="C2747" t="str">
            <v>M</v>
          </cell>
          <cell r="D2747">
            <v>0</v>
          </cell>
        </row>
        <row r="2748">
          <cell r="A2748" t="str">
            <v>200925</v>
          </cell>
          <cell r="B2748" t="str">
            <v>SCH.10, 54,68 KG/M:DIAM. 356 MM (14 POL.)</v>
          </cell>
          <cell r="C2748" t="str">
            <v>M</v>
          </cell>
          <cell r="D2748">
            <v>0</v>
          </cell>
        </row>
        <row r="2749">
          <cell r="A2749" t="str">
            <v>200926</v>
          </cell>
          <cell r="B2749" t="str">
            <v>SCH.20, 67,94 KG/M:DIAM. 356 MM (14 POL.)</v>
          </cell>
          <cell r="C2749" t="str">
            <v>M</v>
          </cell>
          <cell r="D2749">
            <v>0</v>
          </cell>
        </row>
        <row r="2750">
          <cell r="A2750" t="str">
            <v>200927</v>
          </cell>
          <cell r="B2750" t="str">
            <v>SCH.30, 81,28 KG/M:DIAM. 356 MM (14 POL.) - EQ. ATE 300 M</v>
          </cell>
          <cell r="C2750" t="str">
            <v>M</v>
          </cell>
          <cell r="D2750">
            <v>0</v>
          </cell>
        </row>
        <row r="2751">
          <cell r="A2751" t="str">
            <v>200928</v>
          </cell>
          <cell r="B2751" t="str">
            <v>SCH.30, 81,28 KG/M:DIAM. 356 MM (14 POL.) - EQ. DE 301 A 1000 M</v>
          </cell>
          <cell r="C2751" t="str">
            <v>M</v>
          </cell>
          <cell r="D2751">
            <v>0</v>
          </cell>
        </row>
        <row r="2752">
          <cell r="A2752" t="str">
            <v>200929</v>
          </cell>
          <cell r="B2752" t="str">
            <v>SCH.30, 81,28 KG/M:DIAM. 356 MM (14 POL.) - EQ. ACIMA DE 1001 M</v>
          </cell>
          <cell r="C2752" t="str">
            <v>M</v>
          </cell>
          <cell r="D2752">
            <v>0</v>
          </cell>
        </row>
        <row r="2753">
          <cell r="A2753" t="str">
            <v>200930</v>
          </cell>
          <cell r="B2753" t="str">
            <v>SCH.20, 49,72 KG/M:DIAM. 323 MM (12 3/4 POL.)</v>
          </cell>
          <cell r="C2753" t="str">
            <v>M</v>
          </cell>
          <cell r="D2753">
            <v>0</v>
          </cell>
        </row>
        <row r="2754">
          <cell r="A2754" t="str">
            <v>200931</v>
          </cell>
          <cell r="B2754" t="str">
            <v>SCH.30, 65,20 KG/M:DIAM. 323 MM (12 3/4 POL.)</v>
          </cell>
          <cell r="C2754" t="str">
            <v>M</v>
          </cell>
          <cell r="D2754">
            <v>0</v>
          </cell>
        </row>
        <row r="2755">
          <cell r="A2755" t="str">
            <v>200932</v>
          </cell>
          <cell r="B2755" t="str">
            <v>SCH.40, 79,74 KG/M:DIAM. 323 MM (12 3/4 POL.)</v>
          </cell>
          <cell r="C2755" t="str">
            <v>M</v>
          </cell>
          <cell r="D2755">
            <v>0</v>
          </cell>
        </row>
        <row r="2756">
          <cell r="A2756" t="str">
            <v>200933</v>
          </cell>
          <cell r="B2756" t="str">
            <v>37,57 KG/M: DIAM. 305 MM (12 POL.)</v>
          </cell>
          <cell r="C2756" t="str">
            <v>M</v>
          </cell>
          <cell r="D2756">
            <v>0</v>
          </cell>
        </row>
        <row r="2757">
          <cell r="A2757" t="str">
            <v>200934</v>
          </cell>
          <cell r="B2757" t="str">
            <v>31,59 KG/M:DIAM. 273 MM (10 3/4 POL.)</v>
          </cell>
          <cell r="C2757" t="str">
            <v>M</v>
          </cell>
          <cell r="D2757">
            <v>0</v>
          </cell>
        </row>
        <row r="2758">
          <cell r="A2758" t="str">
            <v>200935</v>
          </cell>
          <cell r="B2758" t="str">
            <v>SCH.20, 41,77 KG/M:DIAM. 273 MM (10 3/4 POL.)</v>
          </cell>
          <cell r="C2758" t="str">
            <v>M</v>
          </cell>
          <cell r="D2758">
            <v>0</v>
          </cell>
        </row>
        <row r="2759">
          <cell r="A2759" t="str">
            <v>200936</v>
          </cell>
          <cell r="B2759" t="str">
            <v>SCH.30, 51,00 KG/M:DIAM. 273 MM (10 3/4 POL.)</v>
          </cell>
          <cell r="C2759" t="str">
            <v>M</v>
          </cell>
          <cell r="D2759">
            <v>0</v>
          </cell>
        </row>
        <row r="2760">
          <cell r="A2760" t="str">
            <v>200937</v>
          </cell>
          <cell r="B2760" t="str">
            <v>SCH.40, 60,29 KG/M:DIAM. 273 MM (10 3/4 POL.)</v>
          </cell>
          <cell r="C2760" t="str">
            <v>M</v>
          </cell>
          <cell r="D2760">
            <v>0</v>
          </cell>
        </row>
        <row r="2761">
          <cell r="A2761" t="str">
            <v>200938</v>
          </cell>
          <cell r="B2761" t="str">
            <v>SCH.20, 33,31 KG/M, GALVANIZADO: DIAM. 203 MM (8 POL.)</v>
          </cell>
          <cell r="C2761" t="str">
            <v>M</v>
          </cell>
          <cell r="D2761">
            <v>0</v>
          </cell>
        </row>
        <row r="2762">
          <cell r="A2762" t="str">
            <v>200939</v>
          </cell>
          <cell r="B2762" t="str">
            <v>DIN 2440, 19,24 KG/M, GALVANIZADO : DIAM. 152 MM (6 POL.)</v>
          </cell>
          <cell r="C2762" t="str">
            <v>M</v>
          </cell>
          <cell r="D2762">
            <v>0</v>
          </cell>
        </row>
        <row r="2763">
          <cell r="A2763" t="str">
            <v>200940</v>
          </cell>
          <cell r="B2763" t="str">
            <v>DIN 2440, GALVANIZADO : DIAM. 38 MM (1 1/2 POL.)</v>
          </cell>
          <cell r="C2763" t="str">
            <v>M</v>
          </cell>
          <cell r="D2763">
            <v>0</v>
          </cell>
        </row>
        <row r="2764">
          <cell r="A2764" t="str">
            <v>200941</v>
          </cell>
          <cell r="B2764" t="str">
            <v>SCH.20, 49,72 KG/M, PRETO : DIAM. 305 MM (12 POL.)</v>
          </cell>
          <cell r="C2764" t="str">
            <v>M</v>
          </cell>
          <cell r="D2764">
            <v>0</v>
          </cell>
        </row>
        <row r="2765">
          <cell r="A2765" t="str">
            <v>200942</v>
          </cell>
          <cell r="B2765" t="str">
            <v>SCH.20, 41,77 KG/M, PRETO : DIAM. 254 MM (10 POL.)</v>
          </cell>
          <cell r="C2765" t="str">
            <v>M</v>
          </cell>
          <cell r="D2765">
            <v>0</v>
          </cell>
        </row>
        <row r="2766">
          <cell r="A2766" t="str">
            <v>200943</v>
          </cell>
          <cell r="B2766" t="str">
            <v>SCH.20, 33,31 KG/M, PRETO : DIAM. 203 MM (8 POL.)</v>
          </cell>
          <cell r="C2766" t="str">
            <v>M</v>
          </cell>
          <cell r="D2766">
            <v>0</v>
          </cell>
        </row>
        <row r="2767">
          <cell r="A2767" t="str">
            <v>200944</v>
          </cell>
          <cell r="B2767" t="str">
            <v>DIN 2440, 19,24 KG/M, PRETO : DIAM. 152 MM (6 POL.)</v>
          </cell>
          <cell r="C2767" t="str">
            <v>M</v>
          </cell>
          <cell r="D2767">
            <v>0</v>
          </cell>
        </row>
        <row r="2768">
          <cell r="A2768" t="str">
            <v>200945</v>
          </cell>
          <cell r="B2768" t="str">
            <v>DIN 2440, 1,69 KG/M, GALV.: DIAM. 19 MM (3/4 POL.)</v>
          </cell>
          <cell r="C2768" t="str">
            <v>M</v>
          </cell>
          <cell r="D2768">
            <v>0</v>
          </cell>
        </row>
        <row r="2770">
          <cell r="A2770" t="str">
            <v>201000</v>
          </cell>
          <cell r="B2770" t="str">
            <v>REVESTIMENTO - TUBOS DE ACO LISO API 5 A</v>
          </cell>
        </row>
        <row r="2771">
          <cell r="A2771" t="str">
            <v>201001</v>
          </cell>
          <cell r="B2771" t="str">
            <v>140,00 KG/M : DIAM. 508 MM (20") J OU K 55 - EQ. ATE 300 M</v>
          </cell>
          <cell r="C2771" t="str">
            <v>M</v>
          </cell>
          <cell r="D2771">
            <v>0</v>
          </cell>
        </row>
        <row r="2772">
          <cell r="A2772" t="str">
            <v>201002</v>
          </cell>
          <cell r="B2772" t="str">
            <v>140,00 KG/M: DIAM. 508 MM (20") J OU K 55 - EQ. DE 301 A 1000 M</v>
          </cell>
          <cell r="C2772" t="str">
            <v>M</v>
          </cell>
          <cell r="D2772">
            <v>0</v>
          </cell>
        </row>
        <row r="2773">
          <cell r="A2773" t="str">
            <v>201003</v>
          </cell>
          <cell r="B2773" t="str">
            <v>140,00 KG/M : DIAM. 508 MM (20") J OU K 55 - EQ. ACIMA DE 1001 M</v>
          </cell>
          <cell r="C2773" t="str">
            <v>M</v>
          </cell>
          <cell r="D2773">
            <v>0</v>
          </cell>
        </row>
        <row r="2774">
          <cell r="A2774" t="str">
            <v>201004</v>
          </cell>
          <cell r="B2774" t="str">
            <v>158,64 KG/M : DIAM. 508 MM (20") J OU K 55 - EQ. ATE 300 M</v>
          </cell>
          <cell r="C2774" t="str">
            <v>M</v>
          </cell>
          <cell r="D2774">
            <v>0</v>
          </cell>
        </row>
        <row r="2775">
          <cell r="A2775" t="str">
            <v>201005</v>
          </cell>
          <cell r="B2775" t="str">
            <v>158,64 KG/M : DIAM. 508 MM (20") J OU K 55 - EQ. DE 301 A 1000 M</v>
          </cell>
          <cell r="C2775" t="str">
            <v>M</v>
          </cell>
          <cell r="D2775">
            <v>0</v>
          </cell>
        </row>
        <row r="2776">
          <cell r="A2776" t="str">
            <v>201006</v>
          </cell>
          <cell r="B2776" t="str">
            <v>158,64 KG/M : DIAM. 508 MM (20") J OU K 55 - EQ. ACIMA DE 1001 M</v>
          </cell>
          <cell r="C2776" t="str">
            <v>M</v>
          </cell>
          <cell r="D2776">
            <v>0</v>
          </cell>
        </row>
        <row r="2777">
          <cell r="A2777" t="str">
            <v>201007</v>
          </cell>
          <cell r="B2777" t="str">
            <v>130,34 KG/M : DIAM. 473 MM (18 5/8") J OU K 55 - EQ. ATE 300 M</v>
          </cell>
          <cell r="C2777" t="str">
            <v>M</v>
          </cell>
          <cell r="D2777">
            <v>0</v>
          </cell>
        </row>
        <row r="2778">
          <cell r="A2778" t="str">
            <v>201008</v>
          </cell>
          <cell r="B2778" t="str">
            <v>130,34 KG/M : DIAM. 473 MM (18 5/8") J OU K 55 - EQ. DE 301 A 1000 M</v>
          </cell>
          <cell r="C2778" t="str">
            <v>M</v>
          </cell>
          <cell r="D2778">
            <v>0</v>
          </cell>
        </row>
        <row r="2779">
          <cell r="A2779" t="str">
            <v>201009</v>
          </cell>
          <cell r="B2779" t="str">
            <v>130,34 KG/M : DIAM. 473 MM (18 5/8") J OU K 55 - EQ. ACIMA DE 1001 M</v>
          </cell>
          <cell r="C2779" t="str">
            <v>M</v>
          </cell>
          <cell r="D2779">
            <v>0</v>
          </cell>
        </row>
        <row r="2780">
          <cell r="A2780" t="str">
            <v>201010</v>
          </cell>
          <cell r="B2780" t="str">
            <v>96,82 KG/M : DIAM. 406 MM (16") H 40 - EQ. ATE 300 M</v>
          </cell>
          <cell r="C2780" t="str">
            <v>M</v>
          </cell>
          <cell r="D2780">
            <v>0</v>
          </cell>
        </row>
        <row r="2781">
          <cell r="A2781" t="str">
            <v>201011</v>
          </cell>
          <cell r="B2781" t="str">
            <v>96,82 KG/M : DIAM. 406 MM (16") H 40 - EQ. DE 301 A 1000 M</v>
          </cell>
          <cell r="C2781" t="str">
            <v>M</v>
          </cell>
          <cell r="D2781">
            <v>0</v>
          </cell>
        </row>
        <row r="2782">
          <cell r="A2782" t="str">
            <v>201012</v>
          </cell>
          <cell r="B2782" t="str">
            <v>96,82 KG/M : DIAM. 406 MM (16") H 40 - EQ. ACIMA DE 1001 M</v>
          </cell>
          <cell r="C2782" t="str">
            <v>M</v>
          </cell>
          <cell r="D2782">
            <v>0</v>
          </cell>
        </row>
        <row r="2783">
          <cell r="A2783" t="str">
            <v>201013</v>
          </cell>
          <cell r="B2783" t="str">
            <v>111,71 KG/M : DIAM. 406 MM (16") J OU K 55 - EQ. ATE 300 M</v>
          </cell>
          <cell r="C2783" t="str">
            <v>M</v>
          </cell>
          <cell r="D2783">
            <v>0</v>
          </cell>
        </row>
        <row r="2784">
          <cell r="A2784" t="str">
            <v>201014</v>
          </cell>
          <cell r="B2784" t="str">
            <v>111,71 KG/M: DIAM. 406 MM (16") J OU K 55 - EQ. DE 301 A 1000 M</v>
          </cell>
          <cell r="C2784" t="str">
            <v>M</v>
          </cell>
          <cell r="D2784">
            <v>0</v>
          </cell>
        </row>
        <row r="2785">
          <cell r="A2785" t="str">
            <v>201015</v>
          </cell>
          <cell r="B2785" t="str">
            <v>111,71 KG/M : DIAM. 406 MM (16") J OU K 55 - EQ. ACIMA DE 1001 M</v>
          </cell>
          <cell r="C2785" t="str">
            <v>M</v>
          </cell>
          <cell r="D2785">
            <v>0</v>
          </cell>
        </row>
        <row r="2786">
          <cell r="A2786" t="str">
            <v>201016</v>
          </cell>
          <cell r="B2786" t="str">
            <v>125,12 KG/M : DIAM. 406 MM (16") J OU K 55 - EQ. ATE 300 M</v>
          </cell>
          <cell r="C2786" t="str">
            <v>M</v>
          </cell>
          <cell r="D2786">
            <v>0</v>
          </cell>
        </row>
        <row r="2787">
          <cell r="A2787" t="str">
            <v>201017</v>
          </cell>
          <cell r="B2787" t="str">
            <v>125,12 KG/M : DIAM. 406 MM (16") J OU K 55 - EQ. DE 301 A 1000 M</v>
          </cell>
          <cell r="C2787" t="str">
            <v>M</v>
          </cell>
          <cell r="D2787">
            <v>0</v>
          </cell>
        </row>
        <row r="2788">
          <cell r="A2788" t="str">
            <v>201018</v>
          </cell>
          <cell r="B2788" t="str">
            <v>125,12 KG/M : DIAM. 406 MM (16") J OU K 55 - EQ. ACIMA DE 1001 M</v>
          </cell>
          <cell r="C2788" t="str">
            <v>M</v>
          </cell>
          <cell r="D2788">
            <v>0</v>
          </cell>
        </row>
        <row r="2789">
          <cell r="A2789" t="str">
            <v>201019</v>
          </cell>
          <cell r="B2789" t="str">
            <v>81,18 KG/M : DIAM. 340 MM (13 3/8") J OU K 55 - EQ. ATE 300 M</v>
          </cell>
          <cell r="C2789" t="str">
            <v>M</v>
          </cell>
          <cell r="D2789">
            <v>0</v>
          </cell>
        </row>
        <row r="2790">
          <cell r="A2790" t="str">
            <v>201020</v>
          </cell>
          <cell r="B2790" t="str">
            <v>81,18 KG/M : DIAM. 340 MM (13 3/8") J OU K 55 - EQ. DE 301 A 1000 M</v>
          </cell>
          <cell r="C2790" t="str">
            <v>M</v>
          </cell>
          <cell r="D2790">
            <v>0</v>
          </cell>
        </row>
        <row r="2791">
          <cell r="A2791" t="str">
            <v>201021</v>
          </cell>
          <cell r="B2791" t="str">
            <v>81,18 KG/M : DIAM. 340 MM (13 3/8") J OU K 55 - EQ. ACIMA DE 1001 M</v>
          </cell>
          <cell r="C2791" t="str">
            <v>M</v>
          </cell>
          <cell r="D2791">
            <v>0</v>
          </cell>
        </row>
        <row r="2792">
          <cell r="A2792" t="str">
            <v>201022</v>
          </cell>
          <cell r="B2792" t="str">
            <v>90,86 KG/M : DIAM. 340 MM (13 3/8") J OU K 55 - EQ. ATE 300 M</v>
          </cell>
          <cell r="C2792" t="str">
            <v>M</v>
          </cell>
          <cell r="D2792">
            <v>0</v>
          </cell>
        </row>
        <row r="2793">
          <cell r="A2793" t="str">
            <v>201023</v>
          </cell>
          <cell r="B2793" t="str">
            <v>90,86 KG/M : DIAM. 340 MM (13 3/8") J OU K 55 - EQ. DE 301 A 1000 M</v>
          </cell>
          <cell r="C2793" t="str">
            <v>M</v>
          </cell>
          <cell r="D2793">
            <v>0</v>
          </cell>
        </row>
        <row r="2794">
          <cell r="A2794" t="str">
            <v>201024</v>
          </cell>
          <cell r="B2794" t="str">
            <v>90,86 KG/M : DIAM. 340 MM (13 3/8") J OU K 55 - EQ. ACIMA DE 1001 M</v>
          </cell>
          <cell r="C2794" t="str">
            <v>M</v>
          </cell>
          <cell r="D2794">
            <v>0</v>
          </cell>
        </row>
        <row r="2795">
          <cell r="A2795" t="str">
            <v>201025</v>
          </cell>
          <cell r="B2795" t="str">
            <v>101,29 KG/M : DIAM. 340 MM (13 3/8") J OU K 55 - EQ. ATE 300 M</v>
          </cell>
          <cell r="C2795" t="str">
            <v>M</v>
          </cell>
          <cell r="D2795">
            <v>0</v>
          </cell>
        </row>
        <row r="2796">
          <cell r="A2796" t="str">
            <v>201026</v>
          </cell>
          <cell r="B2796" t="str">
            <v>101,29 KG/M : DIAM. 340 MM (13 3/8") J OU K 55 - EQ. DE 301 A 1000 M</v>
          </cell>
          <cell r="C2796" t="str">
            <v>M</v>
          </cell>
          <cell r="D2796">
            <v>0</v>
          </cell>
        </row>
        <row r="2797">
          <cell r="A2797" t="str">
            <v>201027</v>
          </cell>
          <cell r="B2797" t="str">
            <v>101,29 KG/M : DIAM. 340 MM (13 3/8") J OU K 55 - EQ. ACIMA DE 1001 M</v>
          </cell>
          <cell r="C2797" t="str">
            <v>M</v>
          </cell>
          <cell r="D2797">
            <v>0</v>
          </cell>
        </row>
        <row r="2798">
          <cell r="A2798" t="str">
            <v>201028</v>
          </cell>
          <cell r="B2798" t="str">
            <v>60,32 KG/M : DIAM. 273 MM (10 3/4") J OU K 55 - EQ. ATE 300 M</v>
          </cell>
          <cell r="C2798" t="str">
            <v>M</v>
          </cell>
          <cell r="D2798">
            <v>0</v>
          </cell>
        </row>
        <row r="2799">
          <cell r="A2799" t="str">
            <v>201029</v>
          </cell>
          <cell r="B2799" t="str">
            <v>60,32 KG/M : DIAM. 273 MM (10 3/4") J OU K 55 - EQ. DE 301 A 1000 M</v>
          </cell>
          <cell r="C2799" t="str">
            <v>M</v>
          </cell>
          <cell r="D2799">
            <v>0</v>
          </cell>
        </row>
        <row r="2800">
          <cell r="A2800" t="str">
            <v>201030</v>
          </cell>
          <cell r="B2800" t="str">
            <v>60,32 KG/M : DIAM. 273 MM (10 3/4") J OU K 55 - EQ. ACIMA DE 1001 M</v>
          </cell>
          <cell r="C2800" t="str">
            <v>M</v>
          </cell>
          <cell r="D2800">
            <v>0</v>
          </cell>
        </row>
        <row r="2801">
          <cell r="A2801" t="str">
            <v>201031</v>
          </cell>
          <cell r="B2801" t="str">
            <v>67,66 KG/M : DIAM. 273 MM (10 3/4") J OU K 55 - EQ. ATE 300 M</v>
          </cell>
          <cell r="C2801" t="str">
            <v>M</v>
          </cell>
          <cell r="D2801">
            <v>0</v>
          </cell>
        </row>
        <row r="2802">
          <cell r="A2802" t="str">
            <v>201032</v>
          </cell>
          <cell r="B2802" t="str">
            <v>67,66 KG/M : DIAM. 273 MM (10 3/4") J OU K 55 - EQ. DE 301 A 1000 M</v>
          </cell>
          <cell r="C2802" t="str">
            <v>M</v>
          </cell>
          <cell r="D2802">
            <v>0</v>
          </cell>
        </row>
        <row r="2803">
          <cell r="A2803" t="str">
            <v>201033</v>
          </cell>
          <cell r="B2803" t="str">
            <v>67,66 KG/M : DIAM. 273 MM (10 3/4") J OU K 55 - EQ. ACIMA DE 1001 M</v>
          </cell>
          <cell r="C2803" t="str">
            <v>M</v>
          </cell>
          <cell r="D2803">
            <v>0</v>
          </cell>
        </row>
        <row r="2804">
          <cell r="A2804" t="str">
            <v>201034</v>
          </cell>
          <cell r="B2804" t="str">
            <v>75,96 KG/M : DIAM. 273 MM (10 3/4") J OU K 55 - EQ. ATE 300 M</v>
          </cell>
          <cell r="C2804" t="str">
            <v>M</v>
          </cell>
          <cell r="D2804">
            <v>0</v>
          </cell>
        </row>
        <row r="2805">
          <cell r="A2805" t="str">
            <v>201035</v>
          </cell>
          <cell r="B2805" t="str">
            <v>75,96 KG/M : DIAM. 273 MM (10 3/4") J OU K 55 - EQ. DE 301 A 1000 M</v>
          </cell>
          <cell r="C2805" t="str">
            <v>M</v>
          </cell>
          <cell r="D2805">
            <v>0</v>
          </cell>
        </row>
        <row r="2806">
          <cell r="A2806" t="str">
            <v>201036</v>
          </cell>
          <cell r="B2806" t="str">
            <v>75,96 KG/M : DIAM. 273 MM (10 3/4") J OU K 55 - EQ. ACIMA DE 1001 M</v>
          </cell>
          <cell r="C2806" t="str">
            <v>M</v>
          </cell>
          <cell r="D2806">
            <v>0</v>
          </cell>
        </row>
        <row r="2807">
          <cell r="A2807" t="str">
            <v>201037</v>
          </cell>
          <cell r="B2807" t="str">
            <v>48,11 KG/M : DIAM. 244 MM (9 5/8") H 40 - EQ. ATE 300 M</v>
          </cell>
          <cell r="C2807" t="str">
            <v>M</v>
          </cell>
          <cell r="D2807">
            <v>0</v>
          </cell>
        </row>
        <row r="2808">
          <cell r="A2808" t="str">
            <v>201038</v>
          </cell>
          <cell r="B2808" t="str">
            <v>48,11 KG/M : DIAM. 244 MM (9 5/8") H 40 - EQ. DE 301 A 1000 M</v>
          </cell>
          <cell r="C2808" t="str">
            <v>M</v>
          </cell>
          <cell r="D2808">
            <v>0</v>
          </cell>
        </row>
        <row r="2809">
          <cell r="A2809" t="str">
            <v>201039</v>
          </cell>
          <cell r="B2809" t="str">
            <v>48,11 KG/M : DIAM. 244 MM (9 5/8") H 40 - EQ. ACIMA DE 1001 M</v>
          </cell>
          <cell r="C2809" t="str">
            <v>M</v>
          </cell>
          <cell r="D2809">
            <v>0</v>
          </cell>
        </row>
        <row r="2810">
          <cell r="A2810" t="str">
            <v>201040</v>
          </cell>
          <cell r="B2810" t="str">
            <v>53,62 KG/M : DIAM. 244 MM (9 5/8") J OU K 55 - EQ. ATE 300 M</v>
          </cell>
          <cell r="C2810" t="str">
            <v>M</v>
          </cell>
          <cell r="D2810">
            <v>0</v>
          </cell>
        </row>
        <row r="2811">
          <cell r="A2811" t="str">
            <v>201041</v>
          </cell>
          <cell r="B2811" t="str">
            <v>53,62 KG/M : DIAM. 244 MM (9 5/8") J OU K 55 - EQ. DE 301 A 1000 M</v>
          </cell>
          <cell r="C2811" t="str">
            <v>M</v>
          </cell>
          <cell r="D2811">
            <v>0</v>
          </cell>
        </row>
        <row r="2812">
          <cell r="A2812" t="str">
            <v>201042</v>
          </cell>
          <cell r="B2812" t="str">
            <v>53,62 KG/M : DIAM. 244 MM (9 5/8") J OU K 55 - EQ. ACIMA DE 1001 M</v>
          </cell>
          <cell r="C2812" t="str">
            <v>M</v>
          </cell>
          <cell r="D2812">
            <v>0</v>
          </cell>
        </row>
        <row r="2813">
          <cell r="A2813" t="str">
            <v>201043</v>
          </cell>
          <cell r="B2813" t="str">
            <v>59,68 KG/M : DIAM. 244 MM (9 5/8") J OU K 55 - EQ. ATE 300 M</v>
          </cell>
          <cell r="C2813" t="str">
            <v>M</v>
          </cell>
          <cell r="D2813">
            <v>0</v>
          </cell>
        </row>
        <row r="2814">
          <cell r="A2814" t="str">
            <v>201044</v>
          </cell>
          <cell r="B2814" t="str">
            <v>59,68 KG/M : DIAM. 244 MM (9 5/8") J OU K 55 - EQ. DE 301 A 1000 M</v>
          </cell>
          <cell r="C2814" t="str">
            <v>M</v>
          </cell>
          <cell r="D2814">
            <v>0</v>
          </cell>
        </row>
        <row r="2815">
          <cell r="A2815" t="str">
            <v>201045</v>
          </cell>
          <cell r="B2815" t="str">
            <v>59,68 KG/M : DIAM. 244 MM (9 5/8") J OU K 55 - EQ. ACIMA DE 1001 M</v>
          </cell>
          <cell r="C2815" t="str">
            <v>M</v>
          </cell>
          <cell r="D2815">
            <v>0</v>
          </cell>
        </row>
        <row r="2816">
          <cell r="A2816" t="str">
            <v>201046</v>
          </cell>
          <cell r="B2816" t="str">
            <v>35,75 KG/M : DIAM. 219 MM (8 5/8") J OU K 55</v>
          </cell>
          <cell r="C2816" t="str">
            <v>M</v>
          </cell>
          <cell r="D2816">
            <v>0</v>
          </cell>
        </row>
        <row r="2817">
          <cell r="A2817" t="str">
            <v>201047</v>
          </cell>
          <cell r="B2817" t="str">
            <v>47,66 KG/M : DIAM. 219 MM (8 5/8") J OU K 55 - EQ. DE 301 A 1000 M</v>
          </cell>
          <cell r="C2817" t="str">
            <v>M</v>
          </cell>
          <cell r="D2817">
            <v>0</v>
          </cell>
        </row>
        <row r="2818">
          <cell r="A2818" t="str">
            <v>201048</v>
          </cell>
          <cell r="B2818" t="str">
            <v>47,66 KG/M : DIAM. 219 MM (8 5/8") J OU K 55 - EQ. ACIMA DE 1001 M</v>
          </cell>
          <cell r="C2818" t="str">
            <v>M</v>
          </cell>
          <cell r="D2818">
            <v>0</v>
          </cell>
        </row>
        <row r="2819">
          <cell r="A2819" t="str">
            <v>201049</v>
          </cell>
          <cell r="B2819" t="str">
            <v>53,62 KG/M : DIAM. 219 MM (8 5/8") J OU K 55 - EQ.DE 301 A 1000 M</v>
          </cell>
          <cell r="C2819" t="str">
            <v>M</v>
          </cell>
          <cell r="D2819">
            <v>0</v>
          </cell>
        </row>
        <row r="2820">
          <cell r="A2820" t="str">
            <v>201050</v>
          </cell>
          <cell r="B2820" t="str">
            <v>53,62 KG/M : DIAM. 219 MM (8 5/8") J OU K 55 - EQ. ACIMA DE 1001 M</v>
          </cell>
          <cell r="C2820" t="str">
            <v>M</v>
          </cell>
          <cell r="D2820">
            <v>0</v>
          </cell>
        </row>
        <row r="2821">
          <cell r="A2821" t="str">
            <v>201051</v>
          </cell>
          <cell r="B2821" t="str">
            <v>29,79 KG/M : DIAM. 168 MM (6 5/8") J OU K 55</v>
          </cell>
          <cell r="C2821" t="str">
            <v>M</v>
          </cell>
          <cell r="D2821">
            <v>0</v>
          </cell>
        </row>
        <row r="2822">
          <cell r="A2822" t="str">
            <v>201052</v>
          </cell>
          <cell r="B2822" t="str">
            <v>35,75 KG/M : DIAM. 168 MM (6 5/8") J OU K 55 - EQ. DE 301 A 1000 M</v>
          </cell>
          <cell r="C2822" t="str">
            <v>M</v>
          </cell>
          <cell r="D2822">
            <v>0</v>
          </cell>
        </row>
        <row r="2823">
          <cell r="A2823" t="str">
            <v>201053</v>
          </cell>
          <cell r="B2823" t="str">
            <v>35,75 KG/M : DIAM. 168 MM (6 5/8") J OU K 55 - EQ. ACIMA DE 1001 M</v>
          </cell>
          <cell r="C2823" t="str">
            <v>M</v>
          </cell>
          <cell r="D2823">
            <v>0</v>
          </cell>
        </row>
        <row r="2825">
          <cell r="A2825" t="str">
            <v>201100</v>
          </cell>
          <cell r="B2825" t="str">
            <v>REVESTIMENTO - TUBOS EM PVC RIGIDO, NERVURADO, DIN 4925</v>
          </cell>
        </row>
        <row r="2826">
          <cell r="A2826" t="str">
            <v>201101</v>
          </cell>
          <cell r="B2826" t="str">
            <v>DIAMETRO 250 MM (10 POL.) - STANDARD</v>
          </cell>
          <cell r="C2826" t="str">
            <v>M</v>
          </cell>
          <cell r="D2826">
            <v>294.91000000000003</v>
          </cell>
        </row>
        <row r="2827">
          <cell r="A2827" t="str">
            <v>201102</v>
          </cell>
          <cell r="B2827" t="str">
            <v>DIAMETRO 206 MM ( 8 POL.) - STANDARD</v>
          </cell>
          <cell r="C2827" t="str">
            <v>M</v>
          </cell>
          <cell r="D2827">
            <v>176.35</v>
          </cell>
        </row>
        <row r="2828">
          <cell r="A2828" t="str">
            <v>201103</v>
          </cell>
          <cell r="B2828" t="str">
            <v>DIAMETRO 154 MM ( 6 POL.) - STANDARD</v>
          </cell>
          <cell r="C2828" t="str">
            <v>M</v>
          </cell>
          <cell r="D2828">
            <v>103.35</v>
          </cell>
        </row>
        <row r="2829">
          <cell r="A2829" t="str">
            <v>201104</v>
          </cell>
          <cell r="B2829" t="str">
            <v>DIAMETRO 250 MM (10 POL.) - REFORCADO</v>
          </cell>
          <cell r="C2829" t="str">
            <v>M</v>
          </cell>
          <cell r="D2829">
            <v>156.52000000000001</v>
          </cell>
        </row>
        <row r="2830">
          <cell r="A2830" t="str">
            <v>201105</v>
          </cell>
          <cell r="B2830" t="str">
            <v>DIAMETRO 206 MM ( 8 POL.) - REFORCADO</v>
          </cell>
          <cell r="C2830" t="str">
            <v>M</v>
          </cell>
          <cell r="D2830">
            <v>163.31</v>
          </cell>
        </row>
        <row r="2831">
          <cell r="A2831" t="str">
            <v>201106</v>
          </cell>
          <cell r="B2831" t="str">
            <v>DIAMETRO 150 MM ( 6 POL.) - REFORCADO</v>
          </cell>
          <cell r="C2831" t="str">
            <v>M</v>
          </cell>
          <cell r="D2831">
            <v>98.91</v>
          </cell>
        </row>
        <row r="2833">
          <cell r="A2833" t="str">
            <v>201200</v>
          </cell>
          <cell r="B2833" t="str">
            <v>CIMENTACAO</v>
          </cell>
        </row>
        <row r="2834">
          <cell r="A2834" t="str">
            <v>201201</v>
          </cell>
          <cell r="B2834" t="str">
            <v>APLICACAO DE PASTA DE CIMENTO: POR GRAVIDADE</v>
          </cell>
          <cell r="C2834" t="str">
            <v>M3</v>
          </cell>
          <cell r="D2834">
            <v>598.75</v>
          </cell>
        </row>
        <row r="2836">
          <cell r="A2836" t="str">
            <v>201300</v>
          </cell>
          <cell r="B2836" t="str">
            <v>CIMENTACAO ESPECIAL</v>
          </cell>
        </row>
        <row r="2837">
          <cell r="A2837" t="str">
            <v>201301</v>
          </cell>
          <cell r="B2837" t="str">
            <v>APLICACAO DE PASTA COM UNIDADE DE CIMENTACAO AUTO-TRANSPORTAVEL - EQ. DE 301 A 1000 M</v>
          </cell>
          <cell r="C2837" t="str">
            <v>M3</v>
          </cell>
          <cell r="D2837">
            <v>711.64</v>
          </cell>
        </row>
        <row r="2838">
          <cell r="A2838" t="str">
            <v>201302</v>
          </cell>
          <cell r="B2838" t="str">
            <v>APLICACAO DE PASTA COM UNIDADE DE CIMENTACAO AUTO-TRANSPORTAVEL - EQ. ACIMA DE 1001 M</v>
          </cell>
          <cell r="C2838" t="str">
            <v>M3</v>
          </cell>
          <cell r="D2838">
            <v>811.49</v>
          </cell>
        </row>
        <row r="2840">
          <cell r="A2840" t="str">
            <v>201400</v>
          </cell>
          <cell r="B2840" t="str">
            <v>CENTRALIZADORES - DE MOLA API 10 D</v>
          </cell>
        </row>
        <row r="2841">
          <cell r="A2841" t="str">
            <v>201401</v>
          </cell>
          <cell r="B2841" t="str">
            <v>DIAMETRO 508 MM (20 POL.)</v>
          </cell>
          <cell r="C2841" t="str">
            <v>UN</v>
          </cell>
          <cell r="D2841">
            <v>0</v>
          </cell>
        </row>
        <row r="2842">
          <cell r="A2842" t="str">
            <v>201402</v>
          </cell>
          <cell r="B2842" t="str">
            <v>DIAMETRO 406 MM (16 POL.)</v>
          </cell>
          <cell r="C2842" t="str">
            <v>UN</v>
          </cell>
          <cell r="D2842">
            <v>0</v>
          </cell>
        </row>
        <row r="2843">
          <cell r="A2843" t="str">
            <v>201403</v>
          </cell>
          <cell r="B2843" t="str">
            <v>DIAMETRO 340 MM (13 3/8 POL.)</v>
          </cell>
          <cell r="C2843" t="str">
            <v>UN</v>
          </cell>
          <cell r="D2843">
            <v>0</v>
          </cell>
        </row>
        <row r="2844">
          <cell r="A2844" t="str">
            <v>201404</v>
          </cell>
          <cell r="B2844" t="str">
            <v>DIAMETRO 244 MM (9 5/8 POL.)</v>
          </cell>
          <cell r="C2844" t="str">
            <v>UN</v>
          </cell>
          <cell r="D2844">
            <v>0</v>
          </cell>
        </row>
        <row r="2845">
          <cell r="A2845" t="str">
            <v>201405</v>
          </cell>
          <cell r="B2845" t="str">
            <v>DIAMETRO 219 MM (8 5/8 POL.)</v>
          </cell>
          <cell r="C2845" t="str">
            <v>UN</v>
          </cell>
          <cell r="D2845">
            <v>0</v>
          </cell>
        </row>
        <row r="2846">
          <cell r="A2846" t="str">
            <v>201406</v>
          </cell>
          <cell r="B2846" t="str">
            <v>DIAMETRO 168 MM (6 5/8 POL.)</v>
          </cell>
          <cell r="C2846" t="str">
            <v>UN</v>
          </cell>
          <cell r="D2846">
            <v>0</v>
          </cell>
        </row>
        <row r="2848">
          <cell r="A2848" t="str">
            <v>201500</v>
          </cell>
          <cell r="B2848" t="str">
            <v>SAPATA DE CIMENTACAO FLUTUANTE</v>
          </cell>
        </row>
        <row r="2849">
          <cell r="A2849" t="str">
            <v>201501</v>
          </cell>
          <cell r="B2849" t="str">
            <v>DIAMETRO 508 MM (20 POL.) - EQ. DE 301 A 1000 M</v>
          </cell>
          <cell r="C2849" t="str">
            <v>UN</v>
          </cell>
          <cell r="D2849">
            <v>0</v>
          </cell>
        </row>
        <row r="2850">
          <cell r="A2850" t="str">
            <v>201502</v>
          </cell>
          <cell r="B2850" t="str">
            <v>DIAMETRO 508 MM (20 POL.) - EQ. ACIMA DE 1001 M</v>
          </cell>
          <cell r="C2850" t="str">
            <v>UN</v>
          </cell>
          <cell r="D2850">
            <v>0</v>
          </cell>
        </row>
        <row r="2851">
          <cell r="A2851" t="str">
            <v>201503</v>
          </cell>
          <cell r="B2851" t="str">
            <v>DIAMETRO 406 MM (16 POL.) - EQ. DE 301 A 1000 M</v>
          </cell>
          <cell r="C2851" t="str">
            <v>UN</v>
          </cell>
          <cell r="D2851">
            <v>0</v>
          </cell>
        </row>
        <row r="2852">
          <cell r="A2852" t="str">
            <v>201504</v>
          </cell>
          <cell r="B2852" t="str">
            <v>DIAMETRO 406 MM (16 POL.) - EQ. ACIMA DE 1001 M</v>
          </cell>
          <cell r="C2852" t="str">
            <v>UN</v>
          </cell>
          <cell r="D2852">
            <v>0</v>
          </cell>
        </row>
        <row r="2853">
          <cell r="A2853" t="str">
            <v>201505</v>
          </cell>
          <cell r="B2853" t="str">
            <v>DIAMETRO 340 MM (13 3/8 POL.) - EQ. DE 301 A 1000 M</v>
          </cell>
          <cell r="C2853" t="str">
            <v>UN</v>
          </cell>
          <cell r="D2853">
            <v>0</v>
          </cell>
        </row>
        <row r="2854">
          <cell r="A2854" t="str">
            <v>201506</v>
          </cell>
          <cell r="B2854" t="str">
            <v>DIAMETRO 340 MM (13 3/8 POL.) - EQ. ACIMA DE 1001 M</v>
          </cell>
          <cell r="C2854" t="str">
            <v>UN</v>
          </cell>
          <cell r="D2854">
            <v>0</v>
          </cell>
        </row>
        <row r="2855">
          <cell r="A2855" t="str">
            <v>201507</v>
          </cell>
          <cell r="B2855" t="str">
            <v>DIAMETRO 244 MM (9 5/8 POL.) - EQ. DE 301 A 1000 M</v>
          </cell>
          <cell r="C2855" t="str">
            <v>UN</v>
          </cell>
          <cell r="D2855">
            <v>0</v>
          </cell>
        </row>
        <row r="2856">
          <cell r="A2856" t="str">
            <v>201508</v>
          </cell>
          <cell r="B2856" t="str">
            <v>DIAMETRO 244 MM (9 5/8 POL.) - EQ. ACIMA DE 1001 M</v>
          </cell>
          <cell r="C2856" t="str">
            <v>UN</v>
          </cell>
          <cell r="D2856">
            <v>0</v>
          </cell>
        </row>
        <row r="2857">
          <cell r="A2857" t="str">
            <v>201509</v>
          </cell>
          <cell r="B2857" t="str">
            <v>DIAMETRO 219 MM (8 5/8 POL.) - EQ. DE 301 A 1000 M</v>
          </cell>
          <cell r="C2857" t="str">
            <v>UN</v>
          </cell>
          <cell r="D2857">
            <v>0</v>
          </cell>
        </row>
        <row r="2858">
          <cell r="A2858" t="str">
            <v>201510</v>
          </cell>
          <cell r="B2858" t="str">
            <v>DIAMETRO 219 MM (8 5/8 POL.) - EQ. ACIMA DE 1001 M</v>
          </cell>
          <cell r="C2858" t="str">
            <v>UN</v>
          </cell>
          <cell r="D2858">
            <v>0</v>
          </cell>
        </row>
        <row r="2859">
          <cell r="A2859" t="str">
            <v>201511</v>
          </cell>
          <cell r="B2859" t="str">
            <v>DIAMETRO 168 MM (6 5/8 POL.) - EQ. DE 301 A 1000 M</v>
          </cell>
          <cell r="C2859" t="str">
            <v>UN</v>
          </cell>
          <cell r="D2859">
            <v>0</v>
          </cell>
        </row>
        <row r="2860">
          <cell r="A2860" t="str">
            <v>201512</v>
          </cell>
          <cell r="B2860" t="str">
            <v>DIAMETRO 168 MM (6 5/8 POL.) - EQ. ACIMA DE 1001 M</v>
          </cell>
          <cell r="C2860" t="str">
            <v>UN</v>
          </cell>
          <cell r="D2860">
            <v>0</v>
          </cell>
        </row>
        <row r="2862">
          <cell r="A2862" t="str">
            <v>201600</v>
          </cell>
          <cell r="B2862" t="str">
            <v>COLAR DE ESTAGIO</v>
          </cell>
        </row>
        <row r="2863">
          <cell r="A2863" t="str">
            <v>201601</v>
          </cell>
          <cell r="B2863" t="str">
            <v>DIAMETRO 508 MM (20 POL.) - EQ. DE 301 A 1000 M</v>
          </cell>
          <cell r="C2863" t="str">
            <v>UN</v>
          </cell>
          <cell r="D2863">
            <v>0</v>
          </cell>
        </row>
        <row r="2864">
          <cell r="A2864" t="str">
            <v>201602</v>
          </cell>
          <cell r="B2864" t="str">
            <v>DIAMETRO 508 MM (20 POL.) - EQ. ACIMA DE 1001 M</v>
          </cell>
          <cell r="C2864" t="str">
            <v>UN</v>
          </cell>
          <cell r="D2864">
            <v>0</v>
          </cell>
        </row>
        <row r="2865">
          <cell r="A2865" t="str">
            <v>201603</v>
          </cell>
          <cell r="B2865" t="str">
            <v>DIAMETRO 406 MM (16 POL.) - EQ. DE 301 A 1000 M</v>
          </cell>
          <cell r="C2865" t="str">
            <v>UN</v>
          </cell>
          <cell r="D2865">
            <v>0</v>
          </cell>
        </row>
        <row r="2866">
          <cell r="A2866" t="str">
            <v>201604</v>
          </cell>
          <cell r="B2866" t="str">
            <v>DIAMETRO 406 MM (16 POL.) - EQ. ACIMA DE 1001 M</v>
          </cell>
          <cell r="C2866" t="str">
            <v>UN</v>
          </cell>
          <cell r="D2866">
            <v>0</v>
          </cell>
        </row>
        <row r="2867">
          <cell r="A2867" t="str">
            <v>201605</v>
          </cell>
          <cell r="B2867" t="str">
            <v>DIAMETRO 340 MM (13 3/8 POL.) - EQ. DE 301 A 1000 M</v>
          </cell>
          <cell r="C2867" t="str">
            <v>UN</v>
          </cell>
          <cell r="D2867">
            <v>0</v>
          </cell>
        </row>
        <row r="2868">
          <cell r="A2868" t="str">
            <v>201606</v>
          </cell>
          <cell r="B2868" t="str">
            <v>DIAMETRO 340 MM (13 3/8 POL.) - EQ. ACIMA DE 1001 M</v>
          </cell>
          <cell r="C2868" t="str">
            <v>UN</v>
          </cell>
          <cell r="D2868">
            <v>0</v>
          </cell>
        </row>
        <row r="2869">
          <cell r="A2869" t="str">
            <v>201607</v>
          </cell>
          <cell r="B2869" t="str">
            <v>DIAMETRO 244 MM (9 5/8 POL.) - EQ. DE 301 A 1000 M</v>
          </cell>
          <cell r="C2869" t="str">
            <v>UN</v>
          </cell>
          <cell r="D2869">
            <v>0</v>
          </cell>
        </row>
        <row r="2870">
          <cell r="A2870" t="str">
            <v>201608</v>
          </cell>
          <cell r="B2870" t="str">
            <v>DIAMETRO 244 MM (9 5/8 POL.) - EQ. ACIMA DE 1001 M</v>
          </cell>
          <cell r="C2870" t="str">
            <v>UN</v>
          </cell>
          <cell r="D2870">
            <v>0</v>
          </cell>
        </row>
        <row r="2871">
          <cell r="A2871" t="str">
            <v>201609</v>
          </cell>
          <cell r="B2871" t="str">
            <v>DIAMETRO 219 MM (8 5/8 POL.) - EQ. DE 301 A 1000 M</v>
          </cell>
          <cell r="C2871" t="str">
            <v>UN</v>
          </cell>
          <cell r="D2871">
            <v>0</v>
          </cell>
        </row>
        <row r="2872">
          <cell r="A2872" t="str">
            <v>201610</v>
          </cell>
          <cell r="B2872" t="str">
            <v>DIAMETRO 219 MM (8 5/8 POL.) - EQ. ACIMA DE 1001 M</v>
          </cell>
          <cell r="C2872" t="str">
            <v>UN</v>
          </cell>
          <cell r="D2872">
            <v>0</v>
          </cell>
        </row>
        <row r="2873">
          <cell r="A2873" t="str">
            <v>201611</v>
          </cell>
          <cell r="B2873" t="str">
            <v>DIAMETRO 168 MM (6 5/8 POL.) - EQ. DE 301 A 1000 M</v>
          </cell>
          <cell r="C2873" t="str">
            <v>UN</v>
          </cell>
          <cell r="D2873">
            <v>0</v>
          </cell>
        </row>
        <row r="2874">
          <cell r="A2874" t="str">
            <v>201612</v>
          </cell>
          <cell r="B2874" t="str">
            <v>DIAMETRO 168 MM (6 5/8 POL.) - EQ. ACIMA DE 1001 M</v>
          </cell>
          <cell r="C2874" t="str">
            <v>UN</v>
          </cell>
          <cell r="D2874">
            <v>0</v>
          </cell>
        </row>
        <row r="2876">
          <cell r="A2876" t="str">
            <v>201700</v>
          </cell>
          <cell r="B2876" t="str">
            <v>REDUCAO CONICA ROSCA ESQUERDA</v>
          </cell>
        </row>
        <row r="2877">
          <cell r="A2877" t="str">
            <v>201701</v>
          </cell>
          <cell r="B2877" t="str">
            <v>DIAMETRO  8 5/8 X 4 1/2 POL.</v>
          </cell>
          <cell r="C2877" t="str">
            <v>UN</v>
          </cell>
          <cell r="D2877">
            <v>0</v>
          </cell>
        </row>
        <row r="2878">
          <cell r="A2878" t="str">
            <v>201702</v>
          </cell>
          <cell r="B2878" t="str">
            <v>DIAMETRO  8 5/8 X 5 1/2 POL.</v>
          </cell>
          <cell r="C2878" t="str">
            <v>UN</v>
          </cell>
          <cell r="D2878">
            <v>0</v>
          </cell>
        </row>
        <row r="2879">
          <cell r="A2879" t="str">
            <v>201703</v>
          </cell>
          <cell r="B2879" t="str">
            <v>DIAMETRO  9 5/8 X 4 1/2 POL.</v>
          </cell>
          <cell r="C2879" t="str">
            <v>UN</v>
          </cell>
          <cell r="D2879">
            <v>0</v>
          </cell>
        </row>
        <row r="2880">
          <cell r="A2880" t="str">
            <v>201704</v>
          </cell>
          <cell r="B2880" t="str">
            <v>DIAMETRO  9 5/8 X 5 1/2 POL.</v>
          </cell>
          <cell r="C2880" t="str">
            <v>UN</v>
          </cell>
          <cell r="D2880">
            <v>0</v>
          </cell>
        </row>
        <row r="2881">
          <cell r="A2881" t="str">
            <v>201705</v>
          </cell>
          <cell r="B2881" t="str">
            <v>DIAMETRO 10 3/4 X 5 1/2 POL.</v>
          </cell>
          <cell r="C2881" t="str">
            <v>UN</v>
          </cell>
          <cell r="D2881">
            <v>0</v>
          </cell>
        </row>
        <row r="2882">
          <cell r="A2882" t="str">
            <v>201706</v>
          </cell>
          <cell r="B2882" t="str">
            <v>DIAMETRO 13 3/8 X 5 1/2 POL.</v>
          </cell>
          <cell r="C2882" t="str">
            <v>UN</v>
          </cell>
          <cell r="D2882">
            <v>0</v>
          </cell>
        </row>
        <row r="2883">
          <cell r="A2883" t="str">
            <v>201707</v>
          </cell>
          <cell r="B2883" t="str">
            <v>DIAMETRO 16 X 5 1/2 POL.</v>
          </cell>
          <cell r="C2883" t="str">
            <v>UN</v>
          </cell>
          <cell r="D2883">
            <v>0</v>
          </cell>
        </row>
        <row r="2884">
          <cell r="A2884" t="str">
            <v>201708</v>
          </cell>
          <cell r="B2884" t="str">
            <v>DIAMETRO 20 X 5 1/2 POL.</v>
          </cell>
          <cell r="C2884" t="str">
            <v>UN</v>
          </cell>
          <cell r="D2884">
            <v>0</v>
          </cell>
        </row>
        <row r="2885">
          <cell r="A2885" t="str">
            <v>201709</v>
          </cell>
          <cell r="B2885" t="str">
            <v>DIAMETRO 6 5/8 X 4 1/2 POL.</v>
          </cell>
          <cell r="C2885" t="str">
            <v>UN</v>
          </cell>
          <cell r="D2885">
            <v>0</v>
          </cell>
        </row>
        <row r="2887">
          <cell r="A2887" t="str">
            <v>201800</v>
          </cell>
          <cell r="B2887" t="str">
            <v>FILTROS ESPIRALADOS, PERFIL V, GALVANIZADOS</v>
          </cell>
        </row>
        <row r="2888">
          <cell r="A2888" t="str">
            <v>201801</v>
          </cell>
          <cell r="B2888" t="str">
            <v>DIAMETRO 356 MM (14 POL.)</v>
          </cell>
          <cell r="C2888" t="str">
            <v>M</v>
          </cell>
          <cell r="D2888">
            <v>728.62</v>
          </cell>
        </row>
        <row r="2889">
          <cell r="A2889" t="str">
            <v>201802</v>
          </cell>
          <cell r="B2889" t="str">
            <v>DIAMETRO 305 MM (12 POL.)</v>
          </cell>
          <cell r="C2889" t="str">
            <v>M</v>
          </cell>
          <cell r="D2889">
            <v>610.41</v>
          </cell>
        </row>
        <row r="2890">
          <cell r="A2890" t="str">
            <v>201803</v>
          </cell>
          <cell r="B2890" t="str">
            <v>DIAMETRO 254 MM (10 POL.)</v>
          </cell>
          <cell r="C2890" t="str">
            <v>M</v>
          </cell>
          <cell r="D2890">
            <v>499.24</v>
          </cell>
        </row>
        <row r="2891">
          <cell r="A2891" t="str">
            <v>201804</v>
          </cell>
          <cell r="B2891" t="str">
            <v>DIAMETRO 203 MM ( 8 POL.)</v>
          </cell>
          <cell r="C2891" t="str">
            <v>M</v>
          </cell>
          <cell r="D2891">
            <v>372.26</v>
          </cell>
        </row>
        <row r="2892">
          <cell r="A2892" t="str">
            <v>201805</v>
          </cell>
          <cell r="B2892" t="str">
            <v>DIAMETRO 152 MM ( 6 POL.)</v>
          </cell>
          <cell r="C2892" t="str">
            <v>M</v>
          </cell>
          <cell r="D2892">
            <v>224.21</v>
          </cell>
        </row>
        <row r="2894">
          <cell r="A2894" t="str">
            <v>201900</v>
          </cell>
          <cell r="B2894" t="str">
            <v>FILTROS ESPIRALADOS, PERFIL V, GALVANIZADOS - REFORCADOS</v>
          </cell>
        </row>
        <row r="2895">
          <cell r="A2895" t="str">
            <v>201901</v>
          </cell>
          <cell r="B2895" t="str">
            <v>DIAMETRO 356 MM (14 POL.)</v>
          </cell>
          <cell r="C2895" t="str">
            <v>M</v>
          </cell>
          <cell r="D2895">
            <v>776.97</v>
          </cell>
        </row>
        <row r="2896">
          <cell r="A2896" t="str">
            <v>201902</v>
          </cell>
          <cell r="B2896" t="str">
            <v>DIAMETRO 305 MM (12 POL.)</v>
          </cell>
          <cell r="C2896" t="str">
            <v>M</v>
          </cell>
          <cell r="D2896">
            <v>649.37</v>
          </cell>
        </row>
        <row r="2897">
          <cell r="A2897" t="str">
            <v>201903</v>
          </cell>
          <cell r="B2897" t="str">
            <v>DIAMETRO 254 MM (10 POL.)</v>
          </cell>
          <cell r="C2897" t="str">
            <v>M</v>
          </cell>
          <cell r="D2897">
            <v>555.66</v>
          </cell>
        </row>
        <row r="2898">
          <cell r="A2898" t="str">
            <v>201904</v>
          </cell>
          <cell r="B2898" t="str">
            <v>DIAMETRO 203 MM ( 8 POL.)</v>
          </cell>
          <cell r="C2898" t="str">
            <v>M</v>
          </cell>
          <cell r="D2898">
            <v>435.4</v>
          </cell>
        </row>
        <row r="2899">
          <cell r="A2899" t="str">
            <v>201905</v>
          </cell>
          <cell r="B2899" t="str">
            <v>DIAMETRO 152 MM ( 6 POL.)</v>
          </cell>
          <cell r="C2899" t="str">
            <v>M</v>
          </cell>
          <cell r="D2899">
            <v>314.20999999999998</v>
          </cell>
        </row>
        <row r="2901">
          <cell r="A2901" t="str">
            <v>202000</v>
          </cell>
          <cell r="B2901" t="str">
            <v>FILTROS ESPIRALADOS, PERFIL V, GALVANIZADOS - SUPER-REFORCADOS</v>
          </cell>
        </row>
        <row r="2902">
          <cell r="A2902" t="str">
            <v>202001</v>
          </cell>
          <cell r="B2902" t="str">
            <v>DIAMETRO 356 MM (14 POL.)</v>
          </cell>
          <cell r="C2902" t="str">
            <v>M</v>
          </cell>
          <cell r="D2902">
            <v>798.61</v>
          </cell>
        </row>
        <row r="2903">
          <cell r="A2903" t="str">
            <v>202002</v>
          </cell>
          <cell r="B2903" t="str">
            <v>DIAMETRO 305 MM (12 POL.)</v>
          </cell>
          <cell r="C2903" t="str">
            <v>M</v>
          </cell>
          <cell r="D2903">
            <v>696.38</v>
          </cell>
        </row>
        <row r="2904">
          <cell r="A2904" t="str">
            <v>202003</v>
          </cell>
          <cell r="B2904" t="str">
            <v>DIAMETRO 254 MM (10 POL.)</v>
          </cell>
          <cell r="C2904" t="str">
            <v>M</v>
          </cell>
          <cell r="D2904">
            <v>590.58000000000004</v>
          </cell>
        </row>
        <row r="2905">
          <cell r="A2905" t="str">
            <v>202004</v>
          </cell>
          <cell r="B2905" t="str">
            <v>DIAMETRO 203 MM ( 8 POL.)</v>
          </cell>
          <cell r="C2905" t="str">
            <v>M</v>
          </cell>
          <cell r="D2905">
            <v>485.31</v>
          </cell>
        </row>
        <row r="2906">
          <cell r="A2906" t="str">
            <v>202005</v>
          </cell>
          <cell r="B2906" t="str">
            <v>DIAMETRO 152 MM ( 6 POL.)</v>
          </cell>
          <cell r="C2906" t="str">
            <v>M</v>
          </cell>
          <cell r="D2906">
            <v>361.22</v>
          </cell>
        </row>
        <row r="2908">
          <cell r="A2908" t="str">
            <v>202100</v>
          </cell>
          <cell r="B2908" t="str">
            <v>FILTROS ESPIRALADOS, PERFIL V, GALVANIZADOS - HIPER-REFORCADOS</v>
          </cell>
        </row>
        <row r="2909">
          <cell r="A2909" t="str">
            <v>202101</v>
          </cell>
          <cell r="B2909" t="str">
            <v>DIAMETRO 356 MM (14 POL.)</v>
          </cell>
          <cell r="C2909" t="str">
            <v>M</v>
          </cell>
          <cell r="D2909">
            <v>873.57</v>
          </cell>
        </row>
        <row r="2910">
          <cell r="A2910" t="str">
            <v>202102</v>
          </cell>
          <cell r="B2910" t="str">
            <v>DIAMETRO 305 MM (12 POL.)</v>
          </cell>
          <cell r="C2910" t="str">
            <v>M</v>
          </cell>
          <cell r="D2910">
            <v>823.41</v>
          </cell>
        </row>
        <row r="2911">
          <cell r="A2911" t="str">
            <v>202103</v>
          </cell>
          <cell r="B2911" t="str">
            <v>DIAMETRO 254 MM (10 POL.)</v>
          </cell>
          <cell r="C2911" t="str">
            <v>M</v>
          </cell>
          <cell r="D2911">
            <v>680.6</v>
          </cell>
        </row>
        <row r="2912">
          <cell r="A2912" t="str">
            <v>202104</v>
          </cell>
          <cell r="B2912" t="str">
            <v>DIAMETRO 203 MM ( 8 POL.)</v>
          </cell>
          <cell r="C2912" t="str">
            <v>M</v>
          </cell>
          <cell r="D2912">
            <v>530.33000000000004</v>
          </cell>
        </row>
        <row r="2913">
          <cell r="A2913" t="str">
            <v>202105</v>
          </cell>
          <cell r="B2913" t="str">
            <v>DIAMETRO 152 MM ( 6 POL.)</v>
          </cell>
          <cell r="C2913" t="str">
            <v>M</v>
          </cell>
          <cell r="D2913">
            <v>432.88</v>
          </cell>
        </row>
        <row r="2915">
          <cell r="A2915" t="str">
            <v>202200</v>
          </cell>
          <cell r="B2915" t="str">
            <v>FILTROS ESPIRALADOS, PERFIL V, GALVANIZADOS - JAQUETADOS - SOBRE TUBOS API 5A</v>
          </cell>
        </row>
        <row r="2916">
          <cell r="A2916" t="str">
            <v>202201</v>
          </cell>
          <cell r="B2916" t="str">
            <v>720/520 FUROS/METROS: DIAMETRO 8 5/8 POL.</v>
          </cell>
          <cell r="C2916" t="str">
            <v>M</v>
          </cell>
          <cell r="D2916">
            <v>834.38</v>
          </cell>
        </row>
        <row r="2917">
          <cell r="A2917" t="str">
            <v>202202</v>
          </cell>
          <cell r="B2917" t="str">
            <v>600 FUROS/METROS: DIAMETRO 6 5/8 POL.</v>
          </cell>
          <cell r="C2917" t="str">
            <v>M</v>
          </cell>
          <cell r="D2917">
            <v>613.11</v>
          </cell>
        </row>
        <row r="2918">
          <cell r="A2918" t="str">
            <v>202203</v>
          </cell>
          <cell r="B2918" t="str">
            <v>840 FUROS/METROS: DIAMETRO 10 3/4 POL.</v>
          </cell>
          <cell r="C2918" t="str">
            <v>M</v>
          </cell>
          <cell r="D2918">
            <v>1149.6500000000001</v>
          </cell>
        </row>
        <row r="2920">
          <cell r="A2920" t="str">
            <v>202300</v>
          </cell>
          <cell r="B2920" t="str">
            <v>FILTROS EM PVC RIGIDO, NERVURADO, DIN 4925</v>
          </cell>
        </row>
        <row r="2921">
          <cell r="A2921" t="str">
            <v>202301</v>
          </cell>
          <cell r="B2921" t="str">
            <v>DIAMETRO 250 MM (10 POL.) - STANDARD</v>
          </cell>
          <cell r="C2921" t="str">
            <v>M</v>
          </cell>
          <cell r="D2921">
            <v>207.73</v>
          </cell>
        </row>
        <row r="2922">
          <cell r="A2922" t="str">
            <v>202302</v>
          </cell>
          <cell r="B2922" t="str">
            <v>DIAMETRO 206 MM ( 8 POL.) - STANDARD</v>
          </cell>
          <cell r="C2922" t="str">
            <v>M</v>
          </cell>
          <cell r="D2922">
            <v>157.88999999999999</v>
          </cell>
        </row>
        <row r="2923">
          <cell r="A2923" t="str">
            <v>202303</v>
          </cell>
          <cell r="B2923" t="str">
            <v>DIAMETRO 154 MM ( 6 POL.) - STANDARD</v>
          </cell>
          <cell r="C2923" t="str">
            <v>M</v>
          </cell>
          <cell r="D2923">
            <v>113.08</v>
          </cell>
        </row>
        <row r="2924">
          <cell r="A2924" t="str">
            <v>202304</v>
          </cell>
          <cell r="B2924" t="str">
            <v>DIAMETRO 250 MM (10 POL.) - REFORCADO</v>
          </cell>
          <cell r="C2924" t="str">
            <v>M</v>
          </cell>
          <cell r="D2924">
            <v>218.41</v>
          </cell>
        </row>
        <row r="2925">
          <cell r="A2925" t="str">
            <v>202305</v>
          </cell>
          <cell r="B2925" t="str">
            <v>DIAMETRO 200 MM ( 8 POL.) - REFORCADO</v>
          </cell>
          <cell r="C2925" t="str">
            <v>M</v>
          </cell>
          <cell r="D2925">
            <v>159</v>
          </cell>
        </row>
        <row r="2926">
          <cell r="A2926" t="str">
            <v>202306</v>
          </cell>
          <cell r="B2926" t="str">
            <v>DIAMETRO 150 MM ( 6 POL.) - REFORCADO</v>
          </cell>
          <cell r="C2926" t="str">
            <v>M</v>
          </cell>
          <cell r="D2926">
            <v>105.4</v>
          </cell>
        </row>
        <row r="2928">
          <cell r="A2928">
            <v>202400</v>
          </cell>
          <cell r="B2928" t="str">
            <v>FILTROS ESTAMPADOS, TIPO NOLD, PRETOS</v>
          </cell>
        </row>
        <row r="2929">
          <cell r="A2929" t="str">
            <v>202401</v>
          </cell>
          <cell r="B2929" t="str">
            <v>DIAMETRO 203 MM (8 POL.)</v>
          </cell>
          <cell r="C2929" t="str">
            <v>M</v>
          </cell>
          <cell r="D2929">
            <v>78.209999999999994</v>
          </cell>
        </row>
        <row r="2930">
          <cell r="A2930" t="str">
            <v>202402</v>
          </cell>
          <cell r="B2930" t="str">
            <v>DIAMETRO 152 MM (6 POL.)</v>
          </cell>
          <cell r="C2930" t="str">
            <v>M</v>
          </cell>
          <cell r="D2930">
            <v>63.93</v>
          </cell>
        </row>
        <row r="2932">
          <cell r="A2932" t="str">
            <v>202500</v>
          </cell>
          <cell r="B2932" t="str">
            <v>PRE-FILTROS</v>
          </cell>
        </row>
        <row r="2933">
          <cell r="A2933" t="str">
            <v>202501</v>
          </cell>
          <cell r="B2933" t="str">
            <v>TIPO JACAREI - SUB-ARREDONDADO - (CIRCULACAO D'AGUA) - (1,5 T/M3)</v>
          </cell>
          <cell r="C2933" t="str">
            <v>M3</v>
          </cell>
          <cell r="D2933">
            <v>854.79</v>
          </cell>
        </row>
        <row r="2934">
          <cell r="A2934" t="str">
            <v>202502</v>
          </cell>
          <cell r="B2934" t="str">
            <v>TIPO PEROLA - ARREDONDADO - (CIRCULACAO D'AGUA NO CONTRA-FLUXO) - (1,5 T/M3)</v>
          </cell>
          <cell r="C2934" t="str">
            <v>M3</v>
          </cell>
          <cell r="D2934">
            <v>1230.56</v>
          </cell>
        </row>
        <row r="2935">
          <cell r="A2935" t="str">
            <v>202503</v>
          </cell>
          <cell r="B2935" t="str">
            <v>TIPO PEROLA - ARREDONDADO - (CIRCULACAO REVERSA) - EQ. DE 301 A 1000 M (1,5 T/M3)</v>
          </cell>
          <cell r="C2935" t="str">
            <v>M3</v>
          </cell>
          <cell r="D2935">
            <v>1397.21</v>
          </cell>
        </row>
        <row r="2936">
          <cell r="A2936" t="str">
            <v>202504</v>
          </cell>
          <cell r="B2936" t="str">
            <v>TIPO PEROLA - ARREDONDADO - (CIRCULACAO REVERSA) - EQ. ACIMA DE 1001 M(1,5 T/M3)</v>
          </cell>
          <cell r="C2936" t="str">
            <v>M3</v>
          </cell>
          <cell r="D2936">
            <v>1497.08</v>
          </cell>
        </row>
        <row r="2938">
          <cell r="A2938" t="str">
            <v>202600</v>
          </cell>
          <cell r="B2938" t="str">
            <v>DESENVOLVIMENTO</v>
          </cell>
        </row>
        <row r="2939">
          <cell r="A2939" t="str">
            <v>202601</v>
          </cell>
          <cell r="B2939" t="str">
            <v>COM COMPRESSOR 175 LB/POL.2</v>
          </cell>
          <cell r="C2939" t="str">
            <v>H</v>
          </cell>
          <cell r="D2939">
            <v>84.12</v>
          </cell>
        </row>
        <row r="2940">
          <cell r="A2940" t="str">
            <v>202602</v>
          </cell>
          <cell r="B2940" t="str">
            <v>COM COMPRESSOR 250 LB/POL.2</v>
          </cell>
          <cell r="C2940" t="str">
            <v>H</v>
          </cell>
          <cell r="D2940">
            <v>88.11</v>
          </cell>
        </row>
        <row r="2941">
          <cell r="A2941" t="str">
            <v>202603</v>
          </cell>
          <cell r="B2941" t="str">
            <v>COM PLUNGE OU PISTAO COM VALVULA</v>
          </cell>
          <cell r="C2941" t="str">
            <v>H</v>
          </cell>
          <cell r="D2941">
            <v>77.19</v>
          </cell>
        </row>
        <row r="2942">
          <cell r="A2942" t="str">
            <v>202604</v>
          </cell>
          <cell r="B2942" t="str">
            <v>COM BOMBA SUBMERSA ATE 20 HP</v>
          </cell>
          <cell r="C2942" t="str">
            <v>H</v>
          </cell>
          <cell r="D2942">
            <v>96.22</v>
          </cell>
        </row>
        <row r="2943">
          <cell r="A2943" t="str">
            <v>202605</v>
          </cell>
          <cell r="B2943" t="str">
            <v>COM BOMBA SUBMERSA DE  20,1 A  35 HP</v>
          </cell>
          <cell r="C2943" t="str">
            <v>H</v>
          </cell>
          <cell r="D2943">
            <v>118.76</v>
          </cell>
        </row>
        <row r="2944">
          <cell r="A2944" t="str">
            <v>202606</v>
          </cell>
          <cell r="B2944" t="str">
            <v>COM BOMBA SUBMERSA DE  35,1 A  60 HP</v>
          </cell>
          <cell r="C2944" t="str">
            <v>H</v>
          </cell>
          <cell r="D2944">
            <v>148.6</v>
          </cell>
        </row>
        <row r="2945">
          <cell r="A2945" t="str">
            <v>202607</v>
          </cell>
          <cell r="B2945" t="str">
            <v>COM BOMBA SUBMERSA DE  60,1 A  90 HP</v>
          </cell>
          <cell r="C2945" t="str">
            <v>H</v>
          </cell>
          <cell r="D2945">
            <v>159.81</v>
          </cell>
        </row>
        <row r="2946">
          <cell r="A2946" t="str">
            <v>202608</v>
          </cell>
          <cell r="B2946" t="str">
            <v>COM BOMBA SUBMERSA DE  90,1 A 120 HP</v>
          </cell>
          <cell r="C2946" t="str">
            <v>H</v>
          </cell>
          <cell r="D2946">
            <v>162.28</v>
          </cell>
        </row>
        <row r="2947">
          <cell r="A2947" t="str">
            <v>202609</v>
          </cell>
          <cell r="B2947" t="str">
            <v>COM BOMBA SUBMERSA DE 120,1 A 150 HP</v>
          </cell>
          <cell r="C2947" t="str">
            <v>H</v>
          </cell>
          <cell r="D2947">
            <v>167.27</v>
          </cell>
        </row>
        <row r="2948">
          <cell r="A2948" t="str">
            <v>202610</v>
          </cell>
          <cell r="B2948" t="str">
            <v>COM BOMBA SUBMERSA DE 150,1 A 180 HP</v>
          </cell>
          <cell r="C2948" t="str">
            <v>H</v>
          </cell>
          <cell r="D2948">
            <v>171.57</v>
          </cell>
        </row>
        <row r="2949">
          <cell r="A2949" t="str">
            <v>202611</v>
          </cell>
          <cell r="B2949" t="str">
            <v>COM BOMBA SUBMERSA DE 180,1 A 210 HP</v>
          </cell>
          <cell r="C2949" t="str">
            <v>H</v>
          </cell>
          <cell r="D2949">
            <v>176.89</v>
          </cell>
        </row>
        <row r="2950">
          <cell r="A2950" t="str">
            <v>202612</v>
          </cell>
          <cell r="B2950" t="str">
            <v>COM BOMBA SUBMERSA DE 210,1 A 250 HP</v>
          </cell>
          <cell r="C2950" t="str">
            <v>H</v>
          </cell>
          <cell r="D2950">
            <v>198.03</v>
          </cell>
        </row>
        <row r="2951">
          <cell r="A2951" t="str">
            <v>202613</v>
          </cell>
          <cell r="B2951" t="str">
            <v>COM BOMBA EIXO PROLONGADO ATE 500 HP - EQ. DE 301 A 1000 M</v>
          </cell>
          <cell r="C2951" t="str">
            <v>H</v>
          </cell>
          <cell r="D2951">
            <v>539.79</v>
          </cell>
        </row>
        <row r="2952">
          <cell r="A2952" t="str">
            <v>202614</v>
          </cell>
          <cell r="B2952" t="str">
            <v>COM BOMBA EIXO PROLONGADO ATE 500 HP - EQ. ACIMA DE 1001 M</v>
          </cell>
          <cell r="C2952" t="str">
            <v>H</v>
          </cell>
          <cell r="D2952">
            <v>619.39</v>
          </cell>
        </row>
        <row r="2954">
          <cell r="A2954" t="str">
            <v>202700</v>
          </cell>
          <cell r="B2954" t="str">
            <v>ENSAIOS DE VAZAO COM BOMBA</v>
          </cell>
        </row>
        <row r="2955">
          <cell r="A2955" t="str">
            <v>202701</v>
          </cell>
          <cell r="B2955" t="str">
            <v>SUBMERSA ATE 20 HP</v>
          </cell>
          <cell r="C2955" t="str">
            <v>H</v>
          </cell>
          <cell r="D2955">
            <v>96.22</v>
          </cell>
        </row>
        <row r="2956">
          <cell r="A2956" t="str">
            <v>202702</v>
          </cell>
          <cell r="B2956" t="str">
            <v>SUBMERSA DE  20,1 A  35 HP</v>
          </cell>
          <cell r="C2956" t="str">
            <v>H</v>
          </cell>
          <cell r="D2956">
            <v>118.76</v>
          </cell>
        </row>
        <row r="2957">
          <cell r="A2957" t="str">
            <v>202703</v>
          </cell>
          <cell r="B2957" t="str">
            <v>SUBMERSA DE  35,1 A  60 HP</v>
          </cell>
          <cell r="C2957" t="str">
            <v>H</v>
          </cell>
          <cell r="D2957">
            <v>148.6</v>
          </cell>
        </row>
        <row r="2958">
          <cell r="A2958" t="str">
            <v>202704</v>
          </cell>
          <cell r="B2958" t="str">
            <v>SUBMERSA DE  60,1 A  90 HP</v>
          </cell>
          <cell r="C2958" t="str">
            <v>H</v>
          </cell>
          <cell r="D2958">
            <v>159.81</v>
          </cell>
        </row>
        <row r="2959">
          <cell r="A2959" t="str">
            <v>202705</v>
          </cell>
          <cell r="B2959" t="str">
            <v>SUBMERSA DE  90,1 A 120 HP</v>
          </cell>
          <cell r="C2959" t="str">
            <v>H</v>
          </cell>
          <cell r="D2959">
            <v>162.28</v>
          </cell>
        </row>
        <row r="2960">
          <cell r="A2960" t="str">
            <v>202706</v>
          </cell>
          <cell r="B2960" t="str">
            <v>SUBMERSA DE 120,1 A 150 HP</v>
          </cell>
          <cell r="C2960" t="str">
            <v>H</v>
          </cell>
          <cell r="D2960">
            <v>167.27</v>
          </cell>
        </row>
        <row r="2961">
          <cell r="A2961" t="str">
            <v>202707</v>
          </cell>
          <cell r="B2961" t="str">
            <v>SUBMERSA DE 150,1 A 180 HP</v>
          </cell>
          <cell r="C2961" t="str">
            <v>H</v>
          </cell>
          <cell r="D2961">
            <v>171.57</v>
          </cell>
        </row>
        <row r="2962">
          <cell r="A2962" t="str">
            <v>202708</v>
          </cell>
          <cell r="B2962" t="str">
            <v>SUBMERSA DE 180,1 A 210 HP</v>
          </cell>
          <cell r="C2962" t="str">
            <v>H</v>
          </cell>
          <cell r="D2962">
            <v>176.89</v>
          </cell>
        </row>
        <row r="2963">
          <cell r="A2963" t="str">
            <v>202709</v>
          </cell>
          <cell r="B2963" t="str">
            <v>SUBMERSA DE 210,1 A 250 HP</v>
          </cell>
          <cell r="C2963" t="str">
            <v>H</v>
          </cell>
          <cell r="D2963">
            <v>198.03</v>
          </cell>
        </row>
        <row r="2964">
          <cell r="A2964" t="str">
            <v>202710</v>
          </cell>
          <cell r="B2964" t="str">
            <v>EIXO PROLONGADO ATE 500 HP - EQ. DE 301 A 1000 M</v>
          </cell>
          <cell r="C2964" t="str">
            <v>H</v>
          </cell>
          <cell r="D2964">
            <v>539.79</v>
          </cell>
        </row>
        <row r="2965">
          <cell r="A2965" t="str">
            <v>202711</v>
          </cell>
          <cell r="B2965" t="str">
            <v>EIXO PROLONGADO ATE 500 HP - EQ. ACIMA DE 1001 M</v>
          </cell>
          <cell r="C2965" t="str">
            <v>H</v>
          </cell>
          <cell r="D2965">
            <v>619.39</v>
          </cell>
        </row>
        <row r="2967">
          <cell r="A2967" t="str">
            <v>202800</v>
          </cell>
          <cell r="B2967" t="str">
            <v>PRODUTOS QUIMICOS</v>
          </cell>
        </row>
        <row r="2968">
          <cell r="A2968" t="str">
            <v>202801</v>
          </cell>
          <cell r="B2968" t="str">
            <v>DISPERSANTE (HEXAMETAFOSFATO DE SODIO, DISPERGEL OU SIMILAR)</v>
          </cell>
          <cell r="C2968" t="str">
            <v>KG</v>
          </cell>
          <cell r="D2968">
            <v>7.63</v>
          </cell>
        </row>
        <row r="2970">
          <cell r="A2970" t="str">
            <v>202900</v>
          </cell>
          <cell r="B2970" t="str">
            <v>FLUIDO</v>
          </cell>
        </row>
        <row r="2971">
          <cell r="A2971" t="str">
            <v>202901</v>
          </cell>
          <cell r="B2971" t="str">
            <v>PARA PERFURACAO (DMP 2000, S 1500 OU SIMILAR)</v>
          </cell>
          <cell r="C2971" t="str">
            <v>KG</v>
          </cell>
          <cell r="D2971">
            <v>23.46</v>
          </cell>
        </row>
        <row r="2973">
          <cell r="A2973" t="str">
            <v>203000</v>
          </cell>
          <cell r="B2973" t="str">
            <v>ENDOSCOPIA (PERFILAGEM OPTICA)</v>
          </cell>
        </row>
        <row r="2974">
          <cell r="A2974" t="str">
            <v>203001</v>
          </cell>
          <cell r="B2974" t="str">
            <v>PERFILAGEM OPTICA ATE 200 M DE PROFUNDIDADE</v>
          </cell>
          <cell r="C2974" t="str">
            <v>M</v>
          </cell>
          <cell r="D2974">
            <v>19.95</v>
          </cell>
        </row>
        <row r="2975">
          <cell r="A2975" t="str">
            <v>203002</v>
          </cell>
          <cell r="B2975" t="str">
            <v>PERFILAGEM OPTICA DE 201 A   400 M DE PROFUNDIDADE</v>
          </cell>
          <cell r="C2975" t="str">
            <v>M</v>
          </cell>
          <cell r="D2975">
            <v>19.95</v>
          </cell>
        </row>
        <row r="2976">
          <cell r="A2976" t="str">
            <v>203003</v>
          </cell>
          <cell r="B2976" t="str">
            <v>PERFILAGEM OPTICA DE 401 A   600 M DE PROFUNDIDADE</v>
          </cell>
          <cell r="C2976" t="str">
            <v>M</v>
          </cell>
          <cell r="D2976">
            <v>19.95</v>
          </cell>
        </row>
        <row r="2977">
          <cell r="A2977" t="str">
            <v>203004</v>
          </cell>
          <cell r="B2977" t="str">
            <v>PERFILAGEM OPTICA DE 601 A   800 M DE PROFUNDIDADE</v>
          </cell>
          <cell r="C2977" t="str">
            <v>M</v>
          </cell>
          <cell r="D2977">
            <v>19.95</v>
          </cell>
        </row>
        <row r="2978">
          <cell r="A2978" t="str">
            <v>203005</v>
          </cell>
          <cell r="B2978" t="str">
            <v>PERFILAGEM OPTICA DE 801 A 1.000 M DE PROFUNDIDADE</v>
          </cell>
          <cell r="C2978" t="str">
            <v>M</v>
          </cell>
          <cell r="D2978">
            <v>19.95</v>
          </cell>
        </row>
        <row r="2979">
          <cell r="A2979" t="str">
            <v>203006</v>
          </cell>
          <cell r="B2979" t="str">
            <v>PERFILAGEM OPTICA ACIMA DE 1.001 M DE PROFUNDIDADE</v>
          </cell>
          <cell r="C2979" t="str">
            <v>M</v>
          </cell>
          <cell r="D2979">
            <v>19.95</v>
          </cell>
        </row>
        <row r="2980">
          <cell r="A2980" t="str">
            <v>203007</v>
          </cell>
          <cell r="B2980" t="str">
            <v>TAXA DE TRANSPORTE</v>
          </cell>
          <cell r="C2980" t="str">
            <v>KM</v>
          </cell>
          <cell r="D2980">
            <v>1.59</v>
          </cell>
        </row>
        <row r="2982">
          <cell r="A2982">
            <v>204000</v>
          </cell>
          <cell r="B2982" t="str">
            <v>REVESTIMENTO - TUBO DE ACO LISO</v>
          </cell>
        </row>
        <row r="2983">
          <cell r="A2983">
            <v>204001</v>
          </cell>
          <cell r="B2983" t="str">
            <v>SCH.10, 147,36 KG/M:DIAM.762 MM(30 POL.) - EQ. DE 301 A 1000 M</v>
          </cell>
          <cell r="C2983" t="str">
            <v>M</v>
          </cell>
          <cell r="D2983">
            <v>774.48</v>
          </cell>
        </row>
        <row r="2984">
          <cell r="A2984">
            <v>204002</v>
          </cell>
          <cell r="B2984" t="str">
            <v>SCH.10, 147,36 KG/M:DIAM.762 MM (30 POL.) - EQ. ACIMA DE 1001 M</v>
          </cell>
          <cell r="C2984" t="str">
            <v>M</v>
          </cell>
          <cell r="D2984">
            <v>800.48</v>
          </cell>
        </row>
        <row r="2985">
          <cell r="A2985">
            <v>204003</v>
          </cell>
          <cell r="B2985" t="str">
            <v>SCH.10, 137,42 KG/M:DIAM.711 MM (28 POL.) - EQ. DE 301 A 1000 M</v>
          </cell>
          <cell r="C2985" t="str">
            <v>M</v>
          </cell>
          <cell r="D2985">
            <v>728.9</v>
          </cell>
        </row>
        <row r="2986">
          <cell r="A2986">
            <v>204004</v>
          </cell>
          <cell r="B2986" t="str">
            <v>SCH.10, 137,42 KG/M:DIAM. 711 MM (28 POL.) - EQ. ACIMA DE 1001 M</v>
          </cell>
          <cell r="C2986" t="str">
            <v>M</v>
          </cell>
          <cell r="D2986">
            <v>754.56</v>
          </cell>
        </row>
        <row r="2987">
          <cell r="A2987">
            <v>204005</v>
          </cell>
          <cell r="B2987" t="str">
            <v>SCH.10, 127,50 KG/M:DIAM. 660 MM (26 POL.) - EQ. DE 301 A 1000 M</v>
          </cell>
          <cell r="C2987" t="str">
            <v>M</v>
          </cell>
          <cell r="D2987">
            <v>681.43</v>
          </cell>
        </row>
        <row r="2988">
          <cell r="A2988">
            <v>204006</v>
          </cell>
          <cell r="B2988" t="str">
            <v>SCH.10, 127,50 KG/M:DIAM. 660 MM (26 POL.) - EQ. ACIMA DE 1001 M</v>
          </cell>
          <cell r="C2988" t="str">
            <v>M</v>
          </cell>
          <cell r="D2988">
            <v>706.68</v>
          </cell>
        </row>
        <row r="2989">
          <cell r="A2989">
            <v>204007</v>
          </cell>
          <cell r="B2989" t="str">
            <v>SCH.10, 94,45 KG/M:DIAM. 609 MM (24 POL.) - EQ. DE 301 A 1000 M</v>
          </cell>
          <cell r="C2989" t="str">
            <v>M</v>
          </cell>
          <cell r="D2989">
            <v>524.61</v>
          </cell>
        </row>
        <row r="2990">
          <cell r="A2990">
            <v>204008</v>
          </cell>
          <cell r="B2990" t="str">
            <v>SCH.10, 94,45 KG/M:DIAM.609 MM (24 POL.) - EQ. ACIMA DE 1001 M</v>
          </cell>
          <cell r="C2990" t="str">
            <v>M</v>
          </cell>
          <cell r="D2990">
            <v>549.55999999999995</v>
          </cell>
        </row>
        <row r="2991">
          <cell r="A2991">
            <v>204009</v>
          </cell>
          <cell r="B2991" t="str">
            <v>SCH.10, 86,50 KG/M:DIAM.560 MM (22 POL.) - EQ. DE 301 A 1000 M</v>
          </cell>
          <cell r="C2991" t="str">
            <v>M</v>
          </cell>
          <cell r="D2991">
            <v>493.61</v>
          </cell>
        </row>
        <row r="2992">
          <cell r="A2992">
            <v>204010</v>
          </cell>
          <cell r="B2992" t="str">
            <v>SCH.10, 86,50 KG/M:DIAM. 560 MM (22 POL.) - EQ. ACIMA DE 1001 M</v>
          </cell>
          <cell r="C2992" t="str">
            <v>M</v>
          </cell>
          <cell r="D2992">
            <v>518.17999999999995</v>
          </cell>
        </row>
        <row r="2993">
          <cell r="A2993">
            <v>204011</v>
          </cell>
          <cell r="B2993" t="str">
            <v>SCH.10, 78,54 KG/M:DIAM.508 MM (20 POL.) - EQ. ATE 300 M</v>
          </cell>
          <cell r="C2993" t="str">
            <v>M</v>
          </cell>
          <cell r="D2993">
            <v>422.46</v>
          </cell>
        </row>
        <row r="2994">
          <cell r="A2994">
            <v>204012</v>
          </cell>
          <cell r="B2994" t="str">
            <v>SCH.10, 78,54 KG/M:DIAM. 508 MM (20 POL.) - EQ. DE 301 A 1000 M</v>
          </cell>
          <cell r="C2994" t="str">
            <v>M</v>
          </cell>
          <cell r="D2994">
            <v>453.46</v>
          </cell>
        </row>
        <row r="2995">
          <cell r="A2995">
            <v>204013</v>
          </cell>
          <cell r="B2995" t="str">
            <v>SCH.10, 78,54 KG/M:DIAM. 508 MM (20 POL.) - EQ. ACIMA DE 1001 M</v>
          </cell>
          <cell r="C2995" t="str">
            <v>M</v>
          </cell>
          <cell r="D2995">
            <v>477.73</v>
          </cell>
        </row>
        <row r="2996">
          <cell r="A2996">
            <v>204014</v>
          </cell>
          <cell r="B2996" t="str">
            <v>SCH.20, 117,07 KG/M:DIAM. 508 MM (20 POL.) - EQ. ATE 300 M</v>
          </cell>
          <cell r="C2996" t="str">
            <v>M</v>
          </cell>
          <cell r="D2996">
            <v>575.29999999999995</v>
          </cell>
        </row>
        <row r="2997">
          <cell r="A2997">
            <v>204015</v>
          </cell>
          <cell r="B2997" t="str">
            <v>SCH.20, 117,07 KG/M:DIAM. 508 MM (20 POL.) - EQ. DE 301 A 1000 M</v>
          </cell>
          <cell r="C2997" t="str">
            <v>M</v>
          </cell>
          <cell r="D2997">
            <v>606.29999999999995</v>
          </cell>
        </row>
        <row r="2998">
          <cell r="A2998">
            <v>204016</v>
          </cell>
          <cell r="B2998" t="str">
            <v>SCH.20, 117,07 KG/M:DIAM. 508 MM (20 POL.) - EQ. ACIMA DE 1001 M</v>
          </cell>
          <cell r="C2998" t="str">
            <v>M</v>
          </cell>
          <cell r="D2998">
            <v>630.57000000000005</v>
          </cell>
        </row>
        <row r="2999">
          <cell r="A2999">
            <v>204017</v>
          </cell>
          <cell r="B2999" t="str">
            <v>SCH.10, 70,59 KG/M:DIAM. 457 MM (18 POL.) - EQ. ATE 300 M</v>
          </cell>
          <cell r="C2999" t="str">
            <v>M</v>
          </cell>
          <cell r="D2999">
            <v>387.98</v>
          </cell>
        </row>
        <row r="3000">
          <cell r="A3000">
            <v>204018</v>
          </cell>
          <cell r="B3000" t="str">
            <v>SCH.10, 70,59 KG/M:DIAM. 457 MM (18 POL.) - EQ. DE 301 A 1000 M</v>
          </cell>
          <cell r="C3000" t="str">
            <v>M</v>
          </cell>
          <cell r="D3000">
            <v>418.6</v>
          </cell>
        </row>
        <row r="3001">
          <cell r="A3001">
            <v>204019</v>
          </cell>
          <cell r="B3001" t="str">
            <v>SCH.10, 70,59 KG/M:DIAM. 457 MM (18 POL.) - EQ. ACIMA DE 1001 M</v>
          </cell>
          <cell r="C3001" t="str">
            <v>M</v>
          </cell>
          <cell r="D3001">
            <v>442.54</v>
          </cell>
        </row>
        <row r="3002">
          <cell r="A3002">
            <v>204020</v>
          </cell>
          <cell r="B3002" t="str">
            <v>SCH.20, 87,79 KG/M:DIAM. 457 MM (18 POL.) - EQ. ATE 300 M</v>
          </cell>
          <cell r="C3002" t="str">
            <v>M</v>
          </cell>
          <cell r="D3002">
            <v>459.6</v>
          </cell>
        </row>
        <row r="3003">
          <cell r="A3003">
            <v>204021</v>
          </cell>
          <cell r="B3003" t="str">
            <v>SCH.20, 87,79 KG/M:DIAM. 457 MM (18 POL.) - EQ. DE 301 A 1000 M</v>
          </cell>
          <cell r="C3003" t="str">
            <v>M</v>
          </cell>
          <cell r="D3003">
            <v>490.22</v>
          </cell>
        </row>
        <row r="3004">
          <cell r="A3004">
            <v>204022</v>
          </cell>
          <cell r="B3004" t="str">
            <v>SCH.20, 87,79 KG/M:DIAM. 457 MM (18 POL.) - EQ. ACIMA DE 1001 M</v>
          </cell>
          <cell r="C3004" t="str">
            <v>M</v>
          </cell>
          <cell r="D3004">
            <v>514.16</v>
          </cell>
        </row>
        <row r="3005">
          <cell r="A3005">
            <v>204023</v>
          </cell>
          <cell r="B3005" t="str">
            <v>SCH.10, 62,63 KG/M:DIAM. 406 MM (16 POL.)</v>
          </cell>
          <cell r="C3005" t="str">
            <v>M</v>
          </cell>
          <cell r="D3005">
            <v>322.24</v>
          </cell>
        </row>
        <row r="3006">
          <cell r="A3006">
            <v>204024</v>
          </cell>
          <cell r="B3006" t="str">
            <v>SCH.20, 77,86 KG/M:DIAM. 406 MM (16 POL.)</v>
          </cell>
          <cell r="C3006" t="str">
            <v>M</v>
          </cell>
          <cell r="D3006">
            <v>380.87</v>
          </cell>
        </row>
        <row r="3007">
          <cell r="A3007">
            <v>204025</v>
          </cell>
          <cell r="B3007" t="str">
            <v>SCH.10, 54,68 KG/M:DIAM. 356 MM (14 POL.)</v>
          </cell>
          <cell r="C3007" t="str">
            <v>M</v>
          </cell>
          <cell r="D3007">
            <v>282.86</v>
          </cell>
        </row>
        <row r="3008">
          <cell r="A3008">
            <v>204026</v>
          </cell>
          <cell r="B3008" t="str">
            <v>SCH.20, 67,94 KG/M:DIAM. 356 MM (14 POL.)</v>
          </cell>
          <cell r="C3008" t="str">
            <v>M</v>
          </cell>
          <cell r="D3008">
            <v>344.85</v>
          </cell>
        </row>
        <row r="3009">
          <cell r="A3009">
            <v>204027</v>
          </cell>
          <cell r="B3009" t="str">
            <v>SCH.30, 81,28 KG/M:DIAM. 356 MM (14 POL.) - EQ. ATE 300 M</v>
          </cell>
          <cell r="C3009" t="str">
            <v>M</v>
          </cell>
          <cell r="D3009">
            <v>382.66</v>
          </cell>
        </row>
        <row r="3010">
          <cell r="A3010">
            <v>204028</v>
          </cell>
          <cell r="B3010" t="str">
            <v>SCH.30, 81,28 KG/M:DIAM. 356 MM (14 POL.) - EQ. DE 301 A 1000 M</v>
          </cell>
          <cell r="C3010" t="str">
            <v>M</v>
          </cell>
          <cell r="D3010">
            <v>407.64</v>
          </cell>
        </row>
        <row r="3011">
          <cell r="A3011">
            <v>204029</v>
          </cell>
          <cell r="B3011" t="str">
            <v>SCH.30, 81,28 KG/M:DIAM. 356 MM (14 POL.) - EQ. ACIMA DE 1001 M</v>
          </cell>
          <cell r="C3011" t="str">
            <v>M</v>
          </cell>
          <cell r="D3011">
            <v>427.23</v>
          </cell>
        </row>
        <row r="3012">
          <cell r="A3012">
            <v>204030</v>
          </cell>
          <cell r="B3012" t="str">
            <v>SCH.20, 49,72 KG/M:DIAM. 323 MM (12 3/4 POL.)</v>
          </cell>
          <cell r="C3012" t="str">
            <v>M</v>
          </cell>
          <cell r="D3012">
            <v>261.66000000000003</v>
          </cell>
        </row>
        <row r="3013">
          <cell r="A3013">
            <v>204031</v>
          </cell>
          <cell r="B3013" t="str">
            <v>SCH.30, 65,20 KG/M:DIAM. 323 MM (12 3/4 POL.)</v>
          </cell>
          <cell r="C3013" t="str">
            <v>M</v>
          </cell>
          <cell r="D3013">
            <v>315.48</v>
          </cell>
        </row>
        <row r="3014">
          <cell r="A3014">
            <v>204032</v>
          </cell>
          <cell r="B3014" t="str">
            <v>SCH.40, 79,74 KG/M:DIAM. 323 MM (12 3/4 POL.)</v>
          </cell>
          <cell r="C3014" t="str">
            <v>M</v>
          </cell>
          <cell r="D3014">
            <v>359.68</v>
          </cell>
        </row>
        <row r="3015">
          <cell r="A3015">
            <v>204033</v>
          </cell>
          <cell r="B3015" t="str">
            <v>37,57 KG/M: DIAM. 305 MM (12 POL.)</v>
          </cell>
          <cell r="C3015" t="str">
            <v>M</v>
          </cell>
          <cell r="D3015">
            <v>203.14</v>
          </cell>
        </row>
        <row r="3016">
          <cell r="A3016">
            <v>204034</v>
          </cell>
          <cell r="B3016" t="str">
            <v>31,59 KG/M:DIAM. 273 MM (10 3/4 POL.)</v>
          </cell>
          <cell r="C3016" t="str">
            <v>M</v>
          </cell>
          <cell r="D3016">
            <v>175.95</v>
          </cell>
        </row>
        <row r="3017">
          <cell r="A3017">
            <v>204035</v>
          </cell>
          <cell r="B3017" t="str">
            <v>SCH.20, 41,77 KG/M:DIAM. 273 MM (10 3/4 POL.)</v>
          </cell>
          <cell r="C3017" t="str">
            <v>M</v>
          </cell>
          <cell r="D3017">
            <v>216.81</v>
          </cell>
        </row>
        <row r="3018">
          <cell r="A3018">
            <v>204036</v>
          </cell>
          <cell r="B3018" t="str">
            <v>SCH.30, 51,00 KG/M:DIAM. 273 MM (10 3/4 POL.)</v>
          </cell>
          <cell r="C3018" t="str">
            <v>M</v>
          </cell>
          <cell r="D3018">
            <v>250.95</v>
          </cell>
        </row>
        <row r="3019">
          <cell r="A3019">
            <v>204037</v>
          </cell>
          <cell r="B3019" t="str">
            <v>SCH.40, 60,29 KG/M:DIAM. 273 MM (10 3/4 POL.)</v>
          </cell>
          <cell r="C3019" t="str">
            <v>M</v>
          </cell>
          <cell r="D3019">
            <v>312.39</v>
          </cell>
        </row>
        <row r="3020">
          <cell r="A3020">
            <v>204038</v>
          </cell>
          <cell r="B3020" t="str">
            <v>SCH.20, 33,31 KG/M, GALVANIZADO: DIAM. 203 MM (8 POL.)</v>
          </cell>
          <cell r="C3020" t="str">
            <v>M</v>
          </cell>
          <cell r="D3020">
            <v>187.76</v>
          </cell>
        </row>
        <row r="3021">
          <cell r="A3021">
            <v>204039</v>
          </cell>
          <cell r="B3021" t="str">
            <v>DIN 2440, 19,24 KG/M, GALVANIZADO : DIAM. 152 MM (6 POL.)</v>
          </cell>
          <cell r="C3021" t="str">
            <v>M</v>
          </cell>
          <cell r="D3021">
            <v>120.55</v>
          </cell>
        </row>
        <row r="3022">
          <cell r="A3022">
            <v>204040</v>
          </cell>
          <cell r="B3022" t="str">
            <v>DIN 2440, GALVANIZADO : DIAM. 38 MM (1 1/2 POL.)</v>
          </cell>
          <cell r="C3022" t="str">
            <v>M</v>
          </cell>
          <cell r="D3022">
            <v>17.43</v>
          </cell>
        </row>
        <row r="3023">
          <cell r="A3023">
            <v>204041</v>
          </cell>
          <cell r="B3023" t="str">
            <v>SCH.20, 49,72 KG/M, PRETO : DIAM. 305 MM (12 POL.)</v>
          </cell>
          <cell r="C3023" t="str">
            <v>M</v>
          </cell>
          <cell r="D3023">
            <v>209</v>
          </cell>
        </row>
        <row r="3024">
          <cell r="A3024">
            <v>204042</v>
          </cell>
          <cell r="B3024" t="str">
            <v>SCH.20, 41,77 KG/M, PRETO : DIAM. 254 MM (10 POL.)</v>
          </cell>
          <cell r="C3024" t="str">
            <v>M</v>
          </cell>
          <cell r="D3024">
            <v>188.3</v>
          </cell>
        </row>
        <row r="3025">
          <cell r="A3025">
            <v>204043</v>
          </cell>
          <cell r="B3025" t="str">
            <v>SCH.20, 33,31 KG/M, PRETO : DIAM. 203 MM (8 POL.)</v>
          </cell>
          <cell r="C3025" t="str">
            <v>M</v>
          </cell>
          <cell r="D3025">
            <v>148.99</v>
          </cell>
        </row>
        <row r="3026">
          <cell r="A3026">
            <v>204044</v>
          </cell>
          <cell r="B3026" t="str">
            <v>DIN 2440, 19,24 KG/M, PRETO : DIAM. 152 MM (6 POL.)</v>
          </cell>
          <cell r="C3026" t="str">
            <v>M</v>
          </cell>
          <cell r="D3026">
            <v>95.93</v>
          </cell>
        </row>
        <row r="3027">
          <cell r="A3027">
            <v>204045</v>
          </cell>
          <cell r="B3027" t="str">
            <v>DIN 2440, 1,69 KG/M, GALV.: DIAM. 19 MM (3/4 POL.)</v>
          </cell>
          <cell r="C3027" t="str">
            <v>M</v>
          </cell>
          <cell r="D3027">
            <v>0.51</v>
          </cell>
        </row>
        <row r="3029">
          <cell r="A3029">
            <v>204100</v>
          </cell>
          <cell r="B3029" t="str">
            <v>REVESTIMENTO - TUBOS DE ACO LISO API 5 A</v>
          </cell>
        </row>
        <row r="3030">
          <cell r="A3030">
            <v>204101</v>
          </cell>
          <cell r="B3030" t="str">
            <v>140,00 KG/M : DIAM. 508 MM (20") J OU K 55 - EQ. ATE 300 M</v>
          </cell>
          <cell r="C3030" t="str">
            <v>M</v>
          </cell>
          <cell r="D3030">
            <v>687.64</v>
          </cell>
        </row>
        <row r="3031">
          <cell r="A3031">
            <v>204102</v>
          </cell>
          <cell r="B3031" t="str">
            <v>140,00 KG/M: DIAM. 508 MM (20") J OU K 55 - EQ. DE 301 A 1000 M</v>
          </cell>
          <cell r="C3031" t="str">
            <v>M</v>
          </cell>
          <cell r="D3031">
            <v>718.65</v>
          </cell>
        </row>
        <row r="3032">
          <cell r="A3032">
            <v>204103</v>
          </cell>
          <cell r="B3032" t="str">
            <v>140,00 KG/M : DIAM. 508 MM (20") J OU K 55 - EQ. ACIMA DE 1001 M</v>
          </cell>
          <cell r="C3032" t="str">
            <v>M</v>
          </cell>
          <cell r="D3032">
            <v>742.92</v>
          </cell>
        </row>
        <row r="3033">
          <cell r="A3033">
            <v>204104</v>
          </cell>
          <cell r="B3033" t="str">
            <v>158,64 KG/M : DIAM. 508 MM (20") J OU K 55 - EQ. ATE 300 M</v>
          </cell>
          <cell r="C3033" t="str">
            <v>M</v>
          </cell>
          <cell r="D3033">
            <v>768.64</v>
          </cell>
        </row>
        <row r="3034">
          <cell r="A3034">
            <v>204105</v>
          </cell>
          <cell r="B3034" t="str">
            <v>158,64 KG/M : DIAM. 508 MM (20") J OU K 55 - EQ. DE 301 A 1000 M</v>
          </cell>
          <cell r="C3034" t="str">
            <v>M</v>
          </cell>
          <cell r="D3034">
            <v>799.64</v>
          </cell>
        </row>
        <row r="3035">
          <cell r="A3035">
            <v>204106</v>
          </cell>
          <cell r="B3035" t="str">
            <v>158,64 KG/M : DIAM. 508 MM (20") J OU K 55 - EQ. ACIMA DE 1001 M</v>
          </cell>
          <cell r="C3035" t="str">
            <v>M</v>
          </cell>
          <cell r="D3035">
            <v>823.92</v>
          </cell>
        </row>
        <row r="3036">
          <cell r="A3036">
            <v>204107</v>
          </cell>
          <cell r="B3036" t="str">
            <v>130,34 KG/M : DIAM. 473 MM (18 5/8") J OU K 55 - EQ. ATE 300 M</v>
          </cell>
          <cell r="C3036" t="str">
            <v>M</v>
          </cell>
          <cell r="D3036">
            <v>644.53</v>
          </cell>
        </row>
        <row r="3037">
          <cell r="A3037">
            <v>204108</v>
          </cell>
          <cell r="B3037" t="str">
            <v>130,34 KG/M : DIAM. 473 MM (18 5/8") J OU K 55 - EQ. DE 301 A 1000 M</v>
          </cell>
          <cell r="C3037" t="str">
            <v>M</v>
          </cell>
          <cell r="D3037">
            <v>675.52</v>
          </cell>
        </row>
        <row r="3038">
          <cell r="A3038">
            <v>204109</v>
          </cell>
          <cell r="B3038" t="str">
            <v>130,34 KG/M : DIAM. 473 MM (18 5/8") J OU K 55 - EQ. ACIMA DE 1001 M</v>
          </cell>
          <cell r="C3038" t="str">
            <v>M</v>
          </cell>
          <cell r="D3038">
            <v>699.8</v>
          </cell>
        </row>
        <row r="3039">
          <cell r="A3039">
            <v>204110</v>
          </cell>
          <cell r="B3039" t="str">
            <v>96,82 KG/M : DIAM. 406 MM (16") H 40 - EQ. ATE 300 M</v>
          </cell>
          <cell r="C3039" t="str">
            <v>M</v>
          </cell>
          <cell r="D3039">
            <v>535.41</v>
          </cell>
        </row>
        <row r="3040">
          <cell r="A3040">
            <v>204111</v>
          </cell>
          <cell r="B3040" t="str">
            <v>96,82 KG/M : DIAM. 406 MM (16") H 40 - EQ. DE 301 A 1000 M</v>
          </cell>
          <cell r="C3040" t="str">
            <v>M</v>
          </cell>
          <cell r="D3040">
            <v>566.4</v>
          </cell>
        </row>
        <row r="3041">
          <cell r="A3041">
            <v>204112</v>
          </cell>
          <cell r="B3041" t="str">
            <v>96,82 KG/M : DIAM. 406 MM (16") H 40 - EQ. ACIMA DE 1001 M</v>
          </cell>
          <cell r="C3041" t="str">
            <v>M</v>
          </cell>
          <cell r="D3041">
            <v>590.69000000000005</v>
          </cell>
        </row>
        <row r="3042">
          <cell r="A3042">
            <v>204113</v>
          </cell>
          <cell r="B3042" t="str">
            <v>111,71 KG/M : DIAM. 406 MM (16") J OU K 55 - EQ. ATE 300 M</v>
          </cell>
          <cell r="C3042" t="str">
            <v>M</v>
          </cell>
          <cell r="D3042">
            <v>606.16999999999996</v>
          </cell>
        </row>
        <row r="3043">
          <cell r="A3043">
            <v>204114</v>
          </cell>
          <cell r="B3043" t="str">
            <v>111,71 KG/M: DIAM. 406 MM (16") J OU K 55 - EQ. DE 301 A 1000 M</v>
          </cell>
          <cell r="C3043" t="str">
            <v>M</v>
          </cell>
          <cell r="D3043">
            <v>637.16</v>
          </cell>
        </row>
        <row r="3044">
          <cell r="A3044">
            <v>204115</v>
          </cell>
          <cell r="B3044" t="str">
            <v>111,71 KG/M : DIAM. 406 MM (16") J OU K 55 - EQ. ACIMA DE 1001 M</v>
          </cell>
          <cell r="C3044" t="str">
            <v>M</v>
          </cell>
          <cell r="D3044">
            <v>661.44</v>
          </cell>
        </row>
        <row r="3045">
          <cell r="A3045">
            <v>204116</v>
          </cell>
          <cell r="B3045" t="str">
            <v>125,12 KG/M : DIAM. 406 MM (16") J OU K 55 - EQ. ATE 300 M</v>
          </cell>
          <cell r="C3045" t="str">
            <v>M</v>
          </cell>
          <cell r="D3045">
            <v>669.76</v>
          </cell>
        </row>
        <row r="3046">
          <cell r="A3046">
            <v>204117</v>
          </cell>
          <cell r="B3046" t="str">
            <v>125,12 KG/M : DIAM. 406 MM (16") J OU K 55 - EQ. DE 301 A 1000 M</v>
          </cell>
          <cell r="C3046" t="str">
            <v>M</v>
          </cell>
          <cell r="D3046">
            <v>700.75</v>
          </cell>
        </row>
        <row r="3047">
          <cell r="A3047">
            <v>204118</v>
          </cell>
          <cell r="B3047" t="str">
            <v>125,12 KG/M : DIAM. 406 MM (16") J OU K 55 - EQ. ACIMA DE 1001 M</v>
          </cell>
          <cell r="C3047" t="str">
            <v>M</v>
          </cell>
          <cell r="D3047">
            <v>725.03</v>
          </cell>
        </row>
        <row r="3048">
          <cell r="A3048">
            <v>204119</v>
          </cell>
          <cell r="B3048" t="str">
            <v>81,18 KG/M : DIAM. 340 MM (13 3/8") J OU K 55 - EQ. ATE 300 M</v>
          </cell>
          <cell r="C3048" t="str">
            <v>M</v>
          </cell>
          <cell r="D3048">
            <v>445.41</v>
          </cell>
        </row>
        <row r="3049">
          <cell r="A3049">
            <v>204120</v>
          </cell>
          <cell r="B3049" t="str">
            <v>81,18 KG/M : DIAM. 340 MM (13 3/8") J OU K 55 - EQ. DE 301 A 1000 M</v>
          </cell>
          <cell r="C3049" t="str">
            <v>M</v>
          </cell>
          <cell r="D3049">
            <v>470.4</v>
          </cell>
        </row>
        <row r="3050">
          <cell r="A3050">
            <v>204121</v>
          </cell>
          <cell r="B3050" t="str">
            <v>81,18 KG/M : DIAM. 340 MM (13 3/8") J OU K 55 - EQ. ACIMA DE 1001 M</v>
          </cell>
          <cell r="C3050" t="str">
            <v>M</v>
          </cell>
          <cell r="D3050">
            <v>489.99</v>
          </cell>
        </row>
        <row r="3051">
          <cell r="A3051">
            <v>204122</v>
          </cell>
          <cell r="B3051" t="str">
            <v>90,86 KG/M : DIAM. 340 MM (13 3/8") J OU K 55 - EQ. ATE 300 M</v>
          </cell>
          <cell r="C3051" t="str">
            <v>M</v>
          </cell>
          <cell r="D3051">
            <v>490.91</v>
          </cell>
        </row>
        <row r="3052">
          <cell r="A3052">
            <v>204123</v>
          </cell>
          <cell r="B3052" t="str">
            <v>90,86 KG/M : DIAM. 340 MM (13 3/8") J OU K 55 - EQ. DE 301 A 1000 M</v>
          </cell>
          <cell r="C3052" t="str">
            <v>M</v>
          </cell>
          <cell r="D3052">
            <v>515.9</v>
          </cell>
        </row>
        <row r="3053">
          <cell r="A3053">
            <v>204124</v>
          </cell>
          <cell r="B3053" t="str">
            <v>90,86 KG/M : DIAM. 340 MM (13 3/8") J OU K 55 - EQ. ACIMA DE 1001 M</v>
          </cell>
          <cell r="C3053" t="str">
            <v>M</v>
          </cell>
          <cell r="D3053">
            <v>535.49</v>
          </cell>
        </row>
        <row r="3054">
          <cell r="A3054">
            <v>204125</v>
          </cell>
          <cell r="B3054" t="str">
            <v>101,29 KG/M : DIAM. 340 MM (13 3/8") J OU K 55 - EQ. ATE 300 M</v>
          </cell>
          <cell r="C3054" t="str">
            <v>M</v>
          </cell>
          <cell r="D3054">
            <v>540.75</v>
          </cell>
        </row>
        <row r="3055">
          <cell r="A3055">
            <v>204126</v>
          </cell>
          <cell r="B3055" t="str">
            <v>101,29 KG/M : DIAM. 340 MM (13 3/8") J OU K 55 - EQ. DE 301 A 1000 M</v>
          </cell>
          <cell r="C3055" t="str">
            <v>M</v>
          </cell>
          <cell r="D3055">
            <v>565.74</v>
          </cell>
        </row>
        <row r="3056">
          <cell r="A3056">
            <v>204127</v>
          </cell>
          <cell r="B3056" t="str">
            <v>101,29 KG/M : DIAM. 340 MM (13 3/8") J OU K 55 - EQ. ACIMA DE 1001 M</v>
          </cell>
          <cell r="C3056" t="str">
            <v>M</v>
          </cell>
          <cell r="D3056">
            <v>585.33000000000004</v>
          </cell>
        </row>
        <row r="3057">
          <cell r="A3057">
            <v>204128</v>
          </cell>
          <cell r="B3057" t="str">
            <v>60,32 KG/M : DIAM. 273 MM (10 3/4") J OU K 55 - EQ. ATE 300 M</v>
          </cell>
          <cell r="C3057" t="str">
            <v>M</v>
          </cell>
          <cell r="D3057">
            <v>339.15</v>
          </cell>
        </row>
        <row r="3058">
          <cell r="A3058">
            <v>204129</v>
          </cell>
          <cell r="B3058" t="str">
            <v>60,32 KG/M : DIAM. 273 MM (10 3/4") J OU K 55 - EQ. DE 301 A 1000 M</v>
          </cell>
          <cell r="C3058" t="str">
            <v>M</v>
          </cell>
          <cell r="D3058">
            <v>360.69</v>
          </cell>
        </row>
        <row r="3059">
          <cell r="A3059">
            <v>204130</v>
          </cell>
          <cell r="B3059" t="str">
            <v>60,32 KG/M : DIAM. 273 MM (10 3/4") J OU K 55 - EQ. ACIMA DE 1001 M</v>
          </cell>
          <cell r="C3059" t="str">
            <v>M</v>
          </cell>
          <cell r="D3059">
            <v>377.57</v>
          </cell>
        </row>
        <row r="3060">
          <cell r="A3060">
            <v>204131</v>
          </cell>
          <cell r="B3060" t="str">
            <v>67,66 KG/M : DIAM. 273 MM (10 3/4") J OU K 55 - EQ. ATE 300 M</v>
          </cell>
          <cell r="C3060" t="str">
            <v>M</v>
          </cell>
          <cell r="D3060">
            <v>373.82</v>
          </cell>
        </row>
        <row r="3061">
          <cell r="A3061">
            <v>204132</v>
          </cell>
          <cell r="B3061" t="str">
            <v>67,66 KG/M : DIAM. 273 MM (10 3/4") J OU K 55 - EQ. DE 301 A 1000 M</v>
          </cell>
          <cell r="C3061" t="str">
            <v>M</v>
          </cell>
          <cell r="D3061">
            <v>395.36</v>
          </cell>
        </row>
        <row r="3062">
          <cell r="A3062">
            <v>204133</v>
          </cell>
          <cell r="B3062" t="str">
            <v>67,66 KG/M : DIAM. 273 MM (10 3/4") J OU K 55 - EQ. ACIMA DE 1001 M</v>
          </cell>
          <cell r="C3062" t="str">
            <v>M</v>
          </cell>
          <cell r="D3062">
            <v>412.24</v>
          </cell>
        </row>
        <row r="3063">
          <cell r="A3063">
            <v>204134</v>
          </cell>
          <cell r="B3063" t="str">
            <v>75,96 KG/M : DIAM. 273 MM (10 3/4") J OU K 55 - EQ. ATE 300 M</v>
          </cell>
          <cell r="C3063" t="str">
            <v>M</v>
          </cell>
          <cell r="D3063">
            <v>412.81</v>
          </cell>
        </row>
        <row r="3064">
          <cell r="A3064">
            <v>204135</v>
          </cell>
          <cell r="B3064" t="str">
            <v>75,96 KG/M : DIAM. 273 MM (10 3/4") J OU K 55 - EQ. DE 301 A 1000 M</v>
          </cell>
          <cell r="C3064" t="str">
            <v>M</v>
          </cell>
          <cell r="D3064">
            <v>434.36</v>
          </cell>
        </row>
        <row r="3065">
          <cell r="A3065">
            <v>204136</v>
          </cell>
          <cell r="B3065" t="str">
            <v>75,96 KG/M : DIAM. 273 MM (10 3/4") J OU K 55 - EQ. ACIMA DE 1001 M</v>
          </cell>
          <cell r="C3065" t="str">
            <v>M</v>
          </cell>
          <cell r="D3065">
            <v>451.24</v>
          </cell>
        </row>
        <row r="3066">
          <cell r="A3066">
            <v>204137</v>
          </cell>
          <cell r="B3066" t="str">
            <v>48,11 KG/M : DIAM. 244 MM (9 5/8") H 40 - EQ. ATE 300 M</v>
          </cell>
          <cell r="C3066" t="str">
            <v>M</v>
          </cell>
          <cell r="D3066">
            <v>274.14999999999998</v>
          </cell>
        </row>
        <row r="3067">
          <cell r="A3067">
            <v>204138</v>
          </cell>
          <cell r="B3067" t="str">
            <v>48,11 KG/M : DIAM. 244 MM (9 5/8") H 40 - EQ. DE 301 A 1000 M</v>
          </cell>
          <cell r="C3067" t="str">
            <v>M</v>
          </cell>
          <cell r="D3067">
            <v>292.89</v>
          </cell>
        </row>
        <row r="3068">
          <cell r="A3068">
            <v>204139</v>
          </cell>
          <cell r="B3068" t="str">
            <v>48,11 KG/M : DIAM. 244 MM (9 5/8") H 40 - EQ. ACIMA DE 1001 M</v>
          </cell>
          <cell r="C3068" t="str">
            <v>M</v>
          </cell>
          <cell r="D3068">
            <v>307.56</v>
          </cell>
        </row>
        <row r="3069">
          <cell r="A3069">
            <v>204140</v>
          </cell>
          <cell r="B3069" t="str">
            <v>53,62 KG/M : DIAM. 244 MM (9 5/8") J OU K 55 - EQ. ATE 300 M</v>
          </cell>
          <cell r="C3069" t="str">
            <v>M</v>
          </cell>
          <cell r="D3069">
            <v>300.16000000000003</v>
          </cell>
        </row>
        <row r="3070">
          <cell r="A3070">
            <v>204141</v>
          </cell>
          <cell r="B3070" t="str">
            <v>53,62 KG/M : DIAM. 244 MM (9 5/8") J OU K 55 - EQ. DE 301 A 1000 M</v>
          </cell>
          <cell r="C3070" t="str">
            <v>M</v>
          </cell>
          <cell r="D3070">
            <v>318.89999999999998</v>
          </cell>
        </row>
        <row r="3071">
          <cell r="A3071">
            <v>204142</v>
          </cell>
          <cell r="B3071" t="str">
            <v>53,62 KG/M : DIAM. 244 MM (9 5/8") J OU K 55 - EQ. ACIMA DE 1001 M</v>
          </cell>
          <cell r="C3071" t="str">
            <v>M</v>
          </cell>
          <cell r="D3071">
            <v>333.57</v>
          </cell>
        </row>
        <row r="3072">
          <cell r="A3072">
            <v>204143</v>
          </cell>
          <cell r="B3072" t="str">
            <v>59,68 KG/M : DIAM. 244 MM (9 5/8") J OU K 55 - EQ. ATE 300 M</v>
          </cell>
          <cell r="C3072" t="str">
            <v>M</v>
          </cell>
          <cell r="D3072">
            <v>328.32</v>
          </cell>
        </row>
        <row r="3073">
          <cell r="A3073">
            <v>204144</v>
          </cell>
          <cell r="B3073" t="str">
            <v>59,68 KG/M : DIAM. 244 MM (9 5/8") J OU K 55 - EQ. DE 301 A 1000 M</v>
          </cell>
          <cell r="C3073" t="str">
            <v>M</v>
          </cell>
          <cell r="D3073">
            <v>347.06</v>
          </cell>
        </row>
        <row r="3074">
          <cell r="A3074">
            <v>204145</v>
          </cell>
          <cell r="B3074" t="str">
            <v>59,68 KG/M : DIAM. 244 MM (9 5/8") J OU K 55 - EQ. ACIMA DE 1001 M</v>
          </cell>
          <cell r="C3074" t="str">
            <v>M</v>
          </cell>
          <cell r="D3074">
            <v>361.73</v>
          </cell>
        </row>
        <row r="3075">
          <cell r="A3075">
            <v>204146</v>
          </cell>
          <cell r="B3075" t="str">
            <v>35,75 KG/M : DIAM. 219 MM (8 5/8") J OU K 55</v>
          </cell>
          <cell r="C3075" t="str">
            <v>M</v>
          </cell>
          <cell r="D3075">
            <v>232.33</v>
          </cell>
        </row>
        <row r="3076">
          <cell r="A3076">
            <v>204147</v>
          </cell>
          <cell r="B3076" t="str">
            <v>47,66 KG/M : DIAM. 219 MM (8 5/8") J OU K 55 - EQ. DE 301 A 1000 M</v>
          </cell>
          <cell r="C3076" t="str">
            <v>M</v>
          </cell>
          <cell r="D3076">
            <v>313.91000000000003</v>
          </cell>
        </row>
        <row r="3077">
          <cell r="A3077">
            <v>204148</v>
          </cell>
          <cell r="B3077" t="str">
            <v>47,66 KG/M : DIAM. 219 MM (8 5/8") J OU K 55 - EQ. ACIMA DE 1001 M</v>
          </cell>
          <cell r="C3077" t="str">
            <v>M</v>
          </cell>
          <cell r="D3077">
            <v>328.58</v>
          </cell>
        </row>
        <row r="3078">
          <cell r="A3078">
            <v>204149</v>
          </cell>
          <cell r="B3078" t="str">
            <v>53,62 KG/M : DIAM. 219 MM (8 5/8") J OU K 55 - EQ.DE 301 A 1000 M</v>
          </cell>
          <cell r="C3078" t="str">
            <v>M</v>
          </cell>
          <cell r="D3078">
            <v>346.39</v>
          </cell>
        </row>
        <row r="3079">
          <cell r="A3079">
            <v>204150</v>
          </cell>
          <cell r="B3079" t="str">
            <v>53,62 KG/M : DIAM. 219 MM (8 5/8") J OU K 55 - EQ. ACIMA DE 1001 M</v>
          </cell>
          <cell r="C3079" t="str">
            <v>M</v>
          </cell>
          <cell r="D3079">
            <v>361.06</v>
          </cell>
        </row>
        <row r="3080">
          <cell r="A3080">
            <v>204151</v>
          </cell>
          <cell r="B3080" t="str">
            <v>29,79 KG/M : DIAM. 168 MM (6 5/8") J OU K 55</v>
          </cell>
          <cell r="C3080" t="str">
            <v>M</v>
          </cell>
          <cell r="D3080">
            <v>199.31</v>
          </cell>
        </row>
        <row r="3081">
          <cell r="A3081">
            <v>204152</v>
          </cell>
          <cell r="B3081" t="str">
            <v>35,75 KG/M : DIAM. 168 MM (6 5/8") J OU K 55 - EQ. DE 301 A 1000 M</v>
          </cell>
          <cell r="C3081" t="str">
            <v>M</v>
          </cell>
          <cell r="D3081">
            <v>248.39</v>
          </cell>
        </row>
        <row r="3082">
          <cell r="A3082">
            <v>204153</v>
          </cell>
          <cell r="B3082" t="str">
            <v>35,75 KG/M : DIAM. 168 MM (6 5/8") J OU K 55 - EQ. ACIMA DE 1001 M</v>
          </cell>
          <cell r="C3082" t="str">
            <v>M</v>
          </cell>
          <cell r="D3082">
            <v>263.06</v>
          </cell>
        </row>
        <row r="3084">
          <cell r="A3084" t="str">
            <v>210000</v>
          </cell>
          <cell r="B3084" t="str">
            <v>SERVICOS ESPECIAIS</v>
          </cell>
        </row>
        <row r="3085">
          <cell r="A3085" t="str">
            <v>210100</v>
          </cell>
          <cell r="B3085" t="str">
            <v>PESQUISA E DETECCAO</v>
          </cell>
        </row>
        <row r="3086">
          <cell r="A3086" t="str">
            <v>210101</v>
          </cell>
          <cell r="B3086" t="str">
            <v>PESQUISA DE INTERFERENCIAS</v>
          </cell>
          <cell r="C3086" t="str">
            <v>M3</v>
          </cell>
          <cell r="D3086">
            <v>18.32</v>
          </cell>
        </row>
        <row r="3087">
          <cell r="A3087" t="str">
            <v>210102</v>
          </cell>
          <cell r="B3087" t="str">
            <v>PESQUISA DE VAZAMENTOS INVISIVEIS DE REDE DE AGUA E RAMAL</v>
          </cell>
          <cell r="C3087" t="str">
            <v>KM</v>
          </cell>
          <cell r="D3087">
            <v>380.39</v>
          </cell>
        </row>
        <row r="3088">
          <cell r="A3088" t="str">
            <v>210103</v>
          </cell>
          <cell r="B3088" t="str">
            <v>DETECCAO ELETROMAGNETICA DE REDE DE AGUA</v>
          </cell>
          <cell r="C3088" t="str">
            <v>M</v>
          </cell>
          <cell r="D3088">
            <v>1.33</v>
          </cell>
        </row>
        <row r="3089">
          <cell r="A3089" t="str">
            <v>210104</v>
          </cell>
          <cell r="B3089" t="str">
            <v>DETECCAO ELETROMAGNETICA DE PECAS DE AGUA</v>
          </cell>
          <cell r="C3089" t="str">
            <v>UN</v>
          </cell>
          <cell r="D3089">
            <v>50.03</v>
          </cell>
        </row>
        <row r="3090">
          <cell r="A3090" t="str">
            <v>210105</v>
          </cell>
          <cell r="B3090" t="str">
            <v>DETECCAO PELO METODO DE SONDAGEM COM VARAS METALICAS EM REDES DE AGUA</v>
          </cell>
          <cell r="C3090" t="str">
            <v>M</v>
          </cell>
          <cell r="D3090">
            <v>1.17</v>
          </cell>
        </row>
        <row r="3091">
          <cell r="A3091" t="str">
            <v>210106</v>
          </cell>
          <cell r="B3091" t="str">
            <v>SONDAGEM DE REDES E PECAS LOCALIZADAS (CAVAS) COM PAVIMENTACAO</v>
          </cell>
          <cell r="C3091" t="str">
            <v>UN</v>
          </cell>
          <cell r="D3091">
            <v>161.38999999999999</v>
          </cell>
        </row>
        <row r="3092">
          <cell r="A3092" t="str">
            <v>210107</v>
          </cell>
          <cell r="B3092" t="str">
            <v>SONDAGEM DE REDES E PECAS LOCALIZADAS (CAVAS) SEM PAVIMENTACAO</v>
          </cell>
          <cell r="C3092" t="str">
            <v>UN</v>
          </cell>
          <cell r="D3092">
            <v>133.19</v>
          </cell>
        </row>
        <row r="3093">
          <cell r="A3093" t="str">
            <v>210110</v>
          </cell>
          <cell r="B3093" t="str">
            <v>DESCOBRIMENTO E NIVELAMENTO DE PV,PI,TL</v>
          </cell>
          <cell r="C3093" t="str">
            <v>UN</v>
          </cell>
          <cell r="D3093">
            <v>115.85</v>
          </cell>
        </row>
        <row r="3095">
          <cell r="A3095" t="str">
            <v>210600</v>
          </cell>
          <cell r="B3095" t="str">
            <v>LEVANTAMENTO E RECOMPOSICAO DE SUPERFICIE</v>
          </cell>
        </row>
        <row r="3096">
          <cell r="A3096" t="str">
            <v>210601</v>
          </cell>
          <cell r="B3096" t="str">
            <v>REMOCAO DE ENTULHO RETIRADO DE VALA, QUALQUER DISTANCIA</v>
          </cell>
          <cell r="C3096" t="str">
            <v>M2</v>
          </cell>
          <cell r="D3096">
            <v>14.2</v>
          </cell>
        </row>
        <row r="3097">
          <cell r="A3097" t="str">
            <v>210602</v>
          </cell>
          <cell r="B3097" t="str">
            <v>MOBILIZACAO DE EQUIPE PARA LEVANTAMENTO E REPOSICAO DE PAVIMENTO</v>
          </cell>
          <cell r="C3097" t="str">
            <v>M2</v>
          </cell>
          <cell r="D3097">
            <v>5.73</v>
          </cell>
        </row>
        <row r="3099">
          <cell r="A3099" t="str">
            <v>210700</v>
          </cell>
          <cell r="B3099" t="str">
            <v>SERVICOS DE CONSERVACAO DE AREAS</v>
          </cell>
        </row>
        <row r="3100">
          <cell r="A3100" t="str">
            <v>210701</v>
          </cell>
          <cell r="B3100" t="str">
            <v>CONSERV. DE AREAS VERDES(CAPINA C/REMOCAO VEGET. DIVERSAS EXTERMINIO PRAGAS EM CAMINHOS E/OU FAIXA)</v>
          </cell>
          <cell r="C3100" t="str">
            <v>M2</v>
          </cell>
          <cell r="D3100">
            <v>0.22</v>
          </cell>
        </row>
        <row r="3101">
          <cell r="A3101" t="str">
            <v>210703</v>
          </cell>
          <cell r="B3101" t="str">
            <v>LIMPEZA DE CANALETAS DE DRENAGEM SUPERFICIAL</v>
          </cell>
          <cell r="C3101" t="str">
            <v>M</v>
          </cell>
          <cell r="D3101">
            <v>0.25</v>
          </cell>
        </row>
        <row r="3102">
          <cell r="A3102" t="str">
            <v>210704</v>
          </cell>
          <cell r="B3102" t="str">
            <v>IRRIGACAO DE AREA GRAMADA COM CAMINHAO IRRIGADEIRA</v>
          </cell>
          <cell r="C3102" t="str">
            <v>M2</v>
          </cell>
          <cell r="D3102">
            <v>0.03</v>
          </cell>
        </row>
        <row r="3103">
          <cell r="A3103" t="str">
            <v>210705</v>
          </cell>
          <cell r="B3103" t="str">
            <v>LIMPEZA DE CAIXA DE PASSAGEM OU BUEIRO</v>
          </cell>
          <cell r="C3103" t="str">
            <v>UN</v>
          </cell>
          <cell r="D3103">
            <v>9.0399999999999991</v>
          </cell>
        </row>
        <row r="3104">
          <cell r="A3104" t="str">
            <v>210706</v>
          </cell>
          <cell r="B3104" t="str">
            <v>ALTEAMENTO DO FECHAMENTO DE DIVISA COM 3 FIOS DE  ARAME FARPADO</v>
          </cell>
          <cell r="C3104" t="str">
            <v>M</v>
          </cell>
          <cell r="D3104">
            <v>5.47</v>
          </cell>
        </row>
        <row r="3105">
          <cell r="A3105" t="str">
            <v>210707</v>
          </cell>
          <cell r="B3105" t="str">
            <v>CONSERVACAO DE FAIXAS DE CIRCULACAO DE 1,00 M JUNTO  AS DIVISAS - ROCAGEM COM REMOCAO DA VEGETACAO</v>
          </cell>
          <cell r="C3105" t="str">
            <v>M</v>
          </cell>
          <cell r="D3105">
            <v>0.17</v>
          </cell>
        </row>
        <row r="3106">
          <cell r="A3106" t="str">
            <v>210708</v>
          </cell>
          <cell r="B3106" t="str">
            <v>CONSERVACAO DE FAIXAS DE CIRCULACAO - PINTURA DOS MARCOS COM LATEX E NUMERACAO COM TINTA A OLEO</v>
          </cell>
          <cell r="C3106" t="str">
            <v>UN</v>
          </cell>
          <cell r="D3106">
            <v>6.41</v>
          </cell>
        </row>
        <row r="3107">
          <cell r="A3107" t="str">
            <v>210709</v>
          </cell>
          <cell r="B3107" t="str">
            <v>CONSERVACAO DE FAIXAS DE CIRCULACAO-PINTURA DOS MARCOS A OLEO E NUMERACAO COM TINTA A OLEO</v>
          </cell>
          <cell r="C3107" t="str">
            <v>UN</v>
          </cell>
          <cell r="D3107">
            <v>8.91</v>
          </cell>
        </row>
        <row r="3108">
          <cell r="A3108" t="str">
            <v>210710</v>
          </cell>
          <cell r="B3108" t="str">
            <v>CONSERVACAO DE FAIXAS DE CIRCULACAO-REPOSICAO DE MARCOS</v>
          </cell>
          <cell r="C3108" t="str">
            <v>UN</v>
          </cell>
          <cell r="D3108">
            <v>10.98</v>
          </cell>
        </row>
        <row r="3109">
          <cell r="A3109" t="str">
            <v>210711</v>
          </cell>
          <cell r="B3109" t="str">
            <v>CONSERVACAO DE FAIXAS DE CIRCULACAO-REPOSICAO DE  FIOS ARREBENTADOS OU ARRANCADOS</v>
          </cell>
          <cell r="C3109" t="str">
            <v>M</v>
          </cell>
          <cell r="D3109">
            <v>0.46</v>
          </cell>
        </row>
        <row r="3110">
          <cell r="A3110" t="str">
            <v>210712</v>
          </cell>
          <cell r="B3110" t="str">
            <v>CONSERVACAO DE FAIXAS DE CIRCULACAO-REPOSICAO DE MOUROES DE CONCRETO</v>
          </cell>
          <cell r="C3110" t="str">
            <v>UN</v>
          </cell>
          <cell r="D3110">
            <v>33.630000000000003</v>
          </cell>
        </row>
        <row r="3111">
          <cell r="A3111" t="str">
            <v>210715</v>
          </cell>
          <cell r="B3111" t="str">
            <v>CONSERVACAO DE AREAS VERDES - CORTES E MANUTENCAO DO GRAMADO EM AREAS PLANAS</v>
          </cell>
          <cell r="C3111" t="str">
            <v>M2</v>
          </cell>
          <cell r="D3111">
            <v>0.28999999999999998</v>
          </cell>
        </row>
        <row r="3112">
          <cell r="A3112" t="str">
            <v>210716</v>
          </cell>
          <cell r="B3112" t="str">
            <v>CONSERVACAO DE AREAS VERDES - CORTE E MANUTENCAO DO GRAMADO EM TALUDES</v>
          </cell>
          <cell r="C3112" t="str">
            <v>M2</v>
          </cell>
          <cell r="D3112">
            <v>0.37</v>
          </cell>
        </row>
        <row r="3113">
          <cell r="A3113" t="str">
            <v>210717</v>
          </cell>
          <cell r="B3113" t="str">
            <v>CONSERVACAO DE AREAS VERDES-ROCAGEM SEM REMOCAO VEGET.DIVERSAS EXTERM. PRAGAS EM FAIXAS DE ADUTORAS</v>
          </cell>
          <cell r="C3113" t="str">
            <v>M2</v>
          </cell>
          <cell r="D3113">
            <v>0.15</v>
          </cell>
        </row>
        <row r="3114">
          <cell r="A3114" t="str">
            <v>210718</v>
          </cell>
          <cell r="B3114" t="str">
            <v>CONSERVACAO DE AREAS VERDES-ROCAGEM COM REMOCAO VEGET.DIVER.EXTERM.PRAGAS FAIXAS ESTR.MARGEM/CANAIS</v>
          </cell>
          <cell r="C3114" t="str">
            <v>M</v>
          </cell>
          <cell r="D3114">
            <v>0.74</v>
          </cell>
        </row>
        <row r="3115">
          <cell r="A3115" t="str">
            <v>210719</v>
          </cell>
          <cell r="B3115" t="str">
            <v>CONSERVACAO DE AREAS VERDES-ROCAGEM E APLICACAO DE HERBICIDA NA VEGETACAO DE PATIOS EMPEDRADOS</v>
          </cell>
          <cell r="C3115" t="str">
            <v>M2</v>
          </cell>
          <cell r="D3115">
            <v>1.38</v>
          </cell>
        </row>
        <row r="3116">
          <cell r="A3116" t="str">
            <v>210720</v>
          </cell>
          <cell r="B3116" t="str">
            <v>CONSERVACAO DE AREAS VERDES-LIMPEZA DE TALUDES PROTEGIDOS COM ENROCAMENTO</v>
          </cell>
          <cell r="C3116" t="str">
            <v>M2</v>
          </cell>
          <cell r="D3116">
            <v>0.54</v>
          </cell>
        </row>
        <row r="3117">
          <cell r="A3117" t="str">
            <v>210721</v>
          </cell>
          <cell r="B3117" t="str">
            <v>CONSERVACAO DE AREAS VERDES-RECOBRIMENTO DE AREA  GRAMADA COM TERRA VEGETAL E ADUBACAO</v>
          </cell>
          <cell r="C3117" t="str">
            <v>M2</v>
          </cell>
          <cell r="D3117">
            <v>1.46</v>
          </cell>
        </row>
        <row r="3118">
          <cell r="A3118" t="str">
            <v>210723</v>
          </cell>
          <cell r="B3118" t="str">
            <v>COLOCACAO ARAME FARPADO EM MOUROES EXISTENTES - 11 FIOS</v>
          </cell>
          <cell r="C3118" t="str">
            <v>M</v>
          </cell>
          <cell r="D3118">
            <v>3.92</v>
          </cell>
        </row>
        <row r="3119">
          <cell r="A3119" t="str">
            <v>210724</v>
          </cell>
          <cell r="B3119" t="str">
            <v>COLOCACAO ARAME FARPADO EM MOUROES EXIXTENTES - 5 FIOS</v>
          </cell>
          <cell r="C3119" t="str">
            <v>M</v>
          </cell>
          <cell r="D3119">
            <v>1.88</v>
          </cell>
        </row>
        <row r="3120">
          <cell r="A3120" t="str">
            <v>210725</v>
          </cell>
          <cell r="B3120" t="str">
            <v>COLOCACAO TELA DE ALAMBRADO EM MOUROES EXISTENTES</v>
          </cell>
          <cell r="C3120" t="str">
            <v>M</v>
          </cell>
          <cell r="D3120">
            <v>19.489999999999998</v>
          </cell>
        </row>
        <row r="3121">
          <cell r="A3121" t="str">
            <v>210800</v>
          </cell>
          <cell r="B3121" t="str">
            <v>DEMOLICOES E REMOCOES</v>
          </cell>
          <cell r="D3121">
            <v>0</v>
          </cell>
        </row>
        <row r="3122">
          <cell r="A3122" t="str">
            <v>210801</v>
          </cell>
          <cell r="B3122" t="str">
            <v>DEMOLICAO DE ALVENARIA</v>
          </cell>
          <cell r="C3122" t="str">
            <v>M3</v>
          </cell>
          <cell r="D3122">
            <v>58.58</v>
          </cell>
        </row>
        <row r="3123">
          <cell r="A3123" t="str">
            <v>210802</v>
          </cell>
          <cell r="B3123" t="str">
            <v>DEMOLICAO DE CONCRETO ARMADO</v>
          </cell>
          <cell r="C3123" t="str">
            <v>M3</v>
          </cell>
          <cell r="D3123">
            <v>123.42</v>
          </cell>
        </row>
        <row r="3124">
          <cell r="A3124" t="str">
            <v>210803</v>
          </cell>
          <cell r="B3124" t="str">
            <v>DEMOLICAO DE CONCRETO SIMPLES</v>
          </cell>
          <cell r="C3124" t="str">
            <v>M3</v>
          </cell>
          <cell r="D3124">
            <v>64.099999999999994</v>
          </cell>
        </row>
        <row r="3125">
          <cell r="A3125" t="str">
            <v>210804</v>
          </cell>
          <cell r="B3125" t="str">
            <v>REMOCAO DE PISO</v>
          </cell>
          <cell r="C3125" t="str">
            <v>M2</v>
          </cell>
          <cell r="D3125">
            <v>12.04</v>
          </cell>
        </row>
        <row r="3126">
          <cell r="A3126" t="str">
            <v>210805</v>
          </cell>
          <cell r="B3126" t="str">
            <v>REMOCAO DE TELHAS DE BARRO</v>
          </cell>
          <cell r="C3126" t="str">
            <v>M2</v>
          </cell>
          <cell r="D3126">
            <v>4.3600000000000003</v>
          </cell>
        </row>
        <row r="3127">
          <cell r="A3127" t="str">
            <v>210806</v>
          </cell>
          <cell r="B3127" t="str">
            <v>REMOCAO DE TELHAS ONDULADAS</v>
          </cell>
          <cell r="C3127" t="str">
            <v>M2</v>
          </cell>
          <cell r="D3127">
            <v>1.79</v>
          </cell>
        </row>
        <row r="3128">
          <cell r="A3128" t="str">
            <v>210807</v>
          </cell>
          <cell r="B3128" t="str">
            <v>REMOCAO DE TELHAS DE FIBROCIMENTO L = 49 CM</v>
          </cell>
          <cell r="C3128" t="str">
            <v>M2</v>
          </cell>
          <cell r="D3128">
            <v>1.88</v>
          </cell>
        </row>
        <row r="3129">
          <cell r="A3129" t="str">
            <v>210808</v>
          </cell>
          <cell r="B3129" t="str">
            <v>REMOCAO DE TELHAS DE FIBROCIMENTO L = 90 CM</v>
          </cell>
          <cell r="C3129" t="str">
            <v>M2</v>
          </cell>
          <cell r="D3129">
            <v>1.96</v>
          </cell>
        </row>
        <row r="3130">
          <cell r="A3130" t="str">
            <v>210809</v>
          </cell>
          <cell r="B3130" t="str">
            <v>REMOCAO DE ESTRUTURA DE MADEIRA EM TESOURA PONTALETADA OU MISTA PARA TELHAS DE BARRO</v>
          </cell>
          <cell r="C3130" t="str">
            <v>M2</v>
          </cell>
          <cell r="D3130">
            <v>8.3699999999999992</v>
          </cell>
        </row>
        <row r="3131">
          <cell r="A3131" t="str">
            <v>210810</v>
          </cell>
          <cell r="B3131" t="str">
            <v>REMOCAO DE ESTRUTURA DE MADEIRA EM TESOURA PONTALETADA OU MISTA PARA TELHAS DE FIBROCIMENTO</v>
          </cell>
          <cell r="C3131" t="str">
            <v>M2</v>
          </cell>
          <cell r="D3131">
            <v>5.57</v>
          </cell>
        </row>
        <row r="3132">
          <cell r="A3132" t="str">
            <v>210811</v>
          </cell>
          <cell r="B3132" t="str">
            <v>REMOCAO DE CAIBROS DE ESTRUTURA DE MADEIRA DA COBERTURA</v>
          </cell>
          <cell r="C3132" t="str">
            <v>M</v>
          </cell>
          <cell r="D3132">
            <v>0.82</v>
          </cell>
        </row>
        <row r="3133">
          <cell r="A3133" t="str">
            <v>210812</v>
          </cell>
          <cell r="B3133" t="str">
            <v>REMOCAO DE RIPAS DE ESTRUTURA DE MADEIRA DA COBERTURA</v>
          </cell>
          <cell r="C3133" t="str">
            <v>M</v>
          </cell>
          <cell r="D3133">
            <v>0.1</v>
          </cell>
        </row>
        <row r="3134">
          <cell r="A3134" t="str">
            <v>210813</v>
          </cell>
          <cell r="B3134" t="str">
            <v>REMOCAO DE CALHAS E RUFOS</v>
          </cell>
          <cell r="C3134" t="str">
            <v>M</v>
          </cell>
          <cell r="D3134">
            <v>1.5</v>
          </cell>
        </row>
        <row r="3135">
          <cell r="A3135" t="str">
            <v>210814</v>
          </cell>
          <cell r="B3135" t="str">
            <v>REMOCAO DE FORROS DE MADEIRA PREGADAS</v>
          </cell>
          <cell r="C3135" t="str">
            <v>M2</v>
          </cell>
          <cell r="D3135">
            <v>3.89</v>
          </cell>
        </row>
        <row r="3136">
          <cell r="A3136" t="str">
            <v>210815</v>
          </cell>
          <cell r="B3136" t="str">
            <v>REMOCAO DE FORRO DE ESTUQUE</v>
          </cell>
          <cell r="C3136" t="str">
            <v>M2</v>
          </cell>
          <cell r="D3136">
            <v>3.39</v>
          </cell>
        </row>
        <row r="3137">
          <cell r="A3137" t="str">
            <v>210816</v>
          </cell>
          <cell r="B3137" t="str">
            <v>REMOCAO DE REVESTIMENTO COM ARGAMASSA</v>
          </cell>
          <cell r="C3137" t="str">
            <v>M2</v>
          </cell>
          <cell r="D3137">
            <v>1.29</v>
          </cell>
        </row>
        <row r="3138">
          <cell r="A3138" t="str">
            <v>210817</v>
          </cell>
          <cell r="B3138" t="str">
            <v>REMOCAO DE REVESTIMENTO DE AZULEJO, INCLUSIVE ARGAMASSA</v>
          </cell>
          <cell r="C3138" t="str">
            <v>M2</v>
          </cell>
          <cell r="D3138">
            <v>2.59</v>
          </cell>
        </row>
        <row r="3139">
          <cell r="A3139" t="str">
            <v>210818</v>
          </cell>
          <cell r="B3139" t="str">
            <v>REMOCAO DE CAIACAO OU TINTA MINERAL IMPERMEAVEL</v>
          </cell>
          <cell r="C3139" t="str">
            <v>M2</v>
          </cell>
          <cell r="D3139">
            <v>0.73</v>
          </cell>
        </row>
        <row r="3140">
          <cell r="A3140" t="str">
            <v>210819</v>
          </cell>
          <cell r="B3140" t="str">
            <v>REMOCAO DE PINTURA OLEO, ESMALTE, LATEX ACRILICO EM PAREDES</v>
          </cell>
          <cell r="C3140" t="str">
            <v>M2</v>
          </cell>
          <cell r="D3140">
            <v>1.58</v>
          </cell>
        </row>
        <row r="3141">
          <cell r="A3141" t="str">
            <v>210820</v>
          </cell>
          <cell r="B3141" t="str">
            <v>REMOCAO DE PINTURA A OLEO, ESMALTE OU VERNIZ EM ESQUADRIAS DE MADEIRA</v>
          </cell>
          <cell r="C3141" t="str">
            <v>M2</v>
          </cell>
          <cell r="D3141">
            <v>2.3199999999999998</v>
          </cell>
        </row>
        <row r="3142">
          <cell r="A3142" t="str">
            <v>210821</v>
          </cell>
          <cell r="B3142" t="str">
            <v>REMOCAO DE PINTURA A OLEO, ESMALTE, ALUMINIO, GRAFITE EM ESQUADRIAS DE FERRO</v>
          </cell>
          <cell r="C3142" t="str">
            <v>M2</v>
          </cell>
          <cell r="D3142">
            <v>2.48</v>
          </cell>
        </row>
        <row r="3143">
          <cell r="A3143" t="str">
            <v>210822</v>
          </cell>
          <cell r="B3143" t="str">
            <v>REMOCAO DE FOLHAS DE PORTAS OU JANELAS DE MADEIRA</v>
          </cell>
          <cell r="C3143" t="str">
            <v>UN</v>
          </cell>
          <cell r="D3143">
            <v>3.71</v>
          </cell>
        </row>
        <row r="3144">
          <cell r="A3144" t="str">
            <v>210823</v>
          </cell>
          <cell r="B3144" t="str">
            <v>REMOCAO DE BATENTES DE MADEIRA</v>
          </cell>
          <cell r="C3144" t="str">
            <v>UN</v>
          </cell>
          <cell r="D3144">
            <v>16.79</v>
          </cell>
        </row>
        <row r="3145">
          <cell r="A3145" t="str">
            <v>210824</v>
          </cell>
          <cell r="B3145" t="str">
            <v>REMOCAO DE FECHADURAS DE EMBUTIR</v>
          </cell>
          <cell r="C3145" t="str">
            <v>UN</v>
          </cell>
          <cell r="D3145">
            <v>3.71</v>
          </cell>
        </row>
        <row r="3146">
          <cell r="A3146" t="str">
            <v>210825</v>
          </cell>
          <cell r="B3146" t="str">
            <v>REMOCAO DE ESQUADRIAS METALICAS</v>
          </cell>
          <cell r="C3146" t="str">
            <v>M2</v>
          </cell>
          <cell r="D3146">
            <v>9.8000000000000007</v>
          </cell>
        </row>
        <row r="3147">
          <cell r="A3147" t="str">
            <v>210826</v>
          </cell>
          <cell r="B3147" t="str">
            <v>REMOCAO DE VIDROS, INCLUSIVE RASPAGEM DE MASSA OU RETIRADA DE BAGUETES</v>
          </cell>
          <cell r="C3147" t="str">
            <v>M2</v>
          </cell>
          <cell r="D3147">
            <v>5.04</v>
          </cell>
        </row>
        <row r="3148">
          <cell r="A3148" t="str">
            <v>210827</v>
          </cell>
          <cell r="B3148" t="str">
            <v>REMOCAO DE TUBULACOES EM GERAL</v>
          </cell>
          <cell r="C3148" t="str">
            <v>M</v>
          </cell>
          <cell r="D3148">
            <v>2.59</v>
          </cell>
        </row>
        <row r="3149">
          <cell r="A3149" t="str">
            <v>210828</v>
          </cell>
          <cell r="B3149" t="str">
            <v>REMOCAO DE REGISTRO E VALVULAS DE DESCARGA</v>
          </cell>
          <cell r="C3149" t="str">
            <v>UN</v>
          </cell>
          <cell r="D3149">
            <v>31.41</v>
          </cell>
        </row>
        <row r="3150">
          <cell r="A3150" t="str">
            <v>210829</v>
          </cell>
          <cell r="B3150" t="str">
            <v>REMOCAO APARELHOS SANITARIOS, INCLUSIVE OS ACESSORIOS</v>
          </cell>
          <cell r="C3150" t="str">
            <v>UN</v>
          </cell>
          <cell r="D3150">
            <v>11.86</v>
          </cell>
        </row>
        <row r="3151">
          <cell r="A3151" t="str">
            <v>210830</v>
          </cell>
          <cell r="B3151" t="str">
            <v>REMOCAO DE CAIXAS ESTAMPADAS</v>
          </cell>
          <cell r="C3151" t="str">
            <v>UN</v>
          </cell>
          <cell r="D3151">
            <v>0.78</v>
          </cell>
        </row>
        <row r="3152">
          <cell r="A3152" t="str">
            <v>210831</v>
          </cell>
          <cell r="B3152" t="str">
            <v>REMOCAO DE INTERRUPTORES E TOMADAS</v>
          </cell>
          <cell r="C3152" t="str">
            <v>UN</v>
          </cell>
          <cell r="D3152">
            <v>6.54</v>
          </cell>
        </row>
        <row r="3153">
          <cell r="A3153" t="str">
            <v>210832</v>
          </cell>
          <cell r="B3153" t="str">
            <v>REMOCAO DE APARELHOS DE ILUMINACAO PARA LAMPADAS   INCANDESCENTES</v>
          </cell>
          <cell r="C3153" t="str">
            <v>UN</v>
          </cell>
          <cell r="D3153">
            <v>6.54</v>
          </cell>
        </row>
        <row r="3154">
          <cell r="A3154" t="str">
            <v>210833</v>
          </cell>
          <cell r="B3154" t="str">
            <v>REMOCAO DE APARELHOS DE ILUMINACAO PARA LAMPADAS FLUORESCENTE</v>
          </cell>
          <cell r="C3154" t="str">
            <v>UN</v>
          </cell>
          <cell r="D3154">
            <v>12.32</v>
          </cell>
        </row>
        <row r="3155">
          <cell r="A3155" t="str">
            <v>210834</v>
          </cell>
          <cell r="B3155" t="str">
            <v>REMOCAO DE FIOS ELETRICOS</v>
          </cell>
          <cell r="C3155" t="str">
            <v>M</v>
          </cell>
          <cell r="D3155">
            <v>0.78</v>
          </cell>
        </row>
        <row r="3156">
          <cell r="A3156" t="str">
            <v>210835</v>
          </cell>
          <cell r="B3156" t="str">
            <v>REMOCAO DE CERCA DE ARAME FARPADO 5 FIOS</v>
          </cell>
          <cell r="C3156" t="str">
            <v>M</v>
          </cell>
          <cell r="D3156">
            <v>5.04</v>
          </cell>
        </row>
        <row r="3157">
          <cell r="A3157" t="str">
            <v>210836</v>
          </cell>
          <cell r="B3157" t="str">
            <v>REMOCAO DE CERCA DE ARAME FARPADO 11 FIOS</v>
          </cell>
          <cell r="C3157" t="str">
            <v>M</v>
          </cell>
          <cell r="D3157">
            <v>8.31</v>
          </cell>
        </row>
        <row r="3158">
          <cell r="A3158" t="str">
            <v>210837</v>
          </cell>
          <cell r="B3158" t="str">
            <v>REMOCAO DE ARAME FARPADO DE CERCA DE ARAME FARPADO</v>
          </cell>
          <cell r="C3158" t="str">
            <v>M</v>
          </cell>
          <cell r="D3158">
            <v>3.27</v>
          </cell>
        </row>
        <row r="3159">
          <cell r="A3159" t="str">
            <v>210838</v>
          </cell>
          <cell r="B3159" t="str">
            <v>REMOCAO DE CERCA EM ALAMBRADO</v>
          </cell>
          <cell r="C3159" t="str">
            <v>M</v>
          </cell>
          <cell r="D3159">
            <v>14.53</v>
          </cell>
        </row>
        <row r="3160">
          <cell r="A3160" t="str">
            <v>210839</v>
          </cell>
          <cell r="B3160" t="str">
            <v>REMOCAO DE TELA DE ALAMBRADO DE CERCA EM ALAMBRADO</v>
          </cell>
          <cell r="C3160" t="str">
            <v>M</v>
          </cell>
          <cell r="D3160">
            <v>3.25</v>
          </cell>
        </row>
        <row r="3161">
          <cell r="A3161" t="str">
            <v>210840</v>
          </cell>
          <cell r="B3161" t="str">
            <v>REMOCAO DE PORTAO DE TELA</v>
          </cell>
          <cell r="C3161" t="str">
            <v>M2</v>
          </cell>
          <cell r="D3161">
            <v>2.2400000000000002</v>
          </cell>
        </row>
        <row r="3163">
          <cell r="A3163" t="str">
            <v>210900</v>
          </cell>
          <cell r="B3163" t="str">
            <v>RECOLOCACAO, REFORMAS E LIMPEZA</v>
          </cell>
        </row>
        <row r="3164">
          <cell r="A3164" t="str">
            <v>210901</v>
          </cell>
          <cell r="B3164" t="str">
            <v>FORRO DE ESTUQUE DE TETOS E BEIRAIS</v>
          </cell>
          <cell r="C3164" t="str">
            <v>M2</v>
          </cell>
          <cell r="D3164">
            <v>54.75</v>
          </cell>
        </row>
        <row r="3165">
          <cell r="A3165" t="str">
            <v>210902</v>
          </cell>
          <cell r="B3165" t="str">
            <v>FORRO DE TABUAS APARELHADAS MACHO E FEMEA DE PINHO</v>
          </cell>
          <cell r="C3165" t="str">
            <v>M2</v>
          </cell>
          <cell r="D3165">
            <v>23.11</v>
          </cell>
        </row>
        <row r="3166">
          <cell r="A3166" t="str">
            <v>210903</v>
          </cell>
          <cell r="B3166" t="str">
            <v>FORRO DE TABUAS APARELHADAS MACHO E FEMEA DE PEROBA</v>
          </cell>
          <cell r="C3166" t="str">
            <v>M2</v>
          </cell>
          <cell r="D3166">
            <v>55.74</v>
          </cell>
        </row>
        <row r="3167">
          <cell r="A3167" t="str">
            <v>210904</v>
          </cell>
          <cell r="B3167" t="str">
            <v>REPREGAMENTO DE FORROS DE MADEIRA</v>
          </cell>
          <cell r="C3167" t="str">
            <v>M2</v>
          </cell>
          <cell r="D3167">
            <v>1.56</v>
          </cell>
        </row>
        <row r="3168">
          <cell r="A3168" t="str">
            <v>210905</v>
          </cell>
          <cell r="B3168" t="str">
            <v>ESTRUTURA DE COBERTURA EM MADEIRA DE LEI EM TESOURA P/TELHAS CERAMICAS - VAOS ATE 7,00 M</v>
          </cell>
          <cell r="C3168" t="str">
            <v>M2</v>
          </cell>
          <cell r="D3168">
            <v>43.17</v>
          </cell>
        </row>
        <row r="3169">
          <cell r="A3169" t="str">
            <v>210906</v>
          </cell>
          <cell r="B3169" t="str">
            <v>ESTRUTURA DE COBERTURA EM MADEIRA DE LEI EM TESOURA P/TELHAS CERAMICAS - VAOS 7,01 A 10,0 M</v>
          </cell>
          <cell r="C3169" t="str">
            <v>M2</v>
          </cell>
          <cell r="D3169">
            <v>48.66</v>
          </cell>
        </row>
        <row r="3170">
          <cell r="A3170" t="str">
            <v>210907</v>
          </cell>
          <cell r="B3170" t="str">
            <v>ESTRUTURA DE COBERTURA EM MADEIRA DE LEI EM TESOURA PONTALETADAS (MISTA) P/TELHAS CERAMICAS</v>
          </cell>
          <cell r="C3170" t="str">
            <v>M2</v>
          </cell>
          <cell r="D3170">
            <v>38.49</v>
          </cell>
        </row>
        <row r="3171">
          <cell r="A3171" t="str">
            <v>210909</v>
          </cell>
          <cell r="B3171" t="str">
            <v>ESTRUTURA COBERTURA EM MADEIRA EM TESOURA PARA TELHAS ONDULADAS - VAOS ATE 7,00 M</v>
          </cell>
          <cell r="C3171" t="str">
            <v>M2</v>
          </cell>
          <cell r="D3171">
            <v>32.58</v>
          </cell>
        </row>
        <row r="3172">
          <cell r="A3172" t="str">
            <v>210912</v>
          </cell>
          <cell r="B3172" t="str">
            <v>RECOLOCACAO DE RIPAS</v>
          </cell>
          <cell r="C3172" t="str">
            <v>M</v>
          </cell>
          <cell r="D3172">
            <v>0.25</v>
          </cell>
        </row>
        <row r="3173">
          <cell r="A3173" t="str">
            <v>210913</v>
          </cell>
          <cell r="B3173" t="str">
            <v>RECOLOCACAO DE CAIBROS</v>
          </cell>
          <cell r="C3173" t="str">
            <v>M</v>
          </cell>
          <cell r="D3173">
            <v>1.96</v>
          </cell>
        </row>
        <row r="3174">
          <cell r="A3174" t="str">
            <v>210914</v>
          </cell>
          <cell r="B3174" t="str">
            <v>RECOLOCACAO DE TELHAS TIPO FRANCESA</v>
          </cell>
          <cell r="C3174" t="str">
            <v>M2</v>
          </cell>
          <cell r="D3174">
            <v>8.93</v>
          </cell>
        </row>
        <row r="3175">
          <cell r="A3175" t="str">
            <v>210915</v>
          </cell>
          <cell r="B3175" t="str">
            <v>RECOLOCACAO DE TELHAS TIPO PAULISTA</v>
          </cell>
          <cell r="C3175" t="str">
            <v>M2</v>
          </cell>
          <cell r="D3175">
            <v>19.41</v>
          </cell>
        </row>
        <row r="3176">
          <cell r="A3176" t="str">
            <v>210916</v>
          </cell>
          <cell r="B3176" t="str">
            <v>RECOLOCACAO DE TELHAS ONDULADAS DE FIBROCIMENTO, ALUMINIO, PLASTICO</v>
          </cell>
          <cell r="C3176" t="str">
            <v>M2</v>
          </cell>
          <cell r="D3176">
            <v>5.57</v>
          </cell>
        </row>
        <row r="3177">
          <cell r="A3177" t="str">
            <v>210917</v>
          </cell>
          <cell r="B3177" t="str">
            <v>LIMPEZA DE PISOS CIMENTADO, CERAMICO, AZULEJOS,PEDRAS, PISO VINILICO, LADRILHO HIDRAULICO</v>
          </cell>
          <cell r="C3177" t="str">
            <v>M2</v>
          </cell>
          <cell r="D3177">
            <v>3.92</v>
          </cell>
        </row>
        <row r="3178">
          <cell r="A3178" t="str">
            <v>210918</v>
          </cell>
          <cell r="B3178" t="str">
            <v>LIMPEZA DE VIDROS</v>
          </cell>
          <cell r="C3178" t="str">
            <v>M2</v>
          </cell>
          <cell r="D3178">
            <v>4.8899999999999997</v>
          </cell>
        </row>
        <row r="3179">
          <cell r="A3179" t="str">
            <v>210919</v>
          </cell>
          <cell r="B3179" t="str">
            <v>LIMPEZA DE APARELHOS SANITARIOS, INCLUSIVE METAIS</v>
          </cell>
          <cell r="C3179" t="str">
            <v>UN</v>
          </cell>
          <cell r="D3179">
            <v>5.21</v>
          </cell>
        </row>
        <row r="3181">
          <cell r="A3181" t="str">
            <v>501000</v>
          </cell>
          <cell r="B3181" t="str">
            <v>CANTEIRO DE OBRAS</v>
          </cell>
        </row>
        <row r="3182">
          <cell r="A3182" t="str">
            <v>501100</v>
          </cell>
          <cell r="B3182" t="str">
            <v>PLACAS, VEICULOS E DESPESAS</v>
          </cell>
        </row>
        <row r="3183">
          <cell r="A3183" t="str">
            <v>501101</v>
          </cell>
          <cell r="B3183" t="str">
            <v>PLACA DE OBRA: FINANCEIRA (4,00 X 2,00) M</v>
          </cell>
          <cell r="C3183" t="str">
            <v>UN</v>
          </cell>
          <cell r="D3183">
            <v>758.57</v>
          </cell>
        </row>
        <row r="3184">
          <cell r="A3184" t="str">
            <v>501102</v>
          </cell>
          <cell r="B3184" t="str">
            <v>PLACA DE OBRA : (4,30 X 2,20) M</v>
          </cell>
          <cell r="C3184" t="str">
            <v>UN</v>
          </cell>
          <cell r="D3184">
            <v>897.01</v>
          </cell>
        </row>
        <row r="3185">
          <cell r="A3185" t="str">
            <v>501103</v>
          </cell>
          <cell r="B3185" t="str">
            <v>PLACA DE OBRA : (2,00 X 1,00) M</v>
          </cell>
          <cell r="C3185" t="str">
            <v>UN</v>
          </cell>
          <cell r="D3185">
            <v>185.66</v>
          </cell>
        </row>
        <row r="3186">
          <cell r="A3186" t="str">
            <v>501104</v>
          </cell>
          <cell r="B3186" t="str">
            <v>VEICULO PARA FISCALIZACAO</v>
          </cell>
          <cell r="C3186" t="str">
            <v>MES</v>
          </cell>
          <cell r="D3186">
            <v>1372.29</v>
          </cell>
        </row>
        <row r="3187">
          <cell r="A3187" t="str">
            <v>501105</v>
          </cell>
          <cell r="B3187" t="str">
            <v>DESPESAS</v>
          </cell>
          <cell r="C3187" t="str">
            <v>MES</v>
          </cell>
          <cell r="D3187">
            <v>1197</v>
          </cell>
        </row>
        <row r="3189">
          <cell r="A3189" t="str">
            <v>501200</v>
          </cell>
          <cell r="B3189" t="str">
            <v>RESERVADO PARA CANTEIRO DE OBRAS (501201 A 501299)</v>
          </cell>
        </row>
        <row r="3191">
          <cell r="A3191" t="str">
            <v>502000</v>
          </cell>
          <cell r="B3191" t="str">
            <v>SERVICOS TECNICOS</v>
          </cell>
        </row>
        <row r="3192">
          <cell r="A3192" t="str">
            <v>502100</v>
          </cell>
          <cell r="B3192" t="str">
            <v>LOCACAO E CADASTRO</v>
          </cell>
        </row>
        <row r="3193">
          <cell r="A3193" t="str">
            <v>502101</v>
          </cell>
          <cell r="B3193" t="str">
            <v>LOCACAO DE OBRAS LOCALIZADAS</v>
          </cell>
          <cell r="C3193" t="str">
            <v>GB</v>
          </cell>
          <cell r="D3193">
            <v>275.64</v>
          </cell>
        </row>
        <row r="3194">
          <cell r="A3194" t="str">
            <v>502102</v>
          </cell>
          <cell r="B3194" t="str">
            <v>CADASTRO DE OBRAS LOCALIZADAS</v>
          </cell>
          <cell r="C3194" t="str">
            <v>GB</v>
          </cell>
          <cell r="D3194">
            <v>352.3</v>
          </cell>
        </row>
        <row r="3196">
          <cell r="A3196" t="str">
            <v>502200</v>
          </cell>
          <cell r="B3196" t="str">
            <v>RESERVADO PARA SERVICOS TECNICOS (502201 A 502299)</v>
          </cell>
        </row>
        <row r="3198">
          <cell r="A3198" t="str">
            <v>503000</v>
          </cell>
          <cell r="B3198" t="str">
            <v>SERVICOS PRELIMINARES</v>
          </cell>
        </row>
        <row r="3199">
          <cell r="A3199" t="str">
            <v>503300</v>
          </cell>
          <cell r="B3199" t="str">
            <v>RESERVADO PARA SERVICOS PRELIMINARES (503301 A 503399)</v>
          </cell>
        </row>
        <row r="3201">
          <cell r="A3201" t="str">
            <v>504000</v>
          </cell>
          <cell r="B3201" t="str">
            <v>MOVIMENTO DE TERRA</v>
          </cell>
        </row>
        <row r="3202">
          <cell r="A3202" t="str">
            <v>504200</v>
          </cell>
          <cell r="B3202" t="str">
            <v>RESERVADO PARA MOVIMENTO DE TERRA (504201 A 504299)</v>
          </cell>
        </row>
        <row r="3204">
          <cell r="A3204" t="str">
            <v>505000</v>
          </cell>
          <cell r="B3204" t="str">
            <v>ESCORAMENTOS</v>
          </cell>
        </row>
        <row r="3205">
          <cell r="A3205" t="str">
            <v>505100</v>
          </cell>
          <cell r="B3205" t="str">
            <v>RESERVADO PARA ESCORAMENTOS (505101 A 505199)</v>
          </cell>
        </row>
        <row r="3207">
          <cell r="A3207" t="str">
            <v>506000</v>
          </cell>
          <cell r="B3207" t="str">
            <v>ESGOTAMENTOS</v>
          </cell>
        </row>
        <row r="3208">
          <cell r="A3208" t="str">
            <v>506100</v>
          </cell>
          <cell r="B3208" t="str">
            <v>REBAIXAMENTO DE LENCOL FREATICO</v>
          </cell>
        </row>
        <row r="3209">
          <cell r="A3209" t="str">
            <v>506101</v>
          </cell>
          <cell r="B3209" t="str">
            <v>MOBILIZACAO, DESMOBILIZACAO E TRANSP. DE EQUIPAMENTOS</v>
          </cell>
          <cell r="C3209" t="str">
            <v>CJXKM</v>
          </cell>
          <cell r="D3209">
            <v>11.3</v>
          </cell>
        </row>
        <row r="3210">
          <cell r="A3210" t="str">
            <v>506102</v>
          </cell>
          <cell r="B3210" t="str">
            <v>INSTALACAO DO SISTEMA DE REBAIXAMENTO</v>
          </cell>
          <cell r="C3210" t="str">
            <v>UN</v>
          </cell>
          <cell r="D3210">
            <v>74.48</v>
          </cell>
        </row>
        <row r="3211">
          <cell r="A3211" t="str">
            <v>506103</v>
          </cell>
          <cell r="B3211" t="str">
            <v>OPERACAO DO SISTEMA DE REBAIXAMENTO</v>
          </cell>
          <cell r="C3211" t="str">
            <v>CJXDI</v>
          </cell>
          <cell r="D3211">
            <v>147.63</v>
          </cell>
        </row>
        <row r="3213">
          <cell r="A3213" t="str">
            <v>506200</v>
          </cell>
          <cell r="B3213" t="str">
            <v>DRENAGEM SUBTERRANEA</v>
          </cell>
        </row>
        <row r="3214">
          <cell r="A3214" t="str">
            <v>506201</v>
          </cell>
          <cell r="B3214" t="str">
            <v>DRENO HORIZONTAL DE AREIA MEDIA</v>
          </cell>
          <cell r="C3214" t="str">
            <v>M2</v>
          </cell>
          <cell r="D3214">
            <v>15.76</v>
          </cell>
        </row>
        <row r="3215">
          <cell r="A3215" t="str">
            <v>506202</v>
          </cell>
          <cell r="B3215" t="str">
            <v>CORTINA FILTRANTE E DRENAGEM</v>
          </cell>
          <cell r="C3215" t="str">
            <v>M</v>
          </cell>
          <cell r="D3215">
            <v>189.29</v>
          </cell>
        </row>
        <row r="3216">
          <cell r="A3216" t="str">
            <v>506203</v>
          </cell>
          <cell r="B3216" t="str">
            <v>DRENAGEM COM TUBO CERAMICO REVESTIDO COM MANTA GEOTEXTIL</v>
          </cell>
          <cell r="C3216" t="str">
            <v>M</v>
          </cell>
          <cell r="D3216">
            <v>121.68</v>
          </cell>
        </row>
        <row r="3218">
          <cell r="A3218" t="str">
            <v>506300</v>
          </cell>
          <cell r="B3218" t="str">
            <v>RESERVADO PARA ESGOTAMENTOS (506301 A 506399)</v>
          </cell>
        </row>
        <row r="3220">
          <cell r="A3220" t="str">
            <v>507000</v>
          </cell>
          <cell r="B3220" t="str">
            <v>OBRAS DE CONTENCAO</v>
          </cell>
        </row>
        <row r="3221">
          <cell r="A3221" t="str">
            <v>507100</v>
          </cell>
          <cell r="B3221" t="str">
            <v>PROTECAO</v>
          </cell>
        </row>
        <row r="3222">
          <cell r="A3222" t="str">
            <v>507102</v>
          </cell>
          <cell r="B3222" t="str">
            <v>SUPORTE DE ATERRO COM MANTA GEOTEXTIL</v>
          </cell>
          <cell r="C3222" t="str">
            <v>M2</v>
          </cell>
          <cell r="D3222">
            <v>39.47</v>
          </cell>
        </row>
        <row r="3223">
          <cell r="A3223" t="str">
            <v>507103</v>
          </cell>
          <cell r="B3223" t="str">
            <v>MURO PRE FABRICADO EM CONCRETO ARMADO</v>
          </cell>
          <cell r="C3223" t="str">
            <v>M2</v>
          </cell>
          <cell r="D3223">
            <v>127.78</v>
          </cell>
        </row>
        <row r="3225">
          <cell r="A3225" t="str">
            <v>507200</v>
          </cell>
          <cell r="B3225" t="str">
            <v>RESERVADO PARA OBRAS DE CONTENCAO (507201 A 507299)</v>
          </cell>
        </row>
        <row r="3227">
          <cell r="A3227" t="str">
            <v>508000</v>
          </cell>
          <cell r="B3227" t="str">
            <v>FUNDACOES E ESTRUTURAS</v>
          </cell>
        </row>
        <row r="3228">
          <cell r="A3228" t="str">
            <v>508100</v>
          </cell>
          <cell r="B3228" t="str">
            <v>BROCA DE CONCRETO/ESTACA</v>
          </cell>
        </row>
        <row r="3229">
          <cell r="A3229" t="str">
            <v>508101</v>
          </cell>
          <cell r="B3229" t="str">
            <v>BROCA DE CONCRETO, DIAMETRO 30 CM</v>
          </cell>
          <cell r="C3229" t="str">
            <v>M</v>
          </cell>
          <cell r="D3229">
            <v>48.5</v>
          </cell>
        </row>
        <row r="3230">
          <cell r="A3230" t="str">
            <v>508103</v>
          </cell>
          <cell r="B3230" t="str">
            <v>MOBILIZACAO DE EQUIPE PARA EXECUCAO DE ESTACA MOLDADA "IN LOCO" - TIPO STRAUSS - ATE 50 KM</v>
          </cell>
          <cell r="C3230" t="str">
            <v>GB</v>
          </cell>
          <cell r="D3230">
            <v>798</v>
          </cell>
        </row>
        <row r="3231">
          <cell r="A3231" t="str">
            <v>508104</v>
          </cell>
          <cell r="B3231" t="str">
            <v>TRANSPORTE ALEM DE 50 KM DE EQUIPE PARA EXECUCAO DE ESTACA MOLDADA "IN LOCO" - TIPO STRAUSS</v>
          </cell>
          <cell r="C3231" t="str">
            <v>KM</v>
          </cell>
          <cell r="D3231">
            <v>5.32</v>
          </cell>
        </row>
        <row r="3232">
          <cell r="A3232" t="str">
            <v>508105</v>
          </cell>
          <cell r="B3232" t="str">
            <v>ESTACA MOLDADA "IN LOCO" - TIPO STRAUSS - CAPACIDADE 20 T.</v>
          </cell>
          <cell r="C3232" t="str">
            <v>M</v>
          </cell>
          <cell r="D3232">
            <v>26.78</v>
          </cell>
        </row>
        <row r="3233">
          <cell r="A3233" t="str">
            <v>508106</v>
          </cell>
          <cell r="B3233" t="str">
            <v>ESTACA MOLDADA "IN LOCO" - TIPO STRAUSS - CAPACIDADE 30 T.</v>
          </cell>
          <cell r="C3233" t="str">
            <v>M</v>
          </cell>
          <cell r="D3233">
            <v>35.93</v>
          </cell>
        </row>
        <row r="3234">
          <cell r="A3234" t="str">
            <v>508107</v>
          </cell>
          <cell r="B3234" t="str">
            <v>ESTACA MOLDADA "IN LOCO" - TIPO STRAUSS - CAPACIDADE 40 T.</v>
          </cell>
          <cell r="C3234" t="str">
            <v>M</v>
          </cell>
          <cell r="D3234">
            <v>48.55</v>
          </cell>
        </row>
        <row r="3236">
          <cell r="A3236" t="str">
            <v>508200</v>
          </cell>
          <cell r="B3236" t="str">
            <v>LASTRO PARA ASSENTAMENTO DE TUBOS E PECAS</v>
          </cell>
        </row>
        <row r="3237">
          <cell r="A3237" t="str">
            <v>508201</v>
          </cell>
          <cell r="B3237" t="str">
            <v>PARA TUBOS E PECAS, DIAM. 75 MM</v>
          </cell>
          <cell r="C3237" t="str">
            <v>M</v>
          </cell>
          <cell r="D3237">
            <v>11.35</v>
          </cell>
        </row>
        <row r="3238">
          <cell r="A3238" t="str">
            <v>508202</v>
          </cell>
          <cell r="B3238" t="str">
            <v>PARA TUBOS E PECAS, DIAMETRO 500 MM</v>
          </cell>
          <cell r="C3238" t="str">
            <v>M</v>
          </cell>
          <cell r="D3238">
            <v>18.64</v>
          </cell>
        </row>
        <row r="3240">
          <cell r="A3240" t="str">
            <v>508300</v>
          </cell>
          <cell r="B3240" t="str">
            <v>LASTRO, LAJE E BERCO PARA ASSENTAMENTO DE TUBOS E PECAS</v>
          </cell>
        </row>
        <row r="3241">
          <cell r="A3241" t="str">
            <v>508301</v>
          </cell>
          <cell r="B3241" t="str">
            <v>PARA TUBOS E PECAS, DIAMETRO 500 MM</v>
          </cell>
          <cell r="C3241" t="str">
            <v>M</v>
          </cell>
          <cell r="D3241">
            <v>94.2</v>
          </cell>
        </row>
        <row r="3242">
          <cell r="A3242" t="str">
            <v>508302</v>
          </cell>
          <cell r="B3242" t="str">
            <v>PARA TUBOS E PECAS, DIAM. 600 MM</v>
          </cell>
          <cell r="C3242" t="str">
            <v>M</v>
          </cell>
          <cell r="D3242">
            <v>114.87</v>
          </cell>
        </row>
        <row r="3243">
          <cell r="A3243" t="str">
            <v>508303</v>
          </cell>
          <cell r="B3243" t="str">
            <v>PARA TUBOS E PECAS, DIAM. 700 MM</v>
          </cell>
          <cell r="C3243" t="str">
            <v>M</v>
          </cell>
          <cell r="D3243">
            <v>128.49</v>
          </cell>
        </row>
        <row r="3245">
          <cell r="A3245" t="str">
            <v>508400</v>
          </cell>
          <cell r="B3245" t="str">
            <v>ANCORAGEM EM CONCRETO PARA PECAS</v>
          </cell>
        </row>
        <row r="3246">
          <cell r="A3246" t="str">
            <v>508401</v>
          </cell>
          <cell r="B3246" t="str">
            <v>ANCORAGEM EM CONCRETO - CURVA 90 GRAUS E TE, DIAM. 500 MM</v>
          </cell>
          <cell r="C3246" t="str">
            <v>UN</v>
          </cell>
          <cell r="D3246">
            <v>211.16</v>
          </cell>
        </row>
        <row r="3247">
          <cell r="A3247" t="str">
            <v>508402</v>
          </cell>
          <cell r="B3247" t="str">
            <v>BRACADEIRA P/FIXACAO DE TUBULACAO DE 350 MM</v>
          </cell>
          <cell r="C3247" t="str">
            <v>UN</v>
          </cell>
          <cell r="D3247">
            <v>12.38</v>
          </cell>
        </row>
        <row r="3249">
          <cell r="A3249" t="str">
            <v>508500</v>
          </cell>
          <cell r="B3249" t="str">
            <v>CONCRETO/FORMA/ACO/LAJE PRE-FABRICADA</v>
          </cell>
        </row>
        <row r="3251">
          <cell r="A3251" t="str">
            <v>508600</v>
          </cell>
          <cell r="B3251" t="str">
            <v>POCO DE VISITA EM ALVENARIA TIPO GARRAFAO</v>
          </cell>
        </row>
        <row r="3252">
          <cell r="A3252" t="str">
            <v>508601</v>
          </cell>
          <cell r="B3252" t="str">
            <v>POCO DE VISITA EM ALVENARIA TIPO GARRAFAO - PROF. ATE 2,00 M</v>
          </cell>
          <cell r="C3252" t="str">
            <v>UN</v>
          </cell>
          <cell r="D3252">
            <v>709.23</v>
          </cell>
        </row>
        <row r="3253">
          <cell r="A3253" t="str">
            <v>508602</v>
          </cell>
          <cell r="B3253" t="str">
            <v>POCO DE VISITA EM ALVENARIA TIPO GARRAFAO - PROF. ATE 3,00 M</v>
          </cell>
          <cell r="C3253" t="str">
            <v>UN</v>
          </cell>
          <cell r="D3253">
            <v>1086.54</v>
          </cell>
        </row>
        <row r="3254">
          <cell r="A3254" t="str">
            <v>508603</v>
          </cell>
          <cell r="B3254" t="str">
            <v>POCO DE VISITA EM ALVENARIA TIPO GARRAFAO - PROF. ATE 4,00 M</v>
          </cell>
          <cell r="C3254" t="str">
            <v>UN</v>
          </cell>
          <cell r="D3254">
            <v>1360.44</v>
          </cell>
        </row>
        <row r="3255">
          <cell r="A3255" t="str">
            <v>508604</v>
          </cell>
          <cell r="B3255" t="str">
            <v>POCO DE VISITA EM ALVENARIA TIPO GARRAFAO - PROF. ATE 5,00 M</v>
          </cell>
          <cell r="C3255" t="str">
            <v>UN</v>
          </cell>
          <cell r="D3255">
            <v>1699.19</v>
          </cell>
        </row>
        <row r="3256">
          <cell r="A3256" t="str">
            <v>508605</v>
          </cell>
          <cell r="B3256" t="str">
            <v>POCO DE VISITA EM ALVENARIA TIPO GARRAFAO - PROF. ATE 6,00 M</v>
          </cell>
          <cell r="C3256" t="str">
            <v>UN</v>
          </cell>
          <cell r="D3256">
            <v>2141.75</v>
          </cell>
        </row>
        <row r="3257">
          <cell r="A3257" t="str">
            <v>508606</v>
          </cell>
          <cell r="B3257" t="str">
            <v>POCO DE VISITA EM ALVENARIA TIPO GARRAFAO - PROF. ATE 7,00 M</v>
          </cell>
          <cell r="C3257" t="str">
            <v>UN</v>
          </cell>
          <cell r="D3257">
            <v>2718.36</v>
          </cell>
        </row>
        <row r="3259">
          <cell r="A3259" t="str">
            <v>508700</v>
          </cell>
          <cell r="B3259" t="str">
            <v>DISPOSITIVOS PARA LAGOA</v>
          </cell>
        </row>
        <row r="3260">
          <cell r="A3260" t="str">
            <v>508701</v>
          </cell>
          <cell r="B3260" t="str">
            <v>DISPOSITIVO DE ENTRADA B</v>
          </cell>
          <cell r="C3260" t="str">
            <v>UN</v>
          </cell>
          <cell r="D3260">
            <v>605.92999999999995</v>
          </cell>
        </row>
        <row r="3261">
          <cell r="A3261" t="str">
            <v>508702</v>
          </cell>
          <cell r="B3261" t="str">
            <v>DISPOSITIVO DE ENTRADA D</v>
          </cell>
          <cell r="C3261" t="str">
            <v>UN</v>
          </cell>
          <cell r="D3261">
            <v>818.77</v>
          </cell>
        </row>
        <row r="3262">
          <cell r="A3262" t="str">
            <v>508703</v>
          </cell>
          <cell r="B3262" t="str">
            <v>DISPOSITIVO DE SAIDA B</v>
          </cell>
          <cell r="C3262" t="str">
            <v>UN</v>
          </cell>
          <cell r="D3262">
            <v>1222.72</v>
          </cell>
        </row>
        <row r="3263">
          <cell r="A3263" t="str">
            <v>508704</v>
          </cell>
          <cell r="B3263" t="str">
            <v>DISPOSITIVO DE SAIDA F</v>
          </cell>
          <cell r="C3263" t="str">
            <v>UN</v>
          </cell>
          <cell r="D3263">
            <v>7553.12</v>
          </cell>
        </row>
        <row r="3264">
          <cell r="A3264" t="str">
            <v>508705</v>
          </cell>
          <cell r="B3264" t="str">
            <v>DISPOSITIVO DE INTERLIGACAO B</v>
          </cell>
          <cell r="C3264" t="str">
            <v>UN</v>
          </cell>
          <cell r="D3264">
            <v>1250.6500000000001</v>
          </cell>
        </row>
        <row r="3265">
          <cell r="A3265" t="str">
            <v>508708</v>
          </cell>
          <cell r="B3265" t="str">
            <v>CAIXA DE AREIA, GRADEAMENTO E MEDICAO DE VAZAO (SUTRO)</v>
          </cell>
          <cell r="C3265" t="str">
            <v>UN</v>
          </cell>
          <cell r="D3265">
            <v>4910.6499999999996</v>
          </cell>
        </row>
        <row r="3266">
          <cell r="A3266" t="str">
            <v>508709</v>
          </cell>
          <cell r="B3266" t="str">
            <v>CAIXA DIVISORA DE VAZAO - DUAS SAIDAS</v>
          </cell>
          <cell r="C3266" t="str">
            <v>UN</v>
          </cell>
          <cell r="D3266">
            <v>1051.1199999999999</v>
          </cell>
        </row>
        <row r="3267">
          <cell r="A3267" t="str">
            <v>508711</v>
          </cell>
          <cell r="B3267" t="str">
            <v>DISPOSITIVO DE ENTRADA C</v>
          </cell>
          <cell r="C3267" t="str">
            <v>UN</v>
          </cell>
          <cell r="D3267">
            <v>1195.1500000000001</v>
          </cell>
        </row>
        <row r="3268">
          <cell r="A3268" t="str">
            <v>508712</v>
          </cell>
          <cell r="B3268" t="str">
            <v>PLACA DE CONCRETO - PADRAO I</v>
          </cell>
          <cell r="C3268" t="str">
            <v>M2</v>
          </cell>
          <cell r="D3268">
            <v>45.49</v>
          </cell>
        </row>
        <row r="3269">
          <cell r="A3269" t="str">
            <v>508713</v>
          </cell>
          <cell r="B3269" t="str">
            <v>DISPOSITIVO DE SAIDA A - COMPLETO</v>
          </cell>
          <cell r="C3269" t="str">
            <v>UN</v>
          </cell>
          <cell r="D3269">
            <v>5186.09</v>
          </cell>
        </row>
        <row r="3271">
          <cell r="A3271" t="str">
            <v>508800</v>
          </cell>
          <cell r="B3271" t="str">
            <v>RESERVADO PARA FUNDACOES E ESTRUTURAS (508801 A 508899)</v>
          </cell>
        </row>
        <row r="3273">
          <cell r="A3273" t="str">
            <v>509000</v>
          </cell>
          <cell r="B3273" t="str">
            <v>ASSENTAMENTO</v>
          </cell>
        </row>
        <row r="3274">
          <cell r="A3274" t="str">
            <v>509100</v>
          </cell>
          <cell r="B3274" t="str">
            <v>ASSENTAMENTO DE TUBOS E PECAS PARA REDES DE DISTR. DE AGUA</v>
          </cell>
        </row>
        <row r="3275">
          <cell r="A3275" t="str">
            <v>509101</v>
          </cell>
          <cell r="B3275" t="str">
            <v>TUBOS E PECAS DE FERRO FUNDIDO, DIAM. 350 MM</v>
          </cell>
          <cell r="C3275" t="str">
            <v>M</v>
          </cell>
          <cell r="D3275">
            <v>14.24</v>
          </cell>
        </row>
        <row r="3276">
          <cell r="A3276" t="str">
            <v>509102</v>
          </cell>
          <cell r="B3276" t="str">
            <v>TUBOS E PECAS PEAD, DIAM. 32 MM</v>
          </cell>
          <cell r="C3276" t="str">
            <v>M</v>
          </cell>
          <cell r="D3276">
            <v>3.79</v>
          </cell>
        </row>
        <row r="3278">
          <cell r="A3278" t="str">
            <v>509200</v>
          </cell>
          <cell r="B3278" t="str">
            <v>ASSENTAMENTO SIMPLES DE TUBOS E PECAS DE PVC RIGIDO E PVC RIGIDO DEFOFO</v>
          </cell>
        </row>
        <row r="3279">
          <cell r="A3279" t="str">
            <v>509201</v>
          </cell>
          <cell r="B3279" t="str">
            <v>TUBOS E PECAS, DIAM. 250 MM</v>
          </cell>
          <cell r="C3279" t="str">
            <v>M</v>
          </cell>
          <cell r="D3279">
            <v>1.82</v>
          </cell>
        </row>
        <row r="3280">
          <cell r="A3280" t="str">
            <v>509202</v>
          </cell>
          <cell r="B3280" t="str">
            <v>TUBOS E PECAS, DIAM. 350 MM</v>
          </cell>
          <cell r="C3280" t="str">
            <v>M</v>
          </cell>
          <cell r="D3280">
            <v>2.56</v>
          </cell>
        </row>
        <row r="3281">
          <cell r="A3281" t="str">
            <v>509203</v>
          </cell>
          <cell r="B3281" t="str">
            <v>TUBOS E PECAS, DIAM. 450 MM</v>
          </cell>
          <cell r="C3281" t="str">
            <v>M</v>
          </cell>
          <cell r="D3281">
            <v>3.59</v>
          </cell>
        </row>
        <row r="3283">
          <cell r="A3283" t="str">
            <v>509300</v>
          </cell>
          <cell r="B3283" t="str">
            <v>ASSENTAMENTO SIMPLES DE TUBOS E PECAS DE CIMENTO AMIANTO</v>
          </cell>
        </row>
        <row r="3285">
          <cell r="A3285" t="str">
            <v>509400</v>
          </cell>
          <cell r="B3285" t="str">
            <v>ASSENTAMENTO SIMPLES DE TUBOS E PECAS DE FERRO FUNDIDO</v>
          </cell>
        </row>
        <row r="3286">
          <cell r="A3286" t="str">
            <v>509401</v>
          </cell>
          <cell r="B3286" t="str">
            <v>TUBOS E PECAS, DIAM. 350 MM</v>
          </cell>
          <cell r="C3286" t="str">
            <v>M</v>
          </cell>
          <cell r="D3286">
            <v>7.78</v>
          </cell>
        </row>
        <row r="3288">
          <cell r="A3288" t="str">
            <v>509500</v>
          </cell>
          <cell r="B3288" t="str">
            <v>ASSENTAMENTO SIMPLES DE TUBOS DE CONCRETO PARA AGUAS PLUVIAIS</v>
          </cell>
        </row>
        <row r="3289">
          <cell r="A3289" t="str">
            <v>509501</v>
          </cell>
          <cell r="B3289" t="str">
            <v>TUBOS, DIAMETRO 200 MM</v>
          </cell>
          <cell r="C3289" t="str">
            <v>M</v>
          </cell>
          <cell r="D3289">
            <v>2.84</v>
          </cell>
        </row>
        <row r="3291">
          <cell r="A3291" t="str">
            <v>509600</v>
          </cell>
          <cell r="B3291" t="str">
            <v>MONTAGEM DE PECAS ESPECIAIS</v>
          </cell>
        </row>
        <row r="3292">
          <cell r="A3292" t="str">
            <v>509601</v>
          </cell>
          <cell r="B3292" t="str">
            <v>PECAS ESPECIAIS E TUBULACOES AEREAS</v>
          </cell>
          <cell r="C3292" t="str">
            <v>KG</v>
          </cell>
          <cell r="D3292">
            <v>1.1299999999999999</v>
          </cell>
        </row>
        <row r="3294">
          <cell r="A3294" t="str">
            <v>509700</v>
          </cell>
          <cell r="B3294" t="str">
            <v>CARGA, TRANSPORTE ATE 10 KM E DESCARGA DE TUBOS E PECAS DE PVC RIGIDO E PVC RIGIDO DEFOFO</v>
          </cell>
        </row>
        <row r="3295">
          <cell r="A3295" t="str">
            <v>509701</v>
          </cell>
          <cell r="B3295" t="str">
            <v>TUBOS E PECAS, DIAM. 450 MM</v>
          </cell>
          <cell r="C3295" t="str">
            <v>KM</v>
          </cell>
          <cell r="D3295">
            <v>671.7</v>
          </cell>
        </row>
        <row r="3297">
          <cell r="A3297" t="str">
            <v>509800</v>
          </cell>
          <cell r="B3297" t="str">
            <v>TRANSPORTE EXCEDENTE A 10 KM DE TUBOS E PECAS DE PVC RIGIDO E PVC RIGIDO DE FOFO</v>
          </cell>
        </row>
        <row r="3298">
          <cell r="A3298" t="str">
            <v>509810</v>
          </cell>
          <cell r="B3298" t="str">
            <v>TUBOS E PECAS, DIAM. 450 MM</v>
          </cell>
          <cell r="C3298" t="str">
            <v>KMXKM</v>
          </cell>
          <cell r="D3298">
            <v>7.92</v>
          </cell>
        </row>
        <row r="3300">
          <cell r="A3300" t="str">
            <v>510300</v>
          </cell>
          <cell r="B3300" t="str">
            <v>RESERVADO PARA ASSENTAMENTO (510301 A 510399)</v>
          </cell>
        </row>
        <row r="3301">
          <cell r="A3301" t="str">
            <v>510301</v>
          </cell>
          <cell r="B3301" t="str">
            <v>TUBOS E PECAS PVC, DIAM. 25 MM (3/4")</v>
          </cell>
          <cell r="C3301" t="str">
            <v>M</v>
          </cell>
          <cell r="D3301">
            <v>3.79</v>
          </cell>
        </row>
        <row r="3303">
          <cell r="A3303" t="str">
            <v>511000</v>
          </cell>
          <cell r="B3303" t="str">
            <v>PAVIMENTACAO</v>
          </cell>
        </row>
        <row r="3304">
          <cell r="A3304" t="str">
            <v>511100</v>
          </cell>
          <cell r="B3304" t="str">
            <v>LEVANTAMENTO DE PAVIMENTACAO</v>
          </cell>
        </row>
        <row r="3305">
          <cell r="A3305" t="str">
            <v>511101</v>
          </cell>
          <cell r="B3305" t="str">
            <v>LEVANTAMENTO DE PASSEIO EM CACO CERAMICO</v>
          </cell>
          <cell r="C3305" t="str">
            <v>M2</v>
          </cell>
          <cell r="D3305">
            <v>5.77</v>
          </cell>
        </row>
        <row r="3306">
          <cell r="A3306" t="str">
            <v>511102</v>
          </cell>
          <cell r="B3306" t="str">
            <v>LEVANTAMENTO DE PASSEIO EM ARDOSIA, ARENITO OU PEDRA LUMINARIA</v>
          </cell>
          <cell r="C3306" t="str">
            <v>M2</v>
          </cell>
          <cell r="D3306">
            <v>6.45</v>
          </cell>
        </row>
        <row r="3307">
          <cell r="A3307" t="str">
            <v>511103</v>
          </cell>
          <cell r="B3307" t="str">
            <v>LEVANTAMENTO DE PASSEIO EM GRANITO TIPO PARALELEPIPEDO</v>
          </cell>
          <cell r="C3307" t="str">
            <v>M2</v>
          </cell>
          <cell r="D3307">
            <v>6.45</v>
          </cell>
        </row>
        <row r="3308">
          <cell r="A3308" t="str">
            <v>511104</v>
          </cell>
          <cell r="B3308" t="str">
            <v>LEVANTAMENTO DE PASSEIO EM LAJOTAO COLONIAL CERAMICO</v>
          </cell>
          <cell r="C3308" t="str">
            <v>M2</v>
          </cell>
          <cell r="D3308">
            <v>6.45</v>
          </cell>
        </row>
        <row r="3309">
          <cell r="A3309" t="str">
            <v>511105</v>
          </cell>
          <cell r="B3309" t="str">
            <v>LEVANTAMENTO DE PAVIMENTACAO DE CONCRETO NAO ESTRUTURAL</v>
          </cell>
          <cell r="C3309" t="str">
            <v>M2</v>
          </cell>
          <cell r="D3309">
            <v>9.23</v>
          </cell>
        </row>
        <row r="3310">
          <cell r="A3310" t="str">
            <v>511106</v>
          </cell>
          <cell r="B3310" t="str">
            <v>LEVANTAMENTO DE PARALELEPIPEDO COM CAPA ASFALTICA</v>
          </cell>
          <cell r="C3310" t="str">
            <v>M2</v>
          </cell>
          <cell r="D3310">
            <v>7.66</v>
          </cell>
        </row>
        <row r="3312">
          <cell r="A3312" t="str">
            <v>511200</v>
          </cell>
          <cell r="B3312" t="str">
            <v>EXECUCAO DE PAVIMENTACAO</v>
          </cell>
        </row>
        <row r="3313">
          <cell r="A3313" t="str">
            <v>511211</v>
          </cell>
          <cell r="B3313" t="str">
            <v>EXECUCAO DE ASFALTO</v>
          </cell>
          <cell r="C3313" t="str">
            <v>M2</v>
          </cell>
          <cell r="D3313">
            <v>29.64</v>
          </cell>
        </row>
        <row r="3314">
          <cell r="A3314" t="str">
            <v>511212</v>
          </cell>
          <cell r="B3314" t="str">
            <v>EXECUCAO DE PAVIMENTACAO DE CONCRETO NAO ESTRUTURAL</v>
          </cell>
          <cell r="C3314" t="str">
            <v>M2</v>
          </cell>
          <cell r="D3314">
            <v>31.33</v>
          </cell>
        </row>
        <row r="3315">
          <cell r="A3315" t="str">
            <v>511213</v>
          </cell>
          <cell r="B3315" t="str">
            <v>REPOSICAO DE PARALELEPIPEDO COM CAPA ASFALTICA</v>
          </cell>
          <cell r="C3315" t="str">
            <v>M2</v>
          </cell>
          <cell r="D3315">
            <v>43.15</v>
          </cell>
        </row>
        <row r="3317">
          <cell r="A3317" t="str">
            <v>511300</v>
          </cell>
          <cell r="B3317" t="str">
            <v>RESERVADO PARA PAVIMENTACAO (511301 A 511399)</v>
          </cell>
        </row>
        <row r="3319">
          <cell r="A3319" t="str">
            <v>512000</v>
          </cell>
          <cell r="B3319" t="str">
            <v>LIGACOES PREDIAIS</v>
          </cell>
        </row>
        <row r="3320">
          <cell r="A3320" t="str">
            <v>512100</v>
          </cell>
          <cell r="B3320" t="str">
            <v>RESERVADO PARA LIGACOES PREDIAIS (512101 A 512199)</v>
          </cell>
        </row>
        <row r="3322">
          <cell r="A3322" t="str">
            <v>512200</v>
          </cell>
          <cell r="B3322" t="str">
            <v>LIGACOES</v>
          </cell>
        </row>
        <row r="3323">
          <cell r="A3323">
            <v>512300</v>
          </cell>
          <cell r="B3323" t="str">
            <v>RESERVADO PARA LIGACOES (512301 A 512399)</v>
          </cell>
        </row>
        <row r="3325">
          <cell r="A3325" t="str">
            <v>513000</v>
          </cell>
          <cell r="B3325" t="str">
            <v>FECHAMENTO</v>
          </cell>
        </row>
        <row r="3326">
          <cell r="A3326" t="str">
            <v>513100</v>
          </cell>
          <cell r="B3326" t="str">
            <v>ALVENARIA</v>
          </cell>
        </row>
        <row r="3327">
          <cell r="A3327" t="str">
            <v>513101</v>
          </cell>
          <cell r="B3327" t="str">
            <v>ALVENARIA DE ELEV., EM CUTELO TIJOLO A VISTA</v>
          </cell>
          <cell r="C3327" t="str">
            <v>M2</v>
          </cell>
          <cell r="D3327">
            <v>34.43</v>
          </cell>
        </row>
        <row r="3328">
          <cell r="A3328" t="str">
            <v>513102</v>
          </cell>
          <cell r="B3328" t="str">
            <v>COLOCACAO DE TIJOLO COMUM NO LEITO DE SECAGEM</v>
          </cell>
          <cell r="C3328" t="str">
            <v>M2</v>
          </cell>
          <cell r="D3328">
            <v>5.87</v>
          </cell>
        </row>
        <row r="3329">
          <cell r="A3329" t="str">
            <v>513103</v>
          </cell>
          <cell r="B3329" t="str">
            <v>BLOCO DE VIDRO, DIMENSAO 6 X 20 X 20 CM (ELEMENTO VAZADO)</v>
          </cell>
          <cell r="C3329" t="str">
            <v>M2</v>
          </cell>
          <cell r="D3329">
            <v>406.19</v>
          </cell>
        </row>
        <row r="3331">
          <cell r="A3331" t="str">
            <v>513200</v>
          </cell>
          <cell r="B3331" t="str">
            <v>COBERTURA, MADEIRAMENTO, CONDUTOR, CALHAS E RUFOS</v>
          </cell>
        </row>
        <row r="3332">
          <cell r="A3332" t="str">
            <v>513201</v>
          </cell>
          <cell r="B3332" t="str">
            <v>COBERTURA COM TELHA COLONIAL</v>
          </cell>
          <cell r="C3332" t="str">
            <v>M2</v>
          </cell>
          <cell r="D3332">
            <v>55.51</v>
          </cell>
        </row>
        <row r="3334">
          <cell r="A3334" t="str">
            <v>513300</v>
          </cell>
          <cell r="B3334" t="str">
            <v>ESQUADRIAS: MADEIRA/METALICAS E FERRAGENS</v>
          </cell>
        </row>
        <row r="3335">
          <cell r="A3335" t="str">
            <v>513301</v>
          </cell>
          <cell r="B3335" t="str">
            <v>PORTA EXTERNA DE CEDRO, EXCETO O BATENTE, 1 FOLHA</v>
          </cell>
          <cell r="C3335" t="str">
            <v>M2</v>
          </cell>
          <cell r="D3335">
            <v>88.45</v>
          </cell>
        </row>
        <row r="3336">
          <cell r="A3336" t="str">
            <v>513302</v>
          </cell>
          <cell r="B3336" t="str">
            <v>PORTA INTERNA DE CEDRO, EXCETO O BATENTE, 1 FOLHA</v>
          </cell>
          <cell r="C3336" t="str">
            <v>M2</v>
          </cell>
          <cell r="D3336">
            <v>132.84</v>
          </cell>
        </row>
        <row r="3337">
          <cell r="A3337" t="str">
            <v>513303</v>
          </cell>
          <cell r="B3337" t="str">
            <v>BATENTE PEROBA</v>
          </cell>
          <cell r="C3337" t="str">
            <v>M</v>
          </cell>
          <cell r="D3337">
            <v>19.61</v>
          </cell>
        </row>
        <row r="3338">
          <cell r="A3338" t="str">
            <v>513304</v>
          </cell>
          <cell r="B3338" t="str">
            <v>PORTA DE ALUMINIO TIPO VENEZIANA</v>
          </cell>
          <cell r="C3338" t="str">
            <v>M2</v>
          </cell>
          <cell r="D3338">
            <v>667.67</v>
          </cell>
        </row>
        <row r="3340">
          <cell r="A3340" t="str">
            <v>513400</v>
          </cell>
          <cell r="B3340" t="str">
            <v>VIDROS</v>
          </cell>
        </row>
        <row r="3341">
          <cell r="A3341" t="str">
            <v>513401</v>
          </cell>
          <cell r="B3341" t="str">
            <v>VIDRO PLANO COMUM TRANSPARENTE 6 MM</v>
          </cell>
          <cell r="C3341" t="str">
            <v>M2</v>
          </cell>
          <cell r="D3341">
            <v>113.48</v>
          </cell>
        </row>
        <row r="3343">
          <cell r="A3343" t="str">
            <v>513500</v>
          </cell>
          <cell r="B3343" t="str">
            <v>GRELHAS/GUARDA-CORPO/GRADE/ESCADA</v>
          </cell>
        </row>
        <row r="3344">
          <cell r="A3344" t="str">
            <v>513501</v>
          </cell>
          <cell r="B3344" t="str">
            <v>GUARDA CORPO DIAMETRO 2"</v>
          </cell>
          <cell r="C3344" t="str">
            <v>M</v>
          </cell>
          <cell r="D3344">
            <v>119.8</v>
          </cell>
        </row>
        <row r="3345">
          <cell r="A3345" t="str">
            <v>513502</v>
          </cell>
          <cell r="B3345" t="str">
            <v>GRADE METALICA BARRA 2 X 3/8 POL. - ESPACAMENTO 5 CM</v>
          </cell>
          <cell r="C3345" t="str">
            <v>UN</v>
          </cell>
          <cell r="D3345">
            <v>337.58</v>
          </cell>
        </row>
        <row r="3346">
          <cell r="A3346" t="str">
            <v>513503</v>
          </cell>
          <cell r="B3346" t="str">
            <v>GRADE DIAM. 1/2 POL. E= 20 MM</v>
          </cell>
          <cell r="C3346" t="str">
            <v>M2</v>
          </cell>
          <cell r="D3346">
            <v>453.91</v>
          </cell>
        </row>
        <row r="3347">
          <cell r="A3347" t="str">
            <v>513504</v>
          </cell>
          <cell r="B3347" t="str">
            <v>GRELHA DIAM. 1/2 POL. (50 X 50) MM</v>
          </cell>
          <cell r="C3347" t="str">
            <v>UN</v>
          </cell>
          <cell r="D3347">
            <v>201.58</v>
          </cell>
        </row>
        <row r="3348">
          <cell r="A3348" t="str">
            <v>513505</v>
          </cell>
          <cell r="B3348" t="str">
            <v>ESCADA EM DURALUMINIO COM GUARDA CORPO</v>
          </cell>
          <cell r="C3348" t="str">
            <v>M</v>
          </cell>
          <cell r="D3348">
            <v>297.81</v>
          </cell>
        </row>
        <row r="3349">
          <cell r="A3349" t="str">
            <v>513506</v>
          </cell>
          <cell r="B3349" t="str">
            <v>GUARDA CORPO DIAM. 1" C/ RODAPE EM CHAPA GALVANIZADA</v>
          </cell>
          <cell r="C3349" t="str">
            <v>M</v>
          </cell>
          <cell r="D3349">
            <v>76.12</v>
          </cell>
        </row>
        <row r="3351">
          <cell r="A3351" t="str">
            <v>513600</v>
          </cell>
          <cell r="B3351" t="str">
            <v>TAMPA DE INSPECAO METALICA</v>
          </cell>
        </row>
        <row r="3352">
          <cell r="A3352" t="str">
            <v>513601</v>
          </cell>
          <cell r="B3352" t="str">
            <v>TAMPA DE INSPECAO METALICA</v>
          </cell>
          <cell r="C3352" t="str">
            <v>M2</v>
          </cell>
          <cell r="D3352">
            <v>261.54000000000002</v>
          </cell>
        </row>
        <row r="3354">
          <cell r="A3354" t="str">
            <v>513700</v>
          </cell>
          <cell r="B3354" t="str">
            <v>RESERVADO PARA FECHAMENTO (513701 A 513799)</v>
          </cell>
        </row>
        <row r="3356">
          <cell r="A3356" t="str">
            <v>514000</v>
          </cell>
          <cell r="B3356" t="str">
            <v>REVESTIMENTO E TRATAMENTO DE SUPERFICIE</v>
          </cell>
        </row>
        <row r="3357">
          <cell r="A3357" t="str">
            <v>514100</v>
          </cell>
          <cell r="B3357" t="str">
            <v>PISO, TETOS E PAREDES</v>
          </cell>
        </row>
        <row r="3358">
          <cell r="A3358" t="str">
            <v>514101</v>
          </cell>
          <cell r="B3358" t="str">
            <v>PISO EM GRANILITE</v>
          </cell>
          <cell r="C3358" t="str">
            <v>M2</v>
          </cell>
          <cell r="D3358">
            <v>39.46</v>
          </cell>
        </row>
        <row r="3360">
          <cell r="A3360" t="str">
            <v>514200</v>
          </cell>
          <cell r="B3360" t="str">
            <v>PINTURAS/IMPERMEABILIZACAO</v>
          </cell>
        </row>
        <row r="3361">
          <cell r="A3361" t="str">
            <v>514201</v>
          </cell>
          <cell r="B3361" t="str">
            <v>PINTURA PISO COM GRAFITE</v>
          </cell>
          <cell r="C3361" t="str">
            <v>M2</v>
          </cell>
          <cell r="D3361">
            <v>14.69</v>
          </cell>
        </row>
        <row r="3362">
          <cell r="A3362" t="str">
            <v>514202</v>
          </cell>
          <cell r="B3362" t="str">
            <v>APLICACAO DE SODA CAUSTICA - SOLO</v>
          </cell>
          <cell r="C3362" t="str">
            <v>M2</v>
          </cell>
          <cell r="D3362">
            <v>0.09</v>
          </cell>
        </row>
        <row r="3364">
          <cell r="A3364" t="str">
            <v>514300</v>
          </cell>
          <cell r="B3364" t="str">
            <v>RESERVADO PARA REVESTIMENTO E TRATAMENTO DE SUPERFICIE (514301 A 514399)</v>
          </cell>
        </row>
        <row r="3366">
          <cell r="A3366" t="str">
            <v>515000</v>
          </cell>
          <cell r="B3366" t="str">
            <v>INSTALACOES PREDIAIS</v>
          </cell>
        </row>
        <row r="3367">
          <cell r="A3367" t="str">
            <v>515100</v>
          </cell>
          <cell r="B3367" t="str">
            <v>PECAS E APARELHOS ELETRICOS</v>
          </cell>
        </row>
        <row r="3368">
          <cell r="A3368" t="str">
            <v>515101</v>
          </cell>
          <cell r="B3368" t="str">
            <v>CABO DE COBRE NU 6,0 MM2</v>
          </cell>
          <cell r="C3368" t="str">
            <v>M</v>
          </cell>
          <cell r="D3368">
            <v>4.53</v>
          </cell>
        </row>
        <row r="3369">
          <cell r="A3369" t="str">
            <v>515102</v>
          </cell>
          <cell r="B3369" t="str">
            <v>CABO DE COBRE NU 16 MM2</v>
          </cell>
          <cell r="C3369" t="str">
            <v>M</v>
          </cell>
          <cell r="D3369">
            <v>5.08</v>
          </cell>
        </row>
        <row r="3370">
          <cell r="A3370" t="str">
            <v>515103</v>
          </cell>
          <cell r="B3370" t="str">
            <v>CABO DE COBRE NU 25 MM2</v>
          </cell>
          <cell r="C3370" t="str">
            <v>M</v>
          </cell>
          <cell r="D3370">
            <v>6.57</v>
          </cell>
        </row>
        <row r="3371">
          <cell r="A3371" t="str">
            <v>515104</v>
          </cell>
          <cell r="B3371" t="str">
            <v>CONECTOR TIPO SPLIT BOLT PARA CABO 16 MM2</v>
          </cell>
          <cell r="C3371" t="str">
            <v>UN</v>
          </cell>
          <cell r="D3371">
            <v>7.4</v>
          </cell>
        </row>
        <row r="3372">
          <cell r="A3372" t="str">
            <v>515105</v>
          </cell>
          <cell r="B3372" t="str">
            <v>POSTE DE CONCRETO : H = 7,00 M  P = 300 KG</v>
          </cell>
          <cell r="C3372" t="str">
            <v>UN</v>
          </cell>
          <cell r="D3372">
            <v>469.3</v>
          </cell>
        </row>
        <row r="3374">
          <cell r="A3374" t="str">
            <v>515200</v>
          </cell>
          <cell r="B3374" t="str">
            <v>ENVELOPAMENTO DE ELETRODUTO</v>
          </cell>
        </row>
        <row r="3375">
          <cell r="A3375" t="str">
            <v>515201</v>
          </cell>
          <cell r="B3375" t="str">
            <v>ENVELOPAMENTO DE ELETRODUTO PVC 1 DIAM. 3/4"</v>
          </cell>
          <cell r="C3375" t="str">
            <v>M</v>
          </cell>
          <cell r="D3375">
            <v>18.16</v>
          </cell>
        </row>
        <row r="3376">
          <cell r="A3376" t="str">
            <v>515202</v>
          </cell>
          <cell r="B3376" t="str">
            <v>ENVELOPAMENTO DE ELETRODUTO PVC 1 DIAM. 1"</v>
          </cell>
          <cell r="C3376" t="str">
            <v>M</v>
          </cell>
          <cell r="D3376">
            <v>22.1</v>
          </cell>
        </row>
        <row r="3377">
          <cell r="A3377" t="str">
            <v>515203</v>
          </cell>
          <cell r="B3377" t="str">
            <v>ENVELOPAMENTO DE ELETRODUTO PVC 1 DIAM. 1 1/4"</v>
          </cell>
          <cell r="C3377" t="str">
            <v>M</v>
          </cell>
          <cell r="D3377">
            <v>24.8</v>
          </cell>
        </row>
        <row r="3378">
          <cell r="A3378" t="str">
            <v>515204</v>
          </cell>
          <cell r="B3378" t="str">
            <v>ENVELOPAMENTO DE ELETRODUTO PVC 1 DIAM. 1 1/2"</v>
          </cell>
          <cell r="C3378" t="str">
            <v>M</v>
          </cell>
          <cell r="D3378">
            <v>27.02</v>
          </cell>
        </row>
        <row r="3379">
          <cell r="A3379" t="str">
            <v>515205</v>
          </cell>
          <cell r="B3379" t="str">
            <v>ENVELOPAMENTO DE ELETRODUTO PVC 1 DIAM. 2"</v>
          </cell>
          <cell r="C3379" t="str">
            <v>M</v>
          </cell>
          <cell r="D3379">
            <v>32.46</v>
          </cell>
        </row>
        <row r="3380">
          <cell r="A3380" t="str">
            <v>515206</v>
          </cell>
          <cell r="B3380" t="str">
            <v>ENVELOPAMENTO DE ELETRODUTOS PVC 1 DIAM. 2 1/2"</v>
          </cell>
          <cell r="C3380" t="str">
            <v>M</v>
          </cell>
          <cell r="D3380">
            <v>43.63</v>
          </cell>
        </row>
        <row r="3381">
          <cell r="A3381" t="str">
            <v>515207</v>
          </cell>
          <cell r="B3381" t="str">
            <v>ENVELOPAMENTO DE ELETRODUTOS PVC 1 DIAM. 3"</v>
          </cell>
          <cell r="C3381" t="str">
            <v>M</v>
          </cell>
          <cell r="D3381">
            <v>50.15</v>
          </cell>
        </row>
        <row r="3382">
          <cell r="A3382" t="str">
            <v>515208</v>
          </cell>
          <cell r="B3382" t="str">
            <v>ENVELOPAMENTO DE ELETRODUTOS PVC 1 DIAM. 4"</v>
          </cell>
          <cell r="C3382" t="str">
            <v>M</v>
          </cell>
          <cell r="D3382">
            <v>64.900000000000006</v>
          </cell>
        </row>
        <row r="3383">
          <cell r="A3383" t="str">
            <v>515209</v>
          </cell>
          <cell r="B3383" t="str">
            <v>ENVELOPAMENTO DE ELETRODUTOS PVC 2 DIAM. 3/4"</v>
          </cell>
          <cell r="C3383" t="str">
            <v>M</v>
          </cell>
          <cell r="D3383">
            <v>29.63</v>
          </cell>
        </row>
        <row r="3384">
          <cell r="A3384" t="str">
            <v>515210</v>
          </cell>
          <cell r="B3384" t="str">
            <v>ENVELOPAMENTO DE ELETRODUTOS PVC 2 DIAM. 1"</v>
          </cell>
          <cell r="C3384" t="str">
            <v>M</v>
          </cell>
          <cell r="D3384">
            <v>37.299999999999997</v>
          </cell>
        </row>
        <row r="3385">
          <cell r="A3385" t="str">
            <v>515211</v>
          </cell>
          <cell r="B3385" t="str">
            <v>ENVELOPAMENTO DE ELETRODUTOS PVC 2 DIAM. 1 1/4"</v>
          </cell>
          <cell r="C3385" t="str">
            <v>M</v>
          </cell>
          <cell r="D3385">
            <v>42.56</v>
          </cell>
        </row>
        <row r="3386">
          <cell r="A3386" t="str">
            <v>515212</v>
          </cell>
          <cell r="B3386" t="str">
            <v>ENVELOPAMENTO DE ELETRODUTOS PVC 2, DIAM. 1 1/2"</v>
          </cell>
          <cell r="C3386" t="str">
            <v>M</v>
          </cell>
          <cell r="D3386">
            <v>49.6</v>
          </cell>
        </row>
        <row r="3387">
          <cell r="A3387" t="str">
            <v>515213</v>
          </cell>
          <cell r="B3387" t="str">
            <v>ENVELOPAMENTO DE ELETRODUTOS PVC 2 DIAM. 2"</v>
          </cell>
          <cell r="C3387" t="str">
            <v>M</v>
          </cell>
          <cell r="D3387">
            <v>57.17</v>
          </cell>
        </row>
        <row r="3388">
          <cell r="A3388" t="str">
            <v>515214</v>
          </cell>
          <cell r="B3388" t="str">
            <v>ENVELOPAMENTO DE ELETRODUTOS PVC 2 DIAM. 2 1/2"</v>
          </cell>
          <cell r="C3388" t="str">
            <v>M</v>
          </cell>
          <cell r="D3388">
            <v>80.569999999999993</v>
          </cell>
        </row>
        <row r="3389">
          <cell r="A3389" t="str">
            <v>515215</v>
          </cell>
          <cell r="B3389" t="str">
            <v>ENVELOPAMENTO DE ELETRODUTOS PVC 2 DIAM. 3"</v>
          </cell>
          <cell r="C3389" t="str">
            <v>M</v>
          </cell>
          <cell r="D3389">
            <v>92.14</v>
          </cell>
        </row>
        <row r="3390">
          <cell r="A3390" t="str">
            <v>515216</v>
          </cell>
          <cell r="B3390" t="str">
            <v>ENVELOPAMENTO DE ELETRODUTOS PVC 2 DIAM. 4"</v>
          </cell>
          <cell r="C3390" t="str">
            <v>M</v>
          </cell>
          <cell r="D3390">
            <v>121</v>
          </cell>
        </row>
        <row r="3391">
          <cell r="A3391" t="str">
            <v>515217</v>
          </cell>
          <cell r="B3391" t="str">
            <v>ENVELOPAMENTO DE ELETRODUTOS PVC 1 DIAM. 1 1/4" + 1 DIAM. 1"</v>
          </cell>
          <cell r="C3391" t="str">
            <v>M</v>
          </cell>
          <cell r="D3391">
            <v>40.200000000000003</v>
          </cell>
        </row>
        <row r="3392">
          <cell r="A3392" t="str">
            <v>515218</v>
          </cell>
          <cell r="B3392" t="str">
            <v>ENVELOPAMENTO DE ELETRODUTOS PVC 1 DIAM. 4" + 1 DIAM. 3/4"</v>
          </cell>
          <cell r="C3392" t="str">
            <v>M</v>
          </cell>
          <cell r="D3392">
            <v>77.91</v>
          </cell>
        </row>
        <row r="3393">
          <cell r="A3393" t="str">
            <v>515219</v>
          </cell>
          <cell r="B3393" t="str">
            <v>ENVELOPAMENTO DE ELETRODUTOS PVC 2 DIAM. 2" + 1 DIAM. 1"</v>
          </cell>
          <cell r="C3393" t="str">
            <v>M</v>
          </cell>
          <cell r="D3393">
            <v>73.180000000000007</v>
          </cell>
        </row>
        <row r="3394">
          <cell r="A3394" t="str">
            <v>515220</v>
          </cell>
          <cell r="B3394" t="str">
            <v>ENVELOPAMENTO DE ELETRODUTOS PVC 1 DIAM. 3/4 POL. + 1 DIAM. 1 POL.</v>
          </cell>
          <cell r="C3394" t="str">
            <v>M</v>
          </cell>
          <cell r="D3394">
            <v>32.619999999999997</v>
          </cell>
        </row>
        <row r="3395">
          <cell r="A3395" t="str">
            <v>515221</v>
          </cell>
          <cell r="B3395" t="str">
            <v>ENVELOPAMENTO DE ELETRODUTOS PVC 1 DIAM. 3/4 POL. + 1 DIAM. 1 1/2 POL.</v>
          </cell>
          <cell r="C3395" t="str">
            <v>M</v>
          </cell>
          <cell r="D3395">
            <v>38.57</v>
          </cell>
        </row>
        <row r="3396">
          <cell r="A3396" t="str">
            <v>515222</v>
          </cell>
          <cell r="B3396" t="str">
            <v>ENVELOPAMENTO DE ELETRODUTOS PVC 3 DIAM. 3/4 POL. + 1 DIAM. 1 1/2 POL. + 2 DIAM. 1 POL.</v>
          </cell>
          <cell r="C3396" t="str">
            <v>M</v>
          </cell>
          <cell r="D3396">
            <v>82.16</v>
          </cell>
        </row>
        <row r="3397">
          <cell r="A3397" t="str">
            <v>515223</v>
          </cell>
          <cell r="B3397" t="str">
            <v>ENVELOPAMENTO DE ELETRODUTOS PVC 2 DIAM. 3/4 POL. + 1 DIAM. 1 POL.</v>
          </cell>
          <cell r="C3397" t="str">
            <v>M</v>
          </cell>
          <cell r="D3397">
            <v>43.66</v>
          </cell>
        </row>
        <row r="3398">
          <cell r="A3398" t="str">
            <v>515224</v>
          </cell>
          <cell r="B3398" t="str">
            <v>ENVELOPAMENTO DE ELETRODUTOS PVC 2 DIAM. 3/4 POL. + 1 DIAM. 1 1/2 POL.</v>
          </cell>
          <cell r="C3398" t="str">
            <v>M</v>
          </cell>
          <cell r="D3398">
            <v>49.76</v>
          </cell>
        </row>
        <row r="3399">
          <cell r="A3399" t="str">
            <v>515225</v>
          </cell>
          <cell r="B3399" t="str">
            <v>ENVELOPAMENTO DE ELETRODUTOS PVC 2 DIAM. 3/4 POL. + 1 DIAM. 1 1/2 POL. + 1 DIAM. 1 POL.</v>
          </cell>
          <cell r="C3399" t="str">
            <v>M</v>
          </cell>
          <cell r="D3399">
            <v>59.5</v>
          </cell>
        </row>
        <row r="3400">
          <cell r="A3400" t="str">
            <v>515226</v>
          </cell>
          <cell r="B3400" t="str">
            <v>ENVELOPAMENTO DE ELETRODUTOS PVC 2 DIAM. 1 POL. + 2 DIAM. 1 1/2 POL.</v>
          </cell>
          <cell r="C3400" t="str">
            <v>M</v>
          </cell>
          <cell r="D3400">
            <v>71.66</v>
          </cell>
        </row>
        <row r="3402">
          <cell r="A3402" t="str">
            <v>515300</v>
          </cell>
          <cell r="B3402" t="str">
            <v>RESERVADO PARA INSTALACOES PREDIAIS (515301 A 515399)</v>
          </cell>
        </row>
        <row r="3404">
          <cell r="A3404" t="str">
            <v>516000</v>
          </cell>
          <cell r="B3404" t="str">
            <v>INSTALACOES</v>
          </cell>
        </row>
        <row r="3405">
          <cell r="A3405" t="str">
            <v>516100</v>
          </cell>
          <cell r="B3405" t="str">
            <v>RESERVADO PARA INSTALACOES HIDRAULICAS/ELETRICAS (516101 A 516199)</v>
          </cell>
        </row>
        <row r="3407">
          <cell r="A3407" t="str">
            <v>517000</v>
          </cell>
          <cell r="B3407" t="str">
            <v>INSTALACOES DE PRODUCAO</v>
          </cell>
        </row>
        <row r="3408">
          <cell r="A3408" t="str">
            <v>517200</v>
          </cell>
          <cell r="B3408" t="str">
            <v>RESERVADO PARA INSTALACOES DE PRODUCAO (517201 A 517299)</v>
          </cell>
        </row>
        <row r="3410">
          <cell r="A3410" t="str">
            <v>518000</v>
          </cell>
          <cell r="B3410" t="str">
            <v>URBANIZACAO</v>
          </cell>
        </row>
        <row r="3411">
          <cell r="A3411" t="str">
            <v>518100</v>
          </cell>
          <cell r="B3411" t="str">
            <v>RESERVADO PARA URBANIZACAO (518101 A 518199)</v>
          </cell>
        </row>
        <row r="3413">
          <cell r="A3413" t="str">
            <v>519000</v>
          </cell>
          <cell r="B3413" t="str">
            <v>SERVICOS DIVERSOS</v>
          </cell>
        </row>
        <row r="3414">
          <cell r="A3414" t="str">
            <v>519200</v>
          </cell>
          <cell r="B3414" t="str">
            <v>SECCIONAMENTO DE REDE EXISTENTE</v>
          </cell>
        </row>
        <row r="3415">
          <cell r="A3415" t="str">
            <v>519201</v>
          </cell>
          <cell r="B3415" t="str">
            <v>DIAMETRO 50 MM, FERRO GALVANIZADO</v>
          </cell>
          <cell r="C3415" t="str">
            <v>UN</v>
          </cell>
          <cell r="D3415">
            <v>88.37</v>
          </cell>
        </row>
        <row r="3416">
          <cell r="A3416" t="str">
            <v>519202</v>
          </cell>
          <cell r="B3416" t="str">
            <v>DIAMETRO 75 MM FERRO GALVANIZADO</v>
          </cell>
          <cell r="C3416" t="str">
            <v>UN</v>
          </cell>
          <cell r="D3416">
            <v>91.86</v>
          </cell>
        </row>
        <row r="3417">
          <cell r="A3417" t="str">
            <v>519203</v>
          </cell>
          <cell r="B3417" t="str">
            <v>DIAMETRO 100 MM, FERRO GALVANIZADO</v>
          </cell>
          <cell r="C3417" t="str">
            <v>UN</v>
          </cell>
          <cell r="D3417">
            <v>94.9</v>
          </cell>
        </row>
        <row r="3418">
          <cell r="A3418" t="str">
            <v>519204</v>
          </cell>
          <cell r="B3418" t="str">
            <v>DIAMETRO 50 MM, FERRO FUNDIDO</v>
          </cell>
          <cell r="C3418" t="str">
            <v>UN</v>
          </cell>
          <cell r="D3418">
            <v>101.77</v>
          </cell>
        </row>
        <row r="3419">
          <cell r="A3419" t="str">
            <v>519205</v>
          </cell>
          <cell r="B3419" t="str">
            <v>DIAMETRO 75 MM, FERRO FUNDIDO</v>
          </cell>
          <cell r="C3419" t="str">
            <v>UN</v>
          </cell>
          <cell r="D3419">
            <v>105.25</v>
          </cell>
        </row>
        <row r="3420">
          <cell r="A3420" t="str">
            <v>519206</v>
          </cell>
          <cell r="B3420" t="str">
            <v>DIAMETRO 100 MM, FERRO FUNDIDO</v>
          </cell>
          <cell r="C3420" t="str">
            <v>UN</v>
          </cell>
          <cell r="D3420">
            <v>108.3</v>
          </cell>
        </row>
        <row r="3421">
          <cell r="A3421" t="str">
            <v>519207</v>
          </cell>
          <cell r="B3421" t="str">
            <v>DIAMETRO 50 MM, PVC</v>
          </cell>
          <cell r="C3421" t="str">
            <v>UN</v>
          </cell>
          <cell r="D3421">
            <v>87.15</v>
          </cell>
        </row>
        <row r="3422">
          <cell r="A3422" t="str">
            <v>519208</v>
          </cell>
          <cell r="B3422" t="str">
            <v>DIAMETRO 75 MM, PVC</v>
          </cell>
          <cell r="C3422" t="str">
            <v>UN</v>
          </cell>
          <cell r="D3422">
            <v>90.63</v>
          </cell>
        </row>
        <row r="3423">
          <cell r="A3423" t="str">
            <v>519209</v>
          </cell>
          <cell r="B3423" t="str">
            <v>DIAMETRO 100 MM, PVC</v>
          </cell>
          <cell r="C3423" t="str">
            <v>UN</v>
          </cell>
          <cell r="D3423">
            <v>93.64</v>
          </cell>
        </row>
        <row r="3424">
          <cell r="A3424" t="str">
            <v>519210</v>
          </cell>
          <cell r="B3424" t="str">
            <v>DIAMETRO 50 MM, FIBRO-CIMENTO</v>
          </cell>
          <cell r="C3424" t="str">
            <v>UN</v>
          </cell>
          <cell r="D3424">
            <v>89.57</v>
          </cell>
        </row>
        <row r="3425">
          <cell r="A3425" t="str">
            <v>519211</v>
          </cell>
          <cell r="B3425" t="str">
            <v>DIAMETRO 100 MM, FIBRO-CIMENTO</v>
          </cell>
          <cell r="C3425" t="str">
            <v>UN</v>
          </cell>
          <cell r="D3425">
            <v>96.11</v>
          </cell>
        </row>
        <row r="3426">
          <cell r="A3426" t="str">
            <v>519212</v>
          </cell>
          <cell r="B3426" t="str">
            <v>DIAMETRO 150 MM, FIBRO-CIMENTO</v>
          </cell>
          <cell r="C3426" t="str">
            <v>UN</v>
          </cell>
          <cell r="D3426">
            <v>112.47</v>
          </cell>
        </row>
        <row r="3427">
          <cell r="A3427" t="str">
            <v>519213</v>
          </cell>
          <cell r="B3427" t="str">
            <v>DIAMETRO 200 MM, FIBRO-CIMENTO</v>
          </cell>
          <cell r="C3427" t="str">
            <v>UN</v>
          </cell>
          <cell r="D3427">
            <v>121.09</v>
          </cell>
        </row>
        <row r="3428">
          <cell r="A3428" t="str">
            <v>519214</v>
          </cell>
          <cell r="B3428" t="str">
            <v>DIAMETRO 150 MM, FERRO FUNDIDO</v>
          </cell>
          <cell r="C3428" t="str">
            <v>UN</v>
          </cell>
          <cell r="D3428">
            <v>129.28</v>
          </cell>
        </row>
        <row r="3429">
          <cell r="A3429" t="str">
            <v>519215</v>
          </cell>
          <cell r="B3429" t="str">
            <v>DIAMETRO 200 MM, FERRO FUNDIDO</v>
          </cell>
          <cell r="C3429" t="str">
            <v>UN</v>
          </cell>
          <cell r="D3429">
            <v>137.97</v>
          </cell>
        </row>
        <row r="3430">
          <cell r="A3430" t="str">
            <v>519216</v>
          </cell>
          <cell r="B3430" t="str">
            <v>DIAMETRO 250 MM, FERRO FUNDIDO</v>
          </cell>
          <cell r="C3430" t="str">
            <v>UN</v>
          </cell>
          <cell r="D3430">
            <v>166.91</v>
          </cell>
        </row>
        <row r="3431">
          <cell r="A3431" t="str">
            <v>519217</v>
          </cell>
          <cell r="B3431" t="str">
            <v>DIAMETRO 150 MM, PVC</v>
          </cell>
          <cell r="C3431" t="str">
            <v>UN</v>
          </cell>
          <cell r="D3431">
            <v>97.82</v>
          </cell>
        </row>
        <row r="3433">
          <cell r="A3433" t="str">
            <v>519300</v>
          </cell>
          <cell r="B3433" t="str">
            <v>RESERVADO PARA SERVICOS DIVERSOS (519301 A 519399)</v>
          </cell>
        </row>
        <row r="3435">
          <cell r="A3435" t="str">
            <v>521000</v>
          </cell>
          <cell r="B3435" t="str">
            <v>SERVICOS REFERENTES A POCOS TUBULARES PROFUNDOS</v>
          </cell>
        </row>
        <row r="3436">
          <cell r="A3436" t="str">
            <v>521100</v>
          </cell>
          <cell r="B3436" t="str">
            <v>RESERVADO PARA SERVICOS REFERENTES A POCOS TUBULARES PROFUNDOS (521101 A 521999)</v>
          </cell>
        </row>
        <row r="3438">
          <cell r="A3438" t="str">
            <v>522000</v>
          </cell>
          <cell r="B3438" t="str">
            <v>SERVICOS ESPECIAIS</v>
          </cell>
        </row>
        <row r="3439">
          <cell r="A3439" t="str">
            <v>522500</v>
          </cell>
          <cell r="B3439" t="str">
            <v>TRAVESSIA - RESERVADO PARA TRAVESSIA (522501 A 522599)</v>
          </cell>
        </row>
        <row r="3441">
          <cell r="A3441" t="str">
            <v>522600</v>
          </cell>
          <cell r="B3441" t="str">
            <v>MAO DE OBRA</v>
          </cell>
        </row>
        <row r="3442">
          <cell r="A3442" t="str">
            <v>522601</v>
          </cell>
          <cell r="B3442" t="str">
            <v>MAO DE OBRA - BROCA DE CONCRETO, DIAM. 15 CM</v>
          </cell>
          <cell r="C3442" t="str">
            <v>M</v>
          </cell>
          <cell r="D3442">
            <v>15.05</v>
          </cell>
        </row>
        <row r="3443">
          <cell r="A3443" t="str">
            <v>522602</v>
          </cell>
          <cell r="B3443" t="str">
            <v>MAO DE OBRA - BROCA DE CONCRETO, DIAMETRO 20 CM</v>
          </cell>
          <cell r="C3443" t="str">
            <v>M</v>
          </cell>
          <cell r="D3443">
            <v>16.489999999999998</v>
          </cell>
        </row>
        <row r="3444">
          <cell r="A3444" t="str">
            <v>522603</v>
          </cell>
          <cell r="B3444" t="str">
            <v>MAO DE OBRA - BROCA DE CONCRETO, DIAM. 25 CM</v>
          </cell>
          <cell r="C3444" t="str">
            <v>M</v>
          </cell>
          <cell r="D3444">
            <v>18.23</v>
          </cell>
        </row>
        <row r="3445">
          <cell r="A3445" t="str">
            <v>522604</v>
          </cell>
          <cell r="B3445" t="str">
            <v>MAO DE OBRA - FORMA DE MADEIRA COMUM</v>
          </cell>
          <cell r="C3445" t="str">
            <v>M2</v>
          </cell>
          <cell r="D3445">
            <v>18.18</v>
          </cell>
        </row>
        <row r="3446">
          <cell r="A3446" t="str">
            <v>522605</v>
          </cell>
          <cell r="B3446" t="str">
            <v>MAO DE OBRA - FORMA PLANA DE MADEIRA ESTRUTURA</v>
          </cell>
          <cell r="C3446" t="str">
            <v>M2</v>
          </cell>
          <cell r="D3446">
            <v>15.66</v>
          </cell>
        </row>
        <row r="3447">
          <cell r="A3447" t="str">
            <v>522606</v>
          </cell>
          <cell r="B3447" t="str">
            <v>MAO DE OBRA - FORMA PLANA DE MADEIRA APARENTE</v>
          </cell>
          <cell r="C3447" t="str">
            <v>M2</v>
          </cell>
          <cell r="D3447">
            <v>15.66</v>
          </cell>
        </row>
        <row r="3448">
          <cell r="A3448" t="str">
            <v>522607</v>
          </cell>
          <cell r="B3448" t="str">
            <v>MAO DE OBRA - ARMACAO ACO CA-50/CA-60</v>
          </cell>
          <cell r="C3448" t="str">
            <v>KG</v>
          </cell>
          <cell r="D3448">
            <v>1.38</v>
          </cell>
        </row>
        <row r="3449">
          <cell r="A3449" t="str">
            <v>522608</v>
          </cell>
          <cell r="B3449" t="str">
            <v>MAO DE OBRA - CONCRETO ESTRUTURAL</v>
          </cell>
          <cell r="C3449" t="str">
            <v>M3</v>
          </cell>
          <cell r="D3449">
            <v>17.32</v>
          </cell>
        </row>
        <row r="3450">
          <cell r="A3450" t="str">
            <v>522609</v>
          </cell>
          <cell r="B3450" t="str">
            <v>MAO DE OBRA - ALVENARIA ELEV., 1/2 TIJOLO COMUM</v>
          </cell>
          <cell r="C3450" t="str">
            <v>M2</v>
          </cell>
          <cell r="D3450">
            <v>22.66</v>
          </cell>
        </row>
        <row r="3451">
          <cell r="A3451" t="str">
            <v>522610</v>
          </cell>
          <cell r="B3451" t="str">
            <v>MAO DE OBRA - ALVENARIA ELEV., 1 TIJOLO COMUM</v>
          </cell>
          <cell r="C3451" t="str">
            <v>M2</v>
          </cell>
          <cell r="D3451">
            <v>37.69</v>
          </cell>
        </row>
        <row r="3452">
          <cell r="A3452" t="str">
            <v>522611</v>
          </cell>
          <cell r="B3452" t="str">
            <v>MAO DE OBRA - ALVENARIA ELEV, 1/2 TIJOLO A VISTA</v>
          </cell>
          <cell r="C3452" t="str">
            <v>M2</v>
          </cell>
          <cell r="D3452">
            <v>30.13</v>
          </cell>
        </row>
        <row r="3453">
          <cell r="A3453" t="str">
            <v>522612</v>
          </cell>
          <cell r="B3453" t="str">
            <v>MAO DE OBRA - ALVENARIA ELEV., 1 TIJOLO A VISTA</v>
          </cell>
          <cell r="C3453" t="str">
            <v>M2</v>
          </cell>
          <cell r="D3453">
            <v>45.16</v>
          </cell>
        </row>
        <row r="3454">
          <cell r="A3454" t="str">
            <v>522613</v>
          </cell>
          <cell r="B3454" t="str">
            <v>MAO DE OBRA - ALVENARIA DE ELEVACAO,TIJOLO CERAMICA,8 FUROS,ESPELHO</v>
          </cell>
          <cell r="C3454" t="str">
            <v>M2</v>
          </cell>
          <cell r="D3454">
            <v>14.6</v>
          </cell>
        </row>
        <row r="3455">
          <cell r="A3455" t="str">
            <v>522614</v>
          </cell>
          <cell r="B3455" t="str">
            <v>MAO DE OBRA - ALVENARIA DE ELEVACAO,TIJOLO CERAMICA,8 FUROS,CHATO</v>
          </cell>
          <cell r="C3455" t="str">
            <v>M2</v>
          </cell>
          <cell r="D3455">
            <v>24.35</v>
          </cell>
        </row>
        <row r="3456">
          <cell r="A3456" t="str">
            <v>522615</v>
          </cell>
          <cell r="B3456" t="str">
            <v>MAO DE OBRA - COBERTURA COM TELHA FRANCESA</v>
          </cell>
          <cell r="C3456" t="str">
            <v>M2</v>
          </cell>
          <cell r="D3456">
            <v>28.51</v>
          </cell>
        </row>
        <row r="3457">
          <cell r="A3457" t="str">
            <v>522616</v>
          </cell>
          <cell r="B3457" t="str">
            <v>MAO DE OBRA - COBERTURA COM TELHA FIBRO CIMENTO ONDULADO</v>
          </cell>
          <cell r="C3457" t="str">
            <v>M2</v>
          </cell>
          <cell r="D3457">
            <v>22.39</v>
          </cell>
        </row>
        <row r="3458">
          <cell r="A3458" t="str">
            <v>522617</v>
          </cell>
          <cell r="B3458" t="str">
            <v>MAO DE OBRA - COBERTURA COM TELHA FIBRO CIMENTO ESTR. L = 49 CM</v>
          </cell>
          <cell r="C3458" t="str">
            <v>M2</v>
          </cell>
          <cell r="D3458">
            <v>9.8800000000000008</v>
          </cell>
        </row>
        <row r="3459">
          <cell r="A3459" t="str">
            <v>522618</v>
          </cell>
          <cell r="B3459" t="str">
            <v>MAO DE OBRA - COBERTURA COM TELHA FIBRO CIMENTO ESTR. L = 90 CM</v>
          </cell>
          <cell r="C3459" t="str">
            <v>M2</v>
          </cell>
          <cell r="D3459">
            <v>10.91</v>
          </cell>
        </row>
        <row r="3460">
          <cell r="A3460" t="str">
            <v>522619</v>
          </cell>
          <cell r="B3460" t="str">
            <v>MAO DE OBRA - LAJE PRE FABRICADA H-8 PARA FORRO COM CAPA DE 3 CM</v>
          </cell>
          <cell r="C3460" t="str">
            <v>M2</v>
          </cell>
          <cell r="D3460">
            <v>18.2</v>
          </cell>
        </row>
        <row r="3461">
          <cell r="A3461" t="str">
            <v>522620</v>
          </cell>
          <cell r="B3461" t="str">
            <v>MAO DE OBRA - PORTA EXTERNA DE CEDRO, 1 FOLHA</v>
          </cell>
          <cell r="C3461" t="str">
            <v>M2</v>
          </cell>
          <cell r="D3461">
            <v>38.07</v>
          </cell>
        </row>
        <row r="3462">
          <cell r="A3462" t="str">
            <v>522621</v>
          </cell>
          <cell r="B3462" t="str">
            <v>MAO DE OBRA - PORTA INTERNA DE CEDRO, 1 FOLHA</v>
          </cell>
          <cell r="C3462" t="str">
            <v>M2</v>
          </cell>
          <cell r="D3462">
            <v>57.26</v>
          </cell>
        </row>
        <row r="3463">
          <cell r="A3463" t="str">
            <v>522622</v>
          </cell>
          <cell r="B3463" t="str">
            <v>MAO DE OBRA - JANELA BASCULANTE DE FERRO</v>
          </cell>
          <cell r="C3463" t="str">
            <v>M2</v>
          </cell>
          <cell r="D3463">
            <v>24.08</v>
          </cell>
        </row>
        <row r="3464">
          <cell r="A3464" t="str">
            <v>522623</v>
          </cell>
          <cell r="B3464" t="str">
            <v>MAO DE OBRA - JANELA CORRER OU MAXIM AIR DE FERRO</v>
          </cell>
          <cell r="C3464" t="str">
            <v>M2</v>
          </cell>
          <cell r="D3464">
            <v>29.63</v>
          </cell>
        </row>
        <row r="3465">
          <cell r="A3465" t="str">
            <v>522624</v>
          </cell>
          <cell r="B3465" t="str">
            <v>MAO DE OBRA - JANELA BASCULANTE DE ALUMINIO</v>
          </cell>
          <cell r="C3465" t="str">
            <v>M2</v>
          </cell>
          <cell r="D3465">
            <v>32.090000000000003</v>
          </cell>
        </row>
        <row r="3466">
          <cell r="A3466" t="str">
            <v>522625</v>
          </cell>
          <cell r="B3466" t="str">
            <v>MAO DE OBRA - JANELA DE CORRER OU MAXIM AIR DE ALUMINIO</v>
          </cell>
          <cell r="C3466" t="str">
            <v>M2</v>
          </cell>
          <cell r="D3466">
            <v>36.96</v>
          </cell>
        </row>
        <row r="3467">
          <cell r="A3467" t="str">
            <v>522626</v>
          </cell>
          <cell r="B3467" t="str">
            <v>MAO DE OBRA - PORTA DE ENTRADA DE ALUMINIO COM 1 FOLHA ABRIR</v>
          </cell>
          <cell r="C3467" t="str">
            <v>M2</v>
          </cell>
          <cell r="D3467">
            <v>32.21</v>
          </cell>
        </row>
        <row r="3468">
          <cell r="A3468" t="str">
            <v>522627</v>
          </cell>
          <cell r="B3468" t="str">
            <v>MAO DE OBRA - FECHADURA PARA PORTA</v>
          </cell>
          <cell r="C3468" t="str">
            <v>UN</v>
          </cell>
          <cell r="D3468">
            <v>2.0299999999999998</v>
          </cell>
        </row>
        <row r="3469">
          <cell r="A3469" t="str">
            <v>522628</v>
          </cell>
          <cell r="B3469" t="str">
            <v>MAO DE OBRA - VIDRO PLANO DUPLO/TRIPLO</v>
          </cell>
          <cell r="C3469" t="str">
            <v>M2</v>
          </cell>
          <cell r="D3469">
            <v>20.239999999999998</v>
          </cell>
        </row>
        <row r="3470">
          <cell r="A3470" t="str">
            <v>522629</v>
          </cell>
          <cell r="B3470" t="str">
            <v>MAO DE OBRA - CHAPISCO</v>
          </cell>
          <cell r="C3470" t="str">
            <v>M2</v>
          </cell>
          <cell r="D3470">
            <v>3.15</v>
          </cell>
        </row>
        <row r="3471">
          <cell r="A3471" t="str">
            <v>522630</v>
          </cell>
          <cell r="B3471" t="str">
            <v>MAO DE OBRA - EMBOCO</v>
          </cell>
          <cell r="C3471" t="str">
            <v>M2</v>
          </cell>
          <cell r="D3471">
            <v>11.86</v>
          </cell>
        </row>
        <row r="3472">
          <cell r="A3472" t="str">
            <v>522631</v>
          </cell>
          <cell r="B3472" t="str">
            <v>MAO DE OBRA - REBOCO</v>
          </cell>
          <cell r="C3472" t="str">
            <v>M2</v>
          </cell>
          <cell r="D3472">
            <v>7.9</v>
          </cell>
        </row>
        <row r="3473">
          <cell r="A3473" t="str">
            <v>522632</v>
          </cell>
          <cell r="B3473" t="str">
            <v>MAO DE OBRA - REVESTIMENTO COM AZULEJO</v>
          </cell>
          <cell r="C3473" t="str">
            <v>M2</v>
          </cell>
          <cell r="D3473">
            <v>31.14</v>
          </cell>
        </row>
        <row r="3474">
          <cell r="A3474" t="str">
            <v>522633</v>
          </cell>
          <cell r="B3474" t="str">
            <v>MAO DE OBRA - EXECUCAO PASSEIO CIMENTADO</v>
          </cell>
          <cell r="C3474" t="str">
            <v>M2</v>
          </cell>
          <cell r="D3474">
            <v>4.92</v>
          </cell>
        </row>
        <row r="3475">
          <cell r="A3475" t="str">
            <v>522634</v>
          </cell>
          <cell r="B3475" t="str">
            <v>MAO DE OBRA - CONTRAPISO DE CONCRETO NAO ESTRUTURAL</v>
          </cell>
          <cell r="C3475" t="str">
            <v>M3</v>
          </cell>
          <cell r="D3475">
            <v>17.32</v>
          </cell>
        </row>
        <row r="3476">
          <cell r="A3476" t="str">
            <v>522635</v>
          </cell>
          <cell r="B3476" t="str">
            <v>MAO DE OBRA - PISO EXTERNO DE CONCRETO NAO ESTRUTURAL</v>
          </cell>
          <cell r="C3476" t="str">
            <v>M3</v>
          </cell>
          <cell r="D3476">
            <v>27.09</v>
          </cell>
        </row>
        <row r="3477">
          <cell r="A3477" t="str">
            <v>522636</v>
          </cell>
          <cell r="B3477" t="str">
            <v>MAO DE OBRA - PISO CIMENTADO LISO</v>
          </cell>
          <cell r="C3477" t="str">
            <v>M2</v>
          </cell>
          <cell r="D3477">
            <v>12.54</v>
          </cell>
        </row>
        <row r="3478">
          <cell r="A3478" t="str">
            <v>522637</v>
          </cell>
          <cell r="B3478" t="str">
            <v>MAO DE OBRA - PISO CERAMICO</v>
          </cell>
          <cell r="C3478" t="str">
            <v>M2</v>
          </cell>
          <cell r="D3478">
            <v>18.559999999999999</v>
          </cell>
        </row>
        <row r="3479">
          <cell r="A3479" t="str">
            <v>522638</v>
          </cell>
          <cell r="B3479" t="str">
            <v>MAO DE OBRA - PISO VINILICO</v>
          </cell>
          <cell r="C3479" t="str">
            <v>M2</v>
          </cell>
          <cell r="D3479">
            <v>12.36</v>
          </cell>
        </row>
        <row r="3480">
          <cell r="A3480" t="str">
            <v>522639</v>
          </cell>
          <cell r="B3480" t="str">
            <v>MAO DE OBRA - PISO DE BORRACHA</v>
          </cell>
          <cell r="C3480" t="str">
            <v>M2</v>
          </cell>
          <cell r="D3480">
            <v>20.81</v>
          </cell>
        </row>
        <row r="3481">
          <cell r="A3481" t="str">
            <v>522640</v>
          </cell>
          <cell r="B3481" t="str">
            <v>MAO DE OBRA - IMPERMEABILIZACAO RIGIDA COM ARGAMASSA</v>
          </cell>
          <cell r="C3481" t="str">
            <v>M2</v>
          </cell>
          <cell r="D3481">
            <v>23.82</v>
          </cell>
        </row>
        <row r="3482">
          <cell r="A3482" t="str">
            <v>522641</v>
          </cell>
          <cell r="B3482" t="str">
            <v>MAO DE OBRA - IMPERMEABILIZACAO BETUMINOSA</v>
          </cell>
          <cell r="C3482" t="str">
            <v>M2</v>
          </cell>
          <cell r="D3482">
            <v>1.94</v>
          </cell>
        </row>
        <row r="3483">
          <cell r="A3483" t="str">
            <v>522642</v>
          </cell>
          <cell r="B3483" t="str">
            <v>MAO DE OBRA - PINTURA A CAL</v>
          </cell>
          <cell r="C3483" t="str">
            <v>M2</v>
          </cell>
          <cell r="D3483">
            <v>2.93</v>
          </cell>
        </row>
        <row r="3484">
          <cell r="A3484" t="str">
            <v>522643</v>
          </cell>
          <cell r="B3484" t="str">
            <v>MAO DE OBRA - PINTURA LATEX, SEM MASSA CORRIDA</v>
          </cell>
          <cell r="C3484" t="str">
            <v>M2</v>
          </cell>
          <cell r="D3484">
            <v>6.31</v>
          </cell>
        </row>
        <row r="3485">
          <cell r="A3485" t="str">
            <v>522644</v>
          </cell>
          <cell r="B3485" t="str">
            <v>MAO DE OBRA - PINTURA LATEX, COM MASSA CORRIDA</v>
          </cell>
          <cell r="C3485" t="str">
            <v>M2</v>
          </cell>
          <cell r="D3485">
            <v>8.81</v>
          </cell>
        </row>
        <row r="3486">
          <cell r="A3486" t="str">
            <v>522645</v>
          </cell>
          <cell r="B3486" t="str">
            <v>MAO DE OBRA - PINTURA A OLEO, SEM MASSA CORRIDA</v>
          </cell>
          <cell r="C3486" t="str">
            <v>M2</v>
          </cell>
          <cell r="D3486">
            <v>5.25</v>
          </cell>
        </row>
        <row r="3487">
          <cell r="A3487" t="str">
            <v>522646</v>
          </cell>
          <cell r="B3487" t="str">
            <v>MAO DE OBRA - PINTURA A OLEO, COM MASSA CORRIDA</v>
          </cell>
          <cell r="C3487" t="str">
            <v>M2</v>
          </cell>
          <cell r="D3487">
            <v>9.49</v>
          </cell>
        </row>
        <row r="3488">
          <cell r="A3488" t="str">
            <v>522647</v>
          </cell>
          <cell r="B3488" t="str">
            <v>MAO DE OBRA - PINTURA ESMALTE, SEM MASSA CORRIDA</v>
          </cell>
          <cell r="C3488" t="str">
            <v>M2</v>
          </cell>
          <cell r="D3488">
            <v>5.25</v>
          </cell>
        </row>
        <row r="3489">
          <cell r="A3489" t="str">
            <v>522648</v>
          </cell>
          <cell r="B3489" t="str">
            <v>MAO DE OBRA - PINTURA ESMALTE, COM MASSA CORRIDA</v>
          </cell>
          <cell r="C3489" t="str">
            <v>M2</v>
          </cell>
          <cell r="D3489">
            <v>9.82</v>
          </cell>
        </row>
        <row r="3490">
          <cell r="A3490" t="str">
            <v>522649</v>
          </cell>
          <cell r="B3490" t="str">
            <v>MAO DE OBRA - PINTURA EM METAL</v>
          </cell>
          <cell r="C3490" t="str">
            <v>M2</v>
          </cell>
          <cell r="D3490">
            <v>11.18</v>
          </cell>
        </row>
        <row r="3492">
          <cell r="A3492" t="str">
            <v>522700</v>
          </cell>
          <cell r="B3492" t="str">
            <v>DIVERSOS</v>
          </cell>
        </row>
        <row r="3493">
          <cell r="A3493" t="str">
            <v>522800</v>
          </cell>
          <cell r="B3493" t="str">
            <v>OBRAS LOCALIZADAS</v>
          </cell>
        </row>
        <row r="3494">
          <cell r="A3494" t="str">
            <v>522801</v>
          </cell>
          <cell r="B3494" t="str">
            <v>CONSTRUCAO DO RESERVATORIO APOIADO DE ALVENARIA 09 M3 - CORPO PADRAO</v>
          </cell>
          <cell r="C3494" t="str">
            <v>GB</v>
          </cell>
          <cell r="D3494">
            <v>10257.49</v>
          </cell>
        </row>
        <row r="3495">
          <cell r="A3495" t="str">
            <v>522802</v>
          </cell>
          <cell r="B3495" t="str">
            <v>CONSTRUCAO DO RESERVATORIO APOIADO DE ALVENARIA 16 M3 - CORPO PADRAO</v>
          </cell>
          <cell r="C3495" t="str">
            <v>GB</v>
          </cell>
          <cell r="D3495">
            <v>11772.41</v>
          </cell>
        </row>
        <row r="3496">
          <cell r="A3496" t="str">
            <v>522803</v>
          </cell>
          <cell r="B3496" t="str">
            <v>CONSTRUCAO DO RESERVATORIO APOIADO DE ALVENARIA 30 M3 - CORPO PADRAO</v>
          </cell>
          <cell r="C3496" t="str">
            <v>GB</v>
          </cell>
          <cell r="D3496">
            <v>26714.65</v>
          </cell>
        </row>
        <row r="3497">
          <cell r="A3497" t="str">
            <v>522804</v>
          </cell>
          <cell r="B3497" t="str">
            <v>CONSTRUCAO DO RESERVATORIO APOIADO DE ALVENARIA 50 M3 - CORPO PADRAO</v>
          </cell>
          <cell r="C3497" t="str">
            <v>GB</v>
          </cell>
          <cell r="D3497">
            <v>37872.29</v>
          </cell>
        </row>
        <row r="3498">
          <cell r="A3498" t="str">
            <v>522805</v>
          </cell>
          <cell r="B3498" t="str">
            <v>CONSTRUCAO DO RESERVATORIO APOIADO DE CONCRETO 50 M3 - CORPO PADRAO</v>
          </cell>
          <cell r="C3498" t="str">
            <v>GB</v>
          </cell>
          <cell r="D3498">
            <v>28964.66</v>
          </cell>
        </row>
        <row r="3499">
          <cell r="A3499" t="str">
            <v>522806</v>
          </cell>
          <cell r="B3499" t="str">
            <v>CONSTRUCAO DO RESERVATORIO APOIADO DE CONCRETO 75 M3 - CORPO PADRAO</v>
          </cell>
          <cell r="C3499" t="str">
            <v>GB</v>
          </cell>
          <cell r="D3499">
            <v>34728.129999999997</v>
          </cell>
        </row>
        <row r="3500">
          <cell r="A3500" t="str">
            <v>522807</v>
          </cell>
          <cell r="B3500" t="str">
            <v>CONSTRUCAO DO RESERVATORIO APOIADO DE CONCRETO 100 M3 - CORPO PADRAO</v>
          </cell>
          <cell r="C3500" t="str">
            <v>GB</v>
          </cell>
          <cell r="D3500">
            <v>41169.879999999997</v>
          </cell>
        </row>
        <row r="3501">
          <cell r="A3501" t="str">
            <v>522808</v>
          </cell>
          <cell r="B3501" t="str">
            <v>CONSTRUCAO DO RESERVATORIO APOIADO DE CONCRETO 150 M3 - CORPO PADRAO</v>
          </cell>
          <cell r="C3501" t="str">
            <v>GB</v>
          </cell>
          <cell r="D3501">
            <v>52163.86</v>
          </cell>
        </row>
        <row r="3502">
          <cell r="A3502" t="str">
            <v>522809</v>
          </cell>
          <cell r="B3502" t="str">
            <v>CONSTRUCAO DO RESERVATORIO APOIADO DE CONCRETO 200 M3 - CORPO PADRAO</v>
          </cell>
          <cell r="C3502" t="str">
            <v>GB</v>
          </cell>
          <cell r="D3502">
            <v>62556.37</v>
          </cell>
        </row>
        <row r="3503">
          <cell r="A3503" t="str">
            <v>522810</v>
          </cell>
          <cell r="B3503" t="str">
            <v>CONSTRUCAO DO RESERVATORIO APOIADO DE CONCRETO 250 M3 - CORPO PADRAO</v>
          </cell>
          <cell r="C3503" t="str">
            <v>GB</v>
          </cell>
          <cell r="D3503">
            <v>75871.64</v>
          </cell>
        </row>
        <row r="3504">
          <cell r="A3504" t="str">
            <v>522811</v>
          </cell>
          <cell r="B3504" t="str">
            <v>CONSTRUCAO DO RESERVATORIO APOIADO DE CONCRETO 300 M3 - CORPO PADRAO</v>
          </cell>
          <cell r="C3504" t="str">
            <v>GB</v>
          </cell>
          <cell r="D3504">
            <v>82708.2</v>
          </cell>
        </row>
        <row r="3505">
          <cell r="A3505" t="str">
            <v>522812</v>
          </cell>
          <cell r="B3505" t="str">
            <v>CONSTRUCAO DO RESERVATORIO APOIADO DE CONCRETO 350 M3 - CORPO PADRAO</v>
          </cell>
          <cell r="C3505" t="str">
            <v>GB</v>
          </cell>
          <cell r="D3505">
            <v>90024.4</v>
          </cell>
        </row>
        <row r="3506">
          <cell r="A3506" t="str">
            <v>522813</v>
          </cell>
          <cell r="B3506" t="str">
            <v>CONSTRUCAO DO RESERVATORIO APOIADO DE CONCRETO 400 M3 - CORPO PADRAO</v>
          </cell>
          <cell r="C3506" t="str">
            <v>GB</v>
          </cell>
          <cell r="D3506">
            <v>99918.09</v>
          </cell>
        </row>
        <row r="3507">
          <cell r="A3507" t="str">
            <v>522814</v>
          </cell>
          <cell r="B3507" t="str">
            <v>CONSTRUCAO DO RESERVATORIO APOIADO DE CONCRETO 450 M3 - CORPO PADRAO</v>
          </cell>
          <cell r="C3507" t="str">
            <v>GB</v>
          </cell>
          <cell r="D3507">
            <v>108090.58</v>
          </cell>
        </row>
        <row r="3508">
          <cell r="A3508" t="str">
            <v>522815</v>
          </cell>
          <cell r="B3508" t="str">
            <v>CONSTRUCAO DO RESERVATORIO APOIADO DE CONCRETO 500 M3 - CORPO PADRAO</v>
          </cell>
          <cell r="C3508" t="str">
            <v>GB</v>
          </cell>
          <cell r="D3508">
            <v>119346.15</v>
          </cell>
        </row>
        <row r="3509">
          <cell r="A3509" t="str">
            <v>522816</v>
          </cell>
          <cell r="B3509" t="str">
            <v>CONSTRUCAO DO RESERVATORIO APOIADO DE CONCRETO 600 M3 - CORPO PADRAO</v>
          </cell>
          <cell r="C3509" t="str">
            <v>GB</v>
          </cell>
          <cell r="D3509">
            <v>134050.56</v>
          </cell>
        </row>
        <row r="3510">
          <cell r="A3510" t="str">
            <v>522817</v>
          </cell>
          <cell r="B3510" t="str">
            <v>CONSTRUCAO DO RESERVATORIO APOIADO DE CONCRETO 700 M3 - CORPO PADRAO</v>
          </cell>
          <cell r="C3510" t="str">
            <v>GB</v>
          </cell>
          <cell r="D3510">
            <v>151112.51</v>
          </cell>
        </row>
        <row r="3511">
          <cell r="A3511" t="str">
            <v>522818</v>
          </cell>
          <cell r="B3511" t="str">
            <v>CONSTRUCAO DO RESERVATORIO APOIADO DE CONCRETO 750 M3 - CORPO PADRAO</v>
          </cell>
          <cell r="C3511" t="str">
            <v>GB</v>
          </cell>
          <cell r="D3511">
            <v>161038.75</v>
          </cell>
        </row>
        <row r="3512">
          <cell r="A3512" t="str">
            <v>522819</v>
          </cell>
          <cell r="B3512" t="str">
            <v>CONSTRUCAO DO RESERVATORIO APOIADO DE CONCRETO 1.000 M3 - CORPO PADRAO</v>
          </cell>
          <cell r="C3512" t="str">
            <v>GB</v>
          </cell>
          <cell r="D3512">
            <v>206295.19</v>
          </cell>
        </row>
        <row r="3513">
          <cell r="A3513" t="str">
            <v>522820</v>
          </cell>
          <cell r="B3513" t="str">
            <v>CONSTRUCAO DO RESERVATORIO APOIADO DE CONCRETO 1.500 M3 - CORPO PADRAO</v>
          </cell>
          <cell r="C3513" t="str">
            <v>GB</v>
          </cell>
          <cell r="D3513">
            <v>277159.67</v>
          </cell>
        </row>
        <row r="3514">
          <cell r="A3514" t="str">
            <v>522821</v>
          </cell>
          <cell r="B3514" t="str">
            <v>CONSTRUCAO DO RESERVATORIO APOIADO DE CONCRETO 2.000 M3 - CORPO PADRAO</v>
          </cell>
          <cell r="C3514" t="str">
            <v>GB</v>
          </cell>
          <cell r="D3514">
            <v>330371.14</v>
          </cell>
        </row>
        <row r="3515">
          <cell r="A3515" t="str">
            <v>522822</v>
          </cell>
          <cell r="B3515" t="str">
            <v>CONSTRUCAO DA ETA 12 L/S - 1 MODULO - CORPO PADRAO</v>
          </cell>
          <cell r="C3515" t="str">
            <v>GB</v>
          </cell>
          <cell r="D3515">
            <v>105958.91</v>
          </cell>
        </row>
        <row r="3516">
          <cell r="A3516" t="str">
            <v>522823</v>
          </cell>
          <cell r="B3516" t="str">
            <v>CONSTRUCAO DA ETA 16 L/S - 1 MODULO - CORPO PADRAO</v>
          </cell>
          <cell r="C3516" t="str">
            <v>GB</v>
          </cell>
          <cell r="D3516">
            <v>124061.28</v>
          </cell>
        </row>
        <row r="3517">
          <cell r="A3517" t="str">
            <v>522824</v>
          </cell>
          <cell r="B3517" t="str">
            <v>CONSTRUCAO DA ETA 20 L/S - 1 MODULO - CORPO PADRAO</v>
          </cell>
          <cell r="C3517" t="str">
            <v>GB</v>
          </cell>
          <cell r="D3517">
            <v>143266.70000000001</v>
          </cell>
        </row>
        <row r="3518">
          <cell r="A3518" t="str">
            <v>522825</v>
          </cell>
          <cell r="B3518" t="str">
            <v>CONSTRUCAO DA ETA 25 L/S - 1 MODULO - CORPO PADRAO</v>
          </cell>
          <cell r="C3518" t="str">
            <v>GB</v>
          </cell>
          <cell r="D3518">
            <v>168047.38</v>
          </cell>
        </row>
        <row r="3519">
          <cell r="A3519" t="str">
            <v>522826</v>
          </cell>
          <cell r="B3519" t="str">
            <v>CONSTRUCAO DA CASA QUIMICA TIPO A - CORPO PADRAO</v>
          </cell>
          <cell r="C3519" t="str">
            <v>GB</v>
          </cell>
          <cell r="D3519">
            <v>81272.72</v>
          </cell>
        </row>
        <row r="3520">
          <cell r="A3520" t="str">
            <v>522827</v>
          </cell>
          <cell r="B3520" t="str">
            <v>CONSTRUCAO DA CASA DE QUIMICA TIPO "B" - CORPO PADRAO</v>
          </cell>
          <cell r="C3520" t="str">
            <v>GB</v>
          </cell>
          <cell r="D3520">
            <v>89442.46</v>
          </cell>
        </row>
        <row r="3521">
          <cell r="A3521" t="str">
            <v>522828</v>
          </cell>
          <cell r="B3521" t="str">
            <v>CONSTRUCAO DO ESCRITORIO TIPO "B" - CORPO PADRAO</v>
          </cell>
          <cell r="C3521" t="str">
            <v>GB</v>
          </cell>
          <cell r="D3521">
            <v>54003.49</v>
          </cell>
        </row>
        <row r="3522">
          <cell r="A3522" t="str">
            <v>522829</v>
          </cell>
          <cell r="B3522" t="str">
            <v>CONSTRUCAO DO ESCRITORIO TIPO "C" - CORPO PADRAO</v>
          </cell>
          <cell r="C3522" t="str">
            <v>GB</v>
          </cell>
          <cell r="D3522">
            <v>54578.33</v>
          </cell>
        </row>
        <row r="3523">
          <cell r="A3523" t="str">
            <v>522830</v>
          </cell>
          <cell r="B3523" t="str">
            <v>CONSTRUCAO DO ESCRITORIO TIPO "J" - CORPO PADRAO</v>
          </cell>
          <cell r="C3523" t="str">
            <v>GB</v>
          </cell>
          <cell r="D3523">
            <v>72206.490000000005</v>
          </cell>
        </row>
        <row r="3524">
          <cell r="A3524" t="str">
            <v>522831</v>
          </cell>
          <cell r="B3524" t="str">
            <v>CONSTRUCAO DA EEA TIPO "A" COM SALA DE HIPOCLORACAO E FLUORETACAO - CORPO PADRAO</v>
          </cell>
          <cell r="C3524" t="str">
            <v>GB</v>
          </cell>
          <cell r="D3524">
            <v>35308.82</v>
          </cell>
        </row>
        <row r="3525">
          <cell r="A3525" t="str">
            <v>522832</v>
          </cell>
          <cell r="B3525" t="str">
            <v>CONSTRUCAO DA EEA TIPO "Q1" - PROF. 2,95 M - CORPO PADRAO</v>
          </cell>
          <cell r="C3525" t="str">
            <v>GB</v>
          </cell>
          <cell r="D3525">
            <v>11301.94</v>
          </cell>
        </row>
        <row r="3526">
          <cell r="A3526" t="str">
            <v>522833</v>
          </cell>
          <cell r="B3526" t="str">
            <v>CONSTRUCAO DA EEE TIPO "AO", PROF. 4,00 M - CORPO PADRAO</v>
          </cell>
          <cell r="C3526" t="str">
            <v>GB</v>
          </cell>
          <cell r="D3526">
            <v>13249.6</v>
          </cell>
        </row>
        <row r="3527">
          <cell r="A3527" t="str">
            <v>522834</v>
          </cell>
          <cell r="B3527" t="str">
            <v>CONSTRUCAO DA EEE TIPO "A1" PROF. 4,50 M - CORPO PADRAO</v>
          </cell>
          <cell r="C3527" t="str">
            <v>GB</v>
          </cell>
          <cell r="D3527">
            <v>17913.8</v>
          </cell>
        </row>
        <row r="3528">
          <cell r="A3528" t="str">
            <v>522835</v>
          </cell>
          <cell r="B3528" t="str">
            <v>CONSTRUCAO DA EEE TIPO "A2" PROF. 5,00 M - CORPO PADRAO</v>
          </cell>
          <cell r="C3528" t="str">
            <v>GB</v>
          </cell>
          <cell r="D3528">
            <v>23934.09</v>
          </cell>
        </row>
        <row r="3529">
          <cell r="A3529" t="str">
            <v>522836</v>
          </cell>
          <cell r="B3529" t="str">
            <v>CONSTRUCAO DA EEE TIPO "A3" PROF. 5,50 M - CORPO PADRAO</v>
          </cell>
          <cell r="C3529" t="str">
            <v>GB</v>
          </cell>
          <cell r="D3529">
            <v>30668.65</v>
          </cell>
        </row>
        <row r="3530">
          <cell r="A3530" t="str">
            <v>522837</v>
          </cell>
          <cell r="B3530" t="str">
            <v>CONSTRUCAO DA EEE TIPO "A4" PROF. 7,50 M - CORPO PADRAO</v>
          </cell>
          <cell r="C3530" t="str">
            <v>GB</v>
          </cell>
          <cell r="D3530">
            <v>51371.31</v>
          </cell>
        </row>
        <row r="3531">
          <cell r="A3531" t="str">
            <v>522838</v>
          </cell>
          <cell r="B3531" t="str">
            <v>CONSTRUCAO DA ETE - FOSSA FILTRO 100 LIGACOES - CORPO PADRAO</v>
          </cell>
          <cell r="C3531" t="str">
            <v>GB</v>
          </cell>
          <cell r="D3531">
            <v>86199.44</v>
          </cell>
        </row>
        <row r="3532">
          <cell r="A3532" t="str">
            <v>522839</v>
          </cell>
          <cell r="B3532" t="str">
            <v>CONSTRUCAO DA ETE - FOSSA FILTRO 150 LIGACOES - CORPO PADRAO</v>
          </cell>
          <cell r="C3532" t="str">
            <v>GB</v>
          </cell>
          <cell r="D3532">
            <v>115777.86</v>
          </cell>
        </row>
        <row r="3533">
          <cell r="A3533" t="str">
            <v>522840</v>
          </cell>
          <cell r="B3533" t="str">
            <v>CONSTRUCAO DA ETE - FOSSA FILTRO 200 LIGACOES - CORPO PADRAO</v>
          </cell>
          <cell r="C3533" t="str">
            <v>GB</v>
          </cell>
          <cell r="D3533">
            <v>139714.67000000001</v>
          </cell>
        </row>
        <row r="3535">
          <cell r="A3535" t="str">
            <v>522900</v>
          </cell>
          <cell r="B3535" t="str">
            <v>RESERVADO PARA SERVICOS ESPECIAIS (522901 A 522999)</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Funding costs"/>
      <sheetName val="Wholesale"/>
      <sheetName val="Retail funding"/>
      <sheetName val="Sheet4"/>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IÇOES-ORDEM ALFABETICA"/>
      <sheetName val="COMPOSIÇOES-ORDEM NÚMERICA"/>
      <sheetName val="RESUMO GERAL DO PROJETO"/>
      <sheetName val="RESUMO"/>
      <sheetName val="1-1"/>
      <sheetName val="2-1"/>
      <sheetName val="3-1"/>
      <sheetName val="3-2"/>
      <sheetName val="3-3"/>
      <sheetName val="3-4"/>
      <sheetName val="4-1"/>
      <sheetName val="4-2"/>
      <sheetName val="4-3"/>
      <sheetName val="4-4"/>
      <sheetName val="4-5"/>
      <sheetName val="4-6"/>
      <sheetName val="4-7"/>
      <sheetName val="4-8"/>
      <sheetName val="4-9"/>
      <sheetName val="4-10"/>
      <sheetName val="5-1"/>
    </sheetNames>
    <sheetDataSet>
      <sheetData sheetId="0" refreshError="1"/>
      <sheetData sheetId="1">
        <row r="8">
          <cell r="A8">
            <v>20000001</v>
          </cell>
          <cell r="B8" t="str">
            <v>LIMPEZA MECANIZADA DO TERRENO INCLUSIVE RASPAGEM, JUNTAMENTO E QUEIMA DO MATERIAL</v>
          </cell>
          <cell r="C8" t="str">
            <v>M2</v>
          </cell>
          <cell r="D8">
            <v>0.12</v>
          </cell>
        </row>
        <row r="9">
          <cell r="A9">
            <v>20000002</v>
          </cell>
          <cell r="B9" t="str">
            <v>RELOCAÇÃO DA ADUTORA COM LEVANTAMENTO PLANIALTIMETRICO DO EIXO, NIVELAMENTO E CONTRANIVELAMENTO GEOMETRICO DO FUNDO DA VALA  DA ESTRADA DE SERVIÇOS E DRENAGENS, FAIXA DA ADUTORA 30M, SEÇÃO TRANSVERSAL DE 20 EM 20M, PERFIL DO EIXO COM ESCALA VERTICAL DE 1:</v>
          </cell>
          <cell r="C9" t="str">
            <v>KM</v>
          </cell>
          <cell r="D9">
            <v>400.68</v>
          </cell>
        </row>
        <row r="10">
          <cell r="A10">
            <v>20000003</v>
          </cell>
          <cell r="B10" t="str">
            <v>PLACA DE IDENTIFICAÇÃO DA OBRA FORNECIMENTO E COLOCAÇÃO</v>
          </cell>
          <cell r="C10" t="str">
            <v>M2</v>
          </cell>
          <cell r="D10">
            <v>45.4</v>
          </cell>
        </row>
        <row r="11">
          <cell r="A11">
            <v>20000004</v>
          </cell>
          <cell r="B11" t="str">
            <v>PLACA DE SINALIZAÇÃO E ADVERTÊNCIA, CONFECÇÃO, TRANSPORTE E INSTALAÇÃO, EM MADEIRA COMPENSADA 8 A 10MM DE ESPESSURA E DIMENSÕES (1X1,50) M2 INCLUINDO REMOÇÃO PARA OUTRO LOCAL DA OBRA</v>
          </cell>
          <cell r="C11" t="str">
            <v>UN</v>
          </cell>
          <cell r="D11">
            <v>93.54</v>
          </cell>
        </row>
        <row r="12">
          <cell r="A12">
            <v>20000005</v>
          </cell>
          <cell r="B12" t="str">
            <v>CERCA DE SINALIZAÇÃO NOTURNA EM TABUAS INCLUINDO CONFECÇÃO, TRANSPORTE, INSTALAÇÃO COM SUPORTE METALICO, BALDE E BASE DE CONCRETO</v>
          </cell>
          <cell r="C12" t="str">
            <v>M</v>
          </cell>
          <cell r="D12">
            <v>9.11</v>
          </cell>
        </row>
        <row r="13">
          <cell r="A13">
            <v>20000006</v>
          </cell>
          <cell r="B13" t="str">
            <v>LOCAÇÃO TOPOGRÁFICA DO EIXO DA ESTRADA</v>
          </cell>
          <cell r="C13" t="str">
            <v>KM</v>
          </cell>
          <cell r="D13">
            <v>126.16</v>
          </cell>
        </row>
        <row r="14">
          <cell r="A14">
            <v>20000007</v>
          </cell>
          <cell r="B14" t="str">
            <v xml:space="preserve">ESCAVAÇÃO E TRANSPORTE C/ LÂMINA DT &lt; 30M - 1A CATEGORIA </v>
          </cell>
          <cell r="C14" t="str">
            <v>M3</v>
          </cell>
          <cell r="D14">
            <v>2.17</v>
          </cell>
        </row>
        <row r="15">
          <cell r="A15">
            <v>20000008</v>
          </cell>
          <cell r="B15" t="str">
            <v xml:space="preserve">CORTE EM MATERIAL DE 1ª CATEGORIA </v>
          </cell>
          <cell r="C15" t="str">
            <v>M3</v>
          </cell>
          <cell r="D15">
            <v>1.24</v>
          </cell>
        </row>
        <row r="16">
          <cell r="A16">
            <v>20000009</v>
          </cell>
          <cell r="B16" t="str">
            <v>ATERRO COMPACTADO COM FORNECIMENTO MATERIAL DE EMPRÉSTIMO</v>
          </cell>
          <cell r="C16" t="str">
            <v>M3</v>
          </cell>
          <cell r="D16">
            <v>6.23</v>
          </cell>
        </row>
        <row r="17">
          <cell r="A17">
            <v>20000010</v>
          </cell>
          <cell r="B17" t="str">
            <v xml:space="preserve">CARGA E DESCARGA DE SOLO </v>
          </cell>
          <cell r="C17" t="str">
            <v>M3</v>
          </cell>
          <cell r="D17">
            <v>2.12</v>
          </cell>
        </row>
        <row r="18">
          <cell r="A18">
            <v>20000011</v>
          </cell>
          <cell r="B18" t="str">
            <v>TRANSPORTE DE SOLO PARA BOTA-FORA</v>
          </cell>
          <cell r="C18" t="str">
            <v>M3.KM</v>
          </cell>
          <cell r="D18">
            <v>1.06</v>
          </cell>
        </row>
        <row r="19">
          <cell r="A19">
            <v>20000012</v>
          </cell>
          <cell r="B19" t="str">
            <v>ESPALHAMENTO DE SOLO EM BOTA FORA</v>
          </cell>
          <cell r="C19" t="str">
            <v>M3</v>
          </cell>
          <cell r="D19">
            <v>0.39</v>
          </cell>
        </row>
        <row r="20">
          <cell r="A20">
            <v>20000013</v>
          </cell>
          <cell r="B20" t="str">
            <v>DESMONTE DE ROCHA</v>
          </cell>
          <cell r="C20" t="str">
            <v>M3</v>
          </cell>
          <cell r="D20">
            <v>37.28</v>
          </cell>
        </row>
        <row r="21">
          <cell r="A21">
            <v>20000014</v>
          </cell>
          <cell r="B21" t="str">
            <v>CARGA E DESCARGA DE ROCHA</v>
          </cell>
          <cell r="C21" t="str">
            <v>M3</v>
          </cell>
          <cell r="D21">
            <v>2.61</v>
          </cell>
        </row>
        <row r="22">
          <cell r="A22">
            <v>20000015</v>
          </cell>
          <cell r="B22" t="str">
            <v>TRANSPORTE DE ROCHA</v>
          </cell>
          <cell r="C22" t="str">
            <v>M3.KM</v>
          </cell>
          <cell r="D22">
            <v>1.25</v>
          </cell>
        </row>
        <row r="23">
          <cell r="A23">
            <v>20000016</v>
          </cell>
          <cell r="B23" t="str">
            <v>ESPALHAMENTO DE ROCHA EM BOTA-FORA</v>
          </cell>
          <cell r="C23" t="str">
            <v>M3</v>
          </cell>
          <cell r="D23">
            <v>0.9</v>
          </cell>
        </row>
        <row r="24">
          <cell r="A24">
            <v>20000017</v>
          </cell>
          <cell r="B24" t="str">
            <v>ESCAVACAO EM JAZIDA DE CASCALHO PARA REVESTIMENTO PRIMARIO</v>
          </cell>
          <cell r="C24" t="str">
            <v>M3</v>
          </cell>
          <cell r="D24">
            <v>2.35</v>
          </cell>
        </row>
        <row r="25">
          <cell r="A25">
            <v>20000018</v>
          </cell>
          <cell r="B25" t="str">
            <v>CARGA E DESCARGA DE SOLO-CASCALHO</v>
          </cell>
          <cell r="C25" t="str">
            <v>M3</v>
          </cell>
          <cell r="D25">
            <v>2.37</v>
          </cell>
        </row>
        <row r="26">
          <cell r="A26">
            <v>20000019</v>
          </cell>
          <cell r="B26" t="str">
            <v>TRANSPORTE DE CASCALHO</v>
          </cell>
          <cell r="C26" t="str">
            <v>M3.KM</v>
          </cell>
          <cell r="D26">
            <v>1.06</v>
          </cell>
        </row>
        <row r="27">
          <cell r="A27">
            <v>20000020</v>
          </cell>
          <cell r="B27" t="str">
            <v>VALETA TRAPEZOIDAL ESCAVADA S/ REVESTIMENTO-CRISTA DE CORTE</v>
          </cell>
          <cell r="C27" t="str">
            <v>M3</v>
          </cell>
          <cell r="D27">
            <v>13.8</v>
          </cell>
        </row>
        <row r="28">
          <cell r="A28">
            <v>20000021</v>
          </cell>
          <cell r="B28" t="str">
            <v>SARJETA TRIANGULAR ESCAVADA S/ REVESTIMENTO-PÉ DE CORTE</v>
          </cell>
          <cell r="C28" t="str">
            <v>M3</v>
          </cell>
          <cell r="D28">
            <v>13.8</v>
          </cell>
        </row>
        <row r="29">
          <cell r="A29">
            <v>20000022</v>
          </cell>
          <cell r="B29" t="str">
            <v>REVESTIMENTO DE SARJETA, VALETA OU DESCIDA D'ÁGUA EM CONCRETO SIMPLES</v>
          </cell>
          <cell r="C29" t="str">
            <v>M3</v>
          </cell>
          <cell r="D29">
            <v>172.02</v>
          </cell>
        </row>
        <row r="30">
          <cell r="A30">
            <v>20000023</v>
          </cell>
          <cell r="B30" t="str">
            <v>REVESTIMENTO VEGETAL COM GRAMA EM LEIVAS</v>
          </cell>
          <cell r="C30" t="str">
            <v>M2</v>
          </cell>
          <cell r="D30">
            <v>9.8000000000000007</v>
          </cell>
        </row>
        <row r="31">
          <cell r="A31">
            <v>20000024</v>
          </cell>
          <cell r="B31" t="str">
            <v>REGULARIZAÇÃO DE SUB-LEITO</v>
          </cell>
          <cell r="C31" t="str">
            <v>M²</v>
          </cell>
          <cell r="D31">
            <v>0.2</v>
          </cell>
        </row>
        <row r="32">
          <cell r="A32">
            <v>20000025</v>
          </cell>
          <cell r="B32" t="str">
            <v>EXECUÇÃO DE REVESTIMENTO PRIMÁRIO-ESPALHAMENTO, COM FORMAÇÃO DO GREIDE E COMPACTAÇÃO</v>
          </cell>
          <cell r="C32" t="str">
            <v>M3</v>
          </cell>
          <cell r="D32">
            <v>11.67</v>
          </cell>
        </row>
        <row r="33">
          <cell r="A33">
            <v>20000026</v>
          </cell>
          <cell r="B33" t="str">
            <v xml:space="preserve">BUEIRO TUBULAR SIMPLES EM CONCRETO ARMADO CA-2, INCLUSIVE BERÇO EM CONCRETO CICLÓPICO  D - 0,60M </v>
          </cell>
          <cell r="C33" t="str">
            <v>M</v>
          </cell>
          <cell r="D33">
            <v>121.82</v>
          </cell>
        </row>
        <row r="34">
          <cell r="A34">
            <v>20000027</v>
          </cell>
          <cell r="B34" t="str">
            <v>BUEIRO TUBULAR SIMPLES EM CONCRETO ARMADO CA-2, INCLUSIVE BERÇO EM CONCRETO CICLÓPICO  D - 0,80M</v>
          </cell>
          <cell r="C34" t="str">
            <v>M</v>
          </cell>
          <cell r="D34">
            <v>198.38</v>
          </cell>
        </row>
        <row r="35">
          <cell r="A35">
            <v>20000028</v>
          </cell>
          <cell r="B35" t="str">
            <v>BUEIRO TUBULAR SIMPLES EM CONCRETO ARMADO CA-2, INCLUSIVE BERÇO EM CONCRETO CICLÓPICO  D - 1,00M</v>
          </cell>
          <cell r="C35" t="str">
            <v>M</v>
          </cell>
          <cell r="D35">
            <v>256.74</v>
          </cell>
        </row>
        <row r="36">
          <cell r="A36">
            <v>20000029</v>
          </cell>
          <cell r="B36" t="str">
            <v>BUEIRO TUBULAR SIMPLES EM CONCRETO ARMADO CA-2, INCLUSIVE BERÇO EM CONCRETO CICLÓPICO  D - 1,20M</v>
          </cell>
          <cell r="C36" t="str">
            <v>M</v>
          </cell>
          <cell r="D36">
            <v>386.73</v>
          </cell>
        </row>
        <row r="37">
          <cell r="A37">
            <v>20000030</v>
          </cell>
          <cell r="B37" t="str">
            <v>BUEIRO TUBULAR DUPLO EM CONCRETO ARMADO CA-2, INCLUSIVE BERÇO EM CONCRETO CICLÓPICO  D - 1,00M</v>
          </cell>
          <cell r="C37" t="str">
            <v>M</v>
          </cell>
          <cell r="D37">
            <v>487.11</v>
          </cell>
        </row>
        <row r="38">
          <cell r="A38">
            <v>20000031</v>
          </cell>
          <cell r="B38" t="str">
            <v>BUEIRO TUBULAR DUPLO EM CONCRETO ARMADO CA-2, INCLUSIVE BERÇO EM CONCRETO CICLÓPICO  D - 1,20M</v>
          </cell>
          <cell r="C38" t="str">
            <v>M</v>
          </cell>
          <cell r="D38">
            <v>747.55</v>
          </cell>
        </row>
        <row r="39">
          <cell r="A39">
            <v>20000032</v>
          </cell>
          <cell r="B39" t="str">
            <v>BOCA DE BUEIRO SIMPLES EM CONCRETO CICLÓPICO, TESTADA, ALAS, CALÇADA E REGULARIZAÇÃO DO TERRENO D -0,60M</v>
          </cell>
          <cell r="C39" t="str">
            <v>UN</v>
          </cell>
          <cell r="D39">
            <v>334.31</v>
          </cell>
        </row>
        <row r="40">
          <cell r="A40">
            <v>20000033</v>
          </cell>
          <cell r="B40" t="str">
            <v>BOCA DE BUEIRO SIMPLES EM CONCRETO CICLÓPICO, TESTADA, ALAS, CALÇADA E REGULARIZAÇÃO DO TERRENO D - 0,80M</v>
          </cell>
          <cell r="C40" t="str">
            <v>UN</v>
          </cell>
          <cell r="D40">
            <v>602.70000000000005</v>
          </cell>
        </row>
        <row r="41">
          <cell r="A41">
            <v>20000034</v>
          </cell>
          <cell r="B41" t="str">
            <v>BOCA DE BUEIRO SIMPLES EM CONCRETO CICLÓPICO, TESTADA, ALAS, CALÇADA E REGULARIZAÇÃO DO TERRENO D - 1,00M</v>
          </cell>
          <cell r="C41" t="str">
            <v>UN</v>
          </cell>
          <cell r="D41">
            <v>947.62</v>
          </cell>
        </row>
        <row r="42">
          <cell r="A42">
            <v>20000035</v>
          </cell>
          <cell r="B42" t="str">
            <v>BOCA DE BUEIRO SIMPLES EM CONCRETO CICLÓPICO, TESTADA, ALAS, CALÇADA E REGULARIZAÇÃO DO TERRENO D - 1,20M</v>
          </cell>
          <cell r="C42" t="str">
            <v>UN</v>
          </cell>
          <cell r="D42">
            <v>1242.3599999999999</v>
          </cell>
        </row>
        <row r="43">
          <cell r="A43">
            <v>20000036</v>
          </cell>
          <cell r="B43" t="str">
            <v>BOCA DE BUEIRO DUPLA EM CONCRETO CICLÓPICO, TESTADA, ALAS, CALÇADA E REGULARIZAÇÃO DO TERRENO D - 1,00M</v>
          </cell>
          <cell r="C43" t="str">
            <v>UN</v>
          </cell>
          <cell r="D43">
            <v>1200.3</v>
          </cell>
        </row>
        <row r="44">
          <cell r="A44">
            <v>20000037</v>
          </cell>
          <cell r="B44" t="str">
            <v>BOCA DE BUEIRO DUPLA EM CONCRETO CICLÓPICO, TESTADA, ALAS, CALÇADA E REGULARIZAÇÃO DO TERRENO D - 1,20M</v>
          </cell>
          <cell r="C44" t="str">
            <v>UN</v>
          </cell>
          <cell r="D44">
            <v>1742.25</v>
          </cell>
        </row>
        <row r="45">
          <cell r="A45">
            <v>20000038</v>
          </cell>
          <cell r="B45" t="str">
            <v xml:space="preserve">CONCRETO ARMADO PARA BLOCO DE APOIO E DE ANCORAGEM, INCLUSIVE FORMA, AÇO E ESCORAMENTO </v>
          </cell>
          <cell r="C45" t="str">
            <v>M3</v>
          </cell>
          <cell r="D45">
            <v>537.26</v>
          </cell>
        </row>
        <row r="46">
          <cell r="A46">
            <v>20000039</v>
          </cell>
          <cell r="B46" t="str">
            <v xml:space="preserve">CAIXA PARA VENTOSA OU DESCARGA NAS DIMENSÕES DE PROJETO INCLUSIVE REVESTIMENTOS ENTERNOS E EXTERNOS, FUNDO EM CONCRETO FCK= 15 MPA E TAMPA EM CONCRETO ARMADO </v>
          </cell>
          <cell r="C46" t="str">
            <v>UN</v>
          </cell>
          <cell r="D46">
            <v>534.61</v>
          </cell>
        </row>
        <row r="47">
          <cell r="A47">
            <v>20000040</v>
          </cell>
          <cell r="B47" t="str">
            <v xml:space="preserve">EXECUÇÃO DE TRAVESSIA SOB ESTRADA DE FERRO TIPO TUNNEL LINER EM BUEIRO ARMCO OU SIMILAR DN 2,00M </v>
          </cell>
          <cell r="C47" t="str">
            <v>M</v>
          </cell>
          <cell r="D47">
            <v>2857.5</v>
          </cell>
        </row>
        <row r="48">
          <cell r="A48">
            <v>20000041</v>
          </cell>
          <cell r="B48" t="str">
            <v>ESCAVAÇÃO MECANIZADA DE VALAS EM SOLO DE QUALQUER NATUREZA, EXCETO ROCHA EM PROFUNDIDADE DE 0 A 6,00M</v>
          </cell>
          <cell r="C48" t="str">
            <v>M3</v>
          </cell>
          <cell r="D48">
            <v>4.7</v>
          </cell>
        </row>
        <row r="49">
          <cell r="A49">
            <v>20000042</v>
          </cell>
          <cell r="B49" t="str">
            <v>ESCAVAÇÃO MANUAL DE VALAS EM SOLO DE QUALQUER NATUREZA, EXCETO ROCHA EM PROFUNDIDADE DE 0 A 6,00M</v>
          </cell>
          <cell r="C49" t="str">
            <v>M3</v>
          </cell>
          <cell r="D49">
            <v>13.34</v>
          </cell>
        </row>
        <row r="50">
          <cell r="A50">
            <v>20000043</v>
          </cell>
          <cell r="B50" t="str">
            <v>LASTRO DE AREIA: FORNECIMENTO, ESPALHAMENTO E ADENSAMENTO</v>
          </cell>
          <cell r="C50" t="str">
            <v>M3</v>
          </cell>
          <cell r="D50">
            <v>16.79</v>
          </cell>
        </row>
        <row r="51">
          <cell r="A51">
            <v>20000044</v>
          </cell>
          <cell r="B51" t="str">
            <v>ESCAVAÇÃO DE SOLO EM JAZIDA COM TRATOR</v>
          </cell>
          <cell r="C51" t="str">
            <v>M3</v>
          </cell>
          <cell r="D51">
            <v>2.17</v>
          </cell>
        </row>
        <row r="52">
          <cell r="A52">
            <v>20000045</v>
          </cell>
          <cell r="B52" t="str">
            <v>ESCAVAÇÃO E CARGA EM LODO</v>
          </cell>
          <cell r="C52" t="str">
            <v>M3</v>
          </cell>
          <cell r="D52">
            <v>4.62</v>
          </cell>
        </row>
        <row r="53">
          <cell r="A53">
            <v>20000046</v>
          </cell>
          <cell r="B53" t="str">
            <v xml:space="preserve">ATERRO COM AREIA: FORNECIMENTO, ESPALHAMENTO E ADENSAMENTO </v>
          </cell>
          <cell r="C53" t="str">
            <v>M3</v>
          </cell>
          <cell r="D53">
            <v>16.79</v>
          </cell>
        </row>
        <row r="54">
          <cell r="A54">
            <v>20000047</v>
          </cell>
          <cell r="B54" t="str">
            <v>ESCAVAÇÃO MECANICA EM VALA DE ROCHA COM UTILIZAÇÃO DE EXPLOSIVOS, PERFURATRIZ PNEUMATICA, CARGA E TRANSPORTE ATÉ 30M</v>
          </cell>
          <cell r="C54" t="str">
            <v>M3</v>
          </cell>
          <cell r="D54">
            <v>37.28</v>
          </cell>
        </row>
        <row r="55">
          <cell r="A55">
            <v>20000048</v>
          </cell>
          <cell r="B55" t="str">
            <v>ESCAVAÇÃO DE VALA EM ROCHA A FRIO, INCLUINDO REGULARIZAÇÃO, CARGA E TRANSPORTE ATÉ 30M</v>
          </cell>
          <cell r="C55" t="str">
            <v>M3</v>
          </cell>
          <cell r="D55">
            <v>49.81</v>
          </cell>
        </row>
        <row r="56">
          <cell r="A56">
            <v>20000049</v>
          </cell>
          <cell r="B56" t="str">
            <v>ESCORAMENTO COM ESTACA PRANCHA DE AÇO 1/4"</v>
          </cell>
          <cell r="C56" t="str">
            <v>M2</v>
          </cell>
          <cell r="D56">
            <v>42.73</v>
          </cell>
        </row>
        <row r="57">
          <cell r="A57">
            <v>20000050</v>
          </cell>
          <cell r="B57" t="str">
            <v>ESCORAMENTO CONTINUO DE MADEIRA</v>
          </cell>
          <cell r="C57" t="str">
            <v>M2</v>
          </cell>
          <cell r="D57">
            <v>13.61</v>
          </cell>
        </row>
        <row r="58">
          <cell r="A58">
            <v>20000051</v>
          </cell>
          <cell r="B58" t="str">
            <v>ESCORAMENTO DESCONTINUO DE MADEIRA</v>
          </cell>
          <cell r="C58" t="str">
            <v>M2</v>
          </cell>
          <cell r="D58">
            <v>10.34</v>
          </cell>
        </row>
        <row r="59">
          <cell r="A59">
            <v>20000052</v>
          </cell>
          <cell r="B59" t="str">
            <v>COMPACTAÇÃO MECANICA DE REATERRO DE VALA COM LANÇAMENTO, ESPALHAMENTO MANUAL EM CAMADAS DE 0,15M COM CONTROLE DE GRAU DE COMPACTAÇÃO &gt; 95% DE PROCTOR NORMAL</v>
          </cell>
          <cell r="C59" t="str">
            <v>M3</v>
          </cell>
          <cell r="D59">
            <v>5.94</v>
          </cell>
        </row>
        <row r="60">
          <cell r="A60">
            <v>20000053</v>
          </cell>
          <cell r="B60" t="str">
            <v>CARGA E DESCARGA-SOLO</v>
          </cell>
          <cell r="C60" t="str">
            <v>M³</v>
          </cell>
          <cell r="D60">
            <v>2.12</v>
          </cell>
        </row>
        <row r="61">
          <cell r="A61">
            <v>20000054</v>
          </cell>
          <cell r="B61" t="str">
            <v>CARGA E DESCARGA - ROCHA</v>
          </cell>
          <cell r="C61" t="str">
            <v>M4</v>
          </cell>
          <cell r="D61">
            <v>2.61</v>
          </cell>
        </row>
        <row r="62">
          <cell r="A62">
            <v>20000055</v>
          </cell>
          <cell r="B62" t="str">
            <v>TRANSPORTE DE MATERIAL ESCAVADO-SOLO</v>
          </cell>
          <cell r="C62" t="str">
            <v>M³.KM</v>
          </cell>
          <cell r="D62">
            <v>1.06</v>
          </cell>
        </row>
        <row r="63">
          <cell r="A63">
            <v>20000056</v>
          </cell>
          <cell r="B63" t="str">
            <v>TRANSPORTE DE MATERIAL ESCAVADO - ROCHA</v>
          </cell>
          <cell r="C63" t="str">
            <v>M3.KM</v>
          </cell>
          <cell r="D63">
            <v>1.25</v>
          </cell>
        </row>
        <row r="64">
          <cell r="A64">
            <v>20000057</v>
          </cell>
          <cell r="B64" t="str">
            <v xml:space="preserve">TRANSPORTE E DESCARGA DE MATERIAL ESCAVADO - LODO </v>
          </cell>
          <cell r="C64" t="str">
            <v>M3.KM</v>
          </cell>
          <cell r="D64">
            <v>1.27</v>
          </cell>
        </row>
        <row r="65">
          <cell r="A65">
            <v>20000058</v>
          </cell>
          <cell r="B65" t="str">
            <v>ESPALHAMENTO DE SOLO EM BOTA-FORA</v>
          </cell>
          <cell r="C65" t="str">
            <v>M3</v>
          </cell>
          <cell r="D65">
            <v>0.39</v>
          </cell>
        </row>
        <row r="66">
          <cell r="A66">
            <v>20000059</v>
          </cell>
          <cell r="B66" t="str">
            <v>ESPALHAMENTO DE ROCHA EM BOTA FORA</v>
          </cell>
          <cell r="C66" t="str">
            <v>M3</v>
          </cell>
          <cell r="D66">
            <v>0.9</v>
          </cell>
        </row>
        <row r="67">
          <cell r="A67">
            <v>20000060</v>
          </cell>
          <cell r="B67" t="str">
            <v xml:space="preserve">ASSENTAMENTO DE TUBULAÇÃO EXECUTADA EM TRECHO ENTERRADO CHAPAS SOLDADAS DE AÇO CARBONO DN 900 COM PROTEÇÃO CONTRA CORROSÃO, ATRAVÉS DE PINTURA INTERNA COM ESMALTE DE ALCATRÃO E EXTERNAMENTE COM PINTURA DE ESMALTE DE ALCATRÃO USANDO-SE LÃ DE VIDRO OU JUTA </v>
          </cell>
          <cell r="C67" t="str">
            <v>M</v>
          </cell>
          <cell r="D67">
            <v>68.3</v>
          </cell>
        </row>
        <row r="68">
          <cell r="A68">
            <v>20000061</v>
          </cell>
          <cell r="B68" t="str">
            <v>ASSENTAMENTO DE TUBULAÇÃO EXECUTADA EM TRECHO AEREO CHAPAS SOLDADAS DE AÇO CARBONO DN 900, CARGA, DESCARGA, ENFILEIRAMENTO E TRANSPORTE DO LOCAL DE ESTOCAGEM ATÉ O PONTO DE APLICAÇÃO</v>
          </cell>
          <cell r="C68" t="str">
            <v>M</v>
          </cell>
          <cell r="D68">
            <v>88.75</v>
          </cell>
        </row>
        <row r="69">
          <cell r="A69">
            <v>20000062</v>
          </cell>
          <cell r="B69" t="str">
            <v xml:space="preserve">PROTEÇÃO INTERNA CONTRA CORROSÃO, ATRAVÉS DE PINTURA INTERNA COM ESMALTE DE ALCATRÃO USANDO-SE LÃ DE VIDRO OU JUTA COMO ELEMENTO DE ARMADURA PARA O REVESTIMENTO BETUMINOSO </v>
          </cell>
          <cell r="C69" t="str">
            <v>M²</v>
          </cell>
          <cell r="D69">
            <v>20</v>
          </cell>
        </row>
        <row r="70">
          <cell r="A70">
            <v>20000063</v>
          </cell>
          <cell r="B70" t="str">
            <v xml:space="preserve">PROTEÇÃO EXTERNA CONTRA CORROSÃO, ATRAVÉS DE PINTURA INTERNA COM ESMALTE DE ALCATRÃO USANDO-SE LÃ DE VIDRO OU JUTA COMO ELEMENTO DE ARMADURA PARA O REVESTIMENTO BETUMINOSO </v>
          </cell>
          <cell r="C70" t="str">
            <v>M²</v>
          </cell>
          <cell r="D70">
            <v>30</v>
          </cell>
        </row>
        <row r="71">
          <cell r="A71">
            <v>20000064</v>
          </cell>
          <cell r="B71" t="str">
            <v xml:space="preserve">FORNECIMENTO E MONTAGENS DE JUNTA DRESSER DN 900MM </v>
          </cell>
          <cell r="C71" t="str">
            <v xml:space="preserve">CJ </v>
          </cell>
          <cell r="D71">
            <v>3499.67</v>
          </cell>
        </row>
        <row r="72">
          <cell r="A72">
            <v>20000065</v>
          </cell>
          <cell r="B72" t="str">
            <v xml:space="preserve">EXECUÇÃO DE SERVIÇOS DE PROTEÇÃO CATODICA </v>
          </cell>
          <cell r="C72" t="str">
            <v>KM</v>
          </cell>
          <cell r="D72">
            <v>2180</v>
          </cell>
        </row>
        <row r="73">
          <cell r="A73">
            <v>20000066</v>
          </cell>
          <cell r="B73" t="str">
            <v>CORTE EM MATERIAL DE 1ª CATEGORIA X 2,51</v>
          </cell>
          <cell r="C73" t="str">
            <v>M3</v>
          </cell>
          <cell r="D73">
            <v>1.24</v>
          </cell>
        </row>
        <row r="74">
          <cell r="A74">
            <v>20000067</v>
          </cell>
          <cell r="B74" t="str">
            <v>ESCAVAÇÃO E TRANSPORTE C/ LÂMINA DT &lt; 30M - 1A CATEGORIA X 1,72</v>
          </cell>
          <cell r="C74" t="str">
            <v>M3</v>
          </cell>
          <cell r="D74">
            <v>2.17</v>
          </cell>
        </row>
        <row r="75">
          <cell r="A75">
            <v>20000068</v>
          </cell>
          <cell r="B75" t="str">
            <v xml:space="preserve">REVESTIMENTO C/ CASCALHO </v>
          </cell>
          <cell r="C75" t="str">
            <v>M³</v>
          </cell>
          <cell r="D75">
            <v>11.67</v>
          </cell>
        </row>
        <row r="76">
          <cell r="A76">
            <v>20000069</v>
          </cell>
          <cell r="B76" t="str">
            <v>DESMONTE EM TERRA COMPACTADA (1ª CATEGORIA) UTILIZANDO EQUIPAMENTO ADEQUADO, INCLUINDO TRANSPORTE MECANICO ATÉ 30 M</v>
          </cell>
          <cell r="C76" t="str">
            <v>M³</v>
          </cell>
          <cell r="D76">
            <v>2.17</v>
          </cell>
        </row>
        <row r="77">
          <cell r="A77">
            <v>20000070</v>
          </cell>
          <cell r="B77" t="str">
            <v>DESMONTE EM ROCHA BRANDA OU ROCHA EM DECOMPOSIÇÃO (3ª CATEGORIA) UTILIZANDO EXPLOSIVOS E PERFURATRIZ PNEUMÁTICA, INCLUINDO TRANSPORTE ATÉ 30 M</v>
          </cell>
          <cell r="C77" t="str">
            <v>M³</v>
          </cell>
          <cell r="D77">
            <v>37.28</v>
          </cell>
        </row>
        <row r="78">
          <cell r="A78">
            <v>20000071</v>
          </cell>
          <cell r="B78" t="str">
            <v>ESGOTAMENTO COM CONJUNTO MOTO BOMBA</v>
          </cell>
          <cell r="C78" t="str">
            <v>H</v>
          </cell>
          <cell r="D78">
            <v>2.13</v>
          </cell>
        </row>
        <row r="79">
          <cell r="A79">
            <v>20000072</v>
          </cell>
          <cell r="B79" t="str">
            <v xml:space="preserve">ESCORAMENTO CONTINUO </v>
          </cell>
          <cell r="C79" t="str">
            <v>M²</v>
          </cell>
          <cell r="D79">
            <v>13.61</v>
          </cell>
        </row>
        <row r="80">
          <cell r="A80">
            <v>20000073</v>
          </cell>
          <cell r="B80" t="str">
            <v>ATERRO/REATERRO DE ÁREA COMPACTADO COM PLACAS COMPACTADORA COM CONTROLE DO GRAU DE COMPACTAÇÃO</v>
          </cell>
          <cell r="C80" t="str">
            <v>M3</v>
          </cell>
          <cell r="D80">
            <v>5.94</v>
          </cell>
        </row>
        <row r="81">
          <cell r="A81">
            <v>20000074</v>
          </cell>
          <cell r="B81" t="str">
            <v>LASTRO DE CONCRETO NÃO ESTRUTURAL CONSUMO MÍNIMO DE 150 KG/M3, PREPARO E LANÇAMENTO</v>
          </cell>
          <cell r="C81" t="str">
            <v>M3</v>
          </cell>
          <cell r="D81">
            <v>144.52000000000001</v>
          </cell>
        </row>
        <row r="82">
          <cell r="A82">
            <v>20000075</v>
          </cell>
          <cell r="B82" t="str">
            <v>FORMA PLANA EM TÁBUA COMUM PARA FUNDAÇÃO</v>
          </cell>
          <cell r="C82" t="str">
            <v>M²</v>
          </cell>
          <cell r="D82">
            <v>19.89</v>
          </cell>
        </row>
        <row r="83">
          <cell r="A83">
            <v>20000076</v>
          </cell>
          <cell r="B83" t="str">
            <v>CONCRETO ESTRUTURAL, FCK = 250 KG/CM², PREPARO E LANÇAMENTO</v>
          </cell>
          <cell r="C83" t="str">
            <v>M³</v>
          </cell>
          <cell r="D83">
            <v>209.37</v>
          </cell>
        </row>
        <row r="84">
          <cell r="A84">
            <v>20000077</v>
          </cell>
          <cell r="B84" t="str">
            <v>FORMA PLANA EM CHAPA COMPENSADA PLASTIFICADA, ESTRUTURAL, E = 12 MM</v>
          </cell>
          <cell r="C84" t="str">
            <v>M²</v>
          </cell>
          <cell r="D84">
            <v>27.84</v>
          </cell>
        </row>
        <row r="85">
          <cell r="A85">
            <v>20000078</v>
          </cell>
          <cell r="B85" t="str">
            <v>CIMBRAMENTO</v>
          </cell>
          <cell r="C85" t="str">
            <v>M³</v>
          </cell>
          <cell r="D85">
            <v>11.35</v>
          </cell>
        </row>
        <row r="86">
          <cell r="A86">
            <v>20000079</v>
          </cell>
          <cell r="B86" t="str">
            <v>AÇO CA-50 (A OU B)</v>
          </cell>
          <cell r="C86" t="str">
            <v>KG</v>
          </cell>
          <cell r="D86">
            <v>2.29</v>
          </cell>
        </row>
        <row r="87">
          <cell r="A87">
            <v>20000080</v>
          </cell>
          <cell r="B87" t="str">
            <v>APOIOS MÓVEIS EM CHAPA DE AÇO E BORRACHA DE NEOPRENE</v>
          </cell>
          <cell r="C87" t="str">
            <v>M³</v>
          </cell>
          <cell r="D87">
            <v>138</v>
          </cell>
        </row>
        <row r="88">
          <cell r="A88">
            <v>20000081</v>
          </cell>
          <cell r="B88" t="str">
            <v xml:space="preserve">GUARDACORPO EM TUBOS DE 11/2" PINTADO COM BASE ANTICORROSIVA E PINTURA A ÓLEO EM DUAS DEMÃOS </v>
          </cell>
          <cell r="C88" t="str">
            <v>M</v>
          </cell>
          <cell r="D88">
            <v>39.22</v>
          </cell>
        </row>
        <row r="89">
          <cell r="A89">
            <v>20000082</v>
          </cell>
          <cell r="B89" t="str">
            <v xml:space="preserve">FORNECIMENTO E CRAVAÇÃO DE CAMISA METÁLICA E DEMAIS SERVIÇOS NECESSÁRIOS </v>
          </cell>
          <cell r="C89" t="str">
            <v>M</v>
          </cell>
          <cell r="D89">
            <v>650.94000000000005</v>
          </cell>
        </row>
        <row r="90">
          <cell r="A90">
            <v>20000083</v>
          </cell>
          <cell r="B90" t="str">
            <v xml:space="preserve">EXECUÇÃO DE ALVENARIA DE PEDRA PARA BUEIRO COM FORNECIMENTO DE MÃO DE OBRA, MATERIAIS E TRANSPORTE CONFORME PROJETO </v>
          </cell>
          <cell r="C90" t="str">
            <v>M3</v>
          </cell>
          <cell r="D90">
            <v>111.77</v>
          </cell>
        </row>
        <row r="91">
          <cell r="A91">
            <v>20000084</v>
          </cell>
          <cell r="B91" t="str">
            <v xml:space="preserve">LASTRO DE CONCRETO NÃO ESTRUTURAL PARA BLOCOS DE APOIO E DE ANCORAGEM </v>
          </cell>
          <cell r="C91" t="str">
            <v>M3</v>
          </cell>
          <cell r="D91">
            <v>144.52000000000001</v>
          </cell>
        </row>
        <row r="92">
          <cell r="A92">
            <v>20000085</v>
          </cell>
          <cell r="B92" t="str">
            <v xml:space="preserve">FORMA PLANA EM TABUA COMUM PARA BLOCOS DE APOIO E DE ANCORAGEM </v>
          </cell>
          <cell r="C92" t="str">
            <v>M2</v>
          </cell>
          <cell r="D92">
            <v>19.89</v>
          </cell>
        </row>
        <row r="93">
          <cell r="A93">
            <v>20000086</v>
          </cell>
          <cell r="B93" t="str">
            <v>EXECUÇÃO DE TRAVESSIA SOB ESTRADA DE RODAGEM TIPO TUNNEL LINER EM BUEIRO ARMICO OU SIMILAR DN 2,00M</v>
          </cell>
          <cell r="C93" t="str">
            <v>M</v>
          </cell>
          <cell r="D93">
            <v>2048.1999999999998</v>
          </cell>
        </row>
        <row r="94">
          <cell r="A94">
            <v>20000087</v>
          </cell>
          <cell r="B94" t="str">
            <v>ASSENTAMENTO DE TUBULAÇÃO EXECUTADA EM TRECHO ENTERRADO CHAPAS SOLDADAS DE AÇO CARBONO DN 800 COM PROTEÇÃO CONTRA CORROSÃO, ATRAVÉS DE PINTURA INTERNA COM ESMALTE DE ALCATRÃO E EXTERNAMENTE COM PINTURA DE ESMALTE DE ALCATRÃO USANDO-SE LÃ DE VIDRO OU JUNTA</v>
          </cell>
          <cell r="C94" t="str">
            <v>M</v>
          </cell>
          <cell r="D94">
            <v>58.44</v>
          </cell>
        </row>
        <row r="95">
          <cell r="A95">
            <v>20000088</v>
          </cell>
          <cell r="B95" t="str">
            <v>ASSENTAMENTO DE TUBULAÇÃO EXECUTADA EM TRECHO AEREO CHAPAS SOLDADAS DE AÇO CARBONO DN 800, CARGA, DESCARGA, ENFILEIRAMENTO E TRANSPORTE DO LOCAL DE ESTOCAGEM ATÉ O PONTO DE APLICAÇÃO</v>
          </cell>
          <cell r="C95" t="str">
            <v>M</v>
          </cell>
          <cell r="D95">
            <v>75.959999999999994</v>
          </cell>
        </row>
        <row r="96">
          <cell r="A96">
            <v>20000089</v>
          </cell>
          <cell r="B96" t="str">
            <v xml:space="preserve">FORNECIMENTO E MONTAGENS DE JUNTA DRESSER DN 800MM </v>
          </cell>
          <cell r="C96" t="str">
            <v xml:space="preserve">CJ </v>
          </cell>
          <cell r="D96">
            <v>3138.68</v>
          </cell>
        </row>
        <row r="97">
          <cell r="A97">
            <v>20000090</v>
          </cell>
          <cell r="B97" t="str">
            <v>ESCAVAÇÃO MANUAL DE ÁREA EM SOLO DE QUALQUER NATUREZA, EXCETO ROCHA</v>
          </cell>
          <cell r="C97" t="str">
            <v>M3</v>
          </cell>
          <cell r="D97">
            <v>13.34</v>
          </cell>
        </row>
        <row r="98">
          <cell r="A98">
            <v>20000091</v>
          </cell>
          <cell r="B98" t="str">
            <v xml:space="preserve">ESCAVAÇÃO MECANIZADA </v>
          </cell>
          <cell r="C98" t="str">
            <v>M³</v>
          </cell>
          <cell r="D98">
            <v>4.7</v>
          </cell>
        </row>
      </sheetData>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pamentos"/>
      <sheetName val="Materiais"/>
      <sheetName val="Mão de Obra"/>
      <sheetName val="Instalação e manutenção de cant"/>
      <sheetName val="Mobilização e desmob. de equip."/>
      <sheetName val="Mob. e desmob. de equip."/>
      <sheetName val="desmat. destoc 0,15m"/>
      <sheetName val="Esc. carga transp DMT 1000 a 12"/>
      <sheetName val="Compactação aterro 100%"/>
      <sheetName val="Dependências da área técnica"/>
      <sheetName val="Preparação área de estocag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 val="desmat. destoc 0,15m"/>
      <sheetName val="desmat. destoc 0,15 a 0,30m"/>
      <sheetName val="ECT DMT 50m"/>
      <sheetName val="ECT DMT 50-200m"/>
      <sheetName val="ECT DMT 200-400m "/>
      <sheetName val="ECT DMT 400-600m  "/>
      <sheetName val="ECT DMT 600-800m"/>
      <sheetName val="ECT DMT 800-1000m "/>
      <sheetName val="ECT DMT 1000-1200m "/>
      <sheetName val="ECT DMT 1200-1400m"/>
      <sheetName val="ECT DMT 1400-1600m "/>
      <sheetName val="ECT DMT 1600-1800m"/>
      <sheetName val="ECT DMT 1800-2000m"/>
      <sheetName val="ECT DMT 2000-3000m "/>
      <sheetName val="ECT DMT 3000-5000m"/>
      <sheetName val="Compactação Aterro 95%"/>
      <sheetName val="Compactação Aterro 100% "/>
      <sheetName val="Compactação  botafora"/>
      <sheetName val="Alvenaria pedra argam"/>
      <sheetName val="Alvenaria tijolo"/>
      <sheetName val="AUXILIAR Dentes BDTC 1,00m "/>
      <sheetName val="AUXILIAR Dentes BDTC 1,20m "/>
      <sheetName val="AUXILIAR Dentes BSTC 0,60m"/>
      <sheetName val="AUXILIAR Dentes BSTC 0,80m "/>
      <sheetName val="AUXILIAR Dentes BSTC 1,00m "/>
      <sheetName val="AUXILIAR Dentes BSTC 1,20m  "/>
      <sheetName val="Usinagem CBUQ"/>
      <sheetName val="Forma comum"/>
      <sheetName val="Forma compensada resinada"/>
      <sheetName val="AUXILIAR Concreto magro"/>
      <sheetName val="AUXILIAR Concreto 10 MPa"/>
      <sheetName val="AUXILIAR Concreto 12 MPa"/>
      <sheetName val="AUXILIAR Concreto 15 MPa"/>
      <sheetName val="Concr. estr. 18 MPa Convencio"/>
      <sheetName val="AUXILIAR Concreto 22 MPa"/>
      <sheetName val="AUXILIAR Concreto 18 MPa"/>
      <sheetName val="AUXILIAR Ciclópico 12 MPa"/>
      <sheetName val="AUXILIAR Argamassa 1-3"/>
      <sheetName val="AUXILIAR Argamassa 1-4"/>
      <sheetName val="Fabricação balizador"/>
      <sheetName val="Concreto 18 MPa (mourão)"/>
      <sheetName val="Mourão esticador cerca"/>
      <sheetName val="Mourão suporte cerca"/>
      <sheetName val="AUXILIAR tubo perfurado"/>
      <sheetName val="AUXILIAR tubo poroso"/>
      <sheetName val="AUXILIAR tubo d=30cm"/>
      <sheetName val="AUXILIAR tubo d=60cm "/>
      <sheetName val="AUXILIAR tubo d=80cm"/>
      <sheetName val="AUXILIAR tubo d=1,0m "/>
      <sheetName val="AUXILIAR tubo d=1,20m"/>
      <sheetName val="Confecção Placa sinalização"/>
      <sheetName val="Confecção suporte placa sinal"/>
      <sheetName val="AUXILIAR lastro brita"/>
      <sheetName val="Compactação  manual"/>
      <sheetName val="Reaterro e compactação"/>
      <sheetName val="Escavação mecanica e reaterro"/>
      <sheetName val="Valeta VPC 01"/>
      <sheetName val="Valeta VPA 01"/>
      <sheetName val="Dreno DPS 01"/>
      <sheetName val="Dreno DPS 02"/>
      <sheetName val="Dreno DPS 07"/>
      <sheetName val="Dreno DPS 08"/>
      <sheetName val="Boca saída dreno BSD 01"/>
      <sheetName val="Boca saída dreno BSD 02"/>
      <sheetName val="Sarjeta STC 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MATERIAIS TOTAIS"/>
      <sheetName val="RESUMO"/>
      <sheetName val="1-1"/>
      <sheetName val="2-1"/>
      <sheetName val="2-2"/>
      <sheetName val="2-3"/>
      <sheetName val="2-4"/>
      <sheetName val="3-1"/>
      <sheetName val="3-2"/>
      <sheetName val="3-3"/>
      <sheetName val="3-4"/>
      <sheetName val="3-5"/>
      <sheetName val="3-6"/>
      <sheetName val="3-7"/>
      <sheetName val="3-8"/>
      <sheetName val="3-9"/>
      <sheetName val="3-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ABESP"/>
      <sheetName val="MAT ( ITAJOBI )"/>
      <sheetName val="RESUMO ( ITAJOBI )"/>
      <sheetName val="PLANILHA ( ITAJOBI )"/>
      <sheetName val="MEM ( DRENAGEM LAGOAS )"/>
      <sheetName val="REVISÃO 1"/>
      <sheetName val="RESUMO MEM"/>
      <sheetName val="MEM ( EEE )"/>
      <sheetName val="MEM ( CT )"/>
      <sheetName val="MEM ( GUARITA )"/>
      <sheetName val="MEM ( DESAR )"/>
      <sheetName val="MEM ( LAGOAS )"/>
      <sheetName val="MEM ( ENT &amp; SAIDA EFL )"/>
      <sheetName val="MEM ( EMB 01)"/>
      <sheetName val="MEM ( EMT 01 )"/>
      <sheetName val="MEM ( LR 01, ENT &amp; SAÍDA EFL )"/>
      <sheetName val="MEM ( ESGOTO )"/>
      <sheetName val="MEM ( TC DN 300 )"/>
      <sheetName val="MEM ( GERAL )"/>
    </sheetNames>
    <sheetDataSet>
      <sheetData sheetId="0">
        <row r="2">
          <cell r="B2" t="str">
            <v>N° DO    PREÇO</v>
          </cell>
          <cell r="C2" t="str">
            <v>ESPECIFICAÇÃO DO SERVIÇO</v>
          </cell>
          <cell r="D2" t="str">
            <v>UNID.</v>
          </cell>
          <cell r="E2" t="str">
            <v>SABESP 06</v>
          </cell>
        </row>
        <row r="3">
          <cell r="B3" t="str">
            <v>010000</v>
          </cell>
          <cell r="C3" t="str">
            <v>CANTEIRO DE OBRAS</v>
          </cell>
        </row>
        <row r="5">
          <cell r="B5" t="str">
            <v>020000</v>
          </cell>
          <cell r="C5" t="str">
            <v>SERVICOS TECNICOS</v>
          </cell>
        </row>
        <row r="6">
          <cell r="B6" t="str">
            <v>020101</v>
          </cell>
          <cell r="C6" t="str">
            <v>DETALHAMENTO DE PROJETO</v>
          </cell>
          <cell r="D6" t="str">
            <v>M</v>
          </cell>
          <cell r="E6">
            <v>4.58</v>
          </cell>
        </row>
        <row r="8">
          <cell r="B8" t="str">
            <v>020200</v>
          </cell>
          <cell r="C8" t="str">
            <v>LOCACAO E CADASTRO</v>
          </cell>
        </row>
        <row r="9">
          <cell r="B9" t="str">
            <v>020201</v>
          </cell>
          <cell r="C9" t="str">
            <v>LOCACAO DE REDES DE ESGOTO</v>
          </cell>
          <cell r="D9" t="str">
            <v>M</v>
          </cell>
          <cell r="E9">
            <v>0.34</v>
          </cell>
        </row>
        <row r="10">
          <cell r="B10" t="str">
            <v>020202</v>
          </cell>
          <cell r="C10" t="str">
            <v>LOCACAO DE ADUTORAS, COLETORES  TRONCO E INTERCEPTORES</v>
          </cell>
          <cell r="D10" t="str">
            <v>M</v>
          </cell>
          <cell r="E10">
            <v>0.51</v>
          </cell>
        </row>
        <row r="11">
          <cell r="B11" t="str">
            <v>020204</v>
          </cell>
          <cell r="C11" t="str">
            <v>LOCACAO E ACOMPANHAMENTO TOPOGRAFICO DE OBRAS ESPECIAIS</v>
          </cell>
          <cell r="D11" t="str">
            <v>DIA</v>
          </cell>
          <cell r="E11">
            <v>357.37</v>
          </cell>
        </row>
        <row r="12">
          <cell r="B12" t="str">
            <v>020205</v>
          </cell>
          <cell r="C12" t="str">
            <v>CADASTRO DE REDES</v>
          </cell>
          <cell r="D12" t="str">
            <v>M</v>
          </cell>
          <cell r="E12">
            <v>0.87</v>
          </cell>
        </row>
        <row r="13">
          <cell r="B13" t="str">
            <v>020206</v>
          </cell>
          <cell r="C13" t="str">
            <v>CADASTRO DE ADUTORAS, COLETORES TRONCOS E INTERCEPTORES</v>
          </cell>
          <cell r="D13" t="str">
            <v>M</v>
          </cell>
          <cell r="E13">
            <v>1.86</v>
          </cell>
        </row>
        <row r="14">
          <cell r="B14" t="str">
            <v>020207</v>
          </cell>
          <cell r="C14" t="str">
            <v>CADASTRO DE LIGACOES</v>
          </cell>
          <cell r="D14" t="str">
            <v>UN</v>
          </cell>
          <cell r="E14">
            <v>6.57</v>
          </cell>
        </row>
        <row r="16">
          <cell r="B16" t="str">
            <v>030000</v>
          </cell>
          <cell r="C16" t="str">
            <v>SERVICOS PRELIMINARES</v>
          </cell>
        </row>
        <row r="17">
          <cell r="B17" t="str">
            <v>030100</v>
          </cell>
          <cell r="C17" t="str">
            <v>TRANSITO E SEGURANCA</v>
          </cell>
        </row>
        <row r="18">
          <cell r="B18" t="str">
            <v>030101</v>
          </cell>
          <cell r="C18" t="str">
            <v>SINALIZACAO DE TRANSITO</v>
          </cell>
          <cell r="D18" t="str">
            <v>M</v>
          </cell>
          <cell r="E18">
            <v>1.75</v>
          </cell>
        </row>
        <row r="19">
          <cell r="B19" t="str">
            <v>030102</v>
          </cell>
          <cell r="C19" t="str">
            <v>TAPUME CONTINUO EM CHAPAS DE MADEIRA OU DE ACO -  SEM ILUMINACAO DE SEGURANCA</v>
          </cell>
          <cell r="D19" t="str">
            <v>M</v>
          </cell>
          <cell r="E19">
            <v>3.01</v>
          </cell>
        </row>
        <row r="20">
          <cell r="B20" t="str">
            <v>030103</v>
          </cell>
          <cell r="C20" t="str">
            <v>TAPUME CONTINUO EM CHAPAS DE MADEIRA OU DE ACO -  COM ILUMINACAO DE SEGURANCA</v>
          </cell>
          <cell r="D20" t="str">
            <v>M</v>
          </cell>
          <cell r="E20">
            <v>4.78</v>
          </cell>
        </row>
        <row r="21">
          <cell r="B21" t="str">
            <v>030104</v>
          </cell>
          <cell r="C21" t="str">
            <v>TAPUME DE CHAPA DE MADEIRA COMPENSADA</v>
          </cell>
          <cell r="D21" t="str">
            <v>M2</v>
          </cell>
          <cell r="E21">
            <v>37.1</v>
          </cell>
        </row>
        <row r="23">
          <cell r="B23" t="str">
            <v>030200</v>
          </cell>
          <cell r="C23" t="str">
            <v>PASSADICOS E TRAVESSIAS</v>
          </cell>
        </row>
        <row r="24">
          <cell r="B24" t="str">
            <v>030201</v>
          </cell>
          <cell r="C24" t="str">
            <v>PASSADICOS DE MADEIRA PARA PEDESTRES</v>
          </cell>
          <cell r="D24" t="str">
            <v>M2</v>
          </cell>
          <cell r="E24">
            <v>43.94</v>
          </cell>
        </row>
        <row r="25">
          <cell r="B25" t="str">
            <v>030202</v>
          </cell>
          <cell r="C25" t="str">
            <v>TRAVESSIA DE MADEIRA PARA VEICULOS</v>
          </cell>
          <cell r="D25" t="str">
            <v>M2</v>
          </cell>
          <cell r="E25">
            <v>37.380000000000003</v>
          </cell>
        </row>
        <row r="26">
          <cell r="B26" t="str">
            <v>030203</v>
          </cell>
          <cell r="C26" t="str">
            <v>TRAVESSIA DE CHAPA METALICA PARA VEICULOS - E=1"</v>
          </cell>
          <cell r="D26" t="str">
            <v>M2</v>
          </cell>
          <cell r="E26">
            <v>117.33</v>
          </cell>
        </row>
        <row r="27">
          <cell r="B27" t="str">
            <v>030204</v>
          </cell>
          <cell r="C27" t="str">
            <v>TRAVESSIA DE CHAPA METALICA PARA VEICULOS - E=5/8"</v>
          </cell>
          <cell r="D27" t="str">
            <v>M2</v>
          </cell>
          <cell r="E27">
            <v>80.81</v>
          </cell>
        </row>
        <row r="29">
          <cell r="B29" t="str">
            <v>030300</v>
          </cell>
          <cell r="C29" t="str">
            <v>SUSTENTACAO DE ESTRUTURAS</v>
          </cell>
        </row>
        <row r="30">
          <cell r="B30" t="str">
            <v>030301</v>
          </cell>
          <cell r="C30" t="str">
            <v>ESCORAMENTO DE POSTES</v>
          </cell>
          <cell r="D30" t="str">
            <v>UN</v>
          </cell>
          <cell r="E30">
            <v>61.37</v>
          </cell>
        </row>
        <row r="31">
          <cell r="B31" t="str">
            <v>030302</v>
          </cell>
          <cell r="C31" t="str">
            <v>SUSTENTACAO DE TUBULACOES EXISTENTES - PRANCHAS DE PEROBA</v>
          </cell>
          <cell r="D31" t="str">
            <v>M3</v>
          </cell>
          <cell r="E31">
            <v>1050.8</v>
          </cell>
        </row>
        <row r="32">
          <cell r="B32" t="str">
            <v>030303</v>
          </cell>
          <cell r="C32" t="str">
            <v>SUSTENTACAO DE TUBULACOES EXISTENTES - PERFIS METALICOS</v>
          </cell>
          <cell r="D32" t="str">
            <v>T</v>
          </cell>
          <cell r="E32">
            <v>530.30999999999995</v>
          </cell>
        </row>
        <row r="34">
          <cell r="B34" t="str">
            <v>030400</v>
          </cell>
          <cell r="C34" t="str">
            <v>ATERRO DE FOSSA</v>
          </cell>
        </row>
        <row r="35">
          <cell r="B35" t="str">
            <v>030401</v>
          </cell>
          <cell r="C35" t="str">
            <v>ATERRO DE FOSSA</v>
          </cell>
          <cell r="D35" t="str">
            <v>M3</v>
          </cell>
          <cell r="E35">
            <v>9.17</v>
          </cell>
        </row>
        <row r="36">
          <cell r="B36" t="str">
            <v>030402</v>
          </cell>
          <cell r="C36" t="str">
            <v>ATERRO DE FOSSA COM EXECUCAO DE VIGA DE CONCRETO PARA BERCO DE TUBULACAO</v>
          </cell>
          <cell r="D36" t="str">
            <v>M3</v>
          </cell>
          <cell r="E36">
            <v>64.19</v>
          </cell>
        </row>
        <row r="38">
          <cell r="B38" t="str">
            <v>030500</v>
          </cell>
          <cell r="C38" t="str">
            <v>DESMATAMENTO E LIMPEZA</v>
          </cell>
        </row>
        <row r="39">
          <cell r="B39" t="str">
            <v>030501</v>
          </cell>
          <cell r="C39" t="str">
            <v>CORTE DE ARVORE COM DESTOCAMENTO</v>
          </cell>
          <cell r="D39" t="str">
            <v>UN</v>
          </cell>
          <cell r="E39">
            <v>8.57</v>
          </cell>
        </row>
        <row r="40">
          <cell r="B40" t="str">
            <v>030502</v>
          </cell>
          <cell r="C40" t="str">
            <v>ROCADA E CAPINA</v>
          </cell>
          <cell r="D40" t="str">
            <v>M2</v>
          </cell>
          <cell r="E40">
            <v>1.36</v>
          </cell>
        </row>
        <row r="42">
          <cell r="B42" t="str">
            <v>040000</v>
          </cell>
          <cell r="C42" t="str">
            <v>MOVIMENTO DE TERRA</v>
          </cell>
        </row>
        <row r="43">
          <cell r="B43" t="str">
            <v>040100</v>
          </cell>
          <cell r="C43" t="str">
            <v>ESCAVACAO EM GERAL</v>
          </cell>
        </row>
        <row r="44">
          <cell r="B44" t="str">
            <v>040101</v>
          </cell>
          <cell r="C44" t="str">
            <v>REMOCAO DE TERRA VEGETAL</v>
          </cell>
          <cell r="D44" t="str">
            <v>M2</v>
          </cell>
          <cell r="E44">
            <v>0.83</v>
          </cell>
        </row>
        <row r="45">
          <cell r="B45" t="str">
            <v>040102</v>
          </cell>
          <cell r="C45" t="str">
            <v>ESCAVACAO DE AREAS, MECANIZADA, QUALQUER TERRENO, EXCETO ROCHA</v>
          </cell>
          <cell r="D45" t="str">
            <v>M3</v>
          </cell>
          <cell r="E45">
            <v>4.21</v>
          </cell>
        </row>
        <row r="46">
          <cell r="B46" t="str">
            <v>040103</v>
          </cell>
          <cell r="C46" t="str">
            <v>ESCAVACAO SUBMERSA (DRAGAGEM)</v>
          </cell>
          <cell r="D46" t="str">
            <v>M3</v>
          </cell>
          <cell r="E46">
            <v>29.26</v>
          </cell>
        </row>
        <row r="47">
          <cell r="B47" t="str">
            <v>040104</v>
          </cell>
          <cell r="C47" t="str">
            <v>ESCAVACAO DE JAZIDAS DE SOLO</v>
          </cell>
          <cell r="D47" t="str">
            <v>M3</v>
          </cell>
          <cell r="E47">
            <v>5.71</v>
          </cell>
        </row>
        <row r="48">
          <cell r="B48" t="str">
            <v>040105</v>
          </cell>
          <cell r="C48" t="str">
            <v>ESCAVACAO EM ROCHA DURA COM EXPLOSIVO</v>
          </cell>
          <cell r="D48" t="str">
            <v>M3</v>
          </cell>
          <cell r="E48">
            <v>56.67</v>
          </cell>
        </row>
        <row r="49">
          <cell r="B49" t="str">
            <v>040106</v>
          </cell>
          <cell r="C49" t="str">
            <v>ESCAVACAO EM ROCHA BRANDA OU MOLEDO A FRIO</v>
          </cell>
          <cell r="D49" t="str">
            <v>M3</v>
          </cell>
          <cell r="E49">
            <v>103.55</v>
          </cell>
        </row>
        <row r="51">
          <cell r="B51" t="str">
            <v>040200</v>
          </cell>
          <cell r="C51" t="str">
            <v>ESCAVACAO MANUAL, QUALQUER TERRENO EXCETO ROCHA, DE AREAS, VALAS, POCOS E CAVAS</v>
          </cell>
        </row>
        <row r="52">
          <cell r="B52" t="str">
            <v>040201</v>
          </cell>
          <cell r="C52" t="str">
            <v>ATE 2,00 M DE PROFUNDIDADE</v>
          </cell>
          <cell r="D52" t="str">
            <v>M3</v>
          </cell>
          <cell r="E52">
            <v>25.61</v>
          </cell>
        </row>
        <row r="53">
          <cell r="B53" t="str">
            <v>040202</v>
          </cell>
          <cell r="C53" t="str">
            <v>ALEM DE 2,00 M ATE 4,00 M DE PROFUNDIDADE</v>
          </cell>
          <cell r="D53" t="str">
            <v>M3</v>
          </cell>
          <cell r="E53">
            <v>29.81</v>
          </cell>
        </row>
        <row r="54">
          <cell r="B54" t="str">
            <v>040203</v>
          </cell>
          <cell r="C54" t="str">
            <v>ALEM DE 4,00 M ATE 6,00 M DE PROFUNDIDADE</v>
          </cell>
          <cell r="D54" t="str">
            <v>M3</v>
          </cell>
          <cell r="E54">
            <v>33.979999999999997</v>
          </cell>
        </row>
        <row r="56">
          <cell r="B56" t="str">
            <v>040300</v>
          </cell>
          <cell r="C56" t="str">
            <v>ESCAVACAO MANUAL, QQ TERRENO EXCETO ROCHA PARA EXECUCAO DE ESTACAO ELEVATORIA EM ADUELAS SUCESSIVAS</v>
          </cell>
        </row>
        <row r="57">
          <cell r="B57" t="str">
            <v>040301</v>
          </cell>
          <cell r="C57" t="str">
            <v>ATE 2,00 M DE PROFUNDIDADE</v>
          </cell>
          <cell r="D57" t="str">
            <v>M3</v>
          </cell>
          <cell r="E57">
            <v>44.56</v>
          </cell>
        </row>
        <row r="58">
          <cell r="B58" t="str">
            <v>040302</v>
          </cell>
          <cell r="C58" t="str">
            <v>ALEM DE 2,00 M ATE 4,00 M DE PROFUNDIDADE</v>
          </cell>
          <cell r="D58" t="str">
            <v>M3</v>
          </cell>
          <cell r="E58">
            <v>52.92</v>
          </cell>
        </row>
        <row r="59">
          <cell r="B59" t="str">
            <v>040303</v>
          </cell>
          <cell r="C59" t="str">
            <v>ALEM DE 4,00 M ATE 6,00 M DE PROFUNDIDADE</v>
          </cell>
          <cell r="D59" t="str">
            <v>M3</v>
          </cell>
          <cell r="E59">
            <v>65.430000000000007</v>
          </cell>
        </row>
        <row r="60">
          <cell r="B60" t="str">
            <v>040304</v>
          </cell>
          <cell r="C60" t="str">
            <v>ALEM DE 6,00 M ATE 8,00 M DE PROFUNDIDADE</v>
          </cell>
          <cell r="D60" t="str">
            <v>M3</v>
          </cell>
          <cell r="E60">
            <v>86.34</v>
          </cell>
        </row>
        <row r="62">
          <cell r="B62" t="str">
            <v>040400</v>
          </cell>
          <cell r="C62" t="str">
            <v>ESCAVACAO DE VALAS - REDES DE DISTRIBUICAO</v>
          </cell>
        </row>
        <row r="63">
          <cell r="B63" t="str">
            <v>040401</v>
          </cell>
          <cell r="C63" t="str">
            <v>ADICIONAL DE PRECO PARA ESCAVACAO EM ROCHA, PROFUNDIDADE ATE  1,50 M</v>
          </cell>
          <cell r="D63" t="str">
            <v>M3</v>
          </cell>
          <cell r="E63">
            <v>53.78</v>
          </cell>
        </row>
        <row r="64">
          <cell r="B64" t="str">
            <v>040402</v>
          </cell>
          <cell r="C64" t="str">
            <v>ADICIONAL DE PRECO PARA ESCAVACAO MANUAL, PROFUNDIDADE ATE 1,50 M</v>
          </cell>
          <cell r="D64" t="str">
            <v>M3</v>
          </cell>
          <cell r="E64">
            <v>16.05</v>
          </cell>
        </row>
        <row r="65">
          <cell r="B65" t="str">
            <v>040403</v>
          </cell>
          <cell r="C65" t="str">
            <v>ESCAVACAO QUALQUER TERRENO EXCETO ROCHA,  PROFUNDIDADE DE 1,50 M ATE 3,00 M</v>
          </cell>
          <cell r="D65" t="str">
            <v>M3</v>
          </cell>
          <cell r="E65">
            <v>6.07</v>
          </cell>
        </row>
        <row r="67">
          <cell r="B67" t="str">
            <v>040500</v>
          </cell>
          <cell r="C67" t="str">
            <v>ESCAVACAO DE VALAS, QUALQUER TERRENO, EXCETO ROCHA - REDES COLETORAS</v>
          </cell>
        </row>
        <row r="68">
          <cell r="B68" t="str">
            <v>040501</v>
          </cell>
          <cell r="C68" t="str">
            <v>ATE 2,00 M DE PROFUNDIDADE (A)</v>
          </cell>
          <cell r="D68" t="str">
            <v>M3</v>
          </cell>
          <cell r="E68">
            <v>4.72</v>
          </cell>
        </row>
        <row r="69">
          <cell r="B69" t="str">
            <v>040502</v>
          </cell>
          <cell r="C69" t="str">
            <v>ATE 3,00 M DE PROFUNDIDADE (A)</v>
          </cell>
          <cell r="D69" t="str">
            <v>M3</v>
          </cell>
          <cell r="E69">
            <v>5.22</v>
          </cell>
        </row>
        <row r="70">
          <cell r="B70" t="str">
            <v>040503</v>
          </cell>
          <cell r="C70" t="str">
            <v>ATE 4,00 M DE PROFUNDIDADE (A)</v>
          </cell>
          <cell r="D70" t="str">
            <v>M3</v>
          </cell>
          <cell r="E70">
            <v>6.01</v>
          </cell>
        </row>
        <row r="71">
          <cell r="B71" t="str">
            <v>040504</v>
          </cell>
          <cell r="C71" t="str">
            <v>ATE 6,00 M DE PROFUNDIDADE (A)</v>
          </cell>
          <cell r="D71" t="str">
            <v>M3</v>
          </cell>
          <cell r="E71">
            <v>8.93</v>
          </cell>
        </row>
        <row r="72">
          <cell r="B72" t="str">
            <v>040505</v>
          </cell>
          <cell r="C72" t="str">
            <v>ATE 8,00 M DE PROFUNDIDADE (A)</v>
          </cell>
          <cell r="D72" t="str">
            <v>M3</v>
          </cell>
          <cell r="E72">
            <v>14.55</v>
          </cell>
        </row>
        <row r="73">
          <cell r="B73" t="str">
            <v>040531</v>
          </cell>
          <cell r="C73" t="str">
            <v>ATE 2,00 M DE PROFUNDIDADE (B)</v>
          </cell>
          <cell r="D73" t="str">
            <v>M3</v>
          </cell>
          <cell r="E73">
            <v>3.8</v>
          </cell>
        </row>
        <row r="74">
          <cell r="B74" t="str">
            <v>040532</v>
          </cell>
          <cell r="C74" t="str">
            <v>ATE 3,00 M DE PROFUNDIDADE (B)</v>
          </cell>
          <cell r="D74" t="str">
            <v>M3</v>
          </cell>
          <cell r="E74">
            <v>4.21</v>
          </cell>
        </row>
        <row r="75">
          <cell r="B75" t="str">
            <v>040533</v>
          </cell>
          <cell r="C75" t="str">
            <v>ATE 4,00 M DE PROFUNDIDADE (B)</v>
          </cell>
          <cell r="D75" t="str">
            <v>M3</v>
          </cell>
          <cell r="E75">
            <v>4.82</v>
          </cell>
        </row>
        <row r="76">
          <cell r="B76" t="str">
            <v>040534</v>
          </cell>
          <cell r="C76" t="str">
            <v>ATE 6,00 M DE PROFUNDIDADE (B)</v>
          </cell>
          <cell r="D76" t="str">
            <v>M3</v>
          </cell>
          <cell r="E76">
            <v>7.16</v>
          </cell>
        </row>
        <row r="77">
          <cell r="B77" t="str">
            <v>040535</v>
          </cell>
          <cell r="C77" t="str">
            <v>ATE 8,00 M DE PROFUNDIDADE (B)</v>
          </cell>
          <cell r="D77" t="str">
            <v>M3</v>
          </cell>
          <cell r="E77">
            <v>11.65</v>
          </cell>
        </row>
        <row r="78">
          <cell r="B78" t="str">
            <v>040551</v>
          </cell>
          <cell r="C78" t="str">
            <v>ATE 2,00 M DE PROFUNDIDADE (C)</v>
          </cell>
          <cell r="D78" t="str">
            <v>M3</v>
          </cell>
          <cell r="E78">
            <v>2.36</v>
          </cell>
        </row>
        <row r="79">
          <cell r="B79" t="str">
            <v>040552</v>
          </cell>
          <cell r="C79" t="str">
            <v>ATE 3,00 M DE PROFUNDIDADE (C)</v>
          </cell>
          <cell r="D79" t="str">
            <v>M3</v>
          </cell>
          <cell r="E79">
            <v>2.6</v>
          </cell>
        </row>
        <row r="80">
          <cell r="B80" t="str">
            <v>040553</v>
          </cell>
          <cell r="C80" t="str">
            <v>ATE 4,00 M DE PROFUNDIDADE (C)</v>
          </cell>
          <cell r="D80" t="str">
            <v>M3</v>
          </cell>
          <cell r="E80">
            <v>3</v>
          </cell>
        </row>
        <row r="81">
          <cell r="B81" t="str">
            <v>040554</v>
          </cell>
          <cell r="C81" t="str">
            <v>ATE 6,00 M DE PROFUNDIDADE (C)</v>
          </cell>
          <cell r="D81" t="str">
            <v>M3</v>
          </cell>
          <cell r="E81">
            <v>4.45</v>
          </cell>
        </row>
        <row r="82">
          <cell r="B82" t="str">
            <v>040555</v>
          </cell>
          <cell r="C82" t="str">
            <v>ATE 8,00 M DE PROFUNDIDADE (C)</v>
          </cell>
          <cell r="D82" t="str">
            <v>M3</v>
          </cell>
          <cell r="E82">
            <v>7.28</v>
          </cell>
        </row>
        <row r="84">
          <cell r="B84" t="str">
            <v>040600</v>
          </cell>
          <cell r="C84" t="str">
            <v>ESCAV.DE VALAS,QQ TERRENO EXCETO ROCHA-ADUTORAS,COLETORES TRONCO,INTERCEPTORES,EMISSARIOS E GALERIAS</v>
          </cell>
        </row>
        <row r="85">
          <cell r="B85" t="str">
            <v>040601</v>
          </cell>
          <cell r="C85" t="str">
            <v>ATE 2,00M DE PROFUNDIDADE (A)</v>
          </cell>
          <cell r="D85" t="str">
            <v>M3</v>
          </cell>
          <cell r="E85">
            <v>3.76</v>
          </cell>
        </row>
        <row r="86">
          <cell r="B86" t="str">
            <v>040602</v>
          </cell>
          <cell r="C86" t="str">
            <v>ALEM DE 2,00 M ATE 4,00 M DE PROFUNDIDADE (A)</v>
          </cell>
          <cell r="D86" t="str">
            <v>M3</v>
          </cell>
          <cell r="E86">
            <v>5.47</v>
          </cell>
        </row>
        <row r="87">
          <cell r="B87" t="str">
            <v>040603</v>
          </cell>
          <cell r="C87" t="str">
            <v>ALEM DE 4,00 M ATE 6,00 M DE PROFUNDIDADE (A)</v>
          </cell>
          <cell r="D87" t="str">
            <v>M3</v>
          </cell>
          <cell r="E87">
            <v>12.24</v>
          </cell>
        </row>
        <row r="88">
          <cell r="B88" t="str">
            <v>040604</v>
          </cell>
          <cell r="C88" t="str">
            <v>ALEM DE 6,00 M ATE 8,00 M DE PROFUNDIDADE (A)</v>
          </cell>
          <cell r="D88" t="str">
            <v>M3</v>
          </cell>
          <cell r="E88">
            <v>21.38</v>
          </cell>
        </row>
        <row r="89">
          <cell r="B89" t="str">
            <v>040631</v>
          </cell>
          <cell r="C89" t="str">
            <v>ATE 2,00 M DE PROFUNDIDADE (B)</v>
          </cell>
          <cell r="D89" t="str">
            <v>M3</v>
          </cell>
          <cell r="E89">
            <v>3.04</v>
          </cell>
        </row>
        <row r="90">
          <cell r="B90" t="str">
            <v>040632</v>
          </cell>
          <cell r="C90" t="str">
            <v>ALEM DE 2,00 M ATE 4,00 M DE PROFUNDIDADE (B)</v>
          </cell>
          <cell r="D90" t="str">
            <v>M3</v>
          </cell>
          <cell r="E90">
            <v>4.4000000000000004</v>
          </cell>
        </row>
        <row r="91">
          <cell r="B91" t="str">
            <v>040633</v>
          </cell>
          <cell r="C91" t="str">
            <v>ALEM 4,00 M ATE 6,00 M DE PROFUNDIDADE (B)</v>
          </cell>
          <cell r="D91" t="str">
            <v>M3</v>
          </cell>
          <cell r="E91">
            <v>9.82</v>
          </cell>
        </row>
        <row r="92">
          <cell r="B92" t="str">
            <v>040634</v>
          </cell>
          <cell r="C92" t="str">
            <v>ALEM DE 6,00 M ATE 8,00 M DE PROFUNDIDADE (B)</v>
          </cell>
          <cell r="D92" t="str">
            <v>M3</v>
          </cell>
          <cell r="E92">
            <v>17.14</v>
          </cell>
        </row>
        <row r="93">
          <cell r="B93" t="str">
            <v>040651</v>
          </cell>
          <cell r="C93" t="str">
            <v>ATE 2,00 M DE PROFUNDIDADE (C)</v>
          </cell>
          <cell r="D93" t="str">
            <v>M3</v>
          </cell>
          <cell r="E93">
            <v>1.88</v>
          </cell>
        </row>
        <row r="94">
          <cell r="B94" t="str">
            <v>040652</v>
          </cell>
          <cell r="C94" t="str">
            <v>ALEM DE 2,00 M ATE 4,00 M DE PROFUNDIDADE (C)</v>
          </cell>
          <cell r="D94" t="str">
            <v>M3</v>
          </cell>
          <cell r="E94">
            <v>2.75</v>
          </cell>
        </row>
        <row r="95">
          <cell r="B95" t="str">
            <v>040653</v>
          </cell>
          <cell r="C95" t="str">
            <v>ALEM DE 4,00 M ATE 6,00 M DE PROFUNDIDADE (C)</v>
          </cell>
          <cell r="D95" t="str">
            <v>M3</v>
          </cell>
          <cell r="E95">
            <v>6.13</v>
          </cell>
        </row>
        <row r="96">
          <cell r="B96" t="str">
            <v>040654</v>
          </cell>
          <cell r="C96" t="str">
            <v>ALEM DE 6,00 M ATE 8,00 M DE PROFUNDIDADE (C)</v>
          </cell>
          <cell r="D96" t="str">
            <v>M3</v>
          </cell>
          <cell r="E96">
            <v>10.69</v>
          </cell>
        </row>
        <row r="98">
          <cell r="B98" t="str">
            <v>040700</v>
          </cell>
          <cell r="C98" t="str">
            <v>ESCAVACAO MECANICA,QUALQUER TERRENO EXCETO ROCHA  DE POCOS E CAVAS</v>
          </cell>
        </row>
        <row r="99">
          <cell r="B99" t="str">
            <v>040701</v>
          </cell>
          <cell r="C99" t="str">
            <v>ATE 2,00M DE PROFUNDIDADE</v>
          </cell>
          <cell r="D99" t="str">
            <v>M3</v>
          </cell>
          <cell r="E99">
            <v>4.45</v>
          </cell>
        </row>
        <row r="100">
          <cell r="B100" t="str">
            <v>040702</v>
          </cell>
          <cell r="C100" t="str">
            <v>ALEM DE 2,00 M ATE 4,00 M DE PROFUNDIDADE</v>
          </cell>
          <cell r="D100" t="str">
            <v>M3</v>
          </cell>
          <cell r="E100">
            <v>6.47</v>
          </cell>
        </row>
        <row r="101">
          <cell r="B101" t="str">
            <v>040703</v>
          </cell>
          <cell r="C101" t="str">
            <v>ALEM DE 4,00 M ATE 6,00 M DE PROFUNDIDADE</v>
          </cell>
          <cell r="D101" t="str">
            <v>M3</v>
          </cell>
          <cell r="E101">
            <v>14.63</v>
          </cell>
        </row>
        <row r="102">
          <cell r="B102" t="str">
            <v>040704</v>
          </cell>
          <cell r="C102" t="str">
            <v>ALEM DE 6,00 M ATE 8,00 M DE PROFUNDIDADE</v>
          </cell>
          <cell r="D102" t="str">
            <v>M3</v>
          </cell>
          <cell r="E102">
            <v>25.58</v>
          </cell>
        </row>
        <row r="104">
          <cell r="B104" t="str">
            <v>040800</v>
          </cell>
          <cell r="C104" t="str">
            <v>ATERROS E RECOBRIMENTOS ESPECIAIS DE VALAS,CAVAS E POCOS</v>
          </cell>
        </row>
        <row r="105">
          <cell r="B105" t="str">
            <v>040801</v>
          </cell>
          <cell r="C105" t="str">
            <v>ADICIONAL DE PRECO PARA COMPACTACAO COM GC MAIOR OU IGUAL 95% PN, PROFUNDIDADE DA VALA ATE 1,50M (A)</v>
          </cell>
          <cell r="D105" t="str">
            <v>M3</v>
          </cell>
          <cell r="E105">
            <v>4.25</v>
          </cell>
        </row>
        <row r="106">
          <cell r="B106" t="str">
            <v>040802</v>
          </cell>
          <cell r="C106" t="str">
            <v>ATERRO COMPACTADO SEM CONTROLE DE GC (A)</v>
          </cell>
          <cell r="D106" t="str">
            <v>M3</v>
          </cell>
          <cell r="E106">
            <v>7.18</v>
          </cell>
        </row>
        <row r="107">
          <cell r="B107" t="str">
            <v>040803</v>
          </cell>
          <cell r="C107" t="str">
            <v>ATERRO COMPACTADO COM GC MAIOR OU IGUAL 95 % PN (A)</v>
          </cell>
          <cell r="D107" t="str">
            <v>M3</v>
          </cell>
          <cell r="E107">
            <v>11.43</v>
          </cell>
        </row>
        <row r="108">
          <cell r="B108" t="str">
            <v>040804</v>
          </cell>
          <cell r="C108" t="str">
            <v>ATERRO COM AREIA (A)</v>
          </cell>
          <cell r="D108" t="str">
            <v>M3</v>
          </cell>
          <cell r="E108">
            <v>72.77</v>
          </cell>
        </row>
        <row r="109">
          <cell r="B109" t="str">
            <v>040805</v>
          </cell>
          <cell r="C109" t="str">
            <v>ENVOLTORIA COM AREIA (A)</v>
          </cell>
          <cell r="D109" t="str">
            <v>M3</v>
          </cell>
          <cell r="E109">
            <v>76.39</v>
          </cell>
        </row>
        <row r="110">
          <cell r="B110" t="str">
            <v>040806</v>
          </cell>
          <cell r="C110" t="str">
            <v>ENVOLTORIA DE CIMENTO E AREIA (A)</v>
          </cell>
          <cell r="D110" t="str">
            <v>M3</v>
          </cell>
          <cell r="E110">
            <v>166.54</v>
          </cell>
        </row>
        <row r="111">
          <cell r="B111" t="str">
            <v>040831</v>
          </cell>
          <cell r="C111" t="str">
            <v>ADICIONAL DE PRECO PARA COMPACTACAO COM GC MAIOR OU IGUAL 95% PN, PROFUNDIDADE DA VALA ATE 1,50M (B)</v>
          </cell>
          <cell r="D111" t="str">
            <v>M3</v>
          </cell>
          <cell r="E111">
            <v>3.41</v>
          </cell>
        </row>
        <row r="112">
          <cell r="B112" t="str">
            <v>040832</v>
          </cell>
          <cell r="C112" t="str">
            <v>ATERRO COMPACTADO SEM CONTROLE DE GC (B)</v>
          </cell>
          <cell r="D112" t="str">
            <v>M3</v>
          </cell>
          <cell r="E112">
            <v>5.73</v>
          </cell>
        </row>
        <row r="113">
          <cell r="B113" t="str">
            <v>040833</v>
          </cell>
          <cell r="C113" t="str">
            <v>ATERRO COMPACTADO COM GC MAIOR OU IGUAL 95% PN (B)</v>
          </cell>
          <cell r="D113" t="str">
            <v>M3</v>
          </cell>
          <cell r="E113">
            <v>9.1300000000000008</v>
          </cell>
        </row>
        <row r="114">
          <cell r="B114" t="str">
            <v>040834</v>
          </cell>
          <cell r="C114" t="str">
            <v>ATERRO COM AREIA (B)</v>
          </cell>
          <cell r="D114" t="str">
            <v>M3</v>
          </cell>
          <cell r="E114">
            <v>74.459999999999994</v>
          </cell>
        </row>
        <row r="115">
          <cell r="B115" t="str">
            <v>040835</v>
          </cell>
          <cell r="C115" t="str">
            <v>ENVOLTORIA COM AREIA (B)</v>
          </cell>
          <cell r="D115" t="str">
            <v>M3</v>
          </cell>
          <cell r="E115">
            <v>73.56</v>
          </cell>
        </row>
        <row r="116">
          <cell r="B116" t="str">
            <v>040836</v>
          </cell>
          <cell r="C116" t="str">
            <v>ENVOLTORIA DE CIMENTO COM AREIA (B)</v>
          </cell>
          <cell r="D116" t="str">
            <v>M3</v>
          </cell>
          <cell r="E116">
            <v>152.57</v>
          </cell>
        </row>
        <row r="117">
          <cell r="B117" t="str">
            <v>040851</v>
          </cell>
          <cell r="C117" t="str">
            <v>ADICIONAL DE PRECO PARA COMPACTACAO COM GC MAIOR OU IGUAL 95% PN, PROFUNDIDADE DA VALA ATE 1,50M (C)</v>
          </cell>
          <cell r="D117" t="str">
            <v>M3</v>
          </cell>
          <cell r="E117">
            <v>2.12</v>
          </cell>
        </row>
        <row r="118">
          <cell r="B118" t="str">
            <v>040852</v>
          </cell>
          <cell r="C118" t="str">
            <v>ATERRO COMPACTADO SEM CONTROLE DE GC (C)</v>
          </cell>
          <cell r="D118" t="str">
            <v>M3</v>
          </cell>
          <cell r="E118">
            <v>3.56</v>
          </cell>
        </row>
        <row r="119">
          <cell r="B119" t="str">
            <v>040853</v>
          </cell>
          <cell r="C119" t="str">
            <v>ATERRO COMPACTADO COM GC MAIOR OU IGUAL A 95% PN (C)</v>
          </cell>
          <cell r="D119" t="str">
            <v>M3</v>
          </cell>
          <cell r="E119">
            <v>5.69</v>
          </cell>
        </row>
        <row r="120">
          <cell r="B120" t="str">
            <v>040854</v>
          </cell>
          <cell r="C120" t="str">
            <v>ATERRO COM AREIA (C)</v>
          </cell>
          <cell r="D120" t="str">
            <v>M3</v>
          </cell>
          <cell r="E120">
            <v>67.55</v>
          </cell>
        </row>
        <row r="121">
          <cell r="B121" t="str">
            <v>040855</v>
          </cell>
          <cell r="C121" t="str">
            <v>ENVOLTORIA COM AREIA (C)</v>
          </cell>
          <cell r="D121" t="str">
            <v>M3</v>
          </cell>
          <cell r="E121">
            <v>69.34</v>
          </cell>
        </row>
        <row r="122">
          <cell r="B122" t="str">
            <v>040856</v>
          </cell>
          <cell r="C122" t="str">
            <v>ENVOLTORIA DE CIMENTO E AREIA (C)</v>
          </cell>
          <cell r="D122" t="str">
            <v>M3</v>
          </cell>
          <cell r="E122">
            <v>131.63</v>
          </cell>
        </row>
        <row r="124">
          <cell r="B124" t="str">
            <v>040900</v>
          </cell>
          <cell r="C124" t="str">
            <v>MACICOS COMPACTADOS E COMPACTACAO DE AREAS</v>
          </cell>
        </row>
        <row r="125">
          <cell r="B125" t="str">
            <v>040901</v>
          </cell>
          <cell r="C125" t="str">
            <v>COMPACTACAO MECANIZADA DE AREAS COM GC MAIOR OU IGUAL 95 % PN</v>
          </cell>
          <cell r="D125" t="str">
            <v>M3</v>
          </cell>
          <cell r="E125">
            <v>3.85</v>
          </cell>
        </row>
        <row r="126">
          <cell r="B126" t="str">
            <v>040902</v>
          </cell>
          <cell r="C126" t="str">
            <v>COMPACTACAO MECANIZADA DE AREAS SEM CONTROLE DE GC</v>
          </cell>
          <cell r="D126" t="str">
            <v>M3</v>
          </cell>
          <cell r="E126">
            <v>1.87</v>
          </cell>
        </row>
        <row r="127">
          <cell r="B127" t="str">
            <v>040903</v>
          </cell>
          <cell r="C127" t="str">
            <v>MACICO DE TERRA (BARRAGENS)</v>
          </cell>
          <cell r="D127" t="str">
            <v>M3</v>
          </cell>
          <cell r="E127">
            <v>4.72</v>
          </cell>
        </row>
        <row r="128">
          <cell r="B128" t="str">
            <v>040904</v>
          </cell>
          <cell r="C128" t="str">
            <v>FILTRO DE AREIA</v>
          </cell>
          <cell r="D128" t="str">
            <v>M3</v>
          </cell>
          <cell r="E128">
            <v>98.08</v>
          </cell>
        </row>
        <row r="129">
          <cell r="B129" t="str">
            <v>040905</v>
          </cell>
          <cell r="C129" t="str">
            <v>FILTRO DE TRANSICAO</v>
          </cell>
          <cell r="D129" t="str">
            <v>M3</v>
          </cell>
          <cell r="E129">
            <v>94.88</v>
          </cell>
        </row>
        <row r="130">
          <cell r="B130" t="str">
            <v>040906</v>
          </cell>
          <cell r="C130" t="str">
            <v>MACICO DE ENROCAMENTO</v>
          </cell>
          <cell r="D130" t="str">
            <v>M3</v>
          </cell>
          <cell r="E130">
            <v>108.02</v>
          </cell>
        </row>
        <row r="131">
          <cell r="B131" t="str">
            <v>040907</v>
          </cell>
          <cell r="C131" t="str">
            <v>ENSECADEIRA COM SACOS DE AREIA (COM FORNECIMENTO DE AREIA)</v>
          </cell>
          <cell r="D131" t="str">
            <v>M3</v>
          </cell>
          <cell r="E131">
            <v>364.77</v>
          </cell>
        </row>
        <row r="132">
          <cell r="B132" t="str">
            <v>040908</v>
          </cell>
          <cell r="C132" t="str">
            <v>ENSECADEIRA COM SACOS (SEM FORNECIMENTO DE AREIA)</v>
          </cell>
          <cell r="D132" t="str">
            <v>M3</v>
          </cell>
          <cell r="E132">
            <v>307.42</v>
          </cell>
        </row>
        <row r="134">
          <cell r="B134" t="str">
            <v>041000</v>
          </cell>
          <cell r="C134" t="str">
            <v>CARGA, TRANSPORTE E DESCARGA</v>
          </cell>
        </row>
        <row r="135">
          <cell r="B135" t="str">
            <v>041001</v>
          </cell>
          <cell r="C135" t="str">
            <v>CARGA E DESCARGA DE SOLO (A)</v>
          </cell>
          <cell r="D135" t="str">
            <v>M3</v>
          </cell>
          <cell r="E135">
            <v>2.79</v>
          </cell>
        </row>
        <row r="136">
          <cell r="B136" t="str">
            <v>041002</v>
          </cell>
          <cell r="C136" t="str">
            <v>TRANSPORTE DE MATERIAL ESCAVADO - SOLO (A)</v>
          </cell>
          <cell r="D136" t="str">
            <v>M3XKM</v>
          </cell>
          <cell r="E136">
            <v>1.1299999999999999</v>
          </cell>
        </row>
        <row r="137">
          <cell r="B137" t="str">
            <v>041003</v>
          </cell>
          <cell r="C137" t="str">
            <v>CARGA E DESCARGA DE ROCHA (A)</v>
          </cell>
          <cell r="D137" t="str">
            <v>M3</v>
          </cell>
          <cell r="E137">
            <v>3.35</v>
          </cell>
        </row>
        <row r="138">
          <cell r="B138" t="str">
            <v>041004</v>
          </cell>
          <cell r="C138" t="str">
            <v>TRANSPORTE DE MATERIAL ESCAVADO - ROCHA (A)</v>
          </cell>
          <cell r="D138" t="str">
            <v>M3XKM</v>
          </cell>
          <cell r="E138">
            <v>1.7</v>
          </cell>
        </row>
        <row r="139">
          <cell r="B139" t="str">
            <v>041031</v>
          </cell>
          <cell r="C139" t="str">
            <v>CARGA E DESCARGA DE SOLO (B)</v>
          </cell>
          <cell r="D139" t="str">
            <v>M3</v>
          </cell>
          <cell r="E139">
            <v>2.2200000000000002</v>
          </cell>
        </row>
        <row r="140">
          <cell r="B140" t="str">
            <v>041032</v>
          </cell>
          <cell r="C140" t="str">
            <v>TRANSPORTE DE MATERIAL ESCAVADO - SOLO (B)</v>
          </cell>
          <cell r="D140" t="str">
            <v>M3XKM</v>
          </cell>
          <cell r="E140">
            <v>0.9</v>
          </cell>
        </row>
        <row r="141">
          <cell r="B141" t="str">
            <v>041033</v>
          </cell>
          <cell r="C141" t="str">
            <v>CARGA E DESCARGA DE ROCHA (B)</v>
          </cell>
          <cell r="D141" t="str">
            <v>M3</v>
          </cell>
          <cell r="E141">
            <v>2.66</v>
          </cell>
        </row>
        <row r="142">
          <cell r="B142" t="str">
            <v>041034</v>
          </cell>
          <cell r="C142" t="str">
            <v>TRANSPORTE DE MATERIAL ESCAVADO - ROCHA (B)</v>
          </cell>
          <cell r="D142" t="str">
            <v>M3XKM</v>
          </cell>
          <cell r="E142">
            <v>1.35</v>
          </cell>
        </row>
        <row r="143">
          <cell r="B143" t="str">
            <v>041051</v>
          </cell>
          <cell r="C143" t="str">
            <v>CARGA E DESCARGA DE SOLO (C)</v>
          </cell>
          <cell r="D143" t="str">
            <v>M3</v>
          </cell>
          <cell r="E143">
            <v>1.36</v>
          </cell>
        </row>
        <row r="144">
          <cell r="B144" t="str">
            <v>041052</v>
          </cell>
          <cell r="C144" t="str">
            <v>TRANSPORTE DE MATERIAL ESCAVADO - SOLO (C)</v>
          </cell>
          <cell r="D144" t="str">
            <v>M3XKM</v>
          </cell>
          <cell r="E144">
            <v>0.55000000000000004</v>
          </cell>
        </row>
        <row r="145">
          <cell r="B145" t="str">
            <v>041053</v>
          </cell>
          <cell r="C145" t="str">
            <v>CARGA E DESCARGA DE ROCHA (C)</v>
          </cell>
          <cell r="D145" t="str">
            <v>M3</v>
          </cell>
          <cell r="E145">
            <v>1.66</v>
          </cell>
        </row>
        <row r="146">
          <cell r="B146" t="str">
            <v>041054</v>
          </cell>
          <cell r="C146" t="str">
            <v>TRANSPORTE DE MATERIAL ESCAVADO - ROCHA (C)</v>
          </cell>
          <cell r="D146" t="str">
            <v>M3XKM</v>
          </cell>
          <cell r="E146">
            <v>0.85</v>
          </cell>
        </row>
        <row r="148">
          <cell r="B148" t="str">
            <v>050000</v>
          </cell>
          <cell r="C148" t="str">
            <v>ESCORAMENTOS</v>
          </cell>
        </row>
        <row r="149">
          <cell r="B149" t="str">
            <v>050100</v>
          </cell>
          <cell r="C149" t="str">
            <v>ESTRUTURAS DE ESCORAMENTO - MADEIRA</v>
          </cell>
        </row>
        <row r="150">
          <cell r="B150" t="str">
            <v>050101</v>
          </cell>
          <cell r="C150" t="str">
            <v>PONTALETEAMENTO (A)</v>
          </cell>
          <cell r="D150" t="str">
            <v>M2</v>
          </cell>
          <cell r="E150">
            <v>5.01</v>
          </cell>
        </row>
        <row r="151">
          <cell r="B151" t="str">
            <v>050102</v>
          </cell>
          <cell r="C151" t="str">
            <v>ESCORAMENTO DESCONTINUO (A)</v>
          </cell>
          <cell r="D151" t="str">
            <v>M2</v>
          </cell>
          <cell r="E151">
            <v>13.36</v>
          </cell>
        </row>
        <row r="152">
          <cell r="B152" t="str">
            <v>050103</v>
          </cell>
          <cell r="C152" t="str">
            <v>ESCORAMENTO CONTINUO (A)</v>
          </cell>
          <cell r="D152" t="str">
            <v>M2</v>
          </cell>
          <cell r="E152">
            <v>20.72</v>
          </cell>
        </row>
        <row r="153">
          <cell r="B153" t="str">
            <v>050104</v>
          </cell>
          <cell r="C153" t="str">
            <v>ESCORAMENTO ESPECIAL (A)</v>
          </cell>
          <cell r="D153" t="str">
            <v>M2</v>
          </cell>
          <cell r="E153">
            <v>40.130000000000003</v>
          </cell>
        </row>
        <row r="154">
          <cell r="B154" t="str">
            <v>050131</v>
          </cell>
          <cell r="C154" t="str">
            <v>PONTALETEAMENTO (B)</v>
          </cell>
          <cell r="D154" t="str">
            <v>M2</v>
          </cell>
          <cell r="E154">
            <v>4.54</v>
          </cell>
        </row>
        <row r="155">
          <cell r="B155" t="str">
            <v>050132</v>
          </cell>
          <cell r="C155" t="str">
            <v>ESCORAMENTO DESCONTINUO (B)</v>
          </cell>
          <cell r="D155" t="str">
            <v>M2</v>
          </cell>
          <cell r="E155">
            <v>12.1</v>
          </cell>
        </row>
        <row r="156">
          <cell r="B156" t="str">
            <v>050133</v>
          </cell>
          <cell r="C156" t="str">
            <v>ESCORAMENTO CONTINUO (B)</v>
          </cell>
          <cell r="D156" t="str">
            <v>M2</v>
          </cell>
          <cell r="E156">
            <v>18.829999999999998</v>
          </cell>
        </row>
        <row r="157">
          <cell r="B157" t="str">
            <v>050134</v>
          </cell>
          <cell r="C157" t="str">
            <v>ESCORAMENTO ESPECIAL (B)</v>
          </cell>
          <cell r="D157" t="str">
            <v>M2</v>
          </cell>
          <cell r="E157">
            <v>36.479999999999997</v>
          </cell>
        </row>
        <row r="158">
          <cell r="B158" t="str">
            <v>050151</v>
          </cell>
          <cell r="C158" t="str">
            <v>PONTALETEAMENTO (C)</v>
          </cell>
          <cell r="D158" t="str">
            <v>M2</v>
          </cell>
          <cell r="E158">
            <v>3.8</v>
          </cell>
        </row>
        <row r="159">
          <cell r="B159" t="str">
            <v>050152</v>
          </cell>
          <cell r="C159" t="str">
            <v>ESCORAMENTO DESCONTINUO (C)</v>
          </cell>
          <cell r="D159" t="str">
            <v>M2</v>
          </cell>
          <cell r="E159">
            <v>10.210000000000001</v>
          </cell>
        </row>
        <row r="160">
          <cell r="B160" t="str">
            <v>050153</v>
          </cell>
          <cell r="C160" t="str">
            <v>ESCORAMENTO CONTINUO (C)</v>
          </cell>
          <cell r="D160" t="str">
            <v>M2</v>
          </cell>
          <cell r="E160">
            <v>15.98</v>
          </cell>
        </row>
        <row r="161">
          <cell r="B161" t="str">
            <v>050154</v>
          </cell>
          <cell r="C161" t="str">
            <v>ESCORAMENTO ESPECIAL (C)</v>
          </cell>
          <cell r="D161" t="str">
            <v>M2</v>
          </cell>
          <cell r="E161">
            <v>31.04</v>
          </cell>
        </row>
        <row r="163">
          <cell r="B163" t="str">
            <v>050200</v>
          </cell>
          <cell r="C163" t="str">
            <v>ESTRUTURAS DE ESCORAMENTO METALICO - MADEIRA PARA VALAS</v>
          </cell>
        </row>
        <row r="164">
          <cell r="B164" t="str">
            <v>050201</v>
          </cell>
          <cell r="C164" t="str">
            <v>ESCORAMENTO COM 1 QUADRO  - LONGARINAS E ESTRONCAS METALICAS (A)</v>
          </cell>
          <cell r="D164" t="str">
            <v>M2</v>
          </cell>
          <cell r="E164">
            <v>87.8</v>
          </cell>
        </row>
        <row r="165">
          <cell r="B165" t="str">
            <v>050202</v>
          </cell>
          <cell r="C165" t="str">
            <v>ESCORAMENTO COM 2 QUADROS - LONGARINAS E ESTRONCAS METALICAS (A)</v>
          </cell>
          <cell r="D165" t="str">
            <v>M2</v>
          </cell>
          <cell r="E165">
            <v>92.4</v>
          </cell>
        </row>
        <row r="166">
          <cell r="B166" t="str">
            <v>050203</v>
          </cell>
          <cell r="C166" t="str">
            <v>ESCORAMENTO COM 3 QUADROS - LONGARINAS E ENTRONCAS METALICAS (A)</v>
          </cell>
          <cell r="D166" t="str">
            <v>M2</v>
          </cell>
          <cell r="E166">
            <v>99.25</v>
          </cell>
        </row>
        <row r="167">
          <cell r="B167" t="str">
            <v>050204</v>
          </cell>
          <cell r="C167" t="str">
            <v>ESCORAMENTO COM 1 QUADRO - ESTRONCAS DE MADEIRA SEM LONGARINAS (A)</v>
          </cell>
          <cell r="D167" t="str">
            <v>M2</v>
          </cell>
          <cell r="E167">
            <v>71.42</v>
          </cell>
        </row>
        <row r="168">
          <cell r="B168" t="str">
            <v>050205</v>
          </cell>
          <cell r="C168" t="str">
            <v>ESCORAMENTO COM 2 QUADROS - ESTRONCAS DE MADEIRA SEM LONGARINAS (A)</v>
          </cell>
          <cell r="D168" t="str">
            <v>M2</v>
          </cell>
          <cell r="E168">
            <v>75.94</v>
          </cell>
        </row>
        <row r="169">
          <cell r="B169" t="str">
            <v>050206</v>
          </cell>
          <cell r="C169" t="str">
            <v>ESCORAMENTO COM 3 QUADROS - ESTRONCAS DE MADEIRA SEM LONGARINAS (A)</v>
          </cell>
          <cell r="D169" t="str">
            <v>M2</v>
          </cell>
          <cell r="E169">
            <v>81.52</v>
          </cell>
        </row>
        <row r="170">
          <cell r="B170" t="str">
            <v>050231</v>
          </cell>
          <cell r="C170" t="str">
            <v>ESCORAMENTO COM 1 QUADRO - LONGARINAS E ESTRONCAS METALICAS (B)</v>
          </cell>
          <cell r="D170" t="str">
            <v>M2</v>
          </cell>
          <cell r="E170">
            <v>76.28</v>
          </cell>
        </row>
        <row r="171">
          <cell r="B171" t="str">
            <v>050232</v>
          </cell>
          <cell r="C171" t="str">
            <v>ESCORAMENTO COM 2 QUADROS - LONGARINAS E ESTRONCAS METALICAS (B)</v>
          </cell>
          <cell r="D171" t="str">
            <v>M2</v>
          </cell>
          <cell r="E171">
            <v>80.11</v>
          </cell>
        </row>
        <row r="172">
          <cell r="B172" t="str">
            <v>050233</v>
          </cell>
          <cell r="C172" t="str">
            <v>ESCORAMENTO COM 3 QUADROS - LONGARINAS E ESTRONCAS METALICAS (B)</v>
          </cell>
          <cell r="D172" t="str">
            <v>M2</v>
          </cell>
          <cell r="E172">
            <v>86.17</v>
          </cell>
        </row>
        <row r="173">
          <cell r="B173" t="str">
            <v>050234</v>
          </cell>
          <cell r="C173" t="str">
            <v>ESCORAMENTO COM 1 QUADRO - ESTRONCAS DE MADEIRA SEM LONGARINAS (B)</v>
          </cell>
          <cell r="D173" t="str">
            <v>M2</v>
          </cell>
          <cell r="E173">
            <v>61.61</v>
          </cell>
        </row>
        <row r="174">
          <cell r="B174" t="str">
            <v>050235</v>
          </cell>
          <cell r="C174" t="str">
            <v>ESCORAMENTO COM 2 QUADROS - ESTRONCAS DE MADEIRA SEM LONGARINAS (B)</v>
          </cell>
          <cell r="D174" t="str">
            <v>M2</v>
          </cell>
          <cell r="E174">
            <v>65.430000000000007</v>
          </cell>
        </row>
        <row r="175">
          <cell r="B175" t="str">
            <v>050236</v>
          </cell>
          <cell r="C175" t="str">
            <v>ESCORAMENTO COM 3 QUADROS - ESTRONCAS DE MADEIRA SEM LONGARINAS (B)</v>
          </cell>
          <cell r="D175" t="str">
            <v>M2</v>
          </cell>
          <cell r="E175">
            <v>70.14</v>
          </cell>
        </row>
        <row r="176">
          <cell r="B176" t="str">
            <v>050251</v>
          </cell>
          <cell r="C176" t="str">
            <v>ESCORAMENTO COM 1 QUADRO - LONGARINAS E ESTRONCAS METALICAS (C)</v>
          </cell>
          <cell r="D176" t="str">
            <v>M2</v>
          </cell>
          <cell r="E176">
            <v>58.9</v>
          </cell>
        </row>
        <row r="177">
          <cell r="B177" t="str">
            <v>050252</v>
          </cell>
          <cell r="C177" t="str">
            <v>ESCORAMENTO COM 2 QUADROS - LONGARINAS E ESTRONCAS METALICAS (C)</v>
          </cell>
          <cell r="D177" t="str">
            <v>M2</v>
          </cell>
          <cell r="E177">
            <v>61.77</v>
          </cell>
        </row>
        <row r="178">
          <cell r="B178" t="str">
            <v>050253</v>
          </cell>
          <cell r="C178" t="str">
            <v>ESCORAMENTO COM 3 QUADROS - LONGARINAS E ESTRONCAS METALICAS (C)</v>
          </cell>
          <cell r="D178" t="str">
            <v>M2</v>
          </cell>
          <cell r="E178">
            <v>66.47</v>
          </cell>
        </row>
        <row r="179">
          <cell r="B179" t="str">
            <v>050254</v>
          </cell>
          <cell r="C179" t="str">
            <v>ESCORAMENTO COM 1 QUADRO - ESTRONCAS DE MADEIRA SEM LONGARINAS (C)</v>
          </cell>
          <cell r="D179" t="str">
            <v>M2</v>
          </cell>
          <cell r="E179">
            <v>46.97</v>
          </cell>
        </row>
        <row r="180">
          <cell r="B180" t="str">
            <v>050255</v>
          </cell>
          <cell r="C180" t="str">
            <v>ESCORAMENTO COM 2 QUADROS - ESTRONCAS DE MADEIRA SEM LONGARINAS (C)</v>
          </cell>
          <cell r="D180" t="str">
            <v>M2</v>
          </cell>
          <cell r="E180">
            <v>49.66</v>
          </cell>
        </row>
        <row r="181">
          <cell r="B181" t="str">
            <v>050256</v>
          </cell>
          <cell r="C181" t="str">
            <v>ESCORAMENTO COM 3 QUADROS - ESTRONCAS DE MADEIRA SEM LONGARINAS (C)</v>
          </cell>
          <cell r="D181" t="str">
            <v>M2</v>
          </cell>
          <cell r="E181">
            <v>52.58</v>
          </cell>
        </row>
        <row r="183">
          <cell r="B183" t="str">
            <v>050300</v>
          </cell>
          <cell r="C183" t="str">
            <v>ESTRUTURAS DE ESCORAMENTO METALICO - MADEIRA PARA POCOS E CAVAS</v>
          </cell>
        </row>
        <row r="184">
          <cell r="B184" t="str">
            <v>050301</v>
          </cell>
          <cell r="C184" t="str">
            <v>ESCORAMENTO COM 1 QUADRO  - LONGARINAS E ESTRONCAS METALICAS</v>
          </cell>
          <cell r="D184" t="str">
            <v>M2</v>
          </cell>
          <cell r="E184">
            <v>109.36</v>
          </cell>
        </row>
        <row r="185">
          <cell r="B185" t="str">
            <v>050302</v>
          </cell>
          <cell r="C185" t="str">
            <v>ESCORAMENTO COM 2 QUADROS - LONGARINAS E ENTRONCAS METALICAS</v>
          </cell>
          <cell r="D185" t="str">
            <v>M2</v>
          </cell>
          <cell r="E185">
            <v>114.67</v>
          </cell>
        </row>
        <row r="186">
          <cell r="B186" t="str">
            <v>050303</v>
          </cell>
          <cell r="C186" t="str">
            <v>ESCORAMENTO COM 3 QUADROS - LONGARINAS E ESTRONCAS METALICAS</v>
          </cell>
          <cell r="D186" t="str">
            <v>M2</v>
          </cell>
          <cell r="E186">
            <v>122.57</v>
          </cell>
        </row>
        <row r="188">
          <cell r="B188" t="str">
            <v>050400</v>
          </cell>
          <cell r="C188" t="str">
            <v>SERVICOS E  ELEMENTOS ADICIONAIS AS ESTRUTURAS DE ESCORAMENTO EM MADEIRA E METALICO - MADEIRA</v>
          </cell>
        </row>
        <row r="189">
          <cell r="B189" t="str">
            <v>050401</v>
          </cell>
          <cell r="C189" t="str">
            <v>MATERIAL PERDIDO - MADEIRA</v>
          </cell>
          <cell r="D189" t="str">
            <v>M3</v>
          </cell>
          <cell r="E189">
            <v>360.2</v>
          </cell>
        </row>
        <row r="190">
          <cell r="B190" t="str">
            <v>050402</v>
          </cell>
          <cell r="C190" t="str">
            <v>MATERIAL PERDIDO - METALICO</v>
          </cell>
          <cell r="D190" t="str">
            <v>KG</v>
          </cell>
          <cell r="E190">
            <v>1.05</v>
          </cell>
        </row>
        <row r="191">
          <cell r="B191" t="str">
            <v>050403</v>
          </cell>
          <cell r="C191" t="str">
            <v>MATERIAL PERDIDO - ESTRONCA DE EUCALIPTO</v>
          </cell>
          <cell r="D191" t="str">
            <v>M</v>
          </cell>
          <cell r="E191">
            <v>3.36</v>
          </cell>
        </row>
        <row r="193">
          <cell r="B193" t="str">
            <v>050500</v>
          </cell>
          <cell r="C193" t="str">
            <v>ESTRUTURAS DE CIMBRAMENTO</v>
          </cell>
        </row>
        <row r="194">
          <cell r="B194" t="str">
            <v>050501</v>
          </cell>
          <cell r="C194" t="str">
            <v>CIMBRAMENTO DE MADEIRA</v>
          </cell>
          <cell r="D194" t="str">
            <v>M3</v>
          </cell>
          <cell r="E194">
            <v>25.36</v>
          </cell>
        </row>
        <row r="195">
          <cell r="B195" t="str">
            <v>050502</v>
          </cell>
          <cell r="C195" t="str">
            <v>CIMBRAMENTO TUBULAR</v>
          </cell>
          <cell r="D195" t="str">
            <v>M3XME</v>
          </cell>
          <cell r="E195">
            <v>9.68</v>
          </cell>
        </row>
        <row r="197">
          <cell r="B197" t="str">
            <v>060000</v>
          </cell>
          <cell r="C197" t="str">
            <v>ESGOTAMENTOS</v>
          </cell>
        </row>
        <row r="198">
          <cell r="B198" t="str">
            <v>060100</v>
          </cell>
          <cell r="C198" t="str">
            <v>AGUAS SUPERFICIAIS</v>
          </cell>
        </row>
        <row r="199">
          <cell r="B199" t="str">
            <v>060101</v>
          </cell>
          <cell r="C199" t="str">
            <v>ESGOTAMENTO COM BOMBAS DE SUPERFICIE OU SUBMERSAS</v>
          </cell>
          <cell r="D199" t="str">
            <v>HPXH</v>
          </cell>
          <cell r="E199">
            <v>1.25</v>
          </cell>
        </row>
        <row r="201">
          <cell r="B201" t="str">
            <v>060200</v>
          </cell>
          <cell r="C201" t="str">
            <v>REBAIXAMENTO DE LENCOL FREATICO</v>
          </cell>
        </row>
        <row r="203">
          <cell r="B203" t="str">
            <v>060300</v>
          </cell>
          <cell r="C203" t="str">
            <v>MEIA CANA DE CONCRETO</v>
          </cell>
        </row>
        <row r="204">
          <cell r="B204" t="str">
            <v>060301</v>
          </cell>
          <cell r="C204" t="str">
            <v>MEIA CANA DE CONCRETO, DIAMETRO 200 MM</v>
          </cell>
          <cell r="D204" t="str">
            <v>M</v>
          </cell>
          <cell r="E204">
            <v>19.239999999999998</v>
          </cell>
        </row>
        <row r="205">
          <cell r="B205" t="str">
            <v>060302</v>
          </cell>
          <cell r="C205" t="str">
            <v>MEIA CANA DE CONCRETO, DIAMETRO 300 MM</v>
          </cell>
          <cell r="D205" t="str">
            <v>M</v>
          </cell>
          <cell r="E205">
            <v>22.84</v>
          </cell>
        </row>
        <row r="206">
          <cell r="B206" t="str">
            <v>060303</v>
          </cell>
          <cell r="C206" t="str">
            <v>MEIA CANA DE CONCRETO, DIAMETRO 400 MM</v>
          </cell>
          <cell r="D206" t="str">
            <v>M</v>
          </cell>
          <cell r="E206">
            <v>31.38</v>
          </cell>
        </row>
        <row r="207">
          <cell r="B207" t="str">
            <v>060304</v>
          </cell>
          <cell r="C207" t="str">
            <v>MEIA CANA DE CONCRETO, DIAMETRO 500 MM</v>
          </cell>
          <cell r="D207" t="str">
            <v>M</v>
          </cell>
          <cell r="E207">
            <v>43.11</v>
          </cell>
        </row>
        <row r="208">
          <cell r="B208" t="str">
            <v>060305</v>
          </cell>
          <cell r="C208" t="str">
            <v>MEIA CANA DE CONCRETO, DIAMETRO 600 MM</v>
          </cell>
          <cell r="D208" t="str">
            <v>M</v>
          </cell>
          <cell r="E208">
            <v>54.35</v>
          </cell>
        </row>
        <row r="210">
          <cell r="B210" t="str">
            <v>060400</v>
          </cell>
          <cell r="C210" t="str">
            <v>DRENAGEM SUBTERRANEA</v>
          </cell>
        </row>
        <row r="211">
          <cell r="B211" t="str">
            <v>060401</v>
          </cell>
          <cell r="C211" t="str">
            <v>DRENAGEM COM TUBOS DE PVC</v>
          </cell>
          <cell r="D211" t="str">
            <v>M</v>
          </cell>
          <cell r="E211">
            <v>23.6</v>
          </cell>
        </row>
        <row r="212">
          <cell r="B212" t="str">
            <v>060402</v>
          </cell>
          <cell r="C212" t="str">
            <v>DRENAGEM COM TUBOS CERAMICOS</v>
          </cell>
          <cell r="D212" t="str">
            <v>M</v>
          </cell>
          <cell r="E212">
            <v>37.97</v>
          </cell>
        </row>
        <row r="213">
          <cell r="B213" t="str">
            <v>060403</v>
          </cell>
          <cell r="C213" t="str">
            <v>DRENAGEM COM TUBOS DE CONCRETO</v>
          </cell>
          <cell r="D213" t="str">
            <v>M</v>
          </cell>
          <cell r="E213">
            <v>41.72</v>
          </cell>
        </row>
        <row r="214">
          <cell r="B214" t="str">
            <v>060404</v>
          </cell>
          <cell r="C214" t="str">
            <v>DRENAGEM COM MANTA NAO TECIDA DE POLIESTER</v>
          </cell>
          <cell r="D214" t="str">
            <v>M2</v>
          </cell>
          <cell r="E214">
            <v>4.3</v>
          </cell>
        </row>
        <row r="215">
          <cell r="B215" t="str">
            <v>060405</v>
          </cell>
          <cell r="C215" t="str">
            <v>DRENO VERTICAL DE PEDRISCO</v>
          </cell>
          <cell r="D215" t="str">
            <v>M</v>
          </cell>
          <cell r="E215">
            <v>13.3</v>
          </cell>
        </row>
        <row r="217">
          <cell r="B217" t="str">
            <v>060500</v>
          </cell>
          <cell r="C217" t="str">
            <v>DRENAGEM COM CALHA</v>
          </cell>
        </row>
        <row r="218">
          <cell r="B218" t="str">
            <v>060501</v>
          </cell>
          <cell r="C218" t="str">
            <v>DRENAGEM COM CANALETE 49 OU 45</v>
          </cell>
          <cell r="D218" t="str">
            <v>M</v>
          </cell>
          <cell r="E218">
            <v>21.55</v>
          </cell>
        </row>
        <row r="220">
          <cell r="B220" t="str">
            <v>070000</v>
          </cell>
          <cell r="C220" t="str">
            <v>OBRAS DE CONTENCAO</v>
          </cell>
        </row>
        <row r="221">
          <cell r="B221" t="str">
            <v>070100</v>
          </cell>
          <cell r="C221" t="str">
            <v>PROTECOES</v>
          </cell>
        </row>
        <row r="222">
          <cell r="B222" t="str">
            <v>070101</v>
          </cell>
          <cell r="C222" t="str">
            <v>PROTECAO COM PEDRA DE MAO SEM MANTA</v>
          </cell>
          <cell r="D222" t="str">
            <v>M3</v>
          </cell>
          <cell r="E222">
            <v>195.07</v>
          </cell>
        </row>
        <row r="223">
          <cell r="B223" t="str">
            <v>070102</v>
          </cell>
          <cell r="C223" t="str">
            <v>PROTECAO COM PEDRA DE MAO E MANTA</v>
          </cell>
          <cell r="D223" t="str">
            <v>M3</v>
          </cell>
          <cell r="E223">
            <v>201.12</v>
          </cell>
        </row>
        <row r="224">
          <cell r="B224" t="str">
            <v>070103</v>
          </cell>
          <cell r="C224" t="str">
            <v>PROTECAO COM GABIOES</v>
          </cell>
          <cell r="D224" t="str">
            <v>M3</v>
          </cell>
          <cell r="E224">
            <v>336.59</v>
          </cell>
        </row>
        <row r="225">
          <cell r="B225" t="str">
            <v>070104</v>
          </cell>
          <cell r="C225" t="str">
            <v>PROTECAO COM MANTA NAO TECIDA DE POLIESTER</v>
          </cell>
          <cell r="D225" t="str">
            <v>KG</v>
          </cell>
          <cell r="E225">
            <v>18.62</v>
          </cell>
        </row>
        <row r="226">
          <cell r="B226" t="str">
            <v>070105</v>
          </cell>
          <cell r="C226" t="str">
            <v>PROTECAO COM PINTURA BETUMINOSA</v>
          </cell>
          <cell r="D226" t="str">
            <v>M2</v>
          </cell>
          <cell r="E226">
            <v>17.22</v>
          </cell>
        </row>
        <row r="228">
          <cell r="B228" t="str">
            <v>080000</v>
          </cell>
          <cell r="C228" t="str">
            <v>FUNDACOES E ESTRUTURAS</v>
          </cell>
        </row>
        <row r="229">
          <cell r="B229" t="str">
            <v>080100</v>
          </cell>
          <cell r="C229" t="str">
            <v>ESTACAS</v>
          </cell>
        </row>
        <row r="230">
          <cell r="B230" t="str">
            <v>080101</v>
          </cell>
          <cell r="C230" t="str">
            <v>ESTACA DE EUCALIPTO (COM CASCA), DIAMETRO 20 CM</v>
          </cell>
          <cell r="D230" t="str">
            <v>M</v>
          </cell>
          <cell r="E230">
            <v>29</v>
          </cell>
        </row>
        <row r="231">
          <cell r="B231" t="str">
            <v>080102</v>
          </cell>
          <cell r="C231" t="str">
            <v>ESTACA DE EUCALIPTO (COM CASCA), DIAMETRO 25 CM</v>
          </cell>
          <cell r="D231" t="str">
            <v>M</v>
          </cell>
          <cell r="E231">
            <v>37.89</v>
          </cell>
        </row>
        <row r="232">
          <cell r="B232" t="str">
            <v>080103</v>
          </cell>
          <cell r="C232" t="str">
            <v>ESTACA DE EUCALIPTO (COM CASCA), DIAMETRO 30 CM</v>
          </cell>
          <cell r="D232" t="str">
            <v>M</v>
          </cell>
          <cell r="E232">
            <v>52.12</v>
          </cell>
        </row>
        <row r="233">
          <cell r="B233" t="str">
            <v>080104</v>
          </cell>
          <cell r="C233" t="str">
            <v>ESTACA DE CONCRETO, CAPACIDADE 20 T</v>
          </cell>
          <cell r="D233" t="str">
            <v>M</v>
          </cell>
          <cell r="E233">
            <v>48.82</v>
          </cell>
        </row>
        <row r="234">
          <cell r="B234" t="str">
            <v>080105</v>
          </cell>
          <cell r="C234" t="str">
            <v>ESTACA DE CONCRETO, CAPACIDADE 30 T</v>
          </cell>
          <cell r="D234" t="str">
            <v>M</v>
          </cell>
          <cell r="E234">
            <v>57.77</v>
          </cell>
        </row>
        <row r="235">
          <cell r="B235" t="str">
            <v>080106</v>
          </cell>
          <cell r="C235" t="str">
            <v>ESTACA DE CONCRETO, CAPACIDADE 40 T</v>
          </cell>
          <cell r="D235" t="str">
            <v>M</v>
          </cell>
          <cell r="E235">
            <v>69.02</v>
          </cell>
        </row>
        <row r="236">
          <cell r="B236" t="str">
            <v>080107</v>
          </cell>
          <cell r="C236" t="str">
            <v>ESTACA DE CONCRETO, CAPACIDADE 60 T</v>
          </cell>
          <cell r="D236" t="str">
            <v>M</v>
          </cell>
          <cell r="E236">
            <v>86.76</v>
          </cell>
        </row>
        <row r="237">
          <cell r="B237" t="str">
            <v>080108</v>
          </cell>
          <cell r="C237" t="str">
            <v>ESTACA DE CONCRETO, CAPACIDADE 80 T</v>
          </cell>
          <cell r="D237" t="str">
            <v>M</v>
          </cell>
          <cell r="E237">
            <v>128.69</v>
          </cell>
        </row>
        <row r="239">
          <cell r="B239" t="str">
            <v>080200</v>
          </cell>
          <cell r="C239" t="str">
            <v>BROCAS DE CONCRETO</v>
          </cell>
        </row>
        <row r="240">
          <cell r="B240" t="str">
            <v>080201</v>
          </cell>
          <cell r="C240" t="str">
            <v>BROCA DE CONCRETO, DIAMETRO 15 CM</v>
          </cell>
          <cell r="D240" t="str">
            <v>M</v>
          </cell>
          <cell r="E240">
            <v>24.28</v>
          </cell>
        </row>
        <row r="241">
          <cell r="B241" t="str">
            <v>080202</v>
          </cell>
          <cell r="C241" t="str">
            <v>BROCA DE CONCRETO, DIAMETRO 20 CM</v>
          </cell>
          <cell r="D241" t="str">
            <v>M</v>
          </cell>
          <cell r="E241">
            <v>30.85</v>
          </cell>
        </row>
        <row r="242">
          <cell r="B242" t="str">
            <v>080203</v>
          </cell>
          <cell r="C242" t="str">
            <v>BROCA DE CONCRETO, DIAMETRO 25 CM</v>
          </cell>
          <cell r="D242" t="str">
            <v>M</v>
          </cell>
          <cell r="E242">
            <v>42.18</v>
          </cell>
        </row>
        <row r="244">
          <cell r="B244" t="str">
            <v>080300</v>
          </cell>
          <cell r="C244" t="str">
            <v>TUBULOES</v>
          </cell>
        </row>
        <row r="245">
          <cell r="B245" t="str">
            <v>080301</v>
          </cell>
          <cell r="C245" t="str">
            <v>ESCAVACAO PARA TUBULAO - FUSTE</v>
          </cell>
          <cell r="D245" t="str">
            <v>M3</v>
          </cell>
          <cell r="E245">
            <v>197.31</v>
          </cell>
        </row>
        <row r="246">
          <cell r="B246" t="str">
            <v>080302</v>
          </cell>
          <cell r="C246" t="str">
            <v>ESCAVACAO PARA TUBULAO - BASE</v>
          </cell>
          <cell r="D246" t="str">
            <v>M3</v>
          </cell>
          <cell r="E246">
            <v>265.93</v>
          </cell>
        </row>
        <row r="248">
          <cell r="B248" t="str">
            <v>080400</v>
          </cell>
          <cell r="C248" t="str">
            <v>LASTROS</v>
          </cell>
        </row>
        <row r="249">
          <cell r="B249" t="str">
            <v>080401</v>
          </cell>
          <cell r="C249" t="str">
            <v>LASTRO DE AREIA (A)</v>
          </cell>
          <cell r="D249" t="str">
            <v>M3</v>
          </cell>
          <cell r="E249">
            <v>106.25</v>
          </cell>
        </row>
        <row r="250">
          <cell r="B250" t="str">
            <v>080402</v>
          </cell>
          <cell r="C250" t="str">
            <v>LASTRO DE PEDRA BRITADA (A)</v>
          </cell>
          <cell r="D250" t="str">
            <v>M3</v>
          </cell>
          <cell r="E250">
            <v>106.18</v>
          </cell>
        </row>
        <row r="251">
          <cell r="B251" t="str">
            <v>080403</v>
          </cell>
          <cell r="C251" t="str">
            <v>LASTRO DE PEDRA DE MAO (A)</v>
          </cell>
          <cell r="D251" t="str">
            <v>M3</v>
          </cell>
          <cell r="E251">
            <v>103.27</v>
          </cell>
        </row>
        <row r="252">
          <cell r="B252" t="str">
            <v>080404</v>
          </cell>
          <cell r="C252" t="str">
            <v>TAPETE DE ARGAMASSA (A)</v>
          </cell>
          <cell r="D252" t="str">
            <v>M3</v>
          </cell>
          <cell r="E252">
            <v>307.32</v>
          </cell>
        </row>
        <row r="253">
          <cell r="B253" t="str">
            <v>080431</v>
          </cell>
          <cell r="C253" t="str">
            <v>LASTRO DE AREIA (B)</v>
          </cell>
          <cell r="D253" t="str">
            <v>M3</v>
          </cell>
          <cell r="E253">
            <v>97.43</v>
          </cell>
        </row>
        <row r="254">
          <cell r="B254" t="str">
            <v>080432</v>
          </cell>
          <cell r="C254" t="str">
            <v>LASTRO DE PEDRA BRITADA (B)</v>
          </cell>
          <cell r="D254" t="str">
            <v>M3</v>
          </cell>
          <cell r="E254">
            <v>95.68</v>
          </cell>
        </row>
        <row r="255">
          <cell r="B255" t="str">
            <v>080433</v>
          </cell>
          <cell r="C255" t="str">
            <v>LASTRO DE PEDRA DE MAO (B)</v>
          </cell>
          <cell r="D255" t="str">
            <v>M3</v>
          </cell>
          <cell r="E255">
            <v>93.23</v>
          </cell>
        </row>
        <row r="256">
          <cell r="B256" t="str">
            <v>080434</v>
          </cell>
          <cell r="C256" t="str">
            <v>TAPETE DE ARGAMASSA (B)</v>
          </cell>
          <cell r="D256" t="str">
            <v>M3</v>
          </cell>
          <cell r="E256">
            <v>265.48</v>
          </cell>
        </row>
        <row r="257">
          <cell r="B257" t="str">
            <v>080451</v>
          </cell>
          <cell r="C257" t="str">
            <v>LASTRO DE AREIA (C)</v>
          </cell>
          <cell r="D257" t="str">
            <v>M3</v>
          </cell>
          <cell r="E257">
            <v>84.18</v>
          </cell>
        </row>
        <row r="258">
          <cell r="B258" t="str">
            <v>080452</v>
          </cell>
          <cell r="C258" t="str">
            <v>LASTRO DE PEDRA BRITADA (C)</v>
          </cell>
          <cell r="D258" t="str">
            <v>M3</v>
          </cell>
          <cell r="E258">
            <v>79.95</v>
          </cell>
        </row>
        <row r="259">
          <cell r="B259" t="str">
            <v>080453</v>
          </cell>
          <cell r="C259" t="str">
            <v>LASTRO DE PEDRA DE MAO (C)</v>
          </cell>
          <cell r="D259" t="str">
            <v>M3</v>
          </cell>
          <cell r="E259">
            <v>78.2</v>
          </cell>
        </row>
        <row r="260">
          <cell r="B260" t="str">
            <v>080454</v>
          </cell>
          <cell r="C260" t="str">
            <v>TAPETE DE ARGAMASSA (C)</v>
          </cell>
          <cell r="D260" t="str">
            <v>M3</v>
          </cell>
          <cell r="E260">
            <v>202.71</v>
          </cell>
        </row>
        <row r="262">
          <cell r="B262" t="str">
            <v>080500</v>
          </cell>
          <cell r="C262" t="str">
            <v>LASTRO PARA ASSENTAMENTO DE TUBOS E PECAS</v>
          </cell>
        </row>
        <row r="263">
          <cell r="B263" t="str">
            <v>080501</v>
          </cell>
          <cell r="C263" t="str">
            <v>PARA TUBOS E PECAS, DIAMETRO 100 MM (A)</v>
          </cell>
          <cell r="D263" t="str">
            <v>M</v>
          </cell>
          <cell r="E263">
            <v>16.100000000000001</v>
          </cell>
        </row>
        <row r="264">
          <cell r="B264" t="str">
            <v>080502</v>
          </cell>
          <cell r="C264" t="str">
            <v>PARA TUBOS E PECAS, DIAMETRO 150 MM (A)</v>
          </cell>
          <cell r="D264" t="str">
            <v>M</v>
          </cell>
          <cell r="E264">
            <v>16.89</v>
          </cell>
        </row>
        <row r="265">
          <cell r="B265" t="str">
            <v>080503</v>
          </cell>
          <cell r="C265" t="str">
            <v>PARA TUBOS E PECAS, DIAMETRO 175 MM (A)</v>
          </cell>
          <cell r="D265" t="str">
            <v>M</v>
          </cell>
          <cell r="E265">
            <v>17.3</v>
          </cell>
        </row>
        <row r="266">
          <cell r="B266" t="str">
            <v>080504</v>
          </cell>
          <cell r="C266" t="str">
            <v>PARA TUBOS E PECAS, DIAMETRO 200 MM (A)</v>
          </cell>
          <cell r="D266" t="str">
            <v>M</v>
          </cell>
          <cell r="E266">
            <v>17.68</v>
          </cell>
        </row>
        <row r="267">
          <cell r="B267" t="str">
            <v>080505</v>
          </cell>
          <cell r="C267" t="str">
            <v>PARA TUBOS E PECAS, DIAMETRO 250 MM (A)</v>
          </cell>
          <cell r="D267" t="str">
            <v>M</v>
          </cell>
          <cell r="E267">
            <v>18.48</v>
          </cell>
        </row>
        <row r="268">
          <cell r="B268" t="str">
            <v>080506</v>
          </cell>
          <cell r="C268" t="str">
            <v>PARA TUBOS E PECAS, DIAMETRO 300 MM (A)</v>
          </cell>
          <cell r="D268" t="str">
            <v>M</v>
          </cell>
          <cell r="E268">
            <v>19.28</v>
          </cell>
        </row>
        <row r="269">
          <cell r="B269" t="str">
            <v>080507</v>
          </cell>
          <cell r="C269" t="str">
            <v>PARA TUBOS E PECAS, DIAMETRO 350 MM (A)</v>
          </cell>
          <cell r="D269" t="str">
            <v>M</v>
          </cell>
          <cell r="E269">
            <v>20.079999999999998</v>
          </cell>
        </row>
        <row r="270">
          <cell r="B270" t="str">
            <v>080508</v>
          </cell>
          <cell r="C270" t="str">
            <v>PARA TUBOS E PECAS, DIAMETRO 375 MM (A)</v>
          </cell>
          <cell r="D270" t="str">
            <v>M</v>
          </cell>
          <cell r="E270">
            <v>20.56</v>
          </cell>
        </row>
        <row r="271">
          <cell r="B271" t="str">
            <v>080509</v>
          </cell>
          <cell r="C271" t="str">
            <v>PARA TUBOS E PECAS, DIAMETRO 400 MM (A)</v>
          </cell>
          <cell r="D271" t="str">
            <v>M</v>
          </cell>
          <cell r="E271">
            <v>20.88</v>
          </cell>
        </row>
        <row r="272">
          <cell r="B272" t="str">
            <v>080510</v>
          </cell>
          <cell r="C272" t="str">
            <v>PARA TUBOS E PECAS, DIAMETRO 450 MM (A)</v>
          </cell>
          <cell r="D272" t="str">
            <v>M</v>
          </cell>
          <cell r="E272">
            <v>21.67</v>
          </cell>
        </row>
        <row r="273">
          <cell r="B273" t="str">
            <v>080531</v>
          </cell>
          <cell r="C273" t="str">
            <v>PARA TUBOS E PECAS, DIAM. 100 MM (B)</v>
          </cell>
          <cell r="D273" t="str">
            <v>M</v>
          </cell>
          <cell r="E273">
            <v>14.04</v>
          </cell>
        </row>
        <row r="274">
          <cell r="B274" t="str">
            <v>080532</v>
          </cell>
          <cell r="C274" t="str">
            <v>PARA TUBOS E PECAS, DIAM. 150 MM (B)</v>
          </cell>
          <cell r="D274" t="str">
            <v>M</v>
          </cell>
          <cell r="E274">
            <v>14.76</v>
          </cell>
        </row>
        <row r="275">
          <cell r="B275" t="str">
            <v>080533</v>
          </cell>
          <cell r="C275" t="str">
            <v>PARA TUBOS E PECAS, DIAM. 175 MM (B)</v>
          </cell>
          <cell r="D275" t="str">
            <v>M</v>
          </cell>
          <cell r="E275">
            <v>15.12</v>
          </cell>
        </row>
        <row r="276">
          <cell r="B276" t="str">
            <v>080534</v>
          </cell>
          <cell r="C276" t="str">
            <v>PARA TUBOS E PECAS, DIAM. 200 MM (B)</v>
          </cell>
          <cell r="D276" t="str">
            <v>M</v>
          </cell>
          <cell r="E276">
            <v>15.48</v>
          </cell>
        </row>
        <row r="277">
          <cell r="B277" t="str">
            <v>080535</v>
          </cell>
          <cell r="C277" t="str">
            <v>PARA TUBOS E PECAS, DIAM. 250 MM (B)</v>
          </cell>
          <cell r="D277" t="str">
            <v>M</v>
          </cell>
          <cell r="E277">
            <v>16.190000000000001</v>
          </cell>
        </row>
        <row r="278">
          <cell r="B278" t="str">
            <v>080536</v>
          </cell>
          <cell r="C278" t="str">
            <v>PARA TUBOS E PECAS, DIAM. 300 MM (B)</v>
          </cell>
          <cell r="D278" t="str">
            <v>M</v>
          </cell>
          <cell r="E278">
            <v>16.899999999999999</v>
          </cell>
        </row>
        <row r="279">
          <cell r="B279" t="str">
            <v>080537</v>
          </cell>
          <cell r="C279" t="str">
            <v>PARA TUBOS E PECAS, DIAM. 350 MM (B)</v>
          </cell>
          <cell r="D279" t="str">
            <v>M</v>
          </cell>
          <cell r="E279">
            <v>17.62</v>
          </cell>
        </row>
        <row r="280">
          <cell r="B280" t="str">
            <v>080538</v>
          </cell>
          <cell r="C280" t="str">
            <v>PARA TUBOS E PECAS, DIAM. 375 MM (B)</v>
          </cell>
          <cell r="D280" t="str">
            <v>M</v>
          </cell>
          <cell r="E280">
            <v>18.059999999999999</v>
          </cell>
        </row>
        <row r="281">
          <cell r="B281" t="str">
            <v>080539</v>
          </cell>
          <cell r="C281" t="str">
            <v>PARA TUBOS E PECAS, DIAM. 400 MM (B)</v>
          </cell>
          <cell r="D281" t="str">
            <v>M</v>
          </cell>
          <cell r="E281">
            <v>18.34</v>
          </cell>
        </row>
        <row r="282">
          <cell r="B282" t="str">
            <v>080540</v>
          </cell>
          <cell r="C282" t="str">
            <v>PARA TUBOS E PECAS, DIAM. 450 MM (B)</v>
          </cell>
          <cell r="D282" t="str">
            <v>M</v>
          </cell>
          <cell r="E282">
            <v>19.05</v>
          </cell>
        </row>
        <row r="283">
          <cell r="B283" t="str">
            <v>080551</v>
          </cell>
          <cell r="C283" t="str">
            <v>PARA TUBOS E PECAS, DIAM. 100 MM (C)</v>
          </cell>
          <cell r="D283" t="str">
            <v>M</v>
          </cell>
          <cell r="E283">
            <v>10.95</v>
          </cell>
        </row>
        <row r="284">
          <cell r="B284" t="str">
            <v>080552</v>
          </cell>
          <cell r="C284" t="str">
            <v>PARA TUBOS E PECAS, DIAM. 150 MM (C)</v>
          </cell>
          <cell r="D284" t="str">
            <v>M</v>
          </cell>
          <cell r="E284">
            <v>11.55</v>
          </cell>
        </row>
        <row r="285">
          <cell r="B285" t="str">
            <v>080553</v>
          </cell>
          <cell r="C285" t="str">
            <v>PARA TUBOS E PECAS, DIAM. 175 MM (C)</v>
          </cell>
          <cell r="D285" t="str">
            <v>M</v>
          </cell>
          <cell r="E285">
            <v>11.86</v>
          </cell>
        </row>
        <row r="286">
          <cell r="B286" t="str">
            <v>080554</v>
          </cell>
          <cell r="C286" t="str">
            <v>PARA TUBOS E PECAS, DIAM. 200 MM (C)</v>
          </cell>
          <cell r="D286" t="str">
            <v>M</v>
          </cell>
          <cell r="E286">
            <v>12.15</v>
          </cell>
        </row>
        <row r="287">
          <cell r="B287" t="str">
            <v>080555</v>
          </cell>
          <cell r="C287" t="str">
            <v>PARA TUBOS E PECAS, DIAM. 250 MM (C)</v>
          </cell>
          <cell r="D287" t="str">
            <v>M</v>
          </cell>
          <cell r="E287">
            <v>12.75</v>
          </cell>
        </row>
        <row r="288">
          <cell r="B288" t="str">
            <v>080556</v>
          </cell>
          <cell r="C288" t="str">
            <v>PARA TUBOS E PECAS, DIAM. 300 MM (C)</v>
          </cell>
          <cell r="D288" t="str">
            <v>M</v>
          </cell>
          <cell r="E288">
            <v>13.35</v>
          </cell>
        </row>
        <row r="289">
          <cell r="B289" t="str">
            <v>080557</v>
          </cell>
          <cell r="C289" t="str">
            <v>PARA TUBOS E PECAS, DIAM. 350 MM (C)</v>
          </cell>
          <cell r="D289" t="str">
            <v>M</v>
          </cell>
          <cell r="E289">
            <v>13.95</v>
          </cell>
        </row>
        <row r="290">
          <cell r="B290" t="str">
            <v>080558</v>
          </cell>
          <cell r="C290" t="str">
            <v>PARA TUBOS E PECAS, DIAM. 375 MM (C)</v>
          </cell>
          <cell r="D290" t="str">
            <v>M</v>
          </cell>
          <cell r="E290">
            <v>14.31</v>
          </cell>
        </row>
        <row r="291">
          <cell r="B291" t="str">
            <v>080559</v>
          </cell>
          <cell r="C291" t="str">
            <v>PARA TUBOS E PECAS, DIAM. 400 MM (C)</v>
          </cell>
          <cell r="D291" t="str">
            <v>M</v>
          </cell>
          <cell r="E291">
            <v>14.55</v>
          </cell>
        </row>
        <row r="292">
          <cell r="B292" t="str">
            <v>080560</v>
          </cell>
          <cell r="C292" t="str">
            <v>PARA TUBOS E PECAS, DIAM. 450 MM (C)</v>
          </cell>
          <cell r="D292" t="str">
            <v>M</v>
          </cell>
          <cell r="E292">
            <v>15.14</v>
          </cell>
        </row>
        <row r="294">
          <cell r="B294" t="str">
            <v>080600</v>
          </cell>
          <cell r="C294" t="str">
            <v>LASTRO, LAJE E BERCO PARA ASSENTAMENTO DE TUBOS E PECAS</v>
          </cell>
        </row>
        <row r="295">
          <cell r="B295" t="str">
            <v>080601</v>
          </cell>
          <cell r="C295" t="str">
            <v>PARA TUBOS E PECAS, DIAMETRO 100 MM (A)</v>
          </cell>
          <cell r="D295" t="str">
            <v>M</v>
          </cell>
          <cell r="E295">
            <v>43.65</v>
          </cell>
        </row>
        <row r="296">
          <cell r="B296" t="str">
            <v>080602</v>
          </cell>
          <cell r="C296" t="str">
            <v>PARA TUBOS E PECAS, DIAMETRO 150 MM (A)</v>
          </cell>
          <cell r="D296" t="str">
            <v>M</v>
          </cell>
          <cell r="E296">
            <v>44.86</v>
          </cell>
        </row>
        <row r="297">
          <cell r="B297" t="str">
            <v>080603</v>
          </cell>
          <cell r="C297" t="str">
            <v>PARA TUBOS E PECAS, DIAMETRO 175 MM (A)</v>
          </cell>
          <cell r="D297" t="str">
            <v>M</v>
          </cell>
          <cell r="E297">
            <v>49.68</v>
          </cell>
        </row>
        <row r="298">
          <cell r="B298" t="str">
            <v>080604</v>
          </cell>
          <cell r="C298" t="str">
            <v>PARA TUBOS E PECAS, DIAMETRO 200 MM (A)</v>
          </cell>
          <cell r="D298" t="str">
            <v>M</v>
          </cell>
          <cell r="E298">
            <v>52.8</v>
          </cell>
        </row>
        <row r="299">
          <cell r="B299" t="str">
            <v>080605</v>
          </cell>
          <cell r="C299" t="str">
            <v>PARA TUBOS E PECAS, DIAMETRO 250 MM (A)</v>
          </cell>
          <cell r="D299" t="str">
            <v>M</v>
          </cell>
          <cell r="E299">
            <v>56.48</v>
          </cell>
        </row>
        <row r="300">
          <cell r="B300" t="str">
            <v>080606</v>
          </cell>
          <cell r="C300" t="str">
            <v>PARA TUBOS E PECAS, DIAMETRO 300 MM (A)</v>
          </cell>
          <cell r="D300" t="str">
            <v>M</v>
          </cell>
          <cell r="E300">
            <v>64.099999999999994</v>
          </cell>
        </row>
        <row r="301">
          <cell r="B301" t="str">
            <v>080607</v>
          </cell>
          <cell r="C301" t="str">
            <v>PARA TUBOS E PECAS, DIAMETRO 350 MM (A)</v>
          </cell>
          <cell r="D301" t="str">
            <v>M</v>
          </cell>
          <cell r="E301">
            <v>67.790000000000006</v>
          </cell>
        </row>
        <row r="302">
          <cell r="B302" t="str">
            <v>080608</v>
          </cell>
          <cell r="C302" t="str">
            <v>PARA TUBOS E PECAS, DIAMETRO 375 MM (A)</v>
          </cell>
          <cell r="D302" t="str">
            <v>M</v>
          </cell>
          <cell r="E302">
            <v>73.400000000000006</v>
          </cell>
        </row>
        <row r="303">
          <cell r="B303" t="str">
            <v>080609</v>
          </cell>
          <cell r="C303" t="str">
            <v>PARA TUBOS E PECAS, DIAMETRO 400 MM (A)</v>
          </cell>
          <cell r="D303" t="str">
            <v>M</v>
          </cell>
          <cell r="E303">
            <v>75.3</v>
          </cell>
        </row>
        <row r="304">
          <cell r="B304" t="str">
            <v>080610</v>
          </cell>
          <cell r="C304" t="str">
            <v>PARA TUBOS E PECAS, DIAMETRO 450 MM (A)</v>
          </cell>
          <cell r="D304" t="str">
            <v>M</v>
          </cell>
          <cell r="E304">
            <v>83.32</v>
          </cell>
        </row>
        <row r="305">
          <cell r="B305" t="str">
            <v>080631</v>
          </cell>
          <cell r="C305" t="str">
            <v>PARA TUBOS E PECAS, DIAM. 100 MM (B)</v>
          </cell>
          <cell r="D305" t="str">
            <v>M</v>
          </cell>
          <cell r="E305">
            <v>39.67</v>
          </cell>
        </row>
        <row r="306">
          <cell r="B306" t="str">
            <v>080632</v>
          </cell>
          <cell r="C306" t="str">
            <v>PARA TUBOS E PECAS, DIAM. 150 MM (B)</v>
          </cell>
          <cell r="D306" t="str">
            <v>M</v>
          </cell>
          <cell r="E306">
            <v>40.79</v>
          </cell>
        </row>
        <row r="307">
          <cell r="B307" t="str">
            <v>080633</v>
          </cell>
          <cell r="C307" t="str">
            <v>PARA TUBOS E PECAS, DIAM. 175 MM (B)</v>
          </cell>
          <cell r="D307" t="str">
            <v>M</v>
          </cell>
          <cell r="E307">
            <v>45.16</v>
          </cell>
        </row>
        <row r="308">
          <cell r="B308" t="str">
            <v>080634</v>
          </cell>
          <cell r="C308" t="str">
            <v>PARA TUBOS E PECAS, DIAM. 200 MM (B)</v>
          </cell>
          <cell r="D308" t="str">
            <v>M</v>
          </cell>
          <cell r="E308">
            <v>48.09</v>
          </cell>
        </row>
        <row r="309">
          <cell r="B309" t="str">
            <v>080635</v>
          </cell>
          <cell r="C309" t="str">
            <v>PARA TUBOS E PECAS, DIAM. 250 MM (B)</v>
          </cell>
          <cell r="D309" t="str">
            <v>M</v>
          </cell>
          <cell r="E309">
            <v>51.55</v>
          </cell>
        </row>
        <row r="310">
          <cell r="B310" t="str">
            <v>080636</v>
          </cell>
          <cell r="C310" t="str">
            <v>PARA TUBOS E PECAS, DIAM. 300 MM (B)</v>
          </cell>
          <cell r="D310" t="str">
            <v>M</v>
          </cell>
          <cell r="E310">
            <v>58.66</v>
          </cell>
        </row>
        <row r="311">
          <cell r="B311" t="str">
            <v>080637</v>
          </cell>
          <cell r="C311" t="str">
            <v>PARA TUBOS E PECAS, DIAM. 350 MM (B)</v>
          </cell>
          <cell r="D311" t="str">
            <v>M</v>
          </cell>
          <cell r="E311">
            <v>62.09</v>
          </cell>
        </row>
        <row r="312">
          <cell r="B312" t="str">
            <v>080638</v>
          </cell>
          <cell r="C312" t="str">
            <v>PARA TUBOS E PECAS, DIAM. 375 MM (B)</v>
          </cell>
          <cell r="D312" t="str">
            <v>M</v>
          </cell>
          <cell r="E312">
            <v>67.36</v>
          </cell>
        </row>
        <row r="313">
          <cell r="B313" t="str">
            <v>080639</v>
          </cell>
          <cell r="C313" t="str">
            <v>PARA TUBOS E PECAS, DIAM. 400 MM (B)</v>
          </cell>
          <cell r="D313" t="str">
            <v>M</v>
          </cell>
          <cell r="E313">
            <v>69.14</v>
          </cell>
        </row>
        <row r="314">
          <cell r="B314" t="str">
            <v>080640</v>
          </cell>
          <cell r="C314" t="str">
            <v>PARA TUBOS E PECAS, DIAM. 450 MM (B)</v>
          </cell>
          <cell r="D314" t="str">
            <v>M</v>
          </cell>
          <cell r="E314">
            <v>76.63</v>
          </cell>
        </row>
        <row r="315">
          <cell r="B315" t="str">
            <v>080651</v>
          </cell>
          <cell r="C315" t="str">
            <v>PARA TUBOS E PECAS, DIAM. 100 MM (C)</v>
          </cell>
          <cell r="D315" t="str">
            <v>M</v>
          </cell>
          <cell r="E315">
            <v>33.79</v>
          </cell>
        </row>
        <row r="316">
          <cell r="B316" t="str">
            <v>080652</v>
          </cell>
          <cell r="C316" t="str">
            <v>PARA TUBOS E PECAS, DIAM. 150 MM (C)</v>
          </cell>
          <cell r="D316" t="str">
            <v>M</v>
          </cell>
          <cell r="E316">
            <v>33.630000000000003</v>
          </cell>
        </row>
        <row r="317">
          <cell r="B317" t="str">
            <v>080653</v>
          </cell>
          <cell r="C317" t="str">
            <v>PARA TUBOS E PECAS, DIAM. 175 MM (C)</v>
          </cell>
          <cell r="D317" t="str">
            <v>M</v>
          </cell>
          <cell r="E317">
            <v>38.5</v>
          </cell>
        </row>
        <row r="318">
          <cell r="B318" t="str">
            <v>080654</v>
          </cell>
          <cell r="C318" t="str">
            <v>PARA TUBOS E PECAS, DIAM. 200 MM (C)</v>
          </cell>
          <cell r="D318" t="str">
            <v>M</v>
          </cell>
          <cell r="E318">
            <v>41.13</v>
          </cell>
        </row>
        <row r="319">
          <cell r="B319" t="str">
            <v>080655</v>
          </cell>
          <cell r="C319" t="str">
            <v>PARA TUBOS E PECAS, DIAM. 250 MM (C)</v>
          </cell>
          <cell r="D319" t="str">
            <v>M</v>
          </cell>
          <cell r="E319">
            <v>44.23</v>
          </cell>
        </row>
        <row r="320">
          <cell r="B320" t="str">
            <v>080656</v>
          </cell>
          <cell r="C320" t="str">
            <v>PARA TUBOS E PECAS, DIAM. 300 MM (C)</v>
          </cell>
          <cell r="D320" t="str">
            <v>M</v>
          </cell>
          <cell r="E320">
            <v>50.65</v>
          </cell>
        </row>
        <row r="321">
          <cell r="B321" t="str">
            <v>080657</v>
          </cell>
          <cell r="C321" t="str">
            <v>PARA TUBOS E PECAS, DIAM. 350 MM (C)</v>
          </cell>
          <cell r="D321" t="str">
            <v>M</v>
          </cell>
          <cell r="E321">
            <v>53.74</v>
          </cell>
        </row>
        <row r="322">
          <cell r="B322" t="str">
            <v>080658</v>
          </cell>
          <cell r="C322" t="str">
            <v>PARA TUBOS E PECAS, DIAM. 375 MM (C)</v>
          </cell>
          <cell r="D322" t="str">
            <v>M</v>
          </cell>
          <cell r="E322">
            <v>58.48</v>
          </cell>
        </row>
        <row r="323">
          <cell r="B323" t="str">
            <v>080659</v>
          </cell>
          <cell r="C323" t="str">
            <v>PARA TUBOS E PECAS, DIAM. 400 MM (C)</v>
          </cell>
          <cell r="D323" t="str">
            <v>M</v>
          </cell>
          <cell r="E323">
            <v>60.08</v>
          </cell>
        </row>
        <row r="324">
          <cell r="B324" t="str">
            <v>080660</v>
          </cell>
          <cell r="C324" t="str">
            <v>PARA TUBOS E PECAS, DIAM. 450 MM (C)</v>
          </cell>
          <cell r="D324" t="str">
            <v>M</v>
          </cell>
          <cell r="E324">
            <v>66.849999999999994</v>
          </cell>
        </row>
        <row r="326">
          <cell r="B326" t="str">
            <v>080700</v>
          </cell>
          <cell r="C326" t="str">
            <v>ANCORAGEM PARA REDES</v>
          </cell>
        </row>
        <row r="327">
          <cell r="B327" t="str">
            <v>080701</v>
          </cell>
          <cell r="C327" t="str">
            <v>PONTALETE DE PEROBA</v>
          </cell>
          <cell r="D327" t="str">
            <v>UN</v>
          </cell>
          <cell r="E327">
            <v>28.47</v>
          </cell>
        </row>
        <row r="329">
          <cell r="B329" t="str">
            <v>080800</v>
          </cell>
          <cell r="C329" t="str">
            <v>ANCORAGEM EM CONCRETO PARA PECAS</v>
          </cell>
        </row>
        <row r="330">
          <cell r="B330" t="str">
            <v>080801</v>
          </cell>
          <cell r="C330" t="str">
            <v>CAP E PLUG, DIAMETRO 150 MM</v>
          </cell>
          <cell r="D330" t="str">
            <v>UN</v>
          </cell>
          <cell r="E330">
            <v>26.09</v>
          </cell>
        </row>
        <row r="331">
          <cell r="B331" t="str">
            <v>080802</v>
          </cell>
          <cell r="C331" t="str">
            <v>CAP E PLUG, DIAMETRO 200 MM</v>
          </cell>
          <cell r="D331" t="str">
            <v>UN</v>
          </cell>
          <cell r="E331">
            <v>36.619999999999997</v>
          </cell>
        </row>
        <row r="332">
          <cell r="B332" t="str">
            <v>080803</v>
          </cell>
          <cell r="C332" t="str">
            <v>CAP E PLUG, DIAMETRO 250 MM</v>
          </cell>
          <cell r="D332" t="str">
            <v>UN</v>
          </cell>
          <cell r="E332">
            <v>48.02</v>
          </cell>
        </row>
        <row r="333">
          <cell r="B333" t="str">
            <v>080804</v>
          </cell>
          <cell r="C333" t="str">
            <v>CAP E PLUG, DIAMETRO 300 MM</v>
          </cell>
          <cell r="D333" t="str">
            <v>UN</v>
          </cell>
          <cell r="E333">
            <v>60.54</v>
          </cell>
        </row>
        <row r="334">
          <cell r="B334" t="str">
            <v>080805</v>
          </cell>
          <cell r="C334" t="str">
            <v>CAP E PLUG, DIAMETRO 350 MM</v>
          </cell>
          <cell r="D334" t="str">
            <v>UN</v>
          </cell>
          <cell r="E334">
            <v>73.88</v>
          </cell>
        </row>
        <row r="335">
          <cell r="B335" t="str">
            <v>080806</v>
          </cell>
          <cell r="C335" t="str">
            <v>CAP E PLUG, DIAMETRO 400 MM</v>
          </cell>
          <cell r="D335" t="str">
            <v>UN</v>
          </cell>
          <cell r="E335">
            <v>88.35</v>
          </cell>
        </row>
        <row r="336">
          <cell r="B336" t="str">
            <v>080807</v>
          </cell>
          <cell r="C336" t="str">
            <v>CURVA 11 GRAUS 15 MIN., DIAMETRO 150 MM</v>
          </cell>
          <cell r="D336" t="str">
            <v>UN</v>
          </cell>
          <cell r="E336">
            <v>36.53</v>
          </cell>
        </row>
        <row r="337">
          <cell r="B337" t="str">
            <v>080808</v>
          </cell>
          <cell r="C337" t="str">
            <v>CURVA 11 GRAUS 15 MIN., DIAMETRO 200 MM</v>
          </cell>
          <cell r="D337" t="str">
            <v>UN</v>
          </cell>
          <cell r="E337">
            <v>45.75</v>
          </cell>
        </row>
        <row r="338">
          <cell r="B338" t="str">
            <v>080809</v>
          </cell>
          <cell r="C338" t="str">
            <v>CURVA 11 GRAUS 15 MIN., DIAMETRO 250 MM</v>
          </cell>
          <cell r="D338" t="str">
            <v>UN</v>
          </cell>
          <cell r="E338">
            <v>53.78</v>
          </cell>
        </row>
        <row r="339">
          <cell r="B339" t="str">
            <v>080810</v>
          </cell>
          <cell r="C339" t="str">
            <v>CURVA 11 GRAUS 15 MIN., DIAMETRO 300 MM</v>
          </cell>
          <cell r="D339" t="str">
            <v>UN</v>
          </cell>
          <cell r="E339">
            <v>63.87</v>
          </cell>
        </row>
        <row r="340">
          <cell r="B340" t="str">
            <v>080811</v>
          </cell>
          <cell r="C340" t="str">
            <v>CURVA 11 GRAUS 15 MIN., DIAMETRO 350 MM</v>
          </cell>
          <cell r="D340" t="str">
            <v>UN</v>
          </cell>
          <cell r="E340">
            <v>79.2</v>
          </cell>
        </row>
        <row r="341">
          <cell r="B341" t="str">
            <v>080812</v>
          </cell>
          <cell r="C341" t="str">
            <v>CURVA 11 GRAUS 15 MIN., DIAMETRO 400 MM</v>
          </cell>
          <cell r="D341" t="str">
            <v>UN</v>
          </cell>
          <cell r="E341">
            <v>99.39</v>
          </cell>
        </row>
        <row r="342">
          <cell r="B342" t="str">
            <v>080813</v>
          </cell>
          <cell r="C342" t="str">
            <v>CURVA 22 GRAUS 30 MIN., DIAMETRO 150 MM</v>
          </cell>
          <cell r="D342" t="str">
            <v>UN</v>
          </cell>
          <cell r="E342">
            <v>40.229999999999997</v>
          </cell>
        </row>
        <row r="343">
          <cell r="B343" t="str">
            <v>080814</v>
          </cell>
          <cell r="C343" t="str">
            <v>CURVA 22 GRAUS 30 MIN., DIAMETRO 200 MM</v>
          </cell>
          <cell r="D343" t="str">
            <v>UN</v>
          </cell>
          <cell r="E343">
            <v>49.52</v>
          </cell>
        </row>
        <row r="344">
          <cell r="B344" t="str">
            <v>080815</v>
          </cell>
          <cell r="C344" t="str">
            <v>CURVA 22 GRAUS 30 MIN., DIAMETRO 250 MM</v>
          </cell>
          <cell r="D344" t="str">
            <v>UN</v>
          </cell>
          <cell r="E344">
            <v>57.54</v>
          </cell>
        </row>
        <row r="345">
          <cell r="B345" t="str">
            <v>080816</v>
          </cell>
          <cell r="C345" t="str">
            <v>CURVA 22 GRAUS 30 MIN., DIAMETRO 300 MM</v>
          </cell>
          <cell r="D345" t="str">
            <v>UN</v>
          </cell>
          <cell r="E345">
            <v>68.33</v>
          </cell>
        </row>
        <row r="346">
          <cell r="B346" t="str">
            <v>080817</v>
          </cell>
          <cell r="C346" t="str">
            <v>CURVA 22 GRAUS 30 MIN., DIAMETRO 350 MM</v>
          </cell>
          <cell r="D346" t="str">
            <v>UN</v>
          </cell>
          <cell r="E346">
            <v>83.79</v>
          </cell>
        </row>
        <row r="347">
          <cell r="B347" t="str">
            <v>080818</v>
          </cell>
          <cell r="C347" t="str">
            <v>CURVA 22 GRAUS 30 MIN., DIAMETRO 400 MM</v>
          </cell>
          <cell r="D347" t="str">
            <v>UN</v>
          </cell>
          <cell r="E347">
            <v>104.52</v>
          </cell>
        </row>
        <row r="348">
          <cell r="B348" t="str">
            <v>080819</v>
          </cell>
          <cell r="C348" t="str">
            <v>CURVA 45 GRAUS DIAMETRO 150 MM</v>
          </cell>
          <cell r="D348" t="str">
            <v>UN</v>
          </cell>
          <cell r="E348">
            <v>38.340000000000003</v>
          </cell>
        </row>
        <row r="349">
          <cell r="B349" t="str">
            <v>080820</v>
          </cell>
          <cell r="C349" t="str">
            <v>CURVA 45 GRAUS DIAMETRO 200 MM</v>
          </cell>
          <cell r="D349" t="str">
            <v>UN</v>
          </cell>
          <cell r="E349">
            <v>48.35</v>
          </cell>
        </row>
        <row r="350">
          <cell r="B350" t="str">
            <v>080821</v>
          </cell>
          <cell r="C350" t="str">
            <v>CURVA 45 GRAUS DIAMETRO 250 MM</v>
          </cell>
          <cell r="D350" t="str">
            <v>UN</v>
          </cell>
          <cell r="E350">
            <v>58.08</v>
          </cell>
        </row>
        <row r="351">
          <cell r="B351" t="str">
            <v>080822</v>
          </cell>
          <cell r="C351" t="str">
            <v>CURVA 45 GRAUS DIAMETRO 300 MM</v>
          </cell>
          <cell r="D351" t="str">
            <v>UN</v>
          </cell>
          <cell r="E351">
            <v>69.099999999999994</v>
          </cell>
        </row>
        <row r="352">
          <cell r="B352" t="str">
            <v>080823</v>
          </cell>
          <cell r="C352" t="str">
            <v>CURVA 45 GRAUS DIAMETRO 350 MM</v>
          </cell>
          <cell r="D352" t="str">
            <v>UN</v>
          </cell>
          <cell r="E352">
            <v>88.79</v>
          </cell>
        </row>
        <row r="353">
          <cell r="B353" t="str">
            <v>080824</v>
          </cell>
          <cell r="C353" t="str">
            <v>CURVA 45 GRAUS DIAMETRO 400 MM</v>
          </cell>
          <cell r="D353" t="str">
            <v>UN</v>
          </cell>
          <cell r="E353">
            <v>113.01</v>
          </cell>
        </row>
        <row r="354">
          <cell r="B354" t="str">
            <v>080825</v>
          </cell>
          <cell r="C354" t="str">
            <v>CURVA 90 GRAUS E TE, DIAMETRO 150 MM</v>
          </cell>
          <cell r="D354" t="str">
            <v>UN</v>
          </cell>
          <cell r="E354">
            <v>64.42</v>
          </cell>
        </row>
        <row r="355">
          <cell r="B355" t="str">
            <v>080826</v>
          </cell>
          <cell r="C355" t="str">
            <v>CURVA 90 GRAUS E TE, DIAMETRO 200 MM</v>
          </cell>
          <cell r="D355" t="str">
            <v>UN</v>
          </cell>
          <cell r="E355">
            <v>69.45</v>
          </cell>
        </row>
        <row r="356">
          <cell r="B356" t="str">
            <v>080827</v>
          </cell>
          <cell r="C356" t="str">
            <v>CURVA 90 GRAUS E TE, DIAMETRO 250 MM</v>
          </cell>
          <cell r="D356" t="str">
            <v>UN</v>
          </cell>
          <cell r="E356">
            <v>95.83</v>
          </cell>
        </row>
        <row r="357">
          <cell r="B357" t="str">
            <v>080828</v>
          </cell>
          <cell r="C357" t="str">
            <v>CURVA 90 GRAUS E TE, DIAMETRO 300 MM</v>
          </cell>
          <cell r="D357" t="str">
            <v>UN</v>
          </cell>
          <cell r="E357">
            <v>121.29</v>
          </cell>
        </row>
        <row r="358">
          <cell r="B358" t="str">
            <v>080829</v>
          </cell>
          <cell r="C358" t="str">
            <v>CURVA 90 GRAUS E TE, DIAMETRO 350 MM</v>
          </cell>
          <cell r="D358" t="str">
            <v>UN</v>
          </cell>
          <cell r="E358">
            <v>155.07</v>
          </cell>
        </row>
        <row r="359">
          <cell r="B359" t="str">
            <v>080830</v>
          </cell>
          <cell r="C359" t="str">
            <v>CURVA 90 GRAUS E TE, DIAMETRO 400 MM</v>
          </cell>
          <cell r="D359" t="str">
            <v>UN</v>
          </cell>
          <cell r="E359">
            <v>191.83</v>
          </cell>
        </row>
        <row r="361">
          <cell r="B361" t="str">
            <v>080900</v>
          </cell>
          <cell r="C361" t="str">
            <v>FORMAS PARA CONCRETO</v>
          </cell>
        </row>
        <row r="362">
          <cell r="B362" t="str">
            <v>080901</v>
          </cell>
          <cell r="C362" t="str">
            <v>FORMA DE MADEIRA - COMUM</v>
          </cell>
          <cell r="D362" t="str">
            <v>M2</v>
          </cell>
          <cell r="E362">
            <v>32.46</v>
          </cell>
        </row>
        <row r="363">
          <cell r="B363" t="str">
            <v>080902</v>
          </cell>
          <cell r="C363" t="str">
            <v>FORMA PLANA DE MADEIRA - ESTRUTURA</v>
          </cell>
          <cell r="D363" t="str">
            <v>M2</v>
          </cell>
          <cell r="E363">
            <v>43.19</v>
          </cell>
        </row>
        <row r="364">
          <cell r="B364" t="str">
            <v>080903</v>
          </cell>
          <cell r="C364" t="str">
            <v>FORMA PLANA DE MADEIRA - APARENTE</v>
          </cell>
          <cell r="D364" t="str">
            <v>M2</v>
          </cell>
          <cell r="E364">
            <v>52.57</v>
          </cell>
        </row>
        <row r="365">
          <cell r="B365" t="str">
            <v>080904</v>
          </cell>
          <cell r="C365" t="str">
            <v>FORMA CURVA DE MADEIRA - ESTRUTURA</v>
          </cell>
          <cell r="D365" t="str">
            <v>M2</v>
          </cell>
          <cell r="E365">
            <v>84.36</v>
          </cell>
        </row>
        <row r="366">
          <cell r="B366" t="str">
            <v>080905</v>
          </cell>
          <cell r="C366" t="str">
            <v>FORMA CURVA DE MADEIRA - APARENTE</v>
          </cell>
          <cell r="D366" t="str">
            <v>M2</v>
          </cell>
          <cell r="E366">
            <v>91.86</v>
          </cell>
        </row>
        <row r="367">
          <cell r="B367" t="str">
            <v>080906</v>
          </cell>
          <cell r="C367" t="str">
            <v>FORMA METALICA - APARENTE</v>
          </cell>
          <cell r="D367" t="str">
            <v>M2</v>
          </cell>
          <cell r="E367">
            <v>92.66</v>
          </cell>
        </row>
        <row r="369">
          <cell r="B369" t="str">
            <v>081000</v>
          </cell>
          <cell r="C369" t="str">
            <v>ACOS PARA CONCRETO</v>
          </cell>
        </row>
        <row r="370">
          <cell r="B370" t="str">
            <v>081001</v>
          </cell>
          <cell r="C370" t="str">
            <v>ARMACAO EM ACO CA-25</v>
          </cell>
          <cell r="D370" t="str">
            <v>KG</v>
          </cell>
          <cell r="E370">
            <v>5.99</v>
          </cell>
        </row>
        <row r="371">
          <cell r="B371" t="str">
            <v>081002</v>
          </cell>
          <cell r="C371" t="str">
            <v>ARMACAO EM ACO CA-50</v>
          </cell>
          <cell r="D371" t="str">
            <v>KG</v>
          </cell>
          <cell r="E371">
            <v>5.99</v>
          </cell>
        </row>
        <row r="372">
          <cell r="B372" t="str">
            <v>081003</v>
          </cell>
          <cell r="C372" t="str">
            <v>ARMACAO EM ACO CA-60</v>
          </cell>
          <cell r="D372" t="str">
            <v>KG</v>
          </cell>
          <cell r="E372">
            <v>7.04</v>
          </cell>
        </row>
        <row r="373">
          <cell r="B373" t="str">
            <v>081004</v>
          </cell>
          <cell r="C373" t="str">
            <v>ARMACAO EM TELA DE ACO</v>
          </cell>
          <cell r="D373" t="str">
            <v>KG</v>
          </cell>
          <cell r="E373">
            <v>6.09</v>
          </cell>
        </row>
        <row r="375">
          <cell r="B375" t="str">
            <v>081100</v>
          </cell>
          <cell r="C375" t="str">
            <v>CONCRETO NAO ESTRUTURAL</v>
          </cell>
        </row>
        <row r="376">
          <cell r="B376" t="str">
            <v>081101</v>
          </cell>
          <cell r="C376" t="str">
            <v>CONCRETO NAO ESTRUTURAL - CICLOPICO</v>
          </cell>
          <cell r="D376" t="str">
            <v>M3</v>
          </cell>
          <cell r="E376">
            <v>310.02999999999997</v>
          </cell>
        </row>
        <row r="377">
          <cell r="B377" t="str">
            <v>081102</v>
          </cell>
          <cell r="C377" t="str">
            <v>CONCRETO NAO ESTRUTURAL - MINIMO DE 150 KG DE CIMENTO/M3</v>
          </cell>
          <cell r="D377" t="str">
            <v>M3</v>
          </cell>
          <cell r="E377">
            <v>206.88</v>
          </cell>
        </row>
        <row r="378">
          <cell r="B378" t="str">
            <v>081103</v>
          </cell>
          <cell r="C378" t="str">
            <v>CONCRETO NAO ESTRUTURAL - MINIMO DE 210 KG DE CIMENTO/M3</v>
          </cell>
          <cell r="D378" t="str">
            <v>M3</v>
          </cell>
          <cell r="E378">
            <v>226.64</v>
          </cell>
        </row>
        <row r="379">
          <cell r="B379" t="str">
            <v>081104</v>
          </cell>
          <cell r="C379" t="str">
            <v>CONCRETO NAO ESTRUTURAL - MINIMO DE 300 KG DE CIMENTO/M3</v>
          </cell>
          <cell r="D379" t="str">
            <v>M3</v>
          </cell>
          <cell r="E379">
            <v>254.04</v>
          </cell>
        </row>
        <row r="381">
          <cell r="B381" t="str">
            <v>081200</v>
          </cell>
          <cell r="C381" t="str">
            <v>CONCRETO ESTRUTURAL PARA ESTRUTURAS NAO SUJEITAS A CONTATO COM AGUA OU ESGOTO</v>
          </cell>
        </row>
        <row r="382">
          <cell r="B382" t="str">
            <v>081201</v>
          </cell>
          <cell r="C382" t="str">
            <v>FCK = 15,0 MPA</v>
          </cell>
          <cell r="D382" t="str">
            <v>M3</v>
          </cell>
          <cell r="E382">
            <v>262.94</v>
          </cell>
        </row>
        <row r="383">
          <cell r="B383" t="str">
            <v>081202</v>
          </cell>
          <cell r="C383" t="str">
            <v>FCK = 20,0 MPA</v>
          </cell>
          <cell r="D383" t="str">
            <v>M3</v>
          </cell>
          <cell r="E383">
            <v>273.89999999999998</v>
          </cell>
        </row>
        <row r="384">
          <cell r="B384" t="str">
            <v>081203</v>
          </cell>
          <cell r="C384" t="str">
            <v>FCK = 25,0 MPA</v>
          </cell>
          <cell r="D384" t="str">
            <v>M3</v>
          </cell>
          <cell r="E384">
            <v>287.63</v>
          </cell>
        </row>
        <row r="385">
          <cell r="B385" t="str">
            <v>081204</v>
          </cell>
          <cell r="C385" t="str">
            <v>FCM = 30,0 MPA</v>
          </cell>
          <cell r="D385" t="str">
            <v>M3</v>
          </cell>
          <cell r="E385">
            <v>297.18</v>
          </cell>
        </row>
        <row r="387">
          <cell r="B387" t="str">
            <v>081300</v>
          </cell>
          <cell r="C387" t="str">
            <v>CONCRETO ESTRUTURAL PARA ESTRUTURAS EM CONTATO COM AGUA BRUTA,AGUA TRATADA,SOLOS E GASES AGRESSIVOS</v>
          </cell>
        </row>
        <row r="388">
          <cell r="B388" t="str">
            <v>081301</v>
          </cell>
          <cell r="C388" t="str">
            <v>FCK = 20,0 MPA, A/C MAX. 0,55 L/KG - MINIMO DE 320 KG DE CIMENTO/M3</v>
          </cell>
          <cell r="D388" t="str">
            <v>M3</v>
          </cell>
          <cell r="E388">
            <v>273.89999999999998</v>
          </cell>
        </row>
        <row r="389">
          <cell r="B389" t="str">
            <v>081302</v>
          </cell>
          <cell r="C389" t="str">
            <v>FCK = 25,0 MPA, A/C MAX. 0,55 L/KG - MINIMO DE 320 KG DE CIMENTO/M3</v>
          </cell>
          <cell r="D389" t="str">
            <v>M3</v>
          </cell>
          <cell r="E389">
            <v>287.63</v>
          </cell>
        </row>
        <row r="390">
          <cell r="B390" t="str">
            <v>081303</v>
          </cell>
          <cell r="C390" t="str">
            <v>FCK = 30,0 MPA, A/C MAX. 0,50 L/KG - MINIMO DE 350 KG DE CIMENTO/M3</v>
          </cell>
          <cell r="D390" t="str">
            <v>M3</v>
          </cell>
          <cell r="E390">
            <v>297.18</v>
          </cell>
        </row>
        <row r="392">
          <cell r="B392" t="str">
            <v>081400</v>
          </cell>
          <cell r="C392" t="str">
            <v>CONCRETO ESTRUTURAL P/ESTRUT.EM CONTATO C/ESGOTO,GASES AGRES.,AMBIENTE MARITIMO E ESTRUT.P/TRAT.AGUA</v>
          </cell>
        </row>
        <row r="393">
          <cell r="B393" t="str">
            <v>081401</v>
          </cell>
          <cell r="C393" t="str">
            <v>FCK = 20,0 MPA, A/C MAX. 0,50 L/KG - MINIMO DE 350 KG DE CIMENTO/M3</v>
          </cell>
          <cell r="D393" t="str">
            <v>M3</v>
          </cell>
          <cell r="E393">
            <v>293.17</v>
          </cell>
        </row>
        <row r="394">
          <cell r="B394" t="str">
            <v>081402</v>
          </cell>
          <cell r="C394" t="str">
            <v>FCK = 25,0 MPA, A/C MAX. 0,50 L/KG - MINIMO DE 350 KG DE CIMENTO/M3</v>
          </cell>
          <cell r="D394" t="str">
            <v>M3</v>
          </cell>
          <cell r="E394">
            <v>301.51</v>
          </cell>
        </row>
        <row r="395">
          <cell r="B395" t="str">
            <v>081403</v>
          </cell>
          <cell r="C395" t="str">
            <v>FCK = 30,0 MPA</v>
          </cell>
          <cell r="D395" t="str">
            <v>M3</v>
          </cell>
          <cell r="E395">
            <v>316.36</v>
          </cell>
        </row>
        <row r="397">
          <cell r="B397" t="str">
            <v>081500</v>
          </cell>
          <cell r="C397" t="str">
            <v>CONCRETO ESTRUTURAL AUTO-ADENSAVEL</v>
          </cell>
        </row>
        <row r="398">
          <cell r="B398" t="str">
            <v>081501</v>
          </cell>
          <cell r="C398" t="str">
            <v>FCK = 15,0 MPA - AUTO ADENSAVEL</v>
          </cell>
          <cell r="D398" t="str">
            <v>M3</v>
          </cell>
          <cell r="E398">
            <v>288.52999999999997</v>
          </cell>
        </row>
        <row r="399">
          <cell r="B399" t="str">
            <v>081502</v>
          </cell>
          <cell r="C399" t="str">
            <v>FCK = 20,0 MPA - AUTO ADENSAVEL</v>
          </cell>
          <cell r="D399" t="str">
            <v>M3</v>
          </cell>
          <cell r="E399">
            <v>301.33</v>
          </cell>
        </row>
        <row r="401">
          <cell r="B401" t="str">
            <v>081600</v>
          </cell>
          <cell r="C401" t="str">
            <v>JUNTAS</v>
          </cell>
        </row>
        <row r="402">
          <cell r="B402" t="str">
            <v>081601</v>
          </cell>
          <cell r="C402" t="str">
            <v>JUNTA TIPO-O-12</v>
          </cell>
          <cell r="D402" t="str">
            <v>M</v>
          </cell>
          <cell r="E402">
            <v>82.06</v>
          </cell>
        </row>
        <row r="403">
          <cell r="B403" t="str">
            <v>081602</v>
          </cell>
          <cell r="C403" t="str">
            <v>JUNTA TIPO-O-22</v>
          </cell>
          <cell r="D403" t="str">
            <v>M</v>
          </cell>
          <cell r="E403">
            <v>120.16</v>
          </cell>
        </row>
        <row r="404">
          <cell r="B404" t="str">
            <v>081603</v>
          </cell>
          <cell r="C404" t="str">
            <v>JUNTA TIPO-O-35/6</v>
          </cell>
          <cell r="D404" t="str">
            <v>M</v>
          </cell>
          <cell r="E404">
            <v>154.87</v>
          </cell>
        </row>
        <row r="405">
          <cell r="B405" t="str">
            <v>081606</v>
          </cell>
          <cell r="C405" t="str">
            <v>JUNTA TIPO-M-35</v>
          </cell>
          <cell r="D405" t="str">
            <v>M</v>
          </cell>
          <cell r="E405">
            <v>166.6</v>
          </cell>
        </row>
        <row r="407">
          <cell r="B407" t="str">
            <v>081700</v>
          </cell>
          <cell r="C407" t="str">
            <v>SERVICOS COMPLEMENTARES PARA AS OBRAS DE CONCRETO</v>
          </cell>
        </row>
        <row r="408">
          <cell r="B408" t="str">
            <v>081701</v>
          </cell>
          <cell r="C408" t="str">
            <v>PLACA DE ISOPOR</v>
          </cell>
          <cell r="D408" t="str">
            <v>M2</v>
          </cell>
          <cell r="E408">
            <v>16.41</v>
          </cell>
        </row>
        <row r="409">
          <cell r="B409" t="str">
            <v>081702</v>
          </cell>
          <cell r="C409" t="str">
            <v>VEDACAO DE JUNTAS COM MASTIQUE ELASTICO</v>
          </cell>
          <cell r="D409" t="str">
            <v>M</v>
          </cell>
          <cell r="E409">
            <v>67.28</v>
          </cell>
        </row>
        <row r="410">
          <cell r="B410" t="str">
            <v>081703</v>
          </cell>
          <cell r="C410" t="str">
            <v>BOMBEAMENTO DE CONCRETO</v>
          </cell>
          <cell r="D410" t="str">
            <v>M3</v>
          </cell>
          <cell r="E410">
            <v>20.54</v>
          </cell>
        </row>
        <row r="411">
          <cell r="B411" t="str">
            <v>081704</v>
          </cell>
          <cell r="C411" t="str">
            <v>NUCLEO PERDIDO</v>
          </cell>
          <cell r="D411" t="str">
            <v>UN</v>
          </cell>
          <cell r="E411">
            <v>12.67</v>
          </cell>
        </row>
        <row r="413">
          <cell r="B413" t="str">
            <v>081800</v>
          </cell>
          <cell r="C413" t="str">
            <v>CONCRETO / ARGAMASSA PROJETADA</v>
          </cell>
        </row>
        <row r="414">
          <cell r="B414" t="str">
            <v>081801</v>
          </cell>
          <cell r="C414" t="str">
            <v>CONCRETO PROJETADO EM PAREDES</v>
          </cell>
          <cell r="D414" t="str">
            <v>M3</v>
          </cell>
          <cell r="E414">
            <v>850.18</v>
          </cell>
        </row>
        <row r="415">
          <cell r="B415" t="str">
            <v>081802</v>
          </cell>
          <cell r="C415" t="str">
            <v>CONCRETO PROJETADO EM TETOS</v>
          </cell>
          <cell r="D415" t="str">
            <v>M3</v>
          </cell>
          <cell r="E415">
            <v>937.62</v>
          </cell>
        </row>
        <row r="416">
          <cell r="B416" t="str">
            <v>081803</v>
          </cell>
          <cell r="C416" t="str">
            <v>ARGAMASSA PROJETADA EM PAREDES</v>
          </cell>
          <cell r="D416" t="str">
            <v>M3</v>
          </cell>
          <cell r="E416">
            <v>850.04</v>
          </cell>
        </row>
        <row r="417">
          <cell r="B417" t="str">
            <v>081804</v>
          </cell>
          <cell r="C417" t="str">
            <v>ARGAMASSA PROJETADA EM TETOS</v>
          </cell>
          <cell r="D417" t="str">
            <v>M3</v>
          </cell>
          <cell r="E417">
            <v>937.46</v>
          </cell>
        </row>
        <row r="419">
          <cell r="B419" t="str">
            <v>081900</v>
          </cell>
          <cell r="C419" t="str">
            <v>ADITIVOS</v>
          </cell>
        </row>
        <row r="421">
          <cell r="B421" t="str">
            <v>082000</v>
          </cell>
          <cell r="C421" t="str">
            <v>LAJE PRE-FABRICADA</v>
          </cell>
        </row>
        <row r="422">
          <cell r="B422" t="str">
            <v>082001</v>
          </cell>
          <cell r="C422" t="str">
            <v>LAJE PRE-FABRICADA H-8 PARA FORRO COM CAPA DE 3 CM</v>
          </cell>
          <cell r="D422" t="str">
            <v>M2</v>
          </cell>
          <cell r="E422">
            <v>71.36</v>
          </cell>
        </row>
        <row r="423">
          <cell r="B423" t="str">
            <v>082002</v>
          </cell>
          <cell r="C423" t="str">
            <v>LAJE PRE-FABRICADA H-8 PARA PISO COM CAPA DE 4 CM</v>
          </cell>
          <cell r="D423" t="str">
            <v>M2</v>
          </cell>
          <cell r="E423">
            <v>74.540000000000006</v>
          </cell>
        </row>
        <row r="424">
          <cell r="B424" t="str">
            <v>082003</v>
          </cell>
          <cell r="C424" t="str">
            <v>LAJE PRE-FABRICADA H-12 PARA PISO COM CAPA DE 4 CM</v>
          </cell>
          <cell r="D424" t="str">
            <v>M2</v>
          </cell>
          <cell r="E424">
            <v>84.6</v>
          </cell>
        </row>
        <row r="426">
          <cell r="B426" t="str">
            <v>082100</v>
          </cell>
          <cell r="C426" t="str">
            <v>POÇO DE VISITA– DIÂMETRO 1,00 M PARA REDES COLETORAS</v>
          </cell>
        </row>
        <row r="427">
          <cell r="B427" t="str">
            <v>082111</v>
          </cell>
          <cell r="C427" t="str">
            <v>PV EM TUBO DE CONCRETO C/PBJE - PROFUNDIDADE ATE 2,00 M</v>
          </cell>
          <cell r="D427" t="str">
            <v>UN</v>
          </cell>
        </row>
        <row r="428">
          <cell r="B428" t="str">
            <v>082112</v>
          </cell>
          <cell r="C428" t="str">
            <v>PV EM TUBO DE CONCRETO C/PBJE - PROFUNDIDADE ATE 3,00 M</v>
          </cell>
          <cell r="D428" t="str">
            <v>UN</v>
          </cell>
        </row>
        <row r="429">
          <cell r="B429" t="str">
            <v>082113</v>
          </cell>
          <cell r="C429" t="str">
            <v>PV EM TUBO DE CONCRETO C/PBJE - PROFUNDIDADE ATE 4,00 M</v>
          </cell>
          <cell r="D429" t="str">
            <v>UN</v>
          </cell>
        </row>
        <row r="430">
          <cell r="B430" t="str">
            <v>082114</v>
          </cell>
          <cell r="C430" t="str">
            <v>PV EM TUBO DE CONCRETO C/PBJE - PROFUNDIDADE ATE 5,00 M</v>
          </cell>
          <cell r="D430" t="str">
            <v>UN</v>
          </cell>
        </row>
        <row r="431">
          <cell r="B431" t="str">
            <v>082115</v>
          </cell>
          <cell r="C431" t="str">
            <v>PV EM TUBO DE CONCRETO C/PBJE - PROFUNDIDADE ATE 6,00 M</v>
          </cell>
          <cell r="D431" t="str">
            <v>UN</v>
          </cell>
        </row>
        <row r="432">
          <cell r="B432" t="str">
            <v>082116</v>
          </cell>
          <cell r="C432" t="str">
            <v>PV EM TUBO DE CONCRETO C/PBJE - PROFUNDIDADE ATE 7,00 M</v>
          </cell>
          <cell r="D432" t="str">
            <v>UN</v>
          </cell>
        </row>
        <row r="434">
          <cell r="B434" t="str">
            <v>082200</v>
          </cell>
          <cell r="C434" t="str">
            <v>POÇO DE VISITA– DIÂMETRO 1,20 M PARA REDES COLETORAS</v>
          </cell>
        </row>
        <row r="435">
          <cell r="B435" t="str">
            <v>082211</v>
          </cell>
          <cell r="C435" t="str">
            <v>PV EM TUBO DE CONCRETO C/PBJE - PROFUNDIDADE ATE 2,00 M</v>
          </cell>
          <cell r="D435" t="str">
            <v>UN</v>
          </cell>
        </row>
        <row r="436">
          <cell r="B436" t="str">
            <v>082212</v>
          </cell>
          <cell r="C436" t="str">
            <v>PV EM TUBO DE CONCRETO C/PBJE - PROFUNDIDADE ATE 3,00 M</v>
          </cell>
          <cell r="D436" t="str">
            <v>UN</v>
          </cell>
        </row>
        <row r="437">
          <cell r="B437" t="str">
            <v>082213</v>
          </cell>
          <cell r="C437" t="str">
            <v>PV EM TUBO DE CONCRETO C/PBJE - PROFUNDIDADE ATE 4,00 M</v>
          </cell>
          <cell r="D437" t="str">
            <v>UN</v>
          </cell>
        </row>
        <row r="438">
          <cell r="B438" t="str">
            <v>082214</v>
          </cell>
          <cell r="C438" t="str">
            <v>PV EM TUBO DE CONCRETO C/PBJE - PROFUNDIDADE ATE 5,00 M</v>
          </cell>
          <cell r="D438" t="str">
            <v>UN</v>
          </cell>
        </row>
        <row r="439">
          <cell r="B439" t="str">
            <v>082215</v>
          </cell>
          <cell r="C439" t="str">
            <v>PV EM TUBO DE CONCRETO C/PBJE - PROFUNDIDADE ATE 6,00 M</v>
          </cell>
          <cell r="D439" t="str">
            <v>UN</v>
          </cell>
        </row>
        <row r="440">
          <cell r="B440" t="str">
            <v>082216</v>
          </cell>
          <cell r="C440" t="str">
            <v>PV EM TUBO DE CONCRETO C/PBJE - PROFUNDIDADE ATE 7,00 M</v>
          </cell>
          <cell r="D440" t="str">
            <v>UN</v>
          </cell>
        </row>
        <row r="442">
          <cell r="B442" t="str">
            <v>082300</v>
          </cell>
          <cell r="C442" t="str">
            <v>POÇO DE VISITA– DIÂMETRO 1,00 M PARA COLETOR TRONCO, EMISSÁRIO E INTERCEPTORES</v>
          </cell>
        </row>
        <row r="443">
          <cell r="B443" t="str">
            <v>082311</v>
          </cell>
          <cell r="C443" t="str">
            <v>PV EM TUBO DE CONCRETO C/PBJE - PROFUNDIDADE ATE 2,00 M</v>
          </cell>
          <cell r="D443" t="str">
            <v>UN</v>
          </cell>
        </row>
        <row r="444">
          <cell r="B444" t="str">
            <v>082312</v>
          </cell>
          <cell r="C444" t="str">
            <v>PV EM TUBO DE CONCRETO C/PBJE - PROFUNDIDADE ATE 3,00 M</v>
          </cell>
          <cell r="D444" t="str">
            <v>UN</v>
          </cell>
        </row>
        <row r="445">
          <cell r="B445" t="str">
            <v>082313</v>
          </cell>
          <cell r="C445" t="str">
            <v>PV EM TUBO DE CONCRETO C/PBJE - PROFUNDIDADE ATE 4,00 M</v>
          </cell>
          <cell r="D445" t="str">
            <v>UN</v>
          </cell>
        </row>
        <row r="446">
          <cell r="B446" t="str">
            <v>082314</v>
          </cell>
          <cell r="C446" t="str">
            <v>PV EM TUBO DE CONCRETO C/PBJE - PROFUNDIDADE ATE 5,00 M</v>
          </cell>
          <cell r="D446" t="str">
            <v>UN</v>
          </cell>
        </row>
        <row r="447">
          <cell r="B447" t="str">
            <v>082315</v>
          </cell>
          <cell r="C447" t="str">
            <v>PV EM TUBO DE CONCRETO C/PBJE - PROFUNDIDADE ATE 6,00 M</v>
          </cell>
          <cell r="D447" t="str">
            <v>UN</v>
          </cell>
        </row>
        <row r="448">
          <cell r="B448" t="str">
            <v>082316</v>
          </cell>
          <cell r="C448" t="str">
            <v>PV EM TUBO DE CONCRETO C/PBJE - PROFUNDIDADE ATE 7,00 M</v>
          </cell>
          <cell r="D448" t="str">
            <v>UN</v>
          </cell>
        </row>
        <row r="450">
          <cell r="B450" t="str">
            <v>082400</v>
          </cell>
          <cell r="C450" t="str">
            <v>POÇO DE VISITA– DIÂMETRO 1,20 M PARA COLETOR TRONCO, EMISSÁRIO E INTERCEPTORES</v>
          </cell>
        </row>
        <row r="451">
          <cell r="B451" t="str">
            <v>082411</v>
          </cell>
          <cell r="C451" t="str">
            <v>PV EM TUBO DE CONCRETO C/PBJE - PROFUNDIDADE ATE 2,00 M</v>
          </cell>
          <cell r="D451" t="str">
            <v>UN</v>
          </cell>
        </row>
        <row r="452">
          <cell r="B452" t="str">
            <v>082412</v>
          </cell>
          <cell r="C452" t="str">
            <v>PV EM TUBO DE CONCRETO C/PBJE - PROFUNDIDADE ATE 3,00 M</v>
          </cell>
          <cell r="D452" t="str">
            <v>UN</v>
          </cell>
        </row>
        <row r="453">
          <cell r="B453" t="str">
            <v>082413</v>
          </cell>
          <cell r="C453" t="str">
            <v>PV EM TUBO DE CONCRETO C/PBJE - PROFUNDIDADE ATE 4,00 M</v>
          </cell>
          <cell r="D453" t="str">
            <v>UN</v>
          </cell>
        </row>
        <row r="454">
          <cell r="B454" t="str">
            <v>082414</v>
          </cell>
          <cell r="C454" t="str">
            <v>PV EM TUBO DE CONCRETO C/PBJE - PROFUNDIDADE ATE 5,00 M</v>
          </cell>
          <cell r="D454" t="str">
            <v>UN</v>
          </cell>
        </row>
        <row r="455">
          <cell r="B455" t="str">
            <v>082415</v>
          </cell>
          <cell r="C455" t="str">
            <v>PV EM TUBO DE CONCRETO C/PBJE - PROFUNDIDADE ATE 6,00 M</v>
          </cell>
          <cell r="D455" t="str">
            <v>UN</v>
          </cell>
        </row>
        <row r="456">
          <cell r="B456" t="str">
            <v>082416</v>
          </cell>
          <cell r="C456" t="str">
            <v>PV EM TUBO DE CONCRETO C/PBJE - PROFUNDIDADE ATE 7,00 M</v>
          </cell>
          <cell r="D456" t="str">
            <v>UN</v>
          </cell>
        </row>
        <row r="458">
          <cell r="B458" t="str">
            <v>082500</v>
          </cell>
          <cell r="C458" t="str">
            <v>POCO DE INSPECAO - DIAMETRO 0,60 M</v>
          </cell>
        </row>
        <row r="459">
          <cell r="B459" t="str">
            <v>082501</v>
          </cell>
          <cell r="C459" t="str">
            <v>PROFUNDIDADE ATÉ 1,60 M - ALVENARIA</v>
          </cell>
          <cell r="D459" t="str">
            <v>UN</v>
          </cell>
          <cell r="E459">
            <v>1123.4100000000001</v>
          </cell>
        </row>
        <row r="460">
          <cell r="B460" t="str">
            <v>082512</v>
          </cell>
          <cell r="C460" t="str">
            <v>PROFUNDIDADE ATÉ 1,60 M - TUBO DE CONCRETO PBJE</v>
          </cell>
          <cell r="D460" t="str">
            <v>UN</v>
          </cell>
        </row>
        <row r="462">
          <cell r="B462" t="str">
            <v>082600</v>
          </cell>
          <cell r="C462" t="str">
            <v>ADUELA DE CONCRETO ARMADO, PRE-MOLDADA PONTA E BOLSA</v>
          </cell>
        </row>
        <row r="463">
          <cell r="B463" t="str">
            <v>082601</v>
          </cell>
          <cell r="C463" t="str">
            <v>DIAMETRO 0,80 M, H = 1,00 M</v>
          </cell>
          <cell r="D463" t="str">
            <v>UN</v>
          </cell>
          <cell r="E463">
            <v>163.56</v>
          </cell>
        </row>
        <row r="464">
          <cell r="B464" t="str">
            <v>082602</v>
          </cell>
          <cell r="C464" t="str">
            <v>DIAMETRO 1,00 M, H = 0,50 M</v>
          </cell>
          <cell r="D464" t="str">
            <v>UN</v>
          </cell>
          <cell r="E464">
            <v>140.94</v>
          </cell>
        </row>
        <row r="465">
          <cell r="B465" t="str">
            <v>082603</v>
          </cell>
          <cell r="C465" t="str">
            <v>DIAMETRO 1,20 M, H = 0,50 M</v>
          </cell>
          <cell r="D465" t="str">
            <v>UN</v>
          </cell>
          <cell r="E465">
            <v>186.47</v>
          </cell>
        </row>
        <row r="466">
          <cell r="B466" t="str">
            <v>082604</v>
          </cell>
          <cell r="C466" t="str">
            <v>DIAMETRO 1,30 M, H = 0,50 M</v>
          </cell>
          <cell r="D466" t="str">
            <v>UN</v>
          </cell>
          <cell r="E466">
            <v>192.23</v>
          </cell>
        </row>
        <row r="467">
          <cell r="B467" t="str">
            <v>082605</v>
          </cell>
          <cell r="C467" t="str">
            <v>DIAMETRO 1,50 M, H = 0,50 M</v>
          </cell>
          <cell r="D467" t="str">
            <v>UN</v>
          </cell>
          <cell r="E467">
            <v>218.49</v>
          </cell>
        </row>
        <row r="468">
          <cell r="B468" t="str">
            <v>082606</v>
          </cell>
          <cell r="C468" t="str">
            <v>DIAMETRO 1,80 M, H = 0,50 M</v>
          </cell>
          <cell r="D468" t="str">
            <v>UN</v>
          </cell>
          <cell r="E468">
            <v>350.88</v>
          </cell>
        </row>
        <row r="469">
          <cell r="B469" t="str">
            <v>082607</v>
          </cell>
          <cell r="C469" t="str">
            <v>DIAMETRO 2,12 M, H = 0,50 M</v>
          </cell>
          <cell r="D469" t="str">
            <v>UN</v>
          </cell>
          <cell r="E469">
            <v>461.54</v>
          </cell>
        </row>
        <row r="470">
          <cell r="B470" t="str">
            <v>082608</v>
          </cell>
          <cell r="C470" t="str">
            <v>DIAMETRO 2,50 M, H = 0,50 M</v>
          </cell>
          <cell r="D470" t="str">
            <v>UN</v>
          </cell>
          <cell r="E470">
            <v>578.35</v>
          </cell>
        </row>
        <row r="471">
          <cell r="B471" t="str">
            <v>082609</v>
          </cell>
          <cell r="C471" t="str">
            <v>DIAMETRO 3,00 M, H = 0,50 M</v>
          </cell>
          <cell r="D471" t="str">
            <v>UN</v>
          </cell>
          <cell r="E471">
            <v>677.87</v>
          </cell>
        </row>
        <row r="473">
          <cell r="B473" t="str">
            <v>082700</v>
          </cell>
          <cell r="C473" t="str">
            <v>ADUELA SUCESSIVAS DE CONCRETO ARMADO, MOLDADA IN LOCO</v>
          </cell>
        </row>
        <row r="474">
          <cell r="B474" t="str">
            <v>082701</v>
          </cell>
          <cell r="C474" t="str">
            <v>DIAMETRO 1,50 M</v>
          </cell>
          <cell r="D474" t="str">
            <v>M</v>
          </cell>
          <cell r="E474">
            <v>1918.97</v>
          </cell>
        </row>
        <row r="475">
          <cell r="B475" t="str">
            <v>082702</v>
          </cell>
          <cell r="C475" t="str">
            <v>DIAMETRO 2,00 M</v>
          </cell>
          <cell r="D475" t="str">
            <v>M</v>
          </cell>
          <cell r="E475">
            <v>2483.42</v>
          </cell>
        </row>
        <row r="476">
          <cell r="B476" t="str">
            <v>082703</v>
          </cell>
          <cell r="C476" t="str">
            <v>DIAMETRO 2,50 M</v>
          </cell>
          <cell r="D476" t="str">
            <v>M</v>
          </cell>
          <cell r="E476">
            <v>3047.96</v>
          </cell>
        </row>
        <row r="477">
          <cell r="B477" t="str">
            <v>082704</v>
          </cell>
          <cell r="C477" t="str">
            <v>DIAMETRO 3,00 M</v>
          </cell>
          <cell r="D477" t="str">
            <v>M</v>
          </cell>
          <cell r="E477">
            <v>3612.24</v>
          </cell>
        </row>
        <row r="478">
          <cell r="B478" t="str">
            <v>082705</v>
          </cell>
          <cell r="C478" t="str">
            <v>DIAMETRO 3,80 M</v>
          </cell>
          <cell r="D478" t="str">
            <v>M</v>
          </cell>
          <cell r="E478">
            <v>4515.3599999999997</v>
          </cell>
        </row>
        <row r="480">
          <cell r="B480" t="str">
            <v>082800</v>
          </cell>
          <cell r="C480" t="str">
            <v>DISPOSITIVOS ESPECIAIS E ESTRUTURAS ACESSORIAS</v>
          </cell>
        </row>
        <row r="481">
          <cell r="B481" t="str">
            <v>082801</v>
          </cell>
          <cell r="C481" t="str">
            <v>INSTALACAO DE HIDRANTES DE COLUNA</v>
          </cell>
          <cell r="D481" t="str">
            <v>UN</v>
          </cell>
          <cell r="E481">
            <v>274.36</v>
          </cell>
        </row>
        <row r="482">
          <cell r="B482" t="str">
            <v>082802</v>
          </cell>
          <cell r="C482" t="str">
            <v>INSTALACAO DE HIDRANTES SUBTERRANEO</v>
          </cell>
          <cell r="D482" t="str">
            <v>UN</v>
          </cell>
          <cell r="E482">
            <v>348.83</v>
          </cell>
        </row>
        <row r="483">
          <cell r="B483" t="str">
            <v>082803</v>
          </cell>
          <cell r="C483" t="str">
            <v>ASSENTAMENTO DE TUBOS DE QUEDA</v>
          </cell>
          <cell r="D483" t="str">
            <v>M</v>
          </cell>
          <cell r="E483">
            <v>142.33000000000001</v>
          </cell>
        </row>
        <row r="484">
          <cell r="B484" t="str">
            <v>082804</v>
          </cell>
          <cell r="C484" t="str">
            <v>ASSENTAMENTO DE TAMPAO DE FERRO FUNDIDO 600 MM</v>
          </cell>
          <cell r="D484" t="str">
            <v>UN</v>
          </cell>
          <cell r="E484">
            <v>42.77</v>
          </cell>
        </row>
        <row r="485">
          <cell r="B485" t="str">
            <v>082805</v>
          </cell>
          <cell r="C485" t="str">
            <v>ASSENTAMENTO DE TAMPAO DE FERRO FUNDIDO 900 MM</v>
          </cell>
          <cell r="D485" t="str">
            <v>UN</v>
          </cell>
          <cell r="E485">
            <v>64.13</v>
          </cell>
        </row>
        <row r="486">
          <cell r="B486" t="str">
            <v>082806</v>
          </cell>
          <cell r="C486" t="str">
            <v>TERMINAL DE LIMPEZA</v>
          </cell>
          <cell r="D486" t="str">
            <v>UN</v>
          </cell>
          <cell r="E486">
            <v>294</v>
          </cell>
        </row>
        <row r="487">
          <cell r="B487" t="str">
            <v>082807</v>
          </cell>
          <cell r="C487" t="str">
            <v>DISPOSITIVO DE PROTECAO PARA  REGISTRO EM TUBO DE CONCRETO</v>
          </cell>
          <cell r="D487" t="str">
            <v>UN</v>
          </cell>
          <cell r="E487">
            <v>85.39</v>
          </cell>
        </row>
        <row r="488">
          <cell r="B488" t="str">
            <v>082808</v>
          </cell>
          <cell r="C488" t="str">
            <v>DISPOSITIVO DE PROTECAO PARA REGISTRO EM TUBO CERAMICO</v>
          </cell>
          <cell r="D488" t="str">
            <v>UN</v>
          </cell>
          <cell r="E488">
            <v>54.15</v>
          </cell>
        </row>
        <row r="489">
          <cell r="B489" t="str">
            <v>082809</v>
          </cell>
          <cell r="C489" t="str">
            <v>CAIXA PASSAGEM PARA MUDANCA DIAMETRO E/OU DIRECAO - ATE 200 MM</v>
          </cell>
          <cell r="D489" t="str">
            <v>UN</v>
          </cell>
          <cell r="E489">
            <v>205.63</v>
          </cell>
        </row>
        <row r="490">
          <cell r="B490" t="str">
            <v>082810</v>
          </cell>
          <cell r="C490" t="str">
            <v>CAIXA PASSAGEM PARA MUDANCA DIAMETRO E/OU DIRECAO - 250 MM A 450 MM</v>
          </cell>
          <cell r="D490" t="str">
            <v>UN</v>
          </cell>
          <cell r="E490">
            <v>348.35</v>
          </cell>
        </row>
        <row r="491">
          <cell r="B491" t="str">
            <v>082811</v>
          </cell>
          <cell r="C491" t="str">
            <v>BOCA DE LOBO</v>
          </cell>
          <cell r="D491" t="str">
            <v>UN</v>
          </cell>
          <cell r="E491">
            <v>652.09</v>
          </cell>
        </row>
        <row r="492">
          <cell r="B492" t="str">
            <v>082812</v>
          </cell>
          <cell r="C492" t="str">
            <v>EXECUCAO DE TAMPA DE BOCA DE LOBO</v>
          </cell>
          <cell r="D492" t="str">
            <v>UN</v>
          </cell>
          <cell r="E492">
            <v>78.11</v>
          </cell>
        </row>
        <row r="493">
          <cell r="B493" t="str">
            <v>082813</v>
          </cell>
          <cell r="C493" t="str">
            <v>TAMPA DE INSPECAO EM CONCRETO ARMADO</v>
          </cell>
          <cell r="D493" t="str">
            <v>M3</v>
          </cell>
          <cell r="E493">
            <v>1132.3699999999999</v>
          </cell>
        </row>
        <row r="494">
          <cell r="B494" t="str">
            <v>082814</v>
          </cell>
          <cell r="C494" t="str">
            <v>SAIDA JUNTO AO CORREGO DIAM. ATE 250 MM</v>
          </cell>
          <cell r="D494" t="str">
            <v>UN</v>
          </cell>
          <cell r="E494">
            <v>173.84</v>
          </cell>
        </row>
        <row r="495">
          <cell r="B495" t="str">
            <v>082815</v>
          </cell>
          <cell r="C495" t="str">
            <v>SAIDA JUNTO AO CORREGO DIAM. DE 300 MM A 350 MM</v>
          </cell>
          <cell r="D495" t="str">
            <v>UN</v>
          </cell>
          <cell r="E495">
            <v>200.86</v>
          </cell>
        </row>
        <row r="496">
          <cell r="B496" t="str">
            <v>082816</v>
          </cell>
          <cell r="C496" t="str">
            <v>SAIDA JUNTO AO CORREGO DIAM. DE 400 MM A 600 MM</v>
          </cell>
          <cell r="D496" t="str">
            <v>UN</v>
          </cell>
          <cell r="E496">
            <v>285.73</v>
          </cell>
        </row>
        <row r="498">
          <cell r="B498" t="str">
            <v>082900</v>
          </cell>
          <cell r="C498" t="str">
            <v>CAIXA DE ALVENARIA DE 1 TIJOLO</v>
          </cell>
        </row>
        <row r="499">
          <cell r="B499" t="str">
            <v>082901</v>
          </cell>
          <cell r="C499" t="str">
            <v>(0,80 X 0,80) M</v>
          </cell>
          <cell r="D499" t="str">
            <v>M</v>
          </cell>
          <cell r="E499">
            <v>554.16999999999996</v>
          </cell>
        </row>
        <row r="500">
          <cell r="B500" t="str">
            <v>082902</v>
          </cell>
          <cell r="C500" t="str">
            <v>(0,80 X 1,00) M</v>
          </cell>
          <cell r="D500" t="str">
            <v>M</v>
          </cell>
          <cell r="E500">
            <v>618.74</v>
          </cell>
        </row>
        <row r="501">
          <cell r="B501" t="str">
            <v>082903</v>
          </cell>
          <cell r="C501" t="str">
            <v>(1,00 X 1,00) M</v>
          </cell>
          <cell r="D501" t="str">
            <v>M</v>
          </cell>
          <cell r="E501">
            <v>687.27</v>
          </cell>
        </row>
        <row r="502">
          <cell r="B502" t="str">
            <v>082904</v>
          </cell>
          <cell r="C502" t="str">
            <v>(1,00 X 1,10) M</v>
          </cell>
          <cell r="D502" t="str">
            <v>M</v>
          </cell>
          <cell r="E502">
            <v>721.67</v>
          </cell>
        </row>
        <row r="503">
          <cell r="B503" t="str">
            <v>082905</v>
          </cell>
          <cell r="C503" t="str">
            <v>(1,00 X 1,20) M</v>
          </cell>
          <cell r="D503" t="str">
            <v>M</v>
          </cell>
          <cell r="E503">
            <v>741.76</v>
          </cell>
        </row>
        <row r="504">
          <cell r="B504" t="str">
            <v>082906</v>
          </cell>
          <cell r="C504" t="str">
            <v>(1,00 X 1,35) M</v>
          </cell>
          <cell r="D504" t="str">
            <v>M</v>
          </cell>
          <cell r="E504">
            <v>807.42</v>
          </cell>
        </row>
        <row r="505">
          <cell r="B505" t="str">
            <v>082907</v>
          </cell>
          <cell r="C505" t="str">
            <v>(1,00 X 1,50) M</v>
          </cell>
          <cell r="D505" t="str">
            <v>M</v>
          </cell>
          <cell r="E505">
            <v>904.42</v>
          </cell>
        </row>
        <row r="506">
          <cell r="B506" t="str">
            <v>082908</v>
          </cell>
          <cell r="C506" t="str">
            <v>(1,10 X 1,10) M</v>
          </cell>
          <cell r="D506" t="str">
            <v>M</v>
          </cell>
          <cell r="E506">
            <v>756.98</v>
          </cell>
        </row>
        <row r="507">
          <cell r="B507" t="str">
            <v>082909</v>
          </cell>
          <cell r="C507" t="str">
            <v>(1,20 X 1,20) M</v>
          </cell>
          <cell r="D507" t="str">
            <v>M</v>
          </cell>
          <cell r="E507">
            <v>828.65</v>
          </cell>
        </row>
        <row r="508">
          <cell r="B508" t="str">
            <v>082910</v>
          </cell>
          <cell r="C508" t="str">
            <v>(1,20 X 1,50) M</v>
          </cell>
          <cell r="D508" t="str">
            <v>M</v>
          </cell>
          <cell r="E508">
            <v>937.66</v>
          </cell>
        </row>
        <row r="509">
          <cell r="B509" t="str">
            <v>082911</v>
          </cell>
          <cell r="C509" t="str">
            <v>(1,50 X 1,50) M</v>
          </cell>
          <cell r="D509" t="str">
            <v>M</v>
          </cell>
          <cell r="E509">
            <v>1055.82</v>
          </cell>
        </row>
        <row r="510">
          <cell r="B510" t="str">
            <v>082912</v>
          </cell>
          <cell r="C510" t="str">
            <v>(1,50 X 2,00) M</v>
          </cell>
          <cell r="D510" t="str">
            <v>M</v>
          </cell>
          <cell r="E510">
            <v>1252.7</v>
          </cell>
        </row>
        <row r="511">
          <cell r="B511" t="str">
            <v>082913</v>
          </cell>
          <cell r="C511" t="str">
            <v>(2,00 X 2,00) M</v>
          </cell>
          <cell r="D511" t="str">
            <v>M</v>
          </cell>
          <cell r="E511">
            <v>1474.94</v>
          </cell>
        </row>
        <row r="512">
          <cell r="B512" t="str">
            <v>082914</v>
          </cell>
          <cell r="C512" t="str">
            <v>(2,00 X 2,50) M</v>
          </cell>
          <cell r="D512" t="str">
            <v>M</v>
          </cell>
          <cell r="E512">
            <v>1697.18</v>
          </cell>
        </row>
        <row r="514">
          <cell r="B514" t="str">
            <v>083000</v>
          </cell>
          <cell r="C514" t="str">
            <v>CAIXA DE ALVENARIA DE 1/2 TIJOLO</v>
          </cell>
        </row>
        <row r="515">
          <cell r="B515" t="str">
            <v>083001</v>
          </cell>
          <cell r="C515" t="str">
            <v>(0,60 X 0,60) M</v>
          </cell>
          <cell r="D515" t="str">
            <v>M</v>
          </cell>
          <cell r="E515">
            <v>283.02</v>
          </cell>
        </row>
        <row r="516">
          <cell r="B516" t="str">
            <v>083002</v>
          </cell>
          <cell r="C516" t="str">
            <v>(0,80 X 0,80) M</v>
          </cell>
          <cell r="D516" t="str">
            <v>M</v>
          </cell>
          <cell r="E516">
            <v>382.09</v>
          </cell>
        </row>
        <row r="517">
          <cell r="B517" t="str">
            <v>083003</v>
          </cell>
          <cell r="C517" t="str">
            <v>(0,90 X 0,90) M</v>
          </cell>
          <cell r="D517" t="str">
            <v>M</v>
          </cell>
          <cell r="E517">
            <v>431.25</v>
          </cell>
        </row>
        <row r="518">
          <cell r="B518" t="str">
            <v>083004</v>
          </cell>
          <cell r="C518" t="str">
            <v>(1,00 X 0,80) M</v>
          </cell>
          <cell r="D518" t="str">
            <v>M</v>
          </cell>
          <cell r="E518">
            <v>430.24</v>
          </cell>
        </row>
        <row r="519">
          <cell r="B519" t="str">
            <v>083005</v>
          </cell>
          <cell r="C519" t="str">
            <v>(1,00 X 1,00) M</v>
          </cell>
          <cell r="D519" t="str">
            <v>M</v>
          </cell>
          <cell r="E519">
            <v>482.89</v>
          </cell>
        </row>
        <row r="520">
          <cell r="B520" t="str">
            <v>083006</v>
          </cell>
          <cell r="C520" t="str">
            <v>(1,00 X 1,20) M</v>
          </cell>
          <cell r="D520" t="str">
            <v>M</v>
          </cell>
          <cell r="E520">
            <v>539.34</v>
          </cell>
        </row>
        <row r="522">
          <cell r="B522" t="str">
            <v>083100</v>
          </cell>
          <cell r="C522" t="str">
            <v>DISPOSITIVOS PARA LAGOA</v>
          </cell>
        </row>
        <row r="523">
          <cell r="B523" t="str">
            <v>083101</v>
          </cell>
          <cell r="C523" t="str">
            <v>PLACA DE CONCRETO</v>
          </cell>
          <cell r="D523" t="str">
            <v>M2</v>
          </cell>
          <cell r="E523">
            <v>0</v>
          </cell>
        </row>
        <row r="524">
          <cell r="B524" t="str">
            <v>083102</v>
          </cell>
          <cell r="C524" t="str">
            <v>ABRIGO PADRAO</v>
          </cell>
          <cell r="D524" t="str">
            <v>UN</v>
          </cell>
          <cell r="E524">
            <v>9324.24</v>
          </cell>
        </row>
        <row r="525">
          <cell r="B525" t="str">
            <v>083103</v>
          </cell>
          <cell r="C525" t="str">
            <v>CAIXA "1" (1,50 X 1,30) M</v>
          </cell>
          <cell r="D525" t="str">
            <v>M</v>
          </cell>
          <cell r="E525">
            <v>3751.62</v>
          </cell>
        </row>
        <row r="526">
          <cell r="B526" t="str">
            <v>083104</v>
          </cell>
          <cell r="C526" t="str">
            <v>CAIXA "2" (2,40 X 0,80) M</v>
          </cell>
          <cell r="D526" t="str">
            <v>M</v>
          </cell>
          <cell r="E526">
            <v>1222.97</v>
          </cell>
        </row>
        <row r="527">
          <cell r="B527" t="str">
            <v>083105</v>
          </cell>
          <cell r="C527" t="str">
            <v>CAIXA "3" (1,60 X 0,80) M</v>
          </cell>
          <cell r="D527" t="str">
            <v>M</v>
          </cell>
          <cell r="E527">
            <v>1543.46</v>
          </cell>
        </row>
        <row r="528">
          <cell r="B528" t="str">
            <v>083106</v>
          </cell>
          <cell r="C528" t="str">
            <v>CAIXA "4" (0,60 X 0,60) M</v>
          </cell>
          <cell r="D528" t="str">
            <v>M</v>
          </cell>
          <cell r="E528">
            <v>390.22</v>
          </cell>
        </row>
        <row r="529">
          <cell r="B529" t="str">
            <v>083107</v>
          </cell>
          <cell r="C529" t="str">
            <v>CAIXA "6" (1,50 X 1,00) M</v>
          </cell>
          <cell r="D529" t="str">
            <v>M</v>
          </cell>
          <cell r="E529">
            <v>1790.1</v>
          </cell>
        </row>
        <row r="530">
          <cell r="B530" t="str">
            <v>083108</v>
          </cell>
          <cell r="C530" t="str">
            <v>CAIXA "7" (0,80 X 0,80) M</v>
          </cell>
          <cell r="D530" t="str">
            <v>M</v>
          </cell>
          <cell r="E530">
            <v>1201.6600000000001</v>
          </cell>
        </row>
        <row r="531">
          <cell r="B531" t="str">
            <v>083109</v>
          </cell>
          <cell r="C531" t="str">
            <v>CAIXA DE INSPECAO (0,60 X 0,60) M</v>
          </cell>
          <cell r="D531" t="str">
            <v>M</v>
          </cell>
          <cell r="E531">
            <v>517.46</v>
          </cell>
        </row>
        <row r="532">
          <cell r="B532" t="str">
            <v>083110</v>
          </cell>
          <cell r="C532" t="str">
            <v>CAIXA DE INSPECAO (0,80 X 0,80) M</v>
          </cell>
          <cell r="D532" t="str">
            <v>M</v>
          </cell>
          <cell r="E532">
            <v>733.29</v>
          </cell>
        </row>
        <row r="533">
          <cell r="B533" t="str">
            <v>083111</v>
          </cell>
          <cell r="C533" t="str">
            <v>DISPOSITIVO DE SAIDA "A"</v>
          </cell>
          <cell r="D533" t="str">
            <v>UN</v>
          </cell>
          <cell r="E533">
            <v>1169.05</v>
          </cell>
        </row>
        <row r="534">
          <cell r="B534" t="str">
            <v>083112</v>
          </cell>
          <cell r="C534" t="str">
            <v>DISPOSITIVO DE SAIDA "E"</v>
          </cell>
          <cell r="D534" t="str">
            <v>UN</v>
          </cell>
          <cell r="E534">
            <v>12666.6</v>
          </cell>
        </row>
        <row r="536">
          <cell r="B536" t="str">
            <v>090000</v>
          </cell>
          <cell r="C536" t="str">
            <v>ASSENTAMENTO</v>
          </cell>
        </row>
        <row r="537">
          <cell r="B537" t="str">
            <v>090100</v>
          </cell>
          <cell r="C537" t="str">
            <v>ASSENTAMENTO DE TUBOS E PECAS DE PVC RIGIDO E PVC RIGIDO DEFOFO PARA REDES DE DISTRIBUICAO DE AGUA</v>
          </cell>
        </row>
        <row r="538">
          <cell r="B538" t="str">
            <v>090101</v>
          </cell>
          <cell r="C538" t="str">
            <v>TUBOS E PECAS, DIAMETRO 50 MM - PVC RIGIDO (A)</v>
          </cell>
          <cell r="D538" t="str">
            <v>M</v>
          </cell>
          <cell r="E538">
            <v>7.02</v>
          </cell>
        </row>
        <row r="539">
          <cell r="B539" t="str">
            <v>090102</v>
          </cell>
          <cell r="C539" t="str">
            <v>TUBOS E PECAS, DIAMETRO 75 MM - PVC RIGIDO (A)</v>
          </cell>
          <cell r="D539" t="str">
            <v>M</v>
          </cell>
          <cell r="E539">
            <v>7.27</v>
          </cell>
        </row>
        <row r="540">
          <cell r="B540" t="str">
            <v>090103</v>
          </cell>
          <cell r="C540" t="str">
            <v>TUBOS E PECAS, DIAMETRO 100 MM - PVC RIGIDO E PVC RIGIDO DEFOFO (A)</v>
          </cell>
          <cell r="D540" t="str">
            <v>M</v>
          </cell>
          <cell r="E540">
            <v>7.63</v>
          </cell>
        </row>
        <row r="541">
          <cell r="B541" t="str">
            <v>090104</v>
          </cell>
          <cell r="C541" t="str">
            <v>TUBOS E PECAS, DIAMETRO 150 MM - PVC RIGIDO E PVC  RIGIDO DEFOFO (A)</v>
          </cell>
          <cell r="D541" t="str">
            <v>M</v>
          </cell>
          <cell r="E541">
            <v>8.39</v>
          </cell>
        </row>
        <row r="542">
          <cell r="B542" t="str">
            <v>090105</v>
          </cell>
          <cell r="C542" t="str">
            <v>TUBOS E PECAS, DIAMETRO 200 MM - PVC RIGIDO E PVC RIGIDO DEFOFO (A)</v>
          </cell>
          <cell r="D542" t="str">
            <v>M</v>
          </cell>
          <cell r="E542">
            <v>9.6999999999999993</v>
          </cell>
        </row>
        <row r="543">
          <cell r="B543" t="str">
            <v>090106</v>
          </cell>
          <cell r="C543" t="str">
            <v>TUBOS E PECAS, DIAMETRO 250 MM - PVC RIGIDO DEFOFO (A)</v>
          </cell>
          <cell r="D543" t="str">
            <v>M</v>
          </cell>
          <cell r="E543">
            <v>11.39</v>
          </cell>
        </row>
        <row r="544">
          <cell r="B544" t="str">
            <v>090107</v>
          </cell>
          <cell r="C544" t="str">
            <v>TUBOS E PECAS, DIAMETRO 300 MM - PVC RIGIDO DEFOFO (A)</v>
          </cell>
          <cell r="D544" t="str">
            <v>M</v>
          </cell>
          <cell r="E544">
            <v>12.76</v>
          </cell>
        </row>
        <row r="545">
          <cell r="B545" t="str">
            <v>090131</v>
          </cell>
          <cell r="C545" t="str">
            <v>TUBOS E PECAS, DIAM. 50 MM - PVC RIGIDO (B)</v>
          </cell>
          <cell r="D545" t="str">
            <v>M</v>
          </cell>
          <cell r="E545">
            <v>5.57</v>
          </cell>
        </row>
        <row r="546">
          <cell r="B546" t="str">
            <v>090132</v>
          </cell>
          <cell r="C546" t="str">
            <v>TUBOS E PECAS, DIAM. 75 MM - PVC RIGIDO (B)</v>
          </cell>
          <cell r="D546" t="str">
            <v>M</v>
          </cell>
          <cell r="E546">
            <v>5.81</v>
          </cell>
        </row>
        <row r="547">
          <cell r="B547" t="str">
            <v>090133</v>
          </cell>
          <cell r="C547" t="str">
            <v>TUBOS E PECAS, DIAM. 100 MM - PVC RIGIDO E PVC RIGIDO DEFOFO (B)</v>
          </cell>
          <cell r="D547" t="str">
            <v>M</v>
          </cell>
          <cell r="E547">
            <v>6.03</v>
          </cell>
        </row>
        <row r="548">
          <cell r="B548" t="str">
            <v>090134</v>
          </cell>
          <cell r="C548" t="str">
            <v>TUBOS E PECAS, DIAM. 150 MM - PVC RIGIDO E PVC RIGIDO DEFOFO (B)</v>
          </cell>
          <cell r="D548" t="str">
            <v>M</v>
          </cell>
          <cell r="E548">
            <v>6.3</v>
          </cell>
        </row>
        <row r="549">
          <cell r="B549" t="str">
            <v>090135</v>
          </cell>
          <cell r="C549" t="str">
            <v>TUBOS E PECAS, DIAM. 200 MM - PVC RIGIDO E PVC RIGIDO DEFOFO (B)</v>
          </cell>
          <cell r="D549" t="str">
            <v>M</v>
          </cell>
          <cell r="E549">
            <v>7.7</v>
          </cell>
        </row>
        <row r="550">
          <cell r="B550" t="str">
            <v>090136</v>
          </cell>
          <cell r="C550" t="str">
            <v>TUBOS E PECAS, DIAM. 250 MM - PVC RIGIDO DEFOFO (B)</v>
          </cell>
          <cell r="D550" t="str">
            <v>M</v>
          </cell>
          <cell r="E550">
            <v>9.08</v>
          </cell>
        </row>
        <row r="551">
          <cell r="B551" t="str">
            <v>090137</v>
          </cell>
          <cell r="C551" t="str">
            <v>TUBOS E PECAS, DIAM. 300 MM - PVC RIGIDO DEFOFO (B)</v>
          </cell>
          <cell r="D551" t="str">
            <v>M</v>
          </cell>
          <cell r="E551">
            <v>10.18</v>
          </cell>
        </row>
        <row r="552">
          <cell r="B552" t="str">
            <v>090151</v>
          </cell>
          <cell r="C552" t="str">
            <v>TUBOS E PECAS, DIAM. 50 MM - PVC RIGIDO (C)</v>
          </cell>
          <cell r="D552" t="str">
            <v>M</v>
          </cell>
          <cell r="E552">
            <v>3.45</v>
          </cell>
        </row>
        <row r="553">
          <cell r="B553" t="str">
            <v>090152</v>
          </cell>
          <cell r="C553" t="str">
            <v>TUBOS E PECAS, DIAM. 75 MM - PVC RIGIDO (C)</v>
          </cell>
          <cell r="D553" t="str">
            <v>M</v>
          </cell>
          <cell r="E553">
            <v>3.56</v>
          </cell>
        </row>
        <row r="554">
          <cell r="B554" t="str">
            <v>090153</v>
          </cell>
          <cell r="C554" t="str">
            <v>TUBOS E PECAS, DIAM. 100 MM - PVC RIGIDO DEFOFO (C)</v>
          </cell>
          <cell r="D554" t="str">
            <v>M</v>
          </cell>
          <cell r="E554">
            <v>3.75</v>
          </cell>
        </row>
        <row r="555">
          <cell r="B555" t="str">
            <v>090154</v>
          </cell>
          <cell r="C555" t="str">
            <v>TUBOS E PECAS, DIAM. 150 MM - PVC RIGIDO E PVC RIGIDO DEFOFO (C)</v>
          </cell>
          <cell r="D555" t="str">
            <v>M</v>
          </cell>
          <cell r="E555">
            <v>4.13</v>
          </cell>
        </row>
        <row r="556">
          <cell r="B556" t="str">
            <v>090155</v>
          </cell>
          <cell r="C556" t="str">
            <v>TUBOS E PECAS, DIAM. 200 MM - PVC RIGIDO E PVC RIGIDO DEFOFO (C)</v>
          </cell>
          <cell r="D556" t="str">
            <v>M</v>
          </cell>
          <cell r="E556">
            <v>4.8</v>
          </cell>
        </row>
        <row r="557">
          <cell r="B557" t="str">
            <v>090156</v>
          </cell>
          <cell r="C557" t="str">
            <v>TUBOS E PECAS, DIAM. 250 MM - PVC RIGIDO DEFOFO (C)</v>
          </cell>
          <cell r="D557" t="str">
            <v>M</v>
          </cell>
          <cell r="E557">
            <v>5.59</v>
          </cell>
        </row>
        <row r="558">
          <cell r="B558" t="str">
            <v>090157</v>
          </cell>
          <cell r="C558" t="str">
            <v>TUBOS E PECAS, DIAM. 300 MM - PVC RIGIDO DEFOFO (C)</v>
          </cell>
          <cell r="D558" t="str">
            <v>M</v>
          </cell>
          <cell r="E558">
            <v>6.27</v>
          </cell>
        </row>
        <row r="560">
          <cell r="B560" t="str">
            <v>090200</v>
          </cell>
          <cell r="C560" t="str">
            <v>ASSENTAMENTO DE TUBOS E PECAS DE FERRO FUNDIDO PARA REDES DE DISTRIBUICAO DE AGUA</v>
          </cell>
        </row>
        <row r="561">
          <cell r="B561" t="str">
            <v>090201</v>
          </cell>
          <cell r="C561" t="str">
            <v>TUBOS E PECAS, DIAMETRO 50 MM (A)</v>
          </cell>
          <cell r="D561" t="str">
            <v>M</v>
          </cell>
          <cell r="E561">
            <v>8.73</v>
          </cell>
        </row>
        <row r="562">
          <cell r="B562" t="str">
            <v>090202</v>
          </cell>
          <cell r="C562" t="str">
            <v>TUBOS E PECAS, DIAMETRO 75 MM (A)</v>
          </cell>
          <cell r="D562" t="str">
            <v>M</v>
          </cell>
          <cell r="E562">
            <v>9.68</v>
          </cell>
        </row>
        <row r="563">
          <cell r="B563" t="str">
            <v>090203</v>
          </cell>
          <cell r="C563" t="str">
            <v>TUBOS E PECAS, DIAMETRO 100 MM (A)</v>
          </cell>
          <cell r="D563" t="str">
            <v>M</v>
          </cell>
          <cell r="E563">
            <v>10.93</v>
          </cell>
        </row>
        <row r="564">
          <cell r="B564" t="str">
            <v>090204</v>
          </cell>
          <cell r="C564" t="str">
            <v>TUBOS E PECAS, DIAMETRO 150 MM (A)</v>
          </cell>
          <cell r="D564" t="str">
            <v>M</v>
          </cell>
          <cell r="E564">
            <v>13.31</v>
          </cell>
        </row>
        <row r="565">
          <cell r="B565" t="str">
            <v>090205</v>
          </cell>
          <cell r="C565" t="str">
            <v>TUBOS E PECAS, DIAMETRO 200 MM (A)</v>
          </cell>
          <cell r="D565" t="str">
            <v>M</v>
          </cell>
          <cell r="E565">
            <v>14.8</v>
          </cell>
        </row>
        <row r="566">
          <cell r="B566" t="str">
            <v>090206</v>
          </cell>
          <cell r="C566" t="str">
            <v>TUBOS E PECAS, DIAMETRO 250 MM (A)</v>
          </cell>
          <cell r="D566" t="str">
            <v>M</v>
          </cell>
          <cell r="E566">
            <v>16.59</v>
          </cell>
        </row>
        <row r="567">
          <cell r="B567" t="str">
            <v>090207</v>
          </cell>
          <cell r="C567" t="str">
            <v>TUBOS E PECAS, DIAMETRO 300 MM (A)</v>
          </cell>
          <cell r="D567" t="str">
            <v>M</v>
          </cell>
          <cell r="E567">
            <v>19.649999999999999</v>
          </cell>
        </row>
        <row r="568">
          <cell r="B568" t="str">
            <v>090208</v>
          </cell>
          <cell r="C568" t="str">
            <v>TUBOS E PECAS, DIAMETRO 400 MM (A)</v>
          </cell>
          <cell r="D568" t="str">
            <v>M</v>
          </cell>
          <cell r="E568">
            <v>23.8</v>
          </cell>
        </row>
        <row r="569">
          <cell r="B569" t="str">
            <v>090209</v>
          </cell>
          <cell r="C569" t="str">
            <v>TUBOS E PECAS, DIAMETRO 500 MM (A)</v>
          </cell>
          <cell r="D569" t="str">
            <v>M</v>
          </cell>
          <cell r="E569">
            <v>28.36</v>
          </cell>
        </row>
        <row r="570">
          <cell r="B570" t="str">
            <v>090210</v>
          </cell>
          <cell r="C570" t="str">
            <v>TUBOS E PECAS, DIAMETRO 600 MM (A)</v>
          </cell>
          <cell r="D570" t="str">
            <v>M</v>
          </cell>
          <cell r="E570">
            <v>33.6</v>
          </cell>
        </row>
        <row r="571">
          <cell r="B571" t="str">
            <v>090231</v>
          </cell>
          <cell r="C571" t="str">
            <v>TUBOS E PECAS, DIAM. 50 MM (B)</v>
          </cell>
          <cell r="D571" t="str">
            <v>M</v>
          </cell>
          <cell r="E571">
            <v>6.95</v>
          </cell>
        </row>
        <row r="572">
          <cell r="B572" t="str">
            <v>090232</v>
          </cell>
          <cell r="C572" t="str">
            <v>TUBOS E PECAS, DIAM. 75 MM (B)</v>
          </cell>
          <cell r="D572" t="str">
            <v>M</v>
          </cell>
          <cell r="E572">
            <v>7.72</v>
          </cell>
        </row>
        <row r="573">
          <cell r="B573" t="str">
            <v>090233</v>
          </cell>
          <cell r="C573" t="str">
            <v>TUBOS E PECAS, DIAM. 100 MM (B)</v>
          </cell>
          <cell r="D573" t="str">
            <v>M</v>
          </cell>
          <cell r="E573">
            <v>8.7100000000000009</v>
          </cell>
        </row>
        <row r="574">
          <cell r="B574" t="str">
            <v>090234</v>
          </cell>
          <cell r="C574" t="str">
            <v>TUBOS E PECAS, DIAM. 150 MM (B)</v>
          </cell>
          <cell r="D574" t="str">
            <v>M</v>
          </cell>
          <cell r="E574">
            <v>10.64</v>
          </cell>
        </row>
        <row r="575">
          <cell r="B575" t="str">
            <v>090235</v>
          </cell>
          <cell r="C575" t="str">
            <v>TUBOS E PECAS, DIAM. 200 MM (B)</v>
          </cell>
          <cell r="D575" t="str">
            <v>M</v>
          </cell>
          <cell r="E575">
            <v>11.82</v>
          </cell>
        </row>
        <row r="576">
          <cell r="B576" t="str">
            <v>090236</v>
          </cell>
          <cell r="C576" t="str">
            <v>TUBOS E PECAS, DIAM. 250 MM (B)</v>
          </cell>
          <cell r="D576" t="str">
            <v>M</v>
          </cell>
          <cell r="E576">
            <v>13.22</v>
          </cell>
        </row>
        <row r="577">
          <cell r="B577" t="str">
            <v>090237</v>
          </cell>
          <cell r="C577" t="str">
            <v>TUBOS E PECAS, DIAM. 300 MM (B)</v>
          </cell>
          <cell r="D577" t="str">
            <v>M</v>
          </cell>
          <cell r="E577">
            <v>15.68</v>
          </cell>
        </row>
        <row r="578">
          <cell r="B578" t="str">
            <v>090238</v>
          </cell>
          <cell r="C578" t="str">
            <v>TUBOS E PECAS, DIAM. 400 MM (B)</v>
          </cell>
          <cell r="D578" t="str">
            <v>M</v>
          </cell>
          <cell r="E578">
            <v>19.010000000000002</v>
          </cell>
        </row>
        <row r="579">
          <cell r="B579" t="str">
            <v>090239</v>
          </cell>
          <cell r="C579" t="str">
            <v>TUBOS E PECAS, DIAMETRO, 500 MM (B)</v>
          </cell>
          <cell r="D579" t="str">
            <v>M</v>
          </cell>
          <cell r="E579">
            <v>22.63</v>
          </cell>
        </row>
        <row r="580">
          <cell r="B580" t="str">
            <v>090240</v>
          </cell>
          <cell r="C580" t="str">
            <v>TUBOS E PECAS, DIAM. 600 MM (B)</v>
          </cell>
          <cell r="D580" t="str">
            <v>M</v>
          </cell>
          <cell r="E580">
            <v>24.17</v>
          </cell>
        </row>
        <row r="581">
          <cell r="B581" t="str">
            <v>090251</v>
          </cell>
          <cell r="C581" t="str">
            <v>TUBOS E PECAS, DIAM. 50 MM (C)</v>
          </cell>
          <cell r="D581" t="str">
            <v>M</v>
          </cell>
          <cell r="E581">
            <v>4.3</v>
          </cell>
        </row>
        <row r="582">
          <cell r="B582" t="str">
            <v>090252</v>
          </cell>
          <cell r="C582" t="str">
            <v>TUBOS E PECAS, DIAM. 75 MM (C)</v>
          </cell>
          <cell r="D582" t="str">
            <v>M</v>
          </cell>
          <cell r="E582">
            <v>4.7699999999999996</v>
          </cell>
        </row>
        <row r="583">
          <cell r="B583" t="str">
            <v>090253</v>
          </cell>
          <cell r="C583" t="str">
            <v>TUBOS E PECAS, DIAM. 100 MM (C)</v>
          </cell>
          <cell r="D583" t="str">
            <v>M</v>
          </cell>
          <cell r="E583">
            <v>5.39</v>
          </cell>
        </row>
        <row r="584">
          <cell r="B584" t="str">
            <v>090254</v>
          </cell>
          <cell r="C584" t="str">
            <v>TUBOS E PECAS, DIAM. 150 MM (C)</v>
          </cell>
          <cell r="D584" t="str">
            <v>M</v>
          </cell>
          <cell r="E584">
            <v>6.58</v>
          </cell>
        </row>
        <row r="585">
          <cell r="B585" t="str">
            <v>090255</v>
          </cell>
          <cell r="C585" t="str">
            <v>TUBOS E PECAS, DIAM. 200 MM (C)</v>
          </cell>
          <cell r="D585" t="str">
            <v>M</v>
          </cell>
          <cell r="E585">
            <v>7.31</v>
          </cell>
        </row>
        <row r="586">
          <cell r="B586" t="str">
            <v>090256</v>
          </cell>
          <cell r="C586" t="str">
            <v>TUBOS E PECAS, DIAM. 250 MM (C)</v>
          </cell>
          <cell r="D586" t="str">
            <v>M</v>
          </cell>
          <cell r="E586">
            <v>8.2100000000000009</v>
          </cell>
        </row>
        <row r="587">
          <cell r="B587" t="str">
            <v>090257</v>
          </cell>
          <cell r="C587" t="str">
            <v>TUBOS E PECAS, DIAM. 300 MM (C)</v>
          </cell>
          <cell r="D587" t="str">
            <v>M</v>
          </cell>
          <cell r="E587">
            <v>9.74</v>
          </cell>
        </row>
        <row r="588">
          <cell r="B588" t="str">
            <v>090258</v>
          </cell>
          <cell r="C588" t="str">
            <v>TUBOS E PECAS, DIAM. 400 MM (C)</v>
          </cell>
          <cell r="D588" t="str">
            <v>M</v>
          </cell>
          <cell r="E588">
            <v>11.79</v>
          </cell>
        </row>
        <row r="589">
          <cell r="B589" t="str">
            <v>090259</v>
          </cell>
          <cell r="C589" t="str">
            <v>TUBOS E PECAS, DIAM. 500 MM (C)</v>
          </cell>
          <cell r="D589" t="str">
            <v>M</v>
          </cell>
          <cell r="E589">
            <v>14.09</v>
          </cell>
        </row>
        <row r="590">
          <cell r="B590" t="str">
            <v>090260</v>
          </cell>
          <cell r="C590" t="str">
            <v>TUBOS E PECAS, DIAM. 600 MM (C)</v>
          </cell>
          <cell r="D590" t="str">
            <v>M</v>
          </cell>
          <cell r="E590">
            <v>16.7</v>
          </cell>
        </row>
        <row r="592">
          <cell r="B592" t="str">
            <v>090400</v>
          </cell>
          <cell r="C592" t="str">
            <v>ASSENTAMENTO SIMPLES DE TUBOS E PECAS DE CERAMICA</v>
          </cell>
        </row>
        <row r="593">
          <cell r="B593" t="str">
            <v>090401</v>
          </cell>
          <cell r="C593" t="str">
            <v>TUBOS E PECAS, DIAMETRO 100 MM (A)</v>
          </cell>
          <cell r="D593" t="str">
            <v>M</v>
          </cell>
          <cell r="E593">
            <v>7.44</v>
          </cell>
        </row>
        <row r="594">
          <cell r="B594" t="str">
            <v>090402</v>
          </cell>
          <cell r="C594" t="str">
            <v>TUBOS E PECAS, DIAMETRO 150 MM (A)</v>
          </cell>
          <cell r="D594" t="str">
            <v>M</v>
          </cell>
          <cell r="E594">
            <v>9.4</v>
          </cell>
        </row>
        <row r="595">
          <cell r="B595" t="str">
            <v>090403</v>
          </cell>
          <cell r="C595" t="str">
            <v>TUBOS E PECAS, DIAMETRO 200 MM (A)</v>
          </cell>
          <cell r="D595" t="str">
            <v>M</v>
          </cell>
          <cell r="E595">
            <v>11.31</v>
          </cell>
        </row>
        <row r="596">
          <cell r="B596" t="str">
            <v>090404</v>
          </cell>
          <cell r="C596" t="str">
            <v>TUBOS E PECAS, DIAMETRO 250 MM (A)</v>
          </cell>
          <cell r="D596" t="str">
            <v>M</v>
          </cell>
          <cell r="E596">
            <v>13.68</v>
          </cell>
        </row>
        <row r="597">
          <cell r="B597" t="str">
            <v>090405</v>
          </cell>
          <cell r="C597" t="str">
            <v>TUBOS E PECAS, DIAMETRO 300 MM (A)</v>
          </cell>
          <cell r="D597" t="str">
            <v>M</v>
          </cell>
          <cell r="E597">
            <v>15.72</v>
          </cell>
        </row>
        <row r="598">
          <cell r="B598" t="str">
            <v>090406</v>
          </cell>
          <cell r="C598" t="str">
            <v>TUBOS E PECAS, DIAMETRO 375 MM (A)</v>
          </cell>
          <cell r="D598" t="str">
            <v>M</v>
          </cell>
          <cell r="E598">
            <v>18.100000000000001</v>
          </cell>
        </row>
        <row r="599">
          <cell r="B599" t="str">
            <v>090407</v>
          </cell>
          <cell r="C599" t="str">
            <v>TUBOS E PECAS, DIAMETRO 450 MM (A)</v>
          </cell>
          <cell r="D599" t="str">
            <v>M</v>
          </cell>
          <cell r="E599">
            <v>20.74</v>
          </cell>
        </row>
        <row r="600">
          <cell r="B600" t="str">
            <v>090431</v>
          </cell>
          <cell r="C600" t="str">
            <v>TUBOS E PECAS, DIAM. 100 MM (B)</v>
          </cell>
          <cell r="D600" t="str">
            <v>M</v>
          </cell>
          <cell r="E600">
            <v>6.58</v>
          </cell>
        </row>
        <row r="601">
          <cell r="B601" t="str">
            <v>090432</v>
          </cell>
          <cell r="C601" t="str">
            <v>TUBOS E PECAS, DIAM. 150 MM (B)</v>
          </cell>
          <cell r="D601" t="str">
            <v>M</v>
          </cell>
          <cell r="E601">
            <v>8.2799999999999994</v>
          </cell>
        </row>
        <row r="602">
          <cell r="B602" t="str">
            <v>090433</v>
          </cell>
          <cell r="C602" t="str">
            <v>TUBOS E PECAS, DIAM. 200 MM (B)</v>
          </cell>
          <cell r="D602" t="str">
            <v>M</v>
          </cell>
          <cell r="E602">
            <v>9.93</v>
          </cell>
        </row>
        <row r="603">
          <cell r="B603" t="str">
            <v>090434</v>
          </cell>
          <cell r="C603" t="str">
            <v>TUBOS E PECAS, DIAM. 250 MM (B)</v>
          </cell>
          <cell r="D603" t="str">
            <v>M</v>
          </cell>
          <cell r="E603">
            <v>12.08</v>
          </cell>
        </row>
        <row r="604">
          <cell r="B604" t="str">
            <v>090435</v>
          </cell>
          <cell r="C604" t="str">
            <v>TUBOS E PECAS, DIAM. 300 MM (B)</v>
          </cell>
          <cell r="D604" t="str">
            <v>M</v>
          </cell>
          <cell r="E604">
            <v>14.03</v>
          </cell>
        </row>
        <row r="605">
          <cell r="B605" t="str">
            <v>090436</v>
          </cell>
          <cell r="C605" t="str">
            <v>TUBOS E PECAS, DIAM. 375 MM (B)</v>
          </cell>
          <cell r="D605" t="str">
            <v>M</v>
          </cell>
          <cell r="E605">
            <v>16.3</v>
          </cell>
        </row>
        <row r="606">
          <cell r="B606" t="str">
            <v>090437</v>
          </cell>
          <cell r="C606" t="str">
            <v>TUBOS E PECAS, DIAM. 450 MM (B)</v>
          </cell>
          <cell r="D606" t="str">
            <v>M</v>
          </cell>
          <cell r="E606">
            <v>18.760000000000002</v>
          </cell>
        </row>
        <row r="607">
          <cell r="B607" t="str">
            <v>090451</v>
          </cell>
          <cell r="C607" t="str">
            <v>TUBOS E PECAS, DIAM. 100 MM (C)</v>
          </cell>
          <cell r="D607" t="str">
            <v>M</v>
          </cell>
          <cell r="E607">
            <v>5.34</v>
          </cell>
        </row>
        <row r="608">
          <cell r="B608" t="str">
            <v>090452</v>
          </cell>
          <cell r="C608" t="str">
            <v>TUBOS E PECAS, DIAM. 150 MM (C)</v>
          </cell>
          <cell r="D608" t="str">
            <v>M</v>
          </cell>
          <cell r="E608">
            <v>6.59</v>
          </cell>
        </row>
        <row r="609">
          <cell r="B609" t="str">
            <v>090453</v>
          </cell>
          <cell r="C609" t="str">
            <v>TUBOS E PECAS, DIAM. 200 MM (C)</v>
          </cell>
          <cell r="D609" t="str">
            <v>M</v>
          </cell>
          <cell r="E609">
            <v>7.8</v>
          </cell>
        </row>
        <row r="610">
          <cell r="B610" t="str">
            <v>090454</v>
          </cell>
          <cell r="C610" t="str">
            <v>TUBOS E PECAS, DIAM. 250 MM (C)</v>
          </cell>
          <cell r="D610" t="str">
            <v>M</v>
          </cell>
          <cell r="E610">
            <v>9.76</v>
          </cell>
        </row>
        <row r="611">
          <cell r="B611" t="str">
            <v>090455</v>
          </cell>
          <cell r="C611" t="str">
            <v>TUBOS E PECAS, DIAM. 300 MM (C)</v>
          </cell>
          <cell r="D611" t="str">
            <v>M</v>
          </cell>
          <cell r="E611">
            <v>11.53</v>
          </cell>
        </row>
        <row r="612">
          <cell r="B612" t="str">
            <v>090456</v>
          </cell>
          <cell r="C612" t="str">
            <v>TUBOS E PECAS, DIAM. 375 MM (C)</v>
          </cell>
          <cell r="D612" t="str">
            <v>M</v>
          </cell>
          <cell r="E612">
            <v>13.61</v>
          </cell>
        </row>
        <row r="613">
          <cell r="B613" t="str">
            <v>090457</v>
          </cell>
          <cell r="C613" t="str">
            <v>TUBOS E PECAS, DIAM. 450 MM (C)</v>
          </cell>
          <cell r="D613" t="str">
            <v>M</v>
          </cell>
          <cell r="E613">
            <v>15.84</v>
          </cell>
        </row>
        <row r="615">
          <cell r="B615" t="str">
            <v>090600</v>
          </cell>
          <cell r="C615" t="str">
            <v>ASSENTAMENTO SIMPLES DE TUBOS E PECAS DE PVC RIGIDO E PVC RIGIDO DEFOFO</v>
          </cell>
        </row>
        <row r="616">
          <cell r="B616" t="str">
            <v>090601</v>
          </cell>
          <cell r="C616" t="str">
            <v>TUBOS E PECAS, DIAMETRO 50 MM (A)</v>
          </cell>
          <cell r="D616" t="str">
            <v>M</v>
          </cell>
          <cell r="E616">
            <v>0.61</v>
          </cell>
        </row>
        <row r="617">
          <cell r="B617" t="str">
            <v>090602</v>
          </cell>
          <cell r="C617" t="str">
            <v>TUBOS E PECAS, DIAMETRO 75 MM (A)</v>
          </cell>
          <cell r="D617" t="str">
            <v>M</v>
          </cell>
          <cell r="E617">
            <v>0.75</v>
          </cell>
        </row>
        <row r="618">
          <cell r="B618" t="str">
            <v>090603</v>
          </cell>
          <cell r="C618" t="str">
            <v>TUBOS E PECAS, DIAMETRO 100 MM (A)</v>
          </cell>
          <cell r="D618" t="str">
            <v>M</v>
          </cell>
          <cell r="E618">
            <v>0.97</v>
          </cell>
        </row>
        <row r="619">
          <cell r="B619" t="str">
            <v>090604</v>
          </cell>
          <cell r="C619" t="str">
            <v>TUBOS E PECAS, DIAMETRO 150 MM (A)</v>
          </cell>
          <cell r="D619" t="str">
            <v>M</v>
          </cell>
          <cell r="E619">
            <v>1.52</v>
          </cell>
        </row>
        <row r="620">
          <cell r="B620" t="str">
            <v>090605</v>
          </cell>
          <cell r="C620" t="str">
            <v>TUBOS E PECAS, DIAMETRO 200 MM (A)</v>
          </cell>
          <cell r="D620" t="str">
            <v>M</v>
          </cell>
          <cell r="E620">
            <v>1.94</v>
          </cell>
        </row>
        <row r="621">
          <cell r="B621" t="str">
            <v>090606</v>
          </cell>
          <cell r="C621" t="str">
            <v>TUBOS E PECAS, DIAMETRO 300 MM (A)</v>
          </cell>
          <cell r="D621" t="str">
            <v>M</v>
          </cell>
          <cell r="E621">
            <v>3.12</v>
          </cell>
        </row>
        <row r="622">
          <cell r="B622" t="str">
            <v>090607</v>
          </cell>
          <cell r="C622" t="str">
            <v>TUBOS E PECAS, DIAMETRO 400 MM (A)</v>
          </cell>
          <cell r="D622" t="str">
            <v>M</v>
          </cell>
          <cell r="E622">
            <v>3.89</v>
          </cell>
        </row>
        <row r="623">
          <cell r="B623" t="str">
            <v>090631</v>
          </cell>
          <cell r="C623" t="str">
            <v>TUBOS E PECAS, DIAM. 50 MM (B)</v>
          </cell>
          <cell r="D623" t="str">
            <v>M</v>
          </cell>
          <cell r="E623">
            <v>0.46</v>
          </cell>
        </row>
        <row r="624">
          <cell r="B624" t="str">
            <v>090632</v>
          </cell>
          <cell r="C624" t="str">
            <v>TUBOS E PECAS, DIAM. 75 MM (B)</v>
          </cell>
          <cell r="D624" t="str">
            <v>M</v>
          </cell>
          <cell r="E624">
            <v>0.61</v>
          </cell>
        </row>
        <row r="625">
          <cell r="B625" t="str">
            <v>090633</v>
          </cell>
          <cell r="C625" t="str">
            <v>TUBOS E PECAS, DIAM. 100 MM (B)</v>
          </cell>
          <cell r="D625" t="str">
            <v>M</v>
          </cell>
          <cell r="E625">
            <v>0.75</v>
          </cell>
        </row>
        <row r="626">
          <cell r="B626" t="str">
            <v>090634</v>
          </cell>
          <cell r="C626" t="str">
            <v>TUBOS E PECAS, DIAM. 150 MM (B)</v>
          </cell>
          <cell r="D626" t="str">
            <v>M</v>
          </cell>
          <cell r="E626">
            <v>1.23</v>
          </cell>
        </row>
        <row r="627">
          <cell r="B627" t="str">
            <v>090635</v>
          </cell>
          <cell r="C627" t="str">
            <v>TUBOS E PECAS, DIAM. 200 MM (B)</v>
          </cell>
          <cell r="D627" t="str">
            <v>M</v>
          </cell>
          <cell r="E627">
            <v>1.52</v>
          </cell>
        </row>
        <row r="628">
          <cell r="B628" t="str">
            <v>090636</v>
          </cell>
          <cell r="C628" t="str">
            <v>TUBOS E PECAS, DIAM. 300 MM (B)</v>
          </cell>
          <cell r="D628" t="str">
            <v>M</v>
          </cell>
          <cell r="E628">
            <v>2.5</v>
          </cell>
        </row>
        <row r="629">
          <cell r="B629" t="str">
            <v>090637</v>
          </cell>
          <cell r="C629" t="str">
            <v>TUBOS E PECAS, DIAM. 400 MM (B)</v>
          </cell>
          <cell r="D629" t="str">
            <v>M</v>
          </cell>
          <cell r="E629">
            <v>3.12</v>
          </cell>
        </row>
        <row r="630">
          <cell r="B630" t="str">
            <v>090651</v>
          </cell>
          <cell r="C630" t="str">
            <v>TUBOS E PECAS, DIAM. 50 MM (C)</v>
          </cell>
          <cell r="D630" t="str">
            <v>M</v>
          </cell>
          <cell r="E630">
            <v>0.28999999999999998</v>
          </cell>
        </row>
        <row r="631">
          <cell r="B631" t="str">
            <v>090652</v>
          </cell>
          <cell r="C631" t="str">
            <v>TUBOS E PECAS, DIAM. 75 MM (C)</v>
          </cell>
          <cell r="D631" t="str">
            <v>M</v>
          </cell>
          <cell r="E631">
            <v>0.34</v>
          </cell>
        </row>
        <row r="632">
          <cell r="B632" t="str">
            <v>090653</v>
          </cell>
          <cell r="C632" t="str">
            <v>TUBOS E PECAS, DIAM. 100 MM (C)</v>
          </cell>
          <cell r="D632" t="str">
            <v>M</v>
          </cell>
          <cell r="E632">
            <v>0.46</v>
          </cell>
        </row>
        <row r="633">
          <cell r="B633" t="str">
            <v>090654</v>
          </cell>
          <cell r="C633" t="str">
            <v>TUBOS E PECAS, DIAM. 150 MM (C)</v>
          </cell>
          <cell r="D633" t="str">
            <v>M</v>
          </cell>
          <cell r="E633">
            <v>0.75</v>
          </cell>
        </row>
        <row r="634">
          <cell r="B634" t="str">
            <v>090655</v>
          </cell>
          <cell r="C634" t="str">
            <v>TUBOS E PECAS, DIAM. 200 MM (C)</v>
          </cell>
          <cell r="D634" t="str">
            <v>M</v>
          </cell>
          <cell r="E634">
            <v>0.97</v>
          </cell>
        </row>
        <row r="635">
          <cell r="B635" t="str">
            <v>090656</v>
          </cell>
          <cell r="C635" t="str">
            <v>TUBOS E PECAS, DIAM. 300 MM (C)</v>
          </cell>
          <cell r="D635" t="str">
            <v>M</v>
          </cell>
          <cell r="E635">
            <v>1.52</v>
          </cell>
        </row>
        <row r="636">
          <cell r="B636" t="str">
            <v>090657</v>
          </cell>
          <cell r="C636" t="str">
            <v>TUBOS E PECAS, DIAM. 400 MM (C)</v>
          </cell>
          <cell r="D636" t="str">
            <v>M</v>
          </cell>
          <cell r="E636">
            <v>1.94</v>
          </cell>
        </row>
        <row r="638">
          <cell r="B638" t="str">
            <v>090700</v>
          </cell>
          <cell r="C638" t="str">
            <v>ASSENTAMENTO SIMPLES DE TUBOS E PECAS DE FERRO FUNDIDO</v>
          </cell>
        </row>
        <row r="639">
          <cell r="B639" t="str">
            <v>090701</v>
          </cell>
          <cell r="C639" t="str">
            <v>TUBOS E PECAS, DIAMETRO 50 MM (A)</v>
          </cell>
          <cell r="D639" t="str">
            <v>M</v>
          </cell>
          <cell r="E639">
            <v>2.3199999999999998</v>
          </cell>
        </row>
        <row r="640">
          <cell r="B640" t="str">
            <v>090702</v>
          </cell>
          <cell r="C640" t="str">
            <v>TUBOS E PECAS, DIAMETRO 75 MM (A)</v>
          </cell>
          <cell r="D640" t="str">
            <v>M</v>
          </cell>
          <cell r="E640">
            <v>3.15</v>
          </cell>
        </row>
        <row r="641">
          <cell r="B641" t="str">
            <v>090703</v>
          </cell>
          <cell r="C641" t="str">
            <v>TUBOS E PECAS, DIAMETRO 100 MM (A)</v>
          </cell>
          <cell r="D641" t="str">
            <v>M</v>
          </cell>
          <cell r="E641">
            <v>4.26</v>
          </cell>
        </row>
        <row r="642">
          <cell r="B642" t="str">
            <v>090704</v>
          </cell>
          <cell r="C642" t="str">
            <v>TUBOS E PECAS, DIAMETRO 150 MM (A)</v>
          </cell>
          <cell r="D642" t="str">
            <v>M</v>
          </cell>
          <cell r="E642">
            <v>6.45</v>
          </cell>
        </row>
        <row r="643">
          <cell r="B643" t="str">
            <v>090705</v>
          </cell>
          <cell r="C643" t="str">
            <v>TUBOS E PECAS, DIAMETRO 200 MM (A)</v>
          </cell>
          <cell r="D643" t="str">
            <v>M</v>
          </cell>
          <cell r="E643">
            <v>7.03</v>
          </cell>
        </row>
        <row r="644">
          <cell r="B644" t="str">
            <v>090706</v>
          </cell>
          <cell r="C644" t="str">
            <v>TUBOS E PECAS, DIAMETRO 250 MM (A)</v>
          </cell>
          <cell r="D644" t="str">
            <v>M</v>
          </cell>
          <cell r="E644">
            <v>7.91</v>
          </cell>
        </row>
        <row r="645">
          <cell r="B645" t="str">
            <v>090707</v>
          </cell>
          <cell r="C645" t="str">
            <v>TUBOS E PECAS, DIAMETRO 300 MM (A)</v>
          </cell>
          <cell r="D645" t="str">
            <v>M</v>
          </cell>
          <cell r="E645">
            <v>10.01</v>
          </cell>
        </row>
        <row r="646">
          <cell r="B646" t="str">
            <v>090708</v>
          </cell>
          <cell r="C646" t="str">
            <v>TUBOS E PECAS, DIAMETRO 400 MM (A)</v>
          </cell>
          <cell r="D646" t="str">
            <v>M</v>
          </cell>
          <cell r="E646">
            <v>12.18</v>
          </cell>
        </row>
        <row r="647">
          <cell r="B647" t="str">
            <v>090709</v>
          </cell>
          <cell r="C647" t="str">
            <v>TUBOS E PECAS, DIAMETRO 500 MM (A)</v>
          </cell>
          <cell r="D647" t="str">
            <v>M</v>
          </cell>
          <cell r="E647">
            <v>14.64</v>
          </cell>
        </row>
        <row r="648">
          <cell r="B648" t="str">
            <v>090710</v>
          </cell>
          <cell r="C648" t="str">
            <v>TUBOS E PECAS, DIAMETRO 600 MM (A)</v>
          </cell>
          <cell r="D648" t="str">
            <v>M</v>
          </cell>
          <cell r="E648">
            <v>17.64</v>
          </cell>
        </row>
        <row r="649">
          <cell r="B649" t="str">
            <v>090711</v>
          </cell>
          <cell r="C649" t="str">
            <v>TUBOS E PECAS, DIAMETRO 700 MM (A)</v>
          </cell>
          <cell r="D649" t="str">
            <v>M</v>
          </cell>
          <cell r="E649">
            <v>22.5</v>
          </cell>
        </row>
        <row r="650">
          <cell r="B650" t="str">
            <v>090712</v>
          </cell>
          <cell r="C650" t="str">
            <v>TUBOS E PECAS, DIAMETRO 800 MM (A)</v>
          </cell>
          <cell r="D650" t="str">
            <v>M</v>
          </cell>
          <cell r="E650">
            <v>28.16</v>
          </cell>
        </row>
        <row r="651">
          <cell r="B651" t="str">
            <v>090731</v>
          </cell>
          <cell r="C651" t="str">
            <v>TUBOS E PECAS, DIAM. 50 MM (B)</v>
          </cell>
          <cell r="D651" t="str">
            <v>M</v>
          </cell>
          <cell r="E651">
            <v>1.84</v>
          </cell>
        </row>
        <row r="652">
          <cell r="B652" t="str">
            <v>090732</v>
          </cell>
          <cell r="C652" t="str">
            <v>TUBOS E PECAS, DIAM. 75 MM (B)</v>
          </cell>
          <cell r="D652" t="str">
            <v>M</v>
          </cell>
          <cell r="E652">
            <v>2.52</v>
          </cell>
        </row>
        <row r="653">
          <cell r="B653" t="str">
            <v>090733</v>
          </cell>
          <cell r="C653" t="str">
            <v>TUBOS E PECAS, DIAM. 100 MM (B)</v>
          </cell>
          <cell r="D653" t="str">
            <v>M</v>
          </cell>
          <cell r="E653">
            <v>3.41</v>
          </cell>
        </row>
        <row r="654">
          <cell r="B654" t="str">
            <v>090734</v>
          </cell>
          <cell r="C654" t="str">
            <v>TUBOS E PECAS, DIAM. 150 MM (B)</v>
          </cell>
          <cell r="D654" t="str">
            <v>M</v>
          </cell>
          <cell r="E654">
            <v>5.16</v>
          </cell>
        </row>
        <row r="655">
          <cell r="B655" t="str">
            <v>090735</v>
          </cell>
          <cell r="C655" t="str">
            <v>TUBOS E PECAS, DIAM. 200 MM (B)</v>
          </cell>
          <cell r="D655" t="str">
            <v>M</v>
          </cell>
          <cell r="E655">
            <v>5.63</v>
          </cell>
        </row>
        <row r="656">
          <cell r="B656" t="str">
            <v>090736</v>
          </cell>
          <cell r="C656" t="str">
            <v>TUBOS E PECAS, DIAM. 250 MM (B)</v>
          </cell>
          <cell r="D656" t="str">
            <v>M</v>
          </cell>
          <cell r="E656">
            <v>6.29</v>
          </cell>
        </row>
        <row r="657">
          <cell r="B657" t="str">
            <v>090737</v>
          </cell>
          <cell r="C657" t="str">
            <v>TUBOS E PECAS, DIAM. 300 MM (B)</v>
          </cell>
          <cell r="D657" t="str">
            <v>M</v>
          </cell>
          <cell r="E657">
            <v>7.99</v>
          </cell>
        </row>
        <row r="658">
          <cell r="B658" t="str">
            <v>090738</v>
          </cell>
          <cell r="C658" t="str">
            <v>TUBOS E PECAS, DIAM. 400 MM (B)</v>
          </cell>
          <cell r="D658" t="str">
            <v>M</v>
          </cell>
          <cell r="E658">
            <v>9.73</v>
          </cell>
        </row>
        <row r="659">
          <cell r="B659" t="str">
            <v>090739</v>
          </cell>
          <cell r="C659" t="str">
            <v>TUBOS E PECAS, DIAM. 500 MM (B)</v>
          </cell>
          <cell r="D659" t="str">
            <v>M</v>
          </cell>
          <cell r="E659">
            <v>11.69</v>
          </cell>
        </row>
        <row r="660">
          <cell r="B660" t="str">
            <v>090740</v>
          </cell>
          <cell r="C660" t="str">
            <v>TUBOS E PECAS, DIAM. 600 MM (B)</v>
          </cell>
          <cell r="D660" t="str">
            <v>M</v>
          </cell>
          <cell r="E660">
            <v>14.11</v>
          </cell>
        </row>
        <row r="661">
          <cell r="B661" t="str">
            <v>090741</v>
          </cell>
          <cell r="C661" t="str">
            <v>TUBOS E PECAS, DIAM. 700 MM (B)</v>
          </cell>
          <cell r="D661" t="str">
            <v>M</v>
          </cell>
          <cell r="E661">
            <v>17.96</v>
          </cell>
        </row>
        <row r="662">
          <cell r="B662" t="str">
            <v>090742</v>
          </cell>
          <cell r="C662" t="str">
            <v>TUBOS E PECAS, DIAM. 800 MM (B)</v>
          </cell>
          <cell r="D662" t="str">
            <v>M</v>
          </cell>
          <cell r="E662">
            <v>22.53</v>
          </cell>
        </row>
        <row r="663">
          <cell r="B663" t="str">
            <v>090751</v>
          </cell>
          <cell r="C663" t="str">
            <v>TUBOS E PECAS, DIAM. 50 MM (C)</v>
          </cell>
          <cell r="D663" t="str">
            <v>M</v>
          </cell>
          <cell r="E663">
            <v>1.1399999999999999</v>
          </cell>
        </row>
        <row r="664">
          <cell r="B664" t="str">
            <v>090752</v>
          </cell>
          <cell r="C664" t="str">
            <v>TUBOS E PECAS, DIAM. 75 MM (C)</v>
          </cell>
          <cell r="D664" t="str">
            <v>M</v>
          </cell>
          <cell r="E664">
            <v>1.55</v>
          </cell>
        </row>
        <row r="665">
          <cell r="B665" t="str">
            <v>090753</v>
          </cell>
          <cell r="C665" t="str">
            <v>TUBOS E PECAS, DIAM. 100 MM (C)</v>
          </cell>
          <cell r="D665" t="str">
            <v>M</v>
          </cell>
          <cell r="E665">
            <v>2.11</v>
          </cell>
        </row>
        <row r="666">
          <cell r="B666" t="str">
            <v>090754</v>
          </cell>
          <cell r="C666" t="str">
            <v>TUBOS E PECAS, DIAM. 150 MM (C)</v>
          </cell>
          <cell r="D666" t="str">
            <v>M</v>
          </cell>
          <cell r="E666">
            <v>3.19</v>
          </cell>
        </row>
        <row r="667">
          <cell r="B667" t="str">
            <v>090755</v>
          </cell>
          <cell r="C667" t="str">
            <v>TUBOS E PECAS, DIAM. 200 MM (C)</v>
          </cell>
          <cell r="D667" t="str">
            <v>M</v>
          </cell>
          <cell r="E667">
            <v>3.48</v>
          </cell>
        </row>
        <row r="668">
          <cell r="B668" t="str">
            <v>090756</v>
          </cell>
          <cell r="C668" t="str">
            <v>TUBOS E PECAS, DIAM. 250 MM (C)</v>
          </cell>
          <cell r="D668" t="str">
            <v>M</v>
          </cell>
          <cell r="E668">
            <v>3.93</v>
          </cell>
        </row>
        <row r="669">
          <cell r="B669" t="str">
            <v>090757</v>
          </cell>
          <cell r="C669" t="str">
            <v>TUBOS E PECAS, DIAM. 300 MM (C)</v>
          </cell>
          <cell r="D669" t="str">
            <v>M</v>
          </cell>
          <cell r="E669">
            <v>4.9800000000000004</v>
          </cell>
        </row>
        <row r="670">
          <cell r="B670" t="str">
            <v>090758</v>
          </cell>
          <cell r="C670" t="str">
            <v>TUBOS E PECAS, DIAM. 400 MM (C)</v>
          </cell>
          <cell r="D670" t="str">
            <v>M</v>
          </cell>
          <cell r="E670">
            <v>6.06</v>
          </cell>
        </row>
        <row r="671">
          <cell r="B671" t="str">
            <v>090759</v>
          </cell>
          <cell r="C671" t="str">
            <v>TUBOS E PECAS, DIAM. 500 MM (C)</v>
          </cell>
          <cell r="D671" t="str">
            <v>M</v>
          </cell>
          <cell r="E671">
            <v>7.3</v>
          </cell>
        </row>
        <row r="672">
          <cell r="B672" t="str">
            <v>090760</v>
          </cell>
          <cell r="C672" t="str">
            <v>TUBOS E PECAS, DIAM. 600 MM (C)</v>
          </cell>
          <cell r="D672" t="str">
            <v>M</v>
          </cell>
          <cell r="E672">
            <v>8.7899999999999991</v>
          </cell>
        </row>
        <row r="673">
          <cell r="B673" t="str">
            <v>090761</v>
          </cell>
          <cell r="C673" t="str">
            <v>TUBOS E PECAS, DIAM. 700 MM (C)</v>
          </cell>
          <cell r="D673" t="str">
            <v>M</v>
          </cell>
          <cell r="E673">
            <v>11.22</v>
          </cell>
        </row>
        <row r="674">
          <cell r="B674" t="str">
            <v>090762</v>
          </cell>
          <cell r="C674" t="str">
            <v>TUBOS E PECAS, DIAM. 800 MM (C)</v>
          </cell>
          <cell r="D674" t="str">
            <v>M</v>
          </cell>
          <cell r="E674">
            <v>14.08</v>
          </cell>
        </row>
        <row r="676">
          <cell r="B676" t="str">
            <v>090800</v>
          </cell>
          <cell r="C676" t="str">
            <v>MONTAGEM DE PECAS ESPECIAIS</v>
          </cell>
        </row>
        <row r="677">
          <cell r="B677" t="str">
            <v>090801</v>
          </cell>
          <cell r="C677" t="str">
            <v>PECAS ESPECIAIS</v>
          </cell>
          <cell r="D677" t="str">
            <v>KG</v>
          </cell>
          <cell r="E677">
            <v>1.51</v>
          </cell>
        </row>
        <row r="679">
          <cell r="B679" t="str">
            <v>090900</v>
          </cell>
          <cell r="C679" t="str">
            <v>ASSENTAMENTO SIMPLES DE TUBOS DE CONCRETO PARA AGUAS PLUVIAIS</v>
          </cell>
        </row>
        <row r="680">
          <cell r="B680" t="str">
            <v>090901</v>
          </cell>
          <cell r="C680" t="str">
            <v>TUBOS, DIAMETRO 300 MM (A)</v>
          </cell>
          <cell r="D680" t="str">
            <v>M</v>
          </cell>
          <cell r="E680">
            <v>3.93</v>
          </cell>
        </row>
        <row r="681">
          <cell r="B681" t="str">
            <v>090902</v>
          </cell>
          <cell r="C681" t="str">
            <v>TUBOS, DIAMETRO 400 MM (A)</v>
          </cell>
          <cell r="D681" t="str">
            <v>M</v>
          </cell>
          <cell r="E681">
            <v>4.8899999999999997</v>
          </cell>
        </row>
        <row r="682">
          <cell r="B682" t="str">
            <v>090903</v>
          </cell>
          <cell r="C682" t="str">
            <v>TUBOS, DIAMETRO 500 MM (A)</v>
          </cell>
          <cell r="D682" t="str">
            <v>M</v>
          </cell>
          <cell r="E682">
            <v>8.11</v>
          </cell>
        </row>
        <row r="683">
          <cell r="B683" t="str">
            <v>090904</v>
          </cell>
          <cell r="C683" t="str">
            <v>TUBOS, DIAMETRO 600 MM (A)</v>
          </cell>
          <cell r="D683" t="str">
            <v>M</v>
          </cell>
          <cell r="E683">
            <v>9.64</v>
          </cell>
        </row>
        <row r="684">
          <cell r="B684" t="str">
            <v>090905</v>
          </cell>
          <cell r="C684" t="str">
            <v>TUBOS, DIAMETRO 700 MM (A)</v>
          </cell>
          <cell r="D684" t="str">
            <v>M</v>
          </cell>
          <cell r="E684">
            <v>13.37</v>
          </cell>
        </row>
        <row r="685">
          <cell r="B685" t="str">
            <v>090906</v>
          </cell>
          <cell r="C685" t="str">
            <v>TUBOS, DIAMETRO 800 MM (A)</v>
          </cell>
          <cell r="D685" t="str">
            <v>M</v>
          </cell>
          <cell r="E685">
            <v>16.18</v>
          </cell>
        </row>
        <row r="686">
          <cell r="B686" t="str">
            <v>090907</v>
          </cell>
          <cell r="C686" t="str">
            <v>TUBOS, DIAMETRO 900 MM (A)</v>
          </cell>
          <cell r="D686" t="str">
            <v>M</v>
          </cell>
          <cell r="E686">
            <v>21.7</v>
          </cell>
        </row>
        <row r="687">
          <cell r="B687" t="str">
            <v>090908</v>
          </cell>
          <cell r="C687" t="str">
            <v>TUBOS, DIAMETRO 1000 MM (A)</v>
          </cell>
          <cell r="D687" t="str">
            <v>M</v>
          </cell>
          <cell r="E687">
            <v>25.98</v>
          </cell>
        </row>
        <row r="688">
          <cell r="B688" t="str">
            <v>090909</v>
          </cell>
          <cell r="C688" t="str">
            <v>TUBOS, DIAMETRO 1100 MM (A)</v>
          </cell>
          <cell r="D688" t="str">
            <v>M</v>
          </cell>
          <cell r="E688">
            <v>28.35</v>
          </cell>
        </row>
        <row r="689">
          <cell r="B689" t="str">
            <v>090910</v>
          </cell>
          <cell r="C689" t="str">
            <v>TUBOS, DIAMETRO 1200 MM (A)</v>
          </cell>
          <cell r="D689" t="str">
            <v>M</v>
          </cell>
          <cell r="E689">
            <v>38.880000000000003</v>
          </cell>
        </row>
        <row r="690">
          <cell r="B690" t="str">
            <v>090911</v>
          </cell>
          <cell r="C690" t="str">
            <v>TUBOS, DIAMETRO 1500 MM (A)</v>
          </cell>
          <cell r="D690" t="str">
            <v>M</v>
          </cell>
          <cell r="E690">
            <v>59.66</v>
          </cell>
        </row>
        <row r="691">
          <cell r="B691" t="str">
            <v>090912</v>
          </cell>
          <cell r="C691" t="str">
            <v>TUBOS, DIAMETRO 2000 MM (A)</v>
          </cell>
          <cell r="D691" t="str">
            <v>M</v>
          </cell>
          <cell r="E691">
            <v>102.83</v>
          </cell>
        </row>
        <row r="692">
          <cell r="B692" t="str">
            <v>090931</v>
          </cell>
          <cell r="C692" t="str">
            <v>TUBOS, DIAM. 300 MM (B)</v>
          </cell>
          <cell r="D692" t="str">
            <v>M</v>
          </cell>
          <cell r="E692">
            <v>3.2</v>
          </cell>
        </row>
        <row r="693">
          <cell r="B693" t="str">
            <v>090932</v>
          </cell>
          <cell r="C693" t="str">
            <v>TUBOS, DIAM. 400 MM (B)</v>
          </cell>
          <cell r="D693" t="str">
            <v>M</v>
          </cell>
          <cell r="E693">
            <v>4.0599999999999996</v>
          </cell>
        </row>
        <row r="694">
          <cell r="B694" t="str">
            <v>090933</v>
          </cell>
          <cell r="C694" t="str">
            <v>TUBOS, DIAM. 500 MM (B)</v>
          </cell>
          <cell r="D694" t="str">
            <v>M</v>
          </cell>
          <cell r="E694">
            <v>6.68</v>
          </cell>
        </row>
        <row r="695">
          <cell r="B695" t="str">
            <v>090934</v>
          </cell>
          <cell r="C695" t="str">
            <v>TUBOS, DIAM. 600 MM (B)</v>
          </cell>
          <cell r="D695" t="str">
            <v>M</v>
          </cell>
          <cell r="E695">
            <v>7.88</v>
          </cell>
        </row>
        <row r="696">
          <cell r="B696" t="str">
            <v>090935</v>
          </cell>
          <cell r="C696" t="str">
            <v>TUBOS, DIAM. 700 MM (B)</v>
          </cell>
          <cell r="D696" t="str">
            <v>M</v>
          </cell>
          <cell r="E696">
            <v>11.21</v>
          </cell>
        </row>
        <row r="697">
          <cell r="B697" t="str">
            <v>090936</v>
          </cell>
          <cell r="C697" t="str">
            <v>TUBOS, DIAM. 800 MM (B)</v>
          </cell>
          <cell r="D697" t="str">
            <v>M</v>
          </cell>
          <cell r="E697">
            <v>13.48</v>
          </cell>
        </row>
        <row r="698">
          <cell r="B698" t="str">
            <v>090937</v>
          </cell>
          <cell r="C698" t="str">
            <v>TUBOS, DIAM. 900 MM (B)</v>
          </cell>
          <cell r="D698" t="str">
            <v>M</v>
          </cell>
          <cell r="E698">
            <v>18.14</v>
          </cell>
        </row>
        <row r="699">
          <cell r="B699" t="str">
            <v>090938</v>
          </cell>
          <cell r="C699" t="str">
            <v>TUBOS, DIAM. 1000 MM (B)</v>
          </cell>
          <cell r="D699" t="str">
            <v>M</v>
          </cell>
          <cell r="E699">
            <v>21.67</v>
          </cell>
        </row>
        <row r="700">
          <cell r="B700" t="str">
            <v>090939</v>
          </cell>
          <cell r="C700" t="str">
            <v>TUBOS, DIAM. 1100 MM (B)</v>
          </cell>
          <cell r="D700" t="str">
            <v>M</v>
          </cell>
          <cell r="E700">
            <v>23.64</v>
          </cell>
        </row>
        <row r="701">
          <cell r="B701" t="str">
            <v>090940</v>
          </cell>
          <cell r="C701" t="str">
            <v>TUBOS, DIAM. 1200 MM (B)</v>
          </cell>
          <cell r="D701" t="str">
            <v>M</v>
          </cell>
          <cell r="E701">
            <v>32.39</v>
          </cell>
        </row>
        <row r="702">
          <cell r="B702" t="str">
            <v>090941</v>
          </cell>
          <cell r="C702" t="str">
            <v>TUBOS, DIAM. 1500 MM (B)</v>
          </cell>
          <cell r="D702" t="str">
            <v>M</v>
          </cell>
          <cell r="E702">
            <v>49.55</v>
          </cell>
        </row>
        <row r="703">
          <cell r="B703" t="str">
            <v>090942</v>
          </cell>
          <cell r="C703" t="str">
            <v>TUBOS, DIAM. 2000 MM (B)</v>
          </cell>
          <cell r="D703" t="str">
            <v>M</v>
          </cell>
          <cell r="E703">
            <v>86.39</v>
          </cell>
        </row>
        <row r="704">
          <cell r="B704" t="str">
            <v>090951</v>
          </cell>
          <cell r="C704" t="str">
            <v>TUBOS, DIAM. 300 MM (C)</v>
          </cell>
          <cell r="D704" t="str">
            <v>M</v>
          </cell>
          <cell r="E704">
            <v>2.14</v>
          </cell>
        </row>
        <row r="705">
          <cell r="B705" t="str">
            <v>090952</v>
          </cell>
          <cell r="C705" t="str">
            <v>TUBOS, DIAM. 400 MM (C)</v>
          </cell>
          <cell r="D705" t="str">
            <v>M</v>
          </cell>
          <cell r="E705">
            <v>2.79</v>
          </cell>
        </row>
        <row r="706">
          <cell r="B706" t="str">
            <v>090953</v>
          </cell>
          <cell r="C706" t="str">
            <v>TUBOS, DIAM. 500 MM (C)</v>
          </cell>
          <cell r="D706" t="str">
            <v>M</v>
          </cell>
          <cell r="E706">
            <v>4.54</v>
          </cell>
        </row>
        <row r="707">
          <cell r="B707" t="str">
            <v>090954</v>
          </cell>
          <cell r="C707" t="str">
            <v>TUBOS, DIAM. 600 MM (C)</v>
          </cell>
          <cell r="D707" t="str">
            <v>M</v>
          </cell>
          <cell r="E707">
            <v>5.37</v>
          </cell>
        </row>
        <row r="708">
          <cell r="B708" t="str">
            <v>090955</v>
          </cell>
          <cell r="C708" t="str">
            <v>TUBOS, DIAM. 700 MM (C)</v>
          </cell>
          <cell r="D708" t="str">
            <v>M</v>
          </cell>
          <cell r="E708">
            <v>7.92</v>
          </cell>
        </row>
        <row r="709">
          <cell r="B709" t="str">
            <v>090956</v>
          </cell>
          <cell r="C709" t="str">
            <v>TUBOS, DIAM. 800 MM (C)</v>
          </cell>
          <cell r="D709" t="str">
            <v>M</v>
          </cell>
          <cell r="E709">
            <v>9.4600000000000009</v>
          </cell>
        </row>
        <row r="710">
          <cell r="B710" t="str">
            <v>090957</v>
          </cell>
          <cell r="C710" t="str">
            <v>TUBOS, DIAM. 900 MM (C)</v>
          </cell>
          <cell r="D710" t="str">
            <v>M</v>
          </cell>
          <cell r="E710">
            <v>12.79</v>
          </cell>
        </row>
        <row r="711">
          <cell r="B711" t="str">
            <v>090958</v>
          </cell>
          <cell r="C711" t="str">
            <v>TUBOS, DIAM.1000 MM (C)</v>
          </cell>
          <cell r="D711" t="str">
            <v>M</v>
          </cell>
          <cell r="E711">
            <v>15.22</v>
          </cell>
        </row>
        <row r="712">
          <cell r="B712" t="str">
            <v>090959</v>
          </cell>
          <cell r="C712" t="str">
            <v>TUBOS, DIAM. 1100 MM (C)</v>
          </cell>
          <cell r="D712" t="str">
            <v>M</v>
          </cell>
          <cell r="E712">
            <v>16.54</v>
          </cell>
        </row>
        <row r="713">
          <cell r="B713" t="str">
            <v>090960</v>
          </cell>
          <cell r="C713" t="str">
            <v>TUBOS, DIAM. 1200 MM (C)</v>
          </cell>
          <cell r="D713" t="str">
            <v>M</v>
          </cell>
          <cell r="E713">
            <v>22.75</v>
          </cell>
        </row>
        <row r="714">
          <cell r="B714" t="str">
            <v>090961</v>
          </cell>
          <cell r="C714" t="str">
            <v>TUBOS, DIAM. 1500 MM (C)</v>
          </cell>
          <cell r="D714" t="str">
            <v>M</v>
          </cell>
          <cell r="E714">
            <v>34.39</v>
          </cell>
        </row>
        <row r="715">
          <cell r="B715" t="str">
            <v>090962</v>
          </cell>
          <cell r="C715" t="str">
            <v>TUBOS, DIAM. 2000 MM (C)</v>
          </cell>
          <cell r="D715" t="str">
            <v>M</v>
          </cell>
          <cell r="E715">
            <v>61.67</v>
          </cell>
        </row>
        <row r="717">
          <cell r="B717" t="str">
            <v>091000</v>
          </cell>
          <cell r="C717" t="str">
            <v>ASSENTAMENTO SIMPLES DE TUBOS DE CONCRETO PARA ESGOTOS SANITARIOS</v>
          </cell>
        </row>
        <row r="718">
          <cell r="B718" t="str">
            <v>091001</v>
          </cell>
          <cell r="C718" t="str">
            <v>TUBOS, DIAMETRO   400 MM (A)</v>
          </cell>
          <cell r="D718" t="str">
            <v>M</v>
          </cell>
          <cell r="E718">
            <v>7.63</v>
          </cell>
        </row>
        <row r="719">
          <cell r="B719" t="str">
            <v>091002</v>
          </cell>
          <cell r="C719" t="str">
            <v>TUBOS, DIAMETRO   500 MM (A)</v>
          </cell>
          <cell r="D719" t="str">
            <v>M</v>
          </cell>
          <cell r="E719">
            <v>11.22</v>
          </cell>
        </row>
        <row r="720">
          <cell r="B720" t="str">
            <v>091003</v>
          </cell>
          <cell r="C720" t="str">
            <v>TUBOS, DIAMETRO   600 MM (A)</v>
          </cell>
          <cell r="D720" t="str">
            <v>M</v>
          </cell>
          <cell r="E720">
            <v>13.39</v>
          </cell>
        </row>
        <row r="721">
          <cell r="B721" t="str">
            <v>091004</v>
          </cell>
          <cell r="C721" t="str">
            <v>TUBOS, DIAMETRO   700 MM (A)</v>
          </cell>
          <cell r="D721" t="str">
            <v>M</v>
          </cell>
          <cell r="E721">
            <v>15.78</v>
          </cell>
        </row>
        <row r="722">
          <cell r="B722" t="str">
            <v>091005</v>
          </cell>
          <cell r="C722" t="str">
            <v>TUBOS, DIAMETRO   800 MM (A)</v>
          </cell>
          <cell r="D722" t="str">
            <v>M</v>
          </cell>
          <cell r="E722">
            <v>19.64</v>
          </cell>
        </row>
        <row r="723">
          <cell r="B723" t="str">
            <v>091006</v>
          </cell>
          <cell r="C723" t="str">
            <v>TUBOS, DIAMETRO   900 MM (A)</v>
          </cell>
          <cell r="D723" t="str">
            <v>M</v>
          </cell>
          <cell r="E723">
            <v>24.93</v>
          </cell>
        </row>
        <row r="724">
          <cell r="B724" t="str">
            <v>091007</v>
          </cell>
          <cell r="C724" t="str">
            <v>TUBOS, DIAMETRO 1.000 MM (A)</v>
          </cell>
          <cell r="D724" t="str">
            <v>M</v>
          </cell>
          <cell r="E724">
            <v>30.93</v>
          </cell>
        </row>
        <row r="725">
          <cell r="B725" t="str">
            <v>091008</v>
          </cell>
          <cell r="C725" t="str">
            <v>TUBOS, DIAMETRO 1.100 MM (A)</v>
          </cell>
          <cell r="D725" t="str">
            <v>M</v>
          </cell>
          <cell r="E725">
            <v>41.25</v>
          </cell>
        </row>
        <row r="726">
          <cell r="B726" t="str">
            <v>091009</v>
          </cell>
          <cell r="C726" t="str">
            <v>TUBOS, DIAMETRO 1.200 MM (A)</v>
          </cell>
          <cell r="D726" t="str">
            <v>M</v>
          </cell>
          <cell r="E726">
            <v>58.94</v>
          </cell>
        </row>
        <row r="727">
          <cell r="B727" t="str">
            <v>091010</v>
          </cell>
          <cell r="C727" t="str">
            <v>TUBOS, DIAMETRO 1.500 MM (A)</v>
          </cell>
          <cell r="D727" t="str">
            <v>M</v>
          </cell>
          <cell r="E727">
            <v>89.96</v>
          </cell>
        </row>
        <row r="728">
          <cell r="B728" t="str">
            <v>091011</v>
          </cell>
          <cell r="C728" t="str">
            <v>TUBOS, DIAMETRO 2.000 MM (A)</v>
          </cell>
          <cell r="D728" t="str">
            <v>M</v>
          </cell>
          <cell r="E728">
            <v>132.62</v>
          </cell>
        </row>
        <row r="729">
          <cell r="B729" t="str">
            <v>091031</v>
          </cell>
          <cell r="C729" t="str">
            <v>TUBOS, DIAM. 400 MM (B)</v>
          </cell>
          <cell r="D729" t="str">
            <v>M</v>
          </cell>
          <cell r="E729">
            <v>6.1</v>
          </cell>
        </row>
        <row r="730">
          <cell r="B730" t="str">
            <v>091032</v>
          </cell>
          <cell r="C730" t="str">
            <v>TUBOS, DIAM. 500 MM (B)</v>
          </cell>
          <cell r="D730" t="str">
            <v>M</v>
          </cell>
          <cell r="E730">
            <v>8.9600000000000009</v>
          </cell>
        </row>
        <row r="731">
          <cell r="B731" t="str">
            <v>091033</v>
          </cell>
          <cell r="C731" t="str">
            <v>TUBOS, DIAM. 600 MM (B)</v>
          </cell>
          <cell r="D731" t="str">
            <v>M</v>
          </cell>
          <cell r="E731">
            <v>10.69</v>
          </cell>
        </row>
        <row r="732">
          <cell r="B732" t="str">
            <v>091034</v>
          </cell>
          <cell r="C732" t="str">
            <v>TUBOS, DIAM. 700 MM (B)</v>
          </cell>
          <cell r="D732" t="str">
            <v>M</v>
          </cell>
          <cell r="E732">
            <v>12.63</v>
          </cell>
        </row>
        <row r="733">
          <cell r="B733" t="str">
            <v>091035</v>
          </cell>
          <cell r="C733" t="str">
            <v>TUBOS, DIAM. 800 MM (B)</v>
          </cell>
          <cell r="D733" t="str">
            <v>M</v>
          </cell>
          <cell r="E733">
            <v>15.68</v>
          </cell>
        </row>
        <row r="734">
          <cell r="B734" t="str">
            <v>091036</v>
          </cell>
          <cell r="C734" t="str">
            <v>TUBOS, DIAM. 900 MM (B)</v>
          </cell>
          <cell r="D734" t="str">
            <v>M</v>
          </cell>
          <cell r="E734">
            <v>19.93</v>
          </cell>
        </row>
        <row r="735">
          <cell r="B735" t="str">
            <v>091037</v>
          </cell>
          <cell r="C735" t="str">
            <v>TUBOS, DIAM. 1000 MM (B)</v>
          </cell>
          <cell r="D735" t="str">
            <v>M</v>
          </cell>
          <cell r="E735">
            <v>24.73</v>
          </cell>
        </row>
        <row r="736">
          <cell r="B736" t="str">
            <v>091038</v>
          </cell>
          <cell r="C736" t="str">
            <v>TUBOS, DIAM. 1100 MM (B)</v>
          </cell>
          <cell r="D736" t="str">
            <v>M</v>
          </cell>
          <cell r="E736">
            <v>32.979999999999997</v>
          </cell>
        </row>
        <row r="737">
          <cell r="B737" t="str">
            <v>091039</v>
          </cell>
          <cell r="C737" t="str">
            <v>TUBOS, DIAM. 1200 MM (B)</v>
          </cell>
          <cell r="D737" t="str">
            <v>M</v>
          </cell>
          <cell r="E737">
            <v>47.13</v>
          </cell>
        </row>
        <row r="738">
          <cell r="B738" t="str">
            <v>091040</v>
          </cell>
          <cell r="C738" t="str">
            <v>TUBOS, DIAM. 1500 MM (B)</v>
          </cell>
          <cell r="D738" t="str">
            <v>M</v>
          </cell>
          <cell r="E738">
            <v>71.95</v>
          </cell>
        </row>
        <row r="739">
          <cell r="B739" t="str">
            <v>091041</v>
          </cell>
          <cell r="C739" t="str">
            <v>TUBOS, DIAM. 2000 MM (B)</v>
          </cell>
          <cell r="D739" t="str">
            <v>M</v>
          </cell>
          <cell r="E739">
            <v>106.06</v>
          </cell>
        </row>
        <row r="740">
          <cell r="B740" t="str">
            <v>091051</v>
          </cell>
          <cell r="C740" t="str">
            <v>TUBOS, DIAM. 400 MM (C)</v>
          </cell>
          <cell r="D740" t="str">
            <v>M</v>
          </cell>
          <cell r="E740">
            <v>3.8</v>
          </cell>
        </row>
        <row r="741">
          <cell r="B741" t="str">
            <v>091052</v>
          </cell>
          <cell r="C741" t="str">
            <v>TUBOS, DIAM. 500 MM (C)</v>
          </cell>
          <cell r="D741" t="str">
            <v>M</v>
          </cell>
          <cell r="E741">
            <v>5.59</v>
          </cell>
        </row>
        <row r="742">
          <cell r="B742" t="str">
            <v>091053</v>
          </cell>
          <cell r="C742" t="str">
            <v>TUBOS, DIAM. 600 MM (C)</v>
          </cell>
          <cell r="D742" t="str">
            <v>M</v>
          </cell>
          <cell r="E742">
            <v>6.68</v>
          </cell>
        </row>
        <row r="743">
          <cell r="B743" t="str">
            <v>091054</v>
          </cell>
          <cell r="C743" t="str">
            <v>TUBOS, DIAM. 700 MM (C)</v>
          </cell>
          <cell r="D743" t="str">
            <v>M</v>
          </cell>
          <cell r="E743">
            <v>7.88</v>
          </cell>
        </row>
        <row r="744">
          <cell r="B744" t="str">
            <v>091055</v>
          </cell>
          <cell r="C744" t="str">
            <v>TUBOS, DIAM. 800 MM (C)</v>
          </cell>
          <cell r="D744" t="str">
            <v>M</v>
          </cell>
          <cell r="E744">
            <v>9.81</v>
          </cell>
        </row>
        <row r="745">
          <cell r="B745" t="str">
            <v>091056</v>
          </cell>
          <cell r="C745" t="str">
            <v>TUBOS, DIAM. 900 MM (C)</v>
          </cell>
          <cell r="D745" t="str">
            <v>M</v>
          </cell>
          <cell r="E745">
            <v>12.44</v>
          </cell>
        </row>
        <row r="746">
          <cell r="B746" t="str">
            <v>091057</v>
          </cell>
          <cell r="C746" t="str">
            <v>TUBOS, DIAM. 1000 MM (C)</v>
          </cell>
          <cell r="D746" t="str">
            <v>M</v>
          </cell>
          <cell r="E746">
            <v>15.45</v>
          </cell>
        </row>
        <row r="747">
          <cell r="B747" t="str">
            <v>091058</v>
          </cell>
          <cell r="C747" t="str">
            <v>TUBOS, DIAM. 1100 MM (C)</v>
          </cell>
          <cell r="D747" t="str">
            <v>M</v>
          </cell>
          <cell r="E747">
            <v>20.61</v>
          </cell>
        </row>
        <row r="748">
          <cell r="B748" t="str">
            <v>091059</v>
          </cell>
          <cell r="C748" t="str">
            <v>TUBOS, DIAM. 1200 MM (C)</v>
          </cell>
          <cell r="D748" t="str">
            <v>M</v>
          </cell>
          <cell r="E748">
            <v>29.45</v>
          </cell>
        </row>
        <row r="749">
          <cell r="B749" t="str">
            <v>091060</v>
          </cell>
          <cell r="C749" t="str">
            <v>TUBOS, DIAM. 1500 MM (C)</v>
          </cell>
          <cell r="D749" t="str">
            <v>M</v>
          </cell>
          <cell r="E749">
            <v>44.98</v>
          </cell>
        </row>
        <row r="750">
          <cell r="B750" t="str">
            <v>091061</v>
          </cell>
          <cell r="C750" t="str">
            <v>TUBOS, DIAM. 2000 MM (C)</v>
          </cell>
          <cell r="D750" t="str">
            <v>M</v>
          </cell>
          <cell r="E750">
            <v>66.3</v>
          </cell>
        </row>
        <row r="752">
          <cell r="B752" t="str">
            <v>091100</v>
          </cell>
          <cell r="C752" t="str">
            <v>ASSENTAMENTO DE TUBOS E PECAS DE ACO ( INCLUINDO SOLDAGEM DAS JUNTAS )</v>
          </cell>
        </row>
        <row r="753">
          <cell r="B753" t="str">
            <v>091101</v>
          </cell>
          <cell r="C753" t="str">
            <v>TUBOS E PECAS,DIAMETRO 28 POL (A)</v>
          </cell>
          <cell r="D753" t="str">
            <v>M</v>
          </cell>
          <cell r="E753">
            <v>120.07</v>
          </cell>
        </row>
        <row r="754">
          <cell r="B754" t="str">
            <v>091102</v>
          </cell>
          <cell r="C754" t="str">
            <v>TUBOS E PECAS,DIAMETRO 30 POL (A)</v>
          </cell>
          <cell r="D754" t="str">
            <v>M</v>
          </cell>
          <cell r="E754">
            <v>124.28</v>
          </cell>
        </row>
        <row r="755">
          <cell r="B755" t="str">
            <v>091103</v>
          </cell>
          <cell r="C755" t="str">
            <v>TUBOS E PECAS,DIAMETRO 32 POL (A)</v>
          </cell>
          <cell r="D755" t="str">
            <v>M</v>
          </cell>
          <cell r="E755">
            <v>128.55000000000001</v>
          </cell>
        </row>
        <row r="756">
          <cell r="B756" t="str">
            <v>091104</v>
          </cell>
          <cell r="C756" t="str">
            <v>TUBOS E PECAS DIAMETRO 36 POL (A)</v>
          </cell>
          <cell r="D756" t="str">
            <v>M</v>
          </cell>
          <cell r="E756">
            <v>137.37</v>
          </cell>
        </row>
        <row r="757">
          <cell r="B757" t="str">
            <v>091105</v>
          </cell>
          <cell r="C757" t="str">
            <v>TUBOS E PECAS,DIAMETRO 40 POL (A)</v>
          </cell>
          <cell r="D757" t="str">
            <v>M</v>
          </cell>
          <cell r="E757">
            <v>146.55000000000001</v>
          </cell>
        </row>
        <row r="758">
          <cell r="B758" t="str">
            <v>091106</v>
          </cell>
          <cell r="C758" t="str">
            <v>TUBOS E PECAS,DIAMETRO 42 POL (A)</v>
          </cell>
          <cell r="D758" t="str">
            <v>M</v>
          </cell>
          <cell r="E758">
            <v>160.31</v>
          </cell>
        </row>
        <row r="759">
          <cell r="B759" t="str">
            <v>091107</v>
          </cell>
          <cell r="C759" t="str">
            <v>TUBOS E PECAS,DIAMETRO 48 POL (A)</v>
          </cell>
          <cell r="D759" t="str">
            <v>M</v>
          </cell>
          <cell r="E759">
            <v>177.56</v>
          </cell>
        </row>
        <row r="760">
          <cell r="B760" t="str">
            <v>091108</v>
          </cell>
          <cell r="C760" t="str">
            <v>TUBOS E PECAS,DIAMETRO 60 POL (A)</v>
          </cell>
          <cell r="D760" t="str">
            <v>M</v>
          </cell>
          <cell r="E760">
            <v>235.15</v>
          </cell>
        </row>
        <row r="761">
          <cell r="B761" t="str">
            <v>091109</v>
          </cell>
          <cell r="C761" t="str">
            <v>TUBOS E PECAS,DIAMETRO 72 POL (A)</v>
          </cell>
          <cell r="D761" t="str">
            <v>M</v>
          </cell>
          <cell r="E761">
            <v>287.63</v>
          </cell>
        </row>
        <row r="762">
          <cell r="B762" t="str">
            <v>091110</v>
          </cell>
          <cell r="C762" t="str">
            <v>TUBOS E PACAS,DIAMETRO 84 POL (A)</v>
          </cell>
          <cell r="D762" t="str">
            <v>M</v>
          </cell>
          <cell r="E762">
            <v>383.14</v>
          </cell>
        </row>
        <row r="763">
          <cell r="B763" t="str">
            <v>091111</v>
          </cell>
          <cell r="C763" t="str">
            <v>TUBOS E PECAS,DIAMETRO 100 POL (A)</v>
          </cell>
          <cell r="D763" t="str">
            <v>M</v>
          </cell>
          <cell r="E763">
            <v>584.79999999999995</v>
          </cell>
        </row>
        <row r="764">
          <cell r="B764" t="str">
            <v>091131</v>
          </cell>
          <cell r="C764" t="str">
            <v>TUBOS E PECAS, DIAM. 28 POL (B)</v>
          </cell>
          <cell r="D764" t="str">
            <v>M</v>
          </cell>
          <cell r="E764">
            <v>97.36</v>
          </cell>
        </row>
        <row r="765">
          <cell r="B765" t="str">
            <v>091132</v>
          </cell>
          <cell r="C765" t="str">
            <v>TUBOS E PECAS, DIAM. 30 POL (B)</v>
          </cell>
          <cell r="D765" t="str">
            <v>M</v>
          </cell>
          <cell r="E765">
            <v>100.86</v>
          </cell>
        </row>
        <row r="766">
          <cell r="B766" t="str">
            <v>091133</v>
          </cell>
          <cell r="C766" t="str">
            <v>TUBOS E PECAS, DIAM. 32 POL (B)</v>
          </cell>
          <cell r="D766" t="str">
            <v>M</v>
          </cell>
          <cell r="E766">
            <v>104.36</v>
          </cell>
        </row>
        <row r="767">
          <cell r="B767" t="str">
            <v>091134</v>
          </cell>
          <cell r="C767" t="str">
            <v>TUBOS E PECAS, DIAM. 36 POL (B)</v>
          </cell>
          <cell r="D767" t="str">
            <v>M</v>
          </cell>
          <cell r="E767">
            <v>111.6</v>
          </cell>
        </row>
        <row r="768">
          <cell r="B768" t="str">
            <v>091135</v>
          </cell>
          <cell r="C768" t="str">
            <v>TUBOS E PECAS, DIAM. 40 POL (B)</v>
          </cell>
          <cell r="D768" t="str">
            <v>M</v>
          </cell>
          <cell r="E768">
            <v>119.15</v>
          </cell>
        </row>
        <row r="769">
          <cell r="B769" t="str">
            <v>091136</v>
          </cell>
          <cell r="C769" t="str">
            <v>TUBOS E PECAS, DIAM. 42 POL (B)</v>
          </cell>
          <cell r="D769" t="str">
            <v>M</v>
          </cell>
          <cell r="E769">
            <v>131.22999999999999</v>
          </cell>
        </row>
        <row r="770">
          <cell r="B770" t="str">
            <v>091137</v>
          </cell>
          <cell r="C770" t="str">
            <v>TUBOS E PECAS, DIAM. 48 POL (B)</v>
          </cell>
          <cell r="D770" t="str">
            <v>M</v>
          </cell>
          <cell r="E770">
            <v>145.47999999999999</v>
          </cell>
        </row>
        <row r="771">
          <cell r="B771" t="str">
            <v>091138</v>
          </cell>
          <cell r="C771" t="str">
            <v>TUBOS E PECAS, DIAM. 60 POL (B)</v>
          </cell>
          <cell r="D771" t="str">
            <v>M</v>
          </cell>
          <cell r="E771">
            <v>192.38</v>
          </cell>
        </row>
        <row r="772">
          <cell r="B772" t="str">
            <v>091139</v>
          </cell>
          <cell r="C772" t="str">
            <v>TUBOS E PECAS, DIAM. 72 POL (B)</v>
          </cell>
          <cell r="D772" t="str">
            <v>M</v>
          </cell>
          <cell r="E772">
            <v>235.25</v>
          </cell>
        </row>
        <row r="773">
          <cell r="B773" t="str">
            <v>091140</v>
          </cell>
          <cell r="C773" t="str">
            <v>TUBOS E PECAS, DIAM. 84 POL (B)</v>
          </cell>
          <cell r="D773" t="str">
            <v>M</v>
          </cell>
          <cell r="E773">
            <v>313.61</v>
          </cell>
        </row>
        <row r="774">
          <cell r="B774" t="str">
            <v>091141</v>
          </cell>
          <cell r="C774" t="str">
            <v>TUBOS E PECAS, DIAM. 100 POL (B)</v>
          </cell>
          <cell r="D774" t="str">
            <v>M</v>
          </cell>
          <cell r="E774">
            <v>477.49</v>
          </cell>
        </row>
        <row r="775">
          <cell r="B775" t="str">
            <v>091151</v>
          </cell>
          <cell r="C775" t="str">
            <v>TUBOS E PECAS, DIAM. 28 POL (C)</v>
          </cell>
          <cell r="D775" t="str">
            <v>M</v>
          </cell>
          <cell r="E775">
            <v>63.41</v>
          </cell>
        </row>
        <row r="776">
          <cell r="B776" t="str">
            <v>091152</v>
          </cell>
          <cell r="C776" t="str">
            <v>TUBOS E PECAS, DIAM. 30 POL (C)</v>
          </cell>
          <cell r="D776" t="str">
            <v>M</v>
          </cell>
          <cell r="E776">
            <v>65.760000000000005</v>
          </cell>
        </row>
        <row r="777">
          <cell r="B777" t="str">
            <v>091153</v>
          </cell>
          <cell r="C777" t="str">
            <v>TUBOS E PECAS, DIAM. 32 POL (C)</v>
          </cell>
          <cell r="D777" t="str">
            <v>M</v>
          </cell>
          <cell r="E777">
            <v>68.13</v>
          </cell>
        </row>
        <row r="778">
          <cell r="B778" t="str">
            <v>091154</v>
          </cell>
          <cell r="C778" t="str">
            <v>TUBOS E PECAS, DIAM. 36 POL (C)</v>
          </cell>
          <cell r="D778" t="str">
            <v>M</v>
          </cell>
          <cell r="E778">
            <v>73.040000000000006</v>
          </cell>
        </row>
        <row r="779">
          <cell r="B779" t="str">
            <v>091155</v>
          </cell>
          <cell r="C779" t="str">
            <v>TUBOS E PECAS, DIAM. 40 POL (C)</v>
          </cell>
          <cell r="D779" t="str">
            <v>M</v>
          </cell>
          <cell r="E779">
            <v>78.11</v>
          </cell>
        </row>
        <row r="780">
          <cell r="B780" t="str">
            <v>091156</v>
          </cell>
          <cell r="C780" t="str">
            <v>TUBOS E PECAS, DIAM. 42 POL (C)</v>
          </cell>
          <cell r="D780" t="str">
            <v>M</v>
          </cell>
          <cell r="E780">
            <v>87.34</v>
          </cell>
        </row>
        <row r="781">
          <cell r="B781" t="str">
            <v>091157</v>
          </cell>
          <cell r="C781" t="str">
            <v>TUBOS E PECAS, DIAM. 48 POL (C)</v>
          </cell>
          <cell r="D781" t="str">
            <v>M</v>
          </cell>
          <cell r="E781">
            <v>97.02</v>
          </cell>
        </row>
        <row r="782">
          <cell r="B782" t="str">
            <v>091158</v>
          </cell>
          <cell r="C782" t="str">
            <v>TUBOS E PECAS, DIAM. 60 POL (C)</v>
          </cell>
          <cell r="D782" t="str">
            <v>M</v>
          </cell>
          <cell r="E782">
            <v>127.86</v>
          </cell>
        </row>
        <row r="783">
          <cell r="B783" t="str">
            <v>091159</v>
          </cell>
          <cell r="C783" t="str">
            <v>TUBOS E PECAS, DIAM. 72 POL (C)</v>
          </cell>
          <cell r="D783" t="str">
            <v>M</v>
          </cell>
          <cell r="E783">
            <v>156.18</v>
          </cell>
        </row>
        <row r="784">
          <cell r="B784" t="str">
            <v>091160</v>
          </cell>
          <cell r="C784" t="str">
            <v>TUBOS E PECAS, DIAM. 84 POL (C)</v>
          </cell>
          <cell r="D784" t="str">
            <v>M</v>
          </cell>
          <cell r="E784">
            <v>208.22</v>
          </cell>
        </row>
        <row r="785">
          <cell r="B785" t="str">
            <v>091161</v>
          </cell>
          <cell r="C785" t="str">
            <v>TUBOS E PECAS, DIAM. 100 POL (C)</v>
          </cell>
          <cell r="D785" t="str">
            <v>M</v>
          </cell>
          <cell r="E785">
            <v>316.73</v>
          </cell>
        </row>
        <row r="787">
          <cell r="B787" t="str">
            <v>091300</v>
          </cell>
          <cell r="C787" t="str">
            <v>ANEIS DE MASTIQUE BETUMINOSO - TUBULACOES DE ACO</v>
          </cell>
        </row>
        <row r="788">
          <cell r="B788" t="str">
            <v>091301</v>
          </cell>
          <cell r="C788" t="str">
            <v>ANEL DE MASTIQUE BETUMINOSO,DIAMETRO 28 POL</v>
          </cell>
          <cell r="D788" t="str">
            <v>UN</v>
          </cell>
          <cell r="E788">
            <v>38.450000000000003</v>
          </cell>
        </row>
        <row r="789">
          <cell r="B789" t="str">
            <v>091302</v>
          </cell>
          <cell r="C789" t="str">
            <v>ANEL DE MASTIQUE BETUMINOSO,DIAMETRO 30 POL</v>
          </cell>
          <cell r="D789" t="str">
            <v>UN</v>
          </cell>
          <cell r="E789">
            <v>41.26</v>
          </cell>
        </row>
        <row r="790">
          <cell r="B790" t="str">
            <v>091303</v>
          </cell>
          <cell r="C790" t="str">
            <v>ANEL DE MASTIQUE BETUMINOSO,DIAMETRO 32 POL</v>
          </cell>
          <cell r="D790" t="str">
            <v>UN</v>
          </cell>
          <cell r="E790">
            <v>44.07</v>
          </cell>
        </row>
        <row r="791">
          <cell r="B791" t="str">
            <v>091304</v>
          </cell>
          <cell r="C791" t="str">
            <v>ANEL DE MASTIQUE BETUMINOSO,DIAMETRO 36 POL</v>
          </cell>
          <cell r="D791" t="str">
            <v>UN</v>
          </cell>
          <cell r="E791">
            <v>49.39</v>
          </cell>
        </row>
        <row r="792">
          <cell r="B792" t="str">
            <v>091305</v>
          </cell>
          <cell r="C792" t="str">
            <v>ANEL DE MASTIQUE BETUMINOSO,DIAMETRO 40 POL</v>
          </cell>
          <cell r="D792" t="str">
            <v>UN</v>
          </cell>
          <cell r="E792">
            <v>54.76</v>
          </cell>
        </row>
        <row r="793">
          <cell r="B793" t="str">
            <v>091306</v>
          </cell>
          <cell r="C793" t="str">
            <v>ANEL DE MASTIQUE BETUMINOSO,DIAMETRO 42 POL</v>
          </cell>
          <cell r="D793" t="str">
            <v>UN</v>
          </cell>
          <cell r="E793">
            <v>57.58</v>
          </cell>
        </row>
        <row r="794">
          <cell r="B794" t="str">
            <v>091307</v>
          </cell>
          <cell r="C794" t="str">
            <v>ANEL DE MASTIQUE BETUMINOSO,DIAMETRO 48 POL</v>
          </cell>
          <cell r="D794" t="str">
            <v>UN</v>
          </cell>
          <cell r="E794">
            <v>65.75</v>
          </cell>
        </row>
        <row r="795">
          <cell r="B795" t="str">
            <v>091308</v>
          </cell>
          <cell r="C795" t="str">
            <v>ANEL DE MASTIQUE BETUMINOSO,DIAMETRO 60 POL</v>
          </cell>
          <cell r="D795" t="str">
            <v>UN</v>
          </cell>
          <cell r="E795">
            <v>82.14</v>
          </cell>
        </row>
        <row r="796">
          <cell r="B796" t="str">
            <v>091309</v>
          </cell>
          <cell r="C796" t="str">
            <v>ANEL DE MASTIQUE BETUMINOSO,DIAMETRO 72 POL</v>
          </cell>
          <cell r="D796" t="str">
            <v>UN</v>
          </cell>
          <cell r="E796">
            <v>98.65</v>
          </cell>
        </row>
        <row r="797">
          <cell r="B797" t="str">
            <v>091310</v>
          </cell>
          <cell r="C797" t="str">
            <v>ANEL DE MASTIQUE BETUMINOSO,DIAMETRO 84 POL</v>
          </cell>
          <cell r="D797" t="str">
            <v>UN</v>
          </cell>
          <cell r="E797">
            <v>115.21</v>
          </cell>
        </row>
        <row r="798">
          <cell r="B798" t="str">
            <v>091311</v>
          </cell>
          <cell r="C798" t="str">
            <v>ANEL DE MASTIQUE BETUMINOSO,DIAMETRO 100 POL</v>
          </cell>
          <cell r="D798" t="str">
            <v>UN</v>
          </cell>
          <cell r="E798">
            <v>137.16999999999999</v>
          </cell>
        </row>
        <row r="800">
          <cell r="B800" t="str">
            <v>091400</v>
          </cell>
          <cell r="C800" t="str">
            <v>FABRICACAO DE CURVAS, A PARTIR DE TUBOS DE ACO, 3 A 22,5 GR</v>
          </cell>
        </row>
        <row r="801">
          <cell r="B801" t="str">
            <v>091401</v>
          </cell>
          <cell r="C801" t="str">
            <v>CURVA DE ACO DIAMETRO 28 POL</v>
          </cell>
          <cell r="D801" t="str">
            <v>UN</v>
          </cell>
          <cell r="E801">
            <v>1082.4000000000001</v>
          </cell>
        </row>
        <row r="802">
          <cell r="B802" t="str">
            <v>091402</v>
          </cell>
          <cell r="C802" t="str">
            <v>CURVA DE ACO DIAMETRO 30 POL</v>
          </cell>
          <cell r="D802" t="str">
            <v>UN</v>
          </cell>
          <cell r="E802">
            <v>1171.6600000000001</v>
          </cell>
        </row>
        <row r="803">
          <cell r="B803" t="str">
            <v>091403</v>
          </cell>
          <cell r="C803" t="str">
            <v>CURVA DE ACO DIAMETRO 32 POL</v>
          </cell>
          <cell r="D803" t="str">
            <v>UN</v>
          </cell>
          <cell r="E803">
            <v>1244.99</v>
          </cell>
        </row>
        <row r="804">
          <cell r="B804" t="str">
            <v>091404</v>
          </cell>
          <cell r="C804" t="str">
            <v>CURVA DE ACO DIAMETRO 36 POL</v>
          </cell>
          <cell r="D804" t="str">
            <v>UN</v>
          </cell>
          <cell r="E804">
            <v>1407.47</v>
          </cell>
        </row>
        <row r="805">
          <cell r="B805" t="str">
            <v>091405</v>
          </cell>
          <cell r="C805" t="str">
            <v>CURVA DE ACO DIAMETRO 40 POL</v>
          </cell>
          <cell r="D805" t="str">
            <v>UN</v>
          </cell>
          <cell r="E805">
            <v>1634.57</v>
          </cell>
        </row>
        <row r="806">
          <cell r="B806" t="str">
            <v>091406</v>
          </cell>
          <cell r="C806" t="str">
            <v>CURVA DE ACO DIAMETRO 42 POL.</v>
          </cell>
          <cell r="D806" t="str">
            <v>UN</v>
          </cell>
          <cell r="E806">
            <v>1984.14</v>
          </cell>
        </row>
        <row r="807">
          <cell r="B807" t="str">
            <v>091407</v>
          </cell>
          <cell r="C807" t="str">
            <v>CURVA DE ACO DIAMETRO 48 POL.</v>
          </cell>
          <cell r="D807" t="str">
            <v>UN</v>
          </cell>
          <cell r="E807">
            <v>2779.3</v>
          </cell>
        </row>
        <row r="808">
          <cell r="B808" t="str">
            <v>091408</v>
          </cell>
          <cell r="C808" t="str">
            <v>CURVA DE ACO DIAMETRO 60 POL.</v>
          </cell>
          <cell r="D808" t="str">
            <v>UN</v>
          </cell>
          <cell r="E808">
            <v>3611.41</v>
          </cell>
        </row>
        <row r="809">
          <cell r="B809" t="str">
            <v>091409</v>
          </cell>
          <cell r="C809" t="str">
            <v>CURVA DE ACO DIAMETRO 72 POL.</v>
          </cell>
          <cell r="D809" t="str">
            <v>UN</v>
          </cell>
          <cell r="E809">
            <v>4502.1099999999997</v>
          </cell>
        </row>
        <row r="810">
          <cell r="B810" t="str">
            <v>091410</v>
          </cell>
          <cell r="C810" t="str">
            <v>CURVA DE ACO DIAMETRO 84 POL.</v>
          </cell>
          <cell r="D810" t="str">
            <v>UN</v>
          </cell>
          <cell r="E810">
            <v>5997.63</v>
          </cell>
        </row>
        <row r="811">
          <cell r="B811" t="str">
            <v>091411</v>
          </cell>
          <cell r="C811" t="str">
            <v>CURVA DE ACO DIAMETRO 100 POL.</v>
          </cell>
          <cell r="D811" t="str">
            <v>UN</v>
          </cell>
          <cell r="E811">
            <v>8102.33</v>
          </cell>
        </row>
        <row r="813">
          <cell r="B813" t="str">
            <v>091500</v>
          </cell>
          <cell r="C813" t="str">
            <v>FABRICACAO  DE  CURVAS, A PARTIR  DE TUBO DE ACO, 22,51 A 45 GRAUS</v>
          </cell>
        </row>
        <row r="814">
          <cell r="B814" t="str">
            <v>091501</v>
          </cell>
          <cell r="C814" t="str">
            <v>CURVA DE ACO DIAMETRO 28 POL</v>
          </cell>
          <cell r="D814" t="str">
            <v>UN</v>
          </cell>
          <cell r="E814">
            <v>1642.44</v>
          </cell>
        </row>
        <row r="815">
          <cell r="B815" t="str">
            <v>091502</v>
          </cell>
          <cell r="C815" t="str">
            <v>CURVA DE ACO DIAMETRO 30 POL</v>
          </cell>
          <cell r="D815" t="str">
            <v>UN</v>
          </cell>
          <cell r="E815">
            <v>1788.94</v>
          </cell>
        </row>
        <row r="816">
          <cell r="B816" t="str">
            <v>091503</v>
          </cell>
          <cell r="C816" t="str">
            <v>CURVA DE ACO DIAMETRO 32 POL</v>
          </cell>
          <cell r="D816" t="str">
            <v>UN</v>
          </cell>
          <cell r="E816">
            <v>1873.9</v>
          </cell>
        </row>
        <row r="817">
          <cell r="B817" t="str">
            <v>091504</v>
          </cell>
          <cell r="C817" t="str">
            <v>CURVA DE ACO DIAMETRO 36 POL</v>
          </cell>
          <cell r="D817" t="str">
            <v>UN</v>
          </cell>
          <cell r="E817">
            <v>2205.5100000000002</v>
          </cell>
        </row>
        <row r="818">
          <cell r="B818" t="str">
            <v>091505</v>
          </cell>
          <cell r="C818" t="str">
            <v>CURVA DE ACO DIAMETRO 40 POL</v>
          </cell>
          <cell r="D818" t="str">
            <v>UN</v>
          </cell>
          <cell r="E818">
            <v>2475.5500000000002</v>
          </cell>
        </row>
        <row r="819">
          <cell r="B819" t="str">
            <v>091506</v>
          </cell>
          <cell r="C819" t="str">
            <v>CURVA DE ACO DIAMETRO 42 POL.</v>
          </cell>
          <cell r="D819" t="str">
            <v>UN</v>
          </cell>
          <cell r="E819">
            <v>3144.82</v>
          </cell>
        </row>
        <row r="820">
          <cell r="B820" t="str">
            <v>091507</v>
          </cell>
          <cell r="C820" t="str">
            <v>CURVA DE ACO DIAMETRO 48 POL.</v>
          </cell>
          <cell r="D820" t="str">
            <v>UN</v>
          </cell>
          <cell r="E820">
            <v>3964.42</v>
          </cell>
        </row>
        <row r="821">
          <cell r="B821" t="str">
            <v>091508</v>
          </cell>
          <cell r="C821" t="str">
            <v>CURVA DE ACO DIAMETRO 60 POL.</v>
          </cell>
          <cell r="D821" t="str">
            <v>UN</v>
          </cell>
          <cell r="E821">
            <v>5385.06</v>
          </cell>
        </row>
        <row r="822">
          <cell r="B822" t="str">
            <v>091509</v>
          </cell>
          <cell r="C822" t="str">
            <v>CURVA DE ACO DIAMETRO 72 POL.</v>
          </cell>
          <cell r="D822" t="str">
            <v>UN</v>
          </cell>
          <cell r="E822">
            <v>6619.22</v>
          </cell>
        </row>
        <row r="823">
          <cell r="B823" t="str">
            <v>091510</v>
          </cell>
          <cell r="C823" t="str">
            <v>CURVA DE ACO DIAMETRO 84 POL.</v>
          </cell>
          <cell r="D823" t="str">
            <v>UN</v>
          </cell>
          <cell r="E823">
            <v>8220.65</v>
          </cell>
        </row>
        <row r="824">
          <cell r="B824" t="str">
            <v>091511</v>
          </cell>
          <cell r="C824" t="str">
            <v>CURVA DE ACO DIAMETRO 100 POL.</v>
          </cell>
          <cell r="D824" t="str">
            <v>UN</v>
          </cell>
          <cell r="E824">
            <v>11186.24</v>
          </cell>
        </row>
        <row r="826">
          <cell r="B826" t="str">
            <v>091600</v>
          </cell>
          <cell r="C826" t="str">
            <v>FABRICACAO  DE  CURVAS, A PARTIR DE TUBOS DE ACO, 45,01 A 67,5 GR</v>
          </cell>
        </row>
        <row r="827">
          <cell r="B827" t="str">
            <v>091601</v>
          </cell>
          <cell r="C827" t="str">
            <v>CURVA DE ACO DIAMETRO 28 POL</v>
          </cell>
          <cell r="D827" t="str">
            <v>UN</v>
          </cell>
          <cell r="E827">
            <v>2385.36</v>
          </cell>
        </row>
        <row r="828">
          <cell r="B828" t="str">
            <v>091602</v>
          </cell>
          <cell r="C828" t="str">
            <v>CURVA DE ACO DIAMETRO 30 POL</v>
          </cell>
          <cell r="D828" t="str">
            <v>UN</v>
          </cell>
          <cell r="E828">
            <v>2611.77</v>
          </cell>
        </row>
        <row r="829">
          <cell r="B829" t="str">
            <v>091603</v>
          </cell>
          <cell r="C829" t="str">
            <v>CURVA DE ACO DIAMETRO 32 POL</v>
          </cell>
          <cell r="D829" t="str">
            <v>UN</v>
          </cell>
          <cell r="E829">
            <v>2810.88</v>
          </cell>
        </row>
        <row r="830">
          <cell r="B830" t="str">
            <v>091604</v>
          </cell>
          <cell r="C830" t="str">
            <v>CURVA DE ACO DIAMETRO 36 POL</v>
          </cell>
          <cell r="D830" t="str">
            <v>UN</v>
          </cell>
          <cell r="E830">
            <v>3209.34</v>
          </cell>
        </row>
        <row r="831">
          <cell r="B831" t="str">
            <v>091605</v>
          </cell>
          <cell r="C831" t="str">
            <v>CURVA DE ACO DIAMETRO 40 POL</v>
          </cell>
          <cell r="D831" t="str">
            <v>UN</v>
          </cell>
          <cell r="E831">
            <v>3632.58</v>
          </cell>
        </row>
        <row r="832">
          <cell r="B832" t="str">
            <v>091606</v>
          </cell>
          <cell r="C832" t="str">
            <v>CURVA DE ACO DIAMETRO 42 POL.</v>
          </cell>
          <cell r="D832" t="str">
            <v>UN</v>
          </cell>
          <cell r="E832">
            <v>4657.91</v>
          </cell>
        </row>
        <row r="833">
          <cell r="B833" t="str">
            <v>091607</v>
          </cell>
          <cell r="C833" t="str">
            <v>CURVA DE ACO DIAMETRO 48 POL.</v>
          </cell>
          <cell r="D833" t="str">
            <v>UN</v>
          </cell>
          <cell r="E833">
            <v>5781.39</v>
          </cell>
        </row>
        <row r="834">
          <cell r="B834" t="str">
            <v>091608</v>
          </cell>
          <cell r="C834" t="str">
            <v>CURVA DE ACO DIAMETRO 60 POL.</v>
          </cell>
          <cell r="D834" t="str">
            <v>UN</v>
          </cell>
          <cell r="E834">
            <v>7982.54</v>
          </cell>
        </row>
        <row r="835">
          <cell r="B835" t="str">
            <v>091609</v>
          </cell>
          <cell r="C835" t="str">
            <v>CURVA DE ACO DIAMETRO 72 POL.</v>
          </cell>
          <cell r="D835" t="str">
            <v>UN</v>
          </cell>
          <cell r="E835">
            <v>9851.66</v>
          </cell>
        </row>
        <row r="836">
          <cell r="B836" t="str">
            <v>091610</v>
          </cell>
          <cell r="C836" t="str">
            <v>CURVA DE ACO DIAMETRO 84 POL.</v>
          </cell>
          <cell r="D836" t="str">
            <v>UN</v>
          </cell>
          <cell r="E836">
            <v>12246.82</v>
          </cell>
        </row>
        <row r="837">
          <cell r="B837" t="str">
            <v>091611</v>
          </cell>
          <cell r="C837" t="str">
            <v>CURVA DE ACO DIAMETRO 100 POL.</v>
          </cell>
          <cell r="D837" t="str">
            <v>UN</v>
          </cell>
          <cell r="E837">
            <v>16619</v>
          </cell>
        </row>
        <row r="839">
          <cell r="B839" t="str">
            <v>091700</v>
          </cell>
          <cell r="C839" t="str">
            <v>F0BRICACAO  DE  CURVAS, A PARTIR DE TUBOS DE ACO, 67,51 A 90 GR</v>
          </cell>
        </row>
        <row r="840">
          <cell r="B840" t="str">
            <v>091701</v>
          </cell>
          <cell r="C840" t="str">
            <v>CURVA DE ACO DIAMETRO 28 POL</v>
          </cell>
          <cell r="D840" t="str">
            <v>UN</v>
          </cell>
          <cell r="E840">
            <v>3141.83</v>
          </cell>
        </row>
        <row r="841">
          <cell r="B841" t="str">
            <v>091702</v>
          </cell>
          <cell r="C841" t="str">
            <v>CURVA DE ACO DIAMETRO 30 POL</v>
          </cell>
          <cell r="D841" t="str">
            <v>UN</v>
          </cell>
          <cell r="E841">
            <v>3409.57</v>
          </cell>
        </row>
        <row r="842">
          <cell r="B842" t="str">
            <v>091703</v>
          </cell>
          <cell r="C842" t="str">
            <v>CURVA DE ACO DIAMETRO 32 POL</v>
          </cell>
          <cell r="D842" t="str">
            <v>UN</v>
          </cell>
          <cell r="E842">
            <v>3675.06</v>
          </cell>
        </row>
        <row r="843">
          <cell r="B843" t="str">
            <v>091704</v>
          </cell>
          <cell r="C843" t="str">
            <v>CURVA DE ACO DIAMETRO 36 POL</v>
          </cell>
          <cell r="D843" t="str">
            <v>UN</v>
          </cell>
          <cell r="E843">
            <v>4215.42</v>
          </cell>
        </row>
        <row r="844">
          <cell r="B844" t="str">
            <v>091705</v>
          </cell>
          <cell r="C844" t="str">
            <v>CURVA DE ACO DIAMETRO 40 POL</v>
          </cell>
          <cell r="D844" t="str">
            <v>UN</v>
          </cell>
          <cell r="E844">
            <v>4750.9399999999996</v>
          </cell>
        </row>
        <row r="845">
          <cell r="B845" t="str">
            <v>091706</v>
          </cell>
          <cell r="C845" t="str">
            <v>CURVA DE ACO DIAMETRO 42 POL.</v>
          </cell>
          <cell r="D845" t="str">
            <v>UN</v>
          </cell>
          <cell r="E845">
            <v>6105.16</v>
          </cell>
        </row>
        <row r="846">
          <cell r="B846" t="str">
            <v>091707</v>
          </cell>
          <cell r="C846" t="str">
            <v>CURVA DE ACO DIAMETRO 48 POL.</v>
          </cell>
          <cell r="D846" t="str">
            <v>UN</v>
          </cell>
          <cell r="E846">
            <v>7541.81</v>
          </cell>
        </row>
        <row r="847">
          <cell r="B847" t="str">
            <v>091708</v>
          </cell>
          <cell r="C847" t="str">
            <v>CURVA DE ACO DIAMETRO 60 POL.</v>
          </cell>
          <cell r="D847" t="str">
            <v>UN</v>
          </cell>
          <cell r="E847">
            <v>10477.200000000001</v>
          </cell>
        </row>
        <row r="848">
          <cell r="B848" t="str">
            <v>091709</v>
          </cell>
          <cell r="C848" t="str">
            <v>CURVA DE ACO DIAMETRO 72 POL.</v>
          </cell>
          <cell r="D848" t="str">
            <v>UN</v>
          </cell>
          <cell r="E848">
            <v>12642.47</v>
          </cell>
        </row>
        <row r="849">
          <cell r="B849" t="str">
            <v>091710</v>
          </cell>
          <cell r="C849" t="str">
            <v>CURVA DE ACO DIAMETRO 84 POL.</v>
          </cell>
          <cell r="D849" t="str">
            <v>UN</v>
          </cell>
          <cell r="E849">
            <v>15779.34</v>
          </cell>
        </row>
        <row r="850">
          <cell r="B850" t="str">
            <v>091711</v>
          </cell>
          <cell r="C850" t="str">
            <v>CURVA DE ACO DIAMETRO 100 POL.</v>
          </cell>
          <cell r="D850" t="str">
            <v>UN</v>
          </cell>
          <cell r="E850">
            <v>21451.19</v>
          </cell>
        </row>
        <row r="852">
          <cell r="B852" t="str">
            <v>091800</v>
          </cell>
          <cell r="C852" t="str">
            <v>CORTE E BISELAMENTO EM TUBOS DE ACO E = 5/16 POLEGADA</v>
          </cell>
        </row>
        <row r="853">
          <cell r="B853" t="str">
            <v>091801</v>
          </cell>
          <cell r="C853" t="str">
            <v>DIAMETRO 4  POLEGADA</v>
          </cell>
          <cell r="D853" t="str">
            <v>UN</v>
          </cell>
          <cell r="E853">
            <v>13.53</v>
          </cell>
        </row>
        <row r="854">
          <cell r="B854" t="str">
            <v>091802</v>
          </cell>
          <cell r="C854" t="str">
            <v>DIAMETRO 6  POLEGADA</v>
          </cell>
          <cell r="D854" t="str">
            <v>UN</v>
          </cell>
          <cell r="E854">
            <v>20.32</v>
          </cell>
        </row>
        <row r="855">
          <cell r="B855" t="str">
            <v>091803</v>
          </cell>
          <cell r="C855" t="str">
            <v>DIAMETRO 8  POLEGADA</v>
          </cell>
          <cell r="D855" t="str">
            <v>UN</v>
          </cell>
          <cell r="E855">
            <v>27.09</v>
          </cell>
        </row>
        <row r="856">
          <cell r="B856" t="str">
            <v>091804</v>
          </cell>
          <cell r="C856" t="str">
            <v>DIAMETRO 10 POLEGADA</v>
          </cell>
          <cell r="D856" t="str">
            <v>UN</v>
          </cell>
          <cell r="E856">
            <v>33.869999999999997</v>
          </cell>
        </row>
        <row r="857">
          <cell r="B857" t="str">
            <v>091805</v>
          </cell>
          <cell r="C857" t="str">
            <v>DIAMETRO 12 POLEGADA</v>
          </cell>
          <cell r="D857" t="str">
            <v>UN</v>
          </cell>
          <cell r="E857">
            <v>40.64</v>
          </cell>
        </row>
        <row r="858">
          <cell r="B858" t="str">
            <v>091806</v>
          </cell>
          <cell r="C858" t="str">
            <v>DIAMETRO 16 POLEGADA</v>
          </cell>
          <cell r="D858" t="str">
            <v>UN</v>
          </cell>
          <cell r="E858">
            <v>54.19</v>
          </cell>
        </row>
        <row r="859">
          <cell r="B859" t="str">
            <v>091807</v>
          </cell>
          <cell r="C859" t="str">
            <v>DIAMETRO 20 POLEGADA</v>
          </cell>
          <cell r="D859" t="str">
            <v>UN</v>
          </cell>
          <cell r="E859">
            <v>67.75</v>
          </cell>
        </row>
        <row r="860">
          <cell r="B860" t="str">
            <v>091808</v>
          </cell>
          <cell r="C860" t="str">
            <v>DIAMETRO 24 POLEGADA</v>
          </cell>
          <cell r="D860" t="str">
            <v>UN</v>
          </cell>
          <cell r="E860">
            <v>81.3</v>
          </cell>
        </row>
        <row r="861">
          <cell r="B861" t="str">
            <v>091809</v>
          </cell>
          <cell r="C861" t="str">
            <v>DIAMETRO 28 POLEGADA</v>
          </cell>
          <cell r="D861" t="str">
            <v>UN</v>
          </cell>
          <cell r="E861">
            <v>94.85</v>
          </cell>
        </row>
        <row r="862">
          <cell r="B862" t="str">
            <v>091810</v>
          </cell>
          <cell r="C862" t="str">
            <v>DIAMETRO 30 POLEGADA</v>
          </cell>
          <cell r="D862" t="str">
            <v>UN</v>
          </cell>
          <cell r="E862">
            <v>101.63</v>
          </cell>
        </row>
        <row r="863">
          <cell r="B863" t="str">
            <v>091811</v>
          </cell>
          <cell r="C863" t="str">
            <v>DIAMETRO 32 POLEGADA</v>
          </cell>
          <cell r="D863" t="str">
            <v>UN</v>
          </cell>
          <cell r="E863">
            <v>108.4</v>
          </cell>
        </row>
        <row r="864">
          <cell r="B864" t="str">
            <v>091812</v>
          </cell>
          <cell r="C864" t="str">
            <v>DIAMETRO 36 POLEGADA</v>
          </cell>
          <cell r="D864" t="str">
            <v>UN</v>
          </cell>
          <cell r="E864">
            <v>121.96</v>
          </cell>
        </row>
        <row r="865">
          <cell r="B865" t="str">
            <v>091813</v>
          </cell>
          <cell r="C865" t="str">
            <v>DIAMETRO 40 POLEGADA</v>
          </cell>
          <cell r="D865" t="str">
            <v>UN</v>
          </cell>
          <cell r="E865">
            <v>135.51</v>
          </cell>
        </row>
        <row r="867">
          <cell r="B867" t="str">
            <v>091900</v>
          </cell>
          <cell r="C867" t="str">
            <v>CORTE E BISELAMENTO EM TUBOS DE ACO E = 7/16 POLEGADA</v>
          </cell>
        </row>
        <row r="868">
          <cell r="B868" t="str">
            <v>091914</v>
          </cell>
          <cell r="C868" t="str">
            <v>DIAMETRO - 42 POL.</v>
          </cell>
          <cell r="D868" t="str">
            <v>UN</v>
          </cell>
          <cell r="E868">
            <v>201.45</v>
          </cell>
        </row>
        <row r="869">
          <cell r="B869" t="str">
            <v>091915</v>
          </cell>
          <cell r="C869" t="str">
            <v>DIAMETRO - 48 POL.</v>
          </cell>
          <cell r="D869" t="str">
            <v>UN</v>
          </cell>
          <cell r="E869">
            <v>230.23</v>
          </cell>
        </row>
        <row r="871">
          <cell r="B871" t="str">
            <v>092100</v>
          </cell>
          <cell r="C871" t="str">
            <v>SOLDA EM TUBOS DE ACO E = 5/16 POLEGADA</v>
          </cell>
        </row>
        <row r="872">
          <cell r="B872" t="str">
            <v>092101</v>
          </cell>
          <cell r="C872" t="str">
            <v>DIAMETRO 4  POLEGADA</v>
          </cell>
          <cell r="D872" t="str">
            <v>UN</v>
          </cell>
          <cell r="E872">
            <v>27.95</v>
          </cell>
        </row>
        <row r="873">
          <cell r="B873" t="str">
            <v>092102</v>
          </cell>
          <cell r="C873" t="str">
            <v>DIAMETRO 6  POLEGADA</v>
          </cell>
          <cell r="D873" t="str">
            <v>UN</v>
          </cell>
          <cell r="E873">
            <v>41.94</v>
          </cell>
        </row>
        <row r="874">
          <cell r="B874" t="str">
            <v>092103</v>
          </cell>
          <cell r="C874" t="str">
            <v>DIAMETRO 8  POLEGADA</v>
          </cell>
          <cell r="D874" t="str">
            <v>UN</v>
          </cell>
          <cell r="E874">
            <v>55.92</v>
          </cell>
        </row>
        <row r="875">
          <cell r="B875" t="str">
            <v>092104</v>
          </cell>
          <cell r="C875" t="str">
            <v>DIAMETRO 10 POLEGADA</v>
          </cell>
          <cell r="D875" t="str">
            <v>UN</v>
          </cell>
          <cell r="E875">
            <v>69.91</v>
          </cell>
        </row>
        <row r="876">
          <cell r="B876" t="str">
            <v>092105</v>
          </cell>
          <cell r="C876" t="str">
            <v>DIAMETRO 12 POLEGADA</v>
          </cell>
          <cell r="D876" t="str">
            <v>UN</v>
          </cell>
          <cell r="E876">
            <v>83.9</v>
          </cell>
        </row>
        <row r="877">
          <cell r="B877" t="str">
            <v>092106</v>
          </cell>
          <cell r="C877" t="str">
            <v>DIAMETRO 16 POLEGADA</v>
          </cell>
          <cell r="D877" t="str">
            <v>UN</v>
          </cell>
          <cell r="E877">
            <v>111.87</v>
          </cell>
        </row>
        <row r="878">
          <cell r="B878" t="str">
            <v>092107</v>
          </cell>
          <cell r="C878" t="str">
            <v>DIAMETRO 20 POLEGADA</v>
          </cell>
          <cell r="D878" t="str">
            <v>UN</v>
          </cell>
          <cell r="E878">
            <v>139.83000000000001</v>
          </cell>
        </row>
        <row r="879">
          <cell r="B879" t="str">
            <v>092108</v>
          </cell>
          <cell r="C879" t="str">
            <v>DIAMETRO 24 POLEGADA</v>
          </cell>
          <cell r="D879" t="str">
            <v>UN</v>
          </cell>
          <cell r="E879">
            <v>167.8</v>
          </cell>
        </row>
        <row r="880">
          <cell r="B880" t="str">
            <v>092109</v>
          </cell>
          <cell r="C880" t="str">
            <v>DIAMETRO 28 POLEGADA</v>
          </cell>
          <cell r="D880" t="str">
            <v>UN</v>
          </cell>
          <cell r="E880">
            <v>195.78</v>
          </cell>
        </row>
        <row r="881">
          <cell r="B881" t="str">
            <v>092110</v>
          </cell>
          <cell r="C881" t="str">
            <v>DIAMETRO 30 POLEGADA</v>
          </cell>
          <cell r="D881" t="str">
            <v>UN</v>
          </cell>
          <cell r="E881">
            <v>209.76</v>
          </cell>
        </row>
        <row r="882">
          <cell r="B882" t="str">
            <v>092111</v>
          </cell>
          <cell r="C882" t="str">
            <v>DIAMETRO 32 POLEGADA</v>
          </cell>
          <cell r="D882" t="str">
            <v>UN</v>
          </cell>
          <cell r="E882">
            <v>223.75</v>
          </cell>
        </row>
        <row r="883">
          <cell r="B883" t="str">
            <v>092112</v>
          </cell>
          <cell r="C883" t="str">
            <v>DIAMETRO 36 POLEGADA</v>
          </cell>
          <cell r="D883" t="str">
            <v>UN</v>
          </cell>
          <cell r="E883">
            <v>251.71</v>
          </cell>
        </row>
        <row r="884">
          <cell r="B884" t="str">
            <v>092113</v>
          </cell>
          <cell r="C884" t="str">
            <v>DIAMETRO 40 POLEGADA</v>
          </cell>
          <cell r="D884" t="str">
            <v>UN</v>
          </cell>
          <cell r="E884">
            <v>279.68</v>
          </cell>
        </row>
        <row r="886">
          <cell r="B886" t="str">
            <v>092200</v>
          </cell>
          <cell r="C886" t="str">
            <v>SOLDA EM TUBOS DE ACO E = 7/16 POLEGADA</v>
          </cell>
        </row>
        <row r="887">
          <cell r="B887" t="str">
            <v>092214</v>
          </cell>
          <cell r="C887" t="str">
            <v>DIAMETRO - 42 POL.</v>
          </cell>
          <cell r="D887" t="str">
            <v>UN</v>
          </cell>
          <cell r="E887">
            <v>415.97</v>
          </cell>
        </row>
        <row r="888">
          <cell r="B888" t="str">
            <v>092215</v>
          </cell>
          <cell r="C888" t="str">
            <v>DIAMETRO - 48 POL.</v>
          </cell>
          <cell r="D888" t="str">
            <v>UN</v>
          </cell>
          <cell r="E888">
            <v>475.39</v>
          </cell>
        </row>
        <row r="890">
          <cell r="B890" t="str">
            <v>092400</v>
          </cell>
          <cell r="C890" t="str">
            <v>REVESTIMENTO DE PROTECAO EXTERNA DE JUNTAS SOLDADAS - ACO</v>
          </cell>
        </row>
        <row r="891">
          <cell r="B891" t="str">
            <v>092401</v>
          </cell>
          <cell r="C891" t="str">
            <v>DIAMETRO 4  POLEGADA</v>
          </cell>
          <cell r="D891" t="str">
            <v>UN</v>
          </cell>
          <cell r="E891">
            <v>7.24</v>
          </cell>
        </row>
        <row r="892">
          <cell r="B892" t="str">
            <v>092402</v>
          </cell>
          <cell r="C892" t="str">
            <v>DIAMETRO 6  POLEGADA</v>
          </cell>
          <cell r="D892" t="str">
            <v>UN</v>
          </cell>
          <cell r="E892">
            <v>10.86</v>
          </cell>
        </row>
        <row r="893">
          <cell r="B893" t="str">
            <v>092403</v>
          </cell>
          <cell r="C893" t="str">
            <v>DIAMETRO 8  POLEGADA</v>
          </cell>
          <cell r="D893" t="str">
            <v>UN</v>
          </cell>
          <cell r="E893">
            <v>14.51</v>
          </cell>
        </row>
        <row r="894">
          <cell r="B894" t="str">
            <v>092404</v>
          </cell>
          <cell r="C894" t="str">
            <v>DIAMETRO 10 POLEGADA</v>
          </cell>
          <cell r="D894" t="str">
            <v>UN</v>
          </cell>
          <cell r="E894">
            <v>18.14</v>
          </cell>
        </row>
        <row r="895">
          <cell r="B895" t="str">
            <v>092405</v>
          </cell>
          <cell r="C895" t="str">
            <v>DIAMETRO 12 POLEGADA</v>
          </cell>
          <cell r="D895" t="str">
            <v>UN</v>
          </cell>
          <cell r="E895">
            <v>21.75</v>
          </cell>
        </row>
        <row r="896">
          <cell r="B896" t="str">
            <v>092406</v>
          </cell>
          <cell r="C896" t="str">
            <v>DIAMETRO 16 POLEGADA</v>
          </cell>
          <cell r="D896" t="str">
            <v>UN</v>
          </cell>
          <cell r="E896">
            <v>29.02</v>
          </cell>
        </row>
        <row r="897">
          <cell r="B897" t="str">
            <v>092407</v>
          </cell>
          <cell r="C897" t="str">
            <v>DIAMETRO 20 POLEGADA</v>
          </cell>
          <cell r="D897" t="str">
            <v>UN</v>
          </cell>
          <cell r="E897">
            <v>36.28</v>
          </cell>
        </row>
        <row r="898">
          <cell r="B898" t="str">
            <v>092408</v>
          </cell>
          <cell r="C898" t="str">
            <v>DIAMETRO 24 POLEGADA</v>
          </cell>
          <cell r="D898" t="str">
            <v>UN</v>
          </cell>
          <cell r="E898">
            <v>43.53</v>
          </cell>
        </row>
        <row r="899">
          <cell r="B899" t="str">
            <v>092409</v>
          </cell>
          <cell r="C899" t="str">
            <v>DIAMETRO 28 POLEGADA</v>
          </cell>
          <cell r="D899" t="str">
            <v>UN</v>
          </cell>
          <cell r="E899">
            <v>50.79</v>
          </cell>
        </row>
        <row r="900">
          <cell r="B900" t="str">
            <v>092410</v>
          </cell>
          <cell r="C900" t="str">
            <v>DIAMETRO 30 POLEGADA</v>
          </cell>
          <cell r="D900" t="str">
            <v>UN</v>
          </cell>
          <cell r="E900">
            <v>108.84</v>
          </cell>
        </row>
        <row r="901">
          <cell r="B901" t="str">
            <v>092411</v>
          </cell>
          <cell r="C901" t="str">
            <v>DIAMETRO 32 POLEGADA</v>
          </cell>
          <cell r="D901" t="str">
            <v>UN</v>
          </cell>
          <cell r="E901">
            <v>116.09</v>
          </cell>
        </row>
        <row r="902">
          <cell r="B902" t="str">
            <v>092412</v>
          </cell>
          <cell r="C902" t="str">
            <v>DIAMETRO 36 POLEGADA</v>
          </cell>
          <cell r="D902" t="str">
            <v>UN</v>
          </cell>
          <cell r="E902">
            <v>163.28</v>
          </cell>
        </row>
        <row r="903">
          <cell r="B903" t="str">
            <v>092413</v>
          </cell>
          <cell r="C903" t="str">
            <v>DIAMETRO 40 POLEGADA</v>
          </cell>
          <cell r="D903" t="str">
            <v>UN</v>
          </cell>
          <cell r="E903">
            <v>181.41</v>
          </cell>
        </row>
        <row r="905">
          <cell r="B905" t="str">
            <v>092500</v>
          </cell>
          <cell r="C905" t="str">
            <v>PINTURA DE TUBOS E PECAS DE ACO EM EPOXI</v>
          </cell>
        </row>
        <row r="906">
          <cell r="B906" t="str">
            <v>092501</v>
          </cell>
          <cell r="C906" t="str">
            <v>PINTURA DE TUBOS E PECAS DE ACO EM EPOXI</v>
          </cell>
          <cell r="D906" t="str">
            <v>M2</v>
          </cell>
          <cell r="E906">
            <v>58.86</v>
          </cell>
        </row>
        <row r="908">
          <cell r="B908" t="str">
            <v>092600</v>
          </cell>
          <cell r="C908" t="str">
            <v>PINTURA DE CONEXOES E PECAS EM GERAL COM COALTAR  EPOXI - ACO</v>
          </cell>
        </row>
        <row r="909">
          <cell r="B909" t="str">
            <v>092601</v>
          </cell>
          <cell r="C909" t="str">
            <v>PINTURA DE CONEXOES E PECAS EM GERAL COM COALTAR  EPOXI</v>
          </cell>
          <cell r="D909" t="str">
            <v>M2</v>
          </cell>
          <cell r="E909">
            <v>56.85</v>
          </cell>
        </row>
        <row r="911">
          <cell r="B911" t="str">
            <v>092700</v>
          </cell>
          <cell r="C911" t="str">
            <v>PINTURA DE TUBOS DE ACO COM COALTAR EPOXI - ACO</v>
          </cell>
        </row>
        <row r="912">
          <cell r="B912" t="str">
            <v>092701</v>
          </cell>
          <cell r="C912" t="str">
            <v>DIAMETRO 4  POLEGADA</v>
          </cell>
          <cell r="D912" t="str">
            <v>M</v>
          </cell>
          <cell r="E912">
            <v>22.34</v>
          </cell>
        </row>
        <row r="913">
          <cell r="B913" t="str">
            <v>092702</v>
          </cell>
          <cell r="C913" t="str">
            <v>DIAMETRO 6  POLEGADA</v>
          </cell>
          <cell r="D913" t="str">
            <v>M</v>
          </cell>
          <cell r="E913">
            <v>33.54</v>
          </cell>
        </row>
        <row r="914">
          <cell r="B914" t="str">
            <v>092703</v>
          </cell>
          <cell r="C914" t="str">
            <v>DIAMETRO 8  POLEGADA</v>
          </cell>
          <cell r="D914" t="str">
            <v>M</v>
          </cell>
          <cell r="E914">
            <v>44.72</v>
          </cell>
        </row>
        <row r="915">
          <cell r="B915" t="str">
            <v>092704</v>
          </cell>
          <cell r="C915" t="str">
            <v>DIAMETRO 10 POLEGADA</v>
          </cell>
          <cell r="D915" t="str">
            <v>M</v>
          </cell>
          <cell r="E915">
            <v>55.93</v>
          </cell>
        </row>
        <row r="916">
          <cell r="B916" t="str">
            <v>092705</v>
          </cell>
          <cell r="C916" t="str">
            <v>DIAMETRO 12 POLEGADA</v>
          </cell>
          <cell r="D916" t="str">
            <v>M</v>
          </cell>
          <cell r="E916">
            <v>67.11</v>
          </cell>
        </row>
        <row r="917">
          <cell r="B917" t="str">
            <v>092706</v>
          </cell>
          <cell r="C917" t="str">
            <v>DIAMETRO 16 POLEGADA</v>
          </cell>
          <cell r="D917" t="str">
            <v>M</v>
          </cell>
          <cell r="E917">
            <v>89.4</v>
          </cell>
        </row>
        <row r="918">
          <cell r="B918" t="str">
            <v>092707</v>
          </cell>
          <cell r="C918" t="str">
            <v>DIAMETRO 20 POLEGADA</v>
          </cell>
          <cell r="D918" t="str">
            <v>M</v>
          </cell>
          <cell r="E918">
            <v>111.97</v>
          </cell>
        </row>
        <row r="919">
          <cell r="B919" t="str">
            <v>092708</v>
          </cell>
          <cell r="C919" t="str">
            <v>DIAMETRO 24 POLEGADA</v>
          </cell>
          <cell r="D919" t="str">
            <v>M</v>
          </cell>
          <cell r="E919">
            <v>134.34</v>
          </cell>
        </row>
        <row r="920">
          <cell r="B920" t="str">
            <v>092709</v>
          </cell>
          <cell r="C920" t="str">
            <v>DIAMETRO 28 POLEGADA</v>
          </cell>
          <cell r="D920" t="str">
            <v>M</v>
          </cell>
          <cell r="E920">
            <v>156.76</v>
          </cell>
        </row>
        <row r="921">
          <cell r="B921" t="str">
            <v>092710</v>
          </cell>
          <cell r="C921" t="str">
            <v>DIAMETRO 30 POLEGADA</v>
          </cell>
          <cell r="D921" t="str">
            <v>M</v>
          </cell>
          <cell r="E921">
            <v>168</v>
          </cell>
        </row>
        <row r="922">
          <cell r="B922" t="str">
            <v>092711</v>
          </cell>
          <cell r="C922" t="str">
            <v>DIAMETRO 32 POLEGADA</v>
          </cell>
          <cell r="D922" t="str">
            <v>M</v>
          </cell>
          <cell r="E922">
            <v>179.19</v>
          </cell>
        </row>
        <row r="923">
          <cell r="B923" t="str">
            <v>092712</v>
          </cell>
          <cell r="C923" t="str">
            <v>DIAMETRO 36 POLEGADA</v>
          </cell>
          <cell r="D923" t="str">
            <v>M</v>
          </cell>
          <cell r="E923">
            <v>201.58</v>
          </cell>
        </row>
        <row r="924">
          <cell r="B924" t="str">
            <v>092713</v>
          </cell>
          <cell r="C924" t="str">
            <v>DIAMETRO 40 POLEGADA</v>
          </cell>
          <cell r="D924" t="str">
            <v>M</v>
          </cell>
          <cell r="E924">
            <v>223.99</v>
          </cell>
        </row>
        <row r="926">
          <cell r="B926" t="str">
            <v>092800</v>
          </cell>
          <cell r="C926" t="str">
            <v>FABRICACAO E MONTAGEM DE PECAS DE ACO NO CAMPO</v>
          </cell>
        </row>
        <row r="927">
          <cell r="B927" t="str">
            <v>092801</v>
          </cell>
          <cell r="C927" t="str">
            <v>FABRICACAO DE PECAS</v>
          </cell>
          <cell r="D927" t="str">
            <v>KG</v>
          </cell>
          <cell r="E927">
            <v>8.0299999999999994</v>
          </cell>
        </row>
        <row r="928">
          <cell r="B928" t="str">
            <v>092802</v>
          </cell>
          <cell r="C928" t="str">
            <v>MONTAGEM DE PECAS E MISCELANEAS</v>
          </cell>
          <cell r="D928" t="str">
            <v>KG</v>
          </cell>
          <cell r="E928">
            <v>3.87</v>
          </cell>
        </row>
        <row r="930">
          <cell r="B930" t="str">
            <v>092900</v>
          </cell>
          <cell r="C930" t="str">
            <v>CARGA, TRANSPORTE ATE 10 KM E DESCARGA DE TUBOS E PECAS DE PVC RIGIDO E PVC RIGIDO DEFOFO</v>
          </cell>
        </row>
        <row r="931">
          <cell r="B931" t="str">
            <v>092901</v>
          </cell>
          <cell r="C931" t="str">
            <v>TUBOS E PECAS, DIAMETRO  50 MM</v>
          </cell>
          <cell r="D931" t="str">
            <v>KM</v>
          </cell>
          <cell r="E931">
            <v>101.93</v>
          </cell>
        </row>
        <row r="932">
          <cell r="B932" t="str">
            <v>092902</v>
          </cell>
          <cell r="C932" t="str">
            <v>TUBOS E PECAS, DIAMETRO  75 MM</v>
          </cell>
          <cell r="D932" t="str">
            <v>KM</v>
          </cell>
          <cell r="E932">
            <v>284.22000000000003</v>
          </cell>
        </row>
        <row r="933">
          <cell r="B933" t="str">
            <v>092903</v>
          </cell>
          <cell r="C933" t="str">
            <v>TUBOS E PECAS, DIAMETRO 100MM</v>
          </cell>
          <cell r="D933" t="str">
            <v>KM</v>
          </cell>
          <cell r="E933">
            <v>313.02</v>
          </cell>
        </row>
        <row r="934">
          <cell r="B934" t="str">
            <v>092904</v>
          </cell>
          <cell r="C934" t="str">
            <v>TUBOS E PECAS, DIAMETRO 150MM</v>
          </cell>
          <cell r="D934" t="str">
            <v>KM</v>
          </cell>
          <cell r="E934">
            <v>473.73</v>
          </cell>
        </row>
        <row r="935">
          <cell r="B935" t="str">
            <v>092905</v>
          </cell>
          <cell r="C935" t="str">
            <v>TUBOS E PECAS, DIAMETRO 200 MM</v>
          </cell>
          <cell r="D935" t="str">
            <v>KM</v>
          </cell>
          <cell r="E935">
            <v>626.07000000000005</v>
          </cell>
        </row>
        <row r="936">
          <cell r="B936" t="str">
            <v>092906</v>
          </cell>
          <cell r="C936" t="str">
            <v>TUBOS E PECAS, DIAMETRO 250MM</v>
          </cell>
          <cell r="D936" t="str">
            <v>KM</v>
          </cell>
          <cell r="E936">
            <v>786.77</v>
          </cell>
        </row>
        <row r="937">
          <cell r="B937" t="str">
            <v>092907</v>
          </cell>
          <cell r="C937" t="str">
            <v>TUBOS E PECAS, DIAMETRO 300 MM</v>
          </cell>
          <cell r="D937" t="str">
            <v>KM</v>
          </cell>
          <cell r="E937">
            <v>947.46</v>
          </cell>
        </row>
        <row r="938">
          <cell r="B938" t="str">
            <v>092908</v>
          </cell>
          <cell r="C938" t="str">
            <v>TUBOS E PECAS, DIAMETRO 350 MM</v>
          </cell>
          <cell r="D938" t="str">
            <v>KM</v>
          </cell>
          <cell r="E938">
            <v>1099.8</v>
          </cell>
        </row>
        <row r="939">
          <cell r="B939" t="str">
            <v>092909</v>
          </cell>
          <cell r="C939" t="str">
            <v>TUBOS E PECAS, DIAMETRO 400 MM</v>
          </cell>
          <cell r="D939" t="str">
            <v>KM</v>
          </cell>
          <cell r="E939">
            <v>1252.1500000000001</v>
          </cell>
        </row>
        <row r="941">
          <cell r="B941" t="str">
            <v>093000</v>
          </cell>
          <cell r="C941" t="str">
            <v>TRANSPORTE EXCEDENTE A 10 KM DE TUBOS E PECAS DE PVC RIGIDO E PVC RIGIDO DE FOFO</v>
          </cell>
        </row>
        <row r="942">
          <cell r="B942" t="str">
            <v>093001</v>
          </cell>
          <cell r="C942" t="str">
            <v>TUBOS E PECAS, DIAMETRO  50 MM</v>
          </cell>
          <cell r="D942" t="str">
            <v>KMXKM</v>
          </cell>
          <cell r="E942">
            <v>2.95</v>
          </cell>
        </row>
        <row r="943">
          <cell r="B943" t="str">
            <v>093002</v>
          </cell>
          <cell r="C943" t="str">
            <v>TUBOS E PECAS, DIAMETRO  75 MM</v>
          </cell>
          <cell r="D943" t="str">
            <v>KMXKM</v>
          </cell>
          <cell r="E943">
            <v>3.19</v>
          </cell>
        </row>
        <row r="944">
          <cell r="B944" t="str">
            <v>093003</v>
          </cell>
          <cell r="C944" t="str">
            <v>TUBOS E PECAS, DIAMETRO 100 MM</v>
          </cell>
          <cell r="D944" t="str">
            <v>KMXKM</v>
          </cell>
          <cell r="E944">
            <v>3.56</v>
          </cell>
        </row>
        <row r="945">
          <cell r="B945" t="str">
            <v>093004</v>
          </cell>
          <cell r="C945" t="str">
            <v>TUBOS E PECAS, DIAMETRO 150 MM</v>
          </cell>
          <cell r="D945" t="str">
            <v>KMXKM</v>
          </cell>
          <cell r="E945">
            <v>4.22</v>
          </cell>
        </row>
        <row r="946">
          <cell r="B946" t="str">
            <v>093005</v>
          </cell>
          <cell r="C946" t="str">
            <v>TUBOS E PECAS, DIAMETRO 200 MM</v>
          </cell>
          <cell r="D946" t="str">
            <v>KMXKM</v>
          </cell>
          <cell r="E946">
            <v>4.88</v>
          </cell>
        </row>
        <row r="947">
          <cell r="B947" t="str">
            <v>093006</v>
          </cell>
          <cell r="C947" t="str">
            <v>TUBOS E PECAS, DIAMETRO 250 MM</v>
          </cell>
          <cell r="D947" t="str">
            <v>KMXKM</v>
          </cell>
          <cell r="E947">
            <v>5.99</v>
          </cell>
        </row>
        <row r="948">
          <cell r="B948" t="str">
            <v>093007</v>
          </cell>
          <cell r="C948" t="str">
            <v>TUBOS E PECAS, DIAMETRO 300 MM</v>
          </cell>
          <cell r="D948" t="str">
            <v>KMXKM</v>
          </cell>
          <cell r="E948">
            <v>7.48</v>
          </cell>
        </row>
        <row r="949">
          <cell r="B949" t="str">
            <v>093008</v>
          </cell>
          <cell r="C949" t="str">
            <v>TUBOS E PECAS, DIAMETRO 350 MM</v>
          </cell>
          <cell r="D949" t="str">
            <v>KMXKM</v>
          </cell>
          <cell r="E949">
            <v>8.9700000000000006</v>
          </cell>
        </row>
        <row r="950">
          <cell r="B950" t="str">
            <v>093009</v>
          </cell>
          <cell r="C950" t="str">
            <v>TUBOS E PECAS, DIAMETRO 400 MM</v>
          </cell>
          <cell r="D950" t="str">
            <v>KMXKM</v>
          </cell>
          <cell r="E950">
            <v>11.22</v>
          </cell>
        </row>
        <row r="952">
          <cell r="B952" t="str">
            <v>093100</v>
          </cell>
          <cell r="C952" t="str">
            <v>CARGA, TRANSPORTE E  DESCARGA DE TUBOS E PECAS DE FERRO FUNDIDO</v>
          </cell>
        </row>
        <row r="953">
          <cell r="B953" t="str">
            <v>093101</v>
          </cell>
          <cell r="C953" t="str">
            <v>CARGA E DESCARGA</v>
          </cell>
          <cell r="D953" t="str">
            <v>T</v>
          </cell>
          <cell r="E953">
            <v>39.31</v>
          </cell>
        </row>
        <row r="954">
          <cell r="B954" t="str">
            <v>093102</v>
          </cell>
          <cell r="C954" t="str">
            <v>TRANSPORTE</v>
          </cell>
          <cell r="D954" t="str">
            <v>TXKM</v>
          </cell>
          <cell r="E954">
            <v>2</v>
          </cell>
        </row>
        <row r="956">
          <cell r="B956" t="str">
            <v>093200</v>
          </cell>
          <cell r="C956" t="str">
            <v>CARGA, TRANSPORTE ATE 10 KM E DESCARGA DE TUBOS E PECAS DE FIBRO CIMENTO</v>
          </cell>
        </row>
        <row r="957">
          <cell r="B957" t="str">
            <v>093201</v>
          </cell>
          <cell r="C957" t="str">
            <v>TUBOS E PECAS, DIAMETRO 50 MM</v>
          </cell>
          <cell r="D957" t="str">
            <v>KM</v>
          </cell>
          <cell r="E957">
            <v>519.52</v>
          </cell>
        </row>
        <row r="958">
          <cell r="B958" t="str">
            <v>093202</v>
          </cell>
          <cell r="C958" t="str">
            <v>TUBOS E PECAS, DIAMETRO 75MM</v>
          </cell>
          <cell r="D958" t="str">
            <v>KM</v>
          </cell>
          <cell r="E958">
            <v>543.63</v>
          </cell>
        </row>
        <row r="959">
          <cell r="B959" t="str">
            <v>093203</v>
          </cell>
          <cell r="C959" t="str">
            <v>TUBOS E PECAS, DIAMETRO 100 MM</v>
          </cell>
          <cell r="D959" t="str">
            <v>KM</v>
          </cell>
          <cell r="E959">
            <v>633.70000000000005</v>
          </cell>
        </row>
        <row r="960">
          <cell r="B960" t="str">
            <v>093204</v>
          </cell>
          <cell r="C960" t="str">
            <v>TUBOS E PECAS, DIAMETRO 150 MM</v>
          </cell>
          <cell r="D960" t="str">
            <v>KM</v>
          </cell>
          <cell r="E960">
            <v>890.3</v>
          </cell>
        </row>
        <row r="961">
          <cell r="B961" t="str">
            <v>093205</v>
          </cell>
          <cell r="C961" t="str">
            <v>TUBOS E PECAS, DIAMETRO 175 MM</v>
          </cell>
          <cell r="D961" t="str">
            <v>KM</v>
          </cell>
          <cell r="E961">
            <v>1084.29</v>
          </cell>
        </row>
        <row r="962">
          <cell r="B962" t="str">
            <v>093206</v>
          </cell>
          <cell r="C962" t="str">
            <v>TUBOS E PECAS, DIAMETRO 200 MM</v>
          </cell>
          <cell r="D962" t="str">
            <v>KM</v>
          </cell>
          <cell r="E962">
            <v>1271.06</v>
          </cell>
        </row>
        <row r="963">
          <cell r="B963" t="str">
            <v>093207</v>
          </cell>
          <cell r="C963" t="str">
            <v>TUBOS E PECAS, DIAMETRO 250 MM</v>
          </cell>
          <cell r="D963" t="str">
            <v>KM</v>
          </cell>
          <cell r="E963">
            <v>2226.2199999999998</v>
          </cell>
        </row>
        <row r="964">
          <cell r="B964" t="str">
            <v>093208</v>
          </cell>
          <cell r="C964" t="str">
            <v>TUBOS E PECAS, DIAMETRO 300 MM</v>
          </cell>
          <cell r="D964" t="str">
            <v>KM</v>
          </cell>
          <cell r="E964">
            <v>2735.74</v>
          </cell>
        </row>
        <row r="965">
          <cell r="B965" t="str">
            <v>093209</v>
          </cell>
          <cell r="C965" t="str">
            <v>TUBOS E PECAS, DIAMETRO 350 MM</v>
          </cell>
          <cell r="D965" t="str">
            <v>KM</v>
          </cell>
          <cell r="E965">
            <v>4034.51</v>
          </cell>
        </row>
        <row r="966">
          <cell r="B966" t="str">
            <v>093210</v>
          </cell>
          <cell r="C966" t="str">
            <v>TUBOS E PECAS, DIAMETRO 400 MM</v>
          </cell>
          <cell r="D966" t="str">
            <v>KM</v>
          </cell>
          <cell r="E966">
            <v>5357.37</v>
          </cell>
        </row>
        <row r="967">
          <cell r="B967" t="str">
            <v>093211</v>
          </cell>
          <cell r="C967" t="str">
            <v>TUBOS E PECAS, DIAMETRO 450 MM</v>
          </cell>
          <cell r="D967" t="str">
            <v>KM</v>
          </cell>
          <cell r="E967">
            <v>6555.43</v>
          </cell>
        </row>
        <row r="969">
          <cell r="B969" t="str">
            <v>093300</v>
          </cell>
          <cell r="C969" t="str">
            <v>TRANSPORTE EXCEDENTE A 10 KM DE TUBOS E PECAS DE FIBRO CIMENTO</v>
          </cell>
        </row>
        <row r="970">
          <cell r="B970" t="str">
            <v>093301</v>
          </cell>
          <cell r="C970" t="str">
            <v>TUBOS E PECAS, DIAMETRO  50 MM</v>
          </cell>
          <cell r="D970" t="str">
            <v>KMXKM</v>
          </cell>
          <cell r="E970">
            <v>4.4800000000000004</v>
          </cell>
        </row>
        <row r="971">
          <cell r="B971" t="str">
            <v>093302</v>
          </cell>
          <cell r="C971" t="str">
            <v>TUBOS E PECAS, DIAMETRO  75 MM</v>
          </cell>
          <cell r="D971" t="str">
            <v>KMXKM</v>
          </cell>
          <cell r="E971">
            <v>4.7</v>
          </cell>
        </row>
        <row r="972">
          <cell r="B972" t="str">
            <v>093303</v>
          </cell>
          <cell r="C972" t="str">
            <v>TUBOS E PECAS, DIAMETRO 100 MM</v>
          </cell>
          <cell r="D972" t="str">
            <v>KMXKM</v>
          </cell>
          <cell r="E972">
            <v>5</v>
          </cell>
        </row>
        <row r="973">
          <cell r="B973" t="str">
            <v>093304</v>
          </cell>
          <cell r="C973" t="str">
            <v>TUBOS E PECAS, DIAMETRO 150 MM</v>
          </cell>
          <cell r="D973" t="str">
            <v>KMXKM</v>
          </cell>
          <cell r="E973">
            <v>5.63</v>
          </cell>
        </row>
        <row r="974">
          <cell r="B974" t="str">
            <v>093305</v>
          </cell>
          <cell r="C974" t="str">
            <v>TUBOS E PECAS, DIAMETRO 175 MM</v>
          </cell>
          <cell r="D974" t="str">
            <v>KMXKM</v>
          </cell>
          <cell r="E974">
            <v>5.99</v>
          </cell>
        </row>
        <row r="975">
          <cell r="B975" t="str">
            <v>093306</v>
          </cell>
          <cell r="C975" t="str">
            <v>TUBOS E PECAS, DIAMETRO 200 MM</v>
          </cell>
          <cell r="D975" t="str">
            <v>KMXKM</v>
          </cell>
          <cell r="E975">
            <v>7.48</v>
          </cell>
        </row>
        <row r="976">
          <cell r="B976" t="str">
            <v>093307</v>
          </cell>
          <cell r="C976" t="str">
            <v>TUBOS E PECAS, DIAMETRO 250 MM</v>
          </cell>
          <cell r="D976" t="str">
            <v>KMXKM</v>
          </cell>
          <cell r="E976">
            <v>8.9700000000000006</v>
          </cell>
        </row>
        <row r="977">
          <cell r="B977" t="str">
            <v>093308</v>
          </cell>
          <cell r="C977" t="str">
            <v>TUBOS E PECAS, DIAMETRO 300 MM</v>
          </cell>
          <cell r="D977" t="str">
            <v>KMXKM</v>
          </cell>
          <cell r="E977">
            <v>11.22</v>
          </cell>
        </row>
        <row r="978">
          <cell r="B978" t="str">
            <v>093309</v>
          </cell>
          <cell r="C978" t="str">
            <v>TUBOS E PECAS, DIAMETRO 350 MM</v>
          </cell>
          <cell r="D978" t="str">
            <v>KMXKM</v>
          </cell>
          <cell r="E978">
            <v>15</v>
          </cell>
        </row>
        <row r="979">
          <cell r="B979" t="str">
            <v>093310</v>
          </cell>
          <cell r="C979" t="str">
            <v>TUBOS E PECAS, DIAMETRO 400 MM</v>
          </cell>
          <cell r="D979" t="str">
            <v>KMXKM</v>
          </cell>
          <cell r="E979">
            <v>17.98</v>
          </cell>
        </row>
        <row r="980">
          <cell r="B980" t="str">
            <v>093311</v>
          </cell>
          <cell r="C980" t="str">
            <v>TUBOS E PECAS, DIAMETRO 450 MM</v>
          </cell>
          <cell r="D980" t="str">
            <v>KMXKM</v>
          </cell>
          <cell r="E980">
            <v>22.49</v>
          </cell>
        </row>
        <row r="982">
          <cell r="B982" t="str">
            <v>093400</v>
          </cell>
          <cell r="C982" t="str">
            <v>CARGA, TRANSPORTE ATE 10 KM E DESCARGA DE TUBOS E PECAS DE CERAMICA</v>
          </cell>
        </row>
        <row r="983">
          <cell r="B983" t="str">
            <v>093401</v>
          </cell>
          <cell r="C983" t="str">
            <v>TUBOS E PECAS, DIAMETRO 100 MM</v>
          </cell>
          <cell r="D983" t="str">
            <v>KM</v>
          </cell>
          <cell r="E983">
            <v>699.64</v>
          </cell>
        </row>
        <row r="984">
          <cell r="B984" t="str">
            <v>093402</v>
          </cell>
          <cell r="C984" t="str">
            <v>TUBOS E PECAS, DIAMETRO 150 MM</v>
          </cell>
          <cell r="D984" t="str">
            <v>KM</v>
          </cell>
          <cell r="E984">
            <v>989.24</v>
          </cell>
        </row>
        <row r="985">
          <cell r="B985" t="str">
            <v>093403</v>
          </cell>
          <cell r="C985" t="str">
            <v>TUBOS E PECAS, DIAMETRO 200 MM</v>
          </cell>
          <cell r="D985" t="str">
            <v>KM</v>
          </cell>
          <cell r="E985">
            <v>1411.86</v>
          </cell>
        </row>
        <row r="986">
          <cell r="B986" t="str">
            <v>093404</v>
          </cell>
          <cell r="C986" t="str">
            <v>TUBOS E PECAS, DIAMETRO 250 MM</v>
          </cell>
          <cell r="D986" t="str">
            <v>KM</v>
          </cell>
          <cell r="E986">
            <v>2473.1</v>
          </cell>
        </row>
        <row r="987">
          <cell r="B987" t="str">
            <v>093405</v>
          </cell>
          <cell r="C987" t="str">
            <v>TUBOS E PECAS, DIAMETRO 300 MM</v>
          </cell>
          <cell r="D987" t="str">
            <v>KM</v>
          </cell>
          <cell r="E987">
            <v>3039.74</v>
          </cell>
        </row>
        <row r="988">
          <cell r="B988" t="str">
            <v>093406</v>
          </cell>
          <cell r="C988" t="str">
            <v>TUBOS E PECAS, DIAMETRO 375 MM</v>
          </cell>
          <cell r="D988" t="str">
            <v>KM</v>
          </cell>
          <cell r="E988">
            <v>4982.24</v>
          </cell>
        </row>
        <row r="989">
          <cell r="B989" t="str">
            <v>093407</v>
          </cell>
          <cell r="C989" t="str">
            <v>TUBOS E PECAS, DIAMETRO 450 MM</v>
          </cell>
          <cell r="D989" t="str">
            <v>KM</v>
          </cell>
          <cell r="E989">
            <v>7282.58</v>
          </cell>
        </row>
        <row r="991">
          <cell r="B991" t="str">
            <v>093500</v>
          </cell>
          <cell r="C991" t="str">
            <v>TRANSPORTE EXCEDENTE A 10 KM DE TUBOS E PECAS DE CERAMICA</v>
          </cell>
        </row>
        <row r="992">
          <cell r="B992" t="str">
            <v>093501</v>
          </cell>
          <cell r="C992" t="str">
            <v>TUBOS E PECAS, DIAMETRO 100 MM</v>
          </cell>
          <cell r="D992" t="str">
            <v>KMXKM</v>
          </cell>
          <cell r="E992">
            <v>7.98</v>
          </cell>
        </row>
        <row r="993">
          <cell r="B993" t="str">
            <v>093502</v>
          </cell>
          <cell r="C993" t="str">
            <v>TUBOS E PECAS, DIAMETRO 150 MM</v>
          </cell>
          <cell r="D993" t="str">
            <v>KMXKM</v>
          </cell>
          <cell r="E993">
            <v>9.94</v>
          </cell>
        </row>
        <row r="994">
          <cell r="B994" t="str">
            <v>093503</v>
          </cell>
          <cell r="C994" t="str">
            <v>TUBOS E PECAS, DIAMETRO 200 MM</v>
          </cell>
          <cell r="D994" t="str">
            <v>KMXKM</v>
          </cell>
          <cell r="E994">
            <v>11.97</v>
          </cell>
        </row>
        <row r="995">
          <cell r="B995" t="str">
            <v>093504</v>
          </cell>
          <cell r="C995" t="str">
            <v>TUBOS E PECAS, DIAMETRO 250 MM</v>
          </cell>
          <cell r="D995" t="str">
            <v>KMXKM</v>
          </cell>
          <cell r="E995">
            <v>15</v>
          </cell>
        </row>
        <row r="996">
          <cell r="B996" t="str">
            <v>093505</v>
          </cell>
          <cell r="C996" t="str">
            <v>TUBOS E PECAS, DIAMETRO 300 MM</v>
          </cell>
          <cell r="D996" t="str">
            <v>KMXKM</v>
          </cell>
          <cell r="E996">
            <v>19.95</v>
          </cell>
        </row>
        <row r="997">
          <cell r="B997" t="str">
            <v>093506</v>
          </cell>
          <cell r="C997" t="str">
            <v>TUBOS E PECAS, DIAMETRO 375 MM</v>
          </cell>
          <cell r="D997" t="str">
            <v>KMXKM</v>
          </cell>
          <cell r="E997">
            <v>23.94</v>
          </cell>
        </row>
        <row r="998">
          <cell r="B998" t="str">
            <v>093507</v>
          </cell>
          <cell r="C998" t="str">
            <v>TUBOS E PECAS, DIAMETRO 450 MM</v>
          </cell>
          <cell r="D998" t="str">
            <v>KMXKM</v>
          </cell>
          <cell r="E998">
            <v>29.95</v>
          </cell>
        </row>
        <row r="1000">
          <cell r="B1000" t="str">
            <v>093600</v>
          </cell>
          <cell r="C1000" t="str">
            <v>CARGA, TRANSPORTE E  DESCARGA DE TUBOS DE CONCRETO</v>
          </cell>
        </row>
        <row r="1001">
          <cell r="B1001" t="str">
            <v>093601</v>
          </cell>
          <cell r="C1001" t="str">
            <v>CARGA E DESCARGA</v>
          </cell>
          <cell r="D1001" t="str">
            <v>T</v>
          </cell>
          <cell r="E1001">
            <v>43.7</v>
          </cell>
        </row>
        <row r="1002">
          <cell r="B1002" t="str">
            <v>093602</v>
          </cell>
          <cell r="C1002" t="str">
            <v>TRANSPORTE</v>
          </cell>
          <cell r="D1002" t="str">
            <v>TXKM</v>
          </cell>
          <cell r="E1002">
            <v>2</v>
          </cell>
        </row>
        <row r="1004">
          <cell r="B1004" t="str">
            <v>093700</v>
          </cell>
          <cell r="C1004" t="str">
            <v>CARGA, TRANSPORTE E DESCARGA DE TUBOS E PECAS DE ACO</v>
          </cell>
        </row>
        <row r="1005">
          <cell r="B1005" t="str">
            <v>093701</v>
          </cell>
          <cell r="C1005" t="str">
            <v>CARGA E DESCARGA</v>
          </cell>
          <cell r="D1005" t="str">
            <v>T</v>
          </cell>
          <cell r="E1005">
            <v>52.32</v>
          </cell>
        </row>
        <row r="1006">
          <cell r="B1006" t="str">
            <v>093702</v>
          </cell>
          <cell r="C1006" t="str">
            <v>TRANSPORTE</v>
          </cell>
          <cell r="D1006" t="str">
            <v>TXKM</v>
          </cell>
          <cell r="E1006">
            <v>2</v>
          </cell>
        </row>
        <row r="1008">
          <cell r="B1008" t="str">
            <v>093800</v>
          </cell>
          <cell r="C1008" t="str">
            <v>ASSENTAMENTO SIMPLES DE TUBOS E PECAS DE CERAMICA PBJE</v>
          </cell>
        </row>
        <row r="1009">
          <cell r="B1009" t="str">
            <v>093801</v>
          </cell>
          <cell r="C1009" t="str">
            <v>DIAMETRO 100MM (A)</v>
          </cell>
          <cell r="D1009" t="str">
            <v>M</v>
          </cell>
          <cell r="E1009">
            <v>1.31</v>
          </cell>
        </row>
        <row r="1010">
          <cell r="B1010" t="str">
            <v>093802</v>
          </cell>
          <cell r="C1010" t="str">
            <v>DIAMETRO 150MM (A)</v>
          </cell>
          <cell r="D1010" t="str">
            <v>M</v>
          </cell>
          <cell r="E1010">
            <v>1.94</v>
          </cell>
        </row>
        <row r="1011">
          <cell r="B1011" t="str">
            <v>093803</v>
          </cell>
          <cell r="C1011" t="str">
            <v>DIAMETRO 200MM (A)</v>
          </cell>
          <cell r="D1011" t="str">
            <v>M</v>
          </cell>
          <cell r="E1011">
            <v>2.5</v>
          </cell>
        </row>
        <row r="1012">
          <cell r="B1012" t="str">
            <v>093804</v>
          </cell>
          <cell r="C1012" t="str">
            <v>DIAMETRO 250MM (A)</v>
          </cell>
          <cell r="D1012" t="str">
            <v>M</v>
          </cell>
          <cell r="E1012">
            <v>3.12</v>
          </cell>
        </row>
        <row r="1013">
          <cell r="B1013" t="str">
            <v>093805</v>
          </cell>
          <cell r="C1013" t="str">
            <v>DIAMETRO 300MM (A)</v>
          </cell>
          <cell r="D1013" t="str">
            <v>M</v>
          </cell>
          <cell r="E1013">
            <v>3.89</v>
          </cell>
        </row>
        <row r="1014">
          <cell r="B1014" t="str">
            <v>093831</v>
          </cell>
          <cell r="C1014" t="str">
            <v>DIAMETRO 100MM (B)</v>
          </cell>
          <cell r="D1014" t="str">
            <v>M</v>
          </cell>
          <cell r="E1014">
            <v>1.1100000000000001</v>
          </cell>
        </row>
        <row r="1015">
          <cell r="B1015" t="str">
            <v>093832</v>
          </cell>
          <cell r="C1015" t="str">
            <v>DIAMETRO 150MM (B)</v>
          </cell>
          <cell r="D1015" t="str">
            <v>M</v>
          </cell>
          <cell r="E1015">
            <v>1.52</v>
          </cell>
        </row>
        <row r="1016">
          <cell r="B1016" t="str">
            <v>093833</v>
          </cell>
          <cell r="C1016" t="str">
            <v>DIAMETRO 200MM (B)</v>
          </cell>
          <cell r="D1016" t="str">
            <v>M</v>
          </cell>
          <cell r="E1016">
            <v>2.15</v>
          </cell>
        </row>
        <row r="1017">
          <cell r="B1017" t="str">
            <v>093834</v>
          </cell>
          <cell r="C1017" t="str">
            <v>DIAMETRO 250MM (B)</v>
          </cell>
          <cell r="D1017" t="str">
            <v>M</v>
          </cell>
          <cell r="E1017">
            <v>2.5</v>
          </cell>
        </row>
        <row r="1018">
          <cell r="B1018" t="str">
            <v>093835</v>
          </cell>
          <cell r="C1018" t="str">
            <v>DIAMETRO 300MM (B)</v>
          </cell>
          <cell r="D1018" t="str">
            <v>M</v>
          </cell>
          <cell r="E1018">
            <v>3.12</v>
          </cell>
        </row>
        <row r="1019">
          <cell r="B1019" t="str">
            <v>093851</v>
          </cell>
          <cell r="C1019" t="str">
            <v>DIAMETRO 100MM (C)</v>
          </cell>
          <cell r="D1019" t="str">
            <v>M</v>
          </cell>
          <cell r="E1019">
            <v>0.97</v>
          </cell>
        </row>
        <row r="1020">
          <cell r="B1020" t="str">
            <v>093852</v>
          </cell>
          <cell r="C1020" t="str">
            <v>DIAMETRO 150MM (C)</v>
          </cell>
          <cell r="D1020" t="str">
            <v>M</v>
          </cell>
          <cell r="E1020">
            <v>1.1100000000000001</v>
          </cell>
        </row>
        <row r="1021">
          <cell r="B1021" t="str">
            <v>093853</v>
          </cell>
          <cell r="C1021" t="str">
            <v>DIAMETRO 200MM (C)</v>
          </cell>
          <cell r="D1021" t="str">
            <v>M</v>
          </cell>
          <cell r="E1021">
            <v>1.52</v>
          </cell>
        </row>
        <row r="1022">
          <cell r="B1022" t="str">
            <v>093854</v>
          </cell>
          <cell r="C1022" t="str">
            <v>DIAMETRO 250MM (C)</v>
          </cell>
          <cell r="D1022" t="str">
            <v>M</v>
          </cell>
          <cell r="E1022">
            <v>1.94</v>
          </cell>
        </row>
        <row r="1023">
          <cell r="B1023" t="str">
            <v>093855</v>
          </cell>
          <cell r="C1023" t="str">
            <v>DIAMETRO 300MM (C)</v>
          </cell>
          <cell r="D1023" t="str">
            <v>M</v>
          </cell>
          <cell r="E1023">
            <v>2.2999999999999998</v>
          </cell>
        </row>
        <row r="1025">
          <cell r="B1025" t="str">
            <v>100000</v>
          </cell>
          <cell r="C1025" t="str">
            <v>PAVIMENTACAO</v>
          </cell>
        </row>
        <row r="1027">
          <cell r="B1027" t="str">
            <v>100100</v>
          </cell>
          <cell r="C1027" t="str">
            <v>LEVANTAMENTO DE PAVIMENTACAO</v>
          </cell>
        </row>
        <row r="1028">
          <cell r="B1028" t="str">
            <v>100101</v>
          </cell>
          <cell r="C1028" t="str">
            <v>LEVANTAMENTO DE PAVIMENTACAO ASFALTICA (A)</v>
          </cell>
          <cell r="D1028" t="str">
            <v>M2</v>
          </cell>
          <cell r="E1028">
            <v>12.06</v>
          </cell>
        </row>
        <row r="1029">
          <cell r="B1029" t="str">
            <v>100102</v>
          </cell>
          <cell r="C1029" t="str">
            <v>LEVANTAMENTO DE PAVIMENTACAO PARALELEPIPEDO OU BLOCO (A)</v>
          </cell>
          <cell r="D1029" t="str">
            <v>M2</v>
          </cell>
          <cell r="E1029">
            <v>9.2799999999999994</v>
          </cell>
        </row>
        <row r="1030">
          <cell r="B1030" t="str">
            <v>100103</v>
          </cell>
          <cell r="C1030" t="str">
            <v>LEVANTAMENTO DE PASSEIOS CIMENTADOS (A)</v>
          </cell>
          <cell r="D1030" t="str">
            <v>M2</v>
          </cell>
          <cell r="E1030">
            <v>7.54</v>
          </cell>
        </row>
        <row r="1031">
          <cell r="B1031" t="str">
            <v>100104</v>
          </cell>
          <cell r="C1031" t="str">
            <v>LEVANTAMENTO DE PASSEIOS EM LADRILHOS (A)</v>
          </cell>
          <cell r="D1031" t="str">
            <v>M2</v>
          </cell>
          <cell r="E1031">
            <v>8.44</v>
          </cell>
        </row>
        <row r="1032">
          <cell r="B1032" t="str">
            <v>100105</v>
          </cell>
          <cell r="C1032" t="str">
            <v>LEVANTAMENTO DE PASSEIOS EM MOSAICO (A)</v>
          </cell>
          <cell r="D1032" t="str">
            <v>M2</v>
          </cell>
          <cell r="E1032">
            <v>9.2799999999999994</v>
          </cell>
        </row>
        <row r="1033">
          <cell r="B1033" t="str">
            <v>100106</v>
          </cell>
          <cell r="C1033" t="str">
            <v>LEVANTAMENTO DE SARJETAS (A)</v>
          </cell>
          <cell r="D1033" t="str">
            <v>M3</v>
          </cell>
          <cell r="E1033">
            <v>49.27</v>
          </cell>
        </row>
        <row r="1034">
          <cell r="B1034" t="str">
            <v>100107</v>
          </cell>
          <cell r="C1034" t="str">
            <v>LEVANTAMENTO DE GUIAS (A)</v>
          </cell>
          <cell r="D1034" t="str">
            <v>M</v>
          </cell>
          <cell r="E1034">
            <v>9.2799999999999994</v>
          </cell>
        </row>
        <row r="1035">
          <cell r="B1035" t="str">
            <v>100131</v>
          </cell>
          <cell r="C1035" t="str">
            <v>LEVANTAMENTO DE PAVIMENTACAO ASFALTICA (B)</v>
          </cell>
          <cell r="D1035" t="str">
            <v>M2</v>
          </cell>
          <cell r="E1035">
            <v>9.6199999999999992</v>
          </cell>
        </row>
        <row r="1036">
          <cell r="B1036" t="str">
            <v>100132</v>
          </cell>
          <cell r="C1036" t="str">
            <v>LEVANTAMENTO DE PAVIMENTACAO PARALELEPIPEDO OU BLOCO (B)</v>
          </cell>
          <cell r="D1036" t="str">
            <v>M2</v>
          </cell>
          <cell r="E1036">
            <v>7.42</v>
          </cell>
        </row>
        <row r="1037">
          <cell r="B1037" t="str">
            <v>100133</v>
          </cell>
          <cell r="C1037" t="str">
            <v>LEVANTAMENTO DE PASSEIOS CIMENTADOS (B)</v>
          </cell>
          <cell r="D1037" t="str">
            <v>M2</v>
          </cell>
          <cell r="E1037">
            <v>6.02</v>
          </cell>
        </row>
        <row r="1038">
          <cell r="B1038" t="str">
            <v>100134</v>
          </cell>
          <cell r="C1038" t="str">
            <v>LEVANTAMENTO DE PASSEIOS EM LADRILHOS (B)</v>
          </cell>
          <cell r="D1038" t="str">
            <v>M2</v>
          </cell>
          <cell r="E1038">
            <v>6.74</v>
          </cell>
        </row>
        <row r="1039">
          <cell r="B1039" t="str">
            <v>100135</v>
          </cell>
          <cell r="C1039" t="str">
            <v>LEVANTAMENTO DE PASSEIOS EM MOSAICO (B)</v>
          </cell>
          <cell r="D1039" t="str">
            <v>M2</v>
          </cell>
          <cell r="E1039">
            <v>7.42</v>
          </cell>
        </row>
        <row r="1040">
          <cell r="B1040" t="str">
            <v>100136</v>
          </cell>
          <cell r="C1040" t="str">
            <v>LEVANTAMENTO DE SARJETAS (B)</v>
          </cell>
          <cell r="D1040" t="str">
            <v>M3</v>
          </cell>
          <cell r="E1040">
            <v>39.43</v>
          </cell>
        </row>
        <row r="1041">
          <cell r="B1041" t="str">
            <v>100137</v>
          </cell>
          <cell r="C1041" t="str">
            <v>LEVANTAMENTO DE GUIAS (B)</v>
          </cell>
          <cell r="D1041" t="str">
            <v>M</v>
          </cell>
          <cell r="E1041">
            <v>7.42</v>
          </cell>
        </row>
        <row r="1042">
          <cell r="B1042" t="str">
            <v>100151</v>
          </cell>
          <cell r="C1042" t="str">
            <v>LEVANTAMENTO DE PAVIMENTACAO ASFALTICA (C)</v>
          </cell>
          <cell r="D1042" t="str">
            <v>M2</v>
          </cell>
          <cell r="E1042">
            <v>6.01</v>
          </cell>
        </row>
        <row r="1043">
          <cell r="B1043" t="str">
            <v>100152</v>
          </cell>
          <cell r="C1043" t="str">
            <v>LEVANTAMENTO DE PAVIMENTACAO PARALELEPIPEDO OU BLOCO (C)</v>
          </cell>
          <cell r="D1043" t="str">
            <v>M2</v>
          </cell>
          <cell r="E1043">
            <v>4.6100000000000003</v>
          </cell>
        </row>
        <row r="1044">
          <cell r="B1044" t="str">
            <v>100153</v>
          </cell>
          <cell r="C1044" t="str">
            <v>LEVANTAMENTO DE PASSEIOS CIMENTADOS (C)</v>
          </cell>
          <cell r="D1044" t="str">
            <v>M2</v>
          </cell>
          <cell r="E1044">
            <v>3.75</v>
          </cell>
        </row>
        <row r="1045">
          <cell r="B1045" t="str">
            <v>100154</v>
          </cell>
          <cell r="C1045" t="str">
            <v>LEVANTAMENTO DE PASSEIOS EM LADRILHOS (C)</v>
          </cell>
          <cell r="D1045" t="str">
            <v>M2</v>
          </cell>
          <cell r="E1045">
            <v>4.2</v>
          </cell>
        </row>
        <row r="1046">
          <cell r="B1046" t="str">
            <v>100155</v>
          </cell>
          <cell r="C1046" t="str">
            <v>LEVANTAMENTO DE PASSEIOS EM MOSAICO (C)</v>
          </cell>
          <cell r="D1046" t="str">
            <v>M2</v>
          </cell>
          <cell r="E1046">
            <v>4.6100000000000003</v>
          </cell>
        </row>
        <row r="1047">
          <cell r="B1047" t="str">
            <v>100156</v>
          </cell>
          <cell r="C1047" t="str">
            <v>LEVANTAMENTO DE SARJETAS (C)</v>
          </cell>
          <cell r="D1047" t="str">
            <v>M3</v>
          </cell>
          <cell r="E1047">
            <v>24.6</v>
          </cell>
        </row>
        <row r="1048">
          <cell r="B1048" t="str">
            <v>100157</v>
          </cell>
          <cell r="C1048" t="str">
            <v>LEVANTAMENTO DE GUIAS (C)</v>
          </cell>
          <cell r="D1048" t="str">
            <v>M</v>
          </cell>
          <cell r="E1048">
            <v>4.6100000000000003</v>
          </cell>
        </row>
        <row r="1050">
          <cell r="B1050" t="str">
            <v>100200</v>
          </cell>
          <cell r="C1050" t="str">
            <v>REGULARIZACAO E REVESTIMENTO</v>
          </cell>
        </row>
        <row r="1051">
          <cell r="B1051" t="str">
            <v>100201</v>
          </cell>
          <cell r="C1051" t="str">
            <v>REGULARIZACAO MECANIZADA DE SUPERFICIES (A)</v>
          </cell>
          <cell r="D1051" t="str">
            <v>M2</v>
          </cell>
          <cell r="E1051">
            <v>0.41</v>
          </cell>
        </row>
        <row r="1052">
          <cell r="B1052" t="str">
            <v>100202</v>
          </cell>
          <cell r="C1052" t="str">
            <v>REVESTIMENTO COM CASCALHO OU PEDREGULHO (A)</v>
          </cell>
          <cell r="D1052" t="str">
            <v>M3</v>
          </cell>
          <cell r="E1052">
            <v>51.65</v>
          </cell>
        </row>
        <row r="1053">
          <cell r="B1053" t="str">
            <v>100203</v>
          </cell>
          <cell r="C1053" t="str">
            <v>REVESTIMENTO COM BRITA (A)</v>
          </cell>
          <cell r="D1053" t="str">
            <v>M3</v>
          </cell>
          <cell r="E1053">
            <v>60.43</v>
          </cell>
        </row>
        <row r="1054">
          <cell r="B1054" t="str">
            <v>100204</v>
          </cell>
          <cell r="C1054" t="str">
            <v>REVESTIMENTO COM MACADAME HIDRAULICO (A)</v>
          </cell>
          <cell r="D1054" t="str">
            <v>M3</v>
          </cell>
          <cell r="E1054">
            <v>78.290000000000006</v>
          </cell>
        </row>
        <row r="1055">
          <cell r="B1055" t="str">
            <v>100231</v>
          </cell>
          <cell r="C1055" t="str">
            <v>REGULARIZACAO MECANIZADA DE SUPERFICIES (B)</v>
          </cell>
          <cell r="D1055" t="str">
            <v>M2</v>
          </cell>
          <cell r="E1055">
            <v>0.33</v>
          </cell>
        </row>
        <row r="1056">
          <cell r="B1056" t="str">
            <v>100232</v>
          </cell>
          <cell r="C1056" t="str">
            <v>REVESTIMENTO COM CASCALHO OU PEDREGULHO (B)</v>
          </cell>
          <cell r="D1056" t="str">
            <v>M3</v>
          </cell>
          <cell r="E1056">
            <v>50.73</v>
          </cell>
        </row>
        <row r="1057">
          <cell r="B1057" t="str">
            <v>100233</v>
          </cell>
          <cell r="C1057" t="str">
            <v>REVESTIMENTO COM BRITA (B)</v>
          </cell>
          <cell r="D1057" t="str">
            <v>M3</v>
          </cell>
          <cell r="E1057">
            <v>59.51</v>
          </cell>
        </row>
        <row r="1058">
          <cell r="B1058" t="str">
            <v>100234</v>
          </cell>
          <cell r="C1058" t="str">
            <v>REVESTIMENTO COM MACADAME HIDRAULICO (B)</v>
          </cell>
          <cell r="D1058" t="str">
            <v>M3</v>
          </cell>
          <cell r="E1058">
            <v>77.37</v>
          </cell>
        </row>
        <row r="1059">
          <cell r="B1059" t="str">
            <v>100251</v>
          </cell>
          <cell r="C1059" t="str">
            <v>REGULARIZACAO MECANIZADA DE SUPERFICIES (C)</v>
          </cell>
          <cell r="D1059" t="str">
            <v>M2</v>
          </cell>
          <cell r="E1059">
            <v>0.19</v>
          </cell>
        </row>
        <row r="1060">
          <cell r="B1060" t="str">
            <v>100252</v>
          </cell>
          <cell r="C1060" t="str">
            <v>REVESTIMENTO COM CASCALHO OU PEDREGULHO (C)</v>
          </cell>
          <cell r="D1060" t="str">
            <v>M3</v>
          </cell>
          <cell r="E1060">
            <v>49.36</v>
          </cell>
        </row>
        <row r="1061">
          <cell r="B1061" t="str">
            <v>100253</v>
          </cell>
          <cell r="C1061" t="str">
            <v>REVESTIMENTO COM BRITA (C)</v>
          </cell>
          <cell r="D1061" t="str">
            <v>M3</v>
          </cell>
          <cell r="E1061">
            <v>58.14</v>
          </cell>
        </row>
        <row r="1062">
          <cell r="B1062" t="str">
            <v>100254</v>
          </cell>
          <cell r="C1062" t="str">
            <v>REVESTIMENTO COM MACADAME HIDRAULICO (C)</v>
          </cell>
          <cell r="D1062" t="str">
            <v>M3</v>
          </cell>
          <cell r="E1062">
            <v>76</v>
          </cell>
        </row>
        <row r="1064">
          <cell r="B1064" t="str">
            <v>100300</v>
          </cell>
          <cell r="C1064" t="str">
            <v>EXECUCAO DE PAVIMENTACAO</v>
          </cell>
        </row>
        <row r="1065">
          <cell r="B1065" t="str">
            <v>100301</v>
          </cell>
          <cell r="C1065" t="str">
            <v>ASSENTAMENTO DE PARALELEPIPEDO (A)</v>
          </cell>
          <cell r="D1065" t="str">
            <v>M2</v>
          </cell>
          <cell r="E1065">
            <v>33.06</v>
          </cell>
        </row>
        <row r="1066">
          <cell r="B1066" t="str">
            <v>100302</v>
          </cell>
          <cell r="C1066" t="str">
            <v>FORNECIMENTO DE PARALELEPIPEDO</v>
          </cell>
          <cell r="D1066" t="str">
            <v>M2</v>
          </cell>
          <cell r="E1066">
            <v>28.26</v>
          </cell>
        </row>
        <row r="1067">
          <cell r="B1067" t="str">
            <v>100303</v>
          </cell>
          <cell r="C1067" t="str">
            <v>ASSENTAMENTO DE BLOCOS DE CONCRETO (A)</v>
          </cell>
          <cell r="D1067" t="str">
            <v>M2</v>
          </cell>
          <cell r="E1067">
            <v>27.1</v>
          </cell>
        </row>
        <row r="1068">
          <cell r="B1068" t="str">
            <v>100304</v>
          </cell>
          <cell r="C1068" t="str">
            <v>FORNECIMENTO DE BLOCOS DE CONCRETO</v>
          </cell>
          <cell r="D1068" t="str">
            <v>M2</v>
          </cell>
          <cell r="E1068">
            <v>42.61</v>
          </cell>
        </row>
        <row r="1069">
          <cell r="B1069" t="str">
            <v>100305</v>
          </cell>
          <cell r="C1069" t="str">
            <v>EXECUCAO DE PASSEIOS CIMENTADOS (A)</v>
          </cell>
          <cell r="D1069" t="str">
            <v>M2</v>
          </cell>
          <cell r="E1069">
            <v>39.299999999999997</v>
          </cell>
        </row>
        <row r="1070">
          <cell r="B1070" t="str">
            <v>100306</v>
          </cell>
          <cell r="C1070" t="str">
            <v>EXECUCAO DE PASSEIOS EM LADRILHOS HIDRAULICOS (A)</v>
          </cell>
          <cell r="D1070" t="str">
            <v>M2</v>
          </cell>
          <cell r="E1070">
            <v>25.97</v>
          </cell>
        </row>
        <row r="1071">
          <cell r="B1071" t="str">
            <v>100307</v>
          </cell>
          <cell r="C1071" t="str">
            <v>FORNECIMENTO DE LADRILHOS HIDRAULICOS</v>
          </cell>
          <cell r="D1071" t="str">
            <v>M2</v>
          </cell>
          <cell r="E1071">
            <v>26.81</v>
          </cell>
        </row>
        <row r="1072">
          <cell r="B1072" t="str">
            <v>100308</v>
          </cell>
          <cell r="C1072" t="str">
            <v>EXECUCAO DE PASSEIOS EM MOSAICOS (A)</v>
          </cell>
          <cell r="D1072" t="str">
            <v>M2</v>
          </cell>
          <cell r="E1072">
            <v>15.99</v>
          </cell>
        </row>
        <row r="1073">
          <cell r="B1073" t="str">
            <v>100309</v>
          </cell>
          <cell r="C1073" t="str">
            <v>FORNECIMENTO DE MOSAICOS</v>
          </cell>
          <cell r="D1073" t="str">
            <v>M2</v>
          </cell>
          <cell r="E1073">
            <v>34.909999999999997</v>
          </cell>
        </row>
        <row r="1074">
          <cell r="B1074" t="str">
            <v>100310</v>
          </cell>
          <cell r="C1074" t="str">
            <v>ASSENTAMENTO DE GUIAS (A)</v>
          </cell>
          <cell r="D1074" t="str">
            <v>M</v>
          </cell>
          <cell r="E1074">
            <v>5.2</v>
          </cell>
        </row>
        <row r="1075">
          <cell r="B1075" t="str">
            <v>100311</v>
          </cell>
          <cell r="C1075" t="str">
            <v>FORNECIMENTO DE GUIAS</v>
          </cell>
          <cell r="D1075" t="str">
            <v>M</v>
          </cell>
          <cell r="E1075">
            <v>13.96</v>
          </cell>
        </row>
        <row r="1076">
          <cell r="B1076" t="str">
            <v>100312</v>
          </cell>
          <cell r="C1076" t="str">
            <v>CONSTRUCAO DE SARJETAS (A)</v>
          </cell>
          <cell r="D1076" t="str">
            <v>M3</v>
          </cell>
          <cell r="E1076">
            <v>292.45</v>
          </cell>
        </row>
        <row r="1077">
          <cell r="B1077" t="str">
            <v>100331</v>
          </cell>
          <cell r="C1077" t="str">
            <v>ASSENTAMENTO DE PARALELEPIPEDO (B)</v>
          </cell>
          <cell r="D1077" t="str">
            <v>M2</v>
          </cell>
          <cell r="E1077">
            <v>29.32</v>
          </cell>
        </row>
        <row r="1078">
          <cell r="B1078" t="str">
            <v>100333</v>
          </cell>
          <cell r="C1078" t="str">
            <v>ASSENTAMENTO DE BLOCOS DE CONCRETO (B)</v>
          </cell>
          <cell r="D1078" t="str">
            <v>M2</v>
          </cell>
          <cell r="E1078">
            <v>23.39</v>
          </cell>
        </row>
        <row r="1079">
          <cell r="B1079" t="str">
            <v>100335</v>
          </cell>
          <cell r="C1079" t="str">
            <v>ASSENTAMENTO DE PASSEIOS CIMENTADOS (B)</v>
          </cell>
          <cell r="D1079" t="str">
            <v>M2</v>
          </cell>
          <cell r="E1079">
            <v>35.17</v>
          </cell>
        </row>
        <row r="1080">
          <cell r="B1080" t="str">
            <v>100336</v>
          </cell>
          <cell r="C1080" t="str">
            <v>EXECUCAO DE PASSEIOS EM LADRILHOS HIDRAULICOS (B)</v>
          </cell>
          <cell r="D1080" t="str">
            <v>M2</v>
          </cell>
          <cell r="E1080">
            <v>23.48</v>
          </cell>
        </row>
        <row r="1081">
          <cell r="B1081" t="str">
            <v>100338</v>
          </cell>
          <cell r="C1081" t="str">
            <v>EXECUCAO DE PASSEIOS EM MOSAICO (B)</v>
          </cell>
          <cell r="D1081" t="str">
            <v>M2</v>
          </cell>
          <cell r="E1081">
            <v>14.32</v>
          </cell>
        </row>
        <row r="1082">
          <cell r="B1082" t="str">
            <v>100340</v>
          </cell>
          <cell r="C1082" t="str">
            <v>ASSENTAMENTO DE GUIAS (B)</v>
          </cell>
          <cell r="D1082" t="str">
            <v>M</v>
          </cell>
          <cell r="E1082">
            <v>4.92</v>
          </cell>
        </row>
        <row r="1083">
          <cell r="B1083" t="str">
            <v>100342</v>
          </cell>
          <cell r="C1083" t="str">
            <v>CONSTRUCAO DE SARJETAS (B)</v>
          </cell>
          <cell r="D1083" t="str">
            <v>M3</v>
          </cell>
          <cell r="E1083">
            <v>276.81</v>
          </cell>
        </row>
        <row r="1084">
          <cell r="B1084" t="str">
            <v>100351</v>
          </cell>
          <cell r="C1084" t="str">
            <v>ASSENTAMENTO DE PARALELEPIPEDO (C)</v>
          </cell>
          <cell r="D1084" t="str">
            <v>M2</v>
          </cell>
          <cell r="E1084">
            <v>23.76</v>
          </cell>
        </row>
        <row r="1085">
          <cell r="B1085" t="str">
            <v>100353</v>
          </cell>
          <cell r="C1085" t="str">
            <v>ASSENTAMENTO DE BLOCOS DE CONCRETO (C)</v>
          </cell>
          <cell r="D1085" t="str">
            <v>M2</v>
          </cell>
          <cell r="E1085">
            <v>17.86</v>
          </cell>
        </row>
        <row r="1086">
          <cell r="B1086" t="str">
            <v>100355</v>
          </cell>
          <cell r="C1086" t="str">
            <v>EXECUCAO DE PASSEIOS CIMENTADOS (C)</v>
          </cell>
          <cell r="D1086" t="str">
            <v>M2</v>
          </cell>
          <cell r="E1086">
            <v>28.99</v>
          </cell>
        </row>
        <row r="1087">
          <cell r="B1087" t="str">
            <v>100356</v>
          </cell>
          <cell r="C1087" t="str">
            <v>EXECUCAO DE PASSEIOS EM LADRILHOS HIDRAULICOS (C)</v>
          </cell>
          <cell r="D1087" t="str">
            <v>M2</v>
          </cell>
          <cell r="E1087">
            <v>19.809999999999999</v>
          </cell>
        </row>
        <row r="1088">
          <cell r="B1088" t="str">
            <v>100358</v>
          </cell>
          <cell r="C1088" t="str">
            <v>EXECUCAO DE PASSEIOS EM MOSAICO (C)</v>
          </cell>
          <cell r="D1088" t="str">
            <v>M2</v>
          </cell>
          <cell r="E1088">
            <v>11.75</v>
          </cell>
        </row>
        <row r="1089">
          <cell r="B1089" t="str">
            <v>100360</v>
          </cell>
          <cell r="C1089" t="str">
            <v>ASSENTAMENTO DE GUIAS (C)</v>
          </cell>
          <cell r="D1089" t="str">
            <v>M</v>
          </cell>
          <cell r="E1089">
            <v>4.4800000000000004</v>
          </cell>
        </row>
        <row r="1090">
          <cell r="B1090" t="str">
            <v>100362</v>
          </cell>
          <cell r="C1090" t="str">
            <v>CONSTRUCAO DE SARJETAS (C)</v>
          </cell>
          <cell r="D1090" t="str">
            <v>M3</v>
          </cell>
          <cell r="E1090">
            <v>253.27</v>
          </cell>
        </row>
        <row r="1092">
          <cell r="B1092" t="str">
            <v>100400</v>
          </cell>
          <cell r="C1092" t="str">
            <v>PAVIMENTACAO ASFALTICA ESPECIAL</v>
          </cell>
        </row>
        <row r="1093">
          <cell r="B1093" t="str">
            <v>100401</v>
          </cell>
          <cell r="C1093" t="str">
            <v>PREPARO DE CAIXA (A)</v>
          </cell>
          <cell r="D1093" t="str">
            <v>M2</v>
          </cell>
          <cell r="E1093">
            <v>7.16</v>
          </cell>
        </row>
        <row r="1094">
          <cell r="B1094" t="str">
            <v>100402</v>
          </cell>
          <cell r="C1094" t="str">
            <v>SUB BASE EM BRITA GRADUADA OU MACADAME HIDRAULICO (A)</v>
          </cell>
          <cell r="D1094" t="str">
            <v>M3</v>
          </cell>
          <cell r="E1094">
            <v>103.62</v>
          </cell>
        </row>
        <row r="1095">
          <cell r="B1095" t="str">
            <v>100403</v>
          </cell>
          <cell r="C1095" t="str">
            <v>BASE DE MACADAME BETUMINOSO (A)</v>
          </cell>
          <cell r="D1095" t="str">
            <v>M3</v>
          </cell>
          <cell r="E1095">
            <v>253</v>
          </cell>
        </row>
        <row r="1096">
          <cell r="B1096" t="str">
            <v>100404</v>
          </cell>
          <cell r="C1096" t="str">
            <v>IMPRIMACAO LIGANTE (A)</v>
          </cell>
          <cell r="D1096" t="str">
            <v>M2</v>
          </cell>
          <cell r="E1096">
            <v>3.65</v>
          </cell>
        </row>
        <row r="1097">
          <cell r="B1097" t="str">
            <v>100405</v>
          </cell>
          <cell r="C1097" t="str">
            <v>BINDER (A)</v>
          </cell>
          <cell r="D1097" t="str">
            <v>M3</v>
          </cell>
          <cell r="E1097">
            <v>345.45</v>
          </cell>
        </row>
        <row r="1098">
          <cell r="B1098" t="str">
            <v>100406</v>
          </cell>
          <cell r="C1098" t="str">
            <v>CAPA DE CONCRETO ASFALTICO (A)</v>
          </cell>
          <cell r="D1098" t="str">
            <v>M3</v>
          </cell>
          <cell r="E1098">
            <v>467.14</v>
          </cell>
        </row>
        <row r="1099">
          <cell r="B1099" t="str">
            <v>100407</v>
          </cell>
          <cell r="C1099" t="str">
            <v>CONCRETO PARA FECHAMENTO DE VALAS (A)</v>
          </cell>
          <cell r="D1099" t="str">
            <v>M3</v>
          </cell>
          <cell r="E1099">
            <v>205.35</v>
          </cell>
        </row>
        <row r="1100">
          <cell r="B1100" t="str">
            <v>100431</v>
          </cell>
          <cell r="C1100" t="str">
            <v>PREPARO DE CAIXA (B)</v>
          </cell>
          <cell r="D1100" t="str">
            <v>M2</v>
          </cell>
          <cell r="E1100">
            <v>5.71</v>
          </cell>
        </row>
        <row r="1101">
          <cell r="B1101" t="str">
            <v>100432</v>
          </cell>
          <cell r="C1101" t="str">
            <v>SUB BASE EM BRITA GRADUADA OU MACADAME HIDRAULICO (B)</v>
          </cell>
          <cell r="D1101" t="str">
            <v>M3</v>
          </cell>
          <cell r="E1101">
            <v>98.83</v>
          </cell>
        </row>
        <row r="1102">
          <cell r="B1102" t="str">
            <v>100433</v>
          </cell>
          <cell r="C1102" t="str">
            <v>BASE DE MACADAME BETUMINOSO (B)</v>
          </cell>
          <cell r="D1102" t="str">
            <v>M3</v>
          </cell>
          <cell r="E1102">
            <v>243.8</v>
          </cell>
        </row>
        <row r="1103">
          <cell r="B1103" t="str">
            <v>100434</v>
          </cell>
          <cell r="C1103" t="str">
            <v>IMPRAMACAO LIGANTE (B)</v>
          </cell>
          <cell r="D1103" t="str">
            <v>M2</v>
          </cell>
          <cell r="E1103">
            <v>3.51</v>
          </cell>
        </row>
        <row r="1104">
          <cell r="B1104" t="str">
            <v>100435</v>
          </cell>
          <cell r="C1104" t="str">
            <v>BINDER (B)</v>
          </cell>
          <cell r="D1104" t="str">
            <v>M3</v>
          </cell>
          <cell r="E1104">
            <v>321.3</v>
          </cell>
        </row>
        <row r="1105">
          <cell r="B1105" t="str">
            <v>100436</v>
          </cell>
          <cell r="C1105" t="str">
            <v>CAPA DE CONCRETO ASFALTICO (B)</v>
          </cell>
          <cell r="D1105" t="str">
            <v>M3</v>
          </cell>
          <cell r="E1105">
            <v>440.96</v>
          </cell>
        </row>
        <row r="1106">
          <cell r="B1106" t="str">
            <v>100437</v>
          </cell>
          <cell r="C1106" t="str">
            <v>CONCRETO PARA FECHAMENTO DE VALAS (B)</v>
          </cell>
          <cell r="D1106" t="str">
            <v>M3</v>
          </cell>
          <cell r="E1106">
            <v>201.48</v>
          </cell>
        </row>
        <row r="1107">
          <cell r="B1107" t="str">
            <v>100451</v>
          </cell>
          <cell r="C1107" t="str">
            <v>PREPARO DE CAIXA (C)</v>
          </cell>
          <cell r="D1107" t="str">
            <v>M2</v>
          </cell>
          <cell r="E1107">
            <v>3.57</v>
          </cell>
        </row>
        <row r="1108">
          <cell r="B1108" t="str">
            <v>100452</v>
          </cell>
          <cell r="C1108" t="str">
            <v>SUB BASE EM BRITA GRADUADA OU MACADAME HIDRAULICO (C)</v>
          </cell>
          <cell r="D1108" t="str">
            <v>M3</v>
          </cell>
          <cell r="E1108">
            <v>91.69</v>
          </cell>
        </row>
        <row r="1109">
          <cell r="B1109" t="str">
            <v>100453</v>
          </cell>
          <cell r="C1109" t="str">
            <v>BASE DE MACADAME BETUMINOSO (C)</v>
          </cell>
          <cell r="D1109" t="str">
            <v>M3</v>
          </cell>
          <cell r="E1109">
            <v>229.95</v>
          </cell>
        </row>
        <row r="1110">
          <cell r="B1110" t="str">
            <v>100454</v>
          </cell>
          <cell r="C1110" t="str">
            <v>IMPRIMACAO LIGANTE (C)</v>
          </cell>
          <cell r="D1110" t="str">
            <v>M2</v>
          </cell>
          <cell r="E1110">
            <v>3.31</v>
          </cell>
        </row>
        <row r="1111">
          <cell r="B1111" t="str">
            <v>100455</v>
          </cell>
          <cell r="C1111" t="str">
            <v>BINDER (C)</v>
          </cell>
          <cell r="D1111" t="str">
            <v>M3</v>
          </cell>
          <cell r="E1111">
            <v>284.97000000000003</v>
          </cell>
        </row>
        <row r="1112">
          <cell r="B1112" t="str">
            <v>100456</v>
          </cell>
          <cell r="C1112" t="str">
            <v>CAPA DE CONCRETO ASFALTICO (C)</v>
          </cell>
          <cell r="D1112" t="str">
            <v>M3</v>
          </cell>
          <cell r="E1112">
            <v>401.6</v>
          </cell>
        </row>
        <row r="1113">
          <cell r="B1113" t="str">
            <v>100457</v>
          </cell>
          <cell r="C1113" t="str">
            <v>CONCRETO PARA FECHAMENTO DE VALAS (C)</v>
          </cell>
          <cell r="D1113" t="str">
            <v>M3</v>
          </cell>
          <cell r="E1113">
            <v>195.76</v>
          </cell>
        </row>
        <row r="1115">
          <cell r="B1115" t="str">
            <v>110000</v>
          </cell>
          <cell r="C1115" t="str">
            <v>LIGACOES PREDIAIS</v>
          </cell>
        </row>
        <row r="1116">
          <cell r="B1116" t="str">
            <v>110100</v>
          </cell>
          <cell r="C1116" t="str">
            <v>LIGACOES DOMICILIARES DE AGUA</v>
          </cell>
        </row>
        <row r="1117">
          <cell r="B1117" t="str">
            <v>110101</v>
          </cell>
          <cell r="C1117" t="str">
            <v>LIGACAO DE AGUA A REDE PUBLICA</v>
          </cell>
          <cell r="D1117" t="str">
            <v>UN</v>
          </cell>
          <cell r="E1117">
            <v>45.87</v>
          </cell>
        </row>
        <row r="1118">
          <cell r="B1118" t="str">
            <v>110102</v>
          </cell>
          <cell r="C1118" t="str">
            <v>ASSENTAMENTO DE TUBULACAO (PAD E FERRO GALVANIZADO)</v>
          </cell>
          <cell r="D1118" t="str">
            <v>M</v>
          </cell>
          <cell r="E1118">
            <v>8.09</v>
          </cell>
        </row>
        <row r="1120">
          <cell r="B1120" t="str">
            <v>110200</v>
          </cell>
          <cell r="C1120" t="str">
            <v>LIGACOES DOMICILIARES DE ESGOTOS - DIAMETRO 100 MM</v>
          </cell>
        </row>
        <row r="1121">
          <cell r="B1121" t="str">
            <v>110201</v>
          </cell>
          <cell r="C1121" t="str">
            <v>NO PASSEIO, COMPLETA - DIAMETRO 100 MM</v>
          </cell>
          <cell r="D1121" t="str">
            <v>UN</v>
          </cell>
          <cell r="E1121">
            <v>60.28</v>
          </cell>
        </row>
        <row r="1122">
          <cell r="B1122" t="str">
            <v>110202</v>
          </cell>
          <cell r="C1122" t="str">
            <v>NO TERCO, COMPLETA - DIAMETRO 100 MM</v>
          </cell>
          <cell r="D1122" t="str">
            <v>UN</v>
          </cell>
          <cell r="E1122">
            <v>146.72999999999999</v>
          </cell>
        </row>
        <row r="1123">
          <cell r="B1123" t="str">
            <v>110203</v>
          </cell>
          <cell r="C1123" t="str">
            <v>NO EIXO, COMPLETA - DIAMETRO 100 MM</v>
          </cell>
          <cell r="D1123" t="str">
            <v>UN</v>
          </cell>
          <cell r="E1123">
            <v>189.96</v>
          </cell>
        </row>
        <row r="1124">
          <cell r="B1124" t="str">
            <v>110204</v>
          </cell>
          <cell r="C1124" t="str">
            <v>NO TERCO OPOSTO, COMPLETA - DIAMETRO 100 MM</v>
          </cell>
          <cell r="D1124" t="str">
            <v>UN</v>
          </cell>
          <cell r="E1124">
            <v>233.2</v>
          </cell>
        </row>
        <row r="1125">
          <cell r="B1125" t="str">
            <v>110205</v>
          </cell>
          <cell r="C1125" t="str">
            <v>NO PASSEIO, SEM CONEXAO - DIAMETRO 100 MM</v>
          </cell>
          <cell r="D1125" t="str">
            <v>UN</v>
          </cell>
          <cell r="E1125">
            <v>43.21</v>
          </cell>
        </row>
        <row r="1126">
          <cell r="B1126" t="str">
            <v>110206</v>
          </cell>
          <cell r="C1126" t="str">
            <v>NO TERCO, SEM CONEXAO - DIAMETRO 100 MM</v>
          </cell>
          <cell r="D1126" t="str">
            <v>UN</v>
          </cell>
          <cell r="E1126">
            <v>129.66</v>
          </cell>
        </row>
        <row r="1127">
          <cell r="B1127" t="str">
            <v>110207</v>
          </cell>
          <cell r="C1127" t="str">
            <v>NO EIXO, SEM CONEXAO - DIAMETRO 100 MM</v>
          </cell>
          <cell r="D1127" t="str">
            <v>UN</v>
          </cell>
          <cell r="E1127">
            <v>172.88</v>
          </cell>
        </row>
        <row r="1128">
          <cell r="B1128" t="str">
            <v>110208</v>
          </cell>
          <cell r="C1128" t="str">
            <v>NO TERCO OPOSTO, SEM CONEXAO - DIAMETRO 100 MM</v>
          </cell>
          <cell r="D1128" t="str">
            <v>UN</v>
          </cell>
          <cell r="E1128">
            <v>216.12</v>
          </cell>
        </row>
        <row r="1129">
          <cell r="B1129" t="str">
            <v>110209</v>
          </cell>
          <cell r="C1129" t="str">
            <v>CONEXAO POSTERIOR - DIAMETRO 100 MM</v>
          </cell>
          <cell r="D1129" t="str">
            <v>UN</v>
          </cell>
          <cell r="E1129">
            <v>69.739999999999995</v>
          </cell>
        </row>
        <row r="1130">
          <cell r="B1130" t="str">
            <v>110210</v>
          </cell>
          <cell r="C1130" t="str">
            <v>NO PASSEIO OPOSTO, COMPLETA - DIAMETRO 100 MM</v>
          </cell>
          <cell r="D1130" t="str">
            <v>UN</v>
          </cell>
          <cell r="E1130">
            <v>319.64999999999998</v>
          </cell>
        </row>
        <row r="1131">
          <cell r="B1131" t="str">
            <v>110211</v>
          </cell>
          <cell r="C1131" t="str">
            <v>NO PASSEIO OPOSTO, SEM CONEXAO - DIAMETRO 100 MM</v>
          </cell>
          <cell r="D1131" t="str">
            <v>UN</v>
          </cell>
          <cell r="E1131">
            <v>302.57</v>
          </cell>
        </row>
        <row r="1133">
          <cell r="B1133" t="str">
            <v>110300</v>
          </cell>
          <cell r="C1133" t="str">
            <v>LIGACOES DOMICILIARES DE ESGOTOS - DIAMETRO 150 MM</v>
          </cell>
        </row>
        <row r="1134">
          <cell r="B1134" t="str">
            <v>110301</v>
          </cell>
          <cell r="C1134" t="str">
            <v>NO PASSEIO, COMPLETA - DIAMETRO 150 MM</v>
          </cell>
          <cell r="D1134" t="str">
            <v>UN</v>
          </cell>
          <cell r="E1134">
            <v>65.83</v>
          </cell>
        </row>
        <row r="1135">
          <cell r="B1135" t="str">
            <v>110302</v>
          </cell>
          <cell r="C1135" t="str">
            <v>NO TERCO, COMPLETA - DIAMETRO 150 MM</v>
          </cell>
          <cell r="D1135" t="str">
            <v>UN</v>
          </cell>
          <cell r="E1135">
            <v>159.01</v>
          </cell>
        </row>
        <row r="1136">
          <cell r="B1136" t="str">
            <v>110303</v>
          </cell>
          <cell r="C1136" t="str">
            <v>NO EIXO, COMPLETA - DIAMETRO 150 MM</v>
          </cell>
          <cell r="D1136" t="str">
            <v>UN</v>
          </cell>
          <cell r="E1136">
            <v>205.63</v>
          </cell>
        </row>
        <row r="1137">
          <cell r="B1137" t="str">
            <v>110304</v>
          </cell>
          <cell r="C1137" t="str">
            <v>NO TERCO OPOSTO, COMPLETA - DIAMETRO 150 MM</v>
          </cell>
          <cell r="D1137" t="str">
            <v>UN</v>
          </cell>
          <cell r="E1137">
            <v>252.22</v>
          </cell>
        </row>
        <row r="1138">
          <cell r="B1138" t="str">
            <v>110305</v>
          </cell>
          <cell r="C1138" t="str">
            <v>NO PASSEIO, SEM CONEXAO - DIAMETRO 150 MM</v>
          </cell>
          <cell r="D1138" t="str">
            <v>UN</v>
          </cell>
          <cell r="E1138">
            <v>46.58</v>
          </cell>
        </row>
        <row r="1139">
          <cell r="B1139" t="str">
            <v>110306</v>
          </cell>
          <cell r="C1139" t="str">
            <v>NO TERCO, SEM CONEXAO - DIAMETRO 150 MM</v>
          </cell>
          <cell r="D1139" t="str">
            <v>UN</v>
          </cell>
          <cell r="E1139">
            <v>139.76</v>
          </cell>
        </row>
        <row r="1140">
          <cell r="B1140" t="str">
            <v>110307</v>
          </cell>
          <cell r="C1140" t="str">
            <v>NO EIXO, SEM CONEXAO - DIAMETRO 150 MM</v>
          </cell>
          <cell r="D1140" t="str">
            <v>UN</v>
          </cell>
          <cell r="E1140">
            <v>186.38</v>
          </cell>
        </row>
        <row r="1141">
          <cell r="B1141" t="str">
            <v>110308</v>
          </cell>
          <cell r="C1141" t="str">
            <v>NO TERCO OPOSTO, SEM CONEXAO - DIAMETRO 150 MM</v>
          </cell>
          <cell r="D1141" t="str">
            <v>UN</v>
          </cell>
          <cell r="E1141">
            <v>232.97</v>
          </cell>
        </row>
        <row r="1142">
          <cell r="B1142" t="str">
            <v>110309</v>
          </cell>
          <cell r="C1142" t="str">
            <v>CONEXAO POSTERIOR - DIAMETRO 150 MM</v>
          </cell>
          <cell r="D1142" t="str">
            <v>UN</v>
          </cell>
          <cell r="E1142">
            <v>70.8</v>
          </cell>
        </row>
        <row r="1144">
          <cell r="B1144" t="str">
            <v>110400</v>
          </cell>
          <cell r="C1144" t="str">
            <v>CARGA, TRANSPORTE ATE 10 KM E DESCARGA DE TUBOS E PECAS DE PEAD E/OU FERRO GALVANIZADO</v>
          </cell>
        </row>
        <row r="1145">
          <cell r="B1145" t="str">
            <v>110401</v>
          </cell>
          <cell r="C1145" t="str">
            <v>TUBOS E PECAS PARA LIGACOES</v>
          </cell>
          <cell r="D1145" t="str">
            <v>KM</v>
          </cell>
          <cell r="E1145">
            <v>55.68</v>
          </cell>
        </row>
        <row r="1147">
          <cell r="B1147" t="str">
            <v>110500</v>
          </cell>
          <cell r="C1147" t="str">
            <v>TRANSPORTE EXCEDENTE A 10 KM DE TUBOS E PECAS DE PEAD E/OU FERRO GALVANIZADO</v>
          </cell>
        </row>
        <row r="1148">
          <cell r="B1148" t="str">
            <v>110501</v>
          </cell>
          <cell r="C1148" t="str">
            <v>TUBOS E PECAS PARA LIGACOES</v>
          </cell>
          <cell r="D1148" t="str">
            <v>KMXKM</v>
          </cell>
          <cell r="E1148">
            <v>1.58</v>
          </cell>
        </row>
        <row r="1150">
          <cell r="B1150" t="str">
            <v>120000</v>
          </cell>
          <cell r="C1150" t="str">
            <v>FECHAMENTO</v>
          </cell>
        </row>
        <row r="1151">
          <cell r="B1151" t="str">
            <v>120100</v>
          </cell>
          <cell r="C1151" t="str">
            <v>ALVENARIA</v>
          </cell>
        </row>
        <row r="1152">
          <cell r="B1152" t="str">
            <v>120101</v>
          </cell>
          <cell r="C1152" t="str">
            <v>ALVENARIA DE TIJOLOS COMUNS SEM ANDAIME</v>
          </cell>
          <cell r="D1152" t="str">
            <v>M3</v>
          </cell>
          <cell r="E1152">
            <v>307.20999999999998</v>
          </cell>
        </row>
        <row r="1153">
          <cell r="B1153" t="str">
            <v>120102</v>
          </cell>
          <cell r="C1153" t="str">
            <v>ALVENARIA DE BLOCOS DE CONCRETO SEM ANDAIME</v>
          </cell>
          <cell r="D1153" t="str">
            <v>M3</v>
          </cell>
          <cell r="E1153">
            <v>244.72</v>
          </cell>
        </row>
        <row r="1154">
          <cell r="B1154" t="str">
            <v>120103</v>
          </cell>
          <cell r="C1154" t="str">
            <v>ALVENARIA DE TIJOLOS BAIANOS SEM ANDAIME</v>
          </cell>
          <cell r="D1154" t="str">
            <v>M3</v>
          </cell>
          <cell r="E1154">
            <v>215.11</v>
          </cell>
        </row>
        <row r="1155">
          <cell r="B1155" t="str">
            <v>120104</v>
          </cell>
          <cell r="C1155" t="str">
            <v>ALVENARIA DE ELEVACAO, EM CUTELO TIJOLO COMUM</v>
          </cell>
          <cell r="D1155" t="str">
            <v>M2</v>
          </cell>
          <cell r="E1155">
            <v>25.09</v>
          </cell>
        </row>
        <row r="1156">
          <cell r="B1156" t="str">
            <v>120105</v>
          </cell>
          <cell r="C1156" t="str">
            <v>ALVENARIA DE ELEVACAO, 1/2 TIJOLO COMUM</v>
          </cell>
          <cell r="D1156" t="str">
            <v>M2</v>
          </cell>
          <cell r="E1156">
            <v>43.73</v>
          </cell>
        </row>
        <row r="1157">
          <cell r="B1157" t="str">
            <v>120106</v>
          </cell>
          <cell r="C1157" t="str">
            <v>ALVENARIA DE ELEVACAO, 1 TIJOLO COMUM</v>
          </cell>
          <cell r="D1157" t="str">
            <v>M2</v>
          </cell>
          <cell r="E1157">
            <v>77.77</v>
          </cell>
        </row>
        <row r="1158">
          <cell r="B1158" t="str">
            <v>120107</v>
          </cell>
          <cell r="C1158" t="str">
            <v>ALVENARIA DE ELEVACAO, 1 1/2 TIJOLO COMUM</v>
          </cell>
          <cell r="D1158" t="str">
            <v>M2</v>
          </cell>
          <cell r="E1158">
            <v>121.58</v>
          </cell>
        </row>
        <row r="1159">
          <cell r="B1159" t="str">
            <v>120108</v>
          </cell>
          <cell r="C1159" t="str">
            <v>ALVENARIA DE ELEVACAO, 1/2 TIJOLO A VISTA</v>
          </cell>
          <cell r="D1159" t="str">
            <v>M2</v>
          </cell>
          <cell r="E1159">
            <v>83.86</v>
          </cell>
        </row>
        <row r="1160">
          <cell r="B1160" t="str">
            <v>120109</v>
          </cell>
          <cell r="C1160" t="str">
            <v>ALVENARIA DE ELEVACAO, 1 TIJOLO A VISTA</v>
          </cell>
          <cell r="D1160" t="str">
            <v>M2</v>
          </cell>
          <cell r="E1160">
            <v>154.59</v>
          </cell>
        </row>
        <row r="1161">
          <cell r="B1161" t="str">
            <v>120110</v>
          </cell>
          <cell r="C1161" t="str">
            <v>ALVENARIA DE ELEVACAO, TIJOLO CERAMICO 8 FUROS, ESPELHO</v>
          </cell>
          <cell r="D1161" t="str">
            <v>M2</v>
          </cell>
          <cell r="E1161">
            <v>30.17</v>
          </cell>
        </row>
        <row r="1162">
          <cell r="B1162" t="str">
            <v>120111</v>
          </cell>
          <cell r="C1162" t="str">
            <v>ALVENARIA DE ELEVACAO, TIJOLO CERAMICO 8 FUROS,CHATO</v>
          </cell>
          <cell r="D1162" t="str">
            <v>M2</v>
          </cell>
          <cell r="E1162">
            <v>57.11</v>
          </cell>
        </row>
        <row r="1163">
          <cell r="B1163" t="str">
            <v>120112</v>
          </cell>
          <cell r="C1163" t="str">
            <v>alvenaria de elevacao, blocos de concreto 9 x 19 x 39 cm</v>
          </cell>
          <cell r="D1163" t="str">
            <v>M2</v>
          </cell>
          <cell r="E1163">
            <v>30.7</v>
          </cell>
        </row>
        <row r="1164">
          <cell r="B1164" t="str">
            <v>120113</v>
          </cell>
          <cell r="C1164" t="str">
            <v>alvenaria de elevacao, blocos de concreto 14 x 19 x 39 cm</v>
          </cell>
          <cell r="D1164" t="str">
            <v>M2</v>
          </cell>
          <cell r="E1164">
            <v>40.130000000000003</v>
          </cell>
        </row>
        <row r="1165">
          <cell r="B1165" t="str">
            <v>120114</v>
          </cell>
          <cell r="C1165" t="str">
            <v>alvenaria de elevacao, blocos de concreto 19 x 19 x 39 cm</v>
          </cell>
          <cell r="D1165" t="str">
            <v>M2</v>
          </cell>
          <cell r="E1165">
            <v>50.8</v>
          </cell>
        </row>
        <row r="1166">
          <cell r="B1166" t="str">
            <v>120115</v>
          </cell>
          <cell r="C1166" t="str">
            <v>alvenaria de blocos estruturais 19 x 19 x 39 cm, com ferragens e grout</v>
          </cell>
          <cell r="D1166" t="str">
            <v>M2</v>
          </cell>
          <cell r="E1166">
            <v>82.52</v>
          </cell>
        </row>
        <row r="1167">
          <cell r="B1167" t="str">
            <v>120116</v>
          </cell>
          <cell r="C1167" t="str">
            <v>ALVENARIA COM ELEMENTO VAZADO - CERAMICO</v>
          </cell>
          <cell r="D1167" t="str">
            <v>M2</v>
          </cell>
          <cell r="E1167">
            <v>73.41</v>
          </cell>
        </row>
        <row r="1168">
          <cell r="B1168" t="str">
            <v>120117</v>
          </cell>
          <cell r="C1168" t="str">
            <v>ALVENARIA COM ELEMENTO VAZADO - CONCRETO</v>
          </cell>
          <cell r="D1168" t="str">
            <v>M2</v>
          </cell>
          <cell r="E1168">
            <v>86.9</v>
          </cell>
        </row>
        <row r="1170">
          <cell r="B1170" t="str">
            <v>120200</v>
          </cell>
          <cell r="C1170" t="str">
            <v>COBERTURA, MADEIRAMENTO, CONDUTOR, CALHAS E RUFOS</v>
          </cell>
        </row>
        <row r="1171">
          <cell r="B1171" t="str">
            <v>120201</v>
          </cell>
          <cell r="C1171" t="str">
            <v>COBERTURA COM TELHA FRANCESA</v>
          </cell>
          <cell r="D1171" t="str">
            <v>M2</v>
          </cell>
          <cell r="E1171">
            <v>99.73</v>
          </cell>
        </row>
        <row r="1172">
          <cell r="B1172" t="str">
            <v>120202</v>
          </cell>
          <cell r="C1172" t="str">
            <v>COBERTURA COM TELHA DE FIBROCIMENTO ONDULADA - 6 MM</v>
          </cell>
          <cell r="D1172" t="str">
            <v>M2</v>
          </cell>
          <cell r="E1172">
            <v>79.34</v>
          </cell>
        </row>
        <row r="1173">
          <cell r="B1173" t="str">
            <v>120203</v>
          </cell>
          <cell r="C1173" t="str">
            <v>COBERTURA COM TELHA DE FIBROCIMENTO ONDULADA - 8 MM</v>
          </cell>
          <cell r="D1173" t="str">
            <v>M2</v>
          </cell>
          <cell r="E1173">
            <v>84.09</v>
          </cell>
        </row>
        <row r="1174">
          <cell r="B1174" t="str">
            <v>120204</v>
          </cell>
          <cell r="C1174" t="str">
            <v>COBERTURA COM TELHA DE FIBROCIMENTO ESTRUTURAL L=49CM</v>
          </cell>
          <cell r="D1174" t="str">
            <v>M2</v>
          </cell>
          <cell r="E1174">
            <v>66.06</v>
          </cell>
        </row>
        <row r="1175">
          <cell r="B1175" t="str">
            <v>120205</v>
          </cell>
          <cell r="C1175" t="str">
            <v>COBERTURA COM TELHA DE FIBROCIMENTO ESTRUTURAL L=90CM</v>
          </cell>
          <cell r="D1175" t="str">
            <v>M2</v>
          </cell>
          <cell r="E1175">
            <v>53.7</v>
          </cell>
        </row>
        <row r="1176">
          <cell r="B1176" t="str">
            <v>120206</v>
          </cell>
          <cell r="C1176" t="str">
            <v>CONDUTOR EM CHAPA GALVANIZADA N 24 DESENV 0,25M</v>
          </cell>
          <cell r="D1176" t="str">
            <v>M</v>
          </cell>
          <cell r="E1176">
            <v>32.130000000000003</v>
          </cell>
        </row>
        <row r="1177">
          <cell r="B1177" t="str">
            <v>120207</v>
          </cell>
          <cell r="C1177" t="str">
            <v>CONDUTOR EM CHAPA GALVANIZADA N 24 DESENV 0,33 M</v>
          </cell>
          <cell r="D1177" t="str">
            <v>M</v>
          </cell>
          <cell r="E1177">
            <v>42.56</v>
          </cell>
        </row>
        <row r="1178">
          <cell r="B1178" t="str">
            <v>120208</v>
          </cell>
          <cell r="C1178" t="str">
            <v>CALHA OU AGUA FURTADA EM CHAPA GALV. N 24 CORTE - 0,33M</v>
          </cell>
          <cell r="D1178" t="str">
            <v>M</v>
          </cell>
          <cell r="E1178">
            <v>37.75</v>
          </cell>
        </row>
        <row r="1179">
          <cell r="B1179" t="str">
            <v>120209</v>
          </cell>
          <cell r="C1179" t="str">
            <v>CALHA OU AGUA FURTADA EM CHAPA GALV. N 24 CORTE - 0,50M</v>
          </cell>
          <cell r="D1179" t="str">
            <v>M</v>
          </cell>
          <cell r="E1179">
            <v>52.22</v>
          </cell>
        </row>
        <row r="1180">
          <cell r="B1180" t="str">
            <v>120210</v>
          </cell>
          <cell r="C1180" t="str">
            <v>RUFO EM CHAPA GALVANIZADA N 24 CORTE 0,10 M</v>
          </cell>
          <cell r="D1180" t="str">
            <v>M</v>
          </cell>
          <cell r="E1180">
            <v>16.850000000000001</v>
          </cell>
        </row>
        <row r="1181">
          <cell r="B1181" t="str">
            <v>120211</v>
          </cell>
          <cell r="C1181" t="str">
            <v>RUFO EM CHAPA GALVANIZADA N 24 CORTE 0,16 M</v>
          </cell>
          <cell r="D1181" t="str">
            <v>M</v>
          </cell>
          <cell r="E1181">
            <v>20.239999999999998</v>
          </cell>
        </row>
        <row r="1182">
          <cell r="B1182" t="str">
            <v>120212</v>
          </cell>
          <cell r="C1182" t="str">
            <v>RUFO EM CHAPA GALVANIZADA N 24 CORTE 0,25 M</v>
          </cell>
          <cell r="D1182" t="str">
            <v>M</v>
          </cell>
          <cell r="E1182">
            <v>22.86</v>
          </cell>
        </row>
        <row r="1183">
          <cell r="B1183" t="str">
            <v>120213</v>
          </cell>
          <cell r="C1183" t="str">
            <v>RUFO EM CHAPA GALVANIZADA N 24 CORTE 0,33 M</v>
          </cell>
          <cell r="D1183" t="str">
            <v>M</v>
          </cell>
          <cell r="E1183">
            <v>29.19</v>
          </cell>
        </row>
        <row r="1184">
          <cell r="B1184" t="str">
            <v>120214</v>
          </cell>
          <cell r="C1184" t="str">
            <v>RUFO EM CHAPA GALVANIZADA N 24 CORTE 0,50 M</v>
          </cell>
          <cell r="D1184" t="str">
            <v>M</v>
          </cell>
          <cell r="E1184">
            <v>48.35</v>
          </cell>
        </row>
        <row r="1186">
          <cell r="B1186" t="str">
            <v>120300</v>
          </cell>
          <cell r="C1186" t="str">
            <v>ESQUADRIAS DE MADEIRA</v>
          </cell>
        </row>
        <row r="1187">
          <cell r="B1187" t="str">
            <v>120301</v>
          </cell>
          <cell r="C1187" t="str">
            <v>PORTA EXTERNA DE CEDRO, 1 FOLHA</v>
          </cell>
          <cell r="D1187" t="str">
            <v>M2</v>
          </cell>
          <cell r="E1187">
            <v>237.93</v>
          </cell>
        </row>
        <row r="1188">
          <cell r="B1188" t="str">
            <v>120302</v>
          </cell>
          <cell r="C1188" t="str">
            <v>PORTA EXTERNA DE CEDRO, 2 FOLHAS</v>
          </cell>
          <cell r="D1188" t="str">
            <v>M2</v>
          </cell>
          <cell r="E1188">
            <v>240.1</v>
          </cell>
        </row>
        <row r="1189">
          <cell r="B1189" t="str">
            <v>120303</v>
          </cell>
          <cell r="C1189" t="str">
            <v>PORTA INTERNA DE CEDRO, 1 FOLHA</v>
          </cell>
          <cell r="D1189" t="str">
            <v>M2</v>
          </cell>
          <cell r="E1189">
            <v>348.87</v>
          </cell>
        </row>
        <row r="1190">
          <cell r="B1190" t="str">
            <v>120304</v>
          </cell>
          <cell r="C1190" t="str">
            <v>PORTA INTERNA DE CEDRO, 2 FOLHAS</v>
          </cell>
          <cell r="D1190" t="str">
            <v>M2</v>
          </cell>
          <cell r="E1190">
            <v>230.05</v>
          </cell>
        </row>
        <row r="1191">
          <cell r="B1191" t="str">
            <v>120305</v>
          </cell>
          <cell r="C1191" t="str">
            <v>ALCAPAO 0,60X0,60 M</v>
          </cell>
          <cell r="D1191" t="str">
            <v>UN</v>
          </cell>
          <cell r="E1191">
            <v>137.21</v>
          </cell>
        </row>
        <row r="1192">
          <cell r="B1192" t="str">
            <v>120306</v>
          </cell>
          <cell r="C1192" t="str">
            <v>JANELA TIPO GUILHOTINA COM VENEZIANAS DE PEROBA</v>
          </cell>
          <cell r="D1192" t="str">
            <v>M2</v>
          </cell>
          <cell r="E1192">
            <v>370.13</v>
          </cell>
        </row>
        <row r="1194">
          <cell r="B1194" t="str">
            <v>120400</v>
          </cell>
          <cell r="C1194" t="str">
            <v>ESQUADRIAS METALICAS</v>
          </cell>
        </row>
        <row r="1195">
          <cell r="B1195" t="str">
            <v>120401</v>
          </cell>
          <cell r="C1195" t="str">
            <v>PORTA METALICA COM VIDRO</v>
          </cell>
          <cell r="D1195" t="str">
            <v>M2</v>
          </cell>
          <cell r="E1195">
            <v>492.37</v>
          </cell>
        </row>
        <row r="1196">
          <cell r="B1196" t="str">
            <v>120402</v>
          </cell>
          <cell r="C1196" t="str">
            <v>PORTA METALICA COM TELA</v>
          </cell>
          <cell r="D1196" t="str">
            <v>M2</v>
          </cell>
          <cell r="E1196">
            <v>407.81</v>
          </cell>
        </row>
        <row r="1197">
          <cell r="B1197" t="str">
            <v>120403</v>
          </cell>
          <cell r="C1197" t="str">
            <v>PORTA METALICA EXTERNA - 2 FOLHAS, 2,00 X 2,60 M</v>
          </cell>
          <cell r="D1197" t="str">
            <v>UN</v>
          </cell>
          <cell r="E1197">
            <v>1805.2</v>
          </cell>
        </row>
        <row r="1198">
          <cell r="B1198" t="str">
            <v>120404</v>
          </cell>
          <cell r="C1198" t="str">
            <v>JANELA BASCULANTE DE FERRO</v>
          </cell>
          <cell r="D1198" t="str">
            <v>M2</v>
          </cell>
          <cell r="E1198">
            <v>401.77</v>
          </cell>
        </row>
        <row r="1199">
          <cell r="B1199" t="str">
            <v>120405</v>
          </cell>
          <cell r="C1199" t="str">
            <v>JANELA DE CORRER OU MAXIM-AIR DE FERRO</v>
          </cell>
          <cell r="D1199" t="str">
            <v>M2</v>
          </cell>
          <cell r="E1199">
            <v>378.41</v>
          </cell>
        </row>
        <row r="1200">
          <cell r="B1200" t="str">
            <v>120406</v>
          </cell>
          <cell r="C1200" t="str">
            <v>JANELA BASCULANTE DE ALUMINIO</v>
          </cell>
          <cell r="D1200" t="str">
            <v>M2</v>
          </cell>
          <cell r="E1200">
            <v>656.98</v>
          </cell>
        </row>
        <row r="1201">
          <cell r="B1201" t="str">
            <v>120407</v>
          </cell>
          <cell r="C1201" t="str">
            <v>JANELA DE CORRER OU MAXIM-AIR DE ALUMINIO</v>
          </cell>
          <cell r="D1201" t="str">
            <v>M2</v>
          </cell>
          <cell r="E1201">
            <v>602.09</v>
          </cell>
        </row>
        <row r="1202">
          <cell r="B1202" t="str">
            <v>120408</v>
          </cell>
          <cell r="C1202" t="str">
            <v>PORTAS DE ENTRADA EM ALUMINIO COM 1 FOLHA DE ABRIR</v>
          </cell>
          <cell r="D1202" t="str">
            <v>M2</v>
          </cell>
          <cell r="E1202">
            <v>622.91</v>
          </cell>
        </row>
        <row r="1203">
          <cell r="B1203" t="str">
            <v>120409</v>
          </cell>
          <cell r="C1203" t="str">
            <v>PORTAS DE ENTRADA EM ALUMINIO COM 2 FOLHA DE ABRIR</v>
          </cell>
          <cell r="D1203" t="str">
            <v>M2</v>
          </cell>
          <cell r="E1203">
            <v>622.91</v>
          </cell>
        </row>
        <row r="1204">
          <cell r="B1204" t="str">
            <v>120410</v>
          </cell>
          <cell r="C1204" t="str">
            <v>PORTAS DE ENTRADA EM ALUMINIO DE CORRER</v>
          </cell>
          <cell r="D1204" t="str">
            <v>M2</v>
          </cell>
          <cell r="E1204">
            <v>653.5</v>
          </cell>
        </row>
        <row r="1206">
          <cell r="B1206" t="str">
            <v>120500</v>
          </cell>
          <cell r="C1206" t="str">
            <v>FERRAGENS</v>
          </cell>
        </row>
        <row r="1207">
          <cell r="B1207" t="str">
            <v>120501</v>
          </cell>
          <cell r="C1207" t="str">
            <v>FECHADURA PARA PORTA EXTERNA</v>
          </cell>
          <cell r="D1207" t="str">
            <v>UN</v>
          </cell>
          <cell r="E1207">
            <v>116.98</v>
          </cell>
        </row>
        <row r="1208">
          <cell r="B1208" t="str">
            <v>120502</v>
          </cell>
          <cell r="C1208" t="str">
            <v>FECHADURA PARA PORTA INTERNA</v>
          </cell>
          <cell r="D1208" t="str">
            <v>UN</v>
          </cell>
          <cell r="E1208">
            <v>89.09</v>
          </cell>
        </row>
        <row r="1209">
          <cell r="B1209" t="str">
            <v>120503</v>
          </cell>
          <cell r="C1209" t="str">
            <v>FECHADURA PARA PORTA WC</v>
          </cell>
          <cell r="D1209" t="str">
            <v>UN</v>
          </cell>
          <cell r="E1209">
            <v>88.17</v>
          </cell>
        </row>
        <row r="1210">
          <cell r="B1210" t="str">
            <v>120504</v>
          </cell>
          <cell r="C1210" t="str">
            <v>FERRAGEM PARA JANELA DE MADEIRA TIPO GUILHOTINA COM VENEZIANAS</v>
          </cell>
          <cell r="D1210" t="str">
            <v>CJ</v>
          </cell>
          <cell r="E1210">
            <v>401.02</v>
          </cell>
        </row>
        <row r="1212">
          <cell r="B1212" t="str">
            <v>120600</v>
          </cell>
          <cell r="C1212" t="str">
            <v>VIDROS</v>
          </cell>
        </row>
        <row r="1213">
          <cell r="B1213" t="str">
            <v>120601</v>
          </cell>
          <cell r="C1213" t="str">
            <v>VIDRO PLANO DUPLO TRANSPARENTE 3 MM</v>
          </cell>
          <cell r="D1213" t="str">
            <v>M2</v>
          </cell>
          <cell r="E1213">
            <v>60.3</v>
          </cell>
        </row>
        <row r="1214">
          <cell r="B1214" t="str">
            <v>120602</v>
          </cell>
          <cell r="C1214" t="str">
            <v>VIDRO PLANO DUPLO TRANSLUCIDO 3 MM</v>
          </cell>
          <cell r="D1214" t="str">
            <v>M2</v>
          </cell>
          <cell r="E1214">
            <v>56.52</v>
          </cell>
        </row>
        <row r="1215">
          <cell r="B1215" t="str">
            <v>120603</v>
          </cell>
          <cell r="C1215" t="str">
            <v>VIDRO PLANO TRIPLO TRANSPARENTE DE 4 MM</v>
          </cell>
          <cell r="D1215" t="str">
            <v>M2</v>
          </cell>
          <cell r="E1215">
            <v>73.22</v>
          </cell>
        </row>
        <row r="1216">
          <cell r="B1216" t="str">
            <v>120604</v>
          </cell>
          <cell r="C1216" t="str">
            <v>VIDRO PLANO TRIPLO TRANSPARENTE DE 5 MM</v>
          </cell>
          <cell r="D1216" t="str">
            <v>M2</v>
          </cell>
          <cell r="E1216">
            <v>80.89</v>
          </cell>
        </row>
        <row r="1217">
          <cell r="B1217" t="str">
            <v>120605</v>
          </cell>
          <cell r="C1217" t="str">
            <v>VIDRO PLANO TEMPERADO INCOLOR DE 6 MM</v>
          </cell>
          <cell r="D1217" t="str">
            <v>M2</v>
          </cell>
          <cell r="E1217">
            <v>185.05</v>
          </cell>
        </row>
        <row r="1218">
          <cell r="B1218" t="str">
            <v>120606</v>
          </cell>
          <cell r="C1218" t="str">
            <v>VIDRO PLANO TEMPERADO INCOLOR DE 8 MM</v>
          </cell>
          <cell r="D1218" t="str">
            <v>M2</v>
          </cell>
          <cell r="E1218">
            <v>212.45</v>
          </cell>
        </row>
        <row r="1219">
          <cell r="B1219" t="str">
            <v>120607</v>
          </cell>
          <cell r="C1219" t="str">
            <v>VIDRO PLANO TEMPERADO INCOLOR DE 10MM</v>
          </cell>
          <cell r="D1219" t="str">
            <v>M2</v>
          </cell>
          <cell r="E1219">
            <v>249.7</v>
          </cell>
        </row>
        <row r="1221">
          <cell r="B1221" t="str">
            <v>120700</v>
          </cell>
          <cell r="C1221" t="str">
            <v>ESCADA - TIPO MARINHEIRO</v>
          </cell>
        </row>
        <row r="1222">
          <cell r="B1222" t="str">
            <v>120701</v>
          </cell>
          <cell r="C1222" t="str">
            <v>GALVANIZADO</v>
          </cell>
          <cell r="D1222" t="str">
            <v>M</v>
          </cell>
          <cell r="E1222">
            <v>72.12</v>
          </cell>
        </row>
        <row r="1224">
          <cell r="B1224" t="str">
            <v>120800</v>
          </cell>
          <cell r="C1224" t="str">
            <v>GUARDA-CORPO</v>
          </cell>
        </row>
        <row r="1225">
          <cell r="B1225" t="str">
            <v>120801</v>
          </cell>
          <cell r="C1225" t="str">
            <v>DIAMETRO 25 MM - (1 POL.)</v>
          </cell>
          <cell r="D1225" t="str">
            <v>M</v>
          </cell>
          <cell r="E1225">
            <v>102.21</v>
          </cell>
        </row>
        <row r="1226">
          <cell r="B1226" t="str">
            <v>120802</v>
          </cell>
          <cell r="C1226" t="str">
            <v>DIAMETRO 40 MM - (1 1/2 POL.)</v>
          </cell>
          <cell r="D1226" t="str">
            <v>M</v>
          </cell>
          <cell r="E1226">
            <v>156.96</v>
          </cell>
        </row>
        <row r="1227">
          <cell r="B1227" t="str">
            <v>120803</v>
          </cell>
          <cell r="C1227" t="str">
            <v>BARRA 2 X 5/16 POLEGADA</v>
          </cell>
          <cell r="D1227" t="str">
            <v>M</v>
          </cell>
          <cell r="E1227">
            <v>68.010000000000005</v>
          </cell>
        </row>
        <row r="1229">
          <cell r="B1229" t="str">
            <v>120900</v>
          </cell>
          <cell r="C1229" t="str">
            <v>GRADES METALICAS</v>
          </cell>
        </row>
        <row r="1230">
          <cell r="B1230" t="str">
            <v>120901</v>
          </cell>
          <cell r="C1230" t="str">
            <v>BARRAS 3/4 X 1/8 POLEGADA - ESPACAMENTO 1,5 CM</v>
          </cell>
          <cell r="D1230" t="str">
            <v>M2</v>
          </cell>
          <cell r="E1230">
            <v>213.14</v>
          </cell>
        </row>
        <row r="1231">
          <cell r="B1231" t="str">
            <v>120902</v>
          </cell>
          <cell r="C1231" t="str">
            <v>BARRAS 1 X 3/16 POLEGADA - ESPACAMENTO 2,0 CM</v>
          </cell>
          <cell r="D1231" t="str">
            <v>M2</v>
          </cell>
          <cell r="E1231">
            <v>293.69</v>
          </cell>
        </row>
        <row r="1232">
          <cell r="B1232" t="str">
            <v>120903</v>
          </cell>
          <cell r="C1232" t="str">
            <v>BARRAS 1 1/2 X 1/4 POLEGADA - ESPACAMENTO 2,5 CM</v>
          </cell>
          <cell r="D1232" t="str">
            <v>M2</v>
          </cell>
          <cell r="E1232">
            <v>447.99</v>
          </cell>
        </row>
        <row r="1233">
          <cell r="B1233" t="str">
            <v>120904</v>
          </cell>
          <cell r="C1233" t="str">
            <v>BARRAS 2 X 3/8 POLEGADA - ESPACAMENTO 2,5 CM</v>
          </cell>
          <cell r="D1233" t="str">
            <v>M2</v>
          </cell>
          <cell r="E1233">
            <v>857.45</v>
          </cell>
        </row>
        <row r="1234">
          <cell r="B1234" t="str">
            <v>120905</v>
          </cell>
          <cell r="C1234" t="str">
            <v>BARRAS DE 3/8 X 1 1/2 POLEGADA - ESPACAMENTO 1,976 CM</v>
          </cell>
          <cell r="D1234" t="str">
            <v>M2</v>
          </cell>
          <cell r="E1234">
            <v>826.62</v>
          </cell>
        </row>
        <row r="1235">
          <cell r="B1235" t="str">
            <v>120906</v>
          </cell>
          <cell r="C1235" t="str">
            <v>BARRAS DE 3/8 X 1 1/2 POLEGADA - ESPACAMENTO 3,35  CM</v>
          </cell>
          <cell r="D1235" t="str">
            <v>M2</v>
          </cell>
          <cell r="E1235">
            <v>672.58</v>
          </cell>
        </row>
        <row r="1237">
          <cell r="B1237" t="str">
            <v>121000</v>
          </cell>
          <cell r="C1237" t="str">
            <v>TAMPA DE INSPECAO METALICA</v>
          </cell>
        </row>
        <row r="1238">
          <cell r="B1238" t="str">
            <v>121001</v>
          </cell>
          <cell r="C1238" t="str">
            <v>0,70 X 0,70 M</v>
          </cell>
          <cell r="D1238" t="str">
            <v>UN</v>
          </cell>
          <cell r="E1238">
            <v>313.76</v>
          </cell>
        </row>
        <row r="1239">
          <cell r="B1239" t="str">
            <v>121002</v>
          </cell>
          <cell r="C1239" t="str">
            <v>0,95 X 0,90 M</v>
          </cell>
          <cell r="D1239" t="str">
            <v>UN</v>
          </cell>
          <cell r="E1239">
            <v>453.45</v>
          </cell>
        </row>
        <row r="1240">
          <cell r="B1240" t="str">
            <v>121003</v>
          </cell>
          <cell r="C1240" t="str">
            <v>0,80 X 1,40 M</v>
          </cell>
          <cell r="D1240" t="str">
            <v>UN</v>
          </cell>
          <cell r="E1240">
            <v>556.27</v>
          </cell>
        </row>
        <row r="1242">
          <cell r="B1242" t="str">
            <v>121100</v>
          </cell>
          <cell r="C1242" t="str">
            <v>GRELHAS</v>
          </cell>
        </row>
        <row r="1243">
          <cell r="B1243" t="str">
            <v>121101</v>
          </cell>
          <cell r="C1243" t="str">
            <v>GRELHA DE FERRO PERFILADO PECA DE 1,00X0,40 M</v>
          </cell>
          <cell r="D1243" t="str">
            <v>UN</v>
          </cell>
          <cell r="E1243">
            <v>318.26</v>
          </cell>
        </row>
        <row r="1244">
          <cell r="B1244" t="str">
            <v>121102</v>
          </cell>
          <cell r="C1244" t="str">
            <v>GRELHA DE FERRO PERFILADO PECA DE 1,00X0,50 M</v>
          </cell>
          <cell r="D1244" t="str">
            <v>UN</v>
          </cell>
          <cell r="E1244">
            <v>358.63</v>
          </cell>
        </row>
        <row r="1246">
          <cell r="B1246" t="str">
            <v>121200</v>
          </cell>
          <cell r="C1246" t="str">
            <v>COMPLEMENTOS ARQUITETONICOS E DIVISORIAS</v>
          </cell>
        </row>
        <row r="1247">
          <cell r="B1247" t="str">
            <v>121201</v>
          </cell>
          <cell r="C1247" t="str">
            <v>BALCAO DE ATENDIMENTO PUBLICO</v>
          </cell>
          <cell r="D1247" t="str">
            <v>M2</v>
          </cell>
          <cell r="E1247">
            <v>287.54000000000002</v>
          </cell>
        </row>
        <row r="1248">
          <cell r="B1248" t="str">
            <v>121202</v>
          </cell>
          <cell r="C1248" t="str">
            <v>BALCAO DE FORMICA</v>
          </cell>
          <cell r="D1248" t="str">
            <v>M2</v>
          </cell>
          <cell r="E1248">
            <v>532</v>
          </cell>
        </row>
        <row r="1249">
          <cell r="B1249" t="str">
            <v>121203</v>
          </cell>
          <cell r="C1249" t="str">
            <v>ARMARIO DE FORMICA SOB PIA</v>
          </cell>
          <cell r="D1249" t="str">
            <v>M2</v>
          </cell>
          <cell r="E1249">
            <v>412.3</v>
          </cell>
        </row>
        <row r="1250">
          <cell r="B1250" t="str">
            <v>121204</v>
          </cell>
          <cell r="C1250" t="str">
            <v>PRATELEIRA</v>
          </cell>
          <cell r="D1250" t="str">
            <v>M2</v>
          </cell>
          <cell r="E1250">
            <v>98.8</v>
          </cell>
        </row>
        <row r="1251">
          <cell r="B1251" t="str">
            <v>121205</v>
          </cell>
          <cell r="C1251" t="str">
            <v>ESTRADO DE MADEIRA</v>
          </cell>
          <cell r="D1251" t="str">
            <v>M2</v>
          </cell>
          <cell r="E1251">
            <v>46.23</v>
          </cell>
        </row>
        <row r="1252">
          <cell r="B1252" t="str">
            <v>121206</v>
          </cell>
          <cell r="C1252" t="str">
            <v>DIVISORIA DE GRANILITE H: 2,15 M - E: 5 CM</v>
          </cell>
          <cell r="D1252" t="str">
            <v>M</v>
          </cell>
          <cell r="E1252">
            <v>253.05</v>
          </cell>
        </row>
        <row r="1254">
          <cell r="B1254" t="str">
            <v>130000</v>
          </cell>
          <cell r="C1254" t="str">
            <v>REVESTIMENTO E TRATAMENTO DE SUPERFICIE</v>
          </cell>
        </row>
        <row r="1255">
          <cell r="B1255" t="str">
            <v>130100</v>
          </cell>
          <cell r="C1255" t="str">
            <v>PISOS, TETOS E PAREDES</v>
          </cell>
        </row>
        <row r="1256">
          <cell r="B1256" t="str">
            <v>130101</v>
          </cell>
          <cell r="C1256" t="str">
            <v>ENCHIMENTO COM ARGAMASSA DE CIMENTO E AREIA 1:3</v>
          </cell>
          <cell r="D1256" t="str">
            <v>M3</v>
          </cell>
          <cell r="E1256">
            <v>250.02</v>
          </cell>
        </row>
        <row r="1257">
          <cell r="B1257" t="str">
            <v>130102</v>
          </cell>
          <cell r="C1257" t="str">
            <v>CHAPISCO</v>
          </cell>
          <cell r="D1257" t="str">
            <v>M2</v>
          </cell>
          <cell r="E1257">
            <v>5.05</v>
          </cell>
        </row>
        <row r="1258">
          <cell r="B1258" t="str">
            <v>130103</v>
          </cell>
          <cell r="C1258" t="str">
            <v>EMBOCO</v>
          </cell>
          <cell r="D1258" t="str">
            <v>M2</v>
          </cell>
          <cell r="E1258">
            <v>17.91</v>
          </cell>
        </row>
        <row r="1259">
          <cell r="B1259" t="str">
            <v>130104</v>
          </cell>
          <cell r="C1259" t="str">
            <v>REBOCO</v>
          </cell>
          <cell r="D1259" t="str">
            <v>M2</v>
          </cell>
          <cell r="E1259">
            <v>10.83</v>
          </cell>
        </row>
        <row r="1260">
          <cell r="B1260" t="str">
            <v>130105</v>
          </cell>
          <cell r="C1260" t="str">
            <v>REVESTIMENTO DE PAREDE COM AZULEJO 15X15CM - ASSENTAMENTO COLADO OU ARGAMASSA</v>
          </cell>
          <cell r="D1260" t="str">
            <v>M2</v>
          </cell>
          <cell r="E1260">
            <v>23.96</v>
          </cell>
        </row>
        <row r="1261">
          <cell r="B1261" t="str">
            <v>130106</v>
          </cell>
          <cell r="C1261" t="str">
            <v>REVESTIMENTO DE PAREDE COM LITOCERAMICA</v>
          </cell>
          <cell r="D1261" t="str">
            <v>M2</v>
          </cell>
          <cell r="E1261">
            <v>84.26</v>
          </cell>
        </row>
        <row r="1262">
          <cell r="B1262" t="str">
            <v>130107</v>
          </cell>
          <cell r="C1262" t="str">
            <v>REVESTIMENTO COM TELA E IMPERMEABILIZACAO RIGIDA COM ARGAMASSA</v>
          </cell>
          <cell r="D1262" t="str">
            <v>M2</v>
          </cell>
          <cell r="E1262">
            <v>56.25</v>
          </cell>
        </row>
        <row r="1263">
          <cell r="B1263" t="str">
            <v>130108</v>
          </cell>
          <cell r="C1263" t="str">
            <v>CONTRAPISO DE CONCRETO NAO ESTRUTURAL</v>
          </cell>
          <cell r="D1263" t="str">
            <v>M3</v>
          </cell>
          <cell r="E1263">
            <v>290.68</v>
          </cell>
        </row>
        <row r="1264">
          <cell r="B1264" t="str">
            <v>130109</v>
          </cell>
          <cell r="C1264" t="str">
            <v>PISO EXTERNO DE CONCRETO NAO ESTRUTURAL</v>
          </cell>
          <cell r="D1264" t="str">
            <v>M3</v>
          </cell>
          <cell r="E1264">
            <v>298.19</v>
          </cell>
        </row>
        <row r="1265">
          <cell r="B1265" t="str">
            <v>130110</v>
          </cell>
          <cell r="C1265" t="str">
            <v>PISO CIMENTADO LISO</v>
          </cell>
          <cell r="D1265" t="str">
            <v>M2</v>
          </cell>
          <cell r="E1265">
            <v>22.62</v>
          </cell>
        </row>
        <row r="1266">
          <cell r="B1266" t="str">
            <v>130111</v>
          </cell>
          <cell r="C1266" t="str">
            <v>PISO DE CERAMICA</v>
          </cell>
          <cell r="D1266" t="str">
            <v>M2</v>
          </cell>
          <cell r="E1266">
            <v>58.14</v>
          </cell>
        </row>
        <row r="1267">
          <cell r="B1267" t="str">
            <v>130112</v>
          </cell>
          <cell r="C1267" t="str">
            <v>PISO DE CERAMICA VITRIFICADA</v>
          </cell>
          <cell r="D1267" t="str">
            <v>M2</v>
          </cell>
          <cell r="E1267">
            <v>48.85</v>
          </cell>
        </row>
        <row r="1268">
          <cell r="B1268" t="str">
            <v>130113</v>
          </cell>
          <cell r="C1268" t="str">
            <v>PISO DE CHAPA VINILICA</v>
          </cell>
          <cell r="D1268" t="str">
            <v>M2</v>
          </cell>
          <cell r="E1268">
            <v>79.72</v>
          </cell>
        </row>
        <row r="1269">
          <cell r="B1269" t="str">
            <v>130114</v>
          </cell>
          <cell r="C1269" t="str">
            <v>PISO EM PLACA DE BORRACHA</v>
          </cell>
          <cell r="D1269" t="str">
            <v>M2</v>
          </cell>
          <cell r="E1269">
            <v>87.52</v>
          </cell>
        </row>
        <row r="1271">
          <cell r="B1271" t="str">
            <v>130200</v>
          </cell>
          <cell r="C1271" t="str">
            <v>IMPERMEABILIZACAO</v>
          </cell>
        </row>
        <row r="1272">
          <cell r="B1272" t="str">
            <v>130201</v>
          </cell>
          <cell r="C1272" t="str">
            <v>PROTECAO TERMICA EM CONCRETO CELULAR</v>
          </cell>
          <cell r="D1272" t="str">
            <v>M3</v>
          </cell>
          <cell r="E1272">
            <v>365.71</v>
          </cell>
        </row>
        <row r="1273">
          <cell r="B1273" t="str">
            <v>130202</v>
          </cell>
          <cell r="C1273" t="str">
            <v>PROTECAO TERMICA EM CONCRETO COM AGREGADO LEVE</v>
          </cell>
          <cell r="D1273" t="str">
            <v>M3</v>
          </cell>
          <cell r="E1273">
            <v>426.45</v>
          </cell>
        </row>
        <row r="1274">
          <cell r="B1274" t="str">
            <v>130203</v>
          </cell>
          <cell r="C1274" t="str">
            <v>IMPERMEABILIZACAO RIGIDA COM ARGAMASSA</v>
          </cell>
          <cell r="D1274" t="str">
            <v>M2</v>
          </cell>
          <cell r="E1274">
            <v>41.03</v>
          </cell>
        </row>
        <row r="1275">
          <cell r="B1275" t="str">
            <v>130204</v>
          </cell>
          <cell r="C1275" t="str">
            <v>IMPERMEABILIZACAO BETUMINOSA</v>
          </cell>
          <cell r="D1275" t="str">
            <v>M2</v>
          </cell>
          <cell r="E1275">
            <v>6.61</v>
          </cell>
        </row>
        <row r="1276">
          <cell r="B1276" t="str">
            <v>130205</v>
          </cell>
          <cell r="C1276" t="str">
            <v>IMPERMEABILIZACAO COM MANTA BUTILICA</v>
          </cell>
          <cell r="D1276" t="str">
            <v>M2</v>
          </cell>
          <cell r="E1276">
            <v>140.04</v>
          </cell>
        </row>
        <row r="1277">
          <cell r="B1277" t="str">
            <v>130207</v>
          </cell>
          <cell r="C1277" t="str">
            <v>IMPERMEABILIZACAO COM MANTA GEOTEXTIL IMPREGNADA  COM ASFALTO</v>
          </cell>
          <cell r="D1277" t="str">
            <v>M2</v>
          </cell>
          <cell r="E1277">
            <v>81.099999999999994</v>
          </cell>
        </row>
        <row r="1278">
          <cell r="B1278" t="str">
            <v>130208</v>
          </cell>
          <cell r="C1278" t="str">
            <v>IMPERMEABILIZACAO COM CIMENTO CRISTALIZANTE</v>
          </cell>
          <cell r="D1278" t="str">
            <v>M2</v>
          </cell>
          <cell r="E1278">
            <v>22.39</v>
          </cell>
        </row>
        <row r="1279">
          <cell r="B1279" t="str">
            <v>130209</v>
          </cell>
          <cell r="C1279" t="str">
            <v>IMPERMEABILIZACAO COM CIMENTO CRISTALIZANTE - BASE ACRILICA</v>
          </cell>
          <cell r="D1279" t="str">
            <v>M2</v>
          </cell>
          <cell r="E1279">
            <v>43.61</v>
          </cell>
        </row>
        <row r="1280">
          <cell r="B1280" t="str">
            <v>130210</v>
          </cell>
          <cell r="C1280" t="str">
            <v>PROTECAO MECANICA COM ARGAMASSA DE CIMENTO E AREIA</v>
          </cell>
          <cell r="D1280" t="str">
            <v>M3</v>
          </cell>
          <cell r="E1280">
            <v>323.33999999999997</v>
          </cell>
        </row>
        <row r="1281">
          <cell r="B1281" t="str">
            <v>130211</v>
          </cell>
          <cell r="C1281" t="str">
            <v>REGULARIZACAO DE BASE COM ARGAMASSA DE CIMENTO E AREIA</v>
          </cell>
          <cell r="D1281" t="str">
            <v>M3</v>
          </cell>
          <cell r="E1281">
            <v>265.32</v>
          </cell>
        </row>
        <row r="1282">
          <cell r="B1282" t="str">
            <v>130212</v>
          </cell>
          <cell r="C1282" t="str">
            <v>JUNTA DE DILATACAO ASFALTICA</v>
          </cell>
          <cell r="D1282" t="str">
            <v>M</v>
          </cell>
          <cell r="E1282">
            <v>3.52</v>
          </cell>
        </row>
        <row r="1284">
          <cell r="B1284" t="str">
            <v>130300</v>
          </cell>
          <cell r="C1284" t="str">
            <v>PINTURAS</v>
          </cell>
        </row>
        <row r="1285">
          <cell r="B1285" t="str">
            <v>130301</v>
          </cell>
          <cell r="C1285" t="str">
            <v>PINTURA A CAL</v>
          </cell>
          <cell r="D1285" t="str">
            <v>M2</v>
          </cell>
          <cell r="E1285">
            <v>4.25</v>
          </cell>
        </row>
        <row r="1286">
          <cell r="B1286" t="str">
            <v>130302</v>
          </cell>
          <cell r="C1286" t="str">
            <v>PINTURA LATEX, SEM MASSA CORRIDA</v>
          </cell>
          <cell r="D1286" t="str">
            <v>M2</v>
          </cell>
          <cell r="E1286">
            <v>12.04</v>
          </cell>
        </row>
        <row r="1287">
          <cell r="B1287" t="str">
            <v>130303</v>
          </cell>
          <cell r="C1287" t="str">
            <v>PINTURA LATEX, COM MASSA CORRIDA</v>
          </cell>
          <cell r="D1287" t="str">
            <v>M2</v>
          </cell>
          <cell r="E1287">
            <v>15.76</v>
          </cell>
        </row>
        <row r="1288">
          <cell r="B1288" t="str">
            <v>130304</v>
          </cell>
          <cell r="C1288" t="str">
            <v>PINTURA A OLEO EM PAREDE, SEM MASSA CORRIDA</v>
          </cell>
          <cell r="D1288" t="str">
            <v>M2</v>
          </cell>
          <cell r="E1288">
            <v>10.5</v>
          </cell>
        </row>
        <row r="1289">
          <cell r="B1289" t="str">
            <v>130305</v>
          </cell>
          <cell r="C1289" t="str">
            <v>PINTURA A OLEO EM PAREDE, COM MASSA CORRIDA</v>
          </cell>
          <cell r="D1289" t="str">
            <v>M2</v>
          </cell>
          <cell r="E1289">
            <v>21.7</v>
          </cell>
        </row>
        <row r="1290">
          <cell r="B1290" t="str">
            <v>130306</v>
          </cell>
          <cell r="C1290" t="str">
            <v>PINTURA A OLEO EM MADEIRA, SEM MASSA CORRIDA</v>
          </cell>
          <cell r="D1290" t="str">
            <v>M2</v>
          </cell>
          <cell r="E1290">
            <v>13.12</v>
          </cell>
        </row>
        <row r="1291">
          <cell r="B1291" t="str">
            <v>130307</v>
          </cell>
          <cell r="C1291" t="str">
            <v>PINTURA A OLEO EM MADEIRA, COM MASSA CORRIDA</v>
          </cell>
          <cell r="D1291" t="str">
            <v>M2</v>
          </cell>
          <cell r="E1291">
            <v>23.67</v>
          </cell>
        </row>
        <row r="1292">
          <cell r="B1292" t="str">
            <v>130308</v>
          </cell>
          <cell r="C1292" t="str">
            <v>PINTURA A ESMALTE EM MADEIRA, SEM MASSA CORRIDA</v>
          </cell>
          <cell r="D1292" t="str">
            <v>M2</v>
          </cell>
          <cell r="E1292">
            <v>13.18</v>
          </cell>
        </row>
        <row r="1293">
          <cell r="B1293" t="str">
            <v>130309</v>
          </cell>
          <cell r="C1293" t="str">
            <v>PINTURA A ESMALTE EM MADEIRA, COM MASSA CORRIDA</v>
          </cell>
          <cell r="D1293" t="str">
            <v>M2</v>
          </cell>
          <cell r="E1293">
            <v>23.72</v>
          </cell>
        </row>
        <row r="1294">
          <cell r="B1294" t="str">
            <v>130310</v>
          </cell>
          <cell r="C1294" t="str">
            <v>PINTURA A VERNIZ EM MADEIRA</v>
          </cell>
          <cell r="D1294" t="str">
            <v>M2</v>
          </cell>
          <cell r="E1294">
            <v>10.73</v>
          </cell>
        </row>
        <row r="1295">
          <cell r="B1295" t="str">
            <v>130311</v>
          </cell>
          <cell r="C1295" t="str">
            <v>PINTURA GRAFITE EM METAL</v>
          </cell>
          <cell r="D1295" t="str">
            <v>M2</v>
          </cell>
          <cell r="E1295">
            <v>20.8</v>
          </cell>
        </row>
        <row r="1296">
          <cell r="B1296" t="str">
            <v>130312</v>
          </cell>
          <cell r="C1296" t="str">
            <v>PINTURA A OLEO EM METAL</v>
          </cell>
          <cell r="D1296" t="str">
            <v>M2</v>
          </cell>
          <cell r="E1296">
            <v>20.32</v>
          </cell>
        </row>
        <row r="1297">
          <cell r="B1297" t="str">
            <v>130313</v>
          </cell>
          <cell r="C1297" t="str">
            <v>PINTURA A ESMALTE EM METAL</v>
          </cell>
          <cell r="D1297" t="str">
            <v>M2</v>
          </cell>
          <cell r="E1297">
            <v>20.37</v>
          </cell>
        </row>
        <row r="1298">
          <cell r="B1298" t="str">
            <v>130314</v>
          </cell>
          <cell r="C1298" t="str">
            <v>PINTURA COM SILICONE</v>
          </cell>
          <cell r="D1298" t="str">
            <v>M2</v>
          </cell>
          <cell r="E1298">
            <v>12.86</v>
          </cell>
        </row>
        <row r="1299">
          <cell r="B1299" t="str">
            <v>130315</v>
          </cell>
          <cell r="C1299" t="str">
            <v>PINTURA COM EPOXI SEM MASSA EPOXI</v>
          </cell>
          <cell r="D1299" t="str">
            <v>M2</v>
          </cell>
          <cell r="E1299">
            <v>51.01</v>
          </cell>
        </row>
        <row r="1300">
          <cell r="B1300" t="str">
            <v>130316</v>
          </cell>
          <cell r="C1300" t="str">
            <v>PINTURA COM EPOXI COM MASSA EPOXI</v>
          </cell>
          <cell r="D1300" t="str">
            <v>M2</v>
          </cell>
          <cell r="E1300">
            <v>72.23</v>
          </cell>
        </row>
        <row r="1301">
          <cell r="B1301" t="str">
            <v>130317</v>
          </cell>
          <cell r="C1301" t="str">
            <v>PINTURA LATEX ACRILICA, SEM MASSA</v>
          </cell>
          <cell r="D1301" t="str">
            <v>M2</v>
          </cell>
          <cell r="E1301">
            <v>17.64</v>
          </cell>
        </row>
        <row r="1302">
          <cell r="B1302" t="str">
            <v>130318</v>
          </cell>
          <cell r="C1302" t="str">
            <v>PINTURA LATEX ACRILICA, COM MASSA</v>
          </cell>
          <cell r="D1302" t="str">
            <v>M2</v>
          </cell>
          <cell r="E1302">
            <v>35.32</v>
          </cell>
        </row>
        <row r="1303">
          <cell r="B1303" t="str">
            <v>130319</v>
          </cell>
          <cell r="C1303" t="str">
            <v>PINTURA DO LOGOTIPO</v>
          </cell>
          <cell r="D1303" t="str">
            <v>UN</v>
          </cell>
          <cell r="E1303">
            <v>230.62</v>
          </cell>
        </row>
        <row r="1304">
          <cell r="B1304" t="str">
            <v>130320</v>
          </cell>
          <cell r="C1304" t="str">
            <v>PINTURA A BASE DE CIMENTO</v>
          </cell>
          <cell r="D1304" t="str">
            <v>M2</v>
          </cell>
          <cell r="E1304">
            <v>5.32</v>
          </cell>
        </row>
        <row r="1305">
          <cell r="B1305" t="str">
            <v>130321</v>
          </cell>
          <cell r="C1305" t="str">
            <v>PINTURA DE PISO COM TINTA NOVA COR OU SIMILAR</v>
          </cell>
          <cell r="D1305" t="str">
            <v>M2</v>
          </cell>
          <cell r="E1305">
            <v>7.2</v>
          </cell>
        </row>
        <row r="1307">
          <cell r="B1307" t="str">
            <v>130400</v>
          </cell>
          <cell r="C1307" t="str">
            <v>ANDAIMES E BALANCINS PARA FACHADA</v>
          </cell>
        </row>
        <row r="1308">
          <cell r="B1308" t="str">
            <v>130401</v>
          </cell>
          <cell r="C1308" t="str">
            <v>ANDAIMES</v>
          </cell>
          <cell r="D1308" t="str">
            <v>M2XME</v>
          </cell>
          <cell r="E1308">
            <v>7.07</v>
          </cell>
        </row>
        <row r="1309">
          <cell r="B1309" t="str">
            <v>130402</v>
          </cell>
          <cell r="C1309" t="str">
            <v>BALANCIM</v>
          </cell>
          <cell r="D1309" t="str">
            <v>UNXME</v>
          </cell>
          <cell r="E1309">
            <v>115.21</v>
          </cell>
        </row>
        <row r="1311">
          <cell r="B1311" t="str">
            <v>140000</v>
          </cell>
          <cell r="C1311" t="str">
            <v>INSTALACOES PREDIAIS</v>
          </cell>
        </row>
        <row r="1312">
          <cell r="B1312" t="str">
            <v>140100</v>
          </cell>
          <cell r="C1312" t="str">
            <v>TUBULACOES E CONEXOES DE AGUA EM PVC RIGIDO</v>
          </cell>
        </row>
        <row r="1313">
          <cell r="B1313" t="str">
            <v>140101</v>
          </cell>
          <cell r="C1313" t="str">
            <v>DIAMETRO 20 MM -DIAM. REF. 1/2 POLEGADA</v>
          </cell>
          <cell r="D1313" t="str">
            <v>M</v>
          </cell>
          <cell r="E1313">
            <v>9.7799999999999994</v>
          </cell>
        </row>
        <row r="1314">
          <cell r="B1314" t="str">
            <v>140102</v>
          </cell>
          <cell r="C1314" t="str">
            <v>DIAMETRO 25 MM - DIAM. REF. 3/4 POLEGADA</v>
          </cell>
          <cell r="D1314" t="str">
            <v>M</v>
          </cell>
          <cell r="E1314">
            <v>11.53</v>
          </cell>
        </row>
        <row r="1315">
          <cell r="B1315" t="str">
            <v>140103</v>
          </cell>
          <cell r="C1315" t="str">
            <v>DIAMETRO 32 MM - DIAM. REF. 1 POLEGADA</v>
          </cell>
          <cell r="D1315" t="str">
            <v>M</v>
          </cell>
          <cell r="E1315">
            <v>13.91</v>
          </cell>
        </row>
        <row r="1316">
          <cell r="B1316" t="str">
            <v>140104</v>
          </cell>
          <cell r="C1316" t="str">
            <v>DIAMETRO 40 MM - DIAM. REF. 1 1/4 POLEGADA</v>
          </cell>
          <cell r="D1316" t="str">
            <v>M</v>
          </cell>
          <cell r="E1316">
            <v>18.93</v>
          </cell>
        </row>
        <row r="1317">
          <cell r="B1317" t="str">
            <v>140105</v>
          </cell>
          <cell r="C1317" t="str">
            <v>DIAMETRO 50 MM - DIAM. REF. 1 1/2 POLEGADA</v>
          </cell>
          <cell r="D1317" t="str">
            <v>M</v>
          </cell>
          <cell r="E1317">
            <v>22.11</v>
          </cell>
        </row>
        <row r="1318">
          <cell r="B1318" t="str">
            <v>140106</v>
          </cell>
          <cell r="C1318" t="str">
            <v>DIAMETRO 60 MM - DIAM. REF. 2 POLEGADA</v>
          </cell>
          <cell r="D1318" t="str">
            <v>M</v>
          </cell>
          <cell r="E1318">
            <v>25.07</v>
          </cell>
        </row>
        <row r="1319">
          <cell r="B1319" t="str">
            <v>140107</v>
          </cell>
          <cell r="C1319" t="str">
            <v>DIAMETRO 75 MM - DIAM. REF. 2 1/2 POLEGADA</v>
          </cell>
          <cell r="D1319" t="str">
            <v>M</v>
          </cell>
          <cell r="E1319">
            <v>32.049999999999997</v>
          </cell>
        </row>
        <row r="1320">
          <cell r="B1320" t="str">
            <v>140108</v>
          </cell>
          <cell r="C1320" t="str">
            <v>DIAMETRO 85 MM - DIAM. REF. 3 POLEGADA</v>
          </cell>
          <cell r="D1320" t="str">
            <v>M</v>
          </cell>
          <cell r="E1320">
            <v>36.29</v>
          </cell>
        </row>
        <row r="1321">
          <cell r="B1321" t="str">
            <v>140109</v>
          </cell>
          <cell r="C1321" t="str">
            <v>DIAMETRO 110MM - DIAM. REF. 4 POLEGADA</v>
          </cell>
          <cell r="D1321" t="str">
            <v>M</v>
          </cell>
          <cell r="E1321">
            <v>51.9</v>
          </cell>
        </row>
        <row r="1323">
          <cell r="B1323" t="str">
            <v>140200</v>
          </cell>
          <cell r="C1323" t="str">
            <v>TUBULACOES E CONEXOES DE AGUA EM FERRO GALVANIZADO</v>
          </cell>
        </row>
        <row r="1324">
          <cell r="B1324" t="str">
            <v>140201</v>
          </cell>
          <cell r="C1324" t="str">
            <v>DIAMETRO 1/2 POLEGADA</v>
          </cell>
          <cell r="D1324" t="str">
            <v>M</v>
          </cell>
          <cell r="E1324">
            <v>21.86</v>
          </cell>
        </row>
        <row r="1325">
          <cell r="B1325" t="str">
            <v>140202</v>
          </cell>
          <cell r="C1325" t="str">
            <v>DIAMETRO 3/4 POLEGADA</v>
          </cell>
          <cell r="D1325" t="str">
            <v>M</v>
          </cell>
          <cell r="E1325">
            <v>24.31</v>
          </cell>
        </row>
        <row r="1326">
          <cell r="B1326" t="str">
            <v>140203</v>
          </cell>
          <cell r="C1326" t="str">
            <v>DIAMETRO 1 POLEGADA</v>
          </cell>
          <cell r="D1326" t="str">
            <v>M</v>
          </cell>
          <cell r="E1326">
            <v>29.61</v>
          </cell>
        </row>
        <row r="1327">
          <cell r="B1327" t="str">
            <v>140204</v>
          </cell>
          <cell r="C1327" t="str">
            <v>DIAMETRO 1 1/4 POLEGADA</v>
          </cell>
          <cell r="D1327" t="str">
            <v>M</v>
          </cell>
          <cell r="E1327">
            <v>37.29</v>
          </cell>
        </row>
        <row r="1328">
          <cell r="B1328" t="str">
            <v>140205</v>
          </cell>
          <cell r="C1328" t="str">
            <v>DIAMETRO 1 1/2 POLEGADA</v>
          </cell>
          <cell r="D1328" t="str">
            <v>M</v>
          </cell>
          <cell r="E1328">
            <v>41.52</v>
          </cell>
        </row>
        <row r="1329">
          <cell r="B1329" t="str">
            <v>140206</v>
          </cell>
          <cell r="C1329" t="str">
            <v>DIAMETRO 2 POLEGADA</v>
          </cell>
          <cell r="D1329" t="str">
            <v>M</v>
          </cell>
          <cell r="E1329">
            <v>50.47</v>
          </cell>
        </row>
        <row r="1331">
          <cell r="B1331" t="str">
            <v>140300</v>
          </cell>
          <cell r="C1331" t="str">
            <v>TUBULACOES E CONEXOES DE ESGOTO EM PVC RIGIDO</v>
          </cell>
        </row>
        <row r="1332">
          <cell r="B1332" t="str">
            <v>140301</v>
          </cell>
          <cell r="C1332" t="str">
            <v>DIAMETRO 40 MM - DIAM. REF. 1 1/4 POLEGADA</v>
          </cell>
          <cell r="D1332" t="str">
            <v>M</v>
          </cell>
          <cell r="E1332">
            <v>21.06</v>
          </cell>
        </row>
        <row r="1333">
          <cell r="B1333" t="str">
            <v>140302</v>
          </cell>
          <cell r="C1333" t="str">
            <v>DIAMETRO 50 MM - DIAM. REF. 2 POLEGADA</v>
          </cell>
          <cell r="D1333" t="str">
            <v>M</v>
          </cell>
          <cell r="E1333">
            <v>24.73</v>
          </cell>
        </row>
        <row r="1334">
          <cell r="B1334" t="str">
            <v>140303</v>
          </cell>
          <cell r="C1334" t="str">
            <v>DIAMETRO 75 MM - DIAM. REF. 3 POLEGADA</v>
          </cell>
          <cell r="D1334" t="str">
            <v>M</v>
          </cell>
          <cell r="E1334">
            <v>37.119999999999997</v>
          </cell>
        </row>
        <row r="1335">
          <cell r="B1335" t="str">
            <v>140304</v>
          </cell>
          <cell r="C1335" t="str">
            <v>DIAMETRO 100MM - DIAM. REF. 4 POLEGADA</v>
          </cell>
          <cell r="D1335" t="str">
            <v>M</v>
          </cell>
          <cell r="E1335">
            <v>41.12</v>
          </cell>
        </row>
        <row r="1337">
          <cell r="B1337" t="str">
            <v>140400</v>
          </cell>
          <cell r="C1337" t="str">
            <v>PECAS E APARELHOS HIDRAULICO SANITARIOS</v>
          </cell>
        </row>
        <row r="1338">
          <cell r="B1338" t="str">
            <v>140401</v>
          </cell>
          <cell r="C1338" t="str">
            <v>CAIXA SIFONADA DIAMETRO 150 MM</v>
          </cell>
          <cell r="D1338" t="str">
            <v>UN</v>
          </cell>
          <cell r="E1338">
            <v>21.41</v>
          </cell>
        </row>
        <row r="1339">
          <cell r="B1339" t="str">
            <v>140402</v>
          </cell>
          <cell r="C1339" t="str">
            <v>RALO SIFONADO ALT. REGUL. DIAMETRO 100 MM</v>
          </cell>
          <cell r="D1339" t="str">
            <v>UN</v>
          </cell>
          <cell r="E1339">
            <v>16.21</v>
          </cell>
        </row>
        <row r="1340">
          <cell r="B1340" t="str">
            <v>140403</v>
          </cell>
          <cell r="C1340" t="str">
            <v>RALO SECO QUADRADO 100 X 100 MM</v>
          </cell>
          <cell r="D1340" t="str">
            <v>UN</v>
          </cell>
          <cell r="E1340">
            <v>15.42</v>
          </cell>
        </row>
        <row r="1341">
          <cell r="B1341" t="str">
            <v>140404</v>
          </cell>
          <cell r="C1341" t="str">
            <v>GRELHA DE PVC CROMADO, COM PORTA GRELHA, REDONDA DIAMETRO 150 MM</v>
          </cell>
          <cell r="D1341" t="str">
            <v>UN</v>
          </cell>
          <cell r="E1341">
            <v>21.41</v>
          </cell>
        </row>
        <row r="1342">
          <cell r="B1342" t="str">
            <v>140405</v>
          </cell>
          <cell r="C1342" t="str">
            <v>VALVULA DE DESCARGA DIAMETRO 40 MM (1 1/2 POL.)</v>
          </cell>
          <cell r="D1342" t="str">
            <v>UN</v>
          </cell>
          <cell r="E1342">
            <v>157.24</v>
          </cell>
        </row>
        <row r="1343">
          <cell r="B1343" t="str">
            <v>140406</v>
          </cell>
          <cell r="C1343" t="str">
            <v>CAIXA DE DESCARGA</v>
          </cell>
          <cell r="D1343" t="str">
            <v>UN</v>
          </cell>
          <cell r="E1343">
            <v>66.14</v>
          </cell>
        </row>
        <row r="1344">
          <cell r="B1344" t="str">
            <v>140407</v>
          </cell>
          <cell r="C1344" t="str">
            <v>VALVULA DE BOIA</v>
          </cell>
          <cell r="D1344" t="str">
            <v>UN</v>
          </cell>
          <cell r="E1344">
            <v>37.93</v>
          </cell>
        </row>
        <row r="1345">
          <cell r="B1345" t="str">
            <v>140408</v>
          </cell>
          <cell r="C1345" t="str">
            <v>REGISTRO DE PRESSAO COM CANOPLA DIAMETRO INTERNO 20 MM</v>
          </cell>
          <cell r="D1345" t="str">
            <v>UN</v>
          </cell>
          <cell r="E1345">
            <v>49.24</v>
          </cell>
        </row>
        <row r="1346">
          <cell r="B1346" t="str">
            <v>140409</v>
          </cell>
          <cell r="C1346" t="str">
            <v>REGISTRO DE GAVETA CROMADO COM CANOPLA LISA, DIAMETRO INTERNO 20 MM</v>
          </cell>
          <cell r="D1346" t="str">
            <v>UN</v>
          </cell>
          <cell r="E1346">
            <v>40.33</v>
          </cell>
        </row>
        <row r="1347">
          <cell r="B1347" t="str">
            <v>140410</v>
          </cell>
          <cell r="C1347" t="str">
            <v>REGISTRO DE GAVETA CROMADO COM CANOPLA LISA, DIAMETRO INTERNO 25 MM</v>
          </cell>
          <cell r="D1347" t="str">
            <v>UN</v>
          </cell>
          <cell r="E1347">
            <v>43.06</v>
          </cell>
        </row>
        <row r="1348">
          <cell r="B1348" t="str">
            <v>140411</v>
          </cell>
          <cell r="C1348" t="str">
            <v>REGISTRO DE GAVETA CROMADO COM CANOPLA LISA, DIAMETRO INTERNO 32 MM</v>
          </cell>
          <cell r="D1348" t="str">
            <v>UN</v>
          </cell>
          <cell r="E1348">
            <v>51.88</v>
          </cell>
        </row>
        <row r="1349">
          <cell r="B1349" t="str">
            <v>140412</v>
          </cell>
          <cell r="C1349" t="str">
            <v>REGISTRO DE GAVETA CROMADO COM CANOPLA LISA, DIAMETRO INTERNO 40 MM</v>
          </cell>
          <cell r="D1349" t="str">
            <v>UN</v>
          </cell>
          <cell r="E1349">
            <v>69.290000000000006</v>
          </cell>
        </row>
        <row r="1350">
          <cell r="B1350" t="str">
            <v>140414</v>
          </cell>
          <cell r="C1350" t="str">
            <v>REGISTRO DE GAVETA BRUTO, DIAMETRO INTERNO 20 MM</v>
          </cell>
          <cell r="D1350" t="str">
            <v>UN</v>
          </cell>
          <cell r="E1350">
            <v>23.18</v>
          </cell>
        </row>
        <row r="1351">
          <cell r="B1351" t="str">
            <v>140415</v>
          </cell>
          <cell r="C1351" t="str">
            <v>REGISTRO DE GAVETA BRUTO, DIAMETRO INTERNO 25 MM</v>
          </cell>
          <cell r="D1351" t="str">
            <v>UN</v>
          </cell>
          <cell r="E1351">
            <v>27.63</v>
          </cell>
        </row>
        <row r="1352">
          <cell r="B1352" t="str">
            <v>140416</v>
          </cell>
          <cell r="C1352" t="str">
            <v>REGISTRO DE GAVETA BRUTO, DIAMETRO INTERNO 32 MM</v>
          </cell>
          <cell r="D1352" t="str">
            <v>UN</v>
          </cell>
          <cell r="E1352">
            <v>38.31</v>
          </cell>
        </row>
        <row r="1353">
          <cell r="B1353" t="str">
            <v>140417</v>
          </cell>
          <cell r="C1353" t="str">
            <v>REGISTRO DE GAVETA BRUTO, DIAMETRO INTERNO 40 MM</v>
          </cell>
          <cell r="D1353" t="str">
            <v>UN</v>
          </cell>
          <cell r="E1353">
            <v>48.01</v>
          </cell>
        </row>
        <row r="1354">
          <cell r="B1354" t="str">
            <v>140418</v>
          </cell>
          <cell r="C1354" t="str">
            <v>REGISTRO DE GAVETA BRUTO, DIAMETRO INTERNO 50 MM</v>
          </cell>
          <cell r="D1354" t="str">
            <v>UN</v>
          </cell>
          <cell r="E1354">
            <v>72.16</v>
          </cell>
        </row>
        <row r="1355">
          <cell r="B1355" t="str">
            <v>140419</v>
          </cell>
          <cell r="C1355" t="str">
            <v>CAIXA D'AGUA DE 250 LITROS</v>
          </cell>
          <cell r="D1355" t="str">
            <v>UN</v>
          </cell>
          <cell r="E1355">
            <v>135.63</v>
          </cell>
        </row>
        <row r="1356">
          <cell r="B1356" t="str">
            <v>140420</v>
          </cell>
          <cell r="C1356" t="str">
            <v>CAIXA D'AGUA DE 500 LITROS</v>
          </cell>
          <cell r="D1356" t="str">
            <v>UN</v>
          </cell>
          <cell r="E1356">
            <v>180.85</v>
          </cell>
        </row>
        <row r="1357">
          <cell r="B1357" t="str">
            <v>140421</v>
          </cell>
          <cell r="C1357" t="str">
            <v>CAIXA D'AGUA DE 1.000 LITROS</v>
          </cell>
          <cell r="D1357" t="str">
            <v>UN</v>
          </cell>
          <cell r="E1357">
            <v>324.04000000000002</v>
          </cell>
        </row>
        <row r="1358">
          <cell r="B1358" t="str">
            <v>140422</v>
          </cell>
          <cell r="C1358" t="str">
            <v>BACIA SANITARIA</v>
          </cell>
          <cell r="D1358" t="str">
            <v>UN</v>
          </cell>
          <cell r="E1358">
            <v>161.84</v>
          </cell>
        </row>
        <row r="1359">
          <cell r="B1359" t="str">
            <v>140423</v>
          </cell>
          <cell r="C1359" t="str">
            <v>LAVATORIO</v>
          </cell>
          <cell r="D1359" t="str">
            <v>UN</v>
          </cell>
          <cell r="E1359">
            <v>143.41999999999999</v>
          </cell>
        </row>
        <row r="1360">
          <cell r="B1360" t="str">
            <v>140424</v>
          </cell>
          <cell r="C1360" t="str">
            <v>ARMARIO PARA BANHEIRO</v>
          </cell>
          <cell r="D1360" t="str">
            <v>UN</v>
          </cell>
          <cell r="E1360">
            <v>84.58</v>
          </cell>
        </row>
        <row r="1361">
          <cell r="B1361" t="str">
            <v>140425</v>
          </cell>
          <cell r="C1361" t="str">
            <v>PAPELEIRA</v>
          </cell>
          <cell r="D1361" t="str">
            <v>UN</v>
          </cell>
          <cell r="E1361">
            <v>27.63</v>
          </cell>
        </row>
        <row r="1362">
          <cell r="B1362" t="str">
            <v>140426</v>
          </cell>
          <cell r="C1362" t="str">
            <v>SABONETEIRA</v>
          </cell>
          <cell r="D1362" t="str">
            <v>UN</v>
          </cell>
          <cell r="E1362">
            <v>27.63</v>
          </cell>
        </row>
        <row r="1363">
          <cell r="B1363" t="str">
            <v>140427</v>
          </cell>
          <cell r="C1363" t="str">
            <v>PORTA TOALHA</v>
          </cell>
          <cell r="D1363" t="str">
            <v>UN</v>
          </cell>
          <cell r="E1363">
            <v>25.74</v>
          </cell>
        </row>
        <row r="1364">
          <cell r="B1364" t="str">
            <v>140428</v>
          </cell>
          <cell r="C1364" t="str">
            <v>CHUVEIRO</v>
          </cell>
          <cell r="D1364" t="str">
            <v>UN</v>
          </cell>
          <cell r="E1364">
            <v>55.71</v>
          </cell>
        </row>
        <row r="1365">
          <cell r="B1365" t="str">
            <v>140429</v>
          </cell>
          <cell r="C1365" t="str">
            <v>TORNEIRA CROMADA, LONGA PARA PIA</v>
          </cell>
          <cell r="D1365" t="str">
            <v>UN</v>
          </cell>
          <cell r="E1365">
            <v>36.9</v>
          </cell>
        </row>
        <row r="1366">
          <cell r="B1366" t="str">
            <v>140430</v>
          </cell>
          <cell r="C1366" t="str">
            <v>TORNEIRA CROMADA PARA JARDIM</v>
          </cell>
          <cell r="D1366" t="str">
            <v>UN</v>
          </cell>
          <cell r="E1366">
            <v>26.18</v>
          </cell>
        </row>
        <row r="1367">
          <cell r="B1367" t="str">
            <v>140431</v>
          </cell>
          <cell r="C1367" t="str">
            <v>TORNEIRA SIMPLES PARA JARDIM</v>
          </cell>
          <cell r="D1367" t="str">
            <v>UN</v>
          </cell>
          <cell r="E1367">
            <v>25.65</v>
          </cell>
        </row>
        <row r="1368">
          <cell r="B1368" t="str">
            <v>140432</v>
          </cell>
          <cell r="C1368" t="str">
            <v>PIA DE ACO INOX (4,00 X 0,60)M COM CUBA DE (0,56 X 0,33 X 0,16)M</v>
          </cell>
          <cell r="D1368" t="str">
            <v>UN</v>
          </cell>
          <cell r="E1368">
            <v>2750.97</v>
          </cell>
        </row>
        <row r="1369">
          <cell r="B1369" t="str">
            <v>140433</v>
          </cell>
          <cell r="C1369" t="str">
            <v>PIA DE ACO INOX (3,60 X 0,60)M COM CUBA DE (0,56 X 0,33 X 0,16)M</v>
          </cell>
          <cell r="D1369" t="str">
            <v>UN</v>
          </cell>
          <cell r="E1369">
            <v>2602.33</v>
          </cell>
        </row>
        <row r="1370">
          <cell r="B1370" t="str">
            <v>140434</v>
          </cell>
          <cell r="C1370" t="str">
            <v>PIA DE ACO INOX (3,00 X 0,60)M COM CUBA DE (0,56 X 0,33 X 0,16)M</v>
          </cell>
          <cell r="D1370" t="str">
            <v>UN</v>
          </cell>
          <cell r="E1370">
            <v>2233.6799999999998</v>
          </cell>
        </row>
        <row r="1371">
          <cell r="B1371" t="str">
            <v>140435</v>
          </cell>
          <cell r="C1371" t="str">
            <v>PIA DE ACO INOX (4,00 X 0,60)M COM CUBA DE (0,50 X 0,40 X 0,40)M</v>
          </cell>
          <cell r="D1371" t="str">
            <v>UN</v>
          </cell>
          <cell r="E1371">
            <v>3102.89</v>
          </cell>
        </row>
        <row r="1372">
          <cell r="B1372" t="str">
            <v>140436</v>
          </cell>
          <cell r="C1372" t="str">
            <v>PIA DE ACO INOX (3,60 X 0,60)M COM CUBA DE (0,50 X 0,40 X 0,40)M</v>
          </cell>
          <cell r="D1372" t="str">
            <v>UN</v>
          </cell>
          <cell r="E1372">
            <v>2846.78</v>
          </cell>
        </row>
        <row r="1373">
          <cell r="B1373" t="str">
            <v>140437</v>
          </cell>
          <cell r="C1373" t="str">
            <v>PIA DE ACO INOX (3,00 X 0,60)M COM CUBA DE (0,50 X 0,40 X 0,40)M</v>
          </cell>
          <cell r="D1373" t="str">
            <v>UN</v>
          </cell>
          <cell r="E1373">
            <v>2337.14</v>
          </cell>
        </row>
        <row r="1374">
          <cell r="B1374" t="str">
            <v>140438</v>
          </cell>
          <cell r="C1374" t="str">
            <v>PIA DE ACO INOX (4,00 X 0,60)M COM CUBA DE (1,12 X 0,50 X 0,40)M</v>
          </cell>
          <cell r="D1374" t="str">
            <v>UN</v>
          </cell>
          <cell r="E1374">
            <v>3209.55</v>
          </cell>
        </row>
        <row r="1375">
          <cell r="B1375" t="str">
            <v>140439</v>
          </cell>
          <cell r="C1375" t="str">
            <v>PIA DE ACO INOX (3,60 X 0,60)M COM CUBA DE (1,12 X 0,50 X 0,40)M</v>
          </cell>
          <cell r="D1375" t="str">
            <v>UN</v>
          </cell>
          <cell r="E1375">
            <v>3385.28</v>
          </cell>
        </row>
        <row r="1376">
          <cell r="B1376" t="str">
            <v>140440</v>
          </cell>
          <cell r="C1376" t="str">
            <v>PIA DE ACO INOX (3,00 X 0,60)M COM CUBA DE (1,12 X 0,50 X 0,40)M</v>
          </cell>
          <cell r="D1376" t="str">
            <v>UN</v>
          </cell>
          <cell r="E1376">
            <v>3037.2</v>
          </cell>
        </row>
        <row r="1377">
          <cell r="B1377" t="str">
            <v>140441</v>
          </cell>
          <cell r="C1377" t="str">
            <v>PIA DE MARMORE (1,60 X 0,60)M - COM CUBA</v>
          </cell>
          <cell r="D1377" t="str">
            <v>UN</v>
          </cell>
          <cell r="E1377">
            <v>517.67999999999995</v>
          </cell>
        </row>
        <row r="1378">
          <cell r="B1378" t="str">
            <v>140442</v>
          </cell>
          <cell r="C1378" t="str">
            <v>PIA DE MARMORE (2,10 X 0,60)M - COM CUBA</v>
          </cell>
          <cell r="D1378" t="str">
            <v>UN</v>
          </cell>
          <cell r="E1378">
            <v>608.15</v>
          </cell>
        </row>
        <row r="1380">
          <cell r="B1380" t="str">
            <v>140500</v>
          </cell>
          <cell r="C1380" t="str">
            <v>FOSSAS E POCOS</v>
          </cell>
        </row>
        <row r="1381">
          <cell r="B1381" t="str">
            <v>140501</v>
          </cell>
          <cell r="C1381" t="str">
            <v>FOSSA SEPTICA</v>
          </cell>
          <cell r="D1381" t="str">
            <v>UN</v>
          </cell>
          <cell r="E1381">
            <v>268.85000000000002</v>
          </cell>
        </row>
        <row r="1382">
          <cell r="B1382" t="str">
            <v>140502</v>
          </cell>
          <cell r="C1382" t="str">
            <v>POCO ABSORVENTE</v>
          </cell>
          <cell r="D1382" t="str">
            <v>UN</v>
          </cell>
          <cell r="E1382">
            <v>814.83</v>
          </cell>
        </row>
        <row r="1384">
          <cell r="B1384" t="str">
            <v>140600</v>
          </cell>
          <cell r="C1384" t="str">
            <v>FIOS ELETRICOS</v>
          </cell>
        </row>
        <row r="1385">
          <cell r="B1385" t="str">
            <v>140601</v>
          </cell>
          <cell r="C1385" t="str">
            <v>FIO 0,75 MM2 - N. 18</v>
          </cell>
          <cell r="D1385" t="str">
            <v>M</v>
          </cell>
          <cell r="E1385">
            <v>1.95</v>
          </cell>
        </row>
        <row r="1386">
          <cell r="B1386" t="str">
            <v>140602</v>
          </cell>
          <cell r="C1386" t="str">
            <v>FIO 1,00 MM2 - N. 16</v>
          </cell>
          <cell r="D1386" t="str">
            <v>M</v>
          </cell>
          <cell r="E1386">
            <v>2.2400000000000002</v>
          </cell>
        </row>
        <row r="1387">
          <cell r="B1387" t="str">
            <v>140603</v>
          </cell>
          <cell r="C1387" t="str">
            <v>FIO 1,50 MM2 - N. 14</v>
          </cell>
          <cell r="D1387" t="str">
            <v>M</v>
          </cell>
          <cell r="E1387">
            <v>2.75</v>
          </cell>
        </row>
        <row r="1388">
          <cell r="B1388" t="str">
            <v>140604</v>
          </cell>
          <cell r="C1388" t="str">
            <v>FIO 2,50 MM2 - N. 12</v>
          </cell>
          <cell r="D1388" t="str">
            <v>M</v>
          </cell>
          <cell r="E1388">
            <v>3.36</v>
          </cell>
        </row>
        <row r="1389">
          <cell r="B1389" t="str">
            <v>140605</v>
          </cell>
          <cell r="C1389" t="str">
            <v>FIO 4,00 MM2 - N. 10</v>
          </cell>
          <cell r="D1389" t="str">
            <v>M</v>
          </cell>
          <cell r="E1389">
            <v>4.2</v>
          </cell>
        </row>
        <row r="1390">
          <cell r="B1390" t="str">
            <v>140606</v>
          </cell>
          <cell r="C1390" t="str">
            <v>FIO 6,00 MM2 - N. 8</v>
          </cell>
          <cell r="D1390" t="str">
            <v>M</v>
          </cell>
          <cell r="E1390">
            <v>5.24</v>
          </cell>
        </row>
        <row r="1391">
          <cell r="B1391" t="str">
            <v>140607</v>
          </cell>
          <cell r="C1391" t="str">
            <v>FIO 10,00MM2 - N. 6</v>
          </cell>
          <cell r="D1391" t="str">
            <v>M</v>
          </cell>
          <cell r="E1391">
            <v>7.55</v>
          </cell>
        </row>
        <row r="1392">
          <cell r="B1392" t="str">
            <v>140608</v>
          </cell>
          <cell r="C1392" t="str">
            <v>FIO 16,00MM2 - N. 4</v>
          </cell>
          <cell r="D1392" t="str">
            <v>M</v>
          </cell>
          <cell r="E1392">
            <v>7.9</v>
          </cell>
        </row>
        <row r="1394">
          <cell r="B1394" t="str">
            <v>140700</v>
          </cell>
          <cell r="C1394" t="str">
            <v>CABOS ELETRICOS</v>
          </cell>
        </row>
        <row r="1395">
          <cell r="B1395" t="str">
            <v>140701</v>
          </cell>
          <cell r="C1395" t="str">
            <v>CABO 1,5 MM2 - N. 14</v>
          </cell>
          <cell r="D1395" t="str">
            <v>M</v>
          </cell>
          <cell r="E1395">
            <v>2.76</v>
          </cell>
        </row>
        <row r="1396">
          <cell r="B1396" t="str">
            <v>140702</v>
          </cell>
          <cell r="C1396" t="str">
            <v>CABO 2,5 MM2 - N. 12</v>
          </cell>
          <cell r="D1396" t="str">
            <v>M</v>
          </cell>
          <cell r="E1396">
            <v>3.41</v>
          </cell>
        </row>
        <row r="1397">
          <cell r="B1397" t="str">
            <v>140703</v>
          </cell>
          <cell r="C1397" t="str">
            <v>CABO 4,0 MM2 - N. 10</v>
          </cell>
          <cell r="D1397" t="str">
            <v>M</v>
          </cell>
          <cell r="E1397">
            <v>4.3</v>
          </cell>
        </row>
        <row r="1398">
          <cell r="B1398" t="str">
            <v>140704</v>
          </cell>
          <cell r="C1398" t="str">
            <v>CABO 6,0 MM2 - N. 8</v>
          </cell>
          <cell r="D1398" t="str">
            <v>M</v>
          </cell>
          <cell r="E1398">
            <v>5.35</v>
          </cell>
        </row>
        <row r="1399">
          <cell r="B1399" t="str">
            <v>140705</v>
          </cell>
          <cell r="C1399" t="str">
            <v>CABO 10,0 MM2 - N. 6</v>
          </cell>
          <cell r="D1399" t="str">
            <v>M</v>
          </cell>
          <cell r="E1399">
            <v>7.76</v>
          </cell>
        </row>
        <row r="1400">
          <cell r="B1400" t="str">
            <v>140706</v>
          </cell>
          <cell r="C1400" t="str">
            <v>CABO 16,0 MM2 - N. 4</v>
          </cell>
          <cell r="D1400" t="str">
            <v>M</v>
          </cell>
          <cell r="E1400">
            <v>10.56</v>
          </cell>
        </row>
        <row r="1401">
          <cell r="B1401" t="str">
            <v>140707</v>
          </cell>
          <cell r="C1401" t="str">
            <v>CABO 25,0 MM2 - N. 2</v>
          </cell>
          <cell r="D1401" t="str">
            <v>M</v>
          </cell>
          <cell r="E1401">
            <v>15</v>
          </cell>
        </row>
        <row r="1402">
          <cell r="B1402" t="str">
            <v>140708</v>
          </cell>
          <cell r="C1402" t="str">
            <v>CABO 35,0 MM2 - N. 1/0</v>
          </cell>
          <cell r="D1402" t="str">
            <v>M</v>
          </cell>
          <cell r="E1402">
            <v>20.170000000000002</v>
          </cell>
        </row>
        <row r="1403">
          <cell r="B1403" t="str">
            <v>140709</v>
          </cell>
          <cell r="C1403" t="str">
            <v>CABO 50,0 MM2 - N. 2/0</v>
          </cell>
          <cell r="D1403" t="str">
            <v>M</v>
          </cell>
          <cell r="E1403">
            <v>28.56</v>
          </cell>
        </row>
        <row r="1404">
          <cell r="B1404" t="str">
            <v>140710</v>
          </cell>
          <cell r="C1404" t="str">
            <v>CABO 70,0 MM2 - N. 3/0</v>
          </cell>
          <cell r="D1404" t="str">
            <v>M</v>
          </cell>
          <cell r="E1404">
            <v>38.409999999999997</v>
          </cell>
        </row>
        <row r="1405">
          <cell r="B1405" t="str">
            <v>140711</v>
          </cell>
          <cell r="C1405" t="str">
            <v>CABO 95,0 MM2 - N. 4/0</v>
          </cell>
          <cell r="D1405" t="str">
            <v>M</v>
          </cell>
          <cell r="E1405">
            <v>50.14</v>
          </cell>
        </row>
        <row r="1406">
          <cell r="B1406" t="str">
            <v>140712</v>
          </cell>
          <cell r="C1406" t="str">
            <v>CABO 120,0 MM2 - N. 250</v>
          </cell>
          <cell r="D1406" t="str">
            <v>M</v>
          </cell>
          <cell r="E1406">
            <v>64.180000000000007</v>
          </cell>
        </row>
        <row r="1408">
          <cell r="B1408" t="str">
            <v>140800</v>
          </cell>
          <cell r="C1408" t="str">
            <v>CABO DE COBRE NU</v>
          </cell>
        </row>
        <row r="1409">
          <cell r="B1409" t="str">
            <v>140801</v>
          </cell>
          <cell r="C1409" t="str">
            <v>CABO DE COBRE NU 2,5 MM2</v>
          </cell>
          <cell r="D1409" t="str">
            <v>M</v>
          </cell>
          <cell r="E1409">
            <v>3.28</v>
          </cell>
        </row>
        <row r="1410">
          <cell r="B1410" t="str">
            <v>140802</v>
          </cell>
          <cell r="C1410" t="str">
            <v>CABO DE COBRE NU 10,0 MM2</v>
          </cell>
          <cell r="D1410" t="str">
            <v>M</v>
          </cell>
          <cell r="E1410">
            <v>7.47</v>
          </cell>
        </row>
        <row r="1411">
          <cell r="B1411" t="str">
            <v>140803</v>
          </cell>
          <cell r="C1411" t="str">
            <v>CABO DE COBRE NU 35,0 MM2</v>
          </cell>
          <cell r="D1411" t="str">
            <v>M</v>
          </cell>
          <cell r="E1411">
            <v>21.2</v>
          </cell>
        </row>
        <row r="1412">
          <cell r="B1412" t="str">
            <v>140804</v>
          </cell>
          <cell r="C1412" t="str">
            <v>CABO DE COBRE NU 70,0 MM2</v>
          </cell>
          <cell r="D1412" t="str">
            <v>M</v>
          </cell>
          <cell r="E1412">
            <v>39.520000000000003</v>
          </cell>
        </row>
        <row r="1413">
          <cell r="B1413" t="str">
            <v>140805</v>
          </cell>
          <cell r="C1413" t="str">
            <v>CABO DE COBRE NU 120,0 MM2</v>
          </cell>
          <cell r="D1413" t="str">
            <v>M</v>
          </cell>
          <cell r="E1413">
            <v>64.83</v>
          </cell>
        </row>
        <row r="1415">
          <cell r="B1415" t="str">
            <v>140900</v>
          </cell>
          <cell r="C1415" t="str">
            <v>ELETRODUTOS DE PVC</v>
          </cell>
        </row>
        <row r="1416">
          <cell r="B1416" t="str">
            <v>140901</v>
          </cell>
          <cell r="C1416" t="str">
            <v>DIAMETRO   1/2 POLEGADA</v>
          </cell>
          <cell r="D1416" t="str">
            <v>M</v>
          </cell>
          <cell r="E1416">
            <v>7.64</v>
          </cell>
        </row>
        <row r="1417">
          <cell r="B1417" t="str">
            <v>140902</v>
          </cell>
          <cell r="C1417" t="str">
            <v>DIAMETRO   3/4 POLEGADA</v>
          </cell>
          <cell r="D1417" t="str">
            <v>M</v>
          </cell>
          <cell r="E1417">
            <v>8.39</v>
          </cell>
        </row>
        <row r="1418">
          <cell r="B1418" t="str">
            <v>140903</v>
          </cell>
          <cell r="C1418" t="str">
            <v>DIAMETRO 1     POLEGADA</v>
          </cell>
          <cell r="D1418" t="str">
            <v>M</v>
          </cell>
          <cell r="E1418">
            <v>12.59</v>
          </cell>
        </row>
        <row r="1419">
          <cell r="B1419" t="str">
            <v>140904</v>
          </cell>
          <cell r="C1419" t="str">
            <v>DIAMETRO 1 1/4 POLEGADA</v>
          </cell>
          <cell r="D1419" t="str">
            <v>M</v>
          </cell>
          <cell r="E1419">
            <v>14.93</v>
          </cell>
        </row>
        <row r="1420">
          <cell r="B1420" t="str">
            <v>140905</v>
          </cell>
          <cell r="C1420" t="str">
            <v>DIAMETRO 1 1/2 POLEGADA</v>
          </cell>
          <cell r="D1420" t="str">
            <v>M</v>
          </cell>
          <cell r="E1420">
            <v>18.309999999999999</v>
          </cell>
        </row>
        <row r="1421">
          <cell r="B1421" t="str">
            <v>140906</v>
          </cell>
          <cell r="C1421" t="str">
            <v>DIAMETRO 2     POLEGADA</v>
          </cell>
          <cell r="D1421" t="str">
            <v>M</v>
          </cell>
          <cell r="E1421">
            <v>22.25</v>
          </cell>
        </row>
        <row r="1422">
          <cell r="B1422" t="str">
            <v>140907</v>
          </cell>
          <cell r="C1422" t="str">
            <v>DIAMETRO 2 1/2 POLEGADA</v>
          </cell>
          <cell r="D1422" t="str">
            <v>M</v>
          </cell>
          <cell r="E1422">
            <v>35.57</v>
          </cell>
        </row>
        <row r="1423">
          <cell r="B1423" t="str">
            <v>140908</v>
          </cell>
          <cell r="C1423" t="str">
            <v>DIAMETRO 3    POLEGADA</v>
          </cell>
          <cell r="D1423" t="str">
            <v>M</v>
          </cell>
          <cell r="E1423">
            <v>41.85</v>
          </cell>
        </row>
        <row r="1424">
          <cell r="B1424" t="str">
            <v>140909</v>
          </cell>
          <cell r="C1424" t="str">
            <v>DIAMETRO 4    POLEGADA</v>
          </cell>
          <cell r="D1424" t="str">
            <v>M</v>
          </cell>
          <cell r="E1424">
            <v>59.42</v>
          </cell>
        </row>
        <row r="1426">
          <cell r="B1426" t="str">
            <v>141000</v>
          </cell>
          <cell r="C1426" t="str">
            <v>ELETRODUTOS DE FERRO ESMALTADO</v>
          </cell>
        </row>
        <row r="1427">
          <cell r="B1427" t="str">
            <v>141001</v>
          </cell>
          <cell r="C1427" t="str">
            <v>DIAMETRO   1/2 POLEGADA</v>
          </cell>
          <cell r="D1427" t="str">
            <v>M</v>
          </cell>
          <cell r="E1427">
            <v>10.86</v>
          </cell>
        </row>
        <row r="1428">
          <cell r="B1428" t="str">
            <v>141002</v>
          </cell>
          <cell r="C1428" t="str">
            <v>DIAMETRO   3/4 POLEGADA</v>
          </cell>
          <cell r="D1428" t="str">
            <v>M</v>
          </cell>
          <cell r="E1428">
            <v>13.6</v>
          </cell>
        </row>
        <row r="1429">
          <cell r="B1429" t="str">
            <v>141003</v>
          </cell>
          <cell r="C1429" t="str">
            <v>DIAMETRO 1     POLEGADA</v>
          </cell>
          <cell r="D1429" t="str">
            <v>M</v>
          </cell>
          <cell r="E1429">
            <v>17.84</v>
          </cell>
        </row>
        <row r="1430">
          <cell r="B1430" t="str">
            <v>141004</v>
          </cell>
          <cell r="C1430" t="str">
            <v>DIAMETRO 1 1/4 POLEGADA</v>
          </cell>
          <cell r="D1430" t="str">
            <v>M</v>
          </cell>
          <cell r="E1430">
            <v>28.23</v>
          </cell>
        </row>
        <row r="1431">
          <cell r="B1431" t="str">
            <v>141005</v>
          </cell>
          <cell r="C1431" t="str">
            <v>DIAMETRO 1 1/2 POLEGADA</v>
          </cell>
          <cell r="D1431" t="str">
            <v>M</v>
          </cell>
          <cell r="E1431">
            <v>32.46</v>
          </cell>
        </row>
        <row r="1432">
          <cell r="B1432" t="str">
            <v>141006</v>
          </cell>
          <cell r="C1432" t="str">
            <v>DIAMETRO 2     POLEGADA</v>
          </cell>
          <cell r="D1432" t="str">
            <v>M</v>
          </cell>
          <cell r="E1432">
            <v>38.76</v>
          </cell>
        </row>
        <row r="1433">
          <cell r="B1433" t="str">
            <v>141007</v>
          </cell>
          <cell r="C1433" t="str">
            <v>DIAMETRO 2 1/2 POLEGADA</v>
          </cell>
          <cell r="D1433" t="str">
            <v>M</v>
          </cell>
          <cell r="E1433">
            <v>61.68</v>
          </cell>
        </row>
        <row r="1434">
          <cell r="B1434" t="str">
            <v>141008</v>
          </cell>
          <cell r="C1434" t="str">
            <v>DIAMETRO 3    POLEGADA</v>
          </cell>
          <cell r="D1434" t="str">
            <v>M</v>
          </cell>
          <cell r="E1434">
            <v>72.040000000000006</v>
          </cell>
        </row>
        <row r="1435">
          <cell r="B1435" t="str">
            <v>141009</v>
          </cell>
          <cell r="C1435" t="str">
            <v>DIAMETRO 3 1/2 POLEGADAS</v>
          </cell>
          <cell r="D1435" t="str">
            <v>M</v>
          </cell>
          <cell r="E1435">
            <v>83.39</v>
          </cell>
        </row>
        <row r="1436">
          <cell r="B1436" t="str">
            <v>141010</v>
          </cell>
          <cell r="C1436" t="str">
            <v>DIAMETRO 4    POLEGADA</v>
          </cell>
          <cell r="D1436" t="str">
            <v>M</v>
          </cell>
          <cell r="E1436">
            <v>94.78</v>
          </cell>
        </row>
        <row r="1438">
          <cell r="B1438" t="str">
            <v>141100</v>
          </cell>
          <cell r="C1438" t="str">
            <v>ELETRODUTO DE FERRO GALVANIZADO</v>
          </cell>
        </row>
        <row r="1439">
          <cell r="B1439" t="str">
            <v>141101</v>
          </cell>
          <cell r="C1439" t="str">
            <v>DIAMETRO   3/4 POLEGADA</v>
          </cell>
          <cell r="D1439" t="str">
            <v>M</v>
          </cell>
          <cell r="E1439">
            <v>17.38</v>
          </cell>
        </row>
        <row r="1440">
          <cell r="B1440" t="str">
            <v>141102</v>
          </cell>
          <cell r="C1440" t="str">
            <v>DIAMETRO 1     POLEGADA</v>
          </cell>
          <cell r="D1440" t="str">
            <v>M</v>
          </cell>
          <cell r="E1440">
            <v>21.49</v>
          </cell>
        </row>
        <row r="1441">
          <cell r="B1441" t="str">
            <v>141103</v>
          </cell>
          <cell r="C1441" t="str">
            <v>DIAMETRO 1 1/4 POLEGADA</v>
          </cell>
          <cell r="D1441" t="str">
            <v>M</v>
          </cell>
          <cell r="E1441">
            <v>29.56</v>
          </cell>
        </row>
        <row r="1442">
          <cell r="B1442" t="str">
            <v>141104</v>
          </cell>
          <cell r="C1442" t="str">
            <v>DIAMETRO 1 1/2 POLEGADA</v>
          </cell>
          <cell r="D1442" t="str">
            <v>M</v>
          </cell>
          <cell r="E1442">
            <v>33.659999999999997</v>
          </cell>
        </row>
        <row r="1443">
          <cell r="B1443" t="str">
            <v>141105</v>
          </cell>
          <cell r="C1443" t="str">
            <v>DIAMETRO 2     POLEGADA</v>
          </cell>
          <cell r="D1443" t="str">
            <v>M</v>
          </cell>
          <cell r="E1443">
            <v>39.72</v>
          </cell>
        </row>
        <row r="1444">
          <cell r="B1444" t="str">
            <v>141106</v>
          </cell>
          <cell r="C1444" t="str">
            <v>DIAMETRO 2 1/2 POLEGADA</v>
          </cell>
          <cell r="D1444" t="str">
            <v>M</v>
          </cell>
          <cell r="E1444">
            <v>63.21</v>
          </cell>
        </row>
        <row r="1445">
          <cell r="B1445" t="str">
            <v>141107</v>
          </cell>
          <cell r="C1445" t="str">
            <v>DIAMETRO 3    POLEGADA</v>
          </cell>
          <cell r="D1445" t="str">
            <v>M</v>
          </cell>
          <cell r="E1445">
            <v>73.239999999999995</v>
          </cell>
        </row>
        <row r="1446">
          <cell r="B1446" t="str">
            <v>141108</v>
          </cell>
          <cell r="C1446" t="str">
            <v>DIAMETRO 3 1/2 POLEGADA</v>
          </cell>
          <cell r="D1446" t="str">
            <v>M .</v>
          </cell>
          <cell r="E1446">
            <v>180.54</v>
          </cell>
        </row>
        <row r="1447">
          <cell r="B1447" t="str">
            <v>141109</v>
          </cell>
          <cell r="C1447" t="str">
            <v>DIAMETRO 4    POLEGADA</v>
          </cell>
          <cell r="D1447" t="str">
            <v>M</v>
          </cell>
          <cell r="E1447">
            <v>96.3</v>
          </cell>
        </row>
        <row r="1449">
          <cell r="B1449" t="str">
            <v>141200</v>
          </cell>
          <cell r="C1449" t="str">
            <v>ELETRODUTO DE POLIETILENO FLEXIVEL</v>
          </cell>
        </row>
        <row r="1450">
          <cell r="B1450" t="str">
            <v>141201</v>
          </cell>
          <cell r="C1450" t="str">
            <v>DIAMETRO   1/2 POLEGADA</v>
          </cell>
          <cell r="D1450" t="str">
            <v>M</v>
          </cell>
          <cell r="E1450">
            <v>4.2</v>
          </cell>
        </row>
        <row r="1451">
          <cell r="B1451" t="str">
            <v>141202</v>
          </cell>
          <cell r="C1451" t="str">
            <v>DIAMETRO   3/4 POLEGADA</v>
          </cell>
          <cell r="D1451" t="str">
            <v>M</v>
          </cell>
          <cell r="E1451">
            <v>4.6900000000000004</v>
          </cell>
        </row>
        <row r="1452">
          <cell r="B1452" t="str">
            <v>141203</v>
          </cell>
          <cell r="C1452" t="str">
            <v>DIAMETRO 1     POLEGADA</v>
          </cell>
          <cell r="D1452" t="str">
            <v>M</v>
          </cell>
          <cell r="E1452">
            <v>5.75</v>
          </cell>
        </row>
        <row r="1453">
          <cell r="B1453" t="str">
            <v>141204</v>
          </cell>
          <cell r="C1453" t="str">
            <v>DIAMETRO 1 1/2 POLEGADA</v>
          </cell>
          <cell r="D1453" t="str">
            <v>M</v>
          </cell>
          <cell r="E1453">
            <v>9.94</v>
          </cell>
        </row>
        <row r="1454">
          <cell r="B1454" t="str">
            <v>141205</v>
          </cell>
          <cell r="C1454" t="str">
            <v>DIAMETRO 2     POLEGADA</v>
          </cell>
          <cell r="D1454" t="str">
            <v>M</v>
          </cell>
          <cell r="E1454">
            <v>0</v>
          </cell>
        </row>
        <row r="1456">
          <cell r="B1456" t="str">
            <v>141300</v>
          </cell>
          <cell r="C1456" t="str">
            <v>PECAS E APARELHOS ELETRICOS</v>
          </cell>
        </row>
        <row r="1457">
          <cell r="B1457" t="str">
            <v>141301</v>
          </cell>
          <cell r="C1457" t="str">
            <v>CAIXA DE FERRO 4 X 4 POLEGADA, OCTOG.</v>
          </cell>
          <cell r="D1457" t="str">
            <v>UN</v>
          </cell>
          <cell r="E1457">
            <v>5.05</v>
          </cell>
        </row>
        <row r="1458">
          <cell r="B1458" t="str">
            <v>141302</v>
          </cell>
          <cell r="C1458" t="str">
            <v>CAIXA DE FERRO 3 X 3 POLEGADA, SEXTAV.</v>
          </cell>
          <cell r="D1458" t="str">
            <v>UN</v>
          </cell>
          <cell r="E1458">
            <v>3.55</v>
          </cell>
        </row>
        <row r="1459">
          <cell r="B1459" t="str">
            <v>141303</v>
          </cell>
          <cell r="C1459" t="str">
            <v>CAIXA DE FERRO 4 X 4 POLEGADA</v>
          </cell>
          <cell r="D1459" t="str">
            <v>UN</v>
          </cell>
          <cell r="E1459">
            <v>5.83</v>
          </cell>
        </row>
        <row r="1460">
          <cell r="B1460" t="str">
            <v>141304</v>
          </cell>
          <cell r="C1460" t="str">
            <v>CAIXA DE FERRO 4 X 2 POLEGADA</v>
          </cell>
          <cell r="D1460" t="str">
            <v>UN</v>
          </cell>
          <cell r="E1460">
            <v>4.09</v>
          </cell>
        </row>
        <row r="1461">
          <cell r="B1461" t="str">
            <v>141305</v>
          </cell>
          <cell r="C1461" t="str">
            <v>PLACA 4 X 2 POLEGADA PARA PONTO DE CHUVEIRO OU EXAUSTOR</v>
          </cell>
          <cell r="D1461" t="str">
            <v>UN</v>
          </cell>
          <cell r="E1461">
            <v>2.63</v>
          </cell>
        </row>
        <row r="1462">
          <cell r="B1462" t="str">
            <v>141306</v>
          </cell>
          <cell r="C1462" t="str">
            <v>CONJUNTO DE PLACA 4 X 2 POLEGADA COM 1 INTERRUPTOR SIMPLES</v>
          </cell>
          <cell r="D1462" t="str">
            <v>UN</v>
          </cell>
          <cell r="E1462">
            <v>8.8000000000000007</v>
          </cell>
        </row>
        <row r="1463">
          <cell r="B1463" t="str">
            <v>141307</v>
          </cell>
          <cell r="C1463" t="str">
            <v>CONJUNTO DE PLACA 4 X 2 POLEGADA COM 1 TOMADA REDONDA</v>
          </cell>
          <cell r="D1463" t="str">
            <v>UN</v>
          </cell>
          <cell r="E1463">
            <v>9.01</v>
          </cell>
        </row>
        <row r="1464">
          <cell r="B1464" t="str">
            <v>141308</v>
          </cell>
          <cell r="C1464" t="str">
            <v>CONJUNTO DE PLACA 4 X 2 POLEGADA COM 2 INTERRUPTORES SIMPLES</v>
          </cell>
          <cell r="D1464" t="str">
            <v>UN</v>
          </cell>
          <cell r="E1464">
            <v>14.07</v>
          </cell>
        </row>
        <row r="1465">
          <cell r="B1465" t="str">
            <v>141309</v>
          </cell>
          <cell r="C1465" t="str">
            <v>CONJUNTO DE PLACA 4 X 2 POLEGADA COM 1 INTERRUPTOR SIMPLES E 1 TOMADA</v>
          </cell>
          <cell r="D1465" t="str">
            <v>UN</v>
          </cell>
          <cell r="E1465">
            <v>14.28</v>
          </cell>
        </row>
        <row r="1466">
          <cell r="B1466" t="str">
            <v>141310</v>
          </cell>
          <cell r="C1466" t="str">
            <v>CONJUNTO DE PLACA 4 X 2 POLEGADA COM 1 INTERRUPTOR BIPOLAR SIMPLES (TECLA DUPLA)</v>
          </cell>
          <cell r="D1466" t="str">
            <v>UN</v>
          </cell>
          <cell r="E1466">
            <v>20.53</v>
          </cell>
        </row>
        <row r="1467">
          <cell r="B1467" t="str">
            <v>141311</v>
          </cell>
          <cell r="C1467" t="str">
            <v>CONJUNTO DE PLACA 4 X 2 POLEGADA COM 3 INTERRUPTORES SIMPLES</v>
          </cell>
          <cell r="D1467" t="str">
            <v>UN</v>
          </cell>
          <cell r="E1467">
            <v>19.05</v>
          </cell>
        </row>
        <row r="1468">
          <cell r="B1468" t="str">
            <v>141312</v>
          </cell>
          <cell r="C1468" t="str">
            <v>CONJUNTO DE PLACA 4 X 4 POLEGADA COM 2 TOMADAS REDONDAS</v>
          </cell>
          <cell r="D1468" t="str">
            <v>UN</v>
          </cell>
          <cell r="E1468">
            <v>17.36</v>
          </cell>
        </row>
        <row r="1469">
          <cell r="B1469" t="str">
            <v>141313</v>
          </cell>
          <cell r="C1469" t="str">
            <v>PLACA 4 X 4 POLEGADA FECHADA</v>
          </cell>
          <cell r="D1469" t="str">
            <v>UN</v>
          </cell>
          <cell r="E1469">
            <v>4.72</v>
          </cell>
        </row>
        <row r="1470">
          <cell r="B1470" t="str">
            <v>141314</v>
          </cell>
          <cell r="C1470" t="str">
            <v>CONJUNTO DE PLACA 4 X 4 POLEGADA COM 1 INTERRUPTOR BIPOLAR SIMPLES (TECLA DUPLA) E 1 TOMADA REDONDA</v>
          </cell>
          <cell r="D1470" t="str">
            <v>UN</v>
          </cell>
          <cell r="E1470">
            <v>28.92</v>
          </cell>
        </row>
        <row r="1471">
          <cell r="B1471" t="str">
            <v>141315</v>
          </cell>
          <cell r="C1471" t="str">
            <v>CONJUNTO DE PLACA 4 X 4 POLEGADA COM 2 INTERRUPTORES BIPOLARES SIMPLES (TECLA DUPLA)</v>
          </cell>
          <cell r="D1471" t="str">
            <v>UN</v>
          </cell>
          <cell r="E1471">
            <v>39.159999999999997</v>
          </cell>
        </row>
        <row r="1472">
          <cell r="B1472" t="str">
            <v>141316</v>
          </cell>
          <cell r="C1472" t="str">
            <v>CONJUNTO DE PLACA 4 X 4 POLEGADA COM 1 INTERRUPTOR TRIPOLAR E 1 TOMADA REDONDA</v>
          </cell>
          <cell r="D1472" t="str">
            <v>UN</v>
          </cell>
          <cell r="E1472">
            <v>34.42</v>
          </cell>
        </row>
        <row r="1473">
          <cell r="B1473" t="str">
            <v>141317</v>
          </cell>
          <cell r="C1473" t="str">
            <v>LUMINARIA TIPO ARANDELA 45 GRAUS, COM DIFUSOR E CAIXA DE LIGACAO</v>
          </cell>
          <cell r="D1473" t="str">
            <v>UN</v>
          </cell>
          <cell r="E1473">
            <v>151.58000000000001</v>
          </cell>
        </row>
        <row r="1474">
          <cell r="B1474" t="str">
            <v>141318</v>
          </cell>
          <cell r="C1474" t="str">
            <v>LUMINARIA TIPO ARANDELA 45 GRAUS E CAIXA DE LIGACAO</v>
          </cell>
          <cell r="D1474" t="str">
            <v>UN</v>
          </cell>
          <cell r="E1474">
            <v>134.88</v>
          </cell>
        </row>
        <row r="1475">
          <cell r="B1475" t="str">
            <v>141319</v>
          </cell>
          <cell r="C1475" t="str">
            <v>LUMINARIA TIPO TP 217 DA TROPICO OU SIMILAR</v>
          </cell>
          <cell r="D1475" t="str">
            <v>UN</v>
          </cell>
          <cell r="E1475">
            <v>228.72</v>
          </cell>
        </row>
        <row r="1476">
          <cell r="B1476" t="str">
            <v>141320</v>
          </cell>
          <cell r="C1476" t="str">
            <v>LUMINARIA TIPO PLAFONIER</v>
          </cell>
          <cell r="D1476" t="str">
            <v>UN</v>
          </cell>
          <cell r="E1476">
            <v>18.59</v>
          </cell>
        </row>
        <row r="1477">
          <cell r="B1477" t="str">
            <v>141321</v>
          </cell>
          <cell r="C1477" t="str">
            <v>ARANDELA TIPO DROPS</v>
          </cell>
          <cell r="D1477" t="str">
            <v>UN</v>
          </cell>
          <cell r="E1477">
            <v>22.14</v>
          </cell>
        </row>
        <row r="1478">
          <cell r="B1478" t="str">
            <v>141322</v>
          </cell>
          <cell r="C1478" t="str">
            <v>LUMINARIA FLUORESCENTE PARA 1 LAMPADA 220 V/40 W</v>
          </cell>
          <cell r="D1478" t="str">
            <v>UN</v>
          </cell>
          <cell r="E1478">
            <v>73.98</v>
          </cell>
        </row>
        <row r="1479">
          <cell r="B1479" t="str">
            <v>141323</v>
          </cell>
          <cell r="C1479" t="str">
            <v>LUMINARIA FLUORESCENTE PARA 2 LAMPADAS 220V/40W</v>
          </cell>
          <cell r="D1479" t="str">
            <v>UN</v>
          </cell>
          <cell r="E1479">
            <v>104.09</v>
          </cell>
        </row>
        <row r="1480">
          <cell r="B1480" t="str">
            <v>141324</v>
          </cell>
          <cell r="C1480" t="str">
            <v>LUMINARIA FLUORESCENTE PARA 4 LAMPADAS 220V/40W</v>
          </cell>
          <cell r="D1480" t="str">
            <v>UN</v>
          </cell>
          <cell r="E1480">
            <v>167.14</v>
          </cell>
        </row>
        <row r="1481">
          <cell r="B1481" t="str">
            <v>141325</v>
          </cell>
          <cell r="C1481" t="str">
            <v>LUMINARIA FLUORESCENTE PARA 2 LAMPADAS 220V/20W</v>
          </cell>
          <cell r="D1481" t="str">
            <v>UN</v>
          </cell>
          <cell r="E1481">
            <v>81.59</v>
          </cell>
        </row>
        <row r="1482">
          <cell r="B1482" t="str">
            <v>141326</v>
          </cell>
          <cell r="C1482" t="str">
            <v>LUMINARIA FLUORESCENTE PARA 4 LAMPADAS 220V/20W</v>
          </cell>
          <cell r="D1482" t="str">
            <v>UN</v>
          </cell>
          <cell r="E1482">
            <v>133.77000000000001</v>
          </cell>
        </row>
        <row r="1483">
          <cell r="B1483" t="str">
            <v>141327</v>
          </cell>
          <cell r="C1483" t="str">
            <v>REATOR PARA LAMPADA FLUORESCENTE PARTIDA RAPIDA, ALTO FATOR DE POTENCIA - SIMPLES 220 V/1 X 20 W</v>
          </cell>
          <cell r="D1483" t="str">
            <v>UN</v>
          </cell>
          <cell r="E1483">
            <v>38.03</v>
          </cell>
        </row>
        <row r="1484">
          <cell r="B1484" t="str">
            <v>141328</v>
          </cell>
          <cell r="C1484" t="str">
            <v>REATOR PARA LAMPADA FLUORESCENTE PARTIDA RAPIDA, ALTO FATOR DE POTENCIA - SIMPLES 220 V/1 X 40 W</v>
          </cell>
          <cell r="D1484" t="str">
            <v>UN</v>
          </cell>
          <cell r="E1484">
            <v>39.82</v>
          </cell>
        </row>
        <row r="1485">
          <cell r="B1485" t="str">
            <v>141329</v>
          </cell>
          <cell r="C1485" t="str">
            <v>REATOR PARA LAMPADA FLUORESCENTE PARTIDA RAPIDA, ALTO FATOR DE POTENCIA - DUPLO 220 V/2 X 20 W</v>
          </cell>
          <cell r="D1485" t="str">
            <v>UN</v>
          </cell>
          <cell r="E1485">
            <v>55.1</v>
          </cell>
        </row>
        <row r="1486">
          <cell r="B1486" t="str">
            <v>141331</v>
          </cell>
          <cell r="C1486" t="str">
            <v>DISJUNTOR AUTOMATICO TIPO QUICK DE 10A A 30A</v>
          </cell>
          <cell r="D1486" t="str">
            <v>UN</v>
          </cell>
          <cell r="E1486">
            <v>17.34</v>
          </cell>
        </row>
        <row r="1487">
          <cell r="B1487" t="str">
            <v>141332</v>
          </cell>
          <cell r="C1487" t="str">
            <v>LAMPADA LUZ MISTA 250 W/220 V</v>
          </cell>
          <cell r="D1487" t="str">
            <v>UN</v>
          </cell>
          <cell r="E1487">
            <v>20.54</v>
          </cell>
        </row>
        <row r="1488">
          <cell r="B1488" t="str">
            <v>141333</v>
          </cell>
          <cell r="C1488" t="str">
            <v>LAMPADA LUZ MISTA 160 W/220 V</v>
          </cell>
          <cell r="D1488" t="str">
            <v>UN</v>
          </cell>
          <cell r="E1488">
            <v>16.649999999999999</v>
          </cell>
        </row>
        <row r="1489">
          <cell r="B1489" t="str">
            <v>141334</v>
          </cell>
          <cell r="C1489" t="str">
            <v>LAMPADA INCANDESCENTE 100 W/120 V</v>
          </cell>
          <cell r="D1489" t="str">
            <v>UN</v>
          </cell>
          <cell r="E1489">
            <v>3.4</v>
          </cell>
        </row>
        <row r="1490">
          <cell r="B1490" t="str">
            <v>141335</v>
          </cell>
          <cell r="C1490" t="str">
            <v>LAMPADA INCANDESCENTE 100 W/220 V</v>
          </cell>
          <cell r="D1490" t="str">
            <v>UN</v>
          </cell>
          <cell r="E1490">
            <v>3.4</v>
          </cell>
        </row>
        <row r="1491">
          <cell r="B1491" t="str">
            <v>141336</v>
          </cell>
          <cell r="C1491" t="str">
            <v>LAMPADA INCANDESCENTE  60 W/ 120 V</v>
          </cell>
          <cell r="D1491" t="str">
            <v>UN</v>
          </cell>
          <cell r="E1491">
            <v>3.09</v>
          </cell>
        </row>
        <row r="1492">
          <cell r="B1492" t="str">
            <v>141337</v>
          </cell>
          <cell r="C1492" t="str">
            <v>LAMPADA INCANDESCENTE  60 W/220 V</v>
          </cell>
          <cell r="D1492" t="str">
            <v>UN</v>
          </cell>
          <cell r="E1492">
            <v>3.09</v>
          </cell>
        </row>
        <row r="1493">
          <cell r="B1493" t="str">
            <v>141338</v>
          </cell>
          <cell r="C1493" t="str">
            <v>LAMPADA INCANDESCENTE 40 W/120 V</v>
          </cell>
          <cell r="D1493" t="str">
            <v>UN</v>
          </cell>
          <cell r="E1493">
            <v>3.04</v>
          </cell>
        </row>
        <row r="1494">
          <cell r="B1494" t="str">
            <v>141339</v>
          </cell>
          <cell r="C1494" t="str">
            <v>LAMPADA INCANDESCENTE 40 W/220 V</v>
          </cell>
          <cell r="D1494" t="str">
            <v>UN</v>
          </cell>
          <cell r="E1494">
            <v>3.04</v>
          </cell>
        </row>
        <row r="1495">
          <cell r="B1495" t="str">
            <v>141340</v>
          </cell>
          <cell r="C1495" t="str">
            <v>QUADRO DE LUZ QUICK-LAGS 4 DISJUNTORES</v>
          </cell>
          <cell r="D1495" t="str">
            <v>UN</v>
          </cell>
          <cell r="E1495">
            <v>1063.53</v>
          </cell>
        </row>
        <row r="1496">
          <cell r="B1496" t="str">
            <v>141341</v>
          </cell>
          <cell r="C1496" t="str">
            <v>QUADRO DE LUZ QUICK-LAGS 6 DISJUNTORES</v>
          </cell>
          <cell r="D1496" t="str">
            <v>UN</v>
          </cell>
          <cell r="E1496">
            <v>276.10000000000002</v>
          </cell>
        </row>
        <row r="1497">
          <cell r="B1497" t="str">
            <v>141342</v>
          </cell>
          <cell r="C1497" t="str">
            <v>EXAUSTOR DOMICILIAR</v>
          </cell>
          <cell r="D1497" t="str">
            <v>UN</v>
          </cell>
          <cell r="E1497">
            <v>242.72</v>
          </cell>
        </row>
        <row r="1498">
          <cell r="B1498" t="str">
            <v>141344</v>
          </cell>
          <cell r="C1498" t="str">
            <v>CONECTOR TIPO SPLIT BOLT PARA CABO 10,0 MM2</v>
          </cell>
          <cell r="D1498" t="str">
            <v>UN</v>
          </cell>
          <cell r="E1498">
            <v>3.93</v>
          </cell>
        </row>
        <row r="1499">
          <cell r="B1499" t="str">
            <v>141345</v>
          </cell>
          <cell r="C1499" t="str">
            <v>CONECTOR TIPO SPLIT BOLT PARA CABO 35,0 MM2</v>
          </cell>
          <cell r="D1499" t="str">
            <v>UN</v>
          </cell>
          <cell r="E1499">
            <v>7.74</v>
          </cell>
        </row>
        <row r="1500">
          <cell r="B1500" t="str">
            <v>141346</v>
          </cell>
          <cell r="C1500" t="str">
            <v>CONECTOR TIPO SPLIT BOLT PARA CABO 70,0 MM2</v>
          </cell>
          <cell r="D1500" t="str">
            <v>UN</v>
          </cell>
          <cell r="E1500">
            <v>13.37</v>
          </cell>
        </row>
        <row r="1501">
          <cell r="B1501" t="str">
            <v>141347</v>
          </cell>
          <cell r="C1501" t="str">
            <v>CONECTOR TIPO SPLIT BOLT PARA CABO 120 MM2</v>
          </cell>
          <cell r="D1501" t="str">
            <v>UN</v>
          </cell>
          <cell r="E1501">
            <v>23.97</v>
          </cell>
        </row>
        <row r="1502">
          <cell r="B1502" t="str">
            <v>141348</v>
          </cell>
          <cell r="C1502" t="str">
            <v>HASTE DE ATERRAMENTO COPPERWELD 3 M X DIAMETRO 5/8 POLEGADA</v>
          </cell>
          <cell r="D1502" t="str">
            <v>UN</v>
          </cell>
          <cell r="E1502">
            <v>79.38</v>
          </cell>
        </row>
        <row r="1503">
          <cell r="B1503" t="str">
            <v>141349</v>
          </cell>
          <cell r="C1503" t="str">
            <v>POSTE DE ENGASTAR MODELO LP 500/30 DA TROPICO OU SIMILAR</v>
          </cell>
          <cell r="D1503" t="str">
            <v>UN</v>
          </cell>
          <cell r="E1503">
            <v>650.34</v>
          </cell>
        </row>
        <row r="1504">
          <cell r="B1504" t="str">
            <v>141350</v>
          </cell>
          <cell r="C1504" t="str">
            <v>POSTE DE FERRO, DIAMETRO 102 MM, h : 7 M</v>
          </cell>
          <cell r="D1504" t="str">
            <v>UN</v>
          </cell>
          <cell r="E1504">
            <v>988.73</v>
          </cell>
        </row>
        <row r="1505">
          <cell r="B1505" t="str">
            <v>141351</v>
          </cell>
          <cell r="C1505" t="str">
            <v>CONDULETE   1/2 POLEGADA</v>
          </cell>
          <cell r="D1505" t="str">
            <v>UN</v>
          </cell>
          <cell r="E1505">
            <v>7.32</v>
          </cell>
        </row>
        <row r="1506">
          <cell r="B1506" t="str">
            <v>141352</v>
          </cell>
          <cell r="C1506" t="str">
            <v>CONDULETE   3/4 POLEGADA</v>
          </cell>
          <cell r="D1506" t="str">
            <v>UN</v>
          </cell>
          <cell r="E1506">
            <v>7.66</v>
          </cell>
        </row>
        <row r="1507">
          <cell r="B1507" t="str">
            <v>141353</v>
          </cell>
          <cell r="C1507" t="str">
            <v>CONDULETE 1     POLEGADA</v>
          </cell>
          <cell r="D1507" t="str">
            <v>UN</v>
          </cell>
          <cell r="E1507">
            <v>10.81</v>
          </cell>
        </row>
        <row r="1508">
          <cell r="B1508" t="str">
            <v>141354</v>
          </cell>
          <cell r="C1508" t="str">
            <v>CONDULETE 1 1/4 POLEGADA</v>
          </cell>
          <cell r="D1508" t="str">
            <v>UN</v>
          </cell>
          <cell r="E1508">
            <v>17.27</v>
          </cell>
        </row>
        <row r="1509">
          <cell r="B1509" t="str">
            <v>141355</v>
          </cell>
          <cell r="C1509" t="str">
            <v>CONDULETE 1 1/2 POLEGADA</v>
          </cell>
          <cell r="D1509" t="str">
            <v>UN</v>
          </cell>
          <cell r="E1509">
            <v>21.77</v>
          </cell>
        </row>
        <row r="1510">
          <cell r="B1510" t="str">
            <v>141356</v>
          </cell>
          <cell r="C1510" t="str">
            <v>CONDULETE 2     POLEGADA</v>
          </cell>
          <cell r="D1510" t="str">
            <v>UN</v>
          </cell>
          <cell r="E1510">
            <v>33.11</v>
          </cell>
        </row>
        <row r="1511">
          <cell r="B1511" t="str">
            <v>141357</v>
          </cell>
          <cell r="C1511" t="str">
            <v>CONDULETE 2 1/2 POLEGADA</v>
          </cell>
          <cell r="D1511" t="str">
            <v>UN</v>
          </cell>
          <cell r="E1511">
            <v>54.33</v>
          </cell>
        </row>
        <row r="1512">
          <cell r="B1512" t="str">
            <v>141358</v>
          </cell>
          <cell r="C1512" t="str">
            <v>CONDULETE 3     POLEGADA</v>
          </cell>
          <cell r="D1512" t="str">
            <v>UN</v>
          </cell>
          <cell r="E1512">
            <v>73.92</v>
          </cell>
        </row>
        <row r="1513">
          <cell r="B1513" t="str">
            <v>141359</v>
          </cell>
          <cell r="C1513" t="str">
            <v>CONDULETE 3 1/2 POLEGADA</v>
          </cell>
          <cell r="D1513" t="str">
            <v>UN</v>
          </cell>
          <cell r="E1513">
            <v>87.51</v>
          </cell>
        </row>
        <row r="1514">
          <cell r="B1514" t="str">
            <v>141360</v>
          </cell>
          <cell r="C1514" t="str">
            <v>CONDULETE 4     POLEGADA</v>
          </cell>
          <cell r="D1514" t="str">
            <v>UN</v>
          </cell>
          <cell r="E1514">
            <v>127.37</v>
          </cell>
        </row>
        <row r="1516">
          <cell r="B1516" t="str">
            <v>141400</v>
          </cell>
          <cell r="C1516" t="str">
            <v>ENTRADA GERAL</v>
          </cell>
        </row>
        <row r="1517">
          <cell r="B1517" t="str">
            <v>141401</v>
          </cell>
          <cell r="C1517" t="str">
            <v>CARGA ATE 10 KW</v>
          </cell>
          <cell r="D1517" t="str">
            <v>UN</v>
          </cell>
          <cell r="E1517">
            <v>984.91</v>
          </cell>
        </row>
        <row r="1518">
          <cell r="B1518" t="str">
            <v>141402</v>
          </cell>
          <cell r="C1518" t="str">
            <v>CARGA DE 10,5 KW A 20 KW</v>
          </cell>
          <cell r="D1518" t="str">
            <v>UN</v>
          </cell>
          <cell r="E1518">
            <v>1133.5</v>
          </cell>
        </row>
        <row r="1519">
          <cell r="B1519" t="str">
            <v>141403</v>
          </cell>
          <cell r="C1519" t="str">
            <v>CARGA DE 20,5 KW A 40 KW</v>
          </cell>
          <cell r="D1519" t="str">
            <v>UN</v>
          </cell>
          <cell r="E1519">
            <v>1509.51</v>
          </cell>
        </row>
        <row r="1520">
          <cell r="B1520" t="str">
            <v>141404</v>
          </cell>
          <cell r="C1520" t="str">
            <v>CARGA DE 40,5 KW A 60 KW</v>
          </cell>
          <cell r="D1520" t="str">
            <v>UN</v>
          </cell>
          <cell r="E1520">
            <v>1820.99</v>
          </cell>
        </row>
        <row r="1521">
          <cell r="B1521" t="str">
            <v>141405</v>
          </cell>
          <cell r="C1521" t="str">
            <v>CARGA DE 60,5 KW A 80 KW</v>
          </cell>
          <cell r="D1521" t="str">
            <v>UN</v>
          </cell>
          <cell r="E1521">
            <v>2107.67</v>
          </cell>
        </row>
        <row r="1522">
          <cell r="B1522" t="str">
            <v>141406</v>
          </cell>
          <cell r="C1522" t="str">
            <v>CARGA ACIMA DE 80 KW</v>
          </cell>
          <cell r="D1522" t="str">
            <v>UN</v>
          </cell>
          <cell r="E1522">
            <v>2167.92</v>
          </cell>
        </row>
        <row r="1524">
          <cell r="B1524" t="str">
            <v>141500</v>
          </cell>
          <cell r="C1524" t="str">
            <v>CAIXA DE MEDIDORES</v>
          </cell>
        </row>
        <row r="1525">
          <cell r="B1525" t="str">
            <v>141501</v>
          </cell>
          <cell r="C1525" t="str">
            <v>ATE 50 A</v>
          </cell>
          <cell r="D1525" t="str">
            <v>UN</v>
          </cell>
          <cell r="E1525">
            <v>1017.33</v>
          </cell>
        </row>
        <row r="1526">
          <cell r="B1526" t="str">
            <v>141502</v>
          </cell>
          <cell r="C1526" t="str">
            <v>ACIMA DE 50 A</v>
          </cell>
          <cell r="D1526" t="str">
            <v>UN</v>
          </cell>
          <cell r="E1526">
            <v>1759.12</v>
          </cell>
        </row>
        <row r="1528">
          <cell r="B1528" t="str">
            <v>141600</v>
          </cell>
          <cell r="C1528" t="str">
            <v>CAIXA DE QUADRO ELETRICO DE COMANDO</v>
          </cell>
        </row>
        <row r="1529">
          <cell r="B1529" t="str">
            <v>141601</v>
          </cell>
          <cell r="C1529" t="str">
            <v>TIPO 1</v>
          </cell>
          <cell r="D1529" t="str">
            <v>UN</v>
          </cell>
          <cell r="E1529">
            <v>1531.2</v>
          </cell>
        </row>
        <row r="1530">
          <cell r="B1530" t="str">
            <v>141602</v>
          </cell>
          <cell r="C1530" t="str">
            <v>TIPO 2</v>
          </cell>
          <cell r="D1530" t="str">
            <v>UN</v>
          </cell>
          <cell r="E1530">
            <v>1911.87</v>
          </cell>
        </row>
        <row r="1531">
          <cell r="B1531" t="str">
            <v>141603</v>
          </cell>
          <cell r="C1531" t="str">
            <v>TIPO 3</v>
          </cell>
          <cell r="D1531" t="str">
            <v>UN</v>
          </cell>
          <cell r="E1531">
            <v>2468.87</v>
          </cell>
        </row>
        <row r="1532">
          <cell r="B1532" t="str">
            <v>141604</v>
          </cell>
          <cell r="C1532" t="str">
            <v>TIPO 4</v>
          </cell>
          <cell r="D1532" t="str">
            <v>UN</v>
          </cell>
          <cell r="E1532">
            <v>1331.32</v>
          </cell>
        </row>
        <row r="1533">
          <cell r="B1533" t="str">
            <v>141605</v>
          </cell>
          <cell r="C1533" t="str">
            <v>TIPO 5</v>
          </cell>
          <cell r="D1533" t="str">
            <v>UN</v>
          </cell>
          <cell r="E1533">
            <v>1671.53</v>
          </cell>
        </row>
        <row r="1534">
          <cell r="B1534" t="str">
            <v>141606</v>
          </cell>
          <cell r="C1534" t="str">
            <v>TIPO 6</v>
          </cell>
          <cell r="D1534" t="str">
            <v>UN</v>
          </cell>
          <cell r="E1534">
            <v>2239.52</v>
          </cell>
        </row>
        <row r="1535">
          <cell r="B1535" t="str">
            <v>141607</v>
          </cell>
          <cell r="C1535" t="str">
            <v>TIPO 7</v>
          </cell>
          <cell r="D1535" t="str">
            <v>UN</v>
          </cell>
          <cell r="E1535">
            <v>2816.44</v>
          </cell>
        </row>
        <row r="1536">
          <cell r="B1536" t="str">
            <v>141608</v>
          </cell>
          <cell r="C1536" t="str">
            <v>TIPO 8</v>
          </cell>
          <cell r="D1536" t="str">
            <v>UN</v>
          </cell>
          <cell r="E1536">
            <v>2136.04</v>
          </cell>
        </row>
        <row r="1537">
          <cell r="B1537" t="str">
            <v>141609</v>
          </cell>
          <cell r="C1537" t="str">
            <v>TIPO 9</v>
          </cell>
          <cell r="D1537" t="str">
            <v>UN</v>
          </cell>
          <cell r="E1537">
            <v>2542.1799999999998</v>
          </cell>
        </row>
        <row r="1538">
          <cell r="B1538" t="str">
            <v>141610</v>
          </cell>
          <cell r="C1538" t="str">
            <v>TIPO 10</v>
          </cell>
          <cell r="D1538" t="str">
            <v>UN</v>
          </cell>
          <cell r="E1538">
            <v>2861.25</v>
          </cell>
        </row>
        <row r="1540">
          <cell r="B1540" t="str">
            <v>150000</v>
          </cell>
          <cell r="C1540" t="str">
            <v>INSTALACOES</v>
          </cell>
        </row>
        <row r="1541">
          <cell r="B1541" t="str">
            <v>150100</v>
          </cell>
          <cell r="C1541" t="str">
            <v>INSTALACOES</v>
          </cell>
        </row>
        <row r="1543">
          <cell r="B1543" t="str">
            <v>160000</v>
          </cell>
          <cell r="C1543" t="str">
            <v>INSTALACOES DE PRODUCAO</v>
          </cell>
        </row>
        <row r="1544">
          <cell r="B1544" t="str">
            <v>160100</v>
          </cell>
          <cell r="C1544" t="str">
            <v>INSTALACAO ELETRO-MECANICA DE CONJUNTO MOTO-BOMBA</v>
          </cell>
        </row>
        <row r="1545">
          <cell r="B1545" t="str">
            <v>160101</v>
          </cell>
          <cell r="C1545" t="str">
            <v>DE 01 A 15 CV</v>
          </cell>
          <cell r="D1545" t="str">
            <v>UN</v>
          </cell>
          <cell r="E1545">
            <v>650.15</v>
          </cell>
        </row>
        <row r="1546">
          <cell r="B1546" t="str">
            <v>160102</v>
          </cell>
          <cell r="C1546" t="str">
            <v>DE 15,5 A 50 CV</v>
          </cell>
          <cell r="D1546" t="str">
            <v>UN</v>
          </cell>
          <cell r="E1546">
            <v>875.43</v>
          </cell>
        </row>
        <row r="1547">
          <cell r="B1547" t="str">
            <v>160103</v>
          </cell>
          <cell r="C1547" t="str">
            <v>DE 50,5 A 100 CV</v>
          </cell>
          <cell r="D1547" t="str">
            <v>UN</v>
          </cell>
          <cell r="E1547">
            <v>1100.72</v>
          </cell>
        </row>
        <row r="1548">
          <cell r="B1548" t="str">
            <v>160104</v>
          </cell>
          <cell r="C1548" t="str">
            <v>DE 100,5 A 200 CV</v>
          </cell>
          <cell r="D1548" t="str">
            <v>UN</v>
          </cell>
          <cell r="E1548">
            <v>1442.03</v>
          </cell>
        </row>
        <row r="1549">
          <cell r="B1549" t="str">
            <v>160105</v>
          </cell>
          <cell r="C1549" t="str">
            <v>DE 200,5 A 500 CV</v>
          </cell>
          <cell r="D1549" t="str">
            <v>UN</v>
          </cell>
          <cell r="E1549">
            <v>2201.4499999999998</v>
          </cell>
        </row>
        <row r="1551">
          <cell r="B1551" t="str">
            <v>160200</v>
          </cell>
          <cell r="C1551" t="str">
            <v>INSTALACAO DE PERFIL I</v>
          </cell>
        </row>
        <row r="1552">
          <cell r="B1552" t="str">
            <v>160201</v>
          </cell>
          <cell r="C1552" t="str">
            <v>4  POLEGADA</v>
          </cell>
          <cell r="D1552" t="str">
            <v>M</v>
          </cell>
          <cell r="E1552">
            <v>83.53</v>
          </cell>
        </row>
        <row r="1553">
          <cell r="B1553" t="str">
            <v>160202</v>
          </cell>
          <cell r="C1553" t="str">
            <v>6  POLEGADA</v>
          </cell>
          <cell r="D1553" t="str">
            <v>M</v>
          </cell>
          <cell r="E1553">
            <v>126.25</v>
          </cell>
        </row>
        <row r="1554">
          <cell r="B1554" t="str">
            <v>160203</v>
          </cell>
          <cell r="C1554" t="str">
            <v>8  POLEGADA</v>
          </cell>
          <cell r="D1554" t="str">
            <v>M</v>
          </cell>
          <cell r="E1554">
            <v>176.13</v>
          </cell>
        </row>
        <row r="1555">
          <cell r="B1555" t="str">
            <v>160204</v>
          </cell>
          <cell r="C1555" t="str">
            <v>10 POLEGADA</v>
          </cell>
          <cell r="D1555" t="str">
            <v>M</v>
          </cell>
          <cell r="E1555">
            <v>248.92</v>
          </cell>
        </row>
        <row r="1556">
          <cell r="B1556" t="str">
            <v>160205</v>
          </cell>
          <cell r="C1556" t="str">
            <v>12 POLEGADA</v>
          </cell>
          <cell r="D1556" t="str">
            <v>M</v>
          </cell>
          <cell r="E1556">
            <v>342.43</v>
          </cell>
        </row>
        <row r="1558">
          <cell r="B1558" t="str">
            <v>160300</v>
          </cell>
          <cell r="C1558" t="str">
            <v>MODULO DOS DECANTADORES DA ETA</v>
          </cell>
        </row>
        <row r="1559">
          <cell r="B1559" t="str">
            <v>160301</v>
          </cell>
          <cell r="C1559" t="str">
            <v>12 L/S</v>
          </cell>
          <cell r="D1559" t="str">
            <v>UN</v>
          </cell>
          <cell r="E1559">
            <v>246.9</v>
          </cell>
        </row>
        <row r="1560">
          <cell r="B1560" t="str">
            <v>160302</v>
          </cell>
          <cell r="C1560" t="str">
            <v>16 L/S</v>
          </cell>
          <cell r="D1560" t="str">
            <v>UN</v>
          </cell>
          <cell r="E1560">
            <v>287.83</v>
          </cell>
        </row>
        <row r="1561">
          <cell r="B1561" t="str">
            <v>160303</v>
          </cell>
          <cell r="C1561" t="str">
            <v>20 L/S</v>
          </cell>
          <cell r="D1561" t="str">
            <v>UN</v>
          </cell>
          <cell r="E1561">
            <v>302.68</v>
          </cell>
        </row>
        <row r="1562">
          <cell r="B1562" t="str">
            <v>160304</v>
          </cell>
          <cell r="C1562" t="str">
            <v>25 L/S</v>
          </cell>
          <cell r="D1562" t="str">
            <v>UN</v>
          </cell>
          <cell r="E1562">
            <v>372.1</v>
          </cell>
        </row>
        <row r="1564">
          <cell r="B1564" t="str">
            <v>160400</v>
          </cell>
          <cell r="C1564" t="str">
            <v>CALHA DE AGUA DE LAVAGEM DA ETA</v>
          </cell>
        </row>
        <row r="1565">
          <cell r="B1565" t="str">
            <v>160401</v>
          </cell>
          <cell r="C1565" t="str">
            <v>12 L/S</v>
          </cell>
          <cell r="D1565" t="str">
            <v>UN</v>
          </cell>
          <cell r="E1565">
            <v>123.14</v>
          </cell>
        </row>
        <row r="1566">
          <cell r="B1566" t="str">
            <v>160402</v>
          </cell>
          <cell r="C1566" t="str">
            <v>16 L/S</v>
          </cell>
          <cell r="D1566" t="str">
            <v>UN</v>
          </cell>
          <cell r="E1566">
            <v>137.5</v>
          </cell>
        </row>
        <row r="1567">
          <cell r="B1567" t="str">
            <v>160403</v>
          </cell>
          <cell r="C1567" t="str">
            <v>20 L/S</v>
          </cell>
          <cell r="D1567" t="str">
            <v>UN</v>
          </cell>
          <cell r="E1567">
            <v>161.9</v>
          </cell>
        </row>
        <row r="1568">
          <cell r="B1568" t="str">
            <v>160404</v>
          </cell>
          <cell r="C1568" t="str">
            <v>25 L/S</v>
          </cell>
          <cell r="D1568" t="str">
            <v>UN</v>
          </cell>
          <cell r="E1568">
            <v>191.74</v>
          </cell>
        </row>
        <row r="1570">
          <cell r="B1570" t="str">
            <v>160500</v>
          </cell>
          <cell r="C1570" t="str">
            <v>STOP LOG</v>
          </cell>
        </row>
        <row r="1571">
          <cell r="B1571" t="str">
            <v>160501</v>
          </cell>
          <cell r="C1571" t="str">
            <v>MADEIRA</v>
          </cell>
          <cell r="D1571" t="str">
            <v>M2</v>
          </cell>
          <cell r="E1571">
            <v>158.82</v>
          </cell>
        </row>
        <row r="1572">
          <cell r="B1572" t="str">
            <v>160502</v>
          </cell>
          <cell r="C1572" t="str">
            <v>FIBER GLASS</v>
          </cell>
          <cell r="D1572" t="str">
            <v>M2</v>
          </cell>
          <cell r="E1572">
            <v>183.55</v>
          </cell>
        </row>
        <row r="1573">
          <cell r="B1573" t="str">
            <v>160503</v>
          </cell>
          <cell r="C1573" t="str">
            <v>ACO OU ALUMINIO</v>
          </cell>
          <cell r="D1573" t="str">
            <v>M2</v>
          </cell>
          <cell r="E1573">
            <v>1538.15</v>
          </cell>
        </row>
        <row r="1575">
          <cell r="B1575" t="str">
            <v>160600</v>
          </cell>
          <cell r="C1575" t="str">
            <v>MONTAGEM DE COMPORTA CIRCULAR DE FERRO FUNDIDO TIPO SENTIDO DUPLO</v>
          </cell>
        </row>
        <row r="1576">
          <cell r="B1576" t="str">
            <v>160601</v>
          </cell>
          <cell r="C1576" t="str">
            <v>DIAMETRO 200 MM</v>
          </cell>
          <cell r="D1576" t="str">
            <v>UN</v>
          </cell>
          <cell r="E1576">
            <v>659.75</v>
          </cell>
        </row>
        <row r="1577">
          <cell r="B1577" t="str">
            <v>160602</v>
          </cell>
          <cell r="C1577" t="str">
            <v>DIAMETRO 300 MM</v>
          </cell>
          <cell r="D1577" t="str">
            <v>UN</v>
          </cell>
          <cell r="E1577">
            <v>993.24</v>
          </cell>
        </row>
        <row r="1578">
          <cell r="B1578" t="str">
            <v>160603</v>
          </cell>
          <cell r="C1578" t="str">
            <v>DIAMETRO 400 MM</v>
          </cell>
          <cell r="D1578" t="str">
            <v>UN</v>
          </cell>
          <cell r="E1578">
            <v>1200.08</v>
          </cell>
        </row>
        <row r="1579">
          <cell r="B1579" t="str">
            <v>160604</v>
          </cell>
          <cell r="C1579" t="str">
            <v>DIAMETRO 500 MM</v>
          </cell>
          <cell r="D1579" t="str">
            <v>UN</v>
          </cell>
          <cell r="E1579">
            <v>1493.35</v>
          </cell>
        </row>
        <row r="1580">
          <cell r="B1580" t="str">
            <v>160605</v>
          </cell>
          <cell r="C1580" t="str">
            <v>DIAMETRO 600 MM</v>
          </cell>
          <cell r="D1580" t="str">
            <v>UN</v>
          </cell>
          <cell r="E1580">
            <v>1781.5</v>
          </cell>
        </row>
        <row r="1581">
          <cell r="B1581" t="str">
            <v>160606</v>
          </cell>
          <cell r="C1581" t="str">
            <v>DIAMETRO 700 MM</v>
          </cell>
          <cell r="D1581" t="str">
            <v>UN</v>
          </cell>
          <cell r="E1581">
            <v>1981.88</v>
          </cell>
        </row>
        <row r="1582">
          <cell r="B1582" t="str">
            <v>160607</v>
          </cell>
          <cell r="C1582" t="str">
            <v>DIAMETRO 800 MM</v>
          </cell>
          <cell r="D1582" t="str">
            <v>UN</v>
          </cell>
          <cell r="E1582">
            <v>2227.39</v>
          </cell>
        </row>
        <row r="1583">
          <cell r="B1583" t="str">
            <v>160608</v>
          </cell>
          <cell r="C1583" t="str">
            <v>DIAMETRO 900 MM</v>
          </cell>
          <cell r="D1583" t="str">
            <v>UN</v>
          </cell>
          <cell r="E1583">
            <v>2371.13</v>
          </cell>
        </row>
        <row r="1584">
          <cell r="B1584" t="str">
            <v>160609</v>
          </cell>
          <cell r="C1584" t="str">
            <v>DIAMETRO 1000 MM</v>
          </cell>
          <cell r="D1584" t="str">
            <v>UN</v>
          </cell>
          <cell r="E1584">
            <v>2743.96</v>
          </cell>
        </row>
        <row r="1585">
          <cell r="B1585" t="str">
            <v>160610</v>
          </cell>
          <cell r="C1585" t="str">
            <v>DIAMETRO 1200 MM</v>
          </cell>
          <cell r="D1585" t="str">
            <v>UN</v>
          </cell>
          <cell r="E1585">
            <v>3147.27</v>
          </cell>
        </row>
        <row r="1586">
          <cell r="B1586" t="str">
            <v>160611</v>
          </cell>
          <cell r="C1586" t="str">
            <v>DIAMETRO 1400 MM</v>
          </cell>
          <cell r="D1586" t="str">
            <v>UN</v>
          </cell>
          <cell r="E1586">
            <v>3431.73</v>
          </cell>
        </row>
        <row r="1587">
          <cell r="B1587" t="str">
            <v>160612</v>
          </cell>
          <cell r="C1587" t="str">
            <v>DIAMETRO 1500 MM</v>
          </cell>
          <cell r="D1587" t="str">
            <v>UN</v>
          </cell>
          <cell r="E1587">
            <v>3885.83</v>
          </cell>
        </row>
        <row r="1588">
          <cell r="B1588" t="str">
            <v>160613</v>
          </cell>
          <cell r="C1588" t="str">
            <v>DIAMETRO 1800 MM</v>
          </cell>
          <cell r="D1588" t="str">
            <v>UN</v>
          </cell>
          <cell r="E1588">
            <v>4673.2299999999996</v>
          </cell>
        </row>
        <row r="1590">
          <cell r="B1590" t="str">
            <v>160700</v>
          </cell>
          <cell r="C1590" t="str">
            <v>MONTAGEM DE COMPORTA CIRCULAR DE FERRO FUNDIDO TIPO SENTIDO UNICO</v>
          </cell>
        </row>
        <row r="1591">
          <cell r="B1591" t="str">
            <v>160701</v>
          </cell>
          <cell r="C1591" t="str">
            <v>DIAMETRO 200 MM</v>
          </cell>
          <cell r="D1591" t="str">
            <v>UN</v>
          </cell>
          <cell r="E1591">
            <v>485.67</v>
          </cell>
        </row>
        <row r="1592">
          <cell r="B1592" t="str">
            <v>160702</v>
          </cell>
          <cell r="C1592" t="str">
            <v>DIAMETRO 300 MM</v>
          </cell>
          <cell r="D1592" t="str">
            <v>UN</v>
          </cell>
          <cell r="E1592">
            <v>873.55</v>
          </cell>
        </row>
        <row r="1593">
          <cell r="B1593" t="str">
            <v>160703</v>
          </cell>
          <cell r="C1593" t="str">
            <v>DIAMETRO 400 MM</v>
          </cell>
          <cell r="D1593" t="str">
            <v>UN</v>
          </cell>
          <cell r="E1593">
            <v>1174.29</v>
          </cell>
        </row>
        <row r="1594">
          <cell r="B1594" t="str">
            <v>160704</v>
          </cell>
          <cell r="C1594" t="str">
            <v>DIAMETRO 500 MM</v>
          </cell>
          <cell r="D1594" t="str">
            <v>UN</v>
          </cell>
          <cell r="E1594">
            <v>1618.13</v>
          </cell>
        </row>
        <row r="1595">
          <cell r="B1595" t="str">
            <v>160705</v>
          </cell>
          <cell r="C1595" t="str">
            <v>DIAMETRO 600 MM</v>
          </cell>
          <cell r="D1595" t="str">
            <v>UN</v>
          </cell>
          <cell r="E1595">
            <v>1741.19</v>
          </cell>
        </row>
        <row r="1596">
          <cell r="B1596" t="str">
            <v>160706</v>
          </cell>
          <cell r="C1596" t="str">
            <v>DIAMETRO 700 MM</v>
          </cell>
          <cell r="D1596" t="str">
            <v>UN</v>
          </cell>
          <cell r="E1596">
            <v>1964.15</v>
          </cell>
        </row>
        <row r="1597">
          <cell r="B1597" t="str">
            <v>160707</v>
          </cell>
          <cell r="C1597" t="str">
            <v>DIAMETRO 800 MM</v>
          </cell>
          <cell r="D1597" t="str">
            <v>UN</v>
          </cell>
          <cell r="E1597">
            <v>2154.04</v>
          </cell>
        </row>
        <row r="1598">
          <cell r="B1598" t="str">
            <v>160708</v>
          </cell>
          <cell r="C1598" t="str">
            <v>DIAMETRO 900 MM</v>
          </cell>
          <cell r="D1598" t="str">
            <v>UN</v>
          </cell>
          <cell r="E1598">
            <v>2448.31</v>
          </cell>
        </row>
        <row r="1599">
          <cell r="B1599" t="str">
            <v>160709</v>
          </cell>
          <cell r="C1599" t="str">
            <v>DIAMETRO 1000 MM</v>
          </cell>
          <cell r="D1599" t="str">
            <v>UN</v>
          </cell>
          <cell r="E1599">
            <v>2714.72</v>
          </cell>
        </row>
        <row r="1600">
          <cell r="B1600" t="str">
            <v>160710</v>
          </cell>
          <cell r="C1600" t="str">
            <v>DIAMETRO 1200 MM</v>
          </cell>
          <cell r="D1600" t="str">
            <v>UN</v>
          </cell>
          <cell r="E1600">
            <v>4004.12</v>
          </cell>
        </row>
        <row r="1602">
          <cell r="B1602" t="str">
            <v>160800</v>
          </cell>
          <cell r="C1602" t="str">
            <v>MONTAGEM DE ADUFAS SIMPLES DE PAREDE DE FERRO FUNDIDO</v>
          </cell>
        </row>
        <row r="1603">
          <cell r="B1603" t="str">
            <v>160801</v>
          </cell>
          <cell r="C1603" t="str">
            <v>DIAMETRO 100 MM</v>
          </cell>
          <cell r="D1603" t="str">
            <v>UN</v>
          </cell>
          <cell r="E1603">
            <v>247.04</v>
          </cell>
        </row>
        <row r="1604">
          <cell r="B1604" t="str">
            <v>160802</v>
          </cell>
          <cell r="C1604" t="str">
            <v>DIAMETRO 150 MM</v>
          </cell>
          <cell r="D1604" t="str">
            <v>UN</v>
          </cell>
          <cell r="E1604">
            <v>328.72</v>
          </cell>
        </row>
        <row r="1605">
          <cell r="B1605" t="str">
            <v>160803</v>
          </cell>
          <cell r="C1605" t="str">
            <v>DIAMETRO 200 MM</v>
          </cell>
          <cell r="D1605" t="str">
            <v>UN</v>
          </cell>
          <cell r="E1605">
            <v>422.04</v>
          </cell>
        </row>
        <row r="1606">
          <cell r="B1606" t="str">
            <v>160804</v>
          </cell>
          <cell r="C1606" t="str">
            <v>DIAMETRO 250 MM</v>
          </cell>
          <cell r="D1606" t="str">
            <v>UN</v>
          </cell>
          <cell r="E1606">
            <v>570.38</v>
          </cell>
        </row>
        <row r="1607">
          <cell r="B1607" t="str">
            <v>160805</v>
          </cell>
          <cell r="C1607" t="str">
            <v>DIAMETRO 300 MM</v>
          </cell>
          <cell r="D1607" t="str">
            <v>UN</v>
          </cell>
          <cell r="E1607">
            <v>660.9</v>
          </cell>
        </row>
        <row r="1608">
          <cell r="B1608" t="str">
            <v>160806</v>
          </cell>
          <cell r="C1608" t="str">
            <v>DIAMETRO 400 MM</v>
          </cell>
          <cell r="D1608" t="str">
            <v>UN</v>
          </cell>
          <cell r="E1608">
            <v>882.26</v>
          </cell>
        </row>
        <row r="1609">
          <cell r="B1609" t="str">
            <v>160807</v>
          </cell>
          <cell r="C1609" t="str">
            <v>DIAMETRO 500 MM</v>
          </cell>
          <cell r="D1609" t="str">
            <v>UN</v>
          </cell>
          <cell r="E1609">
            <v>1049.82</v>
          </cell>
        </row>
        <row r="1610">
          <cell r="B1610" t="str">
            <v>160808</v>
          </cell>
          <cell r="C1610" t="str">
            <v>DIAMETRO 600 MM</v>
          </cell>
          <cell r="D1610" t="str">
            <v>UN</v>
          </cell>
          <cell r="E1610">
            <v>1336.33</v>
          </cell>
        </row>
        <row r="1612">
          <cell r="B1612" t="str">
            <v>160900</v>
          </cell>
          <cell r="C1612" t="str">
            <v>MONTAGEM DE ADUFAS SIMPLES DE FUNDO DE FERRO FUNDIDO</v>
          </cell>
        </row>
        <row r="1613">
          <cell r="B1613" t="str">
            <v>160901</v>
          </cell>
          <cell r="C1613" t="str">
            <v>DIAMETRO 100 MM</v>
          </cell>
          <cell r="D1613" t="str">
            <v>UN</v>
          </cell>
          <cell r="E1613">
            <v>223.83</v>
          </cell>
        </row>
        <row r="1614">
          <cell r="B1614" t="str">
            <v>160902</v>
          </cell>
          <cell r="C1614" t="str">
            <v>DIAMETRO 150 MM</v>
          </cell>
          <cell r="D1614" t="str">
            <v>UN</v>
          </cell>
          <cell r="E1614">
            <v>331.64</v>
          </cell>
        </row>
        <row r="1615">
          <cell r="B1615" t="str">
            <v>160903</v>
          </cell>
          <cell r="C1615" t="str">
            <v>DIAMETRO 200 MM</v>
          </cell>
          <cell r="D1615" t="str">
            <v>UN</v>
          </cell>
          <cell r="E1615">
            <v>362.9</v>
          </cell>
        </row>
        <row r="1616">
          <cell r="B1616" t="str">
            <v>160904</v>
          </cell>
          <cell r="C1616" t="str">
            <v>DIAMETRO 250 MM</v>
          </cell>
          <cell r="D1616" t="str">
            <v>UN</v>
          </cell>
          <cell r="E1616">
            <v>401.76</v>
          </cell>
        </row>
        <row r="1617">
          <cell r="B1617" t="str">
            <v>160905</v>
          </cell>
          <cell r="C1617" t="str">
            <v>DIAMETRO 300 MM</v>
          </cell>
          <cell r="D1617" t="str">
            <v>UN</v>
          </cell>
          <cell r="E1617">
            <v>489.74</v>
          </cell>
        </row>
        <row r="1618">
          <cell r="B1618" t="str">
            <v>160906</v>
          </cell>
          <cell r="C1618" t="str">
            <v>DIAMETRO 400 MM</v>
          </cell>
          <cell r="D1618" t="str">
            <v>UN</v>
          </cell>
          <cell r="E1618">
            <v>633.29999999999995</v>
          </cell>
        </row>
        <row r="1620">
          <cell r="B1620" t="str">
            <v>161000</v>
          </cell>
          <cell r="C1620" t="str">
            <v>MONTAGEM EM GERAL</v>
          </cell>
        </row>
        <row r="1621">
          <cell r="B1621" t="str">
            <v>161001</v>
          </cell>
          <cell r="C1621" t="str">
            <v>CHICANAS DO FLOCULADOR</v>
          </cell>
          <cell r="D1621" t="str">
            <v>M2</v>
          </cell>
          <cell r="E1621">
            <v>119.81</v>
          </cell>
        </row>
        <row r="1622">
          <cell r="B1622" t="str">
            <v>161002</v>
          </cell>
          <cell r="C1622" t="str">
            <v>CORTINA DE MADEIRA</v>
          </cell>
          <cell r="D1622" t="str">
            <v>M2</v>
          </cell>
          <cell r="E1622">
            <v>137.96</v>
          </cell>
        </row>
        <row r="1623">
          <cell r="B1623" t="str">
            <v>161003</v>
          </cell>
          <cell r="C1623" t="str">
            <v>DISPOSITIVO BASCULANTE</v>
          </cell>
          <cell r="D1623" t="str">
            <v>UN</v>
          </cell>
          <cell r="E1623">
            <v>80.39</v>
          </cell>
        </row>
        <row r="1624">
          <cell r="B1624" t="str">
            <v>161004</v>
          </cell>
          <cell r="C1624" t="str">
            <v>VERTEDOR RETANGULAR DE MADEIRA</v>
          </cell>
          <cell r="D1624" t="str">
            <v>M2</v>
          </cell>
          <cell r="E1624">
            <v>321.08</v>
          </cell>
        </row>
        <row r="1625">
          <cell r="B1625" t="str">
            <v>161005</v>
          </cell>
          <cell r="C1625" t="str">
            <v>VERTEDOR TRIANGULAR DE ALUMINIO</v>
          </cell>
          <cell r="D1625" t="str">
            <v>M2</v>
          </cell>
          <cell r="E1625">
            <v>851.33</v>
          </cell>
        </row>
        <row r="1626">
          <cell r="B1626" t="str">
            <v>161006</v>
          </cell>
          <cell r="C1626" t="str">
            <v>ALAVANCA DE MANOBRA VALVULA BORBOLETA</v>
          </cell>
          <cell r="D1626" t="str">
            <v>UN</v>
          </cell>
          <cell r="E1626">
            <v>719.94</v>
          </cell>
        </row>
        <row r="1627">
          <cell r="B1627" t="str">
            <v>161007</v>
          </cell>
          <cell r="C1627" t="str">
            <v>SARILHO</v>
          </cell>
          <cell r="D1627" t="str">
            <v>UN</v>
          </cell>
          <cell r="E1627">
            <v>939.39</v>
          </cell>
        </row>
        <row r="1628">
          <cell r="B1628" t="str">
            <v>161008</v>
          </cell>
          <cell r="C1628" t="str">
            <v>PLACA DE ORIFICIO</v>
          </cell>
          <cell r="D1628" t="str">
            <v>UN</v>
          </cell>
          <cell r="E1628">
            <v>83.63</v>
          </cell>
        </row>
        <row r="1629">
          <cell r="B1629" t="str">
            <v>161009</v>
          </cell>
          <cell r="C1629" t="str">
            <v>MEDIDOR DE VAZAO</v>
          </cell>
          <cell r="D1629" t="str">
            <v>UN</v>
          </cell>
          <cell r="E1629">
            <v>68.77</v>
          </cell>
        </row>
        <row r="1630">
          <cell r="B1630" t="str">
            <v>161010</v>
          </cell>
          <cell r="C1630" t="str">
            <v>DISPOSITIVO DE COLETA DE AGUA DECANTADA</v>
          </cell>
          <cell r="D1630" t="str">
            <v>M</v>
          </cell>
          <cell r="E1630">
            <v>55.83</v>
          </cell>
        </row>
        <row r="1631">
          <cell r="B1631" t="str">
            <v>161011</v>
          </cell>
          <cell r="C1631" t="str">
            <v>INSTALACAO DE AGITADOR</v>
          </cell>
          <cell r="D1631" t="str">
            <v>UN</v>
          </cell>
          <cell r="E1631">
            <v>40.53</v>
          </cell>
        </row>
        <row r="1632">
          <cell r="B1632" t="str">
            <v>161012</v>
          </cell>
          <cell r="C1632" t="str">
            <v>INSTALACAO DE BOMBA DOSADORA</v>
          </cell>
          <cell r="D1632" t="str">
            <v>UN</v>
          </cell>
          <cell r="E1632">
            <v>78.819999999999993</v>
          </cell>
        </row>
        <row r="1633">
          <cell r="B1633" t="str">
            <v>161013</v>
          </cell>
          <cell r="C1633" t="str">
            <v>COCHO DE MADEIRA</v>
          </cell>
          <cell r="D1633" t="str">
            <v>UN</v>
          </cell>
          <cell r="E1633">
            <v>86.72</v>
          </cell>
        </row>
        <row r="1634">
          <cell r="B1634" t="str">
            <v>161014</v>
          </cell>
          <cell r="C1634" t="str">
            <v>INSTALACAO DE CORRENTE DE FERRO</v>
          </cell>
          <cell r="D1634" t="str">
            <v>KG</v>
          </cell>
          <cell r="E1634">
            <v>12.26</v>
          </cell>
        </row>
        <row r="1635">
          <cell r="B1635" t="str">
            <v>161015</v>
          </cell>
          <cell r="C1635" t="str">
            <v>INSTALACAO DE CESTO METALICO</v>
          </cell>
          <cell r="D1635" t="str">
            <v>UN</v>
          </cell>
          <cell r="E1635">
            <v>509.8</v>
          </cell>
        </row>
        <row r="1636">
          <cell r="B1636" t="str">
            <v>161016</v>
          </cell>
          <cell r="C1636" t="str">
            <v>INSTALACAO DE ANTEPARO</v>
          </cell>
          <cell r="D1636" t="str">
            <v>UN</v>
          </cell>
          <cell r="E1636">
            <v>83.12</v>
          </cell>
        </row>
        <row r="1637">
          <cell r="B1637" t="str">
            <v>161017</v>
          </cell>
          <cell r="C1637" t="str">
            <v>INSTALACAO DE HASTE DE PROLONGAMENTO COM VOLANTE</v>
          </cell>
          <cell r="D1637" t="str">
            <v>M</v>
          </cell>
          <cell r="E1637">
            <v>44.8</v>
          </cell>
        </row>
        <row r="1638">
          <cell r="B1638" t="str">
            <v>161018</v>
          </cell>
          <cell r="C1638" t="str">
            <v>INSTALACAO DE RESPIRO</v>
          </cell>
          <cell r="D1638" t="str">
            <v>UN</v>
          </cell>
          <cell r="E1638">
            <v>133.34</v>
          </cell>
        </row>
        <row r="1639">
          <cell r="B1639" t="str">
            <v>161019</v>
          </cell>
          <cell r="C1639" t="str">
            <v>COLOCACAO DE CALHA PARSHALL W: 6 POLEGADA</v>
          </cell>
          <cell r="D1639" t="str">
            <v>UN</v>
          </cell>
          <cell r="E1639">
            <v>1058.7</v>
          </cell>
        </row>
        <row r="1640">
          <cell r="B1640" t="str">
            <v>161020</v>
          </cell>
          <cell r="C1640" t="str">
            <v>COLOCACAO DE CALHA PARSHALL W : 3 POLEGADA</v>
          </cell>
          <cell r="D1640" t="str">
            <v>UN</v>
          </cell>
          <cell r="E1640">
            <v>637.91999999999996</v>
          </cell>
        </row>
        <row r="1641">
          <cell r="B1641" t="str">
            <v>161021</v>
          </cell>
          <cell r="C1641" t="str">
            <v>INSTALACAO DE TALHA E TROLEY MANUAL DE 1 TONELADA</v>
          </cell>
          <cell r="D1641" t="str">
            <v>UN</v>
          </cell>
          <cell r="E1641">
            <v>1062.8499999999999</v>
          </cell>
        </row>
        <row r="1643">
          <cell r="B1643" t="str">
            <v>161100</v>
          </cell>
          <cell r="C1643" t="str">
            <v>LEITO FILTRANTE</v>
          </cell>
        </row>
        <row r="1644">
          <cell r="B1644" t="str">
            <v>161101</v>
          </cell>
          <cell r="C1644" t="str">
            <v>COLOCACAO E APILOAMENTO DE TERRA NO FILTRO</v>
          </cell>
          <cell r="D1644" t="str">
            <v>M3</v>
          </cell>
          <cell r="E1644">
            <v>38.11</v>
          </cell>
        </row>
        <row r="1645">
          <cell r="B1645" t="str">
            <v>161102</v>
          </cell>
          <cell r="C1645" t="str">
            <v>FORNECIMENTO E ENCHIMENTO DO FILTRO COM BRITA N. 4</v>
          </cell>
          <cell r="D1645" t="str">
            <v>M3</v>
          </cell>
          <cell r="E1645">
            <v>94.21</v>
          </cell>
        </row>
        <row r="1646">
          <cell r="B1646" t="str">
            <v>161103</v>
          </cell>
          <cell r="C1646" t="str">
            <v>COLOCACAO DE AREIA NOS FILTROS</v>
          </cell>
          <cell r="D1646" t="str">
            <v>M3</v>
          </cell>
          <cell r="E1646">
            <v>38.11</v>
          </cell>
        </row>
        <row r="1647">
          <cell r="B1647" t="str">
            <v>161104</v>
          </cell>
          <cell r="C1647" t="str">
            <v>COLOCACAO DE PEDREGULHO NOS FILTROS</v>
          </cell>
          <cell r="D1647" t="str">
            <v>M3</v>
          </cell>
          <cell r="E1647">
            <v>41.7</v>
          </cell>
        </row>
        <row r="1648">
          <cell r="B1648" t="str">
            <v>161105</v>
          </cell>
          <cell r="C1648" t="str">
            <v>COLOCACAO DE ANTRACITO NOS FILTROS</v>
          </cell>
          <cell r="D1648" t="str">
            <v>M3</v>
          </cell>
          <cell r="E1648">
            <v>38.11</v>
          </cell>
        </row>
        <row r="1649">
          <cell r="B1649" t="str">
            <v>161106</v>
          </cell>
          <cell r="C1649" t="str">
            <v>ASSENTAMENTO DE BLOCOS LEOPOLD</v>
          </cell>
          <cell r="D1649" t="str">
            <v>M2</v>
          </cell>
          <cell r="E1649">
            <v>38.92</v>
          </cell>
        </row>
        <row r="1650">
          <cell r="B1650" t="str">
            <v>161107</v>
          </cell>
          <cell r="C1650" t="str">
            <v>COLOCACAO DE LONA PLASTICA</v>
          </cell>
          <cell r="D1650" t="str">
            <v>M2</v>
          </cell>
          <cell r="E1650">
            <v>9.0399999999999991</v>
          </cell>
        </row>
        <row r="1652">
          <cell r="B1652" t="str">
            <v>161200</v>
          </cell>
          <cell r="C1652" t="str">
            <v>MONTAGEM DE TUBOS DE FERRO FUNDIDO (P/P)</v>
          </cell>
        </row>
        <row r="1653">
          <cell r="B1653" t="str">
            <v>161201</v>
          </cell>
          <cell r="C1653" t="str">
            <v>DIAMETRO 100 MM</v>
          </cell>
          <cell r="D1653" t="str">
            <v>M</v>
          </cell>
          <cell r="E1653">
            <v>5.78</v>
          </cell>
        </row>
        <row r="1654">
          <cell r="B1654" t="str">
            <v>161202</v>
          </cell>
          <cell r="C1654" t="str">
            <v>DIAMETRO 150 MM</v>
          </cell>
          <cell r="D1654" t="str">
            <v>M</v>
          </cell>
          <cell r="E1654">
            <v>8</v>
          </cell>
        </row>
        <row r="1655">
          <cell r="B1655" t="str">
            <v>161203</v>
          </cell>
          <cell r="C1655" t="str">
            <v>DIAMETRO 200 MM</v>
          </cell>
          <cell r="D1655" t="str">
            <v>M</v>
          </cell>
          <cell r="E1655">
            <v>17.43</v>
          </cell>
        </row>
        <row r="1656">
          <cell r="B1656" t="str">
            <v>161204</v>
          </cell>
          <cell r="C1656" t="str">
            <v>DIAMETRO 250 MM</v>
          </cell>
          <cell r="D1656" t="str">
            <v>M</v>
          </cell>
          <cell r="E1656">
            <v>21.17</v>
          </cell>
        </row>
        <row r="1657">
          <cell r="B1657" t="str">
            <v>161205</v>
          </cell>
          <cell r="C1657" t="str">
            <v>DIAMETRO 300 MM</v>
          </cell>
          <cell r="D1657" t="str">
            <v>M</v>
          </cell>
          <cell r="E1657">
            <v>24.88</v>
          </cell>
        </row>
        <row r="1658">
          <cell r="B1658" t="str">
            <v>161206</v>
          </cell>
          <cell r="C1658" t="str">
            <v>DIAMETRO 400 MM</v>
          </cell>
          <cell r="D1658" t="str">
            <v>M</v>
          </cell>
          <cell r="E1658">
            <v>32.74</v>
          </cell>
        </row>
        <row r="1659">
          <cell r="B1659" t="str">
            <v>161207</v>
          </cell>
          <cell r="C1659" t="str">
            <v>DIAMETRO 500 MM</v>
          </cell>
          <cell r="D1659" t="str">
            <v>M</v>
          </cell>
          <cell r="E1659">
            <v>42.34</v>
          </cell>
        </row>
        <row r="1660">
          <cell r="B1660" t="str">
            <v>161208</v>
          </cell>
          <cell r="C1660" t="str">
            <v>DIAMETRO 600 MM</v>
          </cell>
          <cell r="D1660" t="str">
            <v>M</v>
          </cell>
          <cell r="E1660">
            <v>25.28</v>
          </cell>
        </row>
        <row r="1661">
          <cell r="B1661" t="str">
            <v>161209</v>
          </cell>
          <cell r="C1661" t="str">
            <v>DIAMETRO 700 MM</v>
          </cell>
          <cell r="D1661" t="str">
            <v>M</v>
          </cell>
          <cell r="E1661">
            <v>32.26</v>
          </cell>
        </row>
        <row r="1662">
          <cell r="B1662" t="str">
            <v>161210</v>
          </cell>
          <cell r="C1662" t="str">
            <v>DIAMETRO 800 MM</v>
          </cell>
          <cell r="D1662" t="str">
            <v>M</v>
          </cell>
          <cell r="E1662">
            <v>40.31</v>
          </cell>
        </row>
        <row r="1663">
          <cell r="B1663" t="str">
            <v>161211</v>
          </cell>
          <cell r="C1663" t="str">
            <v>DIAMETRO 900 MM</v>
          </cell>
          <cell r="D1663" t="str">
            <v>M</v>
          </cell>
          <cell r="E1663">
            <v>47.32</v>
          </cell>
        </row>
        <row r="1664">
          <cell r="B1664" t="str">
            <v>161212</v>
          </cell>
          <cell r="C1664" t="str">
            <v>DIAMETRO 1000 MM</v>
          </cell>
          <cell r="D1664" t="str">
            <v>M</v>
          </cell>
          <cell r="E1664">
            <v>57.73</v>
          </cell>
        </row>
        <row r="1666">
          <cell r="B1666" t="str">
            <v>161300</v>
          </cell>
          <cell r="C1666" t="str">
            <v>MONTAGEM DE CONEXOES DE JUNTA TIPO JM (B/F)</v>
          </cell>
        </row>
        <row r="1667">
          <cell r="B1667" t="str">
            <v>161301</v>
          </cell>
          <cell r="C1667" t="str">
            <v>DIAMETRO 100 MM</v>
          </cell>
          <cell r="D1667" t="str">
            <v>UN</v>
          </cell>
          <cell r="E1667">
            <v>6.3</v>
          </cell>
        </row>
        <row r="1668">
          <cell r="B1668" t="str">
            <v>161302</v>
          </cell>
          <cell r="C1668" t="str">
            <v>DIAMETRO 150 MM</v>
          </cell>
          <cell r="D1668" t="str">
            <v>UN</v>
          </cell>
          <cell r="E1668">
            <v>8.91</v>
          </cell>
        </row>
        <row r="1669">
          <cell r="B1669" t="str">
            <v>161303</v>
          </cell>
          <cell r="C1669" t="str">
            <v>DIAMETRO 200 MM</v>
          </cell>
          <cell r="D1669" t="str">
            <v>UN</v>
          </cell>
          <cell r="E1669">
            <v>10.56</v>
          </cell>
        </row>
        <row r="1670">
          <cell r="B1670" t="str">
            <v>161304</v>
          </cell>
          <cell r="C1670" t="str">
            <v>DIAMETRO 250 MM</v>
          </cell>
          <cell r="D1670" t="str">
            <v>UN</v>
          </cell>
          <cell r="E1670">
            <v>13.77</v>
          </cell>
        </row>
        <row r="1671">
          <cell r="B1671" t="str">
            <v>161305</v>
          </cell>
          <cell r="C1671" t="str">
            <v>DIAMETRO 300 MM</v>
          </cell>
          <cell r="D1671" t="str">
            <v>UN</v>
          </cell>
          <cell r="E1671">
            <v>17.829999999999998</v>
          </cell>
        </row>
        <row r="1672">
          <cell r="B1672" t="str">
            <v>161306</v>
          </cell>
          <cell r="C1672" t="str">
            <v>DIAMETRO 400 MM</v>
          </cell>
          <cell r="D1672" t="str">
            <v>UN</v>
          </cell>
          <cell r="E1672">
            <v>24.27</v>
          </cell>
        </row>
        <row r="1673">
          <cell r="B1673" t="str">
            <v>161307</v>
          </cell>
          <cell r="C1673" t="str">
            <v>DIAMETRO 500 MM</v>
          </cell>
          <cell r="D1673" t="str">
            <v>UN</v>
          </cell>
          <cell r="E1673">
            <v>31.65</v>
          </cell>
        </row>
        <row r="1674">
          <cell r="B1674" t="str">
            <v>161308</v>
          </cell>
          <cell r="C1674" t="str">
            <v>DIAMETRO 600 MM</v>
          </cell>
          <cell r="D1674" t="str">
            <v>UN</v>
          </cell>
          <cell r="E1674">
            <v>40.97</v>
          </cell>
        </row>
        <row r="1675">
          <cell r="B1675" t="str">
            <v>161309</v>
          </cell>
          <cell r="C1675" t="str">
            <v>DIAMETRO 700 MM</v>
          </cell>
          <cell r="D1675" t="str">
            <v>UN</v>
          </cell>
          <cell r="E1675">
            <v>54.7</v>
          </cell>
        </row>
        <row r="1676">
          <cell r="B1676" t="str">
            <v>161310</v>
          </cell>
          <cell r="C1676" t="str">
            <v>DIAMETRO 800 MM</v>
          </cell>
          <cell r="D1676" t="str">
            <v>UN</v>
          </cell>
          <cell r="E1676">
            <v>76.8</v>
          </cell>
        </row>
        <row r="1677">
          <cell r="B1677" t="str">
            <v>161311</v>
          </cell>
          <cell r="C1677" t="str">
            <v>DIAMETRO 900 MM</v>
          </cell>
          <cell r="D1677" t="str">
            <v>UN</v>
          </cell>
          <cell r="E1677">
            <v>92.27</v>
          </cell>
        </row>
        <row r="1678">
          <cell r="B1678" t="str">
            <v>161312</v>
          </cell>
          <cell r="C1678" t="str">
            <v>DIAMETRO 1000 MM</v>
          </cell>
          <cell r="D1678" t="str">
            <v>UN</v>
          </cell>
          <cell r="E1678">
            <v>111.2</v>
          </cell>
        </row>
        <row r="1680">
          <cell r="B1680" t="str">
            <v>161400</v>
          </cell>
          <cell r="C1680" t="str">
            <v>MONTAGEM DE CONEXOES DE JUNTA TIPO JE (PB)</v>
          </cell>
        </row>
        <row r="1681">
          <cell r="B1681" t="str">
            <v>161401</v>
          </cell>
          <cell r="C1681" t="str">
            <v>DIAMETRO 100 MM</v>
          </cell>
          <cell r="D1681" t="str">
            <v>UN</v>
          </cell>
          <cell r="E1681">
            <v>5</v>
          </cell>
        </row>
        <row r="1682">
          <cell r="B1682" t="str">
            <v>161402</v>
          </cell>
          <cell r="C1682" t="str">
            <v>DIAMETRO 150 MM</v>
          </cell>
          <cell r="D1682" t="str">
            <v>UN</v>
          </cell>
          <cell r="E1682">
            <v>6.26</v>
          </cell>
        </row>
        <row r="1683">
          <cell r="B1683" t="str">
            <v>161403</v>
          </cell>
          <cell r="C1683" t="str">
            <v>DIAMETRO 200 MM</v>
          </cell>
          <cell r="D1683" t="str">
            <v>UN</v>
          </cell>
          <cell r="E1683">
            <v>8.19</v>
          </cell>
        </row>
        <row r="1684">
          <cell r="B1684" t="str">
            <v>161404</v>
          </cell>
          <cell r="C1684" t="str">
            <v>DIAMETRO 250 MM</v>
          </cell>
          <cell r="D1684" t="str">
            <v>UN</v>
          </cell>
          <cell r="E1684">
            <v>10</v>
          </cell>
        </row>
        <row r="1685">
          <cell r="B1685" t="str">
            <v>161405</v>
          </cell>
          <cell r="C1685" t="str">
            <v>DIAMETRO 300 MM</v>
          </cell>
          <cell r="D1685" t="str">
            <v>UN</v>
          </cell>
          <cell r="E1685">
            <v>11.98</v>
          </cell>
        </row>
        <row r="1686">
          <cell r="B1686" t="str">
            <v>161406</v>
          </cell>
          <cell r="C1686" t="str">
            <v>DIAMETRO 400 MM</v>
          </cell>
          <cell r="D1686" t="str">
            <v>UN</v>
          </cell>
          <cell r="E1686">
            <v>15.61</v>
          </cell>
        </row>
        <row r="1687">
          <cell r="B1687" t="str">
            <v>161407</v>
          </cell>
          <cell r="C1687" t="str">
            <v>DIAMETRO 500 MM</v>
          </cell>
          <cell r="D1687" t="str">
            <v>UN</v>
          </cell>
          <cell r="E1687">
            <v>19.09</v>
          </cell>
        </row>
        <row r="1688">
          <cell r="B1688" t="str">
            <v>161408</v>
          </cell>
          <cell r="C1688" t="str">
            <v>DIAMETRO 600 MM</v>
          </cell>
          <cell r="D1688" t="str">
            <v>UN</v>
          </cell>
          <cell r="E1688">
            <v>23.14</v>
          </cell>
        </row>
        <row r="1689">
          <cell r="B1689" t="str">
            <v>161409</v>
          </cell>
          <cell r="C1689" t="str">
            <v>DIAMETRO 700 MM</v>
          </cell>
          <cell r="D1689" t="str">
            <v>UN</v>
          </cell>
          <cell r="E1689">
            <v>28.62</v>
          </cell>
        </row>
        <row r="1690">
          <cell r="B1690" t="str">
            <v>161410</v>
          </cell>
          <cell r="C1690" t="str">
            <v>DIAMETRO 800 MM</v>
          </cell>
          <cell r="D1690" t="str">
            <v>UN</v>
          </cell>
          <cell r="E1690">
            <v>34.590000000000003</v>
          </cell>
        </row>
        <row r="1691">
          <cell r="B1691" t="str">
            <v>161411</v>
          </cell>
          <cell r="C1691" t="str">
            <v>DIAMETRO 900 MM</v>
          </cell>
          <cell r="D1691" t="str">
            <v>UN</v>
          </cell>
          <cell r="E1691">
            <v>41.62</v>
          </cell>
        </row>
        <row r="1692">
          <cell r="B1692" t="str">
            <v>161412</v>
          </cell>
          <cell r="C1692" t="str">
            <v>DIAMETRO 1000 MM</v>
          </cell>
          <cell r="D1692" t="str">
            <v>UN</v>
          </cell>
          <cell r="E1692">
            <v>50.52</v>
          </cell>
        </row>
        <row r="1694">
          <cell r="B1694" t="str">
            <v>161500</v>
          </cell>
          <cell r="C1694" t="str">
            <v>MONTAGEM DE CONEXOES DE JUNTA FLAGEADA</v>
          </cell>
        </row>
        <row r="1695">
          <cell r="B1695" t="str">
            <v>161501</v>
          </cell>
          <cell r="C1695" t="str">
            <v>DIAMETRO 100 MM</v>
          </cell>
          <cell r="D1695" t="str">
            <v>UN</v>
          </cell>
          <cell r="E1695">
            <v>5.99</v>
          </cell>
        </row>
        <row r="1696">
          <cell r="B1696" t="str">
            <v>161502</v>
          </cell>
          <cell r="C1696" t="str">
            <v>DIAMETRO 150 MM</v>
          </cell>
          <cell r="D1696" t="str">
            <v>UN</v>
          </cell>
          <cell r="E1696">
            <v>8.65</v>
          </cell>
        </row>
        <row r="1697">
          <cell r="B1697" t="str">
            <v>161503</v>
          </cell>
          <cell r="C1697" t="str">
            <v>DIAMETRO 200 MM</v>
          </cell>
          <cell r="D1697" t="str">
            <v>UN</v>
          </cell>
          <cell r="E1697">
            <v>10.220000000000001</v>
          </cell>
        </row>
        <row r="1698">
          <cell r="B1698" t="str">
            <v>161504</v>
          </cell>
          <cell r="C1698" t="str">
            <v>DIAMETRO 250 MM</v>
          </cell>
          <cell r="D1698" t="str">
            <v>UN</v>
          </cell>
          <cell r="E1698">
            <v>13.43</v>
          </cell>
        </row>
        <row r="1699">
          <cell r="B1699" t="str">
            <v>161505</v>
          </cell>
          <cell r="C1699" t="str">
            <v>DIAMETRO 300 MM</v>
          </cell>
          <cell r="D1699" t="str">
            <v>UN</v>
          </cell>
          <cell r="E1699">
            <v>17.54</v>
          </cell>
        </row>
        <row r="1700">
          <cell r="B1700" t="str">
            <v>161506</v>
          </cell>
          <cell r="C1700" t="str">
            <v>DIAMETRO 400 MM</v>
          </cell>
          <cell r="D1700" t="str">
            <v>UN</v>
          </cell>
          <cell r="E1700">
            <v>23.92</v>
          </cell>
        </row>
        <row r="1701">
          <cell r="B1701" t="str">
            <v>161507</v>
          </cell>
          <cell r="C1701" t="str">
            <v>DIAMETRO 500 MM</v>
          </cell>
          <cell r="D1701" t="str">
            <v>UN</v>
          </cell>
          <cell r="E1701">
            <v>31.32</v>
          </cell>
        </row>
        <row r="1702">
          <cell r="B1702" t="str">
            <v>161508</v>
          </cell>
          <cell r="C1702" t="str">
            <v>DIAMETRO 600 MM</v>
          </cell>
          <cell r="D1702" t="str">
            <v>UN</v>
          </cell>
          <cell r="E1702">
            <v>41.12</v>
          </cell>
        </row>
        <row r="1703">
          <cell r="B1703" t="str">
            <v>161509</v>
          </cell>
          <cell r="C1703" t="str">
            <v>DIAMETRO 700 MM</v>
          </cell>
          <cell r="D1703" t="str">
            <v>UN</v>
          </cell>
          <cell r="E1703">
            <v>53.93</v>
          </cell>
        </row>
        <row r="1704">
          <cell r="B1704" t="str">
            <v>161510</v>
          </cell>
          <cell r="C1704" t="str">
            <v>DIAMETRO 800 MM</v>
          </cell>
          <cell r="D1704" t="str">
            <v>UN</v>
          </cell>
          <cell r="E1704">
            <v>76.31</v>
          </cell>
        </row>
        <row r="1705">
          <cell r="B1705" t="str">
            <v>161511</v>
          </cell>
          <cell r="C1705" t="str">
            <v>DIAMETRO 900 MM</v>
          </cell>
          <cell r="D1705" t="str">
            <v>UN</v>
          </cell>
          <cell r="E1705">
            <v>92.47</v>
          </cell>
        </row>
        <row r="1706">
          <cell r="B1706" t="str">
            <v>161512</v>
          </cell>
          <cell r="C1706" t="str">
            <v>DIAMETRO 1000 MM</v>
          </cell>
          <cell r="D1706" t="str">
            <v>UN</v>
          </cell>
          <cell r="E1706">
            <v>111.3</v>
          </cell>
        </row>
        <row r="1708">
          <cell r="B1708" t="str">
            <v>161600</v>
          </cell>
          <cell r="C1708" t="str">
            <v>MONTAGEM DE CURVAS DE FERRO FUNDIDO 90 GR TIPO JM</v>
          </cell>
        </row>
        <row r="1709">
          <cell r="B1709" t="str">
            <v>161601</v>
          </cell>
          <cell r="C1709" t="str">
            <v>DIAMETRO 300 MM</v>
          </cell>
          <cell r="D1709" t="str">
            <v>UN</v>
          </cell>
          <cell r="E1709">
            <v>40.76</v>
          </cell>
        </row>
        <row r="1711">
          <cell r="B1711" t="str">
            <v>161700</v>
          </cell>
          <cell r="C1711" t="str">
            <v>MONTAGEM DE CURVAS DE FERRO FUNDIDO 45 GR TIPO JM</v>
          </cell>
        </row>
        <row r="1712">
          <cell r="B1712" t="str">
            <v>161701</v>
          </cell>
          <cell r="C1712" t="str">
            <v>DIAMETRO 300 MM</v>
          </cell>
          <cell r="D1712" t="str">
            <v>UN</v>
          </cell>
          <cell r="E1712">
            <v>38.92</v>
          </cell>
        </row>
        <row r="1713">
          <cell r="B1713" t="str">
            <v>161702</v>
          </cell>
          <cell r="C1713" t="str">
            <v>DIAMETRO 400 MM</v>
          </cell>
          <cell r="D1713" t="str">
            <v>UN</v>
          </cell>
          <cell r="E1713">
            <v>58.4</v>
          </cell>
        </row>
        <row r="1714">
          <cell r="B1714" t="str">
            <v>161703</v>
          </cell>
          <cell r="C1714" t="str">
            <v>DIAMETRO 500 MM</v>
          </cell>
          <cell r="D1714" t="str">
            <v>UN</v>
          </cell>
          <cell r="E1714">
            <v>74.77</v>
          </cell>
        </row>
        <row r="1715">
          <cell r="B1715" t="str">
            <v>161704</v>
          </cell>
          <cell r="C1715" t="str">
            <v>DIAMETRO 600 MM</v>
          </cell>
          <cell r="D1715" t="str">
            <v>UN</v>
          </cell>
          <cell r="E1715">
            <v>99.8</v>
          </cell>
        </row>
        <row r="1716">
          <cell r="B1716" t="str">
            <v>161705</v>
          </cell>
          <cell r="C1716" t="str">
            <v>DIAMETRO 700 MM</v>
          </cell>
          <cell r="D1716" t="str">
            <v>UN</v>
          </cell>
          <cell r="E1716">
            <v>133.49</v>
          </cell>
        </row>
        <row r="1717">
          <cell r="B1717" t="str">
            <v>161706</v>
          </cell>
          <cell r="C1717" t="str">
            <v>DIAMETRO 800 MM</v>
          </cell>
          <cell r="D1717" t="str">
            <v>UN</v>
          </cell>
          <cell r="E1717">
            <v>185.88</v>
          </cell>
        </row>
        <row r="1718">
          <cell r="B1718" t="str">
            <v>161707</v>
          </cell>
          <cell r="C1718" t="str">
            <v>DIAMETRO 900 MM</v>
          </cell>
          <cell r="D1718" t="str">
            <v>UN</v>
          </cell>
          <cell r="E1718">
            <v>228.09</v>
          </cell>
        </row>
        <row r="1719">
          <cell r="B1719" t="str">
            <v>161708</v>
          </cell>
          <cell r="C1719" t="str">
            <v>DIAMETRO 1000 MM</v>
          </cell>
          <cell r="D1719" t="str">
            <v>UN</v>
          </cell>
          <cell r="E1719">
            <v>330.25</v>
          </cell>
        </row>
        <row r="1720">
          <cell r="B1720" t="str">
            <v>161709</v>
          </cell>
          <cell r="C1720" t="str">
            <v>DIAMETRO 1200 MM</v>
          </cell>
          <cell r="D1720" t="str">
            <v>UN</v>
          </cell>
          <cell r="E1720">
            <v>324.73</v>
          </cell>
        </row>
        <row r="1722">
          <cell r="B1722" t="str">
            <v>161800</v>
          </cell>
          <cell r="C1722" t="str">
            <v>MONTAGEM DE CURVAS DE FERRO FUNDIDO 22 GR 30 MIN. TIPO JM</v>
          </cell>
        </row>
        <row r="1723">
          <cell r="B1723" t="str">
            <v>161801</v>
          </cell>
          <cell r="C1723" t="str">
            <v>DIAMETRO 300 MM</v>
          </cell>
          <cell r="D1723" t="str">
            <v>UN</v>
          </cell>
          <cell r="E1723">
            <v>38.11</v>
          </cell>
        </row>
        <row r="1724">
          <cell r="B1724" t="str">
            <v>161802</v>
          </cell>
          <cell r="C1724" t="str">
            <v>DIAMETRO 400 MM</v>
          </cell>
          <cell r="D1724" t="str">
            <v>UN</v>
          </cell>
          <cell r="E1724">
            <v>53.85</v>
          </cell>
        </row>
        <row r="1725">
          <cell r="B1725" t="str">
            <v>161803</v>
          </cell>
          <cell r="C1725" t="str">
            <v>DIAMETRO 500 MM</v>
          </cell>
          <cell r="D1725" t="str">
            <v>UN</v>
          </cell>
          <cell r="E1725">
            <v>72</v>
          </cell>
        </row>
        <row r="1726">
          <cell r="B1726" t="str">
            <v>161804</v>
          </cell>
          <cell r="C1726" t="str">
            <v>DIAMETRO 600 MM</v>
          </cell>
          <cell r="D1726" t="str">
            <v>UN</v>
          </cell>
          <cell r="E1726">
            <v>96.1</v>
          </cell>
        </row>
        <row r="1727">
          <cell r="B1727" t="str">
            <v>161805</v>
          </cell>
          <cell r="C1727" t="str">
            <v>DIAMETRO 700 MM</v>
          </cell>
          <cell r="D1727" t="str">
            <v>UN</v>
          </cell>
          <cell r="E1727">
            <v>128.82</v>
          </cell>
        </row>
        <row r="1728">
          <cell r="B1728" t="str">
            <v>161806</v>
          </cell>
          <cell r="C1728" t="str">
            <v>DIAMETRO 800 MM</v>
          </cell>
          <cell r="D1728" t="str">
            <v>UN</v>
          </cell>
          <cell r="E1728">
            <v>180.21</v>
          </cell>
        </row>
        <row r="1729">
          <cell r="B1729" t="str">
            <v>161807</v>
          </cell>
          <cell r="C1729" t="str">
            <v>DIAMETRO 900 MM</v>
          </cell>
          <cell r="D1729" t="str">
            <v>UN</v>
          </cell>
          <cell r="E1729">
            <v>221.67</v>
          </cell>
        </row>
        <row r="1730">
          <cell r="B1730" t="str">
            <v>161808</v>
          </cell>
          <cell r="C1730" t="str">
            <v>DIAMETRO 1000 MM</v>
          </cell>
          <cell r="D1730" t="str">
            <v>UN</v>
          </cell>
          <cell r="E1730">
            <v>265.57</v>
          </cell>
        </row>
        <row r="1731">
          <cell r="B1731" t="str">
            <v>161809</v>
          </cell>
          <cell r="C1731" t="str">
            <v>DIAMETRO 1200 MM</v>
          </cell>
          <cell r="D1731" t="str">
            <v>UN</v>
          </cell>
          <cell r="E1731">
            <v>313.39999999999998</v>
          </cell>
        </row>
        <row r="1733">
          <cell r="B1733" t="str">
            <v>161900</v>
          </cell>
          <cell r="C1733" t="str">
            <v>MONTAGEM DE CURVAS DE FERRO FUNDIDO 11 GR 15 MIN. TIPO JM</v>
          </cell>
        </row>
        <row r="1734">
          <cell r="B1734" t="str">
            <v>161901</v>
          </cell>
          <cell r="C1734" t="str">
            <v>DIAMETRO 300 MM</v>
          </cell>
          <cell r="D1734" t="str">
            <v>UN</v>
          </cell>
          <cell r="E1734">
            <v>38.090000000000003</v>
          </cell>
        </row>
        <row r="1735">
          <cell r="B1735" t="str">
            <v>161902</v>
          </cell>
          <cell r="C1735" t="str">
            <v>DIAMETRO 400 MM</v>
          </cell>
          <cell r="D1735" t="str">
            <v>UN</v>
          </cell>
          <cell r="E1735">
            <v>53.78</v>
          </cell>
        </row>
        <row r="1736">
          <cell r="B1736" t="str">
            <v>161903</v>
          </cell>
          <cell r="C1736" t="str">
            <v>DIAMETRO 500 MM</v>
          </cell>
          <cell r="D1736" t="str">
            <v>UN</v>
          </cell>
          <cell r="E1736">
            <v>71.12</v>
          </cell>
        </row>
        <row r="1737">
          <cell r="B1737" t="str">
            <v>161904</v>
          </cell>
          <cell r="C1737" t="str">
            <v>DIAMETRO 600 MM</v>
          </cell>
          <cell r="D1737" t="str">
            <v>UN</v>
          </cell>
          <cell r="E1737">
            <v>92.51</v>
          </cell>
        </row>
        <row r="1738">
          <cell r="B1738" t="str">
            <v>161905</v>
          </cell>
          <cell r="C1738" t="str">
            <v>DIAMETRO 700 MM</v>
          </cell>
          <cell r="D1738" t="str">
            <v>UN</v>
          </cell>
          <cell r="E1738">
            <v>125.91</v>
          </cell>
        </row>
        <row r="1739">
          <cell r="B1739" t="str">
            <v>161906</v>
          </cell>
          <cell r="C1739" t="str">
            <v>DIAMETRO 800 MM</v>
          </cell>
          <cell r="D1739" t="str">
            <v>UN</v>
          </cell>
          <cell r="E1739">
            <v>178.71</v>
          </cell>
        </row>
        <row r="1740">
          <cell r="B1740" t="str">
            <v>161907</v>
          </cell>
          <cell r="C1740" t="str">
            <v>DIAMETRO 900 MM</v>
          </cell>
          <cell r="D1740" t="str">
            <v>UN</v>
          </cell>
          <cell r="E1740">
            <v>220.91</v>
          </cell>
        </row>
        <row r="1741">
          <cell r="B1741" t="str">
            <v>161908</v>
          </cell>
          <cell r="C1741" t="str">
            <v>DIAMETRO 1000 MM</v>
          </cell>
          <cell r="D1741" t="str">
            <v>UN</v>
          </cell>
          <cell r="E1741">
            <v>262.38</v>
          </cell>
        </row>
        <row r="1742">
          <cell r="B1742" t="str">
            <v>161909</v>
          </cell>
          <cell r="C1742" t="str">
            <v>DIAMETRO 1200 MM</v>
          </cell>
          <cell r="D1742" t="str">
            <v>UN</v>
          </cell>
          <cell r="E1742">
            <v>299.08999999999997</v>
          </cell>
        </row>
        <row r="1744">
          <cell r="B1744" t="str">
            <v>162000</v>
          </cell>
          <cell r="C1744" t="str">
            <v>MONTAGEM DE TES DE FERRO FUNDIDO TIPO JM/F</v>
          </cell>
        </row>
        <row r="1745">
          <cell r="B1745" t="str">
            <v>162001</v>
          </cell>
          <cell r="C1745" t="str">
            <v>DIAMETRO 300-100 MM</v>
          </cell>
          <cell r="D1745" t="str">
            <v>UN</v>
          </cell>
          <cell r="E1745">
            <v>45.87</v>
          </cell>
        </row>
        <row r="1746">
          <cell r="B1746" t="str">
            <v>162002</v>
          </cell>
          <cell r="C1746" t="str">
            <v>DIAMETRO 300-200 MM</v>
          </cell>
          <cell r="D1746" t="str">
            <v>UN</v>
          </cell>
          <cell r="E1746">
            <v>51</v>
          </cell>
        </row>
        <row r="1747">
          <cell r="B1747" t="str">
            <v>162003</v>
          </cell>
          <cell r="C1747" t="str">
            <v>DIAMETRO 300-300 MM</v>
          </cell>
          <cell r="D1747" t="str">
            <v>UN</v>
          </cell>
          <cell r="E1747">
            <v>59.42</v>
          </cell>
        </row>
        <row r="1748">
          <cell r="B1748" t="str">
            <v>162004</v>
          </cell>
          <cell r="C1748" t="str">
            <v>DIAMETRO 350-100 MM</v>
          </cell>
          <cell r="D1748" t="str">
            <v>UN</v>
          </cell>
          <cell r="E1748">
            <v>48.18</v>
          </cell>
        </row>
        <row r="1749">
          <cell r="B1749" t="str">
            <v>162005</v>
          </cell>
          <cell r="C1749" t="str">
            <v>DIAMETRO 350-200 MM</v>
          </cell>
          <cell r="D1749" t="str">
            <v>UN</v>
          </cell>
          <cell r="E1749">
            <v>53.39</v>
          </cell>
        </row>
        <row r="1750">
          <cell r="B1750" t="str">
            <v>162006</v>
          </cell>
          <cell r="C1750" t="str">
            <v>DIAMETRO 350-350 MM</v>
          </cell>
          <cell r="D1750" t="str">
            <v>UN</v>
          </cell>
          <cell r="E1750">
            <v>62.62</v>
          </cell>
        </row>
        <row r="1751">
          <cell r="B1751" t="str">
            <v>162007</v>
          </cell>
          <cell r="C1751" t="str">
            <v>DIAMETRO 400-100 MM</v>
          </cell>
          <cell r="D1751" t="str">
            <v>UN</v>
          </cell>
          <cell r="E1751">
            <v>61.29</v>
          </cell>
        </row>
        <row r="1752">
          <cell r="B1752" t="str">
            <v>162008</v>
          </cell>
          <cell r="C1752" t="str">
            <v>DIAMETRO 400-200 MM</v>
          </cell>
          <cell r="D1752" t="str">
            <v>UN</v>
          </cell>
          <cell r="E1752">
            <v>66.77</v>
          </cell>
        </row>
        <row r="1753">
          <cell r="B1753" t="str">
            <v>162009</v>
          </cell>
          <cell r="C1753" t="str">
            <v>DIAMETRO 400-300 MM</v>
          </cell>
          <cell r="D1753" t="str">
            <v>UN</v>
          </cell>
          <cell r="E1753">
            <v>75.25</v>
          </cell>
        </row>
        <row r="1754">
          <cell r="B1754" t="str">
            <v>162010</v>
          </cell>
          <cell r="C1754" t="str">
            <v>DIAMETRO 400-400 MM</v>
          </cell>
          <cell r="D1754" t="str">
            <v>UN</v>
          </cell>
          <cell r="E1754">
            <v>83.05</v>
          </cell>
        </row>
        <row r="1755">
          <cell r="B1755" t="str">
            <v>162011</v>
          </cell>
          <cell r="C1755" t="str">
            <v>DIAMETRO 500-100 MM</v>
          </cell>
          <cell r="D1755" t="str">
            <v>UN</v>
          </cell>
          <cell r="E1755">
            <v>79.040000000000006</v>
          </cell>
        </row>
        <row r="1756">
          <cell r="B1756" t="str">
            <v>162012</v>
          </cell>
          <cell r="C1756" t="str">
            <v>DIAMETRO 500-200 MM</v>
          </cell>
          <cell r="D1756" t="str">
            <v>UN</v>
          </cell>
          <cell r="E1756">
            <v>84.88</v>
          </cell>
        </row>
        <row r="1757">
          <cell r="B1757" t="str">
            <v>162013</v>
          </cell>
          <cell r="C1757" t="str">
            <v>DIAMETRO 500-300 MM</v>
          </cell>
          <cell r="D1757" t="str">
            <v>UN</v>
          </cell>
          <cell r="E1757">
            <v>93.76</v>
          </cell>
        </row>
        <row r="1758">
          <cell r="B1758" t="str">
            <v>162014</v>
          </cell>
          <cell r="C1758" t="str">
            <v>DIAMETRO 500-400 MM</v>
          </cell>
          <cell r="D1758" t="str">
            <v>UN</v>
          </cell>
          <cell r="E1758">
            <v>102.22</v>
          </cell>
        </row>
        <row r="1759">
          <cell r="B1759" t="str">
            <v>162015</v>
          </cell>
          <cell r="C1759" t="str">
            <v>DIAMETRO 500-500 MM</v>
          </cell>
          <cell r="D1759" t="str">
            <v>UN</v>
          </cell>
          <cell r="E1759">
            <v>111.3</v>
          </cell>
        </row>
        <row r="1760">
          <cell r="B1760" t="str">
            <v>162016</v>
          </cell>
          <cell r="C1760" t="str">
            <v>DIAMETRO 600-100 MM</v>
          </cell>
          <cell r="D1760" t="str">
            <v>UN</v>
          </cell>
          <cell r="E1760">
            <v>101.55</v>
          </cell>
        </row>
        <row r="1761">
          <cell r="B1761" t="str">
            <v>162017</v>
          </cell>
          <cell r="C1761" t="str">
            <v>DIAMETRO 600-200 MM</v>
          </cell>
          <cell r="D1761" t="str">
            <v>UN</v>
          </cell>
          <cell r="E1761">
            <v>108.11</v>
          </cell>
        </row>
        <row r="1762">
          <cell r="B1762" t="str">
            <v>162018</v>
          </cell>
          <cell r="C1762" t="str">
            <v>DIAMETRO 600 - 300MM</v>
          </cell>
          <cell r="D1762" t="str">
            <v>UN</v>
          </cell>
          <cell r="E1762">
            <v>117.83</v>
          </cell>
        </row>
        <row r="1763">
          <cell r="B1763" t="str">
            <v>162019</v>
          </cell>
          <cell r="C1763" t="str">
            <v>DIAMETRO 600-400 MM</v>
          </cell>
          <cell r="D1763" t="str">
            <v>UN</v>
          </cell>
          <cell r="E1763">
            <v>126.92</v>
          </cell>
        </row>
        <row r="1764">
          <cell r="B1764" t="str">
            <v>162020</v>
          </cell>
          <cell r="C1764" t="str">
            <v>DIAMETRO 600-600 MM</v>
          </cell>
          <cell r="D1764" t="str">
            <v>UN</v>
          </cell>
          <cell r="E1764">
            <v>150.03</v>
          </cell>
        </row>
        <row r="1765">
          <cell r="B1765" t="str">
            <v>162021</v>
          </cell>
          <cell r="C1765" t="str">
            <v>DIAMETRO 700-200 MM</v>
          </cell>
          <cell r="D1765" t="str">
            <v>UN</v>
          </cell>
          <cell r="E1765">
            <v>139.62</v>
          </cell>
        </row>
        <row r="1766">
          <cell r="B1766" t="str">
            <v>162022</v>
          </cell>
          <cell r="C1766" t="str">
            <v>DIAMETRO 700-400 MM</v>
          </cell>
          <cell r="D1766" t="str">
            <v>UN</v>
          </cell>
          <cell r="E1766">
            <v>158.4</v>
          </cell>
        </row>
        <row r="1767">
          <cell r="B1767" t="str">
            <v>162023</v>
          </cell>
          <cell r="C1767" t="str">
            <v>DIAMETRO 700-600 MM</v>
          </cell>
          <cell r="D1767" t="str">
            <v>UN</v>
          </cell>
          <cell r="E1767">
            <v>183.2</v>
          </cell>
        </row>
        <row r="1768">
          <cell r="B1768" t="str">
            <v>162024</v>
          </cell>
          <cell r="C1768" t="str">
            <v>DIAMETRO 700-700 MM</v>
          </cell>
          <cell r="D1768" t="str">
            <v>UN</v>
          </cell>
          <cell r="E1768">
            <v>197.27</v>
          </cell>
        </row>
        <row r="1769">
          <cell r="B1769" t="str">
            <v>162025</v>
          </cell>
          <cell r="C1769" t="str">
            <v>DIAMETRO 800-200 MM</v>
          </cell>
          <cell r="D1769" t="str">
            <v>UN</v>
          </cell>
          <cell r="E1769">
            <v>192.11</v>
          </cell>
        </row>
        <row r="1770">
          <cell r="B1770" t="str">
            <v>162026</v>
          </cell>
          <cell r="C1770" t="str">
            <v>DIAMETRO 800-400 MM</v>
          </cell>
          <cell r="D1770" t="str">
            <v>UN</v>
          </cell>
          <cell r="E1770">
            <v>214.36</v>
          </cell>
        </row>
        <row r="1771">
          <cell r="B1771" t="str">
            <v>162027</v>
          </cell>
          <cell r="C1771" t="str">
            <v>DIAMETRO 800-600 MM</v>
          </cell>
          <cell r="D1771" t="str">
            <v>UN</v>
          </cell>
          <cell r="E1771">
            <v>249.21</v>
          </cell>
        </row>
        <row r="1772">
          <cell r="B1772" t="str">
            <v>162028</v>
          </cell>
          <cell r="C1772" t="str">
            <v>DIAMETRO 800-800 MM</v>
          </cell>
          <cell r="D1772" t="str">
            <v>UN</v>
          </cell>
          <cell r="E1772">
            <v>282.35000000000002</v>
          </cell>
        </row>
        <row r="1773">
          <cell r="B1773" t="str">
            <v>162029</v>
          </cell>
          <cell r="C1773" t="str">
            <v>DIAMETRO 900-200 MM</v>
          </cell>
          <cell r="D1773" t="str">
            <v>UN</v>
          </cell>
          <cell r="E1773">
            <v>230.51</v>
          </cell>
        </row>
        <row r="1774">
          <cell r="B1774" t="str">
            <v>162030</v>
          </cell>
          <cell r="C1774" t="str">
            <v>DIAMETRO 900-400 MM</v>
          </cell>
          <cell r="D1774" t="str">
            <v>UN</v>
          </cell>
          <cell r="E1774">
            <v>257.22000000000003</v>
          </cell>
        </row>
        <row r="1775">
          <cell r="B1775" t="str">
            <v>162031</v>
          </cell>
          <cell r="C1775" t="str">
            <v>DIAMETRO 900-600 MM</v>
          </cell>
          <cell r="D1775" t="str">
            <v>UN</v>
          </cell>
          <cell r="E1775">
            <v>296.43</v>
          </cell>
        </row>
        <row r="1776">
          <cell r="B1776" t="str">
            <v>162032</v>
          </cell>
          <cell r="C1776" t="str">
            <v>DIAMETRO 900-800 MM</v>
          </cell>
          <cell r="D1776" t="str">
            <v>UN</v>
          </cell>
          <cell r="E1776">
            <v>335.27</v>
          </cell>
        </row>
        <row r="1777">
          <cell r="B1777" t="str">
            <v>162033</v>
          </cell>
          <cell r="C1777" t="str">
            <v>DIAMETRO 900-900 MM</v>
          </cell>
          <cell r="D1777" t="str">
            <v>UN</v>
          </cell>
          <cell r="E1777">
            <v>355.81</v>
          </cell>
        </row>
        <row r="1778">
          <cell r="B1778" t="str">
            <v>162034</v>
          </cell>
          <cell r="C1778" t="str">
            <v>DIAMETRO 1000-200 MM</v>
          </cell>
          <cell r="D1778" t="str">
            <v>UN</v>
          </cell>
          <cell r="E1778">
            <v>284.39999999999998</v>
          </cell>
        </row>
        <row r="1779">
          <cell r="B1779" t="str">
            <v>162035</v>
          </cell>
          <cell r="C1779" t="str">
            <v>DIAMETRO 1000-400 MM</v>
          </cell>
          <cell r="D1779" t="str">
            <v>UN</v>
          </cell>
          <cell r="E1779">
            <v>310.54000000000002</v>
          </cell>
        </row>
        <row r="1780">
          <cell r="B1780" t="str">
            <v>162036</v>
          </cell>
          <cell r="C1780" t="str">
            <v>DIAMETRO 1000-600 MM</v>
          </cell>
          <cell r="D1780" t="str">
            <v>UN</v>
          </cell>
          <cell r="E1780">
            <v>350.45</v>
          </cell>
        </row>
        <row r="1781">
          <cell r="B1781" t="str">
            <v>162037</v>
          </cell>
          <cell r="C1781" t="str">
            <v>DIAMETRO 1000-800 MM</v>
          </cell>
          <cell r="D1781" t="str">
            <v>UN</v>
          </cell>
          <cell r="E1781">
            <v>393.45</v>
          </cell>
        </row>
        <row r="1782">
          <cell r="B1782" t="str">
            <v>162038</v>
          </cell>
          <cell r="C1782" t="str">
            <v>DIAMETRO 1000-1000 MM</v>
          </cell>
          <cell r="D1782" t="str">
            <v>UN</v>
          </cell>
          <cell r="E1782">
            <v>434.76</v>
          </cell>
        </row>
        <row r="1783">
          <cell r="B1783" t="str">
            <v>162039</v>
          </cell>
          <cell r="C1783" t="str">
            <v>DIAMETRO 1200-200 MM</v>
          </cell>
          <cell r="D1783" t="str">
            <v>UN</v>
          </cell>
          <cell r="E1783">
            <v>328.04</v>
          </cell>
        </row>
        <row r="1784">
          <cell r="B1784" t="str">
            <v>162040</v>
          </cell>
          <cell r="C1784" t="str">
            <v>DIAMETRO 1200-400 MM</v>
          </cell>
          <cell r="D1784" t="str">
            <v>UN</v>
          </cell>
          <cell r="E1784">
            <v>358.28</v>
          </cell>
        </row>
        <row r="1785">
          <cell r="B1785" t="str">
            <v>162041</v>
          </cell>
          <cell r="C1785" t="str">
            <v>DIAMETRO 1200-600 MM</v>
          </cell>
          <cell r="D1785" t="str">
            <v>UN</v>
          </cell>
          <cell r="E1785">
            <v>403.32</v>
          </cell>
        </row>
        <row r="1786">
          <cell r="B1786" t="str">
            <v>162042</v>
          </cell>
          <cell r="C1786" t="str">
            <v>DIAMETRO 1200-800 MM</v>
          </cell>
          <cell r="D1786" t="str">
            <v>UN</v>
          </cell>
          <cell r="E1786">
            <v>456.96</v>
          </cell>
        </row>
        <row r="1787">
          <cell r="B1787" t="str">
            <v>162043</v>
          </cell>
          <cell r="C1787" t="str">
            <v>DIAMETRO 1200-1000 MM</v>
          </cell>
          <cell r="D1787" t="str">
            <v>UN</v>
          </cell>
          <cell r="E1787">
            <v>505.37</v>
          </cell>
        </row>
        <row r="1788">
          <cell r="B1788" t="str">
            <v>162044</v>
          </cell>
          <cell r="C1788" t="str">
            <v>DIAMETRO 1200-1200 MM</v>
          </cell>
          <cell r="D1788" t="str">
            <v>UN</v>
          </cell>
          <cell r="E1788">
            <v>522.38</v>
          </cell>
        </row>
        <row r="1790">
          <cell r="B1790" t="str">
            <v>162100</v>
          </cell>
          <cell r="C1790" t="str">
            <v>MONTAGEM DE REDUCOES DE FERRO FUNDIDO TIPO JM</v>
          </cell>
        </row>
        <row r="1791">
          <cell r="B1791" t="str">
            <v>162101</v>
          </cell>
          <cell r="C1791" t="str">
            <v>DIAMETRO 300-150 MM</v>
          </cell>
          <cell r="D1791" t="str">
            <v>UN</v>
          </cell>
          <cell r="E1791">
            <v>37.99</v>
          </cell>
        </row>
        <row r="1792">
          <cell r="B1792" t="str">
            <v>162102</v>
          </cell>
          <cell r="C1792" t="str">
            <v>DIAMETRO 300-200 MM</v>
          </cell>
          <cell r="D1792" t="str">
            <v>UN</v>
          </cell>
          <cell r="E1792">
            <v>38.26</v>
          </cell>
        </row>
        <row r="1793">
          <cell r="B1793" t="str">
            <v>162103</v>
          </cell>
          <cell r="C1793" t="str">
            <v>DIAMETRO 300-250 MM</v>
          </cell>
          <cell r="D1793" t="str">
            <v>UN</v>
          </cell>
          <cell r="E1793">
            <v>38.57</v>
          </cell>
        </row>
        <row r="1794">
          <cell r="B1794" t="str">
            <v>162104</v>
          </cell>
          <cell r="C1794" t="str">
            <v>DIAMETRO 350-200 MM</v>
          </cell>
          <cell r="D1794" t="str">
            <v>UN</v>
          </cell>
          <cell r="E1794">
            <v>51.31</v>
          </cell>
        </row>
        <row r="1795">
          <cell r="B1795" t="str">
            <v>162105</v>
          </cell>
          <cell r="C1795" t="str">
            <v>DIAMETRO 350-250 MM</v>
          </cell>
          <cell r="D1795" t="str">
            <v>UN</v>
          </cell>
          <cell r="E1795">
            <v>51.51</v>
          </cell>
        </row>
        <row r="1796">
          <cell r="B1796" t="str">
            <v>162106</v>
          </cell>
          <cell r="C1796" t="str">
            <v>DIAMETRO 350-300 MM</v>
          </cell>
          <cell r="D1796" t="str">
            <v>UN</v>
          </cell>
          <cell r="E1796">
            <v>51.65</v>
          </cell>
        </row>
        <row r="1797">
          <cell r="B1797" t="str">
            <v>162107</v>
          </cell>
          <cell r="C1797" t="str">
            <v>DIAMETRO 400-250 MM</v>
          </cell>
          <cell r="D1797" t="str">
            <v>UN</v>
          </cell>
          <cell r="E1797">
            <v>53.04</v>
          </cell>
        </row>
        <row r="1798">
          <cell r="B1798" t="str">
            <v>162108</v>
          </cell>
          <cell r="C1798" t="str">
            <v>DIAMETRO 400-300 MM</v>
          </cell>
          <cell r="D1798" t="str">
            <v>UN</v>
          </cell>
          <cell r="E1798">
            <v>53.12</v>
          </cell>
        </row>
        <row r="1799">
          <cell r="B1799" t="str">
            <v>162109</v>
          </cell>
          <cell r="C1799" t="str">
            <v>DIAMETRO 400-350 MM</v>
          </cell>
          <cell r="D1799" t="str">
            <v>UN</v>
          </cell>
          <cell r="E1799">
            <v>53.59</v>
          </cell>
        </row>
        <row r="1800">
          <cell r="B1800" t="str">
            <v>162110</v>
          </cell>
          <cell r="C1800" t="str">
            <v>DIAMETRO 500-350 MM</v>
          </cell>
          <cell r="D1800" t="str">
            <v>UN</v>
          </cell>
          <cell r="E1800">
            <v>70.63</v>
          </cell>
        </row>
        <row r="1801">
          <cell r="B1801" t="str">
            <v>162111</v>
          </cell>
          <cell r="C1801" t="str">
            <v>DIAMETRO 500-400 MM</v>
          </cell>
          <cell r="D1801" t="str">
            <v>UN</v>
          </cell>
          <cell r="E1801">
            <v>79.73</v>
          </cell>
        </row>
        <row r="1802">
          <cell r="B1802" t="str">
            <v>162112</v>
          </cell>
          <cell r="C1802" t="str">
            <v>DIAMETRO 600-400 MM</v>
          </cell>
          <cell r="D1802" t="str">
            <v>UN</v>
          </cell>
          <cell r="E1802">
            <v>92.26</v>
          </cell>
        </row>
        <row r="1803">
          <cell r="B1803" t="str">
            <v>162113</v>
          </cell>
          <cell r="C1803" t="str">
            <v>DIAMETRO 600-500 MM</v>
          </cell>
          <cell r="D1803" t="str">
            <v>UN</v>
          </cell>
          <cell r="E1803">
            <v>92.47</v>
          </cell>
        </row>
        <row r="1804">
          <cell r="B1804" t="str">
            <v>162114</v>
          </cell>
          <cell r="C1804" t="str">
            <v>DIAMETRO 700-500 MM</v>
          </cell>
          <cell r="D1804" t="str">
            <v>UN</v>
          </cell>
          <cell r="E1804">
            <v>124.52</v>
          </cell>
        </row>
        <row r="1805">
          <cell r="B1805" t="str">
            <v>162115</v>
          </cell>
          <cell r="C1805" t="str">
            <v>DIAMETRO 700-600 MM</v>
          </cell>
          <cell r="D1805" t="str">
            <v>UN</v>
          </cell>
          <cell r="E1805">
            <v>149.41999999999999</v>
          </cell>
        </row>
        <row r="1806">
          <cell r="B1806" t="str">
            <v>162116</v>
          </cell>
          <cell r="C1806" t="str">
            <v>DIAMETRO 800-600 MM</v>
          </cell>
          <cell r="D1806" t="str">
            <v>UN</v>
          </cell>
          <cell r="E1806">
            <v>176.31</v>
          </cell>
        </row>
        <row r="1807">
          <cell r="B1807" t="str">
            <v>162117</v>
          </cell>
          <cell r="C1807" t="str">
            <v>DIAMETRO 800-700 MM</v>
          </cell>
          <cell r="D1807" t="str">
            <v>UN</v>
          </cell>
          <cell r="E1807">
            <v>182.19</v>
          </cell>
        </row>
        <row r="1808">
          <cell r="B1808" t="str">
            <v>162118</v>
          </cell>
          <cell r="C1808" t="str">
            <v>DIAMETRO 900-700 MM</v>
          </cell>
          <cell r="D1808" t="str">
            <v>UN</v>
          </cell>
          <cell r="E1808">
            <v>212.89</v>
          </cell>
        </row>
        <row r="1809">
          <cell r="B1809" t="str">
            <v>162119</v>
          </cell>
          <cell r="C1809" t="str">
            <v>DIAMETRO 900-800 MM</v>
          </cell>
          <cell r="D1809" t="str">
            <v>UN</v>
          </cell>
          <cell r="E1809">
            <v>218.37</v>
          </cell>
        </row>
        <row r="1810">
          <cell r="B1810" t="str">
            <v>162120</v>
          </cell>
          <cell r="C1810" t="str">
            <v>DIAMETRO 1000-800 MM</v>
          </cell>
          <cell r="D1810" t="str">
            <v>UN</v>
          </cell>
          <cell r="E1810">
            <v>259.77999999999997</v>
          </cell>
        </row>
        <row r="1811">
          <cell r="B1811" t="str">
            <v>162121</v>
          </cell>
          <cell r="C1811" t="str">
            <v>DIAMETRO 1000-900 MM</v>
          </cell>
          <cell r="D1811" t="str">
            <v>UN</v>
          </cell>
          <cell r="E1811">
            <v>262.67</v>
          </cell>
        </row>
        <row r="1812">
          <cell r="B1812" t="str">
            <v>162122</v>
          </cell>
          <cell r="C1812" t="str">
            <v>DIAMETRO 1200-1000 MM</v>
          </cell>
          <cell r="D1812" t="str">
            <v>UN</v>
          </cell>
          <cell r="E1812">
            <v>302.77999999999997</v>
          </cell>
        </row>
        <row r="1814">
          <cell r="B1814" t="str">
            <v>162200</v>
          </cell>
          <cell r="C1814" t="str">
            <v>MONTAGEM DE LUVAS DE CORRER DE FERRO FUNDIDO TIPO JM</v>
          </cell>
        </row>
        <row r="1815">
          <cell r="B1815" t="str">
            <v>162201</v>
          </cell>
          <cell r="C1815" t="str">
            <v>DIAMETRO 100 MM</v>
          </cell>
          <cell r="D1815" t="str">
            <v>UN</v>
          </cell>
          <cell r="E1815">
            <v>13.88</v>
          </cell>
        </row>
        <row r="1816">
          <cell r="B1816" t="str">
            <v>162202</v>
          </cell>
          <cell r="C1816" t="str">
            <v>DIAMETRO 150 MM</v>
          </cell>
          <cell r="D1816" t="str">
            <v>UN</v>
          </cell>
          <cell r="E1816">
            <v>19.13</v>
          </cell>
        </row>
        <row r="1817">
          <cell r="B1817" t="str">
            <v>162203</v>
          </cell>
          <cell r="C1817" t="str">
            <v>DIAMETRO 200 MM</v>
          </cell>
          <cell r="D1817" t="str">
            <v>UN</v>
          </cell>
          <cell r="E1817">
            <v>23.1</v>
          </cell>
        </row>
        <row r="1818">
          <cell r="B1818" t="str">
            <v>162204</v>
          </cell>
          <cell r="C1818" t="str">
            <v>DIAMETRO 250 MM</v>
          </cell>
          <cell r="D1818" t="str">
            <v>UN</v>
          </cell>
          <cell r="E1818">
            <v>30.21</v>
          </cell>
        </row>
        <row r="1819">
          <cell r="B1819" t="str">
            <v>162205</v>
          </cell>
          <cell r="C1819" t="str">
            <v>DIAMETRO 300 MM</v>
          </cell>
          <cell r="D1819" t="str">
            <v>UN</v>
          </cell>
          <cell r="E1819">
            <v>39.200000000000003</v>
          </cell>
        </row>
        <row r="1820">
          <cell r="B1820" t="str">
            <v>162206</v>
          </cell>
          <cell r="C1820" t="str">
            <v>DIAMETRO 400 MM</v>
          </cell>
          <cell r="D1820" t="str">
            <v>UN</v>
          </cell>
          <cell r="E1820">
            <v>54.27</v>
          </cell>
        </row>
        <row r="1821">
          <cell r="B1821" t="str">
            <v>162207</v>
          </cell>
          <cell r="C1821" t="str">
            <v>DIAMETRO 500 MM</v>
          </cell>
          <cell r="D1821" t="str">
            <v>UN</v>
          </cell>
          <cell r="E1821">
            <v>67.8</v>
          </cell>
        </row>
        <row r="1822">
          <cell r="B1822" t="str">
            <v>162208</v>
          </cell>
          <cell r="C1822" t="str">
            <v>DIAMETRO 600 MM</v>
          </cell>
          <cell r="D1822" t="str">
            <v>UN</v>
          </cell>
          <cell r="E1822">
            <v>94.21</v>
          </cell>
        </row>
        <row r="1823">
          <cell r="B1823" t="str">
            <v>162209</v>
          </cell>
          <cell r="C1823" t="str">
            <v>DIAMETRO 700 MM</v>
          </cell>
          <cell r="D1823" t="str">
            <v>UN</v>
          </cell>
          <cell r="E1823">
            <v>125.65</v>
          </cell>
        </row>
        <row r="1824">
          <cell r="B1824" t="str">
            <v>162210</v>
          </cell>
          <cell r="C1824" t="str">
            <v>DIAMETRO 800 MM</v>
          </cell>
          <cell r="D1824" t="str">
            <v>UN</v>
          </cell>
          <cell r="E1824">
            <v>177.18</v>
          </cell>
        </row>
        <row r="1825">
          <cell r="B1825" t="str">
            <v>162211</v>
          </cell>
          <cell r="C1825" t="str">
            <v>DIAMETRO 900 MM</v>
          </cell>
          <cell r="D1825" t="str">
            <v>UN</v>
          </cell>
          <cell r="E1825">
            <v>214.01</v>
          </cell>
        </row>
        <row r="1826">
          <cell r="B1826" t="str">
            <v>162212</v>
          </cell>
          <cell r="C1826" t="str">
            <v>DIAMETRO 1000 MM</v>
          </cell>
          <cell r="D1826" t="str">
            <v>UN</v>
          </cell>
          <cell r="E1826">
            <v>260.48</v>
          </cell>
        </row>
        <row r="1827">
          <cell r="B1827" t="str">
            <v>162213</v>
          </cell>
          <cell r="C1827" t="str">
            <v>DIAMETRO 1200 MM</v>
          </cell>
          <cell r="D1827" t="str">
            <v>UN</v>
          </cell>
          <cell r="E1827">
            <v>295.63</v>
          </cell>
        </row>
        <row r="1829">
          <cell r="B1829" t="str">
            <v>162300</v>
          </cell>
          <cell r="C1829" t="str">
            <v>MONTAGEM DE EXTREMIDADES DE FERRO FUNDIDO TIPO JM/F</v>
          </cell>
        </row>
        <row r="1830">
          <cell r="B1830" t="str">
            <v>162301</v>
          </cell>
          <cell r="C1830" t="str">
            <v>DIAMETRO 300 MM</v>
          </cell>
          <cell r="D1830" t="str">
            <v>UN</v>
          </cell>
          <cell r="E1830">
            <v>53.42</v>
          </cell>
        </row>
        <row r="1831">
          <cell r="B1831" t="str">
            <v>162302</v>
          </cell>
          <cell r="C1831" t="str">
            <v>DIAMETRO 400 MM</v>
          </cell>
          <cell r="D1831" t="str">
            <v>UN</v>
          </cell>
          <cell r="E1831">
            <v>73.400000000000006</v>
          </cell>
        </row>
        <row r="1832">
          <cell r="B1832" t="str">
            <v>162303</v>
          </cell>
          <cell r="C1832" t="str">
            <v>DIAMETRO 500 MM</v>
          </cell>
          <cell r="D1832" t="str">
            <v>UN</v>
          </cell>
          <cell r="E1832">
            <v>97.34</v>
          </cell>
        </row>
        <row r="1833">
          <cell r="B1833" t="str">
            <v>162304</v>
          </cell>
          <cell r="C1833" t="str">
            <v>DIAMETRO 600 MM</v>
          </cell>
          <cell r="D1833" t="str">
            <v>UN</v>
          </cell>
          <cell r="E1833">
            <v>126.8</v>
          </cell>
        </row>
        <row r="1834">
          <cell r="B1834" t="str">
            <v>162305</v>
          </cell>
          <cell r="C1834" t="str">
            <v>DIAMETRO 700 MM</v>
          </cell>
          <cell r="D1834" t="str">
            <v>UN</v>
          </cell>
          <cell r="E1834">
            <v>166.9</v>
          </cell>
        </row>
        <row r="1835">
          <cell r="B1835" t="str">
            <v>162306</v>
          </cell>
          <cell r="C1835" t="str">
            <v>DIAMETRO 800 MM</v>
          </cell>
          <cell r="D1835" t="str">
            <v>UN</v>
          </cell>
          <cell r="E1835">
            <v>246.1</v>
          </cell>
        </row>
        <row r="1836">
          <cell r="B1836" t="str">
            <v>162307</v>
          </cell>
          <cell r="C1836" t="str">
            <v>DIAMETRO 900 MM</v>
          </cell>
          <cell r="D1836" t="str">
            <v>UN</v>
          </cell>
          <cell r="E1836">
            <v>287.04000000000002</v>
          </cell>
        </row>
        <row r="1837">
          <cell r="B1837" t="str">
            <v>162308</v>
          </cell>
          <cell r="C1837" t="str">
            <v>DIAMETRO 1000 MM</v>
          </cell>
          <cell r="D1837" t="str">
            <v>UN</v>
          </cell>
          <cell r="E1837">
            <v>348.11</v>
          </cell>
        </row>
        <row r="1838">
          <cell r="B1838" t="str">
            <v>162309</v>
          </cell>
          <cell r="C1838" t="str">
            <v>DIAMETRO 1200 MM</v>
          </cell>
          <cell r="D1838" t="str">
            <v>UN</v>
          </cell>
          <cell r="E1838">
            <v>380.2</v>
          </cell>
        </row>
        <row r="1840">
          <cell r="B1840" t="str">
            <v>162400</v>
          </cell>
          <cell r="C1840" t="str">
            <v>MONTAGEM CURVAS DE FERRO FUNDIDO 90 GR TIPO JE</v>
          </cell>
        </row>
        <row r="1841">
          <cell r="B1841" t="str">
            <v>162401</v>
          </cell>
          <cell r="C1841" t="str">
            <v>DIAMETRO 100 MM</v>
          </cell>
          <cell r="D1841" t="str">
            <v>UN</v>
          </cell>
          <cell r="E1841">
            <v>10.3</v>
          </cell>
        </row>
        <row r="1842">
          <cell r="B1842" t="str">
            <v>162402</v>
          </cell>
          <cell r="C1842" t="str">
            <v>DIAMETRO 150 MM</v>
          </cell>
          <cell r="D1842" t="str">
            <v>UN</v>
          </cell>
          <cell r="E1842">
            <v>13.04</v>
          </cell>
        </row>
        <row r="1843">
          <cell r="B1843" t="str">
            <v>162403</v>
          </cell>
          <cell r="C1843" t="str">
            <v>DIAMETRO 200 MM</v>
          </cell>
          <cell r="D1843" t="str">
            <v>UN</v>
          </cell>
          <cell r="E1843">
            <v>17.43</v>
          </cell>
        </row>
        <row r="1844">
          <cell r="B1844" t="str">
            <v>162404</v>
          </cell>
          <cell r="C1844" t="str">
            <v>DIAMETRO 250 MM</v>
          </cell>
          <cell r="D1844" t="str">
            <v>UN</v>
          </cell>
          <cell r="E1844">
            <v>21.55</v>
          </cell>
        </row>
        <row r="1845">
          <cell r="B1845" t="str">
            <v>162405</v>
          </cell>
          <cell r="C1845" t="str">
            <v>DIAMETRO 300 MM</v>
          </cell>
          <cell r="D1845" t="str">
            <v>UN</v>
          </cell>
          <cell r="E1845">
            <v>26.71</v>
          </cell>
        </row>
        <row r="1846">
          <cell r="B1846" t="str">
            <v>162406</v>
          </cell>
          <cell r="C1846" t="str">
            <v>DIAMETRO 400 MM</v>
          </cell>
          <cell r="D1846" t="str">
            <v>UN</v>
          </cell>
          <cell r="E1846">
            <v>36.76</v>
          </cell>
        </row>
        <row r="1847">
          <cell r="B1847" t="str">
            <v>162407</v>
          </cell>
          <cell r="C1847" t="str">
            <v>DIAMETRO 500 MM</v>
          </cell>
          <cell r="D1847" t="str">
            <v>UN</v>
          </cell>
          <cell r="E1847">
            <v>47.57</v>
          </cell>
        </row>
        <row r="1848">
          <cell r="B1848" t="str">
            <v>162408</v>
          </cell>
          <cell r="C1848" t="str">
            <v>DIAMETRO 600 MM</v>
          </cell>
          <cell r="D1848" t="str">
            <v>UN</v>
          </cell>
          <cell r="E1848">
            <v>60.88</v>
          </cell>
        </row>
        <row r="1850">
          <cell r="B1850" t="str">
            <v>162500</v>
          </cell>
          <cell r="C1850" t="str">
            <v>MONTAGEM DE CURVAS DE FERRO FUNDIDO 45 GR TIPO JE</v>
          </cell>
        </row>
        <row r="1851">
          <cell r="B1851" t="str">
            <v>162501</v>
          </cell>
          <cell r="C1851" t="str">
            <v>DIAMETRO 100 MM</v>
          </cell>
          <cell r="D1851" t="str">
            <v>UN</v>
          </cell>
          <cell r="E1851">
            <v>10.25</v>
          </cell>
        </row>
        <row r="1852">
          <cell r="B1852" t="str">
            <v>162502</v>
          </cell>
          <cell r="C1852" t="str">
            <v>DIAMETRO 150 MM</v>
          </cell>
          <cell r="D1852" t="str">
            <v>UN</v>
          </cell>
          <cell r="E1852">
            <v>12.82</v>
          </cell>
        </row>
        <row r="1853">
          <cell r="B1853" t="str">
            <v>162503</v>
          </cell>
          <cell r="C1853" t="str">
            <v>DIAMETRO 200 MM</v>
          </cell>
          <cell r="D1853" t="str">
            <v>UN</v>
          </cell>
          <cell r="E1853">
            <v>17.02</v>
          </cell>
        </row>
        <row r="1854">
          <cell r="B1854" t="str">
            <v>162504</v>
          </cell>
          <cell r="C1854" t="str">
            <v>DIAMETRO 250 MM</v>
          </cell>
          <cell r="D1854" t="str">
            <v>UN</v>
          </cell>
          <cell r="E1854">
            <v>20.86</v>
          </cell>
        </row>
        <row r="1855">
          <cell r="B1855" t="str">
            <v>162505</v>
          </cell>
          <cell r="C1855" t="str">
            <v>DIAMETRO 300 MM</v>
          </cell>
          <cell r="D1855" t="str">
            <v>UN</v>
          </cell>
          <cell r="E1855">
            <v>25.5</v>
          </cell>
        </row>
        <row r="1856">
          <cell r="B1856" t="str">
            <v>162506</v>
          </cell>
          <cell r="C1856" t="str">
            <v>DIAMETRO 400 MM</v>
          </cell>
          <cell r="D1856" t="str">
            <v>UN</v>
          </cell>
          <cell r="E1856">
            <v>34.520000000000003</v>
          </cell>
        </row>
        <row r="1857">
          <cell r="B1857" t="str">
            <v>162507</v>
          </cell>
          <cell r="C1857" t="str">
            <v>DIAMETRO 500 MM</v>
          </cell>
          <cell r="D1857" t="str">
            <v>UN</v>
          </cell>
          <cell r="E1857">
            <v>43.92</v>
          </cell>
        </row>
        <row r="1858">
          <cell r="B1858" t="str">
            <v>162508</v>
          </cell>
          <cell r="C1858" t="str">
            <v>DIAMETRO 600 MM</v>
          </cell>
          <cell r="D1858" t="str">
            <v>UN</v>
          </cell>
          <cell r="E1858">
            <v>55.1</v>
          </cell>
        </row>
        <row r="1860">
          <cell r="B1860" t="str">
            <v>162600</v>
          </cell>
          <cell r="C1860" t="str">
            <v>MONTAGEM DE CURVA DE FERRO FUNDIDO 22 GR 30 MIN. TIPO JE</v>
          </cell>
        </row>
        <row r="1861">
          <cell r="B1861" t="str">
            <v>162601</v>
          </cell>
          <cell r="C1861" t="str">
            <v>DIAMETRO 100 MM</v>
          </cell>
          <cell r="D1861" t="str">
            <v>UN</v>
          </cell>
          <cell r="E1861">
            <v>10.17</v>
          </cell>
        </row>
        <row r="1862">
          <cell r="B1862" t="str">
            <v>162602</v>
          </cell>
          <cell r="C1862" t="str">
            <v>DIAMETRO 150 MM</v>
          </cell>
          <cell r="D1862" t="str">
            <v>UN</v>
          </cell>
          <cell r="E1862">
            <v>12.75</v>
          </cell>
        </row>
        <row r="1863">
          <cell r="B1863" t="str">
            <v>162603</v>
          </cell>
          <cell r="C1863" t="str">
            <v>DIAMETRO 200 MM</v>
          </cell>
          <cell r="D1863" t="str">
            <v>UN</v>
          </cell>
          <cell r="E1863">
            <v>16.739999999999998</v>
          </cell>
        </row>
        <row r="1864">
          <cell r="B1864" t="str">
            <v>162604</v>
          </cell>
          <cell r="C1864" t="str">
            <v>DIAMETRO 250 MM</v>
          </cell>
          <cell r="D1864" t="str">
            <v>UN</v>
          </cell>
          <cell r="E1864">
            <v>20.440000000000001</v>
          </cell>
        </row>
        <row r="1865">
          <cell r="B1865" t="str">
            <v>162605</v>
          </cell>
          <cell r="C1865" t="str">
            <v>DIAMETRO 300 MM</v>
          </cell>
          <cell r="D1865" t="str">
            <v>UN</v>
          </cell>
          <cell r="E1865">
            <v>24.88</v>
          </cell>
        </row>
        <row r="1866">
          <cell r="B1866" t="str">
            <v>162606</v>
          </cell>
          <cell r="C1866" t="str">
            <v>DIAMETRO 400 MM</v>
          </cell>
          <cell r="D1866" t="str">
            <v>UN</v>
          </cell>
          <cell r="E1866">
            <v>33.380000000000003</v>
          </cell>
        </row>
        <row r="1867">
          <cell r="B1867" t="str">
            <v>162607</v>
          </cell>
          <cell r="C1867" t="str">
            <v>DIAMETRO 500 MM</v>
          </cell>
          <cell r="D1867" t="str">
            <v>UN</v>
          </cell>
          <cell r="E1867">
            <v>41.6</v>
          </cell>
        </row>
        <row r="1868">
          <cell r="B1868" t="str">
            <v>162608</v>
          </cell>
          <cell r="C1868" t="str">
            <v>DIAMETRO 600 MM</v>
          </cell>
          <cell r="D1868" t="str">
            <v>UN</v>
          </cell>
          <cell r="E1868">
            <v>51.69</v>
          </cell>
        </row>
        <row r="1870">
          <cell r="B1870" t="str">
            <v>162700</v>
          </cell>
          <cell r="C1870" t="str">
            <v>MONTAGEM DE CURVAS DE FERRO FUNDIDO 11 GR 15 MIN. TIPO JE</v>
          </cell>
        </row>
        <row r="1871">
          <cell r="B1871" t="str">
            <v>162701</v>
          </cell>
          <cell r="C1871" t="str">
            <v>DIAMETRO 300 MM</v>
          </cell>
          <cell r="D1871" t="str">
            <v>UN</v>
          </cell>
          <cell r="E1871">
            <v>24.57</v>
          </cell>
        </row>
        <row r="1872">
          <cell r="B1872" t="str">
            <v>162702</v>
          </cell>
          <cell r="C1872" t="str">
            <v>DIAMETRO 400 MM</v>
          </cell>
          <cell r="D1872" t="str">
            <v>UN</v>
          </cell>
          <cell r="E1872">
            <v>32.729999999999997</v>
          </cell>
        </row>
        <row r="1873">
          <cell r="B1873" t="str">
            <v>162703</v>
          </cell>
          <cell r="C1873" t="str">
            <v>DIAMETRO 500 MM</v>
          </cell>
          <cell r="D1873" t="str">
            <v>UN</v>
          </cell>
          <cell r="E1873">
            <v>40.590000000000003</v>
          </cell>
        </row>
        <row r="1874">
          <cell r="B1874" t="str">
            <v>162704</v>
          </cell>
          <cell r="C1874" t="str">
            <v>DIAMETRO 600 MM</v>
          </cell>
          <cell r="D1874" t="str">
            <v>UN</v>
          </cell>
          <cell r="E1874">
            <v>50.2</v>
          </cell>
        </row>
        <row r="1876">
          <cell r="B1876" t="str">
            <v>162800</v>
          </cell>
          <cell r="C1876" t="str">
            <v>MONTAGEM DE CRUZETAS DE FERRO FUNDIDO TIPO JE</v>
          </cell>
        </row>
        <row r="1877">
          <cell r="B1877" t="str">
            <v>162801</v>
          </cell>
          <cell r="C1877" t="str">
            <v>DIAMETRO 100-50 MM</v>
          </cell>
          <cell r="D1877" t="str">
            <v>UN</v>
          </cell>
          <cell r="E1877">
            <v>20.45</v>
          </cell>
        </row>
        <row r="1878">
          <cell r="B1878" t="str">
            <v>162802</v>
          </cell>
          <cell r="C1878" t="str">
            <v>DIAMETRO 100-75 MM</v>
          </cell>
          <cell r="D1878" t="str">
            <v>UN</v>
          </cell>
          <cell r="E1878">
            <v>20.61</v>
          </cell>
        </row>
        <row r="1879">
          <cell r="B1879" t="str">
            <v>162803</v>
          </cell>
          <cell r="C1879" t="str">
            <v>DIAMETRO 100-100 MM</v>
          </cell>
          <cell r="D1879" t="str">
            <v>UN</v>
          </cell>
          <cell r="E1879">
            <v>20.74</v>
          </cell>
        </row>
        <row r="1880">
          <cell r="B1880" t="str">
            <v>162804</v>
          </cell>
          <cell r="C1880" t="str">
            <v>DIAMETRO 150-50 MM</v>
          </cell>
          <cell r="D1880" t="str">
            <v>UN</v>
          </cell>
          <cell r="E1880">
            <v>15.61</v>
          </cell>
        </row>
        <row r="1881">
          <cell r="B1881" t="str">
            <v>162805</v>
          </cell>
          <cell r="C1881" t="str">
            <v>DIAMETRO 150-75 MM</v>
          </cell>
          <cell r="D1881" t="str">
            <v>UN</v>
          </cell>
          <cell r="E1881">
            <v>24.75</v>
          </cell>
        </row>
        <row r="1882">
          <cell r="B1882" t="str">
            <v>162806</v>
          </cell>
          <cell r="C1882" t="str">
            <v>DIAMETRO 150-100 MM</v>
          </cell>
          <cell r="D1882" t="str">
            <v>UN</v>
          </cell>
          <cell r="E1882">
            <v>25.07</v>
          </cell>
        </row>
        <row r="1883">
          <cell r="B1883" t="str">
            <v>162807</v>
          </cell>
          <cell r="C1883" t="str">
            <v>DIAMETRO 150-150 MM</v>
          </cell>
          <cell r="D1883" t="str">
            <v>UN</v>
          </cell>
          <cell r="E1883">
            <v>25.66</v>
          </cell>
        </row>
        <row r="1884">
          <cell r="B1884" t="str">
            <v>162808</v>
          </cell>
          <cell r="C1884" t="str">
            <v>DIAMETRO 200-50 MM</v>
          </cell>
          <cell r="D1884" t="str">
            <v>UN</v>
          </cell>
          <cell r="E1884">
            <v>18.32</v>
          </cell>
        </row>
        <row r="1885">
          <cell r="B1885" t="str">
            <v>162809</v>
          </cell>
          <cell r="C1885" t="str">
            <v>DIAMETRO 200-75 MM</v>
          </cell>
          <cell r="D1885" t="str">
            <v>UN</v>
          </cell>
          <cell r="E1885">
            <v>20.41</v>
          </cell>
        </row>
        <row r="1886">
          <cell r="B1886" t="str">
            <v>162810</v>
          </cell>
          <cell r="C1886" t="str">
            <v>DIAMETRO 200-100 MM</v>
          </cell>
          <cell r="D1886" t="str">
            <v>UN</v>
          </cell>
          <cell r="E1886">
            <v>32.31</v>
          </cell>
        </row>
        <row r="1887">
          <cell r="B1887" t="str">
            <v>162811</v>
          </cell>
          <cell r="C1887" t="str">
            <v>DIAMETRO 200-200 MM</v>
          </cell>
          <cell r="D1887" t="str">
            <v>UN</v>
          </cell>
          <cell r="E1887">
            <v>33.840000000000003</v>
          </cell>
        </row>
        <row r="1888">
          <cell r="B1888" t="str">
            <v>162812</v>
          </cell>
          <cell r="C1888" t="str">
            <v>DIAMETRO 250-50 MM</v>
          </cell>
          <cell r="D1888" t="str">
            <v>UN</v>
          </cell>
          <cell r="E1888">
            <v>28.78</v>
          </cell>
        </row>
        <row r="1889">
          <cell r="B1889" t="str">
            <v>162813</v>
          </cell>
          <cell r="C1889" t="str">
            <v>DIAMETRO 250-75 MM</v>
          </cell>
          <cell r="D1889" t="str">
            <v>UN</v>
          </cell>
          <cell r="E1889">
            <v>38.86</v>
          </cell>
        </row>
        <row r="1890">
          <cell r="B1890" t="str">
            <v>162814</v>
          </cell>
          <cell r="C1890" t="str">
            <v>DIAMETRO 250-100 MM</v>
          </cell>
          <cell r="D1890" t="str">
            <v>UN</v>
          </cell>
          <cell r="E1890">
            <v>39.15</v>
          </cell>
        </row>
        <row r="1891">
          <cell r="B1891" t="str">
            <v>162815</v>
          </cell>
          <cell r="C1891" t="str">
            <v>DIAMETRO 250-250 MM</v>
          </cell>
          <cell r="D1891" t="str">
            <v>UN</v>
          </cell>
          <cell r="E1891">
            <v>41.2</v>
          </cell>
        </row>
        <row r="1892">
          <cell r="B1892" t="str">
            <v>162816</v>
          </cell>
          <cell r="C1892" t="str">
            <v>DIAMETRO 300-75 MM</v>
          </cell>
          <cell r="D1892" t="str">
            <v>UN</v>
          </cell>
          <cell r="E1892">
            <v>46.7</v>
          </cell>
        </row>
        <row r="1893">
          <cell r="B1893" t="str">
            <v>162817</v>
          </cell>
          <cell r="C1893" t="str">
            <v>DIAMETRO 300-100 MM</v>
          </cell>
          <cell r="D1893" t="str">
            <v>UN</v>
          </cell>
          <cell r="E1893">
            <v>47.14</v>
          </cell>
        </row>
        <row r="1894">
          <cell r="B1894" t="str">
            <v>162818</v>
          </cell>
          <cell r="C1894" t="str">
            <v>DIAMETRO 300-200 MM</v>
          </cell>
          <cell r="D1894" t="str">
            <v>UN</v>
          </cell>
          <cell r="E1894">
            <v>48.79</v>
          </cell>
        </row>
        <row r="1895">
          <cell r="B1895" t="str">
            <v>162819</v>
          </cell>
          <cell r="C1895" t="str">
            <v>DIAMETRO 300-300 MM</v>
          </cell>
          <cell r="D1895" t="str">
            <v>UN</v>
          </cell>
          <cell r="E1895">
            <v>50.43</v>
          </cell>
        </row>
        <row r="1896">
          <cell r="B1896" t="str">
            <v>162820</v>
          </cell>
          <cell r="C1896" t="str">
            <v>DIAMETRO 400-75 MM</v>
          </cell>
          <cell r="D1896" t="str">
            <v>UN</v>
          </cell>
          <cell r="E1896">
            <v>61.35</v>
          </cell>
        </row>
        <row r="1897">
          <cell r="B1897" t="str">
            <v>162821</v>
          </cell>
          <cell r="C1897" t="str">
            <v>DIAMETRO 400-100 MM</v>
          </cell>
          <cell r="D1897" t="str">
            <v>UN</v>
          </cell>
          <cell r="E1897">
            <v>61.79</v>
          </cell>
        </row>
        <row r="1898">
          <cell r="B1898" t="str">
            <v>162822</v>
          </cell>
          <cell r="C1898" t="str">
            <v>DIAMETRO 400-200 MM</v>
          </cell>
          <cell r="D1898" t="str">
            <v>UN</v>
          </cell>
          <cell r="E1898">
            <v>63.66</v>
          </cell>
        </row>
        <row r="1899">
          <cell r="B1899" t="str">
            <v>162823</v>
          </cell>
          <cell r="C1899" t="str">
            <v>DIAMETRO 400-300 MM</v>
          </cell>
          <cell r="D1899" t="str">
            <v>UN</v>
          </cell>
          <cell r="E1899">
            <v>65.400000000000006</v>
          </cell>
        </row>
        <row r="1900">
          <cell r="B1900" t="str">
            <v>162824</v>
          </cell>
          <cell r="C1900" t="str">
            <v>DIAMETRO 400-400 MM</v>
          </cell>
          <cell r="D1900" t="str">
            <v>UN</v>
          </cell>
          <cell r="E1900">
            <v>67.41</v>
          </cell>
        </row>
        <row r="1901">
          <cell r="B1901" t="str">
            <v>162825</v>
          </cell>
          <cell r="C1901" t="str">
            <v>DIAMETRO 500-75 MM</v>
          </cell>
          <cell r="D1901" t="str">
            <v>UN</v>
          </cell>
          <cell r="E1901">
            <v>73.209999999999994</v>
          </cell>
        </row>
        <row r="1902">
          <cell r="B1902" t="str">
            <v>162826</v>
          </cell>
          <cell r="C1902" t="str">
            <v>DIAMETRO 500-100 MM</v>
          </cell>
          <cell r="D1902" t="str">
            <v>UN</v>
          </cell>
          <cell r="E1902">
            <v>75.41</v>
          </cell>
        </row>
        <row r="1903">
          <cell r="B1903" t="str">
            <v>162827</v>
          </cell>
          <cell r="C1903" t="str">
            <v>DIAMETRO 500-200 MM</v>
          </cell>
          <cell r="D1903" t="str">
            <v>UN</v>
          </cell>
          <cell r="E1903">
            <v>77.510000000000005</v>
          </cell>
        </row>
        <row r="1904">
          <cell r="B1904" t="str">
            <v>162828</v>
          </cell>
          <cell r="C1904" t="str">
            <v>DIAMETRO 500-300 MM</v>
          </cell>
          <cell r="D1904" t="str">
            <v>UN</v>
          </cell>
          <cell r="E1904">
            <v>79.73</v>
          </cell>
        </row>
        <row r="1905">
          <cell r="B1905" t="str">
            <v>162829</v>
          </cell>
          <cell r="C1905" t="str">
            <v>DIAMETRO 500-500 MM</v>
          </cell>
          <cell r="D1905" t="str">
            <v>UN</v>
          </cell>
          <cell r="E1905">
            <v>84.58</v>
          </cell>
        </row>
        <row r="1906">
          <cell r="B1906" t="str">
            <v>162830</v>
          </cell>
          <cell r="C1906" t="str">
            <v>DIAMETRO 600-75 MM</v>
          </cell>
          <cell r="D1906" t="str">
            <v>UN</v>
          </cell>
          <cell r="E1906">
            <v>90.7</v>
          </cell>
        </row>
        <row r="1907">
          <cell r="B1907" t="str">
            <v>162831</v>
          </cell>
          <cell r="C1907" t="str">
            <v>DIAMETRO 600-100 MM</v>
          </cell>
          <cell r="D1907" t="str">
            <v>UN</v>
          </cell>
          <cell r="E1907">
            <v>91.69</v>
          </cell>
        </row>
        <row r="1908">
          <cell r="B1908" t="str">
            <v>162832</v>
          </cell>
          <cell r="C1908" t="str">
            <v>DIAMETRO 600-200 MM</v>
          </cell>
          <cell r="D1908" t="str">
            <v>UN</v>
          </cell>
          <cell r="E1908">
            <v>94.33</v>
          </cell>
        </row>
        <row r="1909">
          <cell r="B1909" t="str">
            <v>162833</v>
          </cell>
          <cell r="C1909" t="str">
            <v>DIAMETRO 600-300 MM</v>
          </cell>
          <cell r="D1909" t="str">
            <v>UN</v>
          </cell>
          <cell r="E1909">
            <v>96.86</v>
          </cell>
        </row>
        <row r="1910">
          <cell r="B1910" t="str">
            <v>162834</v>
          </cell>
          <cell r="C1910" t="str">
            <v>DIAMETRO 600-400 MM</v>
          </cell>
          <cell r="D1910" t="str">
            <v>UN</v>
          </cell>
          <cell r="E1910">
            <v>99.4</v>
          </cell>
        </row>
        <row r="1911">
          <cell r="B1911" t="str">
            <v>162835</v>
          </cell>
          <cell r="C1911" t="str">
            <v>DIAMETRO 600-600 MM</v>
          </cell>
          <cell r="D1911" t="str">
            <v>UN</v>
          </cell>
          <cell r="E1911">
            <v>106.42</v>
          </cell>
        </row>
        <row r="1913">
          <cell r="B1913" t="str">
            <v>162900</v>
          </cell>
          <cell r="C1913" t="str">
            <v>MONTAGEM DE TES DE FERRO FUNDIDO TIPO JE</v>
          </cell>
        </row>
        <row r="1914">
          <cell r="B1914" t="str">
            <v>162901</v>
          </cell>
          <cell r="C1914" t="str">
            <v>DIAMETRO 100-50 MM</v>
          </cell>
          <cell r="D1914" t="str">
            <v>UN</v>
          </cell>
          <cell r="E1914">
            <v>12.92</v>
          </cell>
        </row>
        <row r="1915">
          <cell r="B1915" t="str">
            <v>162902</v>
          </cell>
          <cell r="C1915" t="str">
            <v>DIAMETRO 100-75 MM</v>
          </cell>
          <cell r="D1915" t="str">
            <v>UN</v>
          </cell>
          <cell r="E1915">
            <v>12.99</v>
          </cell>
        </row>
        <row r="1916">
          <cell r="B1916" t="str">
            <v>162903</v>
          </cell>
          <cell r="C1916" t="str">
            <v>DIAMETRO 100-100 MM</v>
          </cell>
          <cell r="D1916" t="str">
            <v>UN</v>
          </cell>
          <cell r="E1916">
            <v>15.48</v>
          </cell>
        </row>
        <row r="1917">
          <cell r="B1917" t="str">
            <v>162904</v>
          </cell>
          <cell r="C1917" t="str">
            <v>DIAMETRO 150-50 MM</v>
          </cell>
          <cell r="D1917" t="str">
            <v>UN</v>
          </cell>
          <cell r="E1917">
            <v>15.44</v>
          </cell>
        </row>
        <row r="1918">
          <cell r="B1918" t="str">
            <v>162905</v>
          </cell>
          <cell r="C1918" t="str">
            <v>DIAMETRO 150-75 MM</v>
          </cell>
          <cell r="D1918" t="str">
            <v>UN</v>
          </cell>
          <cell r="E1918">
            <v>15.49</v>
          </cell>
        </row>
        <row r="1919">
          <cell r="B1919" t="str">
            <v>162906</v>
          </cell>
          <cell r="C1919" t="str">
            <v>DIAMETRO 150-100 MM</v>
          </cell>
          <cell r="D1919" t="str">
            <v>UN</v>
          </cell>
          <cell r="E1919">
            <v>18.100000000000001</v>
          </cell>
        </row>
        <row r="1920">
          <cell r="B1920" t="str">
            <v>162907</v>
          </cell>
          <cell r="C1920" t="str">
            <v>DIAMETRO 150-150 MM</v>
          </cell>
          <cell r="D1920" t="str">
            <v>UN</v>
          </cell>
          <cell r="E1920">
            <v>19.41</v>
          </cell>
        </row>
        <row r="1921">
          <cell r="B1921" t="str">
            <v>162908</v>
          </cell>
          <cell r="C1921" t="str">
            <v>DIAMETRO 200-50 MM</v>
          </cell>
          <cell r="D1921" t="str">
            <v>UN</v>
          </cell>
          <cell r="E1921">
            <v>19.37</v>
          </cell>
        </row>
        <row r="1922">
          <cell r="B1922" t="str">
            <v>162909</v>
          </cell>
          <cell r="C1922" t="str">
            <v>DIAMETRO 200-75 MM</v>
          </cell>
          <cell r="D1922" t="str">
            <v>UN</v>
          </cell>
          <cell r="E1922">
            <v>19.57</v>
          </cell>
        </row>
        <row r="1923">
          <cell r="B1923" t="str">
            <v>162910</v>
          </cell>
          <cell r="C1923" t="str">
            <v>DIAMETRO 200-100 MM</v>
          </cell>
          <cell r="D1923" t="str">
            <v>UN</v>
          </cell>
          <cell r="E1923">
            <v>22.13</v>
          </cell>
        </row>
        <row r="1924">
          <cell r="B1924" t="str">
            <v>162911</v>
          </cell>
          <cell r="C1924" t="str">
            <v>DIAMETRO 200-200 MM</v>
          </cell>
          <cell r="D1924" t="str">
            <v>UN</v>
          </cell>
          <cell r="E1924">
            <v>25.69</v>
          </cell>
        </row>
        <row r="1925">
          <cell r="B1925" t="str">
            <v>162912</v>
          </cell>
          <cell r="C1925" t="str">
            <v>DIAMETRO 250-50 MM</v>
          </cell>
          <cell r="D1925" t="str">
            <v>UN</v>
          </cell>
          <cell r="E1925">
            <v>22.92</v>
          </cell>
        </row>
        <row r="1926">
          <cell r="B1926" t="str">
            <v>162913</v>
          </cell>
          <cell r="C1926" t="str">
            <v>DIAMETRO 250-75 MM</v>
          </cell>
          <cell r="D1926" t="str">
            <v>UN</v>
          </cell>
          <cell r="E1926">
            <v>23.14</v>
          </cell>
        </row>
        <row r="1927">
          <cell r="B1927" t="str">
            <v>162914</v>
          </cell>
          <cell r="C1927" t="str">
            <v>DIAMETRO 250-100 MM</v>
          </cell>
          <cell r="D1927" t="str">
            <v>UN</v>
          </cell>
          <cell r="E1927">
            <v>25.81</v>
          </cell>
        </row>
        <row r="1928">
          <cell r="B1928" t="str">
            <v>162915</v>
          </cell>
          <cell r="C1928" t="str">
            <v>DIAMETRO 250-250 MM</v>
          </cell>
          <cell r="D1928" t="str">
            <v>UN</v>
          </cell>
          <cell r="E1928">
            <v>31.33</v>
          </cell>
        </row>
        <row r="1929">
          <cell r="B1929" t="str">
            <v>162916</v>
          </cell>
          <cell r="C1929" t="str">
            <v>DIAMETRO 300-75 MM</v>
          </cell>
          <cell r="D1929" t="str">
            <v>UN</v>
          </cell>
          <cell r="E1929">
            <v>27.47</v>
          </cell>
        </row>
        <row r="1930">
          <cell r="B1930" t="str">
            <v>162917</v>
          </cell>
          <cell r="C1930" t="str">
            <v>DIAMETRO 300-100 MM</v>
          </cell>
          <cell r="D1930" t="str">
            <v>UN</v>
          </cell>
          <cell r="E1930">
            <v>30.25</v>
          </cell>
        </row>
        <row r="1931">
          <cell r="B1931" t="str">
            <v>162918</v>
          </cell>
          <cell r="C1931" t="str">
            <v>DIAMETRO 300-150 MM</v>
          </cell>
          <cell r="D1931" t="str">
            <v>UN</v>
          </cell>
          <cell r="E1931">
            <v>31.65</v>
          </cell>
        </row>
        <row r="1932">
          <cell r="B1932" t="str">
            <v>162919</v>
          </cell>
          <cell r="C1932" t="str">
            <v>DIAMETRO 300-200 MM</v>
          </cell>
          <cell r="D1932" t="str">
            <v>UN</v>
          </cell>
          <cell r="E1932">
            <v>33.869999999999997</v>
          </cell>
        </row>
        <row r="1933">
          <cell r="B1933" t="str">
            <v>162920</v>
          </cell>
          <cell r="C1933" t="str">
            <v>DIAMETRO 300-250 MM</v>
          </cell>
          <cell r="D1933" t="str">
            <v>UN</v>
          </cell>
          <cell r="E1933">
            <v>35.92</v>
          </cell>
        </row>
        <row r="1934">
          <cell r="B1934" t="str">
            <v>162921</v>
          </cell>
          <cell r="C1934" t="str">
            <v>DIAMETRO 300-300 MM</v>
          </cell>
          <cell r="D1934" t="str">
            <v>UN</v>
          </cell>
          <cell r="E1934">
            <v>38.54</v>
          </cell>
        </row>
        <row r="1935">
          <cell r="B1935" t="str">
            <v>162922</v>
          </cell>
          <cell r="C1935" t="str">
            <v>DIAMETRO 400-75 MM</v>
          </cell>
          <cell r="D1935" t="str">
            <v>UN</v>
          </cell>
          <cell r="E1935">
            <v>35.81</v>
          </cell>
        </row>
        <row r="1936">
          <cell r="B1936" t="str">
            <v>162923</v>
          </cell>
          <cell r="C1936" t="str">
            <v>DIAMETRO 400-100 MM</v>
          </cell>
          <cell r="D1936" t="str">
            <v>UN</v>
          </cell>
          <cell r="E1936">
            <v>38.57</v>
          </cell>
        </row>
        <row r="1937">
          <cell r="B1937" t="str">
            <v>162924</v>
          </cell>
          <cell r="C1937" t="str">
            <v>DIAMETRO 400-200 MM</v>
          </cell>
          <cell r="D1937" t="str">
            <v>UN</v>
          </cell>
          <cell r="E1937">
            <v>42.58</v>
          </cell>
        </row>
        <row r="1938">
          <cell r="B1938" t="str">
            <v>162925</v>
          </cell>
          <cell r="C1938" t="str">
            <v>DIAMETRO 400-300 MM</v>
          </cell>
          <cell r="D1938" t="str">
            <v>UN</v>
          </cell>
          <cell r="E1938">
            <v>47.29</v>
          </cell>
        </row>
        <row r="1939">
          <cell r="B1939" t="str">
            <v>162926</v>
          </cell>
          <cell r="C1939" t="str">
            <v>DIAMETRO 400-400 MM</v>
          </cell>
          <cell r="D1939" t="str">
            <v>UN</v>
          </cell>
          <cell r="E1939">
            <v>51.96</v>
          </cell>
        </row>
        <row r="1940">
          <cell r="B1940" t="str">
            <v>162927</v>
          </cell>
          <cell r="C1940" t="str">
            <v>DIAMETRO 500-100 MM</v>
          </cell>
          <cell r="D1940" t="str">
            <v>UN</v>
          </cell>
          <cell r="E1940">
            <v>46.43</v>
          </cell>
        </row>
        <row r="1941">
          <cell r="B1941" t="str">
            <v>162928</v>
          </cell>
          <cell r="C1941" t="str">
            <v>DIAMETRO 500-200 MM</v>
          </cell>
          <cell r="D1941" t="str">
            <v>UN</v>
          </cell>
          <cell r="E1941">
            <v>50.95</v>
          </cell>
        </row>
        <row r="1942">
          <cell r="B1942" t="str">
            <v>162929</v>
          </cell>
          <cell r="C1942" t="str">
            <v>DIAMETRO 500-300 MM</v>
          </cell>
          <cell r="D1942" t="str">
            <v>UN</v>
          </cell>
          <cell r="E1942">
            <v>55.99</v>
          </cell>
        </row>
        <row r="1943">
          <cell r="B1943" t="str">
            <v>162930</v>
          </cell>
          <cell r="C1943" t="str">
            <v>DIAMETRO 500-500 MM</v>
          </cell>
          <cell r="D1943" t="str">
            <v>UN</v>
          </cell>
          <cell r="E1943">
            <v>65.67</v>
          </cell>
        </row>
        <row r="1944">
          <cell r="B1944" t="str">
            <v>162931</v>
          </cell>
          <cell r="C1944" t="str">
            <v>DIAMETRO 600-100 MM</v>
          </cell>
          <cell r="D1944" t="str">
            <v>UN</v>
          </cell>
          <cell r="E1944">
            <v>56.12</v>
          </cell>
        </row>
        <row r="1945">
          <cell r="B1945" t="str">
            <v>162932</v>
          </cell>
          <cell r="C1945" t="str">
            <v>DIAMETRO 600-200 MM</v>
          </cell>
          <cell r="D1945" t="str">
            <v>UN</v>
          </cell>
          <cell r="E1945">
            <v>61.04</v>
          </cell>
        </row>
        <row r="1946">
          <cell r="B1946" t="str">
            <v>162933</v>
          </cell>
          <cell r="C1946" t="str">
            <v>DIAMETRO 600-300 MM</v>
          </cell>
          <cell r="D1946" t="str">
            <v>UN</v>
          </cell>
          <cell r="E1946">
            <v>71.42</v>
          </cell>
        </row>
        <row r="1947">
          <cell r="B1947" t="str">
            <v>162934</v>
          </cell>
          <cell r="C1947" t="str">
            <v>DIAMETRO 600-400 MM</v>
          </cell>
          <cell r="D1947" t="str">
            <v>UN</v>
          </cell>
          <cell r="E1947">
            <v>81.48</v>
          </cell>
        </row>
        <row r="1948">
          <cell r="B1948" t="str">
            <v>162935</v>
          </cell>
          <cell r="C1948" t="str">
            <v>DIAMETRO 600- 600 MM</v>
          </cell>
          <cell r="D1948" t="str">
            <v>UN</v>
          </cell>
          <cell r="E1948">
            <v>103.72</v>
          </cell>
        </row>
        <row r="1950">
          <cell r="B1950" t="str">
            <v>163000</v>
          </cell>
          <cell r="C1950" t="str">
            <v>MONTAGEM DE TES DE FERRO FUNDIDO TIPO JE/F</v>
          </cell>
        </row>
        <row r="1951">
          <cell r="B1951" t="str">
            <v>163001</v>
          </cell>
          <cell r="C1951" t="str">
            <v>DIAMETRO 100-50 MM</v>
          </cell>
          <cell r="D1951" t="str">
            <v>UN</v>
          </cell>
          <cell r="E1951">
            <v>13.43</v>
          </cell>
        </row>
        <row r="1952">
          <cell r="B1952" t="str">
            <v>163002</v>
          </cell>
          <cell r="C1952" t="str">
            <v>DIAMETRO 150-50 MM</v>
          </cell>
          <cell r="D1952" t="str">
            <v>UN</v>
          </cell>
          <cell r="E1952">
            <v>15.46</v>
          </cell>
        </row>
        <row r="1953">
          <cell r="B1953" t="str">
            <v>163003</v>
          </cell>
          <cell r="C1953" t="str">
            <v>DIAMETRO 150-75 MM</v>
          </cell>
          <cell r="D1953" t="str">
            <v>UN</v>
          </cell>
          <cell r="E1953">
            <v>15.6</v>
          </cell>
        </row>
        <row r="1954">
          <cell r="B1954" t="str">
            <v>163004</v>
          </cell>
          <cell r="C1954" t="str">
            <v>DIAMETRO 200-50 MM</v>
          </cell>
          <cell r="D1954" t="str">
            <v>UN</v>
          </cell>
          <cell r="E1954">
            <v>19.53</v>
          </cell>
        </row>
        <row r="1955">
          <cell r="B1955" t="str">
            <v>163005</v>
          </cell>
          <cell r="C1955" t="str">
            <v>DIAMETRO 200-75 MM</v>
          </cell>
          <cell r="D1955" t="str">
            <v>UN</v>
          </cell>
          <cell r="E1955">
            <v>19.77</v>
          </cell>
        </row>
        <row r="1956">
          <cell r="B1956" t="str">
            <v>163006</v>
          </cell>
          <cell r="C1956" t="str">
            <v>DIAMETRO 200-100 MM</v>
          </cell>
          <cell r="D1956" t="str">
            <v>UN</v>
          </cell>
          <cell r="E1956">
            <v>23.22</v>
          </cell>
        </row>
        <row r="1957">
          <cell r="B1957" t="str">
            <v>163007</v>
          </cell>
          <cell r="C1957" t="str">
            <v>DIAMETRO 250-50 MM</v>
          </cell>
          <cell r="D1957" t="str">
            <v>UN</v>
          </cell>
          <cell r="E1957">
            <v>23.03</v>
          </cell>
        </row>
        <row r="1958">
          <cell r="B1958" t="str">
            <v>163008</v>
          </cell>
          <cell r="C1958" t="str">
            <v>DIAMETRO 250-75 MM</v>
          </cell>
          <cell r="D1958" t="str">
            <v>UN</v>
          </cell>
          <cell r="E1958">
            <v>23.24</v>
          </cell>
        </row>
        <row r="1959">
          <cell r="B1959" t="str">
            <v>163009</v>
          </cell>
          <cell r="C1959" t="str">
            <v>DIAMETRO 250-100 MM</v>
          </cell>
          <cell r="D1959" t="str">
            <v>UN</v>
          </cell>
          <cell r="E1959">
            <v>26.89</v>
          </cell>
        </row>
        <row r="1960">
          <cell r="B1960" t="str">
            <v>163010</v>
          </cell>
          <cell r="C1960" t="str">
            <v>DIAMETRO 300-100 MM</v>
          </cell>
          <cell r="D1960" t="str">
            <v>UN</v>
          </cell>
          <cell r="E1960">
            <v>31.36</v>
          </cell>
        </row>
        <row r="1961">
          <cell r="B1961" t="str">
            <v>163011</v>
          </cell>
          <cell r="C1961" t="str">
            <v>DIAMETRO 300-200 MM</v>
          </cell>
          <cell r="D1961" t="str">
            <v>UN</v>
          </cell>
          <cell r="E1961">
            <v>36.380000000000003</v>
          </cell>
        </row>
        <row r="1962">
          <cell r="B1962" t="str">
            <v>163012</v>
          </cell>
          <cell r="C1962" t="str">
            <v>DIAMETRO 300-300 MM</v>
          </cell>
          <cell r="D1962" t="str">
            <v>UN</v>
          </cell>
          <cell r="E1962">
            <v>44.63</v>
          </cell>
        </row>
        <row r="1963">
          <cell r="B1963" t="str">
            <v>163013</v>
          </cell>
          <cell r="C1963" t="str">
            <v>DIAMETRO 400-100 MM</v>
          </cell>
          <cell r="D1963" t="str">
            <v>UN</v>
          </cell>
          <cell r="E1963">
            <v>39.840000000000003</v>
          </cell>
        </row>
        <row r="1964">
          <cell r="B1964" t="str">
            <v>163014</v>
          </cell>
          <cell r="C1964" t="str">
            <v>DIAMETRO 400-200 MM</v>
          </cell>
          <cell r="D1964" t="str">
            <v>UN</v>
          </cell>
          <cell r="E1964">
            <v>45.12</v>
          </cell>
        </row>
        <row r="1965">
          <cell r="B1965" t="str">
            <v>163015</v>
          </cell>
          <cell r="C1965" t="str">
            <v>DIAMETRO 400-300 MM</v>
          </cell>
          <cell r="D1965" t="str">
            <v>UN</v>
          </cell>
          <cell r="E1965">
            <v>53.49</v>
          </cell>
        </row>
        <row r="1966">
          <cell r="B1966" t="str">
            <v>163016</v>
          </cell>
          <cell r="C1966" t="str">
            <v>DIAMETRO 400-400 MM</v>
          </cell>
          <cell r="D1966" t="str">
            <v>UN</v>
          </cell>
          <cell r="E1966">
            <v>61.1</v>
          </cell>
        </row>
        <row r="1967">
          <cell r="B1967" t="str">
            <v>163017</v>
          </cell>
          <cell r="C1967" t="str">
            <v>DIAMETRO 500-100 MM</v>
          </cell>
          <cell r="D1967" t="str">
            <v>UN</v>
          </cell>
          <cell r="E1967">
            <v>47.9</v>
          </cell>
        </row>
        <row r="1968">
          <cell r="B1968" t="str">
            <v>163018</v>
          </cell>
          <cell r="C1968" t="str">
            <v>DIAMETRO 500-200 MM</v>
          </cell>
          <cell r="D1968" t="str">
            <v>UN</v>
          </cell>
          <cell r="E1968">
            <v>53.58</v>
          </cell>
        </row>
        <row r="1969">
          <cell r="B1969" t="str">
            <v>163019</v>
          </cell>
          <cell r="C1969" t="str">
            <v>DIAMETRO 500-300 MM</v>
          </cell>
          <cell r="D1969" t="str">
            <v>UN</v>
          </cell>
          <cell r="E1969">
            <v>62.24</v>
          </cell>
        </row>
        <row r="1970">
          <cell r="B1970" t="str">
            <v>163020</v>
          </cell>
          <cell r="C1970" t="str">
            <v>DIAMETRO 500-500 MM</v>
          </cell>
          <cell r="D1970" t="str">
            <v>UN</v>
          </cell>
          <cell r="E1970">
            <v>79.38</v>
          </cell>
        </row>
        <row r="1971">
          <cell r="B1971" t="str">
            <v>163021</v>
          </cell>
          <cell r="C1971" t="str">
            <v>DIAMETRO 600-100 MM</v>
          </cell>
          <cell r="D1971" t="str">
            <v>UN</v>
          </cell>
          <cell r="E1971">
            <v>57.12</v>
          </cell>
        </row>
        <row r="1972">
          <cell r="B1972" t="str">
            <v>163022</v>
          </cell>
          <cell r="C1972" t="str">
            <v>DIAMETRO 600-200 MM</v>
          </cell>
          <cell r="D1972" t="str">
            <v>UN</v>
          </cell>
          <cell r="E1972">
            <v>63.58</v>
          </cell>
        </row>
        <row r="1973">
          <cell r="B1973" t="str">
            <v>163023</v>
          </cell>
          <cell r="C1973" t="str">
            <v>DIAMETRO 600-400 MM</v>
          </cell>
          <cell r="D1973" t="str">
            <v>UN</v>
          </cell>
          <cell r="E1973">
            <v>81.3</v>
          </cell>
        </row>
        <row r="1974">
          <cell r="B1974" t="str">
            <v>163024</v>
          </cell>
          <cell r="C1974" t="str">
            <v>DIAMETRO 600-600 MM</v>
          </cell>
          <cell r="D1974" t="str">
            <v>UN</v>
          </cell>
          <cell r="E1974">
            <v>102.74</v>
          </cell>
        </row>
        <row r="1976">
          <cell r="B1976" t="str">
            <v>163100</v>
          </cell>
          <cell r="C1976" t="str">
            <v>MONTAGEM DE REDUCOES DE FERRO FUNDIDO TIPO JE (P/B)</v>
          </cell>
        </row>
        <row r="1977">
          <cell r="B1977" t="str">
            <v>163101</v>
          </cell>
          <cell r="C1977" t="str">
            <v>DIAMETRO 100-50 MM</v>
          </cell>
          <cell r="D1977" t="str">
            <v>UN</v>
          </cell>
          <cell r="E1977">
            <v>7.44</v>
          </cell>
        </row>
        <row r="1978">
          <cell r="B1978" t="str">
            <v>163102</v>
          </cell>
          <cell r="C1978" t="str">
            <v>DIAMETRO 100-75 MM</v>
          </cell>
          <cell r="D1978" t="str">
            <v>UN</v>
          </cell>
          <cell r="E1978">
            <v>7.46</v>
          </cell>
        </row>
        <row r="1979">
          <cell r="B1979" t="str">
            <v>163103</v>
          </cell>
          <cell r="C1979" t="str">
            <v>DIAMETRO 150-75 MM</v>
          </cell>
          <cell r="D1979" t="str">
            <v>UN</v>
          </cell>
          <cell r="E1979">
            <v>8.8000000000000007</v>
          </cell>
        </row>
        <row r="1980">
          <cell r="B1980" t="str">
            <v>163104</v>
          </cell>
          <cell r="C1980" t="str">
            <v>DIAMETRO 150-100 MM</v>
          </cell>
          <cell r="D1980" t="str">
            <v>UN</v>
          </cell>
          <cell r="E1980">
            <v>11.27</v>
          </cell>
        </row>
        <row r="1981">
          <cell r="B1981" t="str">
            <v>163105</v>
          </cell>
          <cell r="C1981" t="str">
            <v>DIAMETRO 200-100 MM</v>
          </cell>
          <cell r="D1981" t="str">
            <v>UN</v>
          </cell>
          <cell r="E1981">
            <v>13.4</v>
          </cell>
        </row>
        <row r="1982">
          <cell r="B1982" t="str">
            <v>163106</v>
          </cell>
          <cell r="C1982" t="str">
            <v>DIAMETRO 200-150 MM</v>
          </cell>
          <cell r="D1982" t="str">
            <v>UN</v>
          </cell>
          <cell r="E1982">
            <v>14.45</v>
          </cell>
        </row>
        <row r="1983">
          <cell r="B1983" t="str">
            <v>163107</v>
          </cell>
          <cell r="C1983" t="str">
            <v>DIAMETRO 250-150 MM</v>
          </cell>
          <cell r="D1983" t="str">
            <v>UN</v>
          </cell>
          <cell r="E1983">
            <v>18.73</v>
          </cell>
        </row>
        <row r="1984">
          <cell r="B1984" t="str">
            <v>163108</v>
          </cell>
          <cell r="C1984" t="str">
            <v>DIAMETRO 250-200 MM</v>
          </cell>
          <cell r="D1984" t="str">
            <v>UN</v>
          </cell>
          <cell r="E1984">
            <v>20.010000000000002</v>
          </cell>
        </row>
        <row r="1985">
          <cell r="B1985" t="str">
            <v>163109</v>
          </cell>
          <cell r="C1985" t="str">
            <v>DIAMETRO 300-150 MM</v>
          </cell>
          <cell r="D1985" t="str">
            <v>UN</v>
          </cell>
          <cell r="E1985">
            <v>21.18</v>
          </cell>
        </row>
        <row r="1986">
          <cell r="B1986" t="str">
            <v>163110</v>
          </cell>
          <cell r="C1986" t="str">
            <v>DIAMETRO 300-200 MM</v>
          </cell>
          <cell r="D1986" t="str">
            <v>UN</v>
          </cell>
          <cell r="E1986">
            <v>22.57</v>
          </cell>
        </row>
        <row r="1987">
          <cell r="B1987" t="str">
            <v>163111</v>
          </cell>
          <cell r="C1987" t="str">
            <v>DIAMETRO 300-250 MM</v>
          </cell>
          <cell r="D1987" t="str">
            <v>UN</v>
          </cell>
          <cell r="E1987">
            <v>25.27</v>
          </cell>
        </row>
        <row r="1988">
          <cell r="B1988" t="str">
            <v>163112</v>
          </cell>
          <cell r="C1988" t="str">
            <v>DIAMETRO 350-200 MM</v>
          </cell>
          <cell r="D1988" t="str">
            <v>UN</v>
          </cell>
          <cell r="E1988">
            <v>26.42</v>
          </cell>
        </row>
        <row r="1989">
          <cell r="B1989" t="str">
            <v>163113</v>
          </cell>
          <cell r="C1989" t="str">
            <v>DIAMETRO 350-250 MM</v>
          </cell>
          <cell r="D1989" t="str">
            <v>UN</v>
          </cell>
          <cell r="E1989">
            <v>29.15</v>
          </cell>
        </row>
        <row r="1990">
          <cell r="B1990" t="str">
            <v>163114</v>
          </cell>
          <cell r="C1990" t="str">
            <v>DIAMETRO 350-300 MM</v>
          </cell>
          <cell r="D1990" t="str">
            <v>UN</v>
          </cell>
          <cell r="E1990">
            <v>32.700000000000003</v>
          </cell>
        </row>
        <row r="1991">
          <cell r="B1991" t="str">
            <v>163115</v>
          </cell>
          <cell r="C1991" t="str">
            <v>DIAMETRO 400-250 MM</v>
          </cell>
          <cell r="D1991" t="str">
            <v>UN</v>
          </cell>
          <cell r="E1991">
            <v>30.01</v>
          </cell>
        </row>
        <row r="1992">
          <cell r="B1992" t="str">
            <v>163116</v>
          </cell>
          <cell r="C1992" t="str">
            <v>DIAMETRO 400- 300 MM</v>
          </cell>
          <cell r="D1992" t="str">
            <v>UN</v>
          </cell>
          <cell r="E1992">
            <v>33.58</v>
          </cell>
        </row>
        <row r="1993">
          <cell r="B1993" t="str">
            <v>163117</v>
          </cell>
          <cell r="C1993" t="str">
            <v>DIAMETRO 400- 350 MM</v>
          </cell>
          <cell r="D1993" t="str">
            <v>UN</v>
          </cell>
          <cell r="E1993">
            <v>36.130000000000003</v>
          </cell>
        </row>
        <row r="1994">
          <cell r="B1994" t="str">
            <v>163118</v>
          </cell>
          <cell r="C1994" t="str">
            <v>DIAMETRO 500- 350 MM</v>
          </cell>
          <cell r="D1994" t="str">
            <v>UN</v>
          </cell>
          <cell r="E1994">
            <v>40.81</v>
          </cell>
        </row>
        <row r="1995">
          <cell r="B1995" t="str">
            <v>163119</v>
          </cell>
          <cell r="C1995" t="str">
            <v>DIAMETRO 500- 400 MM</v>
          </cell>
          <cell r="D1995" t="str">
            <v>UN</v>
          </cell>
          <cell r="E1995">
            <v>43.27</v>
          </cell>
        </row>
        <row r="1996">
          <cell r="B1996" t="str">
            <v>163120</v>
          </cell>
          <cell r="C1996" t="str">
            <v>DIAMETRO 600- 400 MM</v>
          </cell>
          <cell r="D1996" t="str">
            <v>UN</v>
          </cell>
          <cell r="E1996">
            <v>50.08</v>
          </cell>
        </row>
        <row r="1997">
          <cell r="B1997" t="str">
            <v>163121</v>
          </cell>
          <cell r="C1997" t="str">
            <v>DIAMETRO 600- 500 MM</v>
          </cell>
          <cell r="D1997" t="str">
            <v>UN</v>
          </cell>
          <cell r="E1997">
            <v>55.64</v>
          </cell>
        </row>
        <row r="1999">
          <cell r="B1999" t="str">
            <v>163200</v>
          </cell>
          <cell r="C1999" t="str">
            <v>MONTAGEM DE LUVAS FOFO TIPO JE</v>
          </cell>
        </row>
        <row r="2000">
          <cell r="B2000" t="str">
            <v>163201</v>
          </cell>
          <cell r="C2000" t="str">
            <v>DIAMETRO 100 MM</v>
          </cell>
          <cell r="D2000" t="str">
            <v>UN</v>
          </cell>
          <cell r="E2000">
            <v>10.25</v>
          </cell>
        </row>
        <row r="2001">
          <cell r="B2001" t="str">
            <v>163202</v>
          </cell>
          <cell r="C2001" t="str">
            <v>DIAMETRO 150 MM</v>
          </cell>
          <cell r="D2001" t="str">
            <v>UN</v>
          </cell>
          <cell r="E2001">
            <v>12.75</v>
          </cell>
        </row>
        <row r="2002">
          <cell r="B2002" t="str">
            <v>163203</v>
          </cell>
          <cell r="C2002" t="str">
            <v>DIAMETRO 200 MM</v>
          </cell>
          <cell r="D2002" t="str">
            <v>UN</v>
          </cell>
          <cell r="E2002">
            <v>16.809999999999999</v>
          </cell>
        </row>
        <row r="2003">
          <cell r="B2003" t="str">
            <v>163204</v>
          </cell>
          <cell r="C2003" t="str">
            <v>DIAMETRO 250 MM</v>
          </cell>
          <cell r="D2003" t="str">
            <v>UN</v>
          </cell>
          <cell r="E2003">
            <v>20.5</v>
          </cell>
        </row>
        <row r="2004">
          <cell r="B2004" t="str">
            <v>163205</v>
          </cell>
          <cell r="C2004" t="str">
            <v>DIAMETRO 300 MM</v>
          </cell>
          <cell r="D2004" t="str">
            <v>UN</v>
          </cell>
          <cell r="E2004">
            <v>24.77</v>
          </cell>
        </row>
        <row r="2005">
          <cell r="B2005" t="str">
            <v>163206</v>
          </cell>
          <cell r="C2005" t="str">
            <v>DIAMETRO 400 MM</v>
          </cell>
          <cell r="D2005" t="str">
            <v>UN</v>
          </cell>
          <cell r="E2005">
            <v>32.93</v>
          </cell>
        </row>
        <row r="2006">
          <cell r="B2006" t="str">
            <v>163207</v>
          </cell>
          <cell r="C2006" t="str">
            <v>DIAMETRO 500 MM</v>
          </cell>
          <cell r="D2006" t="str">
            <v>UN</v>
          </cell>
          <cell r="E2006">
            <v>40.729999999999997</v>
          </cell>
        </row>
        <row r="2007">
          <cell r="B2007" t="str">
            <v>163208</v>
          </cell>
          <cell r="C2007" t="str">
            <v>DIAMETRO 600 MM</v>
          </cell>
          <cell r="D2007" t="str">
            <v>UN</v>
          </cell>
          <cell r="E2007">
            <v>50.2</v>
          </cell>
        </row>
        <row r="2009">
          <cell r="B2009" t="str">
            <v>163300</v>
          </cell>
          <cell r="C2009" t="str">
            <v>MONTAGEM DE CAP DE FERRO FUNDIDO TIPO JE</v>
          </cell>
        </row>
        <row r="2010">
          <cell r="B2010" t="str">
            <v>163301</v>
          </cell>
          <cell r="C2010" t="str">
            <v>DIAMETRO 100 MM</v>
          </cell>
          <cell r="D2010" t="str">
            <v>UN</v>
          </cell>
          <cell r="E2010">
            <v>5.05</v>
          </cell>
        </row>
        <row r="2011">
          <cell r="B2011" t="str">
            <v>163302</v>
          </cell>
          <cell r="C2011" t="str">
            <v>DIAMETRO 150 MM</v>
          </cell>
          <cell r="D2011" t="str">
            <v>UN</v>
          </cell>
          <cell r="E2011">
            <v>6.41</v>
          </cell>
        </row>
        <row r="2012">
          <cell r="B2012" t="str">
            <v>163303</v>
          </cell>
          <cell r="C2012" t="str">
            <v>DIAMETRO 200 MM</v>
          </cell>
          <cell r="D2012" t="str">
            <v>UN</v>
          </cell>
          <cell r="E2012">
            <v>8.4499999999999993</v>
          </cell>
        </row>
        <row r="2013">
          <cell r="B2013" t="str">
            <v>163304</v>
          </cell>
          <cell r="C2013" t="str">
            <v>DIAMETRO 250 MM</v>
          </cell>
          <cell r="D2013" t="str">
            <v>UN</v>
          </cell>
          <cell r="E2013">
            <v>10.37</v>
          </cell>
        </row>
        <row r="2014">
          <cell r="B2014" t="str">
            <v>163305</v>
          </cell>
          <cell r="C2014" t="str">
            <v>DIAMETRO 300 MM</v>
          </cell>
          <cell r="D2014" t="str">
            <v>UN</v>
          </cell>
          <cell r="E2014">
            <v>13.12</v>
          </cell>
        </row>
        <row r="2015">
          <cell r="B2015" t="str">
            <v>163306</v>
          </cell>
          <cell r="C2015" t="str">
            <v>DIAMETRO 400 MM</v>
          </cell>
          <cell r="D2015" t="str">
            <v>UN</v>
          </cell>
          <cell r="E2015">
            <v>17.75</v>
          </cell>
        </row>
        <row r="2016">
          <cell r="B2016" t="str">
            <v>163307</v>
          </cell>
          <cell r="C2016" t="str">
            <v>DIAMETRO 500 MM</v>
          </cell>
          <cell r="D2016" t="str">
            <v>UN</v>
          </cell>
          <cell r="E2016">
            <v>22.63</v>
          </cell>
        </row>
        <row r="2017">
          <cell r="B2017" t="str">
            <v>163308</v>
          </cell>
          <cell r="C2017" t="str">
            <v>DIAMETRO 600 MM</v>
          </cell>
          <cell r="D2017" t="str">
            <v>UN</v>
          </cell>
          <cell r="E2017">
            <v>28.76</v>
          </cell>
        </row>
        <row r="2019">
          <cell r="B2019" t="str">
            <v>163400</v>
          </cell>
          <cell r="C2019" t="str">
            <v>MONTAGEM DE EXTREMIDADES DE FERRO FUNDIDO JE/F</v>
          </cell>
        </row>
        <row r="2020">
          <cell r="B2020" t="str">
            <v>163401</v>
          </cell>
          <cell r="C2020" t="str">
            <v>DIAMETRO 100 MM</v>
          </cell>
          <cell r="D2020" t="str">
            <v>UN</v>
          </cell>
          <cell r="E2020">
            <v>11.18</v>
          </cell>
        </row>
        <row r="2021">
          <cell r="B2021" t="str">
            <v>163402</v>
          </cell>
          <cell r="C2021" t="str">
            <v>DIAMETRO 150 MM</v>
          </cell>
          <cell r="D2021" t="str">
            <v>UN</v>
          </cell>
          <cell r="E2021">
            <v>14.97</v>
          </cell>
        </row>
        <row r="2022">
          <cell r="B2022" t="str">
            <v>163403</v>
          </cell>
          <cell r="C2022" t="str">
            <v>DIAMETRO 200 MM</v>
          </cell>
          <cell r="D2022" t="str">
            <v>UN</v>
          </cell>
          <cell r="E2022">
            <v>18.63</v>
          </cell>
        </row>
        <row r="2023">
          <cell r="B2023" t="str">
            <v>163404</v>
          </cell>
          <cell r="C2023" t="str">
            <v>DIAMETRO 250 MM</v>
          </cell>
          <cell r="D2023" t="str">
            <v>UN</v>
          </cell>
          <cell r="E2023">
            <v>23.64</v>
          </cell>
        </row>
        <row r="2024">
          <cell r="B2024" t="str">
            <v>163405</v>
          </cell>
          <cell r="C2024" t="str">
            <v>DIAMETRO 300 MM</v>
          </cell>
          <cell r="D2024" t="str">
            <v>UN</v>
          </cell>
          <cell r="E2024">
            <v>29.91</v>
          </cell>
        </row>
        <row r="2025">
          <cell r="B2025" t="str">
            <v>163406</v>
          </cell>
          <cell r="C2025" t="str">
            <v>DIAMETRO 400 MM</v>
          </cell>
          <cell r="D2025" t="str">
            <v>UN</v>
          </cell>
          <cell r="E2025">
            <v>40.29</v>
          </cell>
        </row>
        <row r="2026">
          <cell r="B2026" t="str">
            <v>163407</v>
          </cell>
          <cell r="C2026" t="str">
            <v>DIAMETRO 500 MM</v>
          </cell>
          <cell r="D2026" t="str">
            <v>UN</v>
          </cell>
          <cell r="E2026">
            <v>51.63</v>
          </cell>
        </row>
        <row r="2027">
          <cell r="B2027" t="str">
            <v>163408</v>
          </cell>
          <cell r="C2027" t="str">
            <v>DIAMETRO 600 MM</v>
          </cell>
          <cell r="D2027" t="str">
            <v>UN</v>
          </cell>
          <cell r="E2027">
            <v>65.86</v>
          </cell>
        </row>
        <row r="2029">
          <cell r="B2029" t="str">
            <v>163500</v>
          </cell>
          <cell r="C2029" t="str">
            <v>MONTAGEM DE EXTREMIDADES DE FERRO FUNDIDO TIPO FP</v>
          </cell>
        </row>
        <row r="2030">
          <cell r="B2030" t="str">
            <v>163501</v>
          </cell>
          <cell r="C2030" t="str">
            <v>DIAMETRO 100 MM</v>
          </cell>
          <cell r="D2030" t="str">
            <v>UN</v>
          </cell>
          <cell r="E2030">
            <v>12.07</v>
          </cell>
        </row>
        <row r="2031">
          <cell r="B2031" t="str">
            <v>163502</v>
          </cell>
          <cell r="C2031" t="str">
            <v>DIAMETRO 150 MM</v>
          </cell>
          <cell r="D2031" t="str">
            <v>UN</v>
          </cell>
          <cell r="E2031">
            <v>17.3</v>
          </cell>
        </row>
        <row r="2032">
          <cell r="B2032" t="str">
            <v>163503</v>
          </cell>
          <cell r="C2032" t="str">
            <v>DIAMETRO 200 MM</v>
          </cell>
          <cell r="D2032" t="str">
            <v>UN</v>
          </cell>
          <cell r="E2032">
            <v>20.7</v>
          </cell>
        </row>
        <row r="2033">
          <cell r="B2033" t="str">
            <v>163504</v>
          </cell>
          <cell r="C2033" t="str">
            <v>DIAMETRO 250 MM</v>
          </cell>
          <cell r="D2033" t="str">
            <v>UN</v>
          </cell>
          <cell r="E2033">
            <v>27.09</v>
          </cell>
        </row>
        <row r="2034">
          <cell r="B2034" t="str">
            <v>163505</v>
          </cell>
          <cell r="C2034" t="str">
            <v>DIAMETRO 300 MM</v>
          </cell>
          <cell r="D2034" t="str">
            <v>UN</v>
          </cell>
          <cell r="E2034">
            <v>35.56</v>
          </cell>
        </row>
        <row r="2035">
          <cell r="B2035" t="str">
            <v>163506</v>
          </cell>
          <cell r="C2035" t="str">
            <v>DIAMETRO 400 MM</v>
          </cell>
          <cell r="D2035" t="str">
            <v>UN</v>
          </cell>
          <cell r="E2035">
            <v>48.63</v>
          </cell>
        </row>
        <row r="2036">
          <cell r="B2036" t="str">
            <v>163507</v>
          </cell>
          <cell r="C2036" t="str">
            <v>DIAMETRO 500 MM</v>
          </cell>
          <cell r="D2036" t="str">
            <v>UN</v>
          </cell>
          <cell r="E2036">
            <v>64.31</v>
          </cell>
        </row>
        <row r="2037">
          <cell r="B2037" t="str">
            <v>163508</v>
          </cell>
          <cell r="C2037" t="str">
            <v>DIAMETRO 600 MM</v>
          </cell>
          <cell r="D2037" t="str">
            <v>UN</v>
          </cell>
          <cell r="E2037">
            <v>84.49</v>
          </cell>
        </row>
        <row r="2039">
          <cell r="B2039" t="str">
            <v>163600</v>
          </cell>
          <cell r="C2039" t="str">
            <v>MONTAGEM DE FLANGES AVULSOS EM TUBOS DE FERRO FUNDIDO</v>
          </cell>
        </row>
        <row r="2040">
          <cell r="B2040" t="str">
            <v>163601</v>
          </cell>
          <cell r="C2040" t="str">
            <v>DIAMETRO 100 MM</v>
          </cell>
          <cell r="D2040" t="str">
            <v>UN</v>
          </cell>
          <cell r="E2040">
            <v>49.48</v>
          </cell>
        </row>
        <row r="2041">
          <cell r="B2041" t="str">
            <v>163602</v>
          </cell>
          <cell r="C2041" t="str">
            <v>DIAMETRO 150 MM</v>
          </cell>
          <cell r="D2041" t="str">
            <v>UN</v>
          </cell>
          <cell r="E2041">
            <v>58.83</v>
          </cell>
        </row>
        <row r="2042">
          <cell r="B2042" t="str">
            <v>163603</v>
          </cell>
          <cell r="C2042" t="str">
            <v>DIAMETRO 200 MM</v>
          </cell>
          <cell r="D2042" t="str">
            <v>UN</v>
          </cell>
          <cell r="E2042">
            <v>72.8</v>
          </cell>
        </row>
        <row r="2043">
          <cell r="B2043" t="str">
            <v>163604</v>
          </cell>
          <cell r="C2043" t="str">
            <v>DIAMETRO 250 MM</v>
          </cell>
          <cell r="D2043" t="str">
            <v>UN</v>
          </cell>
          <cell r="E2043">
            <v>90.02</v>
          </cell>
        </row>
        <row r="2044">
          <cell r="B2044" t="str">
            <v>163605</v>
          </cell>
          <cell r="C2044" t="str">
            <v>DIAMETRO 300 MM</v>
          </cell>
          <cell r="D2044" t="str">
            <v>UN</v>
          </cell>
          <cell r="E2044">
            <v>111.33</v>
          </cell>
        </row>
        <row r="2045">
          <cell r="B2045" t="str">
            <v>163606</v>
          </cell>
          <cell r="C2045" t="str">
            <v>DIAMETRO 400 MM</v>
          </cell>
          <cell r="D2045" t="str">
            <v>UN</v>
          </cell>
          <cell r="E2045">
            <v>167.64</v>
          </cell>
        </row>
        <row r="2046">
          <cell r="B2046" t="str">
            <v>163607</v>
          </cell>
          <cell r="C2046" t="str">
            <v>DIAMETRO 500 MM</v>
          </cell>
          <cell r="D2046" t="str">
            <v>UN</v>
          </cell>
          <cell r="E2046">
            <v>241.31</v>
          </cell>
        </row>
        <row r="2047">
          <cell r="B2047" t="str">
            <v>163608</v>
          </cell>
          <cell r="C2047" t="str">
            <v>DIAMETRO 600 MM</v>
          </cell>
          <cell r="D2047" t="str">
            <v>UN</v>
          </cell>
          <cell r="E2047">
            <v>350.5</v>
          </cell>
        </row>
        <row r="2048">
          <cell r="B2048" t="str">
            <v>163609</v>
          </cell>
          <cell r="C2048" t="str">
            <v>DIAMETRO 700 MM</v>
          </cell>
          <cell r="D2048" t="str">
            <v>UN</v>
          </cell>
          <cell r="E2048">
            <v>452.41</v>
          </cell>
        </row>
        <row r="2049">
          <cell r="B2049" t="str">
            <v>163610</v>
          </cell>
          <cell r="C2049" t="str">
            <v>DIAMETRO 800 MM</v>
          </cell>
          <cell r="D2049" t="str">
            <v>UN</v>
          </cell>
          <cell r="E2049">
            <v>565.54</v>
          </cell>
        </row>
        <row r="2051">
          <cell r="B2051" t="str">
            <v>163700</v>
          </cell>
          <cell r="C2051" t="str">
            <v>MONTAGEM DE CARRETEIS PARA UNIAO COM FLANGES</v>
          </cell>
        </row>
        <row r="2052">
          <cell r="B2052" t="str">
            <v>163701</v>
          </cell>
          <cell r="C2052" t="str">
            <v>DIAMETRO 100 MM</v>
          </cell>
          <cell r="D2052" t="str">
            <v>UN</v>
          </cell>
          <cell r="E2052">
            <v>13.26</v>
          </cell>
        </row>
        <row r="2053">
          <cell r="B2053" t="str">
            <v>163702</v>
          </cell>
          <cell r="C2053" t="str">
            <v>DIAMETRO 150 MM</v>
          </cell>
          <cell r="D2053" t="str">
            <v>UN</v>
          </cell>
          <cell r="E2053">
            <v>18.96</v>
          </cell>
        </row>
        <row r="2054">
          <cell r="B2054" t="str">
            <v>163703</v>
          </cell>
          <cell r="C2054" t="str">
            <v>DIAMETRO 200 MM</v>
          </cell>
          <cell r="D2054" t="str">
            <v>UN</v>
          </cell>
          <cell r="E2054">
            <v>22.84</v>
          </cell>
        </row>
        <row r="2055">
          <cell r="B2055" t="str">
            <v>163704</v>
          </cell>
          <cell r="C2055" t="str">
            <v>DIAMETRO 250 MM</v>
          </cell>
          <cell r="D2055" t="str">
            <v>UN</v>
          </cell>
          <cell r="E2055">
            <v>30</v>
          </cell>
        </row>
        <row r="2056">
          <cell r="B2056" t="str">
            <v>163705</v>
          </cell>
          <cell r="C2056" t="str">
            <v>DIAMETRO 300 MM</v>
          </cell>
          <cell r="D2056" t="str">
            <v>UN</v>
          </cell>
          <cell r="E2056">
            <v>38.51</v>
          </cell>
        </row>
        <row r="2057">
          <cell r="B2057" t="str">
            <v>163706</v>
          </cell>
          <cell r="C2057" t="str">
            <v>DIAMETRO 400 MM</v>
          </cell>
          <cell r="D2057" t="str">
            <v>UN</v>
          </cell>
          <cell r="E2057">
            <v>52.96</v>
          </cell>
        </row>
        <row r="2058">
          <cell r="B2058" t="str">
            <v>163707</v>
          </cell>
          <cell r="C2058" t="str">
            <v>DIAMETRO 500 MM</v>
          </cell>
          <cell r="D2058" t="str">
            <v>UN</v>
          </cell>
          <cell r="E2058">
            <v>69.14</v>
          </cell>
        </row>
        <row r="2059">
          <cell r="B2059" t="str">
            <v>163708</v>
          </cell>
          <cell r="C2059" t="str">
            <v>DIAMETRO 600 MM</v>
          </cell>
          <cell r="D2059" t="str">
            <v>UN</v>
          </cell>
          <cell r="E2059">
            <v>89.82</v>
          </cell>
        </row>
        <row r="2060">
          <cell r="B2060" t="str">
            <v>163709</v>
          </cell>
          <cell r="C2060" t="str">
            <v>DIAMETRO 700 MM</v>
          </cell>
          <cell r="D2060" t="str">
            <v>UN</v>
          </cell>
          <cell r="E2060">
            <v>118.09</v>
          </cell>
        </row>
        <row r="2061">
          <cell r="B2061" t="str">
            <v>163710</v>
          </cell>
          <cell r="C2061" t="str">
            <v>DIAMETRO 800 MM</v>
          </cell>
          <cell r="D2061" t="str">
            <v>UN</v>
          </cell>
          <cell r="E2061">
            <v>164.84</v>
          </cell>
        </row>
        <row r="2062">
          <cell r="B2062" t="str">
            <v>163711</v>
          </cell>
          <cell r="C2062" t="str">
            <v>DIAMETRO 900 MM</v>
          </cell>
          <cell r="D2062" t="str">
            <v>UN</v>
          </cell>
          <cell r="E2062">
            <v>196.76</v>
          </cell>
        </row>
        <row r="2063">
          <cell r="B2063" t="str">
            <v>163712</v>
          </cell>
          <cell r="C2063" t="str">
            <v>DIAMETRO 1000 MM</v>
          </cell>
          <cell r="D2063" t="str">
            <v>UN</v>
          </cell>
          <cell r="E2063">
            <v>236.75</v>
          </cell>
        </row>
        <row r="2065">
          <cell r="B2065" t="str">
            <v>163800</v>
          </cell>
          <cell r="C2065" t="str">
            <v>MONTAGEM DE CURVAS DE FERRO FUNDIDO 90 GR TIPO FF</v>
          </cell>
        </row>
        <row r="2066">
          <cell r="B2066" t="str">
            <v>163801</v>
          </cell>
          <cell r="C2066" t="str">
            <v>DIAMETRO 100 MM</v>
          </cell>
          <cell r="D2066" t="str">
            <v>UN</v>
          </cell>
          <cell r="E2066">
            <v>12.24</v>
          </cell>
        </row>
        <row r="2067">
          <cell r="B2067" t="str">
            <v>163802</v>
          </cell>
          <cell r="C2067" t="str">
            <v>DIAMETRO 150 MM</v>
          </cell>
          <cell r="D2067" t="str">
            <v>UN</v>
          </cell>
          <cell r="E2067">
            <v>17.600000000000001</v>
          </cell>
        </row>
        <row r="2068">
          <cell r="B2068" t="str">
            <v>163803</v>
          </cell>
          <cell r="C2068" t="str">
            <v>DIAMETRO 200 MM</v>
          </cell>
          <cell r="D2068" t="str">
            <v>UN</v>
          </cell>
          <cell r="E2068">
            <v>21.25</v>
          </cell>
        </row>
        <row r="2069">
          <cell r="B2069" t="str">
            <v>163804</v>
          </cell>
          <cell r="C2069" t="str">
            <v>DIAMETRO 250 MM</v>
          </cell>
          <cell r="D2069" t="str">
            <v>UN</v>
          </cell>
          <cell r="E2069">
            <v>28.3</v>
          </cell>
        </row>
        <row r="2070">
          <cell r="B2070" t="str">
            <v>163805</v>
          </cell>
          <cell r="C2070" t="str">
            <v>DIAMETRO 300 MM</v>
          </cell>
          <cell r="D2070" t="str">
            <v>UN</v>
          </cell>
          <cell r="E2070">
            <v>37.51</v>
          </cell>
        </row>
        <row r="2071">
          <cell r="B2071" t="str">
            <v>163806</v>
          </cell>
          <cell r="C2071" t="str">
            <v>DIAMETRO 400 MM</v>
          </cell>
          <cell r="D2071" t="str">
            <v>UN</v>
          </cell>
          <cell r="E2071">
            <v>52.28</v>
          </cell>
        </row>
        <row r="2072">
          <cell r="B2072" t="str">
            <v>163807</v>
          </cell>
          <cell r="C2072" t="str">
            <v>DIAMETRO 500 MM</v>
          </cell>
          <cell r="D2072" t="str">
            <v>UN</v>
          </cell>
          <cell r="E2072">
            <v>70.599999999999994</v>
          </cell>
        </row>
        <row r="2073">
          <cell r="B2073" t="str">
            <v>163808</v>
          </cell>
          <cell r="C2073" t="str">
            <v>DIAMETRO 600 MM</v>
          </cell>
          <cell r="D2073" t="str">
            <v>UN</v>
          </cell>
          <cell r="E2073">
            <v>132.1</v>
          </cell>
        </row>
        <row r="2074">
          <cell r="B2074" t="str">
            <v>163809</v>
          </cell>
          <cell r="C2074" t="str">
            <v>DIAMETRO 700 MM</v>
          </cell>
          <cell r="D2074" t="str">
            <v>UN</v>
          </cell>
          <cell r="E2074">
            <v>126.74</v>
          </cell>
        </row>
        <row r="2075">
          <cell r="B2075" t="str">
            <v>163810</v>
          </cell>
          <cell r="C2075" t="str">
            <v>DIAMETRO 800 MM</v>
          </cell>
          <cell r="D2075" t="str">
            <v>UN</v>
          </cell>
          <cell r="E2075">
            <v>179.97</v>
          </cell>
        </row>
        <row r="2076">
          <cell r="B2076" t="str">
            <v>163811</v>
          </cell>
          <cell r="C2076" t="str">
            <v>DIAMETRO 900 MM</v>
          </cell>
          <cell r="D2076" t="str">
            <v>UN</v>
          </cell>
          <cell r="E2076">
            <v>221.48</v>
          </cell>
        </row>
        <row r="2077">
          <cell r="B2077" t="str">
            <v>163812</v>
          </cell>
          <cell r="C2077" t="str">
            <v>DIAMETRO 1000 MM</v>
          </cell>
          <cell r="D2077" t="str">
            <v>UN</v>
          </cell>
          <cell r="E2077">
            <v>271.52999999999997</v>
          </cell>
        </row>
        <row r="2079">
          <cell r="B2079" t="str">
            <v>163900</v>
          </cell>
          <cell r="C2079" t="str">
            <v>MONTAGEM DE CURVAS DE PE FOFO 90GR TIPO FF</v>
          </cell>
        </row>
        <row r="2080">
          <cell r="B2080" t="str">
            <v>163901</v>
          </cell>
          <cell r="C2080" t="str">
            <v>DIAMETRO 100 MM</v>
          </cell>
          <cell r="D2080" t="str">
            <v>UN</v>
          </cell>
          <cell r="E2080">
            <v>13.91</v>
          </cell>
        </row>
        <row r="2081">
          <cell r="B2081" t="str">
            <v>163902</v>
          </cell>
          <cell r="C2081" t="str">
            <v>DIAMETRO 150 MM</v>
          </cell>
          <cell r="D2081" t="str">
            <v>UN</v>
          </cell>
          <cell r="E2081">
            <v>20.440000000000001</v>
          </cell>
        </row>
        <row r="2082">
          <cell r="B2082" t="str">
            <v>163903</v>
          </cell>
          <cell r="C2082" t="str">
            <v>DIAMETRO 200 MM</v>
          </cell>
          <cell r="D2082" t="str">
            <v>UN</v>
          </cell>
          <cell r="E2082">
            <v>25.44</v>
          </cell>
        </row>
        <row r="2083">
          <cell r="B2083" t="str">
            <v>163904</v>
          </cell>
          <cell r="C2083" t="str">
            <v>DIAMETRO 250 MM</v>
          </cell>
          <cell r="D2083" t="str">
            <v>UN</v>
          </cell>
          <cell r="E2083">
            <v>33.82</v>
          </cell>
        </row>
        <row r="2084">
          <cell r="B2084" t="str">
            <v>163905</v>
          </cell>
          <cell r="C2084" t="str">
            <v>DIAMETRO 300 MM</v>
          </cell>
          <cell r="D2084" t="str">
            <v>UN</v>
          </cell>
          <cell r="E2084">
            <v>44.92</v>
          </cell>
        </row>
        <row r="2085">
          <cell r="B2085" t="str">
            <v>163906</v>
          </cell>
          <cell r="C2085" t="str">
            <v>DIAMETRO 400 MM</v>
          </cell>
          <cell r="D2085" t="str">
            <v>UN</v>
          </cell>
          <cell r="E2085">
            <v>66.28</v>
          </cell>
        </row>
        <row r="2086">
          <cell r="B2086" t="str">
            <v>163907</v>
          </cell>
          <cell r="C2086" t="str">
            <v>DIAMETRO 500 MM</v>
          </cell>
          <cell r="D2086" t="str">
            <v>UN</v>
          </cell>
          <cell r="E2086">
            <v>91.23</v>
          </cell>
        </row>
        <row r="2087">
          <cell r="B2087" t="str">
            <v>163908</v>
          </cell>
          <cell r="C2087" t="str">
            <v>DIAMETRO 600 MM</v>
          </cell>
          <cell r="D2087" t="str">
            <v>UN</v>
          </cell>
          <cell r="E2087">
            <v>125.69</v>
          </cell>
        </row>
        <row r="2089">
          <cell r="B2089" t="str">
            <v>164000</v>
          </cell>
          <cell r="C2089" t="str">
            <v>MONTAGEM DE CURVAS DE FERRO FUNDIDO 45 GR TIPO FF</v>
          </cell>
        </row>
        <row r="2090">
          <cell r="B2090" t="str">
            <v>164001</v>
          </cell>
          <cell r="C2090" t="str">
            <v>DIAMETRO 100 MM</v>
          </cell>
          <cell r="D2090" t="str">
            <v>UN</v>
          </cell>
          <cell r="E2090">
            <v>12.22</v>
          </cell>
        </row>
        <row r="2091">
          <cell r="B2091" t="str">
            <v>164002</v>
          </cell>
          <cell r="C2091" t="str">
            <v>DIAMETRO 150 MM</v>
          </cell>
          <cell r="D2091" t="str">
            <v>UN</v>
          </cell>
          <cell r="E2091">
            <v>17.5</v>
          </cell>
        </row>
        <row r="2092">
          <cell r="B2092" t="str">
            <v>164003</v>
          </cell>
          <cell r="C2092" t="str">
            <v>DIAMETRO 200 MM</v>
          </cell>
          <cell r="D2092" t="str">
            <v>UN</v>
          </cell>
          <cell r="E2092">
            <v>21.12</v>
          </cell>
        </row>
        <row r="2093">
          <cell r="B2093" t="str">
            <v>164004</v>
          </cell>
          <cell r="C2093" t="str">
            <v>DIAMETRO 250 MM</v>
          </cell>
          <cell r="D2093" t="str">
            <v>UN</v>
          </cell>
          <cell r="E2093">
            <v>28.71</v>
          </cell>
        </row>
        <row r="2094">
          <cell r="B2094" t="str">
            <v>164005</v>
          </cell>
          <cell r="C2094" t="str">
            <v>DIAMETRO 300 MM</v>
          </cell>
          <cell r="D2094" t="str">
            <v>UN</v>
          </cell>
          <cell r="E2094">
            <v>38.07</v>
          </cell>
        </row>
        <row r="2095">
          <cell r="B2095" t="str">
            <v>164006</v>
          </cell>
          <cell r="C2095" t="str">
            <v>DIAMETRO 400 MM</v>
          </cell>
          <cell r="D2095" t="str">
            <v>UN</v>
          </cell>
          <cell r="E2095">
            <v>50.93</v>
          </cell>
        </row>
        <row r="2096">
          <cell r="B2096" t="str">
            <v>164007</v>
          </cell>
          <cell r="C2096" t="str">
            <v>DIAMETRO 500 MM</v>
          </cell>
          <cell r="D2096" t="str">
            <v>UN</v>
          </cell>
          <cell r="E2096">
            <v>67.97</v>
          </cell>
        </row>
        <row r="2097">
          <cell r="B2097" t="str">
            <v>164008</v>
          </cell>
          <cell r="C2097" t="str">
            <v>DIAMETRO 600 MM</v>
          </cell>
          <cell r="D2097" t="str">
            <v>UN</v>
          </cell>
          <cell r="E2097">
            <v>90.26</v>
          </cell>
        </row>
        <row r="2098">
          <cell r="B2098" t="str">
            <v>164009</v>
          </cell>
          <cell r="C2098" t="str">
            <v>DIAMETRO 700 MM</v>
          </cell>
          <cell r="D2098" t="str">
            <v>UN</v>
          </cell>
          <cell r="E2098">
            <v>120.37</v>
          </cell>
        </row>
        <row r="2099">
          <cell r="B2099" t="str">
            <v>164010</v>
          </cell>
          <cell r="C2099" t="str">
            <v>DIAMETRO 800 MM</v>
          </cell>
          <cell r="D2099" t="str">
            <v>UN</v>
          </cell>
          <cell r="E2099">
            <v>170.51</v>
          </cell>
        </row>
        <row r="2100">
          <cell r="B2100" t="str">
            <v>164011</v>
          </cell>
          <cell r="C2100" t="str">
            <v>DIAMETRO 900 MM</v>
          </cell>
          <cell r="D2100" t="str">
            <v>UN</v>
          </cell>
          <cell r="E2100">
            <v>208.29</v>
          </cell>
        </row>
        <row r="2101">
          <cell r="B2101" t="str">
            <v>164012</v>
          </cell>
          <cell r="C2101" t="str">
            <v>DIAMETRO 1000 MM</v>
          </cell>
          <cell r="D2101" t="str">
            <v>UN</v>
          </cell>
          <cell r="E2101">
            <v>254.24</v>
          </cell>
        </row>
        <row r="2103">
          <cell r="B2103" t="str">
            <v>164100</v>
          </cell>
          <cell r="C2103" t="str">
            <v>MONTAGEM DE TES DE FERRO FUNDIDO TIPO FFF</v>
          </cell>
        </row>
        <row r="2104">
          <cell r="B2104" t="str">
            <v>164101</v>
          </cell>
          <cell r="C2104" t="str">
            <v>DIAMETRO 100-50 MM</v>
          </cell>
          <cell r="D2104" t="str">
            <v>UN</v>
          </cell>
          <cell r="E2104">
            <v>15.14</v>
          </cell>
        </row>
        <row r="2105">
          <cell r="B2105" t="str">
            <v>164102</v>
          </cell>
          <cell r="C2105" t="str">
            <v>DIAMETRO 100-75 MM</v>
          </cell>
          <cell r="D2105" t="str">
            <v>UN</v>
          </cell>
          <cell r="E2105">
            <v>15.65</v>
          </cell>
        </row>
        <row r="2106">
          <cell r="B2106" t="str">
            <v>164103</v>
          </cell>
          <cell r="C2106" t="str">
            <v>DIAMETRO 100-100 MM</v>
          </cell>
          <cell r="D2106" t="str">
            <v>UN</v>
          </cell>
          <cell r="E2106">
            <v>18.600000000000001</v>
          </cell>
        </row>
        <row r="2107">
          <cell r="B2107" t="str">
            <v>164104</v>
          </cell>
          <cell r="C2107" t="str">
            <v>DIAMETRO 150-50 MM</v>
          </cell>
          <cell r="D2107" t="str">
            <v>UN</v>
          </cell>
          <cell r="E2107">
            <v>20.399999999999999</v>
          </cell>
        </row>
        <row r="2108">
          <cell r="B2108" t="str">
            <v>164105</v>
          </cell>
          <cell r="C2108" t="str">
            <v>DIAMETRO 150-75 MM</v>
          </cell>
          <cell r="D2108" t="str">
            <v>UN</v>
          </cell>
          <cell r="E2108">
            <v>21.18</v>
          </cell>
        </row>
        <row r="2109">
          <cell r="B2109" t="str">
            <v>164106</v>
          </cell>
          <cell r="C2109" t="str">
            <v>DIAMETRO 150-100 MM</v>
          </cell>
          <cell r="D2109" t="str">
            <v>UN</v>
          </cell>
          <cell r="E2109">
            <v>24.08</v>
          </cell>
        </row>
        <row r="2110">
          <cell r="B2110" t="str">
            <v>164107</v>
          </cell>
          <cell r="C2110" t="str">
            <v>DIAMETRO 150-150 MM</v>
          </cell>
          <cell r="D2110" t="str">
            <v>UN</v>
          </cell>
          <cell r="E2110">
            <v>26.75</v>
          </cell>
        </row>
        <row r="2111">
          <cell r="B2111" t="str">
            <v>164108</v>
          </cell>
          <cell r="C2111" t="str">
            <v>DIAMETRO 200-75 MM</v>
          </cell>
          <cell r="D2111" t="str">
            <v>UN</v>
          </cell>
          <cell r="E2111">
            <v>25.01</v>
          </cell>
        </row>
        <row r="2112">
          <cell r="B2112" t="str">
            <v>164109</v>
          </cell>
          <cell r="C2112" t="str">
            <v>DIAMETRO 200-100 MM</v>
          </cell>
          <cell r="D2112" t="str">
            <v>UN</v>
          </cell>
          <cell r="E2112">
            <v>27.9</v>
          </cell>
        </row>
        <row r="2113">
          <cell r="B2113" t="str">
            <v>164110</v>
          </cell>
          <cell r="C2113" t="str">
            <v>DIAMETRO 200-150 MM</v>
          </cell>
          <cell r="D2113" t="str">
            <v>UN</v>
          </cell>
          <cell r="E2113">
            <v>30.56</v>
          </cell>
        </row>
        <row r="2114">
          <cell r="B2114" t="str">
            <v>164111</v>
          </cell>
          <cell r="C2114" t="str">
            <v>DIAMETRO 200-200 MM</v>
          </cell>
          <cell r="D2114" t="str">
            <v>UN</v>
          </cell>
          <cell r="E2114">
            <v>32.229999999999997</v>
          </cell>
        </row>
        <row r="2115">
          <cell r="B2115" t="str">
            <v>164112</v>
          </cell>
          <cell r="C2115" t="str">
            <v>DIAMETRO 250-100 MM</v>
          </cell>
          <cell r="D2115" t="str">
            <v>UN</v>
          </cell>
          <cell r="E2115">
            <v>35.61</v>
          </cell>
        </row>
        <row r="2116">
          <cell r="B2116" t="str">
            <v>164113</v>
          </cell>
          <cell r="C2116" t="str">
            <v>DIAMETRO 250-200 MM</v>
          </cell>
          <cell r="D2116" t="str">
            <v>UN</v>
          </cell>
          <cell r="E2116">
            <v>39.9</v>
          </cell>
        </row>
        <row r="2117">
          <cell r="B2117" t="str">
            <v>164114</v>
          </cell>
          <cell r="C2117" t="str">
            <v>DIAMETRO 250-250 MM</v>
          </cell>
          <cell r="D2117" t="str">
            <v>UN</v>
          </cell>
          <cell r="E2117">
            <v>43.3</v>
          </cell>
        </row>
        <row r="2118">
          <cell r="B2118" t="str">
            <v>164115</v>
          </cell>
          <cell r="C2118" t="str">
            <v>DIAMETRO 300-100 MM</v>
          </cell>
          <cell r="D2118" t="str">
            <v>UN</v>
          </cell>
          <cell r="E2118">
            <v>45.18</v>
          </cell>
        </row>
        <row r="2119">
          <cell r="B2119" t="str">
            <v>164116</v>
          </cell>
          <cell r="C2119" t="str">
            <v>DIAMETRO 300-200 MM</v>
          </cell>
          <cell r="D2119" t="str">
            <v>UN</v>
          </cell>
          <cell r="E2119">
            <v>49.59</v>
          </cell>
        </row>
        <row r="2120">
          <cell r="B2120" t="str">
            <v>164117</v>
          </cell>
          <cell r="C2120" t="str">
            <v>DIAMETRO 300-300 MM</v>
          </cell>
          <cell r="D2120" t="str">
            <v>UN</v>
          </cell>
          <cell r="E2120">
            <v>57.72</v>
          </cell>
        </row>
        <row r="2121">
          <cell r="B2121" t="str">
            <v>164118</v>
          </cell>
          <cell r="C2121" t="str">
            <v>DIAMETRO 350-100 MM</v>
          </cell>
          <cell r="D2121" t="str">
            <v>UN</v>
          </cell>
          <cell r="E2121">
            <v>52.48</v>
          </cell>
        </row>
        <row r="2122">
          <cell r="B2122" t="str">
            <v>164119</v>
          </cell>
          <cell r="C2122" t="str">
            <v>DIAMETRO 350-200 MM</v>
          </cell>
          <cell r="D2122" t="str">
            <v>UN</v>
          </cell>
          <cell r="E2122">
            <v>56.69</v>
          </cell>
        </row>
        <row r="2123">
          <cell r="B2123" t="str">
            <v>164120</v>
          </cell>
          <cell r="C2123" t="str">
            <v>DIAMETRO 350-350 MM</v>
          </cell>
          <cell r="D2123" t="str">
            <v>UN</v>
          </cell>
          <cell r="E2123">
            <v>67.98</v>
          </cell>
        </row>
        <row r="2124">
          <cell r="B2124" t="str">
            <v>164121</v>
          </cell>
          <cell r="C2124" t="str">
            <v>DIAMETRO 400-100 MM</v>
          </cell>
          <cell r="D2124" t="str">
            <v>UN</v>
          </cell>
          <cell r="E2124">
            <v>60.12</v>
          </cell>
        </row>
        <row r="2125">
          <cell r="B2125" t="str">
            <v>164122</v>
          </cell>
          <cell r="C2125" t="str">
            <v>DIAMETRO 400-200 MM</v>
          </cell>
          <cell r="D2125" t="str">
            <v>UN</v>
          </cell>
          <cell r="E2125">
            <v>64.33</v>
          </cell>
        </row>
        <row r="2126">
          <cell r="B2126" t="str">
            <v>164123</v>
          </cell>
          <cell r="C2126" t="str">
            <v>DIAMETRO 400-300 MM</v>
          </cell>
          <cell r="D2126" t="str">
            <v>UN</v>
          </cell>
          <cell r="E2126">
            <v>72.28</v>
          </cell>
        </row>
        <row r="2127">
          <cell r="B2127" t="str">
            <v>164124</v>
          </cell>
          <cell r="C2127" t="str">
            <v>DIAMETRO 400-400 MM</v>
          </cell>
          <cell r="D2127" t="str">
            <v>UN</v>
          </cell>
          <cell r="E2127">
            <v>79.010000000000005</v>
          </cell>
        </row>
        <row r="2128">
          <cell r="B2128" t="str">
            <v>164125</v>
          </cell>
          <cell r="C2128" t="str">
            <v>DIAMETRO 500-100 MM</v>
          </cell>
          <cell r="D2128" t="str">
            <v>UN</v>
          </cell>
          <cell r="E2128">
            <v>78.64</v>
          </cell>
        </row>
        <row r="2129">
          <cell r="B2129" t="str">
            <v>164126</v>
          </cell>
          <cell r="C2129" t="str">
            <v>DIAMETRO 500-200 MM</v>
          </cell>
          <cell r="D2129" t="str">
            <v>UN</v>
          </cell>
          <cell r="E2129">
            <v>82.83</v>
          </cell>
        </row>
        <row r="2130">
          <cell r="B2130" t="str">
            <v>164127</v>
          </cell>
          <cell r="C2130" t="str">
            <v>DIAMETRO 500-300 MM</v>
          </cell>
          <cell r="D2130" t="str">
            <v>UN</v>
          </cell>
          <cell r="E2130">
            <v>90.36</v>
          </cell>
        </row>
        <row r="2131">
          <cell r="B2131" t="str">
            <v>164128</v>
          </cell>
          <cell r="C2131" t="str">
            <v>DIAMETRO 500-400 MM</v>
          </cell>
          <cell r="D2131" t="str">
            <v>UN</v>
          </cell>
          <cell r="E2131">
            <v>97.18</v>
          </cell>
        </row>
        <row r="2132">
          <cell r="B2132" t="str">
            <v>164129</v>
          </cell>
          <cell r="C2132" t="str">
            <v>DIAMETRO 500-500 MM</v>
          </cell>
          <cell r="D2132" t="str">
            <v>UN</v>
          </cell>
          <cell r="E2132">
            <v>104.6</v>
          </cell>
        </row>
        <row r="2133">
          <cell r="B2133" t="str">
            <v>164130</v>
          </cell>
          <cell r="C2133" t="str">
            <v>DIAMETRO 600-200 MM</v>
          </cell>
          <cell r="D2133" t="str">
            <v>UN</v>
          </cell>
          <cell r="E2133">
            <v>106.57</v>
          </cell>
        </row>
        <row r="2134">
          <cell r="B2134" t="str">
            <v>164131</v>
          </cell>
          <cell r="C2134" t="str">
            <v>DIAMETRO 600-300 MM</v>
          </cell>
          <cell r="D2134" t="str">
            <v>UN</v>
          </cell>
          <cell r="E2134">
            <v>114.06</v>
          </cell>
        </row>
        <row r="2135">
          <cell r="B2135" t="str">
            <v>164132</v>
          </cell>
          <cell r="C2135" t="str">
            <v>DIAMETRO 600-400 MM</v>
          </cell>
          <cell r="D2135" t="str">
            <v>UN</v>
          </cell>
          <cell r="E2135">
            <v>120.83</v>
          </cell>
        </row>
        <row r="2136">
          <cell r="B2136" t="str">
            <v>164133</v>
          </cell>
          <cell r="C2136" t="str">
            <v>DIAMETRO 600-600 MM</v>
          </cell>
          <cell r="D2136" t="str">
            <v>UN</v>
          </cell>
          <cell r="E2136">
            <v>138.9</v>
          </cell>
        </row>
        <row r="2137">
          <cell r="B2137" t="str">
            <v>164134</v>
          </cell>
          <cell r="C2137" t="str">
            <v>DIAMETRO 700-200 MM</v>
          </cell>
          <cell r="D2137" t="str">
            <v>UN</v>
          </cell>
          <cell r="E2137">
            <v>127.91</v>
          </cell>
        </row>
        <row r="2138">
          <cell r="B2138" t="str">
            <v>164135</v>
          </cell>
          <cell r="C2138" t="str">
            <v>DIAMETRO 700-400 MM</v>
          </cell>
          <cell r="D2138" t="str">
            <v>UN</v>
          </cell>
          <cell r="E2138">
            <v>146.02000000000001</v>
          </cell>
        </row>
        <row r="2139">
          <cell r="B2139" t="str">
            <v>164136</v>
          </cell>
          <cell r="C2139" t="str">
            <v>DIAMETRO 700-700 MM</v>
          </cell>
          <cell r="D2139" t="str">
            <v>UN</v>
          </cell>
          <cell r="E2139">
            <v>183.24</v>
          </cell>
        </row>
        <row r="2140">
          <cell r="B2140" t="str">
            <v>164137</v>
          </cell>
          <cell r="C2140" t="str">
            <v>DIAMETRO 800-200 MM</v>
          </cell>
          <cell r="D2140" t="str">
            <v>UN</v>
          </cell>
          <cell r="E2140">
            <v>175.99</v>
          </cell>
        </row>
        <row r="2141">
          <cell r="B2141" t="str">
            <v>164138</v>
          </cell>
          <cell r="C2141" t="str">
            <v>DIAMETRO 800-400 MM</v>
          </cell>
          <cell r="D2141" t="str">
            <v>UN</v>
          </cell>
          <cell r="E2141">
            <v>195.32</v>
          </cell>
        </row>
        <row r="2142">
          <cell r="B2142" t="str">
            <v>164139</v>
          </cell>
          <cell r="C2142" t="str">
            <v>DIAMETRO 800-600 MM</v>
          </cell>
          <cell r="D2142" t="str">
            <v>UN</v>
          </cell>
          <cell r="E2142">
            <v>224.06</v>
          </cell>
        </row>
        <row r="2143">
          <cell r="B2143" t="str">
            <v>164140</v>
          </cell>
          <cell r="C2143" t="str">
            <v>DIAMETRO 800-800 MM</v>
          </cell>
          <cell r="D2143" t="str">
            <v>UN</v>
          </cell>
          <cell r="E2143">
            <v>260.24</v>
          </cell>
        </row>
        <row r="2144">
          <cell r="B2144" t="str">
            <v>164141</v>
          </cell>
          <cell r="C2144" t="str">
            <v>DIAMETRO 900-200 MM</v>
          </cell>
          <cell r="D2144" t="str">
            <v>UN</v>
          </cell>
          <cell r="E2144">
            <v>211.15</v>
          </cell>
        </row>
        <row r="2145">
          <cell r="B2145" t="str">
            <v>164142</v>
          </cell>
          <cell r="C2145" t="str">
            <v>DIAMETRO 900-400 MM</v>
          </cell>
          <cell r="D2145" t="str">
            <v>UN</v>
          </cell>
          <cell r="E2145">
            <v>231.68</v>
          </cell>
        </row>
        <row r="2146">
          <cell r="B2146" t="str">
            <v>164143</v>
          </cell>
          <cell r="C2146" t="str">
            <v>DIAMETRO 900-600 MM</v>
          </cell>
          <cell r="D2146" t="str">
            <v>UN</v>
          </cell>
          <cell r="E2146">
            <v>266.22000000000003</v>
          </cell>
        </row>
        <row r="2147">
          <cell r="B2147" t="str">
            <v>164144</v>
          </cell>
          <cell r="C2147" t="str">
            <v>DIAMETRO 900-900 MM</v>
          </cell>
          <cell r="D2147" t="str">
            <v>UN</v>
          </cell>
          <cell r="E2147">
            <v>318.57</v>
          </cell>
        </row>
        <row r="2148">
          <cell r="B2148" t="str">
            <v>164145</v>
          </cell>
          <cell r="C2148" t="str">
            <v>DIAMETRO 1000-200 MM</v>
          </cell>
          <cell r="D2148" t="str">
            <v>UN</v>
          </cell>
          <cell r="E2148">
            <v>254.1</v>
          </cell>
        </row>
        <row r="2149">
          <cell r="B2149" t="str">
            <v>164146</v>
          </cell>
          <cell r="C2149" t="str">
            <v>DIAMETRO 1000-400 MM</v>
          </cell>
          <cell r="D2149" t="str">
            <v>UN</v>
          </cell>
          <cell r="E2149">
            <v>275.88</v>
          </cell>
        </row>
        <row r="2150">
          <cell r="B2150" t="str">
            <v>164147</v>
          </cell>
          <cell r="C2150" t="str">
            <v>DIAMETRO 1000-600 MM</v>
          </cell>
          <cell r="D2150" t="str">
            <v>UN</v>
          </cell>
          <cell r="E2150">
            <v>308.89</v>
          </cell>
        </row>
        <row r="2151">
          <cell r="B2151" t="str">
            <v>164148</v>
          </cell>
          <cell r="C2151" t="str">
            <v>DIAMETRO 1000-1000 MM</v>
          </cell>
          <cell r="D2151" t="str">
            <v>UN</v>
          </cell>
          <cell r="E2151">
            <v>389.8</v>
          </cell>
        </row>
        <row r="2152">
          <cell r="B2152" t="str">
            <v>164149</v>
          </cell>
          <cell r="C2152" t="str">
            <v>DIAMETRO 1200-200 MM</v>
          </cell>
          <cell r="D2152" t="str">
            <v>UN</v>
          </cell>
          <cell r="E2152">
            <v>315.36</v>
          </cell>
        </row>
        <row r="2153">
          <cell r="B2153" t="str">
            <v>164150</v>
          </cell>
          <cell r="C2153" t="str">
            <v>DIAMETRO 1200-400 MM</v>
          </cell>
          <cell r="D2153" t="str">
            <v>UN</v>
          </cell>
          <cell r="E2153">
            <v>340.08</v>
          </cell>
        </row>
        <row r="2154">
          <cell r="B2154" t="str">
            <v>164151</v>
          </cell>
          <cell r="C2154" t="str">
            <v>DIAMETRO 1200-600 MM</v>
          </cell>
          <cell r="D2154" t="str">
            <v>UN</v>
          </cell>
          <cell r="E2154">
            <v>366.34</v>
          </cell>
        </row>
        <row r="2155">
          <cell r="B2155" t="str">
            <v>164152</v>
          </cell>
          <cell r="C2155" t="str">
            <v>DIAMETRO 1200-800 MM</v>
          </cell>
          <cell r="D2155" t="str">
            <v>UN</v>
          </cell>
          <cell r="E2155">
            <v>419.45</v>
          </cell>
        </row>
        <row r="2156">
          <cell r="B2156" t="str">
            <v>164153</v>
          </cell>
          <cell r="C2156" t="str">
            <v>DIAMETRO 1200-1000 MM</v>
          </cell>
          <cell r="D2156" t="str">
            <v>UN</v>
          </cell>
          <cell r="E2156">
            <v>466.36</v>
          </cell>
        </row>
        <row r="2157">
          <cell r="B2157" t="str">
            <v>164154</v>
          </cell>
          <cell r="C2157" t="str">
            <v>DIAMETRO 1200-1200 MM</v>
          </cell>
          <cell r="D2157" t="str">
            <v>UN</v>
          </cell>
          <cell r="E2157">
            <v>510.13</v>
          </cell>
        </row>
        <row r="2159">
          <cell r="B2159" t="str">
            <v>164200</v>
          </cell>
          <cell r="C2159" t="str">
            <v>MONTAGEM DE REDUCOES CONCENTRICAS DE FERRO FUNDIDO TIPO FF</v>
          </cell>
        </row>
        <row r="2160">
          <cell r="B2160" t="str">
            <v>164201</v>
          </cell>
          <cell r="C2160" t="str">
            <v>DIAMETRO 100-75 MM</v>
          </cell>
          <cell r="D2160" t="str">
            <v>UN</v>
          </cell>
          <cell r="E2160">
            <v>9.31</v>
          </cell>
        </row>
        <row r="2161">
          <cell r="B2161" t="str">
            <v>164202</v>
          </cell>
          <cell r="C2161" t="str">
            <v>DIAMETRO 150- 100 MM</v>
          </cell>
          <cell r="D2161" t="str">
            <v>UN</v>
          </cell>
          <cell r="E2161">
            <v>15.06</v>
          </cell>
        </row>
        <row r="2162">
          <cell r="B2162" t="str">
            <v>164203</v>
          </cell>
          <cell r="C2162" t="str">
            <v>DIAMETRO 200-150 MM</v>
          </cell>
          <cell r="D2162" t="str">
            <v>UN</v>
          </cell>
          <cell r="E2162">
            <v>19.36</v>
          </cell>
        </row>
        <row r="2163">
          <cell r="B2163" t="str">
            <v>164204</v>
          </cell>
          <cell r="C2163" t="str">
            <v>DIAMETRO 250-200 MM</v>
          </cell>
          <cell r="D2163" t="str">
            <v>UN</v>
          </cell>
          <cell r="E2163">
            <v>24.31</v>
          </cell>
        </row>
        <row r="2164">
          <cell r="B2164" t="str">
            <v>164205</v>
          </cell>
          <cell r="C2164" t="str">
            <v>DIAMETRO 300-250 MM</v>
          </cell>
          <cell r="D2164" t="str">
            <v>UN</v>
          </cell>
          <cell r="E2164">
            <v>31.78</v>
          </cell>
        </row>
        <row r="2165">
          <cell r="B2165" t="str">
            <v>164206</v>
          </cell>
          <cell r="C2165" t="str">
            <v>DIAMETRO 400-300 MM</v>
          </cell>
          <cell r="D2165" t="str">
            <v>UN</v>
          </cell>
          <cell r="E2165">
            <v>44.1</v>
          </cell>
        </row>
        <row r="2166">
          <cell r="B2166" t="str">
            <v>164207</v>
          </cell>
          <cell r="C2166" t="str">
            <v>DIAMETRO 400-350 MM</v>
          </cell>
          <cell r="D2166" t="str">
            <v>UN</v>
          </cell>
          <cell r="E2166">
            <v>47.74</v>
          </cell>
        </row>
        <row r="2167">
          <cell r="B2167" t="str">
            <v>164208</v>
          </cell>
          <cell r="C2167" t="str">
            <v>DIAMETRO 500-400 MM</v>
          </cell>
          <cell r="D2167" t="str">
            <v>UN</v>
          </cell>
          <cell r="E2167">
            <v>59.15</v>
          </cell>
        </row>
        <row r="2168">
          <cell r="B2168" t="str">
            <v>164209</v>
          </cell>
          <cell r="C2168" t="str">
            <v>DIAMETRO 600-500 MM</v>
          </cell>
          <cell r="D2168" t="str">
            <v>UN</v>
          </cell>
          <cell r="E2168">
            <v>77.55</v>
          </cell>
        </row>
        <row r="2169">
          <cell r="B2169" t="str">
            <v>164210</v>
          </cell>
          <cell r="C2169" t="str">
            <v>DIAMETRO 700-600 MM</v>
          </cell>
          <cell r="D2169" t="str">
            <v>UN</v>
          </cell>
          <cell r="E2169">
            <v>101.33</v>
          </cell>
        </row>
        <row r="2170">
          <cell r="B2170" t="str">
            <v>164211</v>
          </cell>
          <cell r="C2170" t="str">
            <v>DIAMETRO 800-700 MM</v>
          </cell>
          <cell r="D2170" t="str">
            <v>UN</v>
          </cell>
          <cell r="E2170">
            <v>138.12</v>
          </cell>
        </row>
        <row r="2171">
          <cell r="B2171" t="str">
            <v>164212</v>
          </cell>
          <cell r="C2171" t="str">
            <v>DIAMETRO 900-800 MM</v>
          </cell>
          <cell r="D2171" t="str">
            <v>UN</v>
          </cell>
          <cell r="E2171">
            <v>178</v>
          </cell>
        </row>
        <row r="2172">
          <cell r="B2172" t="str">
            <v>164213</v>
          </cell>
          <cell r="C2172" t="str">
            <v>DIAMETRO 1000-900 MM</v>
          </cell>
          <cell r="D2172" t="str">
            <v>UN</v>
          </cell>
          <cell r="E2172">
            <v>214.67</v>
          </cell>
        </row>
        <row r="2173">
          <cell r="B2173" t="str">
            <v>164214</v>
          </cell>
          <cell r="C2173" t="str">
            <v>DIAMETRO 1200 - 1000 MM</v>
          </cell>
          <cell r="D2173" t="str">
            <v>UN</v>
          </cell>
          <cell r="E2173">
            <v>271.41000000000003</v>
          </cell>
        </row>
        <row r="2175">
          <cell r="B2175" t="str">
            <v>164300</v>
          </cell>
          <cell r="C2175" t="str">
            <v>MONTAGEM DE REDUCOES EXCENTRICAS DE FERRO FUNDIDO  TIPO FF</v>
          </cell>
        </row>
        <row r="2176">
          <cell r="B2176" t="str">
            <v>164301</v>
          </cell>
          <cell r="C2176" t="str">
            <v>DIAMETRO 100-50 MM</v>
          </cell>
          <cell r="D2176" t="str">
            <v>UN</v>
          </cell>
          <cell r="E2176">
            <v>9.31</v>
          </cell>
        </row>
        <row r="2177">
          <cell r="B2177" t="str">
            <v>164302</v>
          </cell>
          <cell r="C2177" t="str">
            <v>DIAMETRO 100-75 MM</v>
          </cell>
          <cell r="D2177" t="str">
            <v>UN</v>
          </cell>
          <cell r="E2177">
            <v>10.38</v>
          </cell>
        </row>
        <row r="2178">
          <cell r="B2178" t="str">
            <v>164303</v>
          </cell>
          <cell r="C2178" t="str">
            <v>DIAMETRO 150-75 MM</v>
          </cell>
          <cell r="D2178" t="str">
            <v>UN</v>
          </cell>
          <cell r="E2178">
            <v>12.18</v>
          </cell>
        </row>
        <row r="2179">
          <cell r="B2179" t="str">
            <v>164304</v>
          </cell>
          <cell r="C2179" t="str">
            <v>DIAMETRO 150-100 MM</v>
          </cell>
          <cell r="D2179" t="str">
            <v>UN</v>
          </cell>
          <cell r="E2179">
            <v>15.32</v>
          </cell>
        </row>
        <row r="2180">
          <cell r="B2180" t="str">
            <v>164305</v>
          </cell>
          <cell r="C2180" t="str">
            <v>DIAMETRO 200-100 MM</v>
          </cell>
          <cell r="D2180" t="str">
            <v>UN</v>
          </cell>
          <cell r="E2180">
            <v>17.34</v>
          </cell>
        </row>
        <row r="2181">
          <cell r="B2181" t="str">
            <v>164306</v>
          </cell>
          <cell r="C2181" t="str">
            <v>DIAMETRO 200-150 MM</v>
          </cell>
          <cell r="D2181" t="str">
            <v>UN</v>
          </cell>
          <cell r="E2181">
            <v>20.059999999999999</v>
          </cell>
        </row>
        <row r="2182">
          <cell r="B2182" t="str">
            <v>164307</v>
          </cell>
          <cell r="C2182" t="str">
            <v>DIAMETRO 250-150 MM</v>
          </cell>
          <cell r="D2182" t="str">
            <v>UN</v>
          </cell>
          <cell r="E2182">
            <v>23.43</v>
          </cell>
        </row>
        <row r="2183">
          <cell r="B2183" t="str">
            <v>164308</v>
          </cell>
          <cell r="C2183" t="str">
            <v>DIAMETRO 250-200 MM</v>
          </cell>
          <cell r="D2183" t="str">
            <v>UN</v>
          </cell>
          <cell r="E2183">
            <v>25.11</v>
          </cell>
        </row>
        <row r="2184">
          <cell r="B2184" t="str">
            <v>164309</v>
          </cell>
          <cell r="C2184" t="str">
            <v>DIAMETRO 300-150 MM</v>
          </cell>
          <cell r="D2184" t="str">
            <v>UN</v>
          </cell>
          <cell r="E2184">
            <v>23.08</v>
          </cell>
        </row>
        <row r="2185">
          <cell r="B2185" t="str">
            <v>164310</v>
          </cell>
          <cell r="C2185" t="str">
            <v>DIAMETRO 300-200 MM</v>
          </cell>
          <cell r="D2185" t="str">
            <v>UN</v>
          </cell>
          <cell r="E2185">
            <v>29.65</v>
          </cell>
        </row>
        <row r="2186">
          <cell r="B2186" t="str">
            <v>164311</v>
          </cell>
          <cell r="C2186" t="str">
            <v>DIAMETRO 300-250 MM</v>
          </cell>
          <cell r="D2186" t="str">
            <v>UN</v>
          </cell>
          <cell r="E2186">
            <v>32.979999999999997</v>
          </cell>
        </row>
        <row r="2187">
          <cell r="B2187" t="str">
            <v>164312</v>
          </cell>
          <cell r="C2187" t="str">
            <v>DIAMETRO 400-250 MM</v>
          </cell>
          <cell r="D2187" t="str">
            <v>UN</v>
          </cell>
          <cell r="E2187">
            <v>39.92</v>
          </cell>
        </row>
        <row r="2188">
          <cell r="B2188" t="str">
            <v>164313</v>
          </cell>
          <cell r="C2188" t="str">
            <v>DIAMETRO 400-300 MM</v>
          </cell>
          <cell r="D2188" t="str">
            <v>UN</v>
          </cell>
          <cell r="E2188">
            <v>44.32</v>
          </cell>
        </row>
        <row r="2190">
          <cell r="B2190" t="str">
            <v>164400</v>
          </cell>
          <cell r="C2190" t="str">
            <v>MONTAGEM DE PLACAS DE REDUCAO DE FERRO FUNDIDO TIPO F</v>
          </cell>
        </row>
        <row r="2191">
          <cell r="B2191" t="str">
            <v>164401</v>
          </cell>
          <cell r="C2191" t="str">
            <v>DIAMETRO 100-50 MM</v>
          </cell>
          <cell r="D2191" t="str">
            <v>UN</v>
          </cell>
          <cell r="E2191">
            <v>9.01</v>
          </cell>
        </row>
        <row r="2192">
          <cell r="B2192" t="str">
            <v>164402</v>
          </cell>
          <cell r="C2192" t="str">
            <v>DIAMETRO 200-75 MM</v>
          </cell>
          <cell r="D2192" t="str">
            <v>UN</v>
          </cell>
          <cell r="E2192">
            <v>13.47</v>
          </cell>
        </row>
        <row r="2193">
          <cell r="B2193" t="str">
            <v>164403</v>
          </cell>
          <cell r="C2193" t="str">
            <v>DIAMETRO 200-100 MM</v>
          </cell>
          <cell r="D2193" t="str">
            <v>UN</v>
          </cell>
          <cell r="E2193">
            <v>16.329999999999998</v>
          </cell>
        </row>
        <row r="2194">
          <cell r="B2194" t="str">
            <v>164404</v>
          </cell>
          <cell r="C2194" t="str">
            <v>DIAMETRO 250-200 MM</v>
          </cell>
          <cell r="D2194" t="str">
            <v>UN</v>
          </cell>
          <cell r="E2194">
            <v>24.43</v>
          </cell>
        </row>
        <row r="2195">
          <cell r="B2195" t="str">
            <v>164405</v>
          </cell>
          <cell r="C2195" t="str">
            <v>DIAMETRO 350-150 MM</v>
          </cell>
          <cell r="D2195" t="str">
            <v>UN</v>
          </cell>
          <cell r="E2195">
            <v>30.23</v>
          </cell>
        </row>
        <row r="2196">
          <cell r="B2196" t="str">
            <v>164406</v>
          </cell>
          <cell r="C2196" t="str">
            <v>DIAMETRO 350-250 MM</v>
          </cell>
          <cell r="D2196" t="str">
            <v>UN</v>
          </cell>
          <cell r="E2196">
            <v>34.15</v>
          </cell>
        </row>
        <row r="2197">
          <cell r="B2197" t="str">
            <v>164407</v>
          </cell>
          <cell r="C2197" t="str">
            <v>DIAMETRO 400-150 MM</v>
          </cell>
          <cell r="D2197" t="str">
            <v>UN</v>
          </cell>
          <cell r="E2197">
            <v>33.090000000000003</v>
          </cell>
        </row>
        <row r="2198">
          <cell r="B2198" t="str">
            <v>164408</v>
          </cell>
          <cell r="C2198" t="str">
            <v>DIAMETRO 400-200 MM</v>
          </cell>
          <cell r="D2198" t="str">
            <v>UN</v>
          </cell>
          <cell r="E2198">
            <v>34.64</v>
          </cell>
        </row>
        <row r="2199">
          <cell r="B2199" t="str">
            <v>164409</v>
          </cell>
          <cell r="C2199" t="str">
            <v>DIAMETRO 400-250 MM</v>
          </cell>
          <cell r="D2199" t="str">
            <v>UN</v>
          </cell>
          <cell r="E2199">
            <v>37.53</v>
          </cell>
        </row>
        <row r="2200">
          <cell r="B2200" t="str">
            <v>164410</v>
          </cell>
          <cell r="C2200" t="str">
            <v>DIAMETRO 400-300 MM</v>
          </cell>
          <cell r="D2200" t="str">
            <v>UN</v>
          </cell>
          <cell r="E2200">
            <v>41.34</v>
          </cell>
        </row>
        <row r="2201">
          <cell r="B2201" t="str">
            <v>164411</v>
          </cell>
          <cell r="C2201" t="str">
            <v>DIAMETRO 500-350 MM</v>
          </cell>
          <cell r="D2201" t="str">
            <v>UN</v>
          </cell>
          <cell r="E2201">
            <v>52.34</v>
          </cell>
        </row>
        <row r="2202">
          <cell r="B2202" t="str">
            <v>164412</v>
          </cell>
          <cell r="C2202" t="str">
            <v>DIAMETRO 500-400 MM</v>
          </cell>
          <cell r="D2202" t="str">
            <v>UN</v>
          </cell>
          <cell r="E2202">
            <v>54.98</v>
          </cell>
        </row>
        <row r="2203">
          <cell r="B2203" t="str">
            <v>164413</v>
          </cell>
          <cell r="C2203" t="str">
            <v>DIAMETRO 600-150 MM</v>
          </cell>
          <cell r="D2203" t="str">
            <v>UN</v>
          </cell>
          <cell r="E2203">
            <v>55.96</v>
          </cell>
        </row>
        <row r="2204">
          <cell r="B2204" t="str">
            <v>164414</v>
          </cell>
          <cell r="C2204" t="str">
            <v>DIAMETRO 700-500 MM</v>
          </cell>
          <cell r="D2204" t="str">
            <v>UN</v>
          </cell>
          <cell r="E2204">
            <v>91.27</v>
          </cell>
        </row>
        <row r="2205">
          <cell r="B2205" t="str">
            <v>164415</v>
          </cell>
          <cell r="C2205" t="str">
            <v>DIAMETRO 900-700 MM</v>
          </cell>
          <cell r="D2205" t="str">
            <v>UN</v>
          </cell>
          <cell r="E2205">
            <v>146.22999999999999</v>
          </cell>
        </row>
        <row r="2206">
          <cell r="B2206" t="str">
            <v>164416</v>
          </cell>
          <cell r="C2206" t="str">
            <v>DIAMETRO 1000-700 MM</v>
          </cell>
          <cell r="D2206" t="str">
            <v>UN</v>
          </cell>
          <cell r="E2206">
            <v>168.21</v>
          </cell>
        </row>
        <row r="2207">
          <cell r="B2207" t="str">
            <v>164417</v>
          </cell>
          <cell r="C2207" t="str">
            <v>DIAMETRO 1000-800 MM</v>
          </cell>
          <cell r="D2207" t="str">
            <v>UN</v>
          </cell>
          <cell r="E2207">
            <v>188</v>
          </cell>
        </row>
        <row r="2209">
          <cell r="B2209" t="str">
            <v>164500</v>
          </cell>
          <cell r="C2209" t="str">
            <v>MONTAGEM DE TOCOS DE DE FERRO FUNDIDO L=0,25 M TIPO FF</v>
          </cell>
        </row>
        <row r="2210">
          <cell r="B2210" t="str">
            <v>164501</v>
          </cell>
          <cell r="C2210" t="str">
            <v>DIAMETRO 100 MM</v>
          </cell>
          <cell r="D2210" t="str">
            <v>UN</v>
          </cell>
          <cell r="E2210">
            <v>12.48</v>
          </cell>
        </row>
        <row r="2211">
          <cell r="B2211" t="str">
            <v>164502</v>
          </cell>
          <cell r="C2211" t="str">
            <v>DIAMETRO 150 MM</v>
          </cell>
          <cell r="D2211" t="str">
            <v>UN</v>
          </cell>
          <cell r="E2211">
            <v>18.02</v>
          </cell>
        </row>
        <row r="2212">
          <cell r="B2212" t="str">
            <v>164503</v>
          </cell>
          <cell r="C2212" t="str">
            <v>DIAMETRO 200 MM</v>
          </cell>
          <cell r="D2212" t="str">
            <v>UN</v>
          </cell>
          <cell r="E2212">
            <v>21.53</v>
          </cell>
        </row>
        <row r="2213">
          <cell r="B2213" t="str">
            <v>164504</v>
          </cell>
          <cell r="C2213" t="str">
            <v>DIAMETRO 250 MM</v>
          </cell>
          <cell r="D2213" t="str">
            <v>UN</v>
          </cell>
          <cell r="E2213">
            <v>28.16</v>
          </cell>
        </row>
        <row r="2214">
          <cell r="B2214" t="str">
            <v>164505</v>
          </cell>
          <cell r="C2214" t="str">
            <v>DIAMETRO 300 MM</v>
          </cell>
          <cell r="D2214" t="str">
            <v>UN</v>
          </cell>
          <cell r="E2214">
            <v>36.799999999999997</v>
          </cell>
        </row>
        <row r="2215">
          <cell r="B2215" t="str">
            <v>164506</v>
          </cell>
          <cell r="C2215" t="str">
            <v>DIAMETRO 400 MM</v>
          </cell>
          <cell r="D2215" t="str">
            <v>UN</v>
          </cell>
          <cell r="E2215">
            <v>50.48</v>
          </cell>
        </row>
        <row r="2216">
          <cell r="B2216" t="str">
            <v>164507</v>
          </cell>
          <cell r="C2216" t="str">
            <v>DIAMETRO 500 MM</v>
          </cell>
          <cell r="D2216" t="str">
            <v>UN</v>
          </cell>
          <cell r="E2216">
            <v>66.349999999999994</v>
          </cell>
        </row>
        <row r="2217">
          <cell r="B2217" t="str">
            <v>164508</v>
          </cell>
          <cell r="C2217" t="str">
            <v>DIAMETRO 600 MM</v>
          </cell>
          <cell r="D2217" t="str">
            <v>UN</v>
          </cell>
          <cell r="E2217">
            <v>87.38</v>
          </cell>
        </row>
        <row r="2218">
          <cell r="B2218" t="str">
            <v>164509</v>
          </cell>
          <cell r="C2218" t="str">
            <v>DIAMETRO 700 MM</v>
          </cell>
          <cell r="D2218" t="str">
            <v>UN</v>
          </cell>
          <cell r="E2218">
            <v>114.65</v>
          </cell>
        </row>
        <row r="2219">
          <cell r="B2219" t="str">
            <v>164510</v>
          </cell>
          <cell r="C2219" t="str">
            <v>DIAMETRO 800 MM</v>
          </cell>
          <cell r="D2219" t="str">
            <v>UN</v>
          </cell>
          <cell r="E2219">
            <v>161.32</v>
          </cell>
        </row>
        <row r="2220">
          <cell r="B2220" t="str">
            <v>164511</v>
          </cell>
          <cell r="C2220" t="str">
            <v>DIAMETRO 900 MM</v>
          </cell>
          <cell r="D2220" t="str">
            <v>UN</v>
          </cell>
          <cell r="E2220">
            <v>195.62</v>
          </cell>
        </row>
        <row r="2221">
          <cell r="B2221" t="str">
            <v>164512</v>
          </cell>
          <cell r="C2221" t="str">
            <v>DIAMETRO 1000 MM</v>
          </cell>
          <cell r="D2221" t="str">
            <v>UN</v>
          </cell>
          <cell r="E2221">
            <v>235.43</v>
          </cell>
        </row>
        <row r="2223">
          <cell r="B2223" t="str">
            <v>164600</v>
          </cell>
          <cell r="C2223" t="str">
            <v>MONTAGEM DE TOCOS DE FERRO FUNDIDO L=0,50 M TIPO FF</v>
          </cell>
        </row>
        <row r="2224">
          <cell r="B2224" t="str">
            <v>164601</v>
          </cell>
          <cell r="C2224" t="str">
            <v>DIAMETRO 100 MM</v>
          </cell>
          <cell r="D2224" t="str">
            <v>UN</v>
          </cell>
          <cell r="E2224">
            <v>12.83</v>
          </cell>
        </row>
        <row r="2225">
          <cell r="B2225" t="str">
            <v>164602</v>
          </cell>
          <cell r="C2225" t="str">
            <v>DIAMETRO 150 MM</v>
          </cell>
          <cell r="D2225" t="str">
            <v>UN</v>
          </cell>
          <cell r="E2225">
            <v>18.55</v>
          </cell>
        </row>
        <row r="2226">
          <cell r="B2226" t="str">
            <v>164603</v>
          </cell>
          <cell r="C2226" t="str">
            <v>DIAMETRO 200 MM</v>
          </cell>
          <cell r="D2226" t="str">
            <v>UN</v>
          </cell>
          <cell r="E2226">
            <v>22.31</v>
          </cell>
        </row>
        <row r="2227">
          <cell r="B2227" t="str">
            <v>164604</v>
          </cell>
          <cell r="C2227" t="str">
            <v>DIAMETRO 250 MM</v>
          </cell>
          <cell r="D2227" t="str">
            <v>UN</v>
          </cell>
          <cell r="E2227">
            <v>29.31</v>
          </cell>
        </row>
        <row r="2228">
          <cell r="B2228" t="str">
            <v>164605</v>
          </cell>
          <cell r="C2228" t="str">
            <v>DIAMETRO 300 MM</v>
          </cell>
          <cell r="D2228" t="str">
            <v>UN</v>
          </cell>
          <cell r="E2228">
            <v>38.22</v>
          </cell>
        </row>
        <row r="2229">
          <cell r="B2229" t="str">
            <v>164606</v>
          </cell>
          <cell r="C2229" t="str">
            <v>DIAMETRO 400 MM</v>
          </cell>
          <cell r="D2229" t="str">
            <v>UN</v>
          </cell>
          <cell r="E2229">
            <v>52.58</v>
          </cell>
        </row>
        <row r="2230">
          <cell r="B2230" t="str">
            <v>164607</v>
          </cell>
          <cell r="C2230" t="str">
            <v>DIAMETRO 500 MM</v>
          </cell>
          <cell r="D2230" t="str">
            <v>UN</v>
          </cell>
          <cell r="E2230">
            <v>69.290000000000006</v>
          </cell>
        </row>
        <row r="2231">
          <cell r="B2231" t="str">
            <v>164608</v>
          </cell>
          <cell r="C2231" t="str">
            <v>DIAMETRO 600 MM</v>
          </cell>
          <cell r="D2231" t="str">
            <v>UN</v>
          </cell>
          <cell r="E2231">
            <v>91.22</v>
          </cell>
        </row>
        <row r="2232">
          <cell r="B2232" t="str">
            <v>164609</v>
          </cell>
          <cell r="C2232" t="str">
            <v>DIAMETRO 700 MM</v>
          </cell>
          <cell r="D2232" t="str">
            <v>UN</v>
          </cell>
          <cell r="E2232">
            <v>119.68</v>
          </cell>
        </row>
        <row r="2233">
          <cell r="B2233" t="str">
            <v>164610</v>
          </cell>
          <cell r="C2233" t="str">
            <v>DIAMETRO 800 MM</v>
          </cell>
          <cell r="D2233" t="str">
            <v>UN</v>
          </cell>
          <cell r="E2233">
            <v>167.5</v>
          </cell>
        </row>
        <row r="2234">
          <cell r="B2234" t="str">
            <v>164611</v>
          </cell>
          <cell r="C2234" t="str">
            <v>DIAMETRO 900 MM</v>
          </cell>
          <cell r="D2234" t="str">
            <v>UN</v>
          </cell>
          <cell r="E2234">
            <v>203.13</v>
          </cell>
        </row>
        <row r="2235">
          <cell r="B2235" t="str">
            <v>164612</v>
          </cell>
          <cell r="C2235" t="str">
            <v>DIAMETRO 1000 MM</v>
          </cell>
          <cell r="D2235" t="str">
            <v>UN</v>
          </cell>
          <cell r="E2235">
            <v>244.33</v>
          </cell>
        </row>
        <row r="2237">
          <cell r="B2237" t="str">
            <v>164700</v>
          </cell>
          <cell r="C2237" t="str">
            <v>MONTAGEM DE JUNCOES 45 GR DE FERRO FUNDIDO TIPO FFF</v>
          </cell>
        </row>
        <row r="2238">
          <cell r="B2238" t="str">
            <v>164701</v>
          </cell>
          <cell r="C2238" t="str">
            <v>DIAMETRO 100-75 MM</v>
          </cell>
          <cell r="D2238" t="str">
            <v>UN</v>
          </cell>
          <cell r="E2238">
            <v>15.84</v>
          </cell>
        </row>
        <row r="2239">
          <cell r="B2239" t="str">
            <v>164702</v>
          </cell>
          <cell r="C2239" t="str">
            <v>DIAMETRO 100-100 MM</v>
          </cell>
          <cell r="D2239" t="str">
            <v>UN</v>
          </cell>
          <cell r="E2239">
            <v>18.77</v>
          </cell>
        </row>
        <row r="2240">
          <cell r="B2240" t="str">
            <v>164703</v>
          </cell>
          <cell r="C2240" t="str">
            <v>DIAMETRO 150-100 MM</v>
          </cell>
          <cell r="D2240" t="str">
            <v>UN</v>
          </cell>
          <cell r="E2240">
            <v>24.41</v>
          </cell>
        </row>
        <row r="2241">
          <cell r="B2241" t="str">
            <v>164704</v>
          </cell>
          <cell r="C2241" t="str">
            <v>DIAMETRO 150-150 MM</v>
          </cell>
          <cell r="D2241" t="str">
            <v>UN</v>
          </cell>
          <cell r="E2241">
            <v>27.03</v>
          </cell>
        </row>
        <row r="2242">
          <cell r="B2242" t="str">
            <v>164705</v>
          </cell>
          <cell r="C2242" t="str">
            <v>DIAMETRO 200-100 MM</v>
          </cell>
          <cell r="D2242" t="str">
            <v>UN</v>
          </cell>
          <cell r="E2242">
            <v>21</v>
          </cell>
        </row>
        <row r="2243">
          <cell r="B2243" t="str">
            <v>164706</v>
          </cell>
          <cell r="C2243" t="str">
            <v>DIAMETRO 200-150 MM</v>
          </cell>
          <cell r="D2243" t="str">
            <v>UN</v>
          </cell>
          <cell r="E2243">
            <v>31.04</v>
          </cell>
        </row>
        <row r="2244">
          <cell r="B2244" t="str">
            <v>164707</v>
          </cell>
          <cell r="C2244" t="str">
            <v>DIAMETRO 200-200 MM</v>
          </cell>
          <cell r="D2244" t="str">
            <v>UN</v>
          </cell>
          <cell r="E2244">
            <v>32.81</v>
          </cell>
        </row>
        <row r="2245">
          <cell r="B2245" t="str">
            <v>164708</v>
          </cell>
          <cell r="C2245" t="str">
            <v>DIAMETRO 250-150 MM</v>
          </cell>
          <cell r="D2245" t="str">
            <v>UN</v>
          </cell>
          <cell r="E2245">
            <v>38.39</v>
          </cell>
        </row>
        <row r="2246">
          <cell r="B2246" t="str">
            <v>164709</v>
          </cell>
          <cell r="C2246" t="str">
            <v>DIAMETRO 250-200 MM</v>
          </cell>
          <cell r="D2246" t="str">
            <v>UN</v>
          </cell>
          <cell r="E2246">
            <v>40.11</v>
          </cell>
        </row>
        <row r="2247">
          <cell r="B2247" t="str">
            <v>164710</v>
          </cell>
          <cell r="C2247" t="str">
            <v>DIAMETRO 250-250 MM</v>
          </cell>
          <cell r="D2247" t="str">
            <v>UN</v>
          </cell>
          <cell r="E2247">
            <v>43.3</v>
          </cell>
        </row>
        <row r="2248">
          <cell r="B2248" t="str">
            <v>164711</v>
          </cell>
          <cell r="C2248" t="str">
            <v>DIAMETRO 300-200 MM</v>
          </cell>
          <cell r="D2248" t="str">
            <v>UN</v>
          </cell>
          <cell r="E2248">
            <v>49.8</v>
          </cell>
        </row>
        <row r="2249">
          <cell r="B2249" t="str">
            <v>164712</v>
          </cell>
          <cell r="C2249" t="str">
            <v>DIAMETRO 300-300 MM</v>
          </cell>
          <cell r="D2249" t="str">
            <v>UN</v>
          </cell>
          <cell r="E2249">
            <v>57.15</v>
          </cell>
        </row>
        <row r="2250">
          <cell r="B2250" t="str">
            <v>164713</v>
          </cell>
          <cell r="C2250" t="str">
            <v>DIAMETRO 400-300 MM</v>
          </cell>
          <cell r="D2250" t="str">
            <v>UN</v>
          </cell>
          <cell r="E2250">
            <v>72.95</v>
          </cell>
        </row>
        <row r="2251">
          <cell r="B2251" t="str">
            <v>164714</v>
          </cell>
          <cell r="C2251" t="str">
            <v>DIAMETRO 400-400 MM</v>
          </cell>
          <cell r="D2251" t="str">
            <v>UN</v>
          </cell>
          <cell r="E2251">
            <v>79.08</v>
          </cell>
        </row>
        <row r="2253">
          <cell r="B2253" t="str">
            <v>164800</v>
          </cell>
          <cell r="C2253" t="str">
            <v>MONTAGEM DE FLANGES CEGOS DE FERRO FUNDIDO</v>
          </cell>
        </row>
        <row r="2254">
          <cell r="B2254" t="str">
            <v>164801</v>
          </cell>
          <cell r="C2254" t="str">
            <v>DIAMETRO 100 MM</v>
          </cell>
          <cell r="D2254" t="str">
            <v>UN</v>
          </cell>
          <cell r="E2254">
            <v>6.02</v>
          </cell>
        </row>
        <row r="2255">
          <cell r="B2255" t="str">
            <v>164802</v>
          </cell>
          <cell r="C2255" t="str">
            <v>DIAMETRO 150 MM</v>
          </cell>
          <cell r="D2255" t="str">
            <v>UN</v>
          </cell>
          <cell r="E2255">
            <v>8.64</v>
          </cell>
        </row>
        <row r="2256">
          <cell r="B2256" t="str">
            <v>164803</v>
          </cell>
          <cell r="C2256" t="str">
            <v>DIAMETRO 200 MM</v>
          </cell>
          <cell r="D2256" t="str">
            <v>UN</v>
          </cell>
          <cell r="E2256">
            <v>10.34</v>
          </cell>
        </row>
        <row r="2257">
          <cell r="B2257" t="str">
            <v>164804</v>
          </cell>
          <cell r="C2257" t="str">
            <v>DIAMETRO 250 MM</v>
          </cell>
          <cell r="D2257" t="str">
            <v>UN</v>
          </cell>
          <cell r="E2257">
            <v>13.69</v>
          </cell>
        </row>
        <row r="2258">
          <cell r="B2258" t="str">
            <v>164805</v>
          </cell>
          <cell r="C2258" t="str">
            <v>DIAMETRO 300 MM</v>
          </cell>
          <cell r="D2258" t="str">
            <v>UN</v>
          </cell>
          <cell r="E2258">
            <v>18.100000000000001</v>
          </cell>
        </row>
        <row r="2259">
          <cell r="B2259" t="str">
            <v>164806</v>
          </cell>
          <cell r="C2259" t="str">
            <v>DIAMETRO 400 MM</v>
          </cell>
          <cell r="D2259" t="str">
            <v>UN</v>
          </cell>
          <cell r="E2259">
            <v>24.76</v>
          </cell>
        </row>
        <row r="2260">
          <cell r="B2260" t="str">
            <v>164807</v>
          </cell>
          <cell r="C2260" t="str">
            <v>DIAMETRO 500 MM</v>
          </cell>
          <cell r="D2260" t="str">
            <v>UN</v>
          </cell>
          <cell r="E2260">
            <v>32.99</v>
          </cell>
        </row>
        <row r="2261">
          <cell r="B2261" t="str">
            <v>164808</v>
          </cell>
          <cell r="C2261" t="str">
            <v>DIAMETRO 600 MM</v>
          </cell>
          <cell r="D2261" t="str">
            <v>UN</v>
          </cell>
          <cell r="E2261">
            <v>43.85</v>
          </cell>
        </row>
        <row r="2262">
          <cell r="B2262" t="str">
            <v>164809</v>
          </cell>
          <cell r="C2262" t="str">
            <v>DIAMETRO 700 MM</v>
          </cell>
          <cell r="D2262" t="str">
            <v>UN</v>
          </cell>
          <cell r="E2262">
            <v>58.29</v>
          </cell>
        </row>
        <row r="2263">
          <cell r="B2263" t="str">
            <v>164810</v>
          </cell>
          <cell r="C2263" t="str">
            <v>DIAMETRO 800 MM</v>
          </cell>
          <cell r="D2263" t="str">
            <v>UN</v>
          </cell>
          <cell r="E2263">
            <v>83.15</v>
          </cell>
        </row>
        <row r="2264">
          <cell r="B2264" t="str">
            <v>164811</v>
          </cell>
          <cell r="C2264" t="str">
            <v>DIAMETRO 900 MM</v>
          </cell>
          <cell r="D2264" t="str">
            <v>UN</v>
          </cell>
          <cell r="E2264">
            <v>101.61</v>
          </cell>
        </row>
        <row r="2265">
          <cell r="B2265" t="str">
            <v>164812</v>
          </cell>
          <cell r="C2265" t="str">
            <v>DIAMETRO 1000 MM</v>
          </cell>
          <cell r="D2265" t="str">
            <v>UN</v>
          </cell>
          <cell r="E2265">
            <v>124.2</v>
          </cell>
        </row>
        <row r="2267">
          <cell r="B2267" t="str">
            <v>164900</v>
          </cell>
          <cell r="C2267" t="str">
            <v>MONTAGEM DE REGISTROS DE FERRO FUNDIDO FLANGEADOS</v>
          </cell>
        </row>
        <row r="2268">
          <cell r="B2268" t="str">
            <v>164901</v>
          </cell>
          <cell r="C2268" t="str">
            <v>DIAMETRO 100 MM</v>
          </cell>
          <cell r="D2268" t="str">
            <v>UN</v>
          </cell>
          <cell r="E2268">
            <v>14.8</v>
          </cell>
        </row>
        <row r="2269">
          <cell r="B2269" t="str">
            <v>164902</v>
          </cell>
          <cell r="C2269" t="str">
            <v>DIAMETRO 150 MM</v>
          </cell>
          <cell r="D2269" t="str">
            <v>UN</v>
          </cell>
          <cell r="E2269">
            <v>21.58</v>
          </cell>
        </row>
        <row r="2270">
          <cell r="B2270" t="str">
            <v>164903</v>
          </cell>
          <cell r="C2270" t="str">
            <v>DIAMETRO 200 MM</v>
          </cell>
          <cell r="D2270" t="str">
            <v>UN</v>
          </cell>
          <cell r="E2270">
            <v>28.12</v>
          </cell>
        </row>
        <row r="2271">
          <cell r="B2271" t="str">
            <v>164904</v>
          </cell>
          <cell r="C2271" t="str">
            <v>DIAMETRO 250 MM</v>
          </cell>
          <cell r="D2271" t="str">
            <v>UN</v>
          </cell>
          <cell r="E2271">
            <v>40.04</v>
          </cell>
        </row>
        <row r="2272">
          <cell r="B2272" t="str">
            <v>164905</v>
          </cell>
          <cell r="C2272" t="str">
            <v>DIAMETRO 300 MM</v>
          </cell>
          <cell r="D2272" t="str">
            <v>UN</v>
          </cell>
          <cell r="E2272">
            <v>53.47</v>
          </cell>
        </row>
        <row r="2273">
          <cell r="B2273" t="str">
            <v>164906</v>
          </cell>
          <cell r="C2273" t="str">
            <v>DIAMETRO 350 MM</v>
          </cell>
          <cell r="D2273" t="str">
            <v>UN</v>
          </cell>
          <cell r="E2273">
            <v>68.540000000000006</v>
          </cell>
        </row>
        <row r="2274">
          <cell r="B2274" t="str">
            <v>164907</v>
          </cell>
          <cell r="C2274" t="str">
            <v>DIAMETRO 400 MM</v>
          </cell>
          <cell r="D2274" t="str">
            <v>UN</v>
          </cell>
          <cell r="E2274">
            <v>84.68</v>
          </cell>
        </row>
        <row r="2275">
          <cell r="B2275" t="str">
            <v>164908</v>
          </cell>
          <cell r="C2275" t="str">
            <v>DIAMETRO 450 MM</v>
          </cell>
          <cell r="D2275" t="str">
            <v>UN</v>
          </cell>
          <cell r="E2275">
            <v>108.52</v>
          </cell>
        </row>
        <row r="2276">
          <cell r="B2276" t="str">
            <v>164909</v>
          </cell>
          <cell r="C2276" t="str">
            <v>DIAMETRO 500 MM</v>
          </cell>
          <cell r="D2276" t="str">
            <v>UN</v>
          </cell>
          <cell r="E2276">
            <v>120.24</v>
          </cell>
        </row>
        <row r="2277">
          <cell r="B2277" t="str">
            <v>164910</v>
          </cell>
          <cell r="C2277" t="str">
            <v>DIAMETRO 600 MM</v>
          </cell>
          <cell r="D2277" t="str">
            <v>UN</v>
          </cell>
          <cell r="E2277">
            <v>168.27</v>
          </cell>
        </row>
        <row r="2278">
          <cell r="B2278" t="str">
            <v>164911</v>
          </cell>
          <cell r="C2278" t="str">
            <v>DIAMETRO 700 MM</v>
          </cell>
          <cell r="D2278" t="str">
            <v>UN</v>
          </cell>
          <cell r="E2278">
            <v>241.75</v>
          </cell>
        </row>
        <row r="2279">
          <cell r="B2279" t="str">
            <v>164912</v>
          </cell>
          <cell r="C2279" t="str">
            <v>DIAMETRO 800 MM</v>
          </cell>
          <cell r="D2279" t="str">
            <v>UN</v>
          </cell>
          <cell r="E2279">
            <v>313.49</v>
          </cell>
        </row>
        <row r="2280">
          <cell r="B2280" t="str">
            <v>164913</v>
          </cell>
          <cell r="C2280" t="str">
            <v>DIAMETRO 900 MM</v>
          </cell>
          <cell r="D2280" t="str">
            <v>UN</v>
          </cell>
          <cell r="E2280">
            <v>408.24</v>
          </cell>
        </row>
        <row r="2281">
          <cell r="B2281" t="str">
            <v>164914</v>
          </cell>
          <cell r="C2281" t="str">
            <v>DIAMETRO 1000 MM</v>
          </cell>
          <cell r="D2281" t="str">
            <v>UN</v>
          </cell>
          <cell r="E2281">
            <v>508.57</v>
          </cell>
        </row>
        <row r="2282">
          <cell r="B2282" t="str">
            <v>164915</v>
          </cell>
          <cell r="C2282" t="str">
            <v>DIAMETRO 1200 MM</v>
          </cell>
          <cell r="D2282" t="str">
            <v>UN</v>
          </cell>
          <cell r="E2282">
            <v>912.63</v>
          </cell>
        </row>
        <row r="2284">
          <cell r="B2284" t="str">
            <v>165000</v>
          </cell>
          <cell r="C2284" t="str">
            <v>MONTAGEM DE VALVULAS BORBOLETA DE FERRO FUNDIDO FLANGEADOS COMANDO MANUAL</v>
          </cell>
        </row>
        <row r="2285">
          <cell r="B2285" t="str">
            <v>165001</v>
          </cell>
          <cell r="C2285" t="str">
            <v>DIAMETRO 400 MM</v>
          </cell>
          <cell r="D2285" t="str">
            <v>UN</v>
          </cell>
          <cell r="E2285">
            <v>57.64</v>
          </cell>
        </row>
        <row r="2286">
          <cell r="B2286" t="str">
            <v>165002</v>
          </cell>
          <cell r="C2286" t="str">
            <v>DIAMETRO 500 MM</v>
          </cell>
          <cell r="D2286" t="str">
            <v>UN</v>
          </cell>
          <cell r="E2286">
            <v>50.43</v>
          </cell>
        </row>
        <row r="2287">
          <cell r="B2287" t="str">
            <v>165003</v>
          </cell>
          <cell r="C2287" t="str">
            <v>DIAMETRO 600 MM</v>
          </cell>
          <cell r="D2287" t="str">
            <v>UN</v>
          </cell>
          <cell r="E2287">
            <v>106.14</v>
          </cell>
        </row>
        <row r="2288">
          <cell r="B2288" t="str">
            <v>165004</v>
          </cell>
          <cell r="C2288" t="str">
            <v>DIAMETRO 700 MM</v>
          </cell>
          <cell r="D2288" t="str">
            <v>UN</v>
          </cell>
          <cell r="E2288">
            <v>136.52000000000001</v>
          </cell>
        </row>
        <row r="2289">
          <cell r="B2289" t="str">
            <v>165005</v>
          </cell>
          <cell r="C2289" t="str">
            <v>DIAMETRO 800 MM</v>
          </cell>
          <cell r="D2289" t="str">
            <v>UN</v>
          </cell>
          <cell r="E2289">
            <v>209.74</v>
          </cell>
        </row>
        <row r="2290">
          <cell r="B2290" t="str">
            <v>165006</v>
          </cell>
          <cell r="C2290" t="str">
            <v>DIAMETRO 900 MM</v>
          </cell>
          <cell r="D2290" t="str">
            <v>UN</v>
          </cell>
          <cell r="E2290">
            <v>250.57</v>
          </cell>
        </row>
        <row r="2291">
          <cell r="B2291" t="str">
            <v>165007</v>
          </cell>
          <cell r="C2291" t="str">
            <v>DIAMETRO 1000 MM</v>
          </cell>
          <cell r="D2291" t="str">
            <v>UN</v>
          </cell>
          <cell r="E2291">
            <v>296.57</v>
          </cell>
        </row>
        <row r="2292">
          <cell r="B2292" t="str">
            <v>165008</v>
          </cell>
          <cell r="C2292" t="str">
            <v>DIAMETRO 1200 MM</v>
          </cell>
          <cell r="D2292" t="str">
            <v>UN</v>
          </cell>
          <cell r="E2292">
            <v>398.88</v>
          </cell>
        </row>
        <row r="2294">
          <cell r="B2294" t="str">
            <v>165100</v>
          </cell>
          <cell r="C2294" t="str">
            <v>MONTAGEM DE REGISTROS DE FERRO FUNDIDO FLANGEADOS COMANDO ELETRICO/PNEUMATICO</v>
          </cell>
        </row>
        <row r="2295">
          <cell r="B2295" t="str">
            <v>165101</v>
          </cell>
          <cell r="C2295" t="str">
            <v>DIAMETRO 100 MM</v>
          </cell>
          <cell r="D2295" t="str">
            <v>UN</v>
          </cell>
          <cell r="E2295">
            <v>15.17</v>
          </cell>
        </row>
        <row r="2296">
          <cell r="B2296" t="str">
            <v>165102</v>
          </cell>
          <cell r="C2296" t="str">
            <v>DIAMETRO 150 MM</v>
          </cell>
          <cell r="D2296" t="str">
            <v>UN</v>
          </cell>
          <cell r="E2296">
            <v>21.7</v>
          </cell>
        </row>
        <row r="2297">
          <cell r="B2297" t="str">
            <v>165103</v>
          </cell>
          <cell r="C2297" t="str">
            <v>DIAMETRO 200 MM</v>
          </cell>
          <cell r="D2297" t="str">
            <v>UN</v>
          </cell>
          <cell r="E2297">
            <v>29.15</v>
          </cell>
        </row>
        <row r="2298">
          <cell r="B2298" t="str">
            <v>165104</v>
          </cell>
          <cell r="C2298" t="str">
            <v>DIAMETRO 250 MM</v>
          </cell>
          <cell r="D2298" t="str">
            <v>UN</v>
          </cell>
          <cell r="E2298">
            <v>40.83</v>
          </cell>
        </row>
        <row r="2299">
          <cell r="B2299" t="str">
            <v>165105</v>
          </cell>
          <cell r="C2299" t="str">
            <v>DIAMETRO 300 MM</v>
          </cell>
          <cell r="D2299" t="str">
            <v>UN</v>
          </cell>
          <cell r="E2299">
            <v>54.58</v>
          </cell>
        </row>
        <row r="2300">
          <cell r="B2300" t="str">
            <v>165106</v>
          </cell>
          <cell r="C2300" t="str">
            <v>DIAMETRO 350 MM</v>
          </cell>
          <cell r="D2300" t="str">
            <v>UN</v>
          </cell>
          <cell r="E2300">
            <v>69.58</v>
          </cell>
        </row>
        <row r="2301">
          <cell r="B2301" t="str">
            <v>165107</v>
          </cell>
          <cell r="C2301" t="str">
            <v>DIAMETRO 400 MM</v>
          </cell>
          <cell r="D2301" t="str">
            <v>UN</v>
          </cell>
          <cell r="E2301">
            <v>86.09</v>
          </cell>
        </row>
        <row r="2302">
          <cell r="B2302" t="str">
            <v>165108</v>
          </cell>
          <cell r="C2302" t="str">
            <v>DIAMETRO 450 MM</v>
          </cell>
          <cell r="D2302" t="str">
            <v>UN</v>
          </cell>
          <cell r="E2302">
            <v>111.66</v>
          </cell>
        </row>
        <row r="2303">
          <cell r="B2303" t="str">
            <v>165109</v>
          </cell>
          <cell r="C2303" t="str">
            <v>DIAMETRO 500 MM</v>
          </cell>
          <cell r="D2303" t="str">
            <v>UN</v>
          </cell>
          <cell r="E2303">
            <v>122.74</v>
          </cell>
        </row>
        <row r="2304">
          <cell r="B2304" t="str">
            <v>165110</v>
          </cell>
          <cell r="C2304" t="str">
            <v>DIAMETRO 600 MM</v>
          </cell>
          <cell r="D2304" t="str">
            <v>UN</v>
          </cell>
          <cell r="E2304">
            <v>170.66</v>
          </cell>
        </row>
        <row r="2305">
          <cell r="B2305" t="str">
            <v>165111</v>
          </cell>
          <cell r="C2305" t="str">
            <v>DIAMETRO 700 MM</v>
          </cell>
          <cell r="D2305" t="str">
            <v>UN</v>
          </cell>
          <cell r="E2305">
            <v>243.57</v>
          </cell>
        </row>
        <row r="2306">
          <cell r="B2306" t="str">
            <v>165112</v>
          </cell>
          <cell r="C2306" t="str">
            <v>DIAMETRO 800 MM</v>
          </cell>
          <cell r="D2306" t="str">
            <v>UN</v>
          </cell>
          <cell r="E2306">
            <v>315.63</v>
          </cell>
        </row>
        <row r="2307">
          <cell r="B2307" t="str">
            <v>165113</v>
          </cell>
          <cell r="C2307" t="str">
            <v>DIAMETRO 900 MM</v>
          </cell>
          <cell r="D2307" t="str">
            <v>UN</v>
          </cell>
          <cell r="E2307">
            <v>409.77</v>
          </cell>
        </row>
        <row r="2308">
          <cell r="B2308" t="str">
            <v>165114</v>
          </cell>
          <cell r="C2308" t="str">
            <v>DIAMETRO 1000 MM</v>
          </cell>
          <cell r="D2308" t="str">
            <v>UN</v>
          </cell>
          <cell r="E2308">
            <v>509.82</v>
          </cell>
        </row>
        <row r="2309">
          <cell r="B2309" t="str">
            <v>165115</v>
          </cell>
          <cell r="C2309" t="str">
            <v>DIAMETRO 1200 MM</v>
          </cell>
          <cell r="D2309" t="str">
            <v>UN</v>
          </cell>
          <cell r="E2309">
            <v>755.33</v>
          </cell>
        </row>
        <row r="2311">
          <cell r="B2311" t="str">
            <v>165200</v>
          </cell>
          <cell r="C2311" t="str">
            <v>MONTAGEM DE VALVULAS BORBOLETA DE FERRO FUNDIDO FLANGEADOS COMANDO ELETRICO/PNEUMATICO</v>
          </cell>
        </row>
        <row r="2312">
          <cell r="B2312" t="str">
            <v>165201</v>
          </cell>
          <cell r="C2312" t="str">
            <v>DIAMETRO 400 MM</v>
          </cell>
          <cell r="D2312" t="str">
            <v>UN</v>
          </cell>
          <cell r="E2312">
            <v>59.05</v>
          </cell>
        </row>
        <row r="2313">
          <cell r="B2313" t="str">
            <v>165202</v>
          </cell>
          <cell r="C2313" t="str">
            <v>DIAMETRO 500 MM</v>
          </cell>
          <cell r="D2313" t="str">
            <v>UN</v>
          </cell>
          <cell r="E2313">
            <v>81.48</v>
          </cell>
        </row>
        <row r="2314">
          <cell r="B2314" t="str">
            <v>165203</v>
          </cell>
          <cell r="C2314" t="str">
            <v>DIAMETRO 600 MM</v>
          </cell>
          <cell r="D2314" t="str">
            <v>UN</v>
          </cell>
          <cell r="E2314">
            <v>109.13</v>
          </cell>
        </row>
        <row r="2315">
          <cell r="B2315" t="str">
            <v>165204</v>
          </cell>
          <cell r="C2315" t="str">
            <v>DIAMETRO 700 MM</v>
          </cell>
          <cell r="D2315" t="str">
            <v>UN</v>
          </cell>
          <cell r="E2315">
            <v>140.12</v>
          </cell>
        </row>
        <row r="2316">
          <cell r="B2316" t="str">
            <v>165205</v>
          </cell>
          <cell r="C2316" t="str">
            <v>DIAMETRO 800 MM</v>
          </cell>
          <cell r="D2316" t="str">
            <v>UN</v>
          </cell>
          <cell r="E2316">
            <v>214.05</v>
          </cell>
        </row>
        <row r="2317">
          <cell r="B2317" t="str">
            <v>165206</v>
          </cell>
          <cell r="C2317" t="str">
            <v>DIAMETRO 900 MM</v>
          </cell>
          <cell r="D2317" t="str">
            <v>UN</v>
          </cell>
          <cell r="E2317">
            <v>351.86</v>
          </cell>
        </row>
        <row r="2318">
          <cell r="B2318" t="str">
            <v>165207</v>
          </cell>
          <cell r="C2318" t="str">
            <v>DIAMETRO 1000 MM</v>
          </cell>
          <cell r="D2318" t="str">
            <v>UN</v>
          </cell>
          <cell r="E2318">
            <v>428.63</v>
          </cell>
        </row>
        <row r="2319">
          <cell r="B2319" t="str">
            <v>165208</v>
          </cell>
          <cell r="C2319" t="str">
            <v>DIAMETRO 1200 MM</v>
          </cell>
          <cell r="D2319" t="str">
            <v>UN</v>
          </cell>
          <cell r="E2319">
            <v>677.71</v>
          </cell>
        </row>
        <row r="2321">
          <cell r="B2321" t="str">
            <v>165300</v>
          </cell>
          <cell r="C2321" t="str">
            <v>MONTAGEM DE VENTOSAS SIMPLES FLANGEADAS</v>
          </cell>
        </row>
        <row r="2322">
          <cell r="B2322" t="str">
            <v>165301</v>
          </cell>
          <cell r="C2322" t="str">
            <v>DIAMETRO 50 MM</v>
          </cell>
          <cell r="D2322" t="str">
            <v>UN</v>
          </cell>
          <cell r="E2322">
            <v>3.61</v>
          </cell>
        </row>
        <row r="2324">
          <cell r="B2324" t="str">
            <v>165400</v>
          </cell>
          <cell r="C2324" t="str">
            <v>MONTAGEM DE VENTOSAS TRIPLICES DE FERRO FUNDIDO TIPO F</v>
          </cell>
        </row>
        <row r="2325">
          <cell r="B2325" t="str">
            <v>165401</v>
          </cell>
          <cell r="C2325" t="str">
            <v>DIAMETRO 100 MM</v>
          </cell>
          <cell r="D2325" t="str">
            <v>UN</v>
          </cell>
          <cell r="E2325">
            <v>9.01</v>
          </cell>
        </row>
        <row r="2326">
          <cell r="B2326" t="str">
            <v>165402</v>
          </cell>
          <cell r="C2326" t="str">
            <v>DIAMETRO 150 MM</v>
          </cell>
          <cell r="D2326" t="str">
            <v>UN</v>
          </cell>
          <cell r="E2326">
            <v>14.31</v>
          </cell>
        </row>
        <row r="2327">
          <cell r="B2327" t="str">
            <v>165403</v>
          </cell>
          <cell r="C2327" t="str">
            <v>DIAMETRO 200 MM</v>
          </cell>
          <cell r="D2327" t="str">
            <v>UN</v>
          </cell>
          <cell r="E2327">
            <v>22.45</v>
          </cell>
        </row>
        <row r="2329">
          <cell r="B2329" t="str">
            <v>165500</v>
          </cell>
          <cell r="C2329" t="str">
            <v>MONTAGEM DE JUNTAS DE EXPANSAO DE FERRO FUNDIDO TIPO FF</v>
          </cell>
        </row>
        <row r="2330">
          <cell r="B2330" t="str">
            <v>165501</v>
          </cell>
          <cell r="C2330" t="str">
            <v>DIAMETRO 100 MM</v>
          </cell>
          <cell r="D2330" t="str">
            <v>UN</v>
          </cell>
          <cell r="E2330">
            <v>15.89</v>
          </cell>
        </row>
        <row r="2331">
          <cell r="B2331" t="str">
            <v>165502</v>
          </cell>
          <cell r="C2331" t="str">
            <v>DIAMETRO 150 MM</v>
          </cell>
          <cell r="D2331" t="str">
            <v>UN</v>
          </cell>
          <cell r="E2331">
            <v>23.56</v>
          </cell>
        </row>
        <row r="2332">
          <cell r="B2332" t="str">
            <v>165503</v>
          </cell>
          <cell r="C2332" t="str">
            <v>DIAMETRO 200 MM</v>
          </cell>
          <cell r="D2332" t="str">
            <v>UN</v>
          </cell>
          <cell r="E2332">
            <v>29.75</v>
          </cell>
        </row>
        <row r="2333">
          <cell r="B2333" t="str">
            <v>165504</v>
          </cell>
          <cell r="C2333" t="str">
            <v>DIAMETRO 250 MM</v>
          </cell>
          <cell r="D2333" t="str">
            <v>UN</v>
          </cell>
          <cell r="E2333">
            <v>38.090000000000003</v>
          </cell>
        </row>
        <row r="2334">
          <cell r="B2334" t="str">
            <v>165505</v>
          </cell>
          <cell r="C2334" t="str">
            <v>DIAMETRO 300 MM</v>
          </cell>
          <cell r="D2334" t="str">
            <v>UN</v>
          </cell>
          <cell r="E2334">
            <v>49.36</v>
          </cell>
        </row>
        <row r="2335">
          <cell r="B2335" t="str">
            <v>165506</v>
          </cell>
          <cell r="C2335" t="str">
            <v>DIAMETRO 400 MM</v>
          </cell>
          <cell r="D2335" t="str">
            <v>UN</v>
          </cell>
          <cell r="E2335">
            <v>73.28</v>
          </cell>
        </row>
        <row r="2336">
          <cell r="B2336" t="str">
            <v>165507</v>
          </cell>
          <cell r="C2336" t="str">
            <v>DIAMETRO 500 MM</v>
          </cell>
          <cell r="D2336" t="str">
            <v>UN</v>
          </cell>
          <cell r="E2336">
            <v>103.7</v>
          </cell>
        </row>
        <row r="2337">
          <cell r="B2337" t="str">
            <v>165508</v>
          </cell>
          <cell r="C2337" t="str">
            <v>DIAMETRO 600 MM</v>
          </cell>
          <cell r="D2337" t="str">
            <v>UN</v>
          </cell>
          <cell r="E2337">
            <v>131.94</v>
          </cell>
        </row>
        <row r="2339">
          <cell r="B2339" t="str">
            <v>165600</v>
          </cell>
          <cell r="C2339" t="str">
            <v>MONTAGEM DE VALVULAS DE ALIVIO DE FERRO FUNDIDO TIPO FF</v>
          </cell>
        </row>
        <row r="2340">
          <cell r="B2340" t="str">
            <v>165601</v>
          </cell>
          <cell r="C2340" t="str">
            <v>DIAMETRO 50-75 MM</v>
          </cell>
          <cell r="D2340" t="str">
            <v>UN</v>
          </cell>
          <cell r="E2340">
            <v>8.08</v>
          </cell>
        </row>
        <row r="2341">
          <cell r="B2341" t="str">
            <v>165602</v>
          </cell>
          <cell r="C2341" t="str">
            <v>DIAMETRO 60-100 MM</v>
          </cell>
          <cell r="D2341" t="str">
            <v>UN</v>
          </cell>
          <cell r="E2341">
            <v>14.56</v>
          </cell>
        </row>
        <row r="2342">
          <cell r="B2342" t="str">
            <v>165603</v>
          </cell>
          <cell r="C2342" t="str">
            <v>DIAMETRO 75-100 MM</v>
          </cell>
          <cell r="D2342" t="str">
            <v>UN</v>
          </cell>
          <cell r="E2342">
            <v>15.26</v>
          </cell>
        </row>
        <row r="2343">
          <cell r="B2343" t="str">
            <v>165604</v>
          </cell>
          <cell r="C2343" t="str">
            <v>DIAMETRO 100-150 MM</v>
          </cell>
          <cell r="D2343" t="str">
            <v>UN</v>
          </cell>
          <cell r="E2343">
            <v>22.15</v>
          </cell>
        </row>
        <row r="2344">
          <cell r="B2344" t="str">
            <v>165605</v>
          </cell>
          <cell r="C2344" t="str">
            <v>DIAMETRO 150-200 MM</v>
          </cell>
          <cell r="D2344" t="str">
            <v>UN</v>
          </cell>
          <cell r="E2344">
            <v>30.52</v>
          </cell>
        </row>
        <row r="2346">
          <cell r="B2346" t="str">
            <v>165700</v>
          </cell>
          <cell r="C2346" t="str">
            <v>MONTAGEM DE CRIVOS DE FERRO FUNDIDO TIPO F</v>
          </cell>
        </row>
        <row r="2347">
          <cell r="B2347" t="str">
            <v>165701</v>
          </cell>
          <cell r="C2347" t="str">
            <v>DIAMETRO 100 MM</v>
          </cell>
          <cell r="D2347" t="str">
            <v>UN</v>
          </cell>
          <cell r="E2347">
            <v>6.06</v>
          </cell>
        </row>
        <row r="2348">
          <cell r="B2348" t="str">
            <v>165702</v>
          </cell>
          <cell r="C2348" t="str">
            <v>DIAMETRO 150 MM</v>
          </cell>
          <cell r="D2348" t="str">
            <v>UN</v>
          </cell>
          <cell r="E2348">
            <v>8.76</v>
          </cell>
        </row>
        <row r="2349">
          <cell r="B2349" t="str">
            <v>165703</v>
          </cell>
          <cell r="C2349" t="str">
            <v>DIAMETRO 200 MM</v>
          </cell>
          <cell r="D2349" t="str">
            <v>UN</v>
          </cell>
          <cell r="E2349">
            <v>10.46</v>
          </cell>
        </row>
        <row r="2350">
          <cell r="B2350" t="str">
            <v>165704</v>
          </cell>
          <cell r="C2350" t="str">
            <v>DIAMETRO 250 MM</v>
          </cell>
          <cell r="D2350" t="str">
            <v>UN</v>
          </cell>
          <cell r="E2350">
            <v>13.79</v>
          </cell>
        </row>
        <row r="2351">
          <cell r="B2351" t="str">
            <v>165705</v>
          </cell>
          <cell r="C2351" t="str">
            <v>DIAMETRO 300 MM</v>
          </cell>
          <cell r="D2351" t="str">
            <v>UN</v>
          </cell>
          <cell r="E2351">
            <v>18.149999999999999</v>
          </cell>
        </row>
        <row r="2352">
          <cell r="B2352" t="str">
            <v>165706</v>
          </cell>
          <cell r="C2352" t="str">
            <v>DIAMETRO 400 MM</v>
          </cell>
          <cell r="D2352" t="str">
            <v>UN</v>
          </cell>
          <cell r="E2352">
            <v>24.83</v>
          </cell>
        </row>
        <row r="2353">
          <cell r="B2353" t="str">
            <v>165707</v>
          </cell>
          <cell r="C2353" t="str">
            <v>DIAMETRO 500 MM</v>
          </cell>
          <cell r="D2353" t="str">
            <v>UN</v>
          </cell>
          <cell r="E2353">
            <v>33.22</v>
          </cell>
        </row>
        <row r="2354">
          <cell r="B2354" t="str">
            <v>165708</v>
          </cell>
          <cell r="C2354" t="str">
            <v>DIAMETRO 600 MM</v>
          </cell>
          <cell r="D2354" t="str">
            <v>UN</v>
          </cell>
          <cell r="E2354">
            <v>43.27</v>
          </cell>
        </row>
        <row r="2356">
          <cell r="B2356" t="str">
            <v>165800</v>
          </cell>
          <cell r="C2356" t="str">
            <v>MONTAGEM DE VALVULAS DE PE C/CRIVO DE FERRO FUNDIDO TIPO F</v>
          </cell>
        </row>
        <row r="2357">
          <cell r="B2357" t="str">
            <v>165801</v>
          </cell>
          <cell r="C2357" t="str">
            <v>DIAMETRO 100 MM</v>
          </cell>
          <cell r="D2357" t="str">
            <v>UN</v>
          </cell>
          <cell r="E2357">
            <v>7.58</v>
          </cell>
        </row>
        <row r="2358">
          <cell r="B2358" t="str">
            <v>165802</v>
          </cell>
          <cell r="C2358" t="str">
            <v>DIAMETRO 150 MM</v>
          </cell>
          <cell r="D2358" t="str">
            <v>UN</v>
          </cell>
          <cell r="E2358">
            <v>11.67</v>
          </cell>
        </row>
        <row r="2359">
          <cell r="B2359" t="str">
            <v>165803</v>
          </cell>
          <cell r="C2359" t="str">
            <v>DIAMETRO 200 MM</v>
          </cell>
          <cell r="D2359" t="str">
            <v>UN</v>
          </cell>
          <cell r="E2359">
            <v>14.77</v>
          </cell>
        </row>
        <row r="2360">
          <cell r="B2360" t="str">
            <v>165804</v>
          </cell>
          <cell r="C2360" t="str">
            <v>DIAMETRO 250 MM</v>
          </cell>
          <cell r="D2360" t="str">
            <v>UN</v>
          </cell>
          <cell r="E2360">
            <v>19.97</v>
          </cell>
        </row>
        <row r="2361">
          <cell r="B2361" t="str">
            <v>165805</v>
          </cell>
          <cell r="C2361" t="str">
            <v>DIAMETRO 300 MM</v>
          </cell>
          <cell r="D2361" t="str">
            <v>UN</v>
          </cell>
          <cell r="E2361">
            <v>26.73</v>
          </cell>
        </row>
        <row r="2362">
          <cell r="B2362" t="str">
            <v>165806</v>
          </cell>
          <cell r="C2362" t="str">
            <v>DIAMETRO 400 MM</v>
          </cell>
          <cell r="D2362" t="str">
            <v>UN</v>
          </cell>
          <cell r="E2362">
            <v>50.88</v>
          </cell>
        </row>
        <row r="2363">
          <cell r="B2363" t="str">
            <v>165807</v>
          </cell>
          <cell r="C2363" t="str">
            <v>DIAMETRO 500 MM</v>
          </cell>
          <cell r="D2363" t="str">
            <v>UN</v>
          </cell>
          <cell r="E2363">
            <v>67.010000000000005</v>
          </cell>
        </row>
        <row r="2364">
          <cell r="B2364" t="str">
            <v>165808</v>
          </cell>
          <cell r="C2364" t="str">
            <v>DIAMETRO 600 MM</v>
          </cell>
          <cell r="D2364" t="str">
            <v>UN</v>
          </cell>
          <cell r="E2364">
            <v>91.75</v>
          </cell>
        </row>
        <row r="2366">
          <cell r="B2366" t="str">
            <v>165900</v>
          </cell>
          <cell r="C2366" t="str">
            <v>MONTAGEM DE VALVULAS DE RETENCAO DE FERRO FUNDIDO TIPO FF</v>
          </cell>
        </row>
        <row r="2367">
          <cell r="B2367" t="str">
            <v>165901</v>
          </cell>
          <cell r="C2367" t="str">
            <v>DIAMETRO 100 MM</v>
          </cell>
          <cell r="D2367" t="str">
            <v>UN</v>
          </cell>
          <cell r="E2367">
            <v>14.29</v>
          </cell>
        </row>
        <row r="2368">
          <cell r="B2368" t="str">
            <v>165902</v>
          </cell>
          <cell r="C2368" t="str">
            <v>DIAMETRO 150 MM</v>
          </cell>
          <cell r="D2368" t="str">
            <v>UN</v>
          </cell>
          <cell r="E2368">
            <v>21.51</v>
          </cell>
        </row>
        <row r="2369">
          <cell r="B2369" t="str">
            <v>165903</v>
          </cell>
          <cell r="C2369" t="str">
            <v>DIAMETRO 200 MM</v>
          </cell>
          <cell r="D2369" t="str">
            <v>UN</v>
          </cell>
          <cell r="E2369">
            <v>27.15</v>
          </cell>
        </row>
        <row r="2370">
          <cell r="B2370" t="str">
            <v>165904</v>
          </cell>
          <cell r="C2370" t="str">
            <v>DIAMETRO 250 MM</v>
          </cell>
          <cell r="D2370" t="str">
            <v>UN</v>
          </cell>
          <cell r="E2370">
            <v>37.090000000000003</v>
          </cell>
        </row>
        <row r="2371">
          <cell r="B2371" t="str">
            <v>165905</v>
          </cell>
          <cell r="C2371" t="str">
            <v>DIAMETRO 300 MM</v>
          </cell>
          <cell r="D2371" t="str">
            <v>UN</v>
          </cell>
          <cell r="E2371">
            <v>48.3</v>
          </cell>
        </row>
        <row r="2372">
          <cell r="B2372" t="str">
            <v>165906</v>
          </cell>
          <cell r="C2372" t="str">
            <v>DIAMETRO 400 MM</v>
          </cell>
          <cell r="D2372" t="str">
            <v>UN</v>
          </cell>
          <cell r="E2372">
            <v>72.83</v>
          </cell>
        </row>
        <row r="2373">
          <cell r="B2373" t="str">
            <v>165907</v>
          </cell>
          <cell r="C2373" t="str">
            <v>DIAMETRO 500 MM</v>
          </cell>
          <cell r="D2373" t="str">
            <v>UN</v>
          </cell>
          <cell r="E2373">
            <v>108.46</v>
          </cell>
        </row>
        <row r="2374">
          <cell r="B2374" t="str">
            <v>165908</v>
          </cell>
          <cell r="C2374" t="str">
            <v>DIAMETRO 600 MM</v>
          </cell>
          <cell r="D2374" t="str">
            <v>UN</v>
          </cell>
          <cell r="E2374">
            <v>149.43</v>
          </cell>
        </row>
        <row r="2376">
          <cell r="B2376" t="str">
            <v>166000</v>
          </cell>
          <cell r="C2376" t="str">
            <v>MONTAGEM DE JUNTAS GIBAULT DE FERRO FUNDIDO</v>
          </cell>
        </row>
        <row r="2377">
          <cell r="B2377" t="str">
            <v>166001</v>
          </cell>
          <cell r="C2377" t="str">
            <v>DIAMETRO 100 MM</v>
          </cell>
          <cell r="D2377" t="str">
            <v>UN</v>
          </cell>
          <cell r="E2377">
            <v>11.99</v>
          </cell>
        </row>
        <row r="2378">
          <cell r="B2378" t="str">
            <v>166002</v>
          </cell>
          <cell r="C2378" t="str">
            <v>DIAMETRO 150 MM</v>
          </cell>
          <cell r="D2378" t="str">
            <v>UN</v>
          </cell>
          <cell r="E2378">
            <v>17.059999999999999</v>
          </cell>
        </row>
        <row r="2379">
          <cell r="B2379" t="str">
            <v>166003</v>
          </cell>
          <cell r="C2379" t="str">
            <v>DIAMETRO 200 MM</v>
          </cell>
          <cell r="D2379" t="str">
            <v>UN</v>
          </cell>
          <cell r="E2379">
            <v>20.5</v>
          </cell>
        </row>
        <row r="2380">
          <cell r="B2380" t="str">
            <v>166004</v>
          </cell>
          <cell r="C2380" t="str">
            <v>DIAMETRO 250 MM</v>
          </cell>
          <cell r="D2380" t="str">
            <v>UN</v>
          </cell>
          <cell r="E2380">
            <v>27.15</v>
          </cell>
        </row>
        <row r="2381">
          <cell r="B2381" t="str">
            <v>166005</v>
          </cell>
          <cell r="C2381" t="str">
            <v>DIAMETRO 300 MM</v>
          </cell>
          <cell r="D2381" t="str">
            <v>UN</v>
          </cell>
          <cell r="E2381">
            <v>35.21</v>
          </cell>
        </row>
        <row r="2382">
          <cell r="B2382" t="str">
            <v>166006</v>
          </cell>
          <cell r="C2382" t="str">
            <v>DIAMETRO 400 MM</v>
          </cell>
          <cell r="D2382" t="str">
            <v>UN</v>
          </cell>
          <cell r="E2382">
            <v>48.09</v>
          </cell>
        </row>
        <row r="2383">
          <cell r="B2383" t="str">
            <v>166007</v>
          </cell>
          <cell r="C2383" t="str">
            <v>DIAMETRO 500 MM</v>
          </cell>
          <cell r="D2383" t="str">
            <v>UN</v>
          </cell>
          <cell r="E2383">
            <v>62.86</v>
          </cell>
        </row>
        <row r="2384">
          <cell r="B2384" t="str">
            <v>166008</v>
          </cell>
          <cell r="C2384" t="str">
            <v>DIAMETRO 600 MM</v>
          </cell>
          <cell r="D2384" t="str">
            <v>UN</v>
          </cell>
          <cell r="E2384">
            <v>82.52</v>
          </cell>
        </row>
        <row r="2386">
          <cell r="B2386" t="str">
            <v>166100</v>
          </cell>
          <cell r="C2386" t="str">
            <v>MONTAGEM DE LUVAS BIPARTIDAS P/BOLSAS</v>
          </cell>
        </row>
        <row r="2387">
          <cell r="B2387" t="str">
            <v>166101</v>
          </cell>
          <cell r="C2387" t="str">
            <v>DIAMETRO 200 MM</v>
          </cell>
          <cell r="D2387" t="str">
            <v>UN</v>
          </cell>
          <cell r="E2387">
            <v>101.54</v>
          </cell>
        </row>
        <row r="2388">
          <cell r="B2388" t="str">
            <v>166102</v>
          </cell>
          <cell r="C2388" t="str">
            <v>DIAMETRO 250 MM</v>
          </cell>
          <cell r="D2388" t="str">
            <v>UN</v>
          </cell>
          <cell r="E2388">
            <v>129.80000000000001</v>
          </cell>
        </row>
        <row r="2389">
          <cell r="B2389" t="str">
            <v>166103</v>
          </cell>
          <cell r="C2389" t="str">
            <v>DIAMETRO 300 MM</v>
          </cell>
          <cell r="D2389" t="str">
            <v>UN</v>
          </cell>
          <cell r="E2389">
            <v>162.11000000000001</v>
          </cell>
        </row>
        <row r="2390">
          <cell r="B2390" t="str">
            <v>166104</v>
          </cell>
          <cell r="C2390" t="str">
            <v>DIAMETRO 400 MM</v>
          </cell>
          <cell r="D2390" t="str">
            <v>UN</v>
          </cell>
          <cell r="E2390">
            <v>229.31</v>
          </cell>
        </row>
        <row r="2391">
          <cell r="B2391" t="str">
            <v>166105</v>
          </cell>
          <cell r="C2391" t="str">
            <v>DIAMETRO 500 MM</v>
          </cell>
          <cell r="D2391" t="str">
            <v>UN</v>
          </cell>
          <cell r="E2391">
            <v>312.69</v>
          </cell>
        </row>
        <row r="2392">
          <cell r="B2392" t="str">
            <v>166106</v>
          </cell>
          <cell r="C2392" t="str">
            <v>DIAMETRO 600 MM</v>
          </cell>
          <cell r="D2392" t="str">
            <v>UN</v>
          </cell>
          <cell r="E2392">
            <v>419.94</v>
          </cell>
        </row>
        <row r="2394">
          <cell r="B2394" t="str">
            <v>166200</v>
          </cell>
          <cell r="C2394" t="str">
            <v>MONTAGEM DE LUVAS BIPARTIDAS PARA CILINDROS</v>
          </cell>
        </row>
        <row r="2395">
          <cell r="B2395" t="str">
            <v>166201</v>
          </cell>
          <cell r="C2395" t="str">
            <v>DIAMETRO 100 MM</v>
          </cell>
          <cell r="D2395" t="str">
            <v>UN</v>
          </cell>
          <cell r="E2395">
            <v>37.46</v>
          </cell>
        </row>
        <row r="2396">
          <cell r="B2396" t="str">
            <v>166202</v>
          </cell>
          <cell r="C2396" t="str">
            <v>DIAMETRO 150 MM</v>
          </cell>
          <cell r="D2396" t="str">
            <v>UN</v>
          </cell>
          <cell r="E2396">
            <v>62.31</v>
          </cell>
        </row>
        <row r="2397">
          <cell r="B2397" t="str">
            <v>166203</v>
          </cell>
          <cell r="C2397" t="str">
            <v>DIAMETRO 200 MM</v>
          </cell>
          <cell r="D2397" t="str">
            <v>UN</v>
          </cell>
          <cell r="E2397">
            <v>87.59</v>
          </cell>
        </row>
        <row r="2398">
          <cell r="B2398" t="str">
            <v>166204</v>
          </cell>
          <cell r="C2398" t="str">
            <v>DIAMETRO 250 MM</v>
          </cell>
          <cell r="D2398" t="str">
            <v>UN</v>
          </cell>
          <cell r="E2398">
            <v>110.13</v>
          </cell>
        </row>
        <row r="2399">
          <cell r="B2399" t="str">
            <v>166205</v>
          </cell>
          <cell r="C2399" t="str">
            <v>DIAMETRO 300 MM</v>
          </cell>
          <cell r="D2399" t="str">
            <v>UN</v>
          </cell>
          <cell r="E2399">
            <v>139.94999999999999</v>
          </cell>
        </row>
        <row r="2400">
          <cell r="B2400" t="str">
            <v>166206</v>
          </cell>
          <cell r="C2400" t="str">
            <v>DIAMETRO 400 MM</v>
          </cell>
          <cell r="D2400" t="str">
            <v>UN</v>
          </cell>
          <cell r="E2400">
            <v>209.68</v>
          </cell>
        </row>
        <row r="2401">
          <cell r="B2401" t="str">
            <v>166207</v>
          </cell>
          <cell r="C2401" t="str">
            <v>DIAMETRO 500 MM</v>
          </cell>
          <cell r="D2401" t="str">
            <v>UN</v>
          </cell>
          <cell r="E2401">
            <v>299.54000000000002</v>
          </cell>
        </row>
        <row r="2402">
          <cell r="B2402" t="str">
            <v>166208</v>
          </cell>
          <cell r="C2402" t="str">
            <v>DIAMETRO 600 MM</v>
          </cell>
          <cell r="D2402" t="str">
            <v>UN</v>
          </cell>
          <cell r="E2402">
            <v>410.54</v>
          </cell>
        </row>
        <row r="2404">
          <cell r="B2404" t="str">
            <v>166300</v>
          </cell>
          <cell r="C2404" t="str">
            <v>MONTAGEM DE PEDESTAIS DE MANOBRA DE FERRO FUNDIDO</v>
          </cell>
        </row>
        <row r="2405">
          <cell r="B2405" t="str">
            <v>166301</v>
          </cell>
          <cell r="C2405" t="str">
            <v>MODELO 01</v>
          </cell>
          <cell r="D2405" t="str">
            <v>UN</v>
          </cell>
          <cell r="E2405">
            <v>388.24</v>
          </cell>
        </row>
        <row r="2406">
          <cell r="B2406" t="str">
            <v>166302</v>
          </cell>
          <cell r="C2406" t="str">
            <v>MODELO 02</v>
          </cell>
          <cell r="D2406" t="str">
            <v>UN</v>
          </cell>
          <cell r="E2406">
            <v>405.57</v>
          </cell>
        </row>
        <row r="2407">
          <cell r="B2407" t="str">
            <v>166303</v>
          </cell>
          <cell r="C2407" t="str">
            <v>MODELO 03</v>
          </cell>
          <cell r="D2407" t="str">
            <v>UN</v>
          </cell>
          <cell r="E2407">
            <v>427.12</v>
          </cell>
        </row>
        <row r="2408">
          <cell r="B2408" t="str">
            <v>166304</v>
          </cell>
          <cell r="C2408" t="str">
            <v>MODELO 04</v>
          </cell>
          <cell r="D2408" t="str">
            <v>UN</v>
          </cell>
          <cell r="E2408">
            <v>433.32</v>
          </cell>
        </row>
        <row r="2409">
          <cell r="B2409" t="str">
            <v>166305</v>
          </cell>
          <cell r="C2409" t="str">
            <v>MODELO 05</v>
          </cell>
          <cell r="D2409" t="str">
            <v>UN</v>
          </cell>
          <cell r="E2409">
            <v>457.2</v>
          </cell>
        </row>
        <row r="2410">
          <cell r="B2410" t="str">
            <v>166306</v>
          </cell>
          <cell r="C2410" t="str">
            <v>MODELO 06</v>
          </cell>
          <cell r="D2410" t="str">
            <v>UN</v>
          </cell>
          <cell r="E2410">
            <v>470.36</v>
          </cell>
        </row>
        <row r="2411">
          <cell r="B2411" t="str">
            <v>166307</v>
          </cell>
          <cell r="C2411" t="str">
            <v>MODELO 07</v>
          </cell>
          <cell r="D2411" t="str">
            <v>UN</v>
          </cell>
          <cell r="E2411">
            <v>488.76</v>
          </cell>
        </row>
        <row r="2412">
          <cell r="B2412" t="str">
            <v>166308</v>
          </cell>
          <cell r="C2412" t="str">
            <v>MODELO 21</v>
          </cell>
          <cell r="D2412" t="str">
            <v>UN</v>
          </cell>
          <cell r="E2412">
            <v>388.24</v>
          </cell>
        </row>
        <row r="2414">
          <cell r="B2414" t="str">
            <v>166400</v>
          </cell>
          <cell r="C2414" t="str">
            <v>MONTAGEM DE PEDESTAIS DE SUSPENSAO DE FERRO FUNDIDO</v>
          </cell>
        </row>
        <row r="2415">
          <cell r="B2415" t="str">
            <v>166401</v>
          </cell>
          <cell r="C2415" t="str">
            <v>MODELO 01</v>
          </cell>
          <cell r="D2415" t="str">
            <v>UN</v>
          </cell>
          <cell r="E2415">
            <v>391.17</v>
          </cell>
        </row>
        <row r="2416">
          <cell r="B2416" t="str">
            <v>166402</v>
          </cell>
          <cell r="C2416" t="str">
            <v>MODELO 02</v>
          </cell>
          <cell r="D2416" t="str">
            <v>UN</v>
          </cell>
          <cell r="E2416">
            <v>409.62</v>
          </cell>
        </row>
        <row r="2417">
          <cell r="B2417" t="str">
            <v>166403</v>
          </cell>
          <cell r="C2417" t="str">
            <v>MODELO 03</v>
          </cell>
          <cell r="D2417" t="str">
            <v>UN</v>
          </cell>
          <cell r="E2417">
            <v>410.41</v>
          </cell>
        </row>
        <row r="2418">
          <cell r="B2418" t="str">
            <v>166404</v>
          </cell>
          <cell r="C2418" t="str">
            <v>MODELO 04</v>
          </cell>
          <cell r="D2418" t="str">
            <v>UN</v>
          </cell>
          <cell r="E2418">
            <v>417.36</v>
          </cell>
        </row>
        <row r="2419">
          <cell r="B2419" t="str">
            <v>166405</v>
          </cell>
          <cell r="C2419" t="str">
            <v>MODELO 05</v>
          </cell>
          <cell r="D2419" t="str">
            <v>UN</v>
          </cell>
          <cell r="E2419">
            <v>418.28</v>
          </cell>
        </row>
        <row r="2420">
          <cell r="B2420" t="str">
            <v>166406</v>
          </cell>
          <cell r="C2420" t="str">
            <v>MODELO 06</v>
          </cell>
          <cell r="D2420" t="str">
            <v>UN</v>
          </cell>
          <cell r="E2420">
            <v>419.16</v>
          </cell>
        </row>
        <row r="2421">
          <cell r="B2421" t="str">
            <v>166407</v>
          </cell>
          <cell r="C2421" t="str">
            <v>MODELO 08</v>
          </cell>
          <cell r="D2421" t="str">
            <v>UN</v>
          </cell>
          <cell r="E2421">
            <v>420.93</v>
          </cell>
        </row>
        <row r="2422">
          <cell r="B2422" t="str">
            <v>166408</v>
          </cell>
          <cell r="C2422" t="str">
            <v>MODELO 10</v>
          </cell>
          <cell r="D2422" t="str">
            <v>UN</v>
          </cell>
          <cell r="E2422">
            <v>491.18</v>
          </cell>
        </row>
        <row r="2423">
          <cell r="B2423" t="str">
            <v>166409</v>
          </cell>
          <cell r="C2423" t="str">
            <v>MODELO 11</v>
          </cell>
          <cell r="D2423" t="str">
            <v>UN</v>
          </cell>
          <cell r="E2423">
            <v>493</v>
          </cell>
        </row>
        <row r="2424">
          <cell r="B2424" t="str">
            <v>166410</v>
          </cell>
          <cell r="C2424" t="str">
            <v>MODELO 12</v>
          </cell>
          <cell r="D2424" t="str">
            <v>UN</v>
          </cell>
          <cell r="E2424">
            <v>494.83</v>
          </cell>
        </row>
        <row r="2425">
          <cell r="B2425" t="str">
            <v>166411</v>
          </cell>
          <cell r="C2425" t="str">
            <v>MODELO 13</v>
          </cell>
          <cell r="D2425" t="str">
            <v>UN</v>
          </cell>
          <cell r="E2425">
            <v>496.62</v>
          </cell>
        </row>
        <row r="2426">
          <cell r="B2426" t="str">
            <v>166412</v>
          </cell>
          <cell r="C2426" t="str">
            <v>MODELO 14</v>
          </cell>
          <cell r="D2426" t="str">
            <v>UN</v>
          </cell>
          <cell r="E2426">
            <v>498.41</v>
          </cell>
        </row>
        <row r="2427">
          <cell r="B2427" t="str">
            <v>166413</v>
          </cell>
          <cell r="C2427" t="str">
            <v>MODELO 16</v>
          </cell>
          <cell r="D2427" t="str">
            <v>UN</v>
          </cell>
          <cell r="E2427">
            <v>502</v>
          </cell>
        </row>
        <row r="2428">
          <cell r="B2428" t="str">
            <v>166414</v>
          </cell>
          <cell r="C2428" t="str">
            <v>MODELO 18</v>
          </cell>
          <cell r="D2428" t="str">
            <v>UN</v>
          </cell>
          <cell r="E2428">
            <v>399.99</v>
          </cell>
        </row>
        <row r="2429">
          <cell r="B2429" t="str">
            <v>166415</v>
          </cell>
          <cell r="C2429" t="str">
            <v>MODELO 19</v>
          </cell>
          <cell r="D2429" t="str">
            <v>UN</v>
          </cell>
          <cell r="E2429">
            <v>455.68</v>
          </cell>
        </row>
        <row r="2430">
          <cell r="B2430" t="str">
            <v>166416</v>
          </cell>
          <cell r="C2430" t="str">
            <v>MODELO 20</v>
          </cell>
          <cell r="D2430" t="str">
            <v>UN</v>
          </cell>
          <cell r="E2430">
            <v>503.16</v>
          </cell>
        </row>
        <row r="2431">
          <cell r="B2431" t="str">
            <v>166417</v>
          </cell>
          <cell r="C2431" t="str">
            <v>MODELO 21</v>
          </cell>
          <cell r="D2431" t="str">
            <v>UN</v>
          </cell>
          <cell r="E2431">
            <v>461.65</v>
          </cell>
        </row>
        <row r="2432">
          <cell r="B2432" t="str">
            <v>166418</v>
          </cell>
          <cell r="C2432" t="str">
            <v>MODELO 22</v>
          </cell>
          <cell r="D2432" t="str">
            <v>UN</v>
          </cell>
          <cell r="E2432">
            <v>467.46</v>
          </cell>
        </row>
        <row r="2433">
          <cell r="B2433" t="str">
            <v>166419</v>
          </cell>
          <cell r="C2433" t="str">
            <v>MODELO 23</v>
          </cell>
          <cell r="D2433" t="str">
            <v>UN</v>
          </cell>
          <cell r="E2433">
            <v>473.24</v>
          </cell>
        </row>
        <row r="2434">
          <cell r="B2434" t="str">
            <v>166420</v>
          </cell>
          <cell r="C2434" t="str">
            <v>MODELO 25</v>
          </cell>
          <cell r="D2434" t="str">
            <v>UN</v>
          </cell>
          <cell r="E2434">
            <v>484.81</v>
          </cell>
        </row>
        <row r="2435">
          <cell r="B2435" t="str">
            <v>166421</v>
          </cell>
          <cell r="C2435" t="str">
            <v>MODELO 27</v>
          </cell>
          <cell r="D2435" t="str">
            <v>UN</v>
          </cell>
          <cell r="E2435">
            <v>586.29</v>
          </cell>
        </row>
        <row r="2436">
          <cell r="B2436" t="str">
            <v>166422</v>
          </cell>
          <cell r="C2436" t="str">
            <v>MODELO 28</v>
          </cell>
          <cell r="D2436" t="str">
            <v>UN</v>
          </cell>
          <cell r="E2436">
            <v>589.16</v>
          </cell>
        </row>
        <row r="2437">
          <cell r="B2437" t="str">
            <v>166423</v>
          </cell>
          <cell r="C2437" t="str">
            <v>MODELO 29</v>
          </cell>
          <cell r="D2437" t="str">
            <v>UN</v>
          </cell>
          <cell r="E2437">
            <v>592.07000000000005</v>
          </cell>
        </row>
        <row r="2438">
          <cell r="B2438" t="str">
            <v>166424</v>
          </cell>
          <cell r="C2438" t="str">
            <v>MODELO 30</v>
          </cell>
          <cell r="D2438" t="str">
            <v>UN</v>
          </cell>
          <cell r="E2438">
            <v>594.96</v>
          </cell>
        </row>
        <row r="2439">
          <cell r="B2439" t="str">
            <v>166425</v>
          </cell>
          <cell r="C2439" t="str">
            <v>MODELO 31</v>
          </cell>
          <cell r="D2439" t="str">
            <v>UN</v>
          </cell>
          <cell r="E2439">
            <v>600.74</v>
          </cell>
        </row>
        <row r="2440">
          <cell r="B2440" t="str">
            <v>166426</v>
          </cell>
          <cell r="C2440" t="str">
            <v>MODELO 33</v>
          </cell>
          <cell r="D2440" t="str">
            <v>UN</v>
          </cell>
          <cell r="E2440">
            <v>543.41999999999996</v>
          </cell>
        </row>
        <row r="2442">
          <cell r="B2442" t="str">
            <v>166500</v>
          </cell>
          <cell r="C2442" t="str">
            <v>MANUSEIO DE TUBOS DE ACO (MONTAGEM)</v>
          </cell>
        </row>
        <row r="2443">
          <cell r="B2443" t="str">
            <v>166501</v>
          </cell>
          <cell r="C2443" t="str">
            <v>DIAMETRO 2 POLEGADA</v>
          </cell>
          <cell r="D2443" t="str">
            <v>M</v>
          </cell>
          <cell r="E2443">
            <v>12.74</v>
          </cell>
        </row>
        <row r="2444">
          <cell r="B2444" t="str">
            <v>166502</v>
          </cell>
          <cell r="C2444" t="str">
            <v>DIAMETRO 3 POLEGADA</v>
          </cell>
          <cell r="D2444" t="str">
            <v>M</v>
          </cell>
          <cell r="E2444">
            <v>19</v>
          </cell>
        </row>
        <row r="2445">
          <cell r="B2445" t="str">
            <v>166503</v>
          </cell>
          <cell r="C2445" t="str">
            <v>DIAMETRO 4 POLEGADA</v>
          </cell>
          <cell r="D2445" t="str">
            <v>M</v>
          </cell>
          <cell r="E2445">
            <v>17.899999999999999</v>
          </cell>
        </row>
        <row r="2446">
          <cell r="B2446" t="str">
            <v>166504</v>
          </cell>
          <cell r="C2446" t="str">
            <v>DIAMETRO 6 POLEGADA</v>
          </cell>
          <cell r="D2446" t="str">
            <v>M</v>
          </cell>
          <cell r="E2446">
            <v>21.42</v>
          </cell>
        </row>
        <row r="2447">
          <cell r="B2447" t="str">
            <v>166505</v>
          </cell>
          <cell r="C2447" t="str">
            <v>DIAMETRO 8 POLEGADA</v>
          </cell>
          <cell r="D2447" t="str">
            <v>M</v>
          </cell>
          <cell r="E2447">
            <v>25.07</v>
          </cell>
        </row>
        <row r="2448">
          <cell r="B2448" t="str">
            <v>166506</v>
          </cell>
          <cell r="C2448" t="str">
            <v>DIAMETRO 10 POLEGADA</v>
          </cell>
          <cell r="D2448" t="str">
            <v>M</v>
          </cell>
          <cell r="E2448">
            <v>31.22</v>
          </cell>
        </row>
        <row r="2449">
          <cell r="B2449" t="str">
            <v>166507</v>
          </cell>
          <cell r="C2449" t="str">
            <v>DIAMETRO 12 POLEGADA</v>
          </cell>
          <cell r="D2449" t="str">
            <v>M</v>
          </cell>
          <cell r="E2449">
            <v>38.47</v>
          </cell>
        </row>
        <row r="2450">
          <cell r="B2450" t="str">
            <v>166508</v>
          </cell>
          <cell r="C2450" t="str">
            <v>DIAMETRO 16 POLEGADA</v>
          </cell>
          <cell r="D2450" t="str">
            <v>M</v>
          </cell>
          <cell r="E2450">
            <v>55.36</v>
          </cell>
        </row>
        <row r="2451">
          <cell r="B2451" t="str">
            <v>166509</v>
          </cell>
          <cell r="C2451" t="str">
            <v>DIAMETRO 20 POLEGADA</v>
          </cell>
          <cell r="D2451" t="str">
            <v>M</v>
          </cell>
          <cell r="E2451">
            <v>75.39</v>
          </cell>
        </row>
        <row r="2452">
          <cell r="B2452" t="str">
            <v>166510</v>
          </cell>
          <cell r="C2452" t="str">
            <v>DIAMETRO 24 POLEGADA</v>
          </cell>
          <cell r="D2452" t="str">
            <v>M</v>
          </cell>
          <cell r="E2452">
            <v>85.18</v>
          </cell>
        </row>
        <row r="2453">
          <cell r="B2453" t="str">
            <v>166511</v>
          </cell>
          <cell r="C2453" t="str">
            <v>DIAMETRO 28 POLEGADA</v>
          </cell>
          <cell r="D2453" t="str">
            <v>M</v>
          </cell>
          <cell r="E2453">
            <v>92.94</v>
          </cell>
        </row>
        <row r="2454">
          <cell r="B2454" t="str">
            <v>166512</v>
          </cell>
          <cell r="C2454" t="str">
            <v>DIAMETRO 32 POLEGADA</v>
          </cell>
          <cell r="D2454" t="str">
            <v>M</v>
          </cell>
          <cell r="E2454">
            <v>107.99</v>
          </cell>
        </row>
        <row r="2455">
          <cell r="B2455" t="str">
            <v>166513</v>
          </cell>
          <cell r="C2455" t="str">
            <v>DIAMETRO 36 POLEGADA</v>
          </cell>
          <cell r="D2455" t="str">
            <v>M</v>
          </cell>
          <cell r="E2455">
            <v>112.59</v>
          </cell>
        </row>
        <row r="2456">
          <cell r="B2456" t="str">
            <v>166514</v>
          </cell>
          <cell r="C2456" t="str">
            <v>DIAMETRO 40 POLEGADA</v>
          </cell>
          <cell r="D2456" t="str">
            <v>M</v>
          </cell>
          <cell r="E2456">
            <v>113.48</v>
          </cell>
        </row>
        <row r="2458">
          <cell r="B2458" t="str">
            <v>166600</v>
          </cell>
          <cell r="C2458" t="str">
            <v>MANUSEIO DE CONEXOES, PECAS ESPECIAIS E MISCELANEOS DE ACO ATE 2 TONELADA (MONTAGEM)</v>
          </cell>
        </row>
        <row r="2459">
          <cell r="B2459" t="str">
            <v>166601</v>
          </cell>
          <cell r="C2459" t="str">
            <v>DIAMETRO 2 POLEGADA</v>
          </cell>
          <cell r="D2459" t="str">
            <v>KG</v>
          </cell>
          <cell r="E2459">
            <v>0.74</v>
          </cell>
        </row>
        <row r="2460">
          <cell r="B2460" t="str">
            <v>166602</v>
          </cell>
          <cell r="C2460" t="str">
            <v>DIAMETRO 3 POLEGADA</v>
          </cell>
          <cell r="D2460" t="str">
            <v>KG</v>
          </cell>
          <cell r="E2460">
            <v>0.73</v>
          </cell>
        </row>
        <row r="2461">
          <cell r="B2461" t="str">
            <v>166603</v>
          </cell>
          <cell r="C2461" t="str">
            <v>DIAMETRO 4 POLEGADA</v>
          </cell>
          <cell r="D2461" t="str">
            <v>KG</v>
          </cell>
          <cell r="E2461">
            <v>0.73</v>
          </cell>
        </row>
        <row r="2462">
          <cell r="B2462" t="str">
            <v>166604</v>
          </cell>
          <cell r="C2462" t="str">
            <v>DIAMETRO 6 POLEGADA</v>
          </cell>
          <cell r="D2462" t="str">
            <v>KG</v>
          </cell>
          <cell r="E2462">
            <v>0.73</v>
          </cell>
        </row>
        <row r="2463">
          <cell r="B2463" t="str">
            <v>166605</v>
          </cell>
          <cell r="C2463" t="str">
            <v>DIAMETRO 8 POLEGADA</v>
          </cell>
          <cell r="D2463" t="str">
            <v>KG</v>
          </cell>
          <cell r="E2463">
            <v>0.61</v>
          </cell>
        </row>
        <row r="2464">
          <cell r="B2464" t="str">
            <v>166606</v>
          </cell>
          <cell r="C2464" t="str">
            <v>DIAMETRO 10 POLEGADA</v>
          </cell>
          <cell r="D2464" t="str">
            <v>KG</v>
          </cell>
          <cell r="E2464">
            <v>0.61</v>
          </cell>
        </row>
        <row r="2465">
          <cell r="B2465" t="str">
            <v>166607</v>
          </cell>
          <cell r="C2465" t="str">
            <v>DIAMETRO 12 POLEGADA</v>
          </cell>
          <cell r="D2465" t="str">
            <v>KG</v>
          </cell>
          <cell r="E2465">
            <v>0.43</v>
          </cell>
        </row>
        <row r="2466">
          <cell r="B2466" t="str">
            <v>166608</v>
          </cell>
          <cell r="C2466" t="str">
            <v>DIAMETRO 16 POLEGADA</v>
          </cell>
          <cell r="D2466" t="str">
            <v>KG</v>
          </cell>
          <cell r="E2466">
            <v>0.43</v>
          </cell>
        </row>
        <row r="2467">
          <cell r="B2467" t="str">
            <v>166609</v>
          </cell>
          <cell r="C2467" t="str">
            <v>DIAMETRO 20 POLEGADA</v>
          </cell>
          <cell r="D2467" t="str">
            <v>KG</v>
          </cell>
          <cell r="E2467">
            <v>0.43</v>
          </cell>
        </row>
        <row r="2468">
          <cell r="B2468" t="str">
            <v>166610</v>
          </cell>
          <cell r="C2468" t="str">
            <v>DIAMETRO 24 POLEGADA</v>
          </cell>
          <cell r="D2468" t="str">
            <v>KG</v>
          </cell>
          <cell r="E2468">
            <v>0.34</v>
          </cell>
        </row>
        <row r="2469">
          <cell r="B2469" t="str">
            <v>166611</v>
          </cell>
          <cell r="C2469" t="str">
            <v>DIAMETRO 28 POLEGADA</v>
          </cell>
          <cell r="D2469" t="str">
            <v>KG</v>
          </cell>
          <cell r="E2469">
            <v>0.34</v>
          </cell>
        </row>
        <row r="2470">
          <cell r="B2470" t="str">
            <v>166612</v>
          </cell>
          <cell r="C2470" t="str">
            <v>DIAMETRO 32 POLEGADA</v>
          </cell>
          <cell r="D2470" t="str">
            <v>KG</v>
          </cell>
          <cell r="E2470">
            <v>0.34</v>
          </cell>
        </row>
        <row r="2471">
          <cell r="B2471" t="str">
            <v>166613</v>
          </cell>
          <cell r="C2471" t="str">
            <v>DIAMETRO 36 POLEGADA</v>
          </cell>
          <cell r="D2471" t="str">
            <v>KG</v>
          </cell>
          <cell r="E2471">
            <v>0.34</v>
          </cell>
        </row>
        <row r="2472">
          <cell r="B2472" t="str">
            <v>166614</v>
          </cell>
          <cell r="C2472" t="str">
            <v>DIAMETRO 40 POLEGADA</v>
          </cell>
          <cell r="D2472" t="str">
            <v>KG</v>
          </cell>
          <cell r="E2472">
            <v>0.34</v>
          </cell>
        </row>
        <row r="2474">
          <cell r="B2474" t="str">
            <v>166700</v>
          </cell>
          <cell r="C2474" t="str">
            <v>MANUSEIO DE CONEXOES, PECAS ESPECIAIS E MISCELANEOS DE ACO DE 2 A 5 TONELADA (MONTAGEM)</v>
          </cell>
        </row>
        <row r="2475">
          <cell r="B2475" t="str">
            <v>166701</v>
          </cell>
          <cell r="C2475" t="str">
            <v>DIAMETRO 28 POLEGADA</v>
          </cell>
          <cell r="D2475" t="str">
            <v>KG</v>
          </cell>
          <cell r="E2475">
            <v>0.39</v>
          </cell>
        </row>
        <row r="2476">
          <cell r="B2476" t="str">
            <v>166702</v>
          </cell>
          <cell r="C2476" t="str">
            <v>DIAMETRO 32 POLEGADA</v>
          </cell>
          <cell r="D2476" t="str">
            <v>KG</v>
          </cell>
          <cell r="E2476">
            <v>0.39</v>
          </cell>
        </row>
        <row r="2477">
          <cell r="B2477" t="str">
            <v>166703</v>
          </cell>
          <cell r="C2477" t="str">
            <v>DIAMETRO 36 POLEGADA</v>
          </cell>
          <cell r="D2477" t="str">
            <v>KG</v>
          </cell>
          <cell r="E2477">
            <v>0.39</v>
          </cell>
        </row>
        <row r="2478">
          <cell r="B2478" t="str">
            <v>166704</v>
          </cell>
          <cell r="C2478" t="str">
            <v>DIAMETRO 40 POLEGADA</v>
          </cell>
          <cell r="D2478" t="str">
            <v>KG</v>
          </cell>
          <cell r="E2478">
            <v>0.39</v>
          </cell>
        </row>
        <row r="2480">
          <cell r="B2480" t="str">
            <v>166800</v>
          </cell>
          <cell r="C2480" t="str">
            <v>MANUSEIO DE CONEXOES, PECAS ESPECIAIS E MISCELANEOS DE ACO DE 5 A 9 TONELADA</v>
          </cell>
        </row>
        <row r="2481">
          <cell r="B2481" t="str">
            <v>166801</v>
          </cell>
          <cell r="C2481" t="str">
            <v>DIAMETRO 28 POLEGADA</v>
          </cell>
          <cell r="D2481" t="str">
            <v>KG</v>
          </cell>
          <cell r="E2481">
            <v>0.37</v>
          </cell>
        </row>
        <row r="2482">
          <cell r="B2482" t="str">
            <v>166802</v>
          </cell>
          <cell r="C2482" t="str">
            <v>DIAMETRO 32 POLEGADA</v>
          </cell>
          <cell r="D2482" t="str">
            <v>KG</v>
          </cell>
          <cell r="E2482">
            <v>0.37</v>
          </cell>
        </row>
        <row r="2483">
          <cell r="B2483" t="str">
            <v>166803</v>
          </cell>
          <cell r="C2483" t="str">
            <v>DIAMETRO 36 POLEGADA</v>
          </cell>
          <cell r="D2483" t="str">
            <v>KG</v>
          </cell>
          <cell r="E2483">
            <v>0.37</v>
          </cell>
        </row>
        <row r="2484">
          <cell r="B2484" t="str">
            <v>166804</v>
          </cell>
          <cell r="C2484" t="str">
            <v>DIAMETRO 40 POLEGADA</v>
          </cell>
          <cell r="D2484" t="str">
            <v>KG</v>
          </cell>
          <cell r="E2484">
            <v>0.37</v>
          </cell>
        </row>
        <row r="2486">
          <cell r="B2486" t="str">
            <v>166900</v>
          </cell>
          <cell r="C2486" t="str">
            <v>MONTAGEM DE FLANGES AVULSOS DE ACO (PRE.MONTAGEM)</v>
          </cell>
        </row>
        <row r="2487">
          <cell r="B2487" t="str">
            <v>166901</v>
          </cell>
          <cell r="C2487" t="str">
            <v>DIAMETRO 4 POLEGADA</v>
          </cell>
          <cell r="D2487" t="str">
            <v>UN</v>
          </cell>
          <cell r="E2487">
            <v>91.86</v>
          </cell>
        </row>
        <row r="2488">
          <cell r="B2488" t="str">
            <v>166902</v>
          </cell>
          <cell r="C2488" t="str">
            <v>DIAMETRO 6 POLEGADA</v>
          </cell>
          <cell r="D2488" t="str">
            <v>UN</v>
          </cell>
          <cell r="E2488">
            <v>148.4</v>
          </cell>
        </row>
        <row r="2489">
          <cell r="B2489" t="str">
            <v>166903</v>
          </cell>
          <cell r="C2489" t="str">
            <v>DIAMETRO 8 POLEGADA</v>
          </cell>
          <cell r="D2489" t="str">
            <v>UN</v>
          </cell>
          <cell r="E2489">
            <v>197.89</v>
          </cell>
        </row>
        <row r="2490">
          <cell r="B2490" t="str">
            <v>166904</v>
          </cell>
          <cell r="C2490" t="str">
            <v>DIAMETRO 10 POLEGADA</v>
          </cell>
          <cell r="D2490" t="str">
            <v>UN</v>
          </cell>
          <cell r="E2490">
            <v>247.39</v>
          </cell>
        </row>
        <row r="2491">
          <cell r="B2491" t="str">
            <v>166905</v>
          </cell>
          <cell r="C2491" t="str">
            <v>DIAMETRO 12 POLEGADA</v>
          </cell>
          <cell r="D2491" t="str">
            <v>UN</v>
          </cell>
          <cell r="E2491">
            <v>296.94</v>
          </cell>
        </row>
        <row r="2492">
          <cell r="B2492" t="str">
            <v>166906</v>
          </cell>
          <cell r="C2492" t="str">
            <v>DIAMETRO 16 POLEGADA</v>
          </cell>
          <cell r="D2492" t="str">
            <v>UN</v>
          </cell>
          <cell r="E2492">
            <v>395.91</v>
          </cell>
        </row>
        <row r="2493">
          <cell r="B2493" t="str">
            <v>166907</v>
          </cell>
          <cell r="C2493" t="str">
            <v>DIAMETRO 20 POLEGADA</v>
          </cell>
          <cell r="D2493" t="str">
            <v>UN</v>
          </cell>
          <cell r="E2493">
            <v>494.93</v>
          </cell>
        </row>
        <row r="2494">
          <cell r="B2494" t="str">
            <v>166908</v>
          </cell>
          <cell r="C2494" t="str">
            <v>DIAMETRO 24 POLEGADA</v>
          </cell>
          <cell r="D2494" t="str">
            <v>UN</v>
          </cell>
          <cell r="E2494">
            <v>593.91999999999996</v>
          </cell>
        </row>
        <row r="2495">
          <cell r="B2495" t="str">
            <v>166909</v>
          </cell>
          <cell r="C2495" t="str">
            <v>DIAMETRO 28 POLEGADA</v>
          </cell>
          <cell r="D2495" t="str">
            <v>UN</v>
          </cell>
          <cell r="E2495">
            <v>693.02</v>
          </cell>
        </row>
        <row r="2496">
          <cell r="B2496" t="str">
            <v>166910</v>
          </cell>
          <cell r="C2496" t="str">
            <v>DIAMETRO 30 POLEGADA</v>
          </cell>
          <cell r="D2496" t="str">
            <v>UN</v>
          </cell>
          <cell r="E2496">
            <v>742.48</v>
          </cell>
        </row>
        <row r="2497">
          <cell r="B2497" t="str">
            <v>166911</v>
          </cell>
          <cell r="C2497" t="str">
            <v>DIAMETRO 32 POLEGADA</v>
          </cell>
          <cell r="D2497" t="str">
            <v>UN</v>
          </cell>
          <cell r="E2497">
            <v>792.01</v>
          </cell>
        </row>
        <row r="2498">
          <cell r="B2498" t="str">
            <v>166912</v>
          </cell>
          <cell r="C2498" t="str">
            <v>DIAMETRO 36 POLEGADA</v>
          </cell>
          <cell r="D2498" t="str">
            <v>UN</v>
          </cell>
          <cell r="E2498">
            <v>891.06</v>
          </cell>
        </row>
        <row r="2499">
          <cell r="B2499" t="str">
            <v>166913</v>
          </cell>
          <cell r="C2499" t="str">
            <v>DIAMETRO 40 POLEGADA</v>
          </cell>
          <cell r="D2499" t="str">
            <v>UN</v>
          </cell>
          <cell r="E2499">
            <v>990.06</v>
          </cell>
        </row>
        <row r="2501">
          <cell r="B2501" t="str">
            <v>167000</v>
          </cell>
          <cell r="C2501" t="str">
            <v>CONEXAO DE FLANGES AWWA C207</v>
          </cell>
        </row>
        <row r="2502">
          <cell r="B2502" t="str">
            <v>167001</v>
          </cell>
          <cell r="C2502" t="str">
            <v>DIAMETRO 4 POLEGADA</v>
          </cell>
          <cell r="D2502" t="str">
            <v>UN</v>
          </cell>
          <cell r="E2502">
            <v>9.61</v>
          </cell>
        </row>
        <row r="2503">
          <cell r="B2503" t="str">
            <v>167002</v>
          </cell>
          <cell r="C2503" t="str">
            <v>DIAMETRO 6 POLEGADA</v>
          </cell>
          <cell r="D2503" t="str">
            <v>UN</v>
          </cell>
          <cell r="E2503">
            <v>10.1</v>
          </cell>
        </row>
        <row r="2504">
          <cell r="B2504" t="str">
            <v>167003</v>
          </cell>
          <cell r="C2504" t="str">
            <v>DIAMETRO 8 POLEGADA</v>
          </cell>
          <cell r="D2504" t="str">
            <v>UN</v>
          </cell>
          <cell r="E2504">
            <v>10.050000000000001</v>
          </cell>
        </row>
        <row r="2505">
          <cell r="B2505" t="str">
            <v>167004</v>
          </cell>
          <cell r="C2505" t="str">
            <v>DIAMETRO 10 POLEGADA</v>
          </cell>
          <cell r="D2505" t="str">
            <v>UN</v>
          </cell>
          <cell r="E2505">
            <v>17.84</v>
          </cell>
        </row>
        <row r="2506">
          <cell r="B2506" t="str">
            <v>167005</v>
          </cell>
          <cell r="C2506" t="str">
            <v>DIAMETRO 12 POLEGADA</v>
          </cell>
          <cell r="D2506" t="str">
            <v>UN</v>
          </cell>
          <cell r="E2506">
            <v>22.64</v>
          </cell>
        </row>
        <row r="2507">
          <cell r="B2507" t="str">
            <v>167006</v>
          </cell>
          <cell r="C2507" t="str">
            <v>DIAMETRO 16 POLEGADA</v>
          </cell>
          <cell r="D2507" t="str">
            <v>UN</v>
          </cell>
          <cell r="E2507">
            <v>29.16</v>
          </cell>
        </row>
        <row r="2508">
          <cell r="B2508" t="str">
            <v>167007</v>
          </cell>
          <cell r="C2508" t="str">
            <v>DIAMETRO 20 POLEGADA</v>
          </cell>
          <cell r="D2508" t="str">
            <v>UN</v>
          </cell>
          <cell r="E2508">
            <v>36.94</v>
          </cell>
        </row>
        <row r="2509">
          <cell r="B2509" t="str">
            <v>167008</v>
          </cell>
          <cell r="C2509" t="str">
            <v>DIAMETRO 24 POLEGADA</v>
          </cell>
          <cell r="D2509" t="str">
            <v>UN</v>
          </cell>
          <cell r="E2509">
            <v>43.99</v>
          </cell>
        </row>
        <row r="2510">
          <cell r="B2510" t="str">
            <v>167009</v>
          </cell>
          <cell r="C2510" t="str">
            <v>DIAMETRO 28 POLEGADA</v>
          </cell>
          <cell r="D2510" t="str">
            <v>UN</v>
          </cell>
          <cell r="E2510">
            <v>66.64</v>
          </cell>
        </row>
        <row r="2511">
          <cell r="B2511" t="str">
            <v>167010</v>
          </cell>
          <cell r="C2511" t="str">
            <v>DIAMETRO 30 POLEGADA</v>
          </cell>
          <cell r="D2511" t="str">
            <v>UN</v>
          </cell>
          <cell r="E2511">
            <v>66.64</v>
          </cell>
        </row>
        <row r="2512">
          <cell r="B2512" t="str">
            <v>167011</v>
          </cell>
          <cell r="C2512" t="str">
            <v>DIAMETRO 32 POLEGADA</v>
          </cell>
          <cell r="D2512" t="str">
            <v>UN</v>
          </cell>
          <cell r="E2512">
            <v>71.95</v>
          </cell>
        </row>
        <row r="2513">
          <cell r="B2513" t="str">
            <v>167012</v>
          </cell>
          <cell r="C2513" t="str">
            <v>DIAMETRO 36 POLEGADA</v>
          </cell>
          <cell r="D2513" t="str">
            <v>UN</v>
          </cell>
          <cell r="E2513">
            <v>82.57</v>
          </cell>
        </row>
        <row r="2514">
          <cell r="B2514" t="str">
            <v>167013</v>
          </cell>
          <cell r="C2514" t="str">
            <v>DIAMETRO 40 POLEGADA</v>
          </cell>
          <cell r="D2514" t="str">
            <v>UN</v>
          </cell>
          <cell r="E2514">
            <v>93.27</v>
          </cell>
        </row>
        <row r="2516">
          <cell r="B2516" t="str">
            <v>167100</v>
          </cell>
          <cell r="C2516" t="str">
            <v>ASSENTAMENTO DE TUBOS PVC RIGIDO (MONTAGEM) EB-892</v>
          </cell>
        </row>
        <row r="2517">
          <cell r="B2517" t="str">
            <v>167101</v>
          </cell>
          <cell r="C2517" t="str">
            <v>DIAMETRO 1/2 POLEGADA</v>
          </cell>
          <cell r="D2517" t="str">
            <v>M</v>
          </cell>
          <cell r="E2517">
            <v>3.48</v>
          </cell>
        </row>
        <row r="2518">
          <cell r="B2518" t="str">
            <v>167102</v>
          </cell>
          <cell r="C2518" t="str">
            <v>DIAMETRO 3/4 POLEGADA</v>
          </cell>
          <cell r="D2518" t="str">
            <v>M</v>
          </cell>
          <cell r="E2518">
            <v>3.49</v>
          </cell>
        </row>
        <row r="2519">
          <cell r="B2519" t="str">
            <v>167103</v>
          </cell>
          <cell r="C2519" t="str">
            <v>DIAMETRO 1 POLEGADA</v>
          </cell>
          <cell r="D2519" t="str">
            <v>M</v>
          </cell>
          <cell r="E2519">
            <v>3.49</v>
          </cell>
        </row>
        <row r="2520">
          <cell r="B2520" t="str">
            <v>167104</v>
          </cell>
          <cell r="C2520" t="str">
            <v>DIAMETRO 1 1/4 POLEGADA</v>
          </cell>
          <cell r="D2520" t="str">
            <v>M</v>
          </cell>
          <cell r="E2520">
            <v>3.93</v>
          </cell>
        </row>
        <row r="2521">
          <cell r="B2521" t="str">
            <v>167105</v>
          </cell>
          <cell r="C2521" t="str">
            <v>DIAMETRO 1 1/2 POLEGADA</v>
          </cell>
          <cell r="D2521" t="str">
            <v>M</v>
          </cell>
          <cell r="E2521">
            <v>3.93</v>
          </cell>
        </row>
        <row r="2522">
          <cell r="B2522" t="str">
            <v>167106</v>
          </cell>
          <cell r="C2522" t="str">
            <v>DIAMETRO 2 POLEGADA</v>
          </cell>
          <cell r="D2522" t="str">
            <v>M</v>
          </cell>
          <cell r="E2522">
            <v>4.38</v>
          </cell>
        </row>
        <row r="2523">
          <cell r="B2523" t="str">
            <v>167107</v>
          </cell>
          <cell r="C2523" t="str">
            <v>DIAMETRO 2 1/2 POLEGADA</v>
          </cell>
          <cell r="D2523" t="str">
            <v>M</v>
          </cell>
          <cell r="E2523">
            <v>4.4000000000000004</v>
          </cell>
        </row>
        <row r="2524">
          <cell r="B2524" t="str">
            <v>167108</v>
          </cell>
          <cell r="C2524" t="str">
            <v>DIAMETRO 3 POLEGADA</v>
          </cell>
          <cell r="D2524" t="str">
            <v>M</v>
          </cell>
          <cell r="E2524">
            <v>4.93</v>
          </cell>
        </row>
        <row r="2525">
          <cell r="B2525" t="str">
            <v>167109</v>
          </cell>
          <cell r="C2525" t="str">
            <v>DIAMETRO 4 POLEGADA</v>
          </cell>
          <cell r="D2525" t="str">
            <v>M</v>
          </cell>
          <cell r="E2525">
            <v>5.47</v>
          </cell>
        </row>
        <row r="2526">
          <cell r="B2526" t="str">
            <v>167110</v>
          </cell>
          <cell r="C2526" t="str">
            <v>DIAMETRO 5 POLEGADA</v>
          </cell>
          <cell r="D2526" t="str">
            <v>M</v>
          </cell>
          <cell r="E2526">
            <v>5.81</v>
          </cell>
        </row>
        <row r="2527">
          <cell r="B2527" t="str">
            <v>167111</v>
          </cell>
          <cell r="C2527" t="str">
            <v>DIAMETRO 6 POLEGADA</v>
          </cell>
          <cell r="D2527" t="str">
            <v>M</v>
          </cell>
          <cell r="E2527">
            <v>6.06</v>
          </cell>
        </row>
        <row r="2529">
          <cell r="B2529" t="str">
            <v>167200</v>
          </cell>
          <cell r="C2529" t="str">
            <v>CONEXOES PVC SOLDAVEIS (EB-892)</v>
          </cell>
        </row>
        <row r="2530">
          <cell r="B2530" t="str">
            <v>167201</v>
          </cell>
          <cell r="C2530" t="str">
            <v>DIAMETRO 1/2 POLEGADA</v>
          </cell>
          <cell r="D2530" t="str">
            <v>UN</v>
          </cell>
          <cell r="E2530">
            <v>1.19</v>
          </cell>
        </row>
        <row r="2531">
          <cell r="B2531" t="str">
            <v>167202</v>
          </cell>
          <cell r="C2531" t="str">
            <v>DIAMETRO 3/4 POLEGADA</v>
          </cell>
          <cell r="D2531" t="str">
            <v>UN</v>
          </cell>
          <cell r="E2531">
            <v>1.83</v>
          </cell>
        </row>
        <row r="2532">
          <cell r="B2532" t="str">
            <v>167203</v>
          </cell>
          <cell r="C2532" t="str">
            <v>DIAMETRO 1 POLEGADA</v>
          </cell>
          <cell r="D2532" t="str">
            <v>UN</v>
          </cell>
          <cell r="E2532">
            <v>2.46</v>
          </cell>
        </row>
        <row r="2533">
          <cell r="B2533" t="str">
            <v>167204</v>
          </cell>
          <cell r="C2533" t="str">
            <v>DIAMETRO 1 1/4 POLEGADA</v>
          </cell>
          <cell r="D2533" t="str">
            <v>UN</v>
          </cell>
          <cell r="E2533">
            <v>3.09</v>
          </cell>
        </row>
        <row r="2534">
          <cell r="B2534" t="str">
            <v>167205</v>
          </cell>
          <cell r="C2534" t="str">
            <v>DIAMETRO 1 1/2 POLEGADA</v>
          </cell>
          <cell r="D2534" t="str">
            <v>UN</v>
          </cell>
          <cell r="E2534">
            <v>3.72</v>
          </cell>
        </row>
        <row r="2535">
          <cell r="B2535" t="str">
            <v>167206</v>
          </cell>
          <cell r="C2535" t="str">
            <v>DIAMETRO 2 POLEGADA</v>
          </cell>
          <cell r="D2535" t="str">
            <v>UN</v>
          </cell>
          <cell r="E2535">
            <v>4.97</v>
          </cell>
        </row>
        <row r="2536">
          <cell r="B2536" t="str">
            <v>167207</v>
          </cell>
          <cell r="C2536" t="str">
            <v>DIAMETRO 2 1/2 POLEGADA</v>
          </cell>
          <cell r="D2536" t="str">
            <v>UN</v>
          </cell>
          <cell r="E2536">
            <v>6.23</v>
          </cell>
        </row>
        <row r="2537">
          <cell r="B2537" t="str">
            <v>167208</v>
          </cell>
          <cell r="C2537" t="str">
            <v>DIAMETRO 3 POLEGADA</v>
          </cell>
          <cell r="D2537" t="str">
            <v>UN</v>
          </cell>
          <cell r="E2537">
            <v>7.5</v>
          </cell>
        </row>
        <row r="2538">
          <cell r="B2538" t="str">
            <v>167209</v>
          </cell>
          <cell r="C2538" t="str">
            <v>DIAMETRO 4 POLEGADA</v>
          </cell>
          <cell r="D2538" t="str">
            <v>UN</v>
          </cell>
          <cell r="E2538">
            <v>9.98</v>
          </cell>
        </row>
        <row r="2539">
          <cell r="B2539" t="str">
            <v>167210</v>
          </cell>
          <cell r="C2539" t="str">
            <v>DIAMETRO 5 POLEGADA</v>
          </cell>
          <cell r="D2539" t="str">
            <v>UN</v>
          </cell>
          <cell r="E2539">
            <v>12.48</v>
          </cell>
        </row>
        <row r="2540">
          <cell r="B2540" t="str">
            <v>167211</v>
          </cell>
          <cell r="C2540" t="str">
            <v>DIAMETRO 6 POLEGADA</v>
          </cell>
          <cell r="D2540" t="str">
            <v>UN</v>
          </cell>
          <cell r="E2540">
            <v>15.01</v>
          </cell>
        </row>
        <row r="2542">
          <cell r="B2542" t="str">
            <v>167300</v>
          </cell>
          <cell r="C2542" t="str">
            <v>CONEXOES DE PVC ROSQUEAVEIS</v>
          </cell>
        </row>
        <row r="2543">
          <cell r="B2543" t="str">
            <v>167301</v>
          </cell>
          <cell r="C2543" t="str">
            <v>DIAMETRO 1/2 POLEGADA</v>
          </cell>
          <cell r="D2543" t="str">
            <v>UN</v>
          </cell>
          <cell r="E2543">
            <v>3.03</v>
          </cell>
        </row>
        <row r="2544">
          <cell r="B2544" t="str">
            <v>167302</v>
          </cell>
          <cell r="C2544" t="str">
            <v>DIAMETRO 3/4 POLEGADA</v>
          </cell>
          <cell r="D2544" t="str">
            <v>UN</v>
          </cell>
          <cell r="E2544">
            <v>4.5599999999999996</v>
          </cell>
        </row>
        <row r="2545">
          <cell r="B2545" t="str">
            <v>167303</v>
          </cell>
          <cell r="C2545" t="str">
            <v>DIAMETRO 1 POLEGADA</v>
          </cell>
          <cell r="D2545" t="str">
            <v>UN</v>
          </cell>
          <cell r="E2545">
            <v>6.1</v>
          </cell>
        </row>
        <row r="2546">
          <cell r="B2546" t="str">
            <v>167304</v>
          </cell>
          <cell r="C2546" t="str">
            <v>DIAMETRO 1 1/4 POLEGADA</v>
          </cell>
          <cell r="D2546" t="str">
            <v>UN</v>
          </cell>
          <cell r="E2546">
            <v>7.63</v>
          </cell>
        </row>
        <row r="2547">
          <cell r="B2547" t="str">
            <v>167305</v>
          </cell>
          <cell r="C2547" t="str">
            <v>DIAMETRO 1 1/2 POLEGADA</v>
          </cell>
          <cell r="D2547" t="str">
            <v>UN</v>
          </cell>
          <cell r="E2547">
            <v>9.16</v>
          </cell>
        </row>
        <row r="2548">
          <cell r="B2548" t="str">
            <v>167306</v>
          </cell>
          <cell r="C2548" t="str">
            <v>DIAMETRO 2 POLEGADA</v>
          </cell>
          <cell r="D2548" t="str">
            <v>UN</v>
          </cell>
          <cell r="E2548">
            <v>12.23</v>
          </cell>
        </row>
        <row r="2549">
          <cell r="B2549" t="str">
            <v>167307</v>
          </cell>
          <cell r="C2549" t="str">
            <v>DIAMETRO 2 1/2 POLEGADA</v>
          </cell>
          <cell r="D2549" t="str">
            <v>UN</v>
          </cell>
          <cell r="E2549">
            <v>15.29</v>
          </cell>
        </row>
        <row r="2550">
          <cell r="B2550" t="str">
            <v>167308</v>
          </cell>
          <cell r="C2550" t="str">
            <v>DIAMETRO 3 POLEGADA</v>
          </cell>
          <cell r="D2550" t="str">
            <v>UN</v>
          </cell>
          <cell r="E2550">
            <v>18.350000000000001</v>
          </cell>
        </row>
        <row r="2551">
          <cell r="B2551" t="str">
            <v>167309</v>
          </cell>
          <cell r="C2551" t="str">
            <v>DIAMETRO 4 POLEGADA</v>
          </cell>
          <cell r="D2551" t="str">
            <v>UN</v>
          </cell>
          <cell r="E2551">
            <v>24.51</v>
          </cell>
        </row>
        <row r="2552">
          <cell r="B2552" t="str">
            <v>167310</v>
          </cell>
          <cell r="C2552" t="str">
            <v>DIAMETRO 6 POLEGADA</v>
          </cell>
          <cell r="D2552" t="str">
            <v>UN</v>
          </cell>
          <cell r="E2552">
            <v>36.78</v>
          </cell>
        </row>
        <row r="2554">
          <cell r="B2554" t="str">
            <v>170000</v>
          </cell>
          <cell r="C2554" t="str">
            <v>URBANIZACAO</v>
          </cell>
        </row>
        <row r="2555">
          <cell r="B2555" t="str">
            <v>170100</v>
          </cell>
          <cell r="C2555" t="str">
            <v>PORTOES, CERCAS, MUROS E ALAMBRADOS</v>
          </cell>
        </row>
        <row r="2556">
          <cell r="B2556" t="str">
            <v>170101</v>
          </cell>
          <cell r="C2556" t="str">
            <v>PORTAO DE TELA</v>
          </cell>
          <cell r="D2556" t="str">
            <v>M2</v>
          </cell>
          <cell r="E2556">
            <v>262.95</v>
          </cell>
        </row>
        <row r="2557">
          <cell r="B2557" t="str">
            <v>170102</v>
          </cell>
          <cell r="C2557" t="str">
            <v>CERCA DE ARAME FARPADO - 5 FIOS</v>
          </cell>
          <cell r="D2557" t="str">
            <v>M</v>
          </cell>
          <cell r="E2557">
            <v>29.07</v>
          </cell>
        </row>
        <row r="2558">
          <cell r="B2558" t="str">
            <v>170103</v>
          </cell>
          <cell r="C2558" t="str">
            <v>CERCA DE ARAME FARPADO - 11 FIOS</v>
          </cell>
          <cell r="D2558" t="str">
            <v>M</v>
          </cell>
          <cell r="E2558">
            <v>30.92</v>
          </cell>
        </row>
        <row r="2559">
          <cell r="B2559" t="str">
            <v>170104</v>
          </cell>
          <cell r="C2559" t="str">
            <v>ALAMBRADO</v>
          </cell>
          <cell r="D2559" t="str">
            <v>M</v>
          </cell>
          <cell r="E2559">
            <v>81.14</v>
          </cell>
        </row>
        <row r="2561">
          <cell r="B2561" t="str">
            <v>170200</v>
          </cell>
          <cell r="C2561" t="str">
            <v>PAISAGISMO</v>
          </cell>
        </row>
        <row r="2562">
          <cell r="B2562" t="str">
            <v>170201</v>
          </cell>
          <cell r="C2562" t="str">
            <v>PLANTIO DE GRAMA EM PLACAS</v>
          </cell>
          <cell r="D2562" t="str">
            <v>M2</v>
          </cell>
          <cell r="E2562">
            <v>5.08</v>
          </cell>
        </row>
        <row r="2563">
          <cell r="B2563" t="str">
            <v>170202</v>
          </cell>
          <cell r="C2563" t="str">
            <v>PLANTIO DE ARBUSTOS H &lt;= 1,00 M</v>
          </cell>
          <cell r="D2563" t="str">
            <v>UN</v>
          </cell>
          <cell r="E2563">
            <v>17.21</v>
          </cell>
        </row>
        <row r="2564">
          <cell r="B2564" t="str">
            <v>170203</v>
          </cell>
          <cell r="C2564" t="str">
            <v>PLANTIO DE ARVORES H=&gt; 2,00 M</v>
          </cell>
          <cell r="D2564" t="str">
            <v>UN</v>
          </cell>
          <cell r="E2564">
            <v>44.43</v>
          </cell>
        </row>
        <row r="2566">
          <cell r="B2566" t="str">
            <v>170300</v>
          </cell>
          <cell r="C2566" t="str">
            <v>ESCADA EM TALUDE</v>
          </cell>
        </row>
        <row r="2567">
          <cell r="B2567" t="str">
            <v>170301</v>
          </cell>
          <cell r="C2567" t="str">
            <v>ESCADA EM TALUDE</v>
          </cell>
          <cell r="D2567" t="str">
            <v>M3</v>
          </cell>
          <cell r="E2567">
            <v>804.63</v>
          </cell>
        </row>
        <row r="2569">
          <cell r="B2569" t="str">
            <v>180000</v>
          </cell>
          <cell r="C2569" t="str">
            <v>SERVICOS DIVERSOS</v>
          </cell>
        </row>
        <row r="2570">
          <cell r="B2570" t="str">
            <v>180100</v>
          </cell>
          <cell r="C2570" t="str">
            <v>INTERLIGACOES COM REDES DE AGUA EXISTENTES</v>
          </cell>
        </row>
        <row r="2571">
          <cell r="B2571" t="str">
            <v>180101</v>
          </cell>
          <cell r="C2571" t="str">
            <v>DIAMETRO 50 MM - LUVA TRIPARTIDA</v>
          </cell>
          <cell r="D2571" t="str">
            <v>UN</v>
          </cell>
          <cell r="E2571">
            <v>73.680000000000007</v>
          </cell>
        </row>
        <row r="2572">
          <cell r="B2572" t="str">
            <v>180102</v>
          </cell>
          <cell r="C2572" t="str">
            <v>DIAMETRO 75 MM - LUVA TRIPARTIDA</v>
          </cell>
          <cell r="D2572" t="str">
            <v>UN</v>
          </cell>
          <cell r="E2572">
            <v>91.5</v>
          </cell>
        </row>
        <row r="2573">
          <cell r="B2573" t="str">
            <v>180103</v>
          </cell>
          <cell r="C2573" t="str">
            <v>DIAMETRO 100 MM - LUVA TRIPARTIDA</v>
          </cell>
          <cell r="D2573" t="str">
            <v>UN</v>
          </cell>
          <cell r="E2573">
            <v>94.89</v>
          </cell>
        </row>
        <row r="2574">
          <cell r="B2574" t="str">
            <v>180104</v>
          </cell>
          <cell r="C2574" t="str">
            <v>DIAMETRO 150 MM - LUVA TRIPARTIDA</v>
          </cell>
          <cell r="D2574" t="str">
            <v>UN</v>
          </cell>
          <cell r="E2574">
            <v>100.82</v>
          </cell>
        </row>
        <row r="2575">
          <cell r="B2575" t="str">
            <v>180105</v>
          </cell>
          <cell r="C2575" t="str">
            <v>DIAMETRO 200 MM - LUVA TRIPARTIDA</v>
          </cell>
          <cell r="D2575" t="str">
            <v>UN</v>
          </cell>
          <cell r="E2575">
            <v>104.25</v>
          </cell>
        </row>
        <row r="2576">
          <cell r="B2576" t="str">
            <v>180106</v>
          </cell>
          <cell r="C2576" t="str">
            <v>DIAMETRO 250 MM - LUVA TRIPARTIDA</v>
          </cell>
          <cell r="D2576" t="str">
            <v>UN</v>
          </cell>
          <cell r="E2576">
            <v>131.49</v>
          </cell>
        </row>
        <row r="2577">
          <cell r="B2577" t="str">
            <v>180107</v>
          </cell>
          <cell r="C2577" t="str">
            <v>DIAMETRO 300 MM - LUVA TRIPARTIDA</v>
          </cell>
          <cell r="D2577" t="str">
            <v>UN</v>
          </cell>
          <cell r="E2577">
            <v>162.88999999999999</v>
          </cell>
        </row>
        <row r="2578">
          <cell r="B2578" t="str">
            <v>180108</v>
          </cell>
          <cell r="C2578" t="str">
            <v>DIAMETRO 350 MM - LUVA TRIPARTIDA</v>
          </cell>
          <cell r="D2578" t="str">
            <v>UN</v>
          </cell>
          <cell r="E2578">
            <v>178.55</v>
          </cell>
        </row>
        <row r="2579">
          <cell r="B2579" t="str">
            <v>180109</v>
          </cell>
          <cell r="C2579" t="str">
            <v>DIAMETRO 400 MM - LUVA TRIPARTIDA</v>
          </cell>
          <cell r="D2579" t="str">
            <v>UN</v>
          </cell>
          <cell r="E2579">
            <v>186.86</v>
          </cell>
        </row>
        <row r="2580">
          <cell r="B2580" t="str">
            <v>180110</v>
          </cell>
          <cell r="C2580" t="str">
            <v>DIAMETRO 500 MM - LUVA TRIPARTIDA</v>
          </cell>
          <cell r="D2580" t="str">
            <v>UN</v>
          </cell>
          <cell r="E2580">
            <v>222.49</v>
          </cell>
        </row>
        <row r="2581">
          <cell r="B2581" t="str">
            <v>180111</v>
          </cell>
          <cell r="C2581" t="str">
            <v>DIAMETRO 50  MM - CONVENCIONAL - PVC</v>
          </cell>
          <cell r="D2581" t="str">
            <v>UN</v>
          </cell>
          <cell r="E2581">
            <v>111.91</v>
          </cell>
        </row>
        <row r="2582">
          <cell r="B2582" t="str">
            <v>180112</v>
          </cell>
          <cell r="C2582" t="str">
            <v>DIAMETRO 75 MM - CONVENCIONAL - PVC</v>
          </cell>
          <cell r="D2582" t="str">
            <v>UN</v>
          </cell>
          <cell r="E2582">
            <v>116.58</v>
          </cell>
        </row>
        <row r="2583">
          <cell r="B2583" t="str">
            <v>180113</v>
          </cell>
          <cell r="C2583" t="str">
            <v>DIAMETRO 100 MM - CONVENCIONAL - PVC</v>
          </cell>
          <cell r="D2583" t="str">
            <v>UN</v>
          </cell>
          <cell r="E2583">
            <v>120.61</v>
          </cell>
        </row>
        <row r="2584">
          <cell r="B2584" t="str">
            <v>180114</v>
          </cell>
          <cell r="C2584" t="str">
            <v>DIAMETRO 50 MM - CONVENCIONAL - FERRO FUNDIDO</v>
          </cell>
          <cell r="D2584" t="str">
            <v>UN</v>
          </cell>
          <cell r="E2584">
            <v>130.32</v>
          </cell>
        </row>
        <row r="2585">
          <cell r="B2585" t="str">
            <v>180115</v>
          </cell>
          <cell r="C2585" t="str">
            <v>DIAMETRO 75 MM - CONVENCIONAL - FERRO FUNDIDO</v>
          </cell>
          <cell r="D2585" t="str">
            <v>UN</v>
          </cell>
          <cell r="E2585">
            <v>134.99</v>
          </cell>
        </row>
        <row r="2586">
          <cell r="B2586" t="str">
            <v>180116</v>
          </cell>
          <cell r="C2586" t="str">
            <v>DIAMETRO 100MM - CONVENCIONAL - FERRO FUNDIDO</v>
          </cell>
          <cell r="D2586" t="str">
            <v>UN</v>
          </cell>
          <cell r="E2586">
            <v>139.02000000000001</v>
          </cell>
        </row>
        <row r="2587">
          <cell r="B2587" t="str">
            <v>180117</v>
          </cell>
          <cell r="C2587" t="str">
            <v>DIAMETRO 150MM - CONVENCIONAL - FERRO FUNDIDO</v>
          </cell>
          <cell r="D2587" t="str">
            <v>UN</v>
          </cell>
          <cell r="E2587">
            <v>164.06</v>
          </cell>
        </row>
        <row r="2588">
          <cell r="B2588" t="str">
            <v>180118</v>
          </cell>
          <cell r="C2588" t="str">
            <v>DIAMETRO 200MM - CONVENCIONAL - FERRO FUNDIDO</v>
          </cell>
          <cell r="D2588" t="str">
            <v>UN</v>
          </cell>
          <cell r="E2588">
            <v>175.36</v>
          </cell>
        </row>
        <row r="2589">
          <cell r="B2589" t="str">
            <v>180119</v>
          </cell>
          <cell r="C2589" t="str">
            <v>DIAMETRO 250MM - CONVENCIONAL - FERRO FUNDIDO</v>
          </cell>
          <cell r="D2589" t="str">
            <v>UN</v>
          </cell>
          <cell r="E2589">
            <v>211.81</v>
          </cell>
        </row>
        <row r="2590">
          <cell r="B2590" t="str">
            <v>180120</v>
          </cell>
          <cell r="C2590" t="str">
            <v>DIAMETRO 300MM - CONVENCIONAL - FERRO FUNDIDO</v>
          </cell>
          <cell r="D2590" t="str">
            <v>UN</v>
          </cell>
          <cell r="E2590">
            <v>226.52</v>
          </cell>
        </row>
        <row r="2591">
          <cell r="B2591" t="str">
            <v>180121</v>
          </cell>
          <cell r="C2591" t="str">
            <v>DIAMETRO 350MM - CONVENCIONAL - FERRO FUNDIDO</v>
          </cell>
          <cell r="D2591" t="str">
            <v>UN</v>
          </cell>
          <cell r="E2591">
            <v>288.49</v>
          </cell>
        </row>
        <row r="2592">
          <cell r="B2592" t="str">
            <v>180122</v>
          </cell>
          <cell r="C2592" t="str">
            <v>DIAMETRO 400MM - CONVENCIONAL - FERRO FUNDIDO</v>
          </cell>
          <cell r="D2592" t="str">
            <v>UN</v>
          </cell>
          <cell r="E2592">
            <v>308.67</v>
          </cell>
        </row>
        <row r="2593">
          <cell r="B2593" t="str">
            <v>180123</v>
          </cell>
          <cell r="C2593" t="str">
            <v>DIAMETRO 500MM - CONVENCIONAL - FERRO FUNDIDO</v>
          </cell>
          <cell r="D2593" t="str">
            <v>UN</v>
          </cell>
          <cell r="E2593">
            <v>408.34</v>
          </cell>
        </row>
        <row r="2594">
          <cell r="B2594" t="str">
            <v>180124</v>
          </cell>
          <cell r="C2594" t="str">
            <v>DIAMETRO 600MM - CONVENCIONAL - FERRO FUNDIDO</v>
          </cell>
          <cell r="D2594" t="str">
            <v>UN</v>
          </cell>
          <cell r="E2594">
            <v>596.13</v>
          </cell>
        </row>
        <row r="2595">
          <cell r="B2595" t="str">
            <v>180125</v>
          </cell>
          <cell r="C2595" t="str">
            <v>DIAMETRO 700MM - CONVENCIONAL - FERRO FUNDIDO</v>
          </cell>
          <cell r="D2595" t="str">
            <v>UN</v>
          </cell>
          <cell r="E2595">
            <v>765.89</v>
          </cell>
        </row>
        <row r="2596">
          <cell r="B2596" t="str">
            <v>180126</v>
          </cell>
          <cell r="C2596" t="str">
            <v>DIAMETRO 800MM - CONVENCIONAL - FERRO FUNDIDO</v>
          </cell>
          <cell r="D2596" t="str">
            <v>UN</v>
          </cell>
          <cell r="E2596">
            <v>952.46</v>
          </cell>
        </row>
        <row r="2597">
          <cell r="B2597" t="str">
            <v>180127</v>
          </cell>
          <cell r="C2597" t="str">
            <v>DIAMETRO  50 MM - CONVENCIONAL</v>
          </cell>
          <cell r="D2597" t="str">
            <v>UN</v>
          </cell>
          <cell r="E2597">
            <v>114.96</v>
          </cell>
        </row>
        <row r="2598">
          <cell r="B2598" t="str">
            <v>180128</v>
          </cell>
          <cell r="C2598" t="str">
            <v>DIAMETRO  75 MM - CONVENCIONAL</v>
          </cell>
          <cell r="D2598" t="str">
            <v>UN</v>
          </cell>
          <cell r="E2598">
            <v>119.63</v>
          </cell>
        </row>
        <row r="2599">
          <cell r="B2599" t="str">
            <v>180129</v>
          </cell>
          <cell r="C2599" t="str">
            <v>DIAMETRO 100 MM - CONVENCIONAL</v>
          </cell>
          <cell r="D2599" t="str">
            <v>UN</v>
          </cell>
          <cell r="E2599">
            <v>123.66</v>
          </cell>
        </row>
        <row r="2600">
          <cell r="B2600" t="str">
            <v>180130</v>
          </cell>
          <cell r="C2600" t="str">
            <v>DIAMETRO 150 MM - CONVENCIONAL</v>
          </cell>
          <cell r="D2600" t="str">
            <v>UN</v>
          </cell>
          <cell r="E2600">
            <v>144.62</v>
          </cell>
        </row>
        <row r="2601">
          <cell r="B2601" t="str">
            <v>180131</v>
          </cell>
          <cell r="C2601" t="str">
            <v>DIAMETRO 200 MM - CONVENCIONAL</v>
          </cell>
          <cell r="D2601" t="str">
            <v>UN</v>
          </cell>
          <cell r="E2601">
            <v>156.1</v>
          </cell>
        </row>
        <row r="2602">
          <cell r="B2602" t="str">
            <v>180132</v>
          </cell>
          <cell r="C2602" t="str">
            <v>DIAMETRO 250 MM - CONVENCIONAL</v>
          </cell>
          <cell r="D2602" t="str">
            <v>UN</v>
          </cell>
          <cell r="E2602">
            <v>188.22</v>
          </cell>
        </row>
        <row r="2603">
          <cell r="B2603" t="str">
            <v>180133</v>
          </cell>
          <cell r="C2603" t="str">
            <v>DIAMETRO 300 MM - CONVENCIONAL</v>
          </cell>
          <cell r="D2603" t="str">
            <v>UN</v>
          </cell>
          <cell r="E2603">
            <v>203.13</v>
          </cell>
        </row>
        <row r="2604">
          <cell r="B2604" t="str">
            <v>180134</v>
          </cell>
          <cell r="C2604" t="str">
            <v>DIAMETRO 350 MM - CONVENCIONAL</v>
          </cell>
          <cell r="D2604" t="str">
            <v>UN</v>
          </cell>
          <cell r="E2604">
            <v>257.89999999999998</v>
          </cell>
        </row>
        <row r="2605">
          <cell r="B2605" t="str">
            <v>180135</v>
          </cell>
          <cell r="C2605" t="str">
            <v>DIAMETRO 400 MM - CONVENCIONAL</v>
          </cell>
          <cell r="D2605" t="str">
            <v>UN</v>
          </cell>
          <cell r="E2605">
            <v>278.08</v>
          </cell>
        </row>
        <row r="2606">
          <cell r="B2606" t="str">
            <v>180136</v>
          </cell>
          <cell r="C2606" t="str">
            <v>DIAMETRO 450 MM - CONVENCIONAL</v>
          </cell>
          <cell r="D2606" t="str">
            <v>UN</v>
          </cell>
          <cell r="E2606">
            <v>369.39</v>
          </cell>
        </row>
        <row r="2608">
          <cell r="B2608" t="str">
            <v>180200</v>
          </cell>
          <cell r="C2608" t="str">
            <v>VIGA DE PEROBA APARELHADA</v>
          </cell>
        </row>
        <row r="2609">
          <cell r="B2609" t="str">
            <v>180201</v>
          </cell>
          <cell r="C2609" t="str">
            <v>(6 X 12)CM</v>
          </cell>
          <cell r="D2609" t="str">
            <v>M</v>
          </cell>
          <cell r="E2609">
            <v>17.84</v>
          </cell>
        </row>
        <row r="2610">
          <cell r="B2610" t="str">
            <v>180202</v>
          </cell>
          <cell r="C2610" t="str">
            <v>(6 X 16)CM</v>
          </cell>
          <cell r="D2610" t="str">
            <v>M</v>
          </cell>
          <cell r="E2610">
            <v>22.8</v>
          </cell>
        </row>
        <row r="2612">
          <cell r="B2612" t="str">
            <v>180300</v>
          </cell>
          <cell r="C2612" t="str">
            <v>ENCHIMENTO DA LAGOA</v>
          </cell>
        </row>
        <row r="2613">
          <cell r="B2613" t="str">
            <v>180301</v>
          </cell>
          <cell r="C2613" t="str">
            <v>ENCHIMENTO DA LAGOA</v>
          </cell>
          <cell r="D2613" t="str">
            <v>HPXH</v>
          </cell>
          <cell r="E2613">
            <v>0.46</v>
          </cell>
        </row>
        <row r="2615">
          <cell r="B2615" t="str">
            <v>200000</v>
          </cell>
          <cell r="C2615" t="str">
            <v>SERVICOS REFERENTES A POCOS TUBULARES PROFUNDOS</v>
          </cell>
        </row>
        <row r="2616">
          <cell r="B2616" t="str">
            <v>200100</v>
          </cell>
          <cell r="C2616" t="str">
            <v>CANTEIRO DE OBRAS</v>
          </cell>
        </row>
        <row r="2617">
          <cell r="B2617" t="str">
            <v>200101</v>
          </cell>
          <cell r="C2617" t="str">
            <v>INSTALACAO DO CANTEIRO - PERCUSSAO</v>
          </cell>
          <cell r="D2617" t="str">
            <v>GB</v>
          </cell>
          <cell r="E2617">
            <v>9506.4599999999991</v>
          </cell>
        </row>
        <row r="2618">
          <cell r="B2618" t="str">
            <v>200102</v>
          </cell>
          <cell r="C2618" t="str">
            <v>INSTALACAO DO CANTEIRO - ROTO-PERCUSSAO</v>
          </cell>
          <cell r="D2618" t="str">
            <v>GB</v>
          </cell>
          <cell r="E2618">
            <v>15861</v>
          </cell>
        </row>
        <row r="2619">
          <cell r="B2619" t="str">
            <v>200103</v>
          </cell>
          <cell r="C2619" t="str">
            <v>INSTALACAO DO CANTEIRO - ROTATIVA EQ. ATE 300 M</v>
          </cell>
          <cell r="D2619" t="str">
            <v>GB</v>
          </cell>
          <cell r="E2619">
            <v>9676.5</v>
          </cell>
        </row>
        <row r="2620">
          <cell r="B2620" t="str">
            <v>200104</v>
          </cell>
          <cell r="C2620" t="str">
            <v>INSTALACAO DO CANTEIRO - ROTATIVA EQ. DE 301 A   600 M</v>
          </cell>
          <cell r="D2620" t="str">
            <v>GB</v>
          </cell>
          <cell r="E2620">
            <v>34268.54</v>
          </cell>
        </row>
        <row r="2621">
          <cell r="B2621" t="str">
            <v>200105</v>
          </cell>
          <cell r="C2621" t="str">
            <v>INSTALACAO DO CANTEIRO - ROTATIVA EQ. DE 601 A 1.000 M</v>
          </cell>
          <cell r="D2621" t="str">
            <v>GB</v>
          </cell>
          <cell r="E2621">
            <v>87401.77</v>
          </cell>
        </row>
        <row r="2622">
          <cell r="B2622" t="str">
            <v>200106</v>
          </cell>
          <cell r="C2622" t="str">
            <v>INSTALACAO DO CANTEIRO - ROTATIVA EQ. ACIMA DE 1.001 M</v>
          </cell>
          <cell r="D2622" t="str">
            <v>GB</v>
          </cell>
          <cell r="E2622">
            <v>105714.9</v>
          </cell>
        </row>
        <row r="2624">
          <cell r="B2624" t="str">
            <v>200200</v>
          </cell>
          <cell r="C2624" t="str">
            <v>TRANSPORTE DE MATERIAIS E EQUIPAMENTOS</v>
          </cell>
        </row>
        <row r="2625">
          <cell r="B2625" t="str">
            <v>200201</v>
          </cell>
          <cell r="C2625" t="str">
            <v>REVESTIMENTO - TUBOS DE ACO LISO-DIST.DE TRANSPORTE ATE 100 KM</v>
          </cell>
          <cell r="D2625" t="str">
            <v>TXKM</v>
          </cell>
          <cell r="E2625">
            <v>0.49</v>
          </cell>
        </row>
        <row r="2626">
          <cell r="B2626" t="str">
            <v>200202</v>
          </cell>
          <cell r="C2626" t="str">
            <v>REVESTIMENTO - TUBOS DE ACO LISO-DIST.DE TRANSPORTE DE 101 KM ATE 300 KM</v>
          </cell>
          <cell r="D2626" t="str">
            <v>TXKM</v>
          </cell>
          <cell r="E2626">
            <v>0.33</v>
          </cell>
        </row>
        <row r="2627">
          <cell r="B2627" t="str">
            <v>200203</v>
          </cell>
          <cell r="C2627" t="str">
            <v>REVESTIMENTO - TUBOS DE ACO LISO-DIST.DE TRANSPORTE ALEM DE 301 KM</v>
          </cell>
          <cell r="D2627" t="str">
            <v>TXKM</v>
          </cell>
          <cell r="E2627">
            <v>0.3</v>
          </cell>
        </row>
        <row r="2628">
          <cell r="B2628" t="str">
            <v>200204</v>
          </cell>
          <cell r="C2628" t="str">
            <v>REVESTIMENTO - TUBOS EM PVC-DIST.DE TRANSPORTE ATE 100 KM</v>
          </cell>
          <cell r="D2628" t="str">
            <v>KMXKM</v>
          </cell>
          <cell r="E2628">
            <v>10.36</v>
          </cell>
        </row>
        <row r="2629">
          <cell r="B2629" t="str">
            <v>200205</v>
          </cell>
          <cell r="C2629" t="str">
            <v>REVESTIMENTO - TUBOS EM PVC-DIST.DE TRANSPORTE DE 101 KM ATE 300 KM</v>
          </cell>
          <cell r="D2629" t="str">
            <v>KMXKM</v>
          </cell>
          <cell r="E2629">
            <v>9.5299999999999994</v>
          </cell>
        </row>
        <row r="2630">
          <cell r="B2630" t="str">
            <v>200206</v>
          </cell>
          <cell r="C2630" t="str">
            <v>REVESTIMENTO - TUBOS EM PVC-DIST.DE TRANSPORTE ALEM DE 301 KM</v>
          </cell>
          <cell r="D2630" t="str">
            <v>KMXKM</v>
          </cell>
          <cell r="E2630">
            <v>9.5299999999999994</v>
          </cell>
        </row>
        <row r="2631">
          <cell r="B2631" t="str">
            <v>200207</v>
          </cell>
          <cell r="C2631" t="str">
            <v>FILTROS ESPIRALADOS, PERFIL V, DIST.DE TRANSPORTE ATE 100 KM</v>
          </cell>
          <cell r="D2631" t="str">
            <v>KMXKM</v>
          </cell>
          <cell r="E2631">
            <v>31.09</v>
          </cell>
        </row>
        <row r="2632">
          <cell r="B2632" t="str">
            <v>200208</v>
          </cell>
          <cell r="C2632" t="str">
            <v>FILTROS ESPIRALADOS, PERFIL V-DIST.DE TRANSPORTE DE 101 KM ATE 300 KM</v>
          </cell>
          <cell r="D2632" t="str">
            <v>KMXKM</v>
          </cell>
          <cell r="E2632">
            <v>19.91</v>
          </cell>
        </row>
        <row r="2633">
          <cell r="B2633" t="str">
            <v>200209</v>
          </cell>
          <cell r="C2633" t="str">
            <v>FILTROS ESPIRALADOS, PERFIL V-DIST.DE TRANSPORTE ALEM DE 301 KM</v>
          </cell>
          <cell r="D2633" t="str">
            <v>KMXKM</v>
          </cell>
          <cell r="E2633">
            <v>19.079999999999998</v>
          </cell>
        </row>
        <row r="2634">
          <cell r="B2634" t="str">
            <v>200210</v>
          </cell>
          <cell r="C2634" t="str">
            <v>FILTROS ESTAMPADOS - DIST.DE TRANSPORTE ATE 100 KM</v>
          </cell>
          <cell r="D2634" t="str">
            <v>KMXKM</v>
          </cell>
          <cell r="E2634">
            <v>10.36</v>
          </cell>
        </row>
        <row r="2635">
          <cell r="B2635" t="str">
            <v>200211</v>
          </cell>
          <cell r="C2635" t="str">
            <v>FILTROS ESTAMPADOS - DIST. DE TRANSPORTE DE 101 KM ATE 300 KM</v>
          </cell>
          <cell r="D2635" t="str">
            <v>KMXKM</v>
          </cell>
          <cell r="E2635">
            <v>9.5299999999999994</v>
          </cell>
        </row>
        <row r="2636">
          <cell r="B2636" t="str">
            <v>200212</v>
          </cell>
          <cell r="C2636" t="str">
            <v>FILTROS ESTAMPADOS - DIST. DE TRANSPORTE ALEM DE 301 KM</v>
          </cell>
          <cell r="D2636" t="str">
            <v>KMXKM</v>
          </cell>
          <cell r="E2636">
            <v>9.5299999999999994</v>
          </cell>
        </row>
        <row r="2637">
          <cell r="B2637" t="str">
            <v>200213</v>
          </cell>
          <cell r="C2637" t="str">
            <v>PRE FILTROS-DIST. DE TRANSPORTE ATE 100 KM (1,5 T/M3)</v>
          </cell>
          <cell r="D2637" t="str">
            <v>TXKM</v>
          </cell>
          <cell r="E2637">
            <v>0.49</v>
          </cell>
        </row>
        <row r="2638">
          <cell r="B2638" t="str">
            <v>200214</v>
          </cell>
          <cell r="C2638" t="str">
            <v>PRE FILTROS-DIST.DE TRANSPORTE DE 101 KM ATE 300 KM (1,5 T/M3)</v>
          </cell>
          <cell r="D2638" t="str">
            <v>TXKM</v>
          </cell>
          <cell r="E2638">
            <v>0.33</v>
          </cell>
        </row>
        <row r="2639">
          <cell r="B2639" t="str">
            <v>200215</v>
          </cell>
          <cell r="C2639" t="str">
            <v>PRE FILTROS - DIST. DE TRANSPORTE ALEM DE 301 KM (1,5 T/M3)</v>
          </cell>
          <cell r="D2639" t="str">
            <v>TXKM</v>
          </cell>
          <cell r="E2639">
            <v>0.3</v>
          </cell>
        </row>
        <row r="2640">
          <cell r="B2640" t="str">
            <v>200216</v>
          </cell>
          <cell r="C2640" t="str">
            <v>DESENVOLVIMENTO - DIST. DE TRANSPORTE ATE 100 KM</v>
          </cell>
          <cell r="D2640" t="str">
            <v>CJXKM</v>
          </cell>
          <cell r="E2640">
            <v>6.38</v>
          </cell>
        </row>
        <row r="2641">
          <cell r="B2641" t="str">
            <v>200217</v>
          </cell>
          <cell r="C2641" t="str">
            <v>DESENVOLVIMENTO-DIST. DE TRANSP. DE 101 KM ATE 300 KM</v>
          </cell>
          <cell r="D2641" t="str">
            <v>CJXKM</v>
          </cell>
          <cell r="E2641">
            <v>4.3</v>
          </cell>
        </row>
        <row r="2642">
          <cell r="B2642" t="str">
            <v>200218</v>
          </cell>
          <cell r="C2642" t="str">
            <v>DESENVOLVIMENTO - DIST. DE TRANSPORTE ALEM DE 301 KM</v>
          </cell>
          <cell r="D2642" t="str">
            <v>CJXKM</v>
          </cell>
          <cell r="E2642">
            <v>3.96</v>
          </cell>
        </row>
        <row r="2643">
          <cell r="B2643" t="str">
            <v>200219</v>
          </cell>
          <cell r="C2643" t="str">
            <v>ENSAIOS DE VAZAO COM BOMBA - DIST. DE TRANSPORTE ATE 100 KM</v>
          </cell>
          <cell r="D2643" t="str">
            <v>CJXKM</v>
          </cell>
          <cell r="E2643">
            <v>6.38</v>
          </cell>
        </row>
        <row r="2644">
          <cell r="B2644" t="str">
            <v>200220</v>
          </cell>
          <cell r="C2644" t="str">
            <v>ENSAIOS DE VAZAO COM BOMBA - DIST. DE TRANSPORTE DE 101 KM ATE 300 KM</v>
          </cell>
          <cell r="D2644" t="str">
            <v>CJXKM</v>
          </cell>
          <cell r="E2644">
            <v>4.3</v>
          </cell>
        </row>
        <row r="2645">
          <cell r="B2645" t="str">
            <v>200221</v>
          </cell>
          <cell r="C2645" t="str">
            <v>ENSAIOS DE VAZAO COM BOMBA - DIST. DE TRANSPORTE ALEM DE 301 KM</v>
          </cell>
          <cell r="D2645" t="str">
            <v>CJXKM</v>
          </cell>
          <cell r="E2645">
            <v>3.96</v>
          </cell>
        </row>
        <row r="2646">
          <cell r="B2646" t="str">
            <v>200222</v>
          </cell>
          <cell r="C2646" t="str">
            <v>FLUIDO - DIST. DE TRANSPORTE ATE 100 KM</v>
          </cell>
          <cell r="D2646" t="str">
            <v>TXKM</v>
          </cell>
          <cell r="E2646">
            <v>0.49</v>
          </cell>
        </row>
        <row r="2647">
          <cell r="B2647" t="str">
            <v>200223</v>
          </cell>
          <cell r="C2647" t="str">
            <v>FLUIDO - DIST. DE TRANSPORTE DE 101 KM ATE 300 KM</v>
          </cell>
          <cell r="D2647" t="str">
            <v>TXKM</v>
          </cell>
          <cell r="E2647">
            <v>0.33</v>
          </cell>
        </row>
        <row r="2648">
          <cell r="B2648" t="str">
            <v>200224</v>
          </cell>
          <cell r="C2648" t="str">
            <v>FLUIDO - DIST. DE TRANSPORTE ALEM DE 301 KM</v>
          </cell>
          <cell r="D2648" t="str">
            <v>TXKM</v>
          </cell>
          <cell r="E2648">
            <v>0.3</v>
          </cell>
        </row>
        <row r="2650">
          <cell r="B2650" t="str">
            <v>200300</v>
          </cell>
          <cell r="C2650" t="str">
            <v>PERFILAGEM ELETRICA</v>
          </cell>
        </row>
        <row r="2651">
          <cell r="B2651" t="str">
            <v>200301</v>
          </cell>
          <cell r="C2651" t="str">
            <v>TAXA DE TRANSPORTE</v>
          </cell>
          <cell r="D2651" t="str">
            <v>KM</v>
          </cell>
          <cell r="E2651">
            <v>4.05</v>
          </cell>
        </row>
        <row r="2652">
          <cell r="B2652" t="str">
            <v>200302</v>
          </cell>
          <cell r="C2652" t="str">
            <v>TAXA BASICA OU DE SERVICO</v>
          </cell>
          <cell r="D2652" t="str">
            <v>GB</v>
          </cell>
          <cell r="E2652">
            <v>3138.8</v>
          </cell>
        </row>
        <row r="2653">
          <cell r="B2653" t="str">
            <v>200303</v>
          </cell>
          <cell r="C2653" t="str">
            <v>TAXA DE PROFUNDIDADE - INDUCAO - ELETRICO IEL</v>
          </cell>
          <cell r="D2653" t="str">
            <v>M</v>
          </cell>
          <cell r="E2653">
            <v>5.32</v>
          </cell>
        </row>
        <row r="2654">
          <cell r="B2654" t="str">
            <v>200304</v>
          </cell>
          <cell r="C2654" t="str">
            <v>TAXA DE PROFUNDIDADE - SONICO COMPENSADO BHC</v>
          </cell>
          <cell r="D2654" t="str">
            <v>M</v>
          </cell>
          <cell r="E2654">
            <v>5.98</v>
          </cell>
        </row>
        <row r="2655">
          <cell r="B2655" t="str">
            <v>200305</v>
          </cell>
          <cell r="C2655" t="str">
            <v>TAXA DE PROFUNDIDADE - CONTROLE DE CIMENTACAO CBL/VDL</v>
          </cell>
          <cell r="D2655" t="str">
            <v>M</v>
          </cell>
          <cell r="E2655">
            <v>5.58</v>
          </cell>
        </row>
        <row r="2656">
          <cell r="B2656" t="str">
            <v>200306</v>
          </cell>
          <cell r="C2656" t="str">
            <v>TAXA DE PROFUNDIDADE - RAIOS GAMA GR</v>
          </cell>
          <cell r="D2656" t="str">
            <v>M</v>
          </cell>
          <cell r="E2656">
            <v>4.92</v>
          </cell>
        </row>
        <row r="2657">
          <cell r="B2657" t="str">
            <v>200307</v>
          </cell>
          <cell r="C2657" t="str">
            <v>TAXA DE PROFUNDIDADE - RAIOS GAMA EM COMBINACAO/GR</v>
          </cell>
          <cell r="D2657" t="str">
            <v>M</v>
          </cell>
          <cell r="E2657">
            <v>4.18</v>
          </cell>
        </row>
        <row r="2658">
          <cell r="B2658" t="str">
            <v>200308</v>
          </cell>
          <cell r="C2658" t="str">
            <v>TAXA DE PROFUNDIDADE - CALIBRADOR DE 4 BRACOS XYC</v>
          </cell>
          <cell r="D2658" t="str">
            <v>M</v>
          </cell>
          <cell r="E2658">
            <v>4.18</v>
          </cell>
        </row>
        <row r="2659">
          <cell r="B2659" t="str">
            <v>200309</v>
          </cell>
          <cell r="C2659" t="str">
            <v>TAXA DE PROFUNDIDADE - PERFIL DE TEMPERATURA TEMP</v>
          </cell>
          <cell r="D2659" t="str">
            <v>M</v>
          </cell>
          <cell r="E2659">
            <v>3.65</v>
          </cell>
        </row>
        <row r="2660">
          <cell r="B2660" t="str">
            <v>200310</v>
          </cell>
          <cell r="C2660" t="str">
            <v>TAXA DE PESQUISA - INDUCAO - ELETRICO IEL</v>
          </cell>
          <cell r="D2660" t="str">
            <v>M</v>
          </cell>
          <cell r="E2660">
            <v>4.6500000000000004</v>
          </cell>
        </row>
        <row r="2661">
          <cell r="B2661" t="str">
            <v>200311</v>
          </cell>
          <cell r="C2661" t="str">
            <v>TAXA DE PESQUISA - SONICO COMPENSADO BHC</v>
          </cell>
          <cell r="D2661" t="str">
            <v>M</v>
          </cell>
          <cell r="E2661">
            <v>5.32</v>
          </cell>
        </row>
        <row r="2662">
          <cell r="B2662" t="str">
            <v>200312</v>
          </cell>
          <cell r="C2662" t="str">
            <v>TAXA DE PESQUISA - CONTROLE DE CIMENTACAO CBL/VDL</v>
          </cell>
          <cell r="D2662" t="str">
            <v>M</v>
          </cell>
          <cell r="E2662">
            <v>5.98</v>
          </cell>
        </row>
        <row r="2663">
          <cell r="B2663" t="str">
            <v>200313</v>
          </cell>
          <cell r="C2663" t="str">
            <v>TAXA DE PESQUISA - RAIOS GAMA GR</v>
          </cell>
          <cell r="D2663" t="str">
            <v>M</v>
          </cell>
          <cell r="E2663">
            <v>4.78</v>
          </cell>
        </row>
        <row r="2664">
          <cell r="B2664" t="str">
            <v>200314</v>
          </cell>
          <cell r="C2664" t="str">
            <v>TAXA DE PESQUISA - RAIOS GAMA EM COMBINACAO/GR</v>
          </cell>
          <cell r="D2664" t="str">
            <v>M</v>
          </cell>
          <cell r="E2664">
            <v>4.18</v>
          </cell>
        </row>
        <row r="2665">
          <cell r="B2665" t="str">
            <v>200315</v>
          </cell>
          <cell r="C2665" t="str">
            <v>TAXA DE PESQUISA - CALIBRADOR DE 4 BRACOS XYC</v>
          </cell>
          <cell r="D2665" t="str">
            <v>M</v>
          </cell>
          <cell r="E2665">
            <v>4.18</v>
          </cell>
        </row>
        <row r="2666">
          <cell r="B2666" t="str">
            <v>200316</v>
          </cell>
          <cell r="C2666" t="str">
            <v>TAXA DE PESQUISA - PERFIL DE TEMPERATURA TEMP</v>
          </cell>
          <cell r="D2666" t="str">
            <v>M</v>
          </cell>
          <cell r="E2666">
            <v>3.65</v>
          </cell>
        </row>
        <row r="2667">
          <cell r="B2667" t="str">
            <v>200317</v>
          </cell>
          <cell r="C2667" t="str">
            <v>TAXA DE INTEGRACAO - TEMPO DE TRANSITO DO PERFIL SONICO</v>
          </cell>
          <cell r="D2667" t="str">
            <v>M</v>
          </cell>
          <cell r="E2667">
            <v>1.66</v>
          </cell>
        </row>
        <row r="2668">
          <cell r="B2668" t="str">
            <v>200318</v>
          </cell>
          <cell r="C2668" t="str">
            <v>TAXA DE INTEGRACAO - CALCULO DO VOLUME DO POCO</v>
          </cell>
          <cell r="D2668" t="str">
            <v>M</v>
          </cell>
          <cell r="E2668">
            <v>1.66</v>
          </cell>
        </row>
        <row r="2669">
          <cell r="B2669" t="str">
            <v>200319</v>
          </cell>
          <cell r="C2669" t="str">
            <v>TAXA PARA ESCALAS EXTRAS</v>
          </cell>
          <cell r="D2669" t="str">
            <v>M</v>
          </cell>
          <cell r="E2669">
            <v>9.0399999999999991</v>
          </cell>
        </row>
        <row r="2670">
          <cell r="B2670" t="str">
            <v>200320</v>
          </cell>
          <cell r="C2670" t="str">
            <v>TAXA PARA COPIAS ADICIONAIS</v>
          </cell>
          <cell r="D2670" t="str">
            <v>M</v>
          </cell>
          <cell r="E2670">
            <v>9.0399999999999991</v>
          </cell>
        </row>
        <row r="2671">
          <cell r="B2671" t="str">
            <v>200322</v>
          </cell>
          <cell r="C2671" t="str">
            <v>TAXA PARA FORNECIMENTO DE DISQUETES ADICIONAIS - 3 1/2" - 1,44 MB</v>
          </cell>
          <cell r="D2671" t="str">
            <v>UN</v>
          </cell>
          <cell r="E2671">
            <v>39.9</v>
          </cell>
        </row>
        <row r="2673">
          <cell r="B2673" t="str">
            <v>200400</v>
          </cell>
          <cell r="C2673" t="str">
            <v>PERFURACAO DE FURO-GUIA</v>
          </cell>
        </row>
        <row r="2674">
          <cell r="B2674" t="str">
            <v>200401</v>
          </cell>
          <cell r="C2674" t="str">
            <v>DIAMETRO 311 MM (12 1/4") - EQ. ATE 300 M</v>
          </cell>
          <cell r="D2674" t="str">
            <v>M</v>
          </cell>
          <cell r="E2674">
            <v>149.81</v>
          </cell>
        </row>
        <row r="2675">
          <cell r="B2675" t="str">
            <v>200402</v>
          </cell>
          <cell r="C2675" t="str">
            <v>DIAMETRO 311 MM (12 1/4") - EQ. DE 301 A 1000 M</v>
          </cell>
          <cell r="D2675" t="str">
            <v>M</v>
          </cell>
          <cell r="E2675">
            <v>230.36</v>
          </cell>
        </row>
        <row r="2676">
          <cell r="B2676" t="str">
            <v>200403</v>
          </cell>
          <cell r="C2676" t="str">
            <v>DIAMETRO 311 MM (12 1/4 POL.) - EQ. ACIMA DE 1001 M</v>
          </cell>
          <cell r="D2676" t="str">
            <v>M</v>
          </cell>
          <cell r="E2676">
            <v>299.54000000000002</v>
          </cell>
        </row>
        <row r="2677">
          <cell r="B2677" t="str">
            <v>200404</v>
          </cell>
          <cell r="C2677" t="str">
            <v>DIAMETRO 251 MM ( 9 7/8 POL.)</v>
          </cell>
          <cell r="D2677" t="str">
            <v>M</v>
          </cell>
          <cell r="E2677">
            <v>134.66</v>
          </cell>
        </row>
        <row r="2678">
          <cell r="B2678" t="str">
            <v>200405</v>
          </cell>
          <cell r="C2678" t="str">
            <v>DIAMETRO 216 MM ( 8 1/2 POL.)</v>
          </cell>
          <cell r="D2678" t="str">
            <v>M</v>
          </cell>
          <cell r="E2678">
            <v>119.52</v>
          </cell>
        </row>
        <row r="2680">
          <cell r="B2680" t="str">
            <v>200500</v>
          </cell>
          <cell r="C2680" t="str">
            <v>PERFURACAO PARA TUBO DE BOCA</v>
          </cell>
        </row>
        <row r="2681">
          <cell r="B2681" t="str">
            <v>200501</v>
          </cell>
          <cell r="C2681" t="str">
            <v>DIAMETRO 914 MM (36 POL.)/864 MM(34") - EQ. DE 301 A 1.000 M</v>
          </cell>
          <cell r="D2681" t="str">
            <v>M</v>
          </cell>
          <cell r="E2681">
            <v>361.93</v>
          </cell>
        </row>
        <row r="2682">
          <cell r="B2682" t="str">
            <v>200502</v>
          </cell>
          <cell r="C2682" t="str">
            <v>DIAMETRO 914 MM (36 POL.)/864 MM(34") - EQ. ACIMA DE 1.001 M</v>
          </cell>
          <cell r="D2682" t="str">
            <v>M</v>
          </cell>
          <cell r="E2682">
            <v>470.2</v>
          </cell>
        </row>
        <row r="2683">
          <cell r="B2683" t="str">
            <v>200503</v>
          </cell>
          <cell r="C2683" t="str">
            <v>DIAMETRO 813 MM (32 POL.)/762 MM(30") - EQ. DE 301 A 1.000 M</v>
          </cell>
          <cell r="D2683" t="str">
            <v>M</v>
          </cell>
          <cell r="E2683">
            <v>353.92</v>
          </cell>
        </row>
        <row r="2684">
          <cell r="B2684" t="str">
            <v>200504</v>
          </cell>
          <cell r="C2684" t="str">
            <v>DIAMETRO 813 MM (32 POL.)/762 MM(30") - EQ. ACIMA DE 1.001 M</v>
          </cell>
          <cell r="D2684" t="str">
            <v>M</v>
          </cell>
          <cell r="E2684">
            <v>451.64</v>
          </cell>
        </row>
        <row r="2685">
          <cell r="B2685" t="str">
            <v>200505</v>
          </cell>
          <cell r="C2685" t="str">
            <v>DIAMETRO 711 MM (28 POL.)/660 MM(26") - EQ. DE 301 A 1.000 M</v>
          </cell>
          <cell r="D2685" t="str">
            <v>M</v>
          </cell>
          <cell r="E2685">
            <v>342.24</v>
          </cell>
        </row>
        <row r="2686">
          <cell r="B2686" t="str">
            <v>200506</v>
          </cell>
          <cell r="C2686" t="str">
            <v>DIAMETRO 711 MM (28 POL.)/660 MM(26") - EQ. ACIMA DE 1001 M</v>
          </cell>
          <cell r="D2686" t="str">
            <v>M</v>
          </cell>
          <cell r="E2686">
            <v>441.5</v>
          </cell>
        </row>
        <row r="2687">
          <cell r="B2687" t="str">
            <v>200507</v>
          </cell>
          <cell r="C2687" t="str">
            <v>DIAMETRO 610 MM (24 POL.)/560 MM (22") - EQ. DE 301 A 1000 M</v>
          </cell>
          <cell r="D2687" t="str">
            <v>M</v>
          </cell>
          <cell r="E2687">
            <v>334.29</v>
          </cell>
        </row>
        <row r="2688">
          <cell r="B2688" t="str">
            <v>200508</v>
          </cell>
          <cell r="C2688" t="str">
            <v>DIAMETRO 610 MM (24 POL.)/560 MM(22") - EQ. ACIMA DE 1001 M</v>
          </cell>
          <cell r="D2688" t="str">
            <v>M</v>
          </cell>
          <cell r="E2688">
            <v>431.38</v>
          </cell>
        </row>
        <row r="2689">
          <cell r="B2689" t="str">
            <v>200509</v>
          </cell>
          <cell r="C2689" t="str">
            <v>DIAMETRO 508 MM (20 POL.)</v>
          </cell>
          <cell r="D2689" t="str">
            <v>M</v>
          </cell>
          <cell r="E2689">
            <v>207.69</v>
          </cell>
        </row>
        <row r="2690">
          <cell r="B2690" t="str">
            <v>200510</v>
          </cell>
          <cell r="C2690" t="str">
            <v>DIAMETRO 444 MM (17 1/2 POL.)</v>
          </cell>
          <cell r="D2690" t="str">
            <v>M</v>
          </cell>
          <cell r="E2690">
            <v>205.07</v>
          </cell>
        </row>
        <row r="2691">
          <cell r="B2691" t="str">
            <v>200511</v>
          </cell>
          <cell r="C2691" t="str">
            <v>DIAMETRO 406 MM (16 POL.)</v>
          </cell>
          <cell r="D2691" t="str">
            <v>M</v>
          </cell>
          <cell r="E2691">
            <v>199.97</v>
          </cell>
        </row>
        <row r="2692">
          <cell r="B2692" t="str">
            <v>200512</v>
          </cell>
          <cell r="C2692" t="str">
            <v>DIAMETRO 356 MM (14 POL.)</v>
          </cell>
          <cell r="D2692" t="str">
            <v>M</v>
          </cell>
          <cell r="E2692">
            <v>173.84</v>
          </cell>
        </row>
        <row r="2694">
          <cell r="B2694" t="str">
            <v>200600</v>
          </cell>
          <cell r="C2694" t="str">
            <v>PERFURACAO EM ROCHA FRIAVEL</v>
          </cell>
        </row>
        <row r="2695">
          <cell r="B2695" t="str">
            <v>200601</v>
          </cell>
          <cell r="C2695" t="str">
            <v>DIAMETRO 660 MM (26 POL.)/610 MM(24")/560 MM(22") - EQ. DE 301 A 1000 M</v>
          </cell>
          <cell r="D2695" t="str">
            <v>M</v>
          </cell>
          <cell r="E2695">
            <v>556.36</v>
          </cell>
        </row>
        <row r="2696">
          <cell r="B2696" t="str">
            <v>200602</v>
          </cell>
          <cell r="C2696" t="str">
            <v>DIAMETRO 660 MM (26 POL.)/610 MM (24")/560 MM(22") - EQ. ACIMA DE 1001 M</v>
          </cell>
          <cell r="D2696" t="str">
            <v>M</v>
          </cell>
          <cell r="E2696">
            <v>721.6</v>
          </cell>
        </row>
        <row r="2697">
          <cell r="B2697" t="str">
            <v>200603</v>
          </cell>
          <cell r="C2697" t="str">
            <v>DIAMETRO 508 MM (20 POL.)/444 MM (17 1/2") - EQ. ATE 300 M</v>
          </cell>
          <cell r="D2697" t="str">
            <v>M</v>
          </cell>
          <cell r="E2697">
            <v>217.64</v>
          </cell>
        </row>
        <row r="2698">
          <cell r="B2698" t="str">
            <v>200604</v>
          </cell>
          <cell r="C2698" t="str">
            <v>DIAMETRO 508 MM (20 POL.)/444 MM (17 1/2") - EQ. DE 301 A 1000 M</v>
          </cell>
          <cell r="D2698" t="str">
            <v>M</v>
          </cell>
          <cell r="E2698">
            <v>341.47</v>
          </cell>
        </row>
        <row r="2699">
          <cell r="B2699" t="str">
            <v>200605</v>
          </cell>
          <cell r="C2699" t="str">
            <v>DIAMETRO 508 MM (20 POL.)/444 MM (17 1/2") - EQ. ACIMA DE 1001 M</v>
          </cell>
          <cell r="D2699" t="str">
            <v>M</v>
          </cell>
          <cell r="E2699">
            <v>440.73</v>
          </cell>
        </row>
        <row r="2700">
          <cell r="B2700" t="str">
            <v>200606</v>
          </cell>
          <cell r="C2700" t="str">
            <v>DIAMETRO 375 MM (14 3/4 POL.) - EQ. ATE 300 M</v>
          </cell>
          <cell r="D2700" t="str">
            <v>M</v>
          </cell>
          <cell r="E2700">
            <v>181.23</v>
          </cell>
        </row>
        <row r="2701">
          <cell r="B2701" t="str">
            <v>200607</v>
          </cell>
          <cell r="C2701" t="str">
            <v>DIAMETRO 375 MM (14 3/4 POL.) - EQ. DE 301 A 1000 M</v>
          </cell>
          <cell r="D2701" t="str">
            <v>M</v>
          </cell>
          <cell r="E2701">
            <v>276.58</v>
          </cell>
        </row>
        <row r="2702">
          <cell r="B2702" t="str">
            <v>200608</v>
          </cell>
          <cell r="C2702" t="str">
            <v>DIAMETRO 375 MM (14 3/4 POL.) - EQ. ACIMA DE 1001 M</v>
          </cell>
          <cell r="D2702" t="str">
            <v>M</v>
          </cell>
          <cell r="E2702">
            <v>357.59</v>
          </cell>
        </row>
        <row r="2703">
          <cell r="B2703" t="str">
            <v>200609</v>
          </cell>
          <cell r="C2703" t="str">
            <v>DIAMETRO 311 MM (12 1/4 POL.) - EQ. ATE 300 M</v>
          </cell>
          <cell r="D2703" t="str">
            <v>M</v>
          </cell>
          <cell r="E2703">
            <v>152.21</v>
          </cell>
        </row>
        <row r="2704">
          <cell r="B2704" t="str">
            <v>200610</v>
          </cell>
          <cell r="C2704" t="str">
            <v>DIAMETRO 311 MM (12 1/4 POL.) - EQ. DE 301 A 1000 M</v>
          </cell>
          <cell r="D2704" t="str">
            <v>M</v>
          </cell>
          <cell r="E2704">
            <v>237.13</v>
          </cell>
        </row>
        <row r="2705">
          <cell r="B2705" t="str">
            <v>200611</v>
          </cell>
          <cell r="C2705" t="str">
            <v>DIAMETRO 311 MM (12 1/4 POL.) - EQ. ACIMA DE 1001 M</v>
          </cell>
          <cell r="D2705" t="str">
            <v>M</v>
          </cell>
          <cell r="E2705">
            <v>307.38</v>
          </cell>
        </row>
        <row r="2706">
          <cell r="B2706" t="str">
            <v>200612</v>
          </cell>
          <cell r="C2706" t="str">
            <v>DIAMETRO 251 MM (9 7/8 POL.) - EQ. ATE 300 M</v>
          </cell>
          <cell r="D2706" t="str">
            <v>M</v>
          </cell>
          <cell r="E2706">
            <v>137.09</v>
          </cell>
        </row>
        <row r="2707">
          <cell r="B2707" t="str">
            <v>200613</v>
          </cell>
          <cell r="C2707" t="str">
            <v>DIAMETRO 251 MM (9 7/8 POL.) - EQ. DE 301 A 1000 M</v>
          </cell>
          <cell r="D2707" t="str">
            <v>M</v>
          </cell>
          <cell r="E2707">
            <v>212.3</v>
          </cell>
        </row>
        <row r="2708">
          <cell r="B2708" t="str">
            <v>200614</v>
          </cell>
          <cell r="C2708" t="str">
            <v>DIAMETRO 251 MM ( 9 7/8 POL.) - EQ. ACIMA DE 1001 M</v>
          </cell>
          <cell r="D2708" t="str">
            <v>M</v>
          </cell>
          <cell r="E2708">
            <v>270.66000000000003</v>
          </cell>
        </row>
        <row r="2709">
          <cell r="B2709" t="str">
            <v>200615</v>
          </cell>
          <cell r="C2709" t="str">
            <v>DIAMETRO 216 MM ( 8 1/2 POL.)</v>
          </cell>
          <cell r="D2709" t="str">
            <v>M</v>
          </cell>
          <cell r="E2709">
            <v>121.89</v>
          </cell>
        </row>
        <row r="2710">
          <cell r="B2710" t="str">
            <v>200616</v>
          </cell>
          <cell r="C2710" t="str">
            <v>UNDERREAMER: DIAMETRO 508 MM (20 POL.) - EQ. DE 301 A 1.000 M</v>
          </cell>
          <cell r="D2710" t="str">
            <v>M</v>
          </cell>
          <cell r="E2710">
            <v>401.47</v>
          </cell>
        </row>
        <row r="2711">
          <cell r="B2711" t="str">
            <v>200617</v>
          </cell>
          <cell r="C2711" t="str">
            <v>UNDERREAMER: DIAMETRO 508 MM (20 POL.) - EQ. ACIMA DE 1.001 M</v>
          </cell>
          <cell r="D2711" t="str">
            <v>M</v>
          </cell>
          <cell r="E2711">
            <v>517.86</v>
          </cell>
        </row>
        <row r="2712">
          <cell r="B2712" t="str">
            <v>200618</v>
          </cell>
          <cell r="C2712" t="str">
            <v>UNDERREAMER: DIAMETRO 444 mm (17 1/2 POL.) - EQ. DE 301 A 1.000 M</v>
          </cell>
          <cell r="D2712" t="str">
            <v>M</v>
          </cell>
          <cell r="E2712">
            <v>341.47</v>
          </cell>
        </row>
        <row r="2713">
          <cell r="B2713" t="str">
            <v>200619</v>
          </cell>
          <cell r="C2713" t="str">
            <v>UNDERREAMER: DIAMETRO 444 MM (17 1/2 POL.) - EQ. ACIMA DE 1.001 M</v>
          </cell>
          <cell r="D2713" t="str">
            <v>M</v>
          </cell>
          <cell r="E2713">
            <v>440.73</v>
          </cell>
        </row>
        <row r="2714">
          <cell r="B2714" t="str">
            <v>200620</v>
          </cell>
          <cell r="C2714" t="str">
            <v>UNDERREAMER: DIAMETRO 375 MM (14 3/4 POL.) - EQ. DE 301 A 1000 M</v>
          </cell>
          <cell r="D2714" t="str">
            <v>M</v>
          </cell>
          <cell r="E2714">
            <v>276.97000000000003</v>
          </cell>
        </row>
        <row r="2715">
          <cell r="B2715" t="str">
            <v>200621</v>
          </cell>
          <cell r="C2715" t="str">
            <v>UNDERREAMER: DIAMETRO 375 MM (14 3/4 POL.) - EQ. ACIMA DE 1001 M</v>
          </cell>
          <cell r="D2715" t="str">
            <v>M</v>
          </cell>
          <cell r="E2715">
            <v>357.98</v>
          </cell>
        </row>
        <row r="2717">
          <cell r="B2717" t="str">
            <v>200700</v>
          </cell>
          <cell r="C2717" t="str">
            <v>PERFURACAO ROCHA CRISTALINA</v>
          </cell>
        </row>
        <row r="2718">
          <cell r="B2718" t="str">
            <v>200701</v>
          </cell>
          <cell r="C2718" t="str">
            <v>DIAMETRO 762 MM (30 POL.)/711 MM (28") - EQ. DE 301 A 1000 M</v>
          </cell>
          <cell r="D2718" t="str">
            <v>M</v>
          </cell>
          <cell r="E2718">
            <v>1141.55</v>
          </cell>
        </row>
        <row r="2719">
          <cell r="B2719" t="str">
            <v>200702</v>
          </cell>
          <cell r="C2719" t="str">
            <v>DIAMETRO 762 MM (30 POL.)/711 MM (28") - EQ. ACIMA DE 1001 M</v>
          </cell>
          <cell r="D2719" t="str">
            <v>M</v>
          </cell>
          <cell r="E2719">
            <v>1458.29</v>
          </cell>
        </row>
        <row r="2720">
          <cell r="B2720" t="str">
            <v>200703</v>
          </cell>
          <cell r="C2720" t="str">
            <v>DIAMETRO 660 MM (26 POL.)/610 MM (24") - EQ. DE 301 A 1000 M</v>
          </cell>
          <cell r="D2720" t="str">
            <v>M</v>
          </cell>
          <cell r="E2720">
            <v>1052.81</v>
          </cell>
        </row>
        <row r="2721">
          <cell r="B2721" t="str">
            <v>200704</v>
          </cell>
          <cell r="C2721" t="str">
            <v>DIAMETRO 660 MM (26 POL.)/610 MM (24") - EQ. ACIMA DE 1001 M</v>
          </cell>
          <cell r="D2721" t="str">
            <v>M</v>
          </cell>
          <cell r="E2721">
            <v>1344.82</v>
          </cell>
        </row>
        <row r="2722">
          <cell r="B2722" t="str">
            <v>200705</v>
          </cell>
          <cell r="C2722" t="str">
            <v>DIAMETRO 559 MM (22 POL.)/508 MM(20") - EQ. DE 301 A 1000 M</v>
          </cell>
          <cell r="D2722" t="str">
            <v>M</v>
          </cell>
          <cell r="E2722">
            <v>1002.6</v>
          </cell>
        </row>
        <row r="2723">
          <cell r="B2723" t="str">
            <v>200706</v>
          </cell>
          <cell r="C2723" t="str">
            <v>DIAMETRO 559 MM (22 POL.)/508 MM (20") - EQ. ACIMA DE 1001 M</v>
          </cell>
          <cell r="D2723" t="str">
            <v>M</v>
          </cell>
          <cell r="E2723">
            <v>1280.6500000000001</v>
          </cell>
        </row>
        <row r="2724">
          <cell r="B2724" t="str">
            <v>200707</v>
          </cell>
          <cell r="C2724" t="str">
            <v>DIAMETRO 444 MM (17 1/2 POL.) - EQ. ATE 300 M</v>
          </cell>
          <cell r="D2724" t="str">
            <v>M</v>
          </cell>
          <cell r="E2724">
            <v>564.87</v>
          </cell>
        </row>
        <row r="2725">
          <cell r="B2725" t="str">
            <v>200708</v>
          </cell>
          <cell r="C2725" t="str">
            <v>DIAMETRO 444 MM (17 1/2 POL.) - EQ. DE 301 A 1.000 M</v>
          </cell>
          <cell r="D2725" t="str">
            <v>M</v>
          </cell>
          <cell r="E2725">
            <v>894.33</v>
          </cell>
        </row>
        <row r="2726">
          <cell r="B2726" t="str">
            <v>200709</v>
          </cell>
          <cell r="C2726" t="str">
            <v>DIAMETRO 444 MM (17 1/2 POL.) - EQ. ACIMA DE 1.001 M</v>
          </cell>
          <cell r="D2726" t="str">
            <v>M</v>
          </cell>
          <cell r="E2726">
            <v>1142.3499999999999</v>
          </cell>
        </row>
        <row r="2727">
          <cell r="B2727" t="str">
            <v>200710</v>
          </cell>
          <cell r="C2727" t="str">
            <v>DIAMETRO 375 MM (14 3/4 POL.) - EQ. ATE 300 M</v>
          </cell>
          <cell r="D2727" t="str">
            <v>M</v>
          </cell>
          <cell r="E2727">
            <v>489.12</v>
          </cell>
        </row>
        <row r="2728">
          <cell r="B2728" t="str">
            <v>200711</v>
          </cell>
          <cell r="C2728" t="str">
            <v>DIAMETRO 375 MM (14 3/4 POL.) - EQ. DE 301 A 1.000 M</v>
          </cell>
          <cell r="D2728" t="str">
            <v>M</v>
          </cell>
          <cell r="E2728">
            <v>774.39</v>
          </cell>
        </row>
        <row r="2729">
          <cell r="B2729" t="str">
            <v>200712</v>
          </cell>
          <cell r="C2729" t="str">
            <v>DIAMETRO 375 MM (14 3/4 POL.) - EQ. ACIMA DE 1.001 M</v>
          </cell>
          <cell r="D2729" t="str">
            <v>M</v>
          </cell>
          <cell r="E2729">
            <v>989.12</v>
          </cell>
        </row>
        <row r="2730">
          <cell r="B2730" t="str">
            <v>200713</v>
          </cell>
          <cell r="C2730" t="str">
            <v>DIAMETRO 311 MM (12 1/4 POL.) - EQ. ATE 300 M</v>
          </cell>
          <cell r="D2730" t="str">
            <v>M</v>
          </cell>
          <cell r="E2730">
            <v>463.55</v>
          </cell>
        </row>
        <row r="2731">
          <cell r="B2731" t="str">
            <v>200714</v>
          </cell>
          <cell r="C2731" t="str">
            <v>DIAMETRO 311 MM (12 1/4 POL.) - EQ. DE 301 A 1.000 M</v>
          </cell>
          <cell r="D2731" t="str">
            <v>M</v>
          </cell>
          <cell r="E2731">
            <v>731.42</v>
          </cell>
        </row>
        <row r="2732">
          <cell r="B2732" t="str">
            <v>200715</v>
          </cell>
          <cell r="C2732" t="str">
            <v>DIAMETRO 311 MM (12 1/4 POL.) - EQ. ACIMA DE 1.001 M</v>
          </cell>
          <cell r="D2732" t="str">
            <v>M</v>
          </cell>
          <cell r="E2732">
            <v>934.35</v>
          </cell>
        </row>
        <row r="2733">
          <cell r="B2733" t="str">
            <v>200716</v>
          </cell>
          <cell r="C2733" t="str">
            <v>DIAMETRO 305 MM (12 POL.)</v>
          </cell>
          <cell r="D2733" t="str">
            <v>M</v>
          </cell>
          <cell r="E2733">
            <v>524.77</v>
          </cell>
        </row>
        <row r="2734">
          <cell r="B2734" t="str">
            <v>200717</v>
          </cell>
          <cell r="C2734" t="str">
            <v>DIAMETRO 254 MM (10 POL. OU 9 7/8")</v>
          </cell>
          <cell r="D2734" t="str">
            <v>M</v>
          </cell>
          <cell r="E2734">
            <v>428.11</v>
          </cell>
        </row>
        <row r="2735">
          <cell r="B2735" t="str">
            <v>200718</v>
          </cell>
          <cell r="C2735" t="str">
            <v>DIAMETRO 203 MM ( 8 POL.)</v>
          </cell>
          <cell r="D2735" t="str">
            <v>M</v>
          </cell>
          <cell r="E2735">
            <v>362.54</v>
          </cell>
        </row>
        <row r="2736">
          <cell r="B2736" t="str">
            <v>200719</v>
          </cell>
          <cell r="C2736" t="str">
            <v>DIAMETRO 152 MM ( 6 POL.)</v>
          </cell>
          <cell r="D2736" t="str">
            <v>M</v>
          </cell>
          <cell r="E2736">
            <v>242.57</v>
          </cell>
        </row>
        <row r="2738">
          <cell r="B2738" t="str">
            <v>200800</v>
          </cell>
          <cell r="C2738" t="str">
            <v>PERFURACAO ROCHA CRISTALINA COMPACTA</v>
          </cell>
        </row>
        <row r="2739">
          <cell r="B2739" t="str">
            <v>200801</v>
          </cell>
          <cell r="C2739" t="str">
            <v>DIAMETRO 305 MM (12 POL.)</v>
          </cell>
          <cell r="D2739" t="str">
            <v>M</v>
          </cell>
          <cell r="E2739">
            <v>701.81</v>
          </cell>
        </row>
        <row r="2740">
          <cell r="B2740" t="str">
            <v>200802</v>
          </cell>
          <cell r="C2740" t="str">
            <v>DIAMETRO 254 MM (10 POL.)</v>
          </cell>
          <cell r="D2740" t="str">
            <v>M</v>
          </cell>
          <cell r="E2740">
            <v>584.45000000000005</v>
          </cell>
        </row>
        <row r="2741">
          <cell r="B2741" t="str">
            <v>200803</v>
          </cell>
          <cell r="C2741" t="str">
            <v>DIAMETRO 203 MM ( 8 POL.)</v>
          </cell>
          <cell r="D2741" t="str">
            <v>M</v>
          </cell>
          <cell r="E2741">
            <v>498.2</v>
          </cell>
        </row>
        <row r="2742">
          <cell r="B2742" t="str">
            <v>200804</v>
          </cell>
          <cell r="C2742" t="str">
            <v>DIAMETRO 152 MM ( 6 POL.)</v>
          </cell>
          <cell r="D2742" t="str">
            <v>M</v>
          </cell>
          <cell r="E2742">
            <v>362.54</v>
          </cell>
        </row>
        <row r="2744">
          <cell r="B2744" t="str">
            <v>200900</v>
          </cell>
          <cell r="C2744" t="str">
            <v>REVESTIMENTO - TUBO DE ACO LISO</v>
          </cell>
        </row>
        <row r="2745">
          <cell r="B2745" t="str">
            <v>200901</v>
          </cell>
          <cell r="C2745" t="str">
            <v>SCH.10, 147,36 KG/M:DIAM.762 MM(30 POL.) - EQ. DE 301 A 1000 M</v>
          </cell>
          <cell r="D2745" t="str">
            <v>M</v>
          </cell>
          <cell r="E2745">
            <v>0</v>
          </cell>
        </row>
        <row r="2746">
          <cell r="B2746" t="str">
            <v>200902</v>
          </cell>
          <cell r="C2746" t="str">
            <v>SCH.10, 147,36 KG/M:DIAM.762 MM (30 POL.) - EQ. ACIMA DE 1001 M</v>
          </cell>
          <cell r="D2746" t="str">
            <v>M</v>
          </cell>
          <cell r="E2746">
            <v>0</v>
          </cell>
        </row>
        <row r="2747">
          <cell r="B2747" t="str">
            <v>200903</v>
          </cell>
          <cell r="C2747" t="str">
            <v>SCH.10, 137,42 KG/M:DIAM.711 MM (28 POL.) - EQ. DE 301 A 1000 M</v>
          </cell>
          <cell r="D2747" t="str">
            <v>M</v>
          </cell>
          <cell r="E2747">
            <v>0</v>
          </cell>
        </row>
        <row r="2748">
          <cell r="B2748" t="str">
            <v>200904</v>
          </cell>
          <cell r="C2748" t="str">
            <v>SCH.10, 137,42 KG/M:DIAM. 711 MM (28 POL.) - EQ. ACIMA DE 1001 M</v>
          </cell>
          <cell r="D2748" t="str">
            <v>M</v>
          </cell>
          <cell r="E2748">
            <v>0</v>
          </cell>
        </row>
        <row r="2749">
          <cell r="B2749" t="str">
            <v>200905</v>
          </cell>
          <cell r="C2749" t="str">
            <v>SCH.10, 127,50 KG/M:DIAM. 660 MM (26 POL.) - EQ. DE 301 A 1000 M</v>
          </cell>
          <cell r="D2749" t="str">
            <v>M</v>
          </cell>
          <cell r="E2749">
            <v>0</v>
          </cell>
        </row>
        <row r="2750">
          <cell r="B2750" t="str">
            <v>200906</v>
          </cell>
          <cell r="C2750" t="str">
            <v>SCH.10, 127,50 KG/M:DIAM. 660 MM (26 POL.) - EQ. ACIMA DE 1001 M</v>
          </cell>
          <cell r="D2750" t="str">
            <v>M</v>
          </cell>
          <cell r="E2750">
            <v>0</v>
          </cell>
        </row>
        <row r="2751">
          <cell r="B2751" t="str">
            <v>200907</v>
          </cell>
          <cell r="C2751" t="str">
            <v>SCH.10, 94,45 KG/M:DIAM. 609 MM (24 POL.) - EQ. DE 301 A 1000 M</v>
          </cell>
          <cell r="D2751" t="str">
            <v>M</v>
          </cell>
          <cell r="E2751">
            <v>0</v>
          </cell>
        </row>
        <row r="2752">
          <cell r="B2752" t="str">
            <v>200908</v>
          </cell>
          <cell r="C2752" t="str">
            <v>SCH.10, 94,45 KG/M:DIAM.609 MM (24 POL.) - EQ. ACIMA DE 1001 M</v>
          </cell>
          <cell r="D2752" t="str">
            <v>M</v>
          </cell>
          <cell r="E2752">
            <v>0</v>
          </cell>
        </row>
        <row r="2753">
          <cell r="B2753" t="str">
            <v>200909</v>
          </cell>
          <cell r="C2753" t="str">
            <v>SCH.10, 86,50 KG/M:DIAM.560 MM (22 POL.) - EQ. DE 301 A 1000 M</v>
          </cell>
          <cell r="D2753" t="str">
            <v>M</v>
          </cell>
          <cell r="E2753">
            <v>0</v>
          </cell>
        </row>
        <row r="2754">
          <cell r="B2754" t="str">
            <v>200910</v>
          </cell>
          <cell r="C2754" t="str">
            <v>SCH.10, 86,50 KG/M:DIAM. 560 MM (22 POL.) - EQ. ACIMA DE 1001 M</v>
          </cell>
          <cell r="D2754" t="str">
            <v>M</v>
          </cell>
          <cell r="E2754">
            <v>0</v>
          </cell>
        </row>
        <row r="2755">
          <cell r="B2755" t="str">
            <v>200911</v>
          </cell>
          <cell r="C2755" t="str">
            <v>SCH.10, 78,54 KG/M:DIAM.508 MM (20 POL.) - EQ. ATE 300 M</v>
          </cell>
          <cell r="D2755" t="str">
            <v>M</v>
          </cell>
          <cell r="E2755">
            <v>0</v>
          </cell>
        </row>
        <row r="2756">
          <cell r="B2756" t="str">
            <v>200912</v>
          </cell>
          <cell r="C2756" t="str">
            <v>SCH.10, 78,54 KG/M:DIAM. 508 MM (20 POL.) - EQ. DE 301 A 1000 M</v>
          </cell>
          <cell r="D2756" t="str">
            <v>M</v>
          </cell>
          <cell r="E2756">
            <v>0</v>
          </cell>
        </row>
        <row r="2757">
          <cell r="B2757" t="str">
            <v>200913</v>
          </cell>
          <cell r="C2757" t="str">
            <v>SCH.10, 78,54 KG/M:DIAM. 508 MM (20 POL.) - EQ. ACIMA DE 1001 M</v>
          </cell>
          <cell r="D2757" t="str">
            <v>M</v>
          </cell>
          <cell r="E2757">
            <v>0</v>
          </cell>
        </row>
        <row r="2758">
          <cell r="B2758" t="str">
            <v>200914</v>
          </cell>
          <cell r="C2758" t="str">
            <v>SCH.20, 117,07 KG/M:DIAM. 508 MM (20 POL.) - EQ. ATE 300 M</v>
          </cell>
          <cell r="D2758" t="str">
            <v>M</v>
          </cell>
          <cell r="E2758">
            <v>0</v>
          </cell>
        </row>
        <row r="2759">
          <cell r="B2759" t="str">
            <v>200915</v>
          </cell>
          <cell r="C2759" t="str">
            <v>SCH.20, 117,07 KG/M:DIAM. 508 MM (20 POL.) - EQ. DE 301 A 1000 M</v>
          </cell>
          <cell r="D2759" t="str">
            <v>M</v>
          </cell>
          <cell r="E2759">
            <v>0</v>
          </cell>
        </row>
        <row r="2760">
          <cell r="B2760" t="str">
            <v>200916</v>
          </cell>
          <cell r="C2760" t="str">
            <v>SCH.20, 117,07 KG/M:DIAM. 508 MM (20 POL.) - EQ. ACIMA DE 1001 M</v>
          </cell>
          <cell r="D2760" t="str">
            <v>M</v>
          </cell>
          <cell r="E2760">
            <v>0</v>
          </cell>
        </row>
        <row r="2761">
          <cell r="B2761" t="str">
            <v>200917</v>
          </cell>
          <cell r="C2761" t="str">
            <v>SCH.10, 70,59 KG/M:DIAM. 457 MM (18 POL.) - EQ. ATE 300 M</v>
          </cell>
          <cell r="D2761" t="str">
            <v>M</v>
          </cell>
          <cell r="E2761">
            <v>0</v>
          </cell>
        </row>
        <row r="2762">
          <cell r="B2762" t="str">
            <v>200918</v>
          </cell>
          <cell r="C2762" t="str">
            <v>SCH.10, 70,59 KG/M:DIAM. 457 MM (18 POL.) - EQ. DE 301 A 1000 M</v>
          </cell>
          <cell r="D2762" t="str">
            <v>M</v>
          </cell>
          <cell r="E2762">
            <v>0</v>
          </cell>
        </row>
        <row r="2763">
          <cell r="B2763" t="str">
            <v>200919</v>
          </cell>
          <cell r="C2763" t="str">
            <v>SCH.10, 70,59 KG/M:DIAM. 457 MM (18 POL.) - EQ. ACIMA DE 1001 M</v>
          </cell>
          <cell r="D2763" t="str">
            <v>M</v>
          </cell>
          <cell r="E2763">
            <v>0</v>
          </cell>
        </row>
        <row r="2764">
          <cell r="B2764" t="str">
            <v>200920</v>
          </cell>
          <cell r="C2764" t="str">
            <v>SCH.20, 87,79 KG/M:DIAM. 457 MM (18 POL.) - EQ. ATE 300 M</v>
          </cell>
          <cell r="D2764" t="str">
            <v>M</v>
          </cell>
          <cell r="E2764">
            <v>0</v>
          </cell>
        </row>
        <row r="2765">
          <cell r="B2765" t="str">
            <v>200921</v>
          </cell>
          <cell r="C2765" t="str">
            <v>SCH.20, 87,79 KG/M:DIAM. 457 MM (18 POL.) - EQ. DE 301 A 1000 M</v>
          </cell>
          <cell r="D2765" t="str">
            <v>M</v>
          </cell>
          <cell r="E2765">
            <v>0</v>
          </cell>
        </row>
        <row r="2766">
          <cell r="B2766" t="str">
            <v>200922</v>
          </cell>
          <cell r="C2766" t="str">
            <v>SCH.20, 87,79 KG/M:DIAM. 457 MM (18 POL.) - EQ. ACIMA DE 1001 M</v>
          </cell>
          <cell r="D2766" t="str">
            <v>M</v>
          </cell>
          <cell r="E2766">
            <v>0</v>
          </cell>
        </row>
        <row r="2767">
          <cell r="B2767" t="str">
            <v>200923</v>
          </cell>
          <cell r="C2767" t="str">
            <v>SCH.10, 62,63 KG/M:DIAM. 406 MM (16 POL.)</v>
          </cell>
          <cell r="D2767" t="str">
            <v>M</v>
          </cell>
          <cell r="E2767">
            <v>0</v>
          </cell>
        </row>
        <row r="2768">
          <cell r="B2768" t="str">
            <v>200924</v>
          </cell>
          <cell r="C2768" t="str">
            <v>SCH.20, 77,86 KG/M:DIAM. 406 MM (16 POL.)</v>
          </cell>
          <cell r="D2768" t="str">
            <v>M</v>
          </cell>
          <cell r="E2768">
            <v>0</v>
          </cell>
        </row>
        <row r="2769">
          <cell r="B2769" t="str">
            <v>200925</v>
          </cell>
          <cell r="C2769" t="str">
            <v>SCH.10, 54,68 KG/M:DIAM. 356 MM (14 POL.)</v>
          </cell>
          <cell r="D2769" t="str">
            <v>M</v>
          </cell>
          <cell r="E2769">
            <v>0</v>
          </cell>
        </row>
        <row r="2770">
          <cell r="B2770" t="str">
            <v>200926</v>
          </cell>
          <cell r="C2770" t="str">
            <v>SCH.20, 67,94 KG/M:DIAM. 356 MM (14 POL.)</v>
          </cell>
          <cell r="D2770" t="str">
            <v>M</v>
          </cell>
          <cell r="E2770">
            <v>0</v>
          </cell>
        </row>
        <row r="2771">
          <cell r="B2771" t="str">
            <v>200927</v>
          </cell>
          <cell r="C2771" t="str">
            <v>SCH.30, 81,28 KG/M:DIAM. 356 MM (14 POL.) - EQ. ATE 300 M</v>
          </cell>
          <cell r="D2771" t="str">
            <v>M</v>
          </cell>
          <cell r="E2771">
            <v>0</v>
          </cell>
        </row>
        <row r="2772">
          <cell r="B2772" t="str">
            <v>200928</v>
          </cell>
          <cell r="C2772" t="str">
            <v>SCH.30, 81,28 KG/M:DIAM. 356 MM (14 POL.) - EQ. DE 301 A 1000 M</v>
          </cell>
          <cell r="D2772" t="str">
            <v>M</v>
          </cell>
          <cell r="E2772">
            <v>0</v>
          </cell>
        </row>
        <row r="2773">
          <cell r="B2773" t="str">
            <v>200929</v>
          </cell>
          <cell r="C2773" t="str">
            <v>SCH.30, 81,28 KG/M:DIAM. 356 MM (14 POL.) - EQ. ACIMA DE 1001 M</v>
          </cell>
          <cell r="D2773" t="str">
            <v>M</v>
          </cell>
          <cell r="E2773">
            <v>0</v>
          </cell>
        </row>
        <row r="2774">
          <cell r="B2774" t="str">
            <v>200930</v>
          </cell>
          <cell r="C2774" t="str">
            <v>SCH.20, 49,72 KG/M:DIAM. 323 MM (12 3/4 POL.)</v>
          </cell>
          <cell r="D2774" t="str">
            <v>M</v>
          </cell>
          <cell r="E2774">
            <v>0</v>
          </cell>
        </row>
        <row r="2775">
          <cell r="B2775" t="str">
            <v>200931</v>
          </cell>
          <cell r="C2775" t="str">
            <v>SCH.30, 65,20 KG/M:DIAM. 323 MM (12 3/4 POL.)</v>
          </cell>
          <cell r="D2775" t="str">
            <v>M</v>
          </cell>
          <cell r="E2775">
            <v>0</v>
          </cell>
        </row>
        <row r="2776">
          <cell r="B2776" t="str">
            <v>200932</v>
          </cell>
          <cell r="C2776" t="str">
            <v>SCH.40, 79,74 KG/M:DIAM. 323 MM (12 3/4 POL.)</v>
          </cell>
          <cell r="D2776" t="str">
            <v>M</v>
          </cell>
          <cell r="E2776">
            <v>0</v>
          </cell>
        </row>
        <row r="2777">
          <cell r="B2777" t="str">
            <v>200933</v>
          </cell>
          <cell r="C2777" t="str">
            <v>37,57 KG/M: DIAM. 305 MM (12 POL.)</v>
          </cell>
          <cell r="D2777" t="str">
            <v>M</v>
          </cell>
          <cell r="E2777">
            <v>0</v>
          </cell>
        </row>
        <row r="2778">
          <cell r="B2778" t="str">
            <v>200934</v>
          </cell>
          <cell r="C2778" t="str">
            <v>31,59 KG/M:DIAM. 273 MM (10 3/4 POL.)</v>
          </cell>
          <cell r="D2778" t="str">
            <v>M</v>
          </cell>
          <cell r="E2778">
            <v>0</v>
          </cell>
        </row>
        <row r="2779">
          <cell r="B2779" t="str">
            <v>200935</v>
          </cell>
          <cell r="C2779" t="str">
            <v>SCH.20, 41,77 KG/M:DIAM. 273 MM (10 3/4 POL.)</v>
          </cell>
          <cell r="D2779" t="str">
            <v>M</v>
          </cell>
          <cell r="E2779">
            <v>0</v>
          </cell>
        </row>
        <row r="2780">
          <cell r="B2780" t="str">
            <v>200936</v>
          </cell>
          <cell r="C2780" t="str">
            <v>SCH.30, 51,00 KG/M:DIAM. 273 MM (10 3/4 POL.)</v>
          </cell>
          <cell r="D2780" t="str">
            <v>M</v>
          </cell>
          <cell r="E2780">
            <v>0</v>
          </cell>
        </row>
        <row r="2781">
          <cell r="B2781" t="str">
            <v>200937</v>
          </cell>
          <cell r="C2781" t="str">
            <v>SCH.40, 60,29 KG/M:DIAM. 273 MM (10 3/4 POL.)</v>
          </cell>
          <cell r="D2781" t="str">
            <v>M</v>
          </cell>
          <cell r="E2781">
            <v>0</v>
          </cell>
        </row>
        <row r="2782">
          <cell r="B2782" t="str">
            <v>200938</v>
          </cell>
          <cell r="C2782" t="str">
            <v>SCH.20, 33,31 KG/M, GALVANIZADO: DIAM. 203 MM (8 POL.)</v>
          </cell>
          <cell r="D2782" t="str">
            <v>M</v>
          </cell>
          <cell r="E2782">
            <v>0</v>
          </cell>
        </row>
        <row r="2783">
          <cell r="B2783" t="str">
            <v>200939</v>
          </cell>
          <cell r="C2783" t="str">
            <v>DIN 2440, 19,24 KG/M, GALVANIZADO : DIAM. 152 MM (6 POL.)</v>
          </cell>
          <cell r="D2783" t="str">
            <v>M</v>
          </cell>
          <cell r="E2783">
            <v>0</v>
          </cell>
        </row>
        <row r="2784">
          <cell r="B2784" t="str">
            <v>200940</v>
          </cell>
          <cell r="C2784" t="str">
            <v>DIN 2440, GALVANIZADO : DIAM. 38 MM (1 1/2 POL.)</v>
          </cell>
          <cell r="D2784" t="str">
            <v>M</v>
          </cell>
          <cell r="E2784">
            <v>0</v>
          </cell>
        </row>
        <row r="2785">
          <cell r="B2785" t="str">
            <v>200941</v>
          </cell>
          <cell r="C2785" t="str">
            <v>SCH.20, 49,72 KG/M, PRETO : DIAM. 305 MM (12 POL.)</v>
          </cell>
          <cell r="D2785" t="str">
            <v>M</v>
          </cell>
          <cell r="E2785">
            <v>0</v>
          </cell>
        </row>
        <row r="2786">
          <cell r="B2786" t="str">
            <v>200942</v>
          </cell>
          <cell r="C2786" t="str">
            <v>SCH.20, 41,77 KG/M, PRETO : DIAM. 254 MM (10 POL.)</v>
          </cell>
          <cell r="D2786" t="str">
            <v>M</v>
          </cell>
          <cell r="E2786">
            <v>0</v>
          </cell>
        </row>
        <row r="2787">
          <cell r="B2787" t="str">
            <v>200943</v>
          </cell>
          <cell r="C2787" t="str">
            <v>SCH.20, 33,31 KG/M, PRETO : DIAM. 203 MM (8 POL.)</v>
          </cell>
          <cell r="D2787" t="str">
            <v>M</v>
          </cell>
          <cell r="E2787">
            <v>0</v>
          </cell>
        </row>
        <row r="2788">
          <cell r="B2788" t="str">
            <v>200944</v>
          </cell>
          <cell r="C2788" t="str">
            <v>DIN 2440, 19,24 KG/M, PRETO : DIAM. 152 MM (6 POL.)</v>
          </cell>
          <cell r="D2788" t="str">
            <v>M</v>
          </cell>
          <cell r="E2788">
            <v>0</v>
          </cell>
        </row>
        <row r="2789">
          <cell r="B2789" t="str">
            <v>200945</v>
          </cell>
          <cell r="C2789" t="str">
            <v>DIN 2440, 1,69 KG/M, GALV.: DIAM. 19 MM (3/4 POL.)</v>
          </cell>
          <cell r="D2789" t="str">
            <v>M</v>
          </cell>
          <cell r="E2789">
            <v>0</v>
          </cell>
        </row>
        <row r="2791">
          <cell r="B2791" t="str">
            <v>201000</v>
          </cell>
          <cell r="C2791" t="str">
            <v>REVESTIMENTO - TUBOS DE ACO LISO API 5 A</v>
          </cell>
        </row>
        <row r="2792">
          <cell r="B2792" t="str">
            <v>201001</v>
          </cell>
          <cell r="C2792" t="str">
            <v>140,00 KG/M : DIAM. 508 MM (20") J OU K 55 - EQ. ATE 300 M</v>
          </cell>
          <cell r="D2792" t="str">
            <v>M</v>
          </cell>
          <cell r="E2792">
            <v>0</v>
          </cell>
        </row>
        <row r="2793">
          <cell r="B2793" t="str">
            <v>201002</v>
          </cell>
          <cell r="C2793" t="str">
            <v>140,00 KG/M: DIAM. 508 MM (20") J OU K 55 - EQ. DE 301 A 1000 M</v>
          </cell>
          <cell r="D2793" t="str">
            <v>M</v>
          </cell>
          <cell r="E2793">
            <v>0</v>
          </cell>
        </row>
        <row r="2794">
          <cell r="B2794" t="str">
            <v>201003</v>
          </cell>
          <cell r="C2794" t="str">
            <v>140,00 KG/M : DIAM. 508 MM (20") J OU K 55 - EQ. ACIMA DE 1001 M</v>
          </cell>
          <cell r="D2794" t="str">
            <v>M</v>
          </cell>
          <cell r="E2794">
            <v>0</v>
          </cell>
        </row>
        <row r="2795">
          <cell r="B2795" t="str">
            <v>201004</v>
          </cell>
          <cell r="C2795" t="str">
            <v>158,64 KG/M : DIAM. 508 MM (20") J OU K 55 - EQ. ATE 300 M</v>
          </cell>
          <cell r="D2795" t="str">
            <v>M</v>
          </cell>
          <cell r="E2795">
            <v>0</v>
          </cell>
        </row>
        <row r="2796">
          <cell r="B2796" t="str">
            <v>201005</v>
          </cell>
          <cell r="C2796" t="str">
            <v>158,64 KG/M : DIAM. 508 MM (20") J OU K 55 - EQ. DE 301 A 1000 M</v>
          </cell>
          <cell r="D2796" t="str">
            <v>M</v>
          </cell>
          <cell r="E2796">
            <v>0</v>
          </cell>
        </row>
        <row r="2797">
          <cell r="B2797" t="str">
            <v>201006</v>
          </cell>
          <cell r="C2797" t="str">
            <v>158,64 KG/M : DIAM. 508 MM (20") J OU K 55 - EQ. ACIMA DE 1001 M</v>
          </cell>
          <cell r="D2797" t="str">
            <v>M</v>
          </cell>
          <cell r="E2797">
            <v>0</v>
          </cell>
        </row>
        <row r="2798">
          <cell r="B2798" t="str">
            <v>201007</v>
          </cell>
          <cell r="C2798" t="str">
            <v>130,34 KG/M : DIAM. 473 MM (18 5/8") J OU K 55 - EQ. ATE 300 M</v>
          </cell>
          <cell r="D2798" t="str">
            <v>M</v>
          </cell>
          <cell r="E2798">
            <v>0</v>
          </cell>
        </row>
        <row r="2799">
          <cell r="B2799" t="str">
            <v>201008</v>
          </cell>
          <cell r="C2799" t="str">
            <v>130,34 KG/M : DIAM. 473 MM (18 5/8") J OU K 55 - EQ. DE 301 A 1000 M</v>
          </cell>
          <cell r="D2799" t="str">
            <v>M</v>
          </cell>
          <cell r="E2799">
            <v>0</v>
          </cell>
        </row>
        <row r="2800">
          <cell r="B2800" t="str">
            <v>201009</v>
          </cell>
          <cell r="C2800" t="str">
            <v>130,34 KG/M : DIAM. 473 MM (18 5/8") J OU K 55 - EQ. ACIMA DE 1001 M</v>
          </cell>
          <cell r="D2800" t="str">
            <v>M</v>
          </cell>
          <cell r="E2800">
            <v>0</v>
          </cell>
        </row>
        <row r="2801">
          <cell r="B2801" t="str">
            <v>201010</v>
          </cell>
          <cell r="C2801" t="str">
            <v>96,82 KG/M : DIAM. 406 MM (16") H 40 - EQ. ATE 300 M</v>
          </cell>
          <cell r="D2801" t="str">
            <v>M</v>
          </cell>
          <cell r="E2801">
            <v>0</v>
          </cell>
        </row>
        <row r="2802">
          <cell r="B2802" t="str">
            <v>201011</v>
          </cell>
          <cell r="C2802" t="str">
            <v>96,82 KG/M : DIAM. 406 MM (16") H 40 - EQ. DE 301 A 1000 M</v>
          </cell>
          <cell r="D2802" t="str">
            <v>M</v>
          </cell>
          <cell r="E2802">
            <v>0</v>
          </cell>
        </row>
        <row r="2803">
          <cell r="B2803" t="str">
            <v>201012</v>
          </cell>
          <cell r="C2803" t="str">
            <v>96,82 KG/M : DIAM. 406 MM (16") H 40 - EQ. ACIMA DE 1001 M</v>
          </cell>
          <cell r="D2803" t="str">
            <v>M</v>
          </cell>
          <cell r="E2803">
            <v>0</v>
          </cell>
        </row>
        <row r="2804">
          <cell r="B2804" t="str">
            <v>201013</v>
          </cell>
          <cell r="C2804" t="str">
            <v>111,71 KG/M : DIAM. 406 MM (16") J OU K 55 - EQ. ATE 300 M</v>
          </cell>
          <cell r="D2804" t="str">
            <v>M</v>
          </cell>
          <cell r="E2804">
            <v>0</v>
          </cell>
        </row>
        <row r="2805">
          <cell r="B2805" t="str">
            <v>201014</v>
          </cell>
          <cell r="C2805" t="str">
            <v>111,71 KG/M: DIAM. 406 MM (16") J OU K 55 - EQ. DE 301 A 1000 M</v>
          </cell>
          <cell r="D2805" t="str">
            <v>M</v>
          </cell>
          <cell r="E2805">
            <v>0</v>
          </cell>
        </row>
        <row r="2806">
          <cell r="B2806" t="str">
            <v>201015</v>
          </cell>
          <cell r="C2806" t="str">
            <v>111,71 KG/M : DIAM. 406 MM (16") J OU K 55 - EQ. ACIMA DE 1001 M</v>
          </cell>
          <cell r="D2806" t="str">
            <v>M</v>
          </cell>
          <cell r="E2806">
            <v>0</v>
          </cell>
        </row>
        <row r="2807">
          <cell r="B2807" t="str">
            <v>201016</v>
          </cell>
          <cell r="C2807" t="str">
            <v>125,12 KG/M : DIAM. 406 MM (16") J OU K 55 - EQ. ATE 300 M</v>
          </cell>
          <cell r="D2807" t="str">
            <v>M</v>
          </cell>
          <cell r="E2807">
            <v>0</v>
          </cell>
        </row>
        <row r="2808">
          <cell r="B2808" t="str">
            <v>201017</v>
          </cell>
          <cell r="C2808" t="str">
            <v>125,12 KG/M : DIAM. 406 MM (16") J OU K 55 - EQ. DE 301 A 1000 M</v>
          </cell>
          <cell r="D2808" t="str">
            <v>M</v>
          </cell>
          <cell r="E2808">
            <v>0</v>
          </cell>
        </row>
        <row r="2809">
          <cell r="B2809" t="str">
            <v>201018</v>
          </cell>
          <cell r="C2809" t="str">
            <v>125,12 KG/M : DIAM. 406 MM (16") J OU K 55 - EQ. ACIMA DE 1001 M</v>
          </cell>
          <cell r="D2809" t="str">
            <v>M</v>
          </cell>
          <cell r="E2809">
            <v>0</v>
          </cell>
        </row>
        <row r="2810">
          <cell r="B2810" t="str">
            <v>201019</v>
          </cell>
          <cell r="C2810" t="str">
            <v>81,18 KG/M : DIAM. 340 MM (13 3/8") J OU K 55 - EQ. ATE 300 M</v>
          </cell>
          <cell r="D2810" t="str">
            <v>M</v>
          </cell>
          <cell r="E2810">
            <v>0</v>
          </cell>
        </row>
        <row r="2811">
          <cell r="B2811" t="str">
            <v>201020</v>
          </cell>
          <cell r="C2811" t="str">
            <v>81,18 KG/M : DIAM. 340 MM (13 3/8") J OU K 55 - EQ. DE 301 A 1000 M</v>
          </cell>
          <cell r="D2811" t="str">
            <v>M</v>
          </cell>
          <cell r="E2811">
            <v>0</v>
          </cell>
        </row>
        <row r="2812">
          <cell r="B2812" t="str">
            <v>201021</v>
          </cell>
          <cell r="C2812" t="str">
            <v>81,18 KG/M : DIAM. 340 MM (13 3/8") J OU K 55 - EQ. ACIMA DE 1001 M</v>
          </cell>
          <cell r="D2812" t="str">
            <v>M</v>
          </cell>
          <cell r="E2812">
            <v>0</v>
          </cell>
        </row>
        <row r="2813">
          <cell r="B2813" t="str">
            <v>201022</v>
          </cell>
          <cell r="C2813" t="str">
            <v>90,86 KG/M : DIAM. 340 MM (13 3/8") J OU K 55 - EQ. ATE 300 M</v>
          </cell>
          <cell r="D2813" t="str">
            <v>M</v>
          </cell>
          <cell r="E2813">
            <v>0</v>
          </cell>
        </row>
        <row r="2814">
          <cell r="B2814" t="str">
            <v>201023</v>
          </cell>
          <cell r="C2814" t="str">
            <v>90,86 KG/M : DIAM. 340 MM (13 3/8") J OU K 55 - EQ. DE 301 A 1000 M</v>
          </cell>
          <cell r="D2814" t="str">
            <v>M</v>
          </cell>
          <cell r="E2814">
            <v>0</v>
          </cell>
        </row>
        <row r="2815">
          <cell r="B2815" t="str">
            <v>201024</v>
          </cell>
          <cell r="C2815" t="str">
            <v>90,86 KG/M : DIAM. 340 MM (13 3/8") J OU K 55 - EQ. ACIMA DE 1001 M</v>
          </cell>
          <cell r="D2815" t="str">
            <v>M</v>
          </cell>
          <cell r="E2815">
            <v>0</v>
          </cell>
        </row>
        <row r="2816">
          <cell r="B2816" t="str">
            <v>201025</v>
          </cell>
          <cell r="C2816" t="str">
            <v>101,29 KG/M : DIAM. 340 MM (13 3/8") J OU K 55 - EQ. ATE 300 M</v>
          </cell>
          <cell r="D2816" t="str">
            <v>M</v>
          </cell>
          <cell r="E2816">
            <v>0</v>
          </cell>
        </row>
        <row r="2817">
          <cell r="B2817" t="str">
            <v>201026</v>
          </cell>
          <cell r="C2817" t="str">
            <v>101,29 KG/M : DIAM. 340 MM (13 3/8") J OU K 55 - EQ. DE 301 A 1000 M</v>
          </cell>
          <cell r="D2817" t="str">
            <v>M</v>
          </cell>
          <cell r="E2817">
            <v>0</v>
          </cell>
        </row>
        <row r="2818">
          <cell r="B2818" t="str">
            <v>201027</v>
          </cell>
          <cell r="C2818" t="str">
            <v>101,29 KG/M : DIAM. 340 MM (13 3/8") J OU K 55 - EQ. ACIMA DE 1001 M</v>
          </cell>
          <cell r="D2818" t="str">
            <v>M</v>
          </cell>
          <cell r="E2818">
            <v>0</v>
          </cell>
        </row>
        <row r="2819">
          <cell r="B2819" t="str">
            <v>201028</v>
          </cell>
          <cell r="C2819" t="str">
            <v>60,32 KG/M : DIAM. 273 MM (10 3/4") J OU K 55 - EQ. ATE 300 M</v>
          </cell>
          <cell r="D2819" t="str">
            <v>M</v>
          </cell>
          <cell r="E2819">
            <v>0</v>
          </cell>
        </row>
        <row r="2820">
          <cell r="B2820" t="str">
            <v>201029</v>
          </cell>
          <cell r="C2820" t="str">
            <v>60,32 KG/M : DIAM. 273 MM (10 3/4") J OU K 55 - EQ. DE 301 A 1000 M</v>
          </cell>
          <cell r="D2820" t="str">
            <v>M</v>
          </cell>
          <cell r="E2820">
            <v>0</v>
          </cell>
        </row>
        <row r="2821">
          <cell r="B2821" t="str">
            <v>201030</v>
          </cell>
          <cell r="C2821" t="str">
            <v>60,32 KG/M : DIAM. 273 MM (10 3/4") J OU K 55 - EQ. ACIMA DE 1001 M</v>
          </cell>
          <cell r="D2821" t="str">
            <v>M</v>
          </cell>
          <cell r="E2821">
            <v>0</v>
          </cell>
        </row>
        <row r="2822">
          <cell r="B2822" t="str">
            <v>201031</v>
          </cell>
          <cell r="C2822" t="str">
            <v>67,66 KG/M : DIAM. 273 MM (10 3/4") J OU K 55 - EQ. ATE 300 M</v>
          </cell>
          <cell r="D2822" t="str">
            <v>M</v>
          </cell>
          <cell r="E2822">
            <v>0</v>
          </cell>
        </row>
        <row r="2823">
          <cell r="B2823" t="str">
            <v>201032</v>
          </cell>
          <cell r="C2823" t="str">
            <v>67,66 KG/M : DIAM. 273 MM (10 3/4") J OU K 55 - EQ. DE 301 A 1000 M</v>
          </cell>
          <cell r="D2823" t="str">
            <v>M</v>
          </cell>
          <cell r="E2823">
            <v>0</v>
          </cell>
        </row>
        <row r="2824">
          <cell r="B2824" t="str">
            <v>201033</v>
          </cell>
          <cell r="C2824" t="str">
            <v>67,66 KG/M : DIAM. 273 MM (10 3/4") J OU K 55 - EQ. ACIMA DE 1001 M</v>
          </cell>
          <cell r="D2824" t="str">
            <v>M</v>
          </cell>
          <cell r="E2824">
            <v>0</v>
          </cell>
        </row>
        <row r="2825">
          <cell r="B2825" t="str">
            <v>201034</v>
          </cell>
          <cell r="C2825" t="str">
            <v>75,96 KG/M : DIAM. 273 MM (10 3/4") J OU K 55 - EQ. ATE 300 M</v>
          </cell>
          <cell r="D2825" t="str">
            <v>M</v>
          </cell>
          <cell r="E2825">
            <v>0</v>
          </cell>
        </row>
        <row r="2826">
          <cell r="B2826" t="str">
            <v>201035</v>
          </cell>
          <cell r="C2826" t="str">
            <v>75,96 KG/M : DIAM. 273 MM (10 3/4") J OU K 55 - EQ. DE 301 A 1000 M</v>
          </cell>
          <cell r="D2826" t="str">
            <v>M</v>
          </cell>
          <cell r="E2826">
            <v>0</v>
          </cell>
        </row>
        <row r="2827">
          <cell r="B2827" t="str">
            <v>201036</v>
          </cell>
          <cell r="C2827" t="str">
            <v>75,96 KG/M : DIAM. 273 MM (10 3/4") J OU K 55 - EQ. ACIMA DE 1001 M</v>
          </cell>
          <cell r="D2827" t="str">
            <v>M</v>
          </cell>
          <cell r="E2827">
            <v>0</v>
          </cell>
        </row>
        <row r="2828">
          <cell r="B2828" t="str">
            <v>201037</v>
          </cell>
          <cell r="C2828" t="str">
            <v>48,11 KG/M : DIAM. 244 MM (9 5/8") H 40 - EQ. ATE 300 M</v>
          </cell>
          <cell r="D2828" t="str">
            <v>M</v>
          </cell>
          <cell r="E2828">
            <v>0</v>
          </cell>
        </row>
        <row r="2829">
          <cell r="B2829" t="str">
            <v>201038</v>
          </cell>
          <cell r="C2829" t="str">
            <v>48,11 KG/M : DIAM. 244 MM (9 5/8") H 40 - EQ. DE 301 A 1000 M</v>
          </cell>
          <cell r="D2829" t="str">
            <v>M</v>
          </cell>
          <cell r="E2829">
            <v>0</v>
          </cell>
        </row>
        <row r="2830">
          <cell r="B2830" t="str">
            <v>201039</v>
          </cell>
          <cell r="C2830" t="str">
            <v>48,11 KG/M : DIAM. 244 MM (9 5/8") H 40 - EQ. ACIMA DE 1001 M</v>
          </cell>
          <cell r="D2830" t="str">
            <v>M</v>
          </cell>
          <cell r="E2830">
            <v>0</v>
          </cell>
        </row>
        <row r="2831">
          <cell r="B2831" t="str">
            <v>201040</v>
          </cell>
          <cell r="C2831" t="str">
            <v>53,62 KG/M : DIAM. 244 MM (9 5/8") J OU K 55 - EQ. ATE 300 M</v>
          </cell>
          <cell r="D2831" t="str">
            <v>M</v>
          </cell>
          <cell r="E2831">
            <v>0</v>
          </cell>
        </row>
        <row r="2832">
          <cell r="B2832" t="str">
            <v>201041</v>
          </cell>
          <cell r="C2832" t="str">
            <v>53,62 KG/M : DIAM. 244 MM (9 5/8") J OU K 55 - EQ. DE 301 A 1000 M</v>
          </cell>
          <cell r="D2832" t="str">
            <v>M</v>
          </cell>
          <cell r="E2832">
            <v>0</v>
          </cell>
        </row>
        <row r="2833">
          <cell r="B2833" t="str">
            <v>201042</v>
          </cell>
          <cell r="C2833" t="str">
            <v>53,62 KG/M : DIAM. 244 MM (9 5/8") J OU K 55 - EQ. ACIMA DE 1001 M</v>
          </cell>
          <cell r="D2833" t="str">
            <v>M</v>
          </cell>
          <cell r="E2833">
            <v>0</v>
          </cell>
        </row>
        <row r="2834">
          <cell r="B2834" t="str">
            <v>201043</v>
          </cell>
          <cell r="C2834" t="str">
            <v>59,68 KG/M : DIAM. 244 MM (9 5/8") J OU K 55 - EQ. ATE 300 M</v>
          </cell>
          <cell r="D2834" t="str">
            <v>M</v>
          </cell>
          <cell r="E2834">
            <v>0</v>
          </cell>
        </row>
        <row r="2835">
          <cell r="B2835" t="str">
            <v>201044</v>
          </cell>
          <cell r="C2835" t="str">
            <v>59,68 KG/M : DIAM. 244 MM (9 5/8") J OU K 55 - EQ. DE 301 A 1000 M</v>
          </cell>
          <cell r="D2835" t="str">
            <v>M</v>
          </cell>
          <cell r="E2835">
            <v>0</v>
          </cell>
        </row>
        <row r="2836">
          <cell r="B2836" t="str">
            <v>201045</v>
          </cell>
          <cell r="C2836" t="str">
            <v>59,68 KG/M : DIAM. 244 MM (9 5/8") J OU K 55 - EQ. ACIMA DE 1001 M</v>
          </cell>
          <cell r="D2836" t="str">
            <v>M</v>
          </cell>
          <cell r="E2836">
            <v>0</v>
          </cell>
        </row>
        <row r="2837">
          <cell r="B2837" t="str">
            <v>201046</v>
          </cell>
          <cell r="C2837" t="str">
            <v>35,75 KG/M : DIAM. 219 MM (8 5/8") J OU K 55</v>
          </cell>
          <cell r="D2837" t="str">
            <v>M</v>
          </cell>
          <cell r="E2837">
            <v>0</v>
          </cell>
        </row>
        <row r="2838">
          <cell r="B2838" t="str">
            <v>201047</v>
          </cell>
          <cell r="C2838" t="str">
            <v>47,66 KG/M : DIAM. 219 MM (8 5/8") J OU K 55 - EQ. DE 301 A 1000 M</v>
          </cell>
          <cell r="D2838" t="str">
            <v>M</v>
          </cell>
          <cell r="E2838">
            <v>0</v>
          </cell>
        </row>
        <row r="2839">
          <cell r="B2839" t="str">
            <v>201048</v>
          </cell>
          <cell r="C2839" t="str">
            <v>47,66 KG/M : DIAM. 219 MM (8 5/8") J OU K 55 - EQ. ACIMA DE 1001 M</v>
          </cell>
          <cell r="D2839" t="str">
            <v>M</v>
          </cell>
          <cell r="E2839">
            <v>0</v>
          </cell>
        </row>
        <row r="2840">
          <cell r="B2840" t="str">
            <v>201049</v>
          </cell>
          <cell r="C2840" t="str">
            <v>53,62 KG/M : DIAM. 219 MM (8 5/8") J OU K 55 - EQ.DE 301 A 1000 M</v>
          </cell>
          <cell r="D2840" t="str">
            <v>M</v>
          </cell>
          <cell r="E2840">
            <v>0</v>
          </cell>
        </row>
        <row r="2841">
          <cell r="B2841" t="str">
            <v>201050</v>
          </cell>
          <cell r="C2841" t="str">
            <v>53,62 KG/M : DIAM. 219 MM (8 5/8") J OU K 55 - EQ. ACIMA DE 1001 M</v>
          </cell>
          <cell r="D2841" t="str">
            <v>M</v>
          </cell>
          <cell r="E2841">
            <v>0</v>
          </cell>
        </row>
        <row r="2842">
          <cell r="B2842" t="str">
            <v>201051</v>
          </cell>
          <cell r="C2842" t="str">
            <v>29,79 KG/M : DIAM. 168 MM (6 5/8") J OU K 55</v>
          </cell>
          <cell r="D2842" t="str">
            <v>M</v>
          </cell>
          <cell r="E2842">
            <v>0</v>
          </cell>
        </row>
        <row r="2843">
          <cell r="B2843" t="str">
            <v>201052</v>
          </cell>
          <cell r="C2843" t="str">
            <v>35,75 KG/M : DIAM. 168 MM (6 5/8") J OU K 55 - EQ. DE 301 A 1000 M</v>
          </cell>
          <cell r="D2843" t="str">
            <v>M</v>
          </cell>
          <cell r="E2843">
            <v>0</v>
          </cell>
        </row>
        <row r="2844">
          <cell r="B2844" t="str">
            <v>201053</v>
          </cell>
          <cell r="C2844" t="str">
            <v>35,75 KG/M : DIAM. 168 MM (6 5/8") J OU K 55 - EQ. ACIMA DE 1001 M</v>
          </cell>
          <cell r="D2844" t="str">
            <v>M</v>
          </cell>
          <cell r="E2844">
            <v>0</v>
          </cell>
        </row>
        <row r="2846">
          <cell r="B2846" t="str">
            <v>201100</v>
          </cell>
          <cell r="C2846" t="str">
            <v>REVESTIMENTO - TUBOS EM PVC RIGIDO, NERVURADO, DIN 4925</v>
          </cell>
        </row>
        <row r="2847">
          <cell r="B2847" t="str">
            <v>201101</v>
          </cell>
          <cell r="C2847" t="str">
            <v>DIAMETRO 250 MM (10 POL.) - STANDARD</v>
          </cell>
          <cell r="D2847" t="str">
            <v>M</v>
          </cell>
          <cell r="E2847">
            <v>338.64</v>
          </cell>
        </row>
        <row r="2848">
          <cell r="B2848" t="str">
            <v>201102</v>
          </cell>
          <cell r="C2848" t="str">
            <v>DIAMETRO 206 MM ( 8 POL.) - STANDARD</v>
          </cell>
          <cell r="D2848" t="str">
            <v>M</v>
          </cell>
          <cell r="E2848">
            <v>198.2</v>
          </cell>
        </row>
        <row r="2849">
          <cell r="B2849" t="str">
            <v>201103</v>
          </cell>
          <cell r="C2849" t="str">
            <v>DIAMETRO 154 MM ( 6 POL.) - STANDARD</v>
          </cell>
          <cell r="D2849" t="str">
            <v>M</v>
          </cell>
          <cell r="E2849">
            <v>121.17</v>
          </cell>
        </row>
        <row r="2850">
          <cell r="B2850" t="str">
            <v>201104</v>
          </cell>
          <cell r="C2850" t="str">
            <v>DIAMETRO 250 MM (10 POL.) - REFORCADO</v>
          </cell>
          <cell r="D2850" t="str">
            <v>M</v>
          </cell>
          <cell r="E2850">
            <v>360.13</v>
          </cell>
        </row>
        <row r="2851">
          <cell r="B2851" t="str">
            <v>201105</v>
          </cell>
          <cell r="C2851" t="str">
            <v>DIAMETRO 206 MM ( 8 POL.) - REFORCADO</v>
          </cell>
          <cell r="D2851" t="str">
            <v>M</v>
          </cell>
          <cell r="E2851">
            <v>250.53</v>
          </cell>
        </row>
        <row r="2852">
          <cell r="B2852" t="str">
            <v>201106</v>
          </cell>
          <cell r="C2852" t="str">
            <v>DIAMETRO 150 MM ( 6 POL.) - REFORCADO</v>
          </cell>
          <cell r="D2852" t="str">
            <v>M</v>
          </cell>
          <cell r="E2852">
            <v>145.96</v>
          </cell>
        </row>
        <row r="2854">
          <cell r="B2854" t="str">
            <v>201200</v>
          </cell>
          <cell r="C2854" t="str">
            <v>CIMENTACAO</v>
          </cell>
        </row>
        <row r="2855">
          <cell r="B2855" t="str">
            <v>201201</v>
          </cell>
          <cell r="C2855" t="str">
            <v>APLICACAO DE PASTA DE CIMENTO: POR GRAVIDADE</v>
          </cell>
          <cell r="D2855" t="str">
            <v>M3</v>
          </cell>
          <cell r="E2855">
            <v>504.2</v>
          </cell>
        </row>
        <row r="2857">
          <cell r="B2857" t="str">
            <v>201300</v>
          </cell>
          <cell r="C2857" t="str">
            <v>CIMENTACAO ESPECIAL</v>
          </cell>
        </row>
        <row r="2858">
          <cell r="B2858" t="str">
            <v>201301</v>
          </cell>
          <cell r="C2858" t="str">
            <v>APLICACAO DE PASTA COM UNIDADE DE CIMENTACAO AUTO-TRANSPORTAVEL - EQ. DE 301 A 1000 M</v>
          </cell>
          <cell r="D2858" t="str">
            <v>M3</v>
          </cell>
          <cell r="E2858">
            <v>624.58000000000004</v>
          </cell>
        </row>
        <row r="2859">
          <cell r="B2859" t="str">
            <v>201302</v>
          </cell>
          <cell r="C2859" t="str">
            <v>APLICACAO DE PASTA COM UNIDADE DE CIMENTACAO AUTO-TRANSPORTAVEL - EQ. ACIMA DE 1001 M</v>
          </cell>
          <cell r="D2859" t="str">
            <v>M3</v>
          </cell>
          <cell r="E2859">
            <v>731.93</v>
          </cell>
        </row>
        <row r="2861">
          <cell r="B2861" t="str">
            <v>201800</v>
          </cell>
          <cell r="C2861" t="str">
            <v>FILTROS ESPIRALADOS, PERFIL V, GALVANIZADOS</v>
          </cell>
        </row>
        <row r="2862">
          <cell r="B2862" t="str">
            <v>201801</v>
          </cell>
          <cell r="C2862" t="str">
            <v>DIAMETRO 356 MM (14 POL.)</v>
          </cell>
          <cell r="D2862" t="str">
            <v>M</v>
          </cell>
          <cell r="E2862">
            <v>657.36</v>
          </cell>
        </row>
        <row r="2863">
          <cell r="B2863" t="str">
            <v>201802</v>
          </cell>
          <cell r="C2863" t="str">
            <v>DIAMETRO 305 MM (12 POL.)</v>
          </cell>
          <cell r="D2863" t="str">
            <v>M</v>
          </cell>
          <cell r="E2863">
            <v>701.02</v>
          </cell>
        </row>
        <row r="2864">
          <cell r="B2864" t="str">
            <v>201803</v>
          </cell>
          <cell r="C2864" t="str">
            <v>DIAMETRO 254 MM (10 POL.)</v>
          </cell>
          <cell r="D2864" t="str">
            <v>M</v>
          </cell>
          <cell r="E2864">
            <v>570.83000000000004</v>
          </cell>
        </row>
        <row r="2865">
          <cell r="B2865" t="str">
            <v>201804</v>
          </cell>
          <cell r="C2865" t="str">
            <v>DIAMETRO 203 MM ( 8 POL.)</v>
          </cell>
          <cell r="D2865" t="str">
            <v>M</v>
          </cell>
          <cell r="E2865">
            <v>380.63</v>
          </cell>
        </row>
        <row r="2866">
          <cell r="B2866" t="str">
            <v>201805</v>
          </cell>
          <cell r="C2866" t="str">
            <v>DIAMETRO 152 MM ( 6 POL.)</v>
          </cell>
          <cell r="D2866" t="str">
            <v>M</v>
          </cell>
          <cell r="E2866">
            <v>286.2</v>
          </cell>
        </row>
        <row r="2868">
          <cell r="B2868" t="str">
            <v>201900</v>
          </cell>
          <cell r="C2868" t="str">
            <v>FILTROS ESPIRALADOS, PERFIL V, GALVANIZADOS - REFORCADOS</v>
          </cell>
        </row>
        <row r="2869">
          <cell r="B2869" t="str">
            <v>201901</v>
          </cell>
          <cell r="C2869" t="str">
            <v>DIAMETRO 356 MM (14 POL.)</v>
          </cell>
          <cell r="D2869" t="str">
            <v>M</v>
          </cell>
          <cell r="E2869">
            <v>731.24</v>
          </cell>
        </row>
        <row r="2870">
          <cell r="B2870" t="str">
            <v>201902</v>
          </cell>
          <cell r="C2870" t="str">
            <v>DIAMETRO 305 MM (12 POL.)</v>
          </cell>
          <cell r="D2870" t="str">
            <v>M</v>
          </cell>
          <cell r="E2870">
            <v>662.51</v>
          </cell>
        </row>
        <row r="2871">
          <cell r="B2871" t="str">
            <v>201903</v>
          </cell>
          <cell r="C2871" t="str">
            <v>DIAMETRO 254 MM (10 POL.)</v>
          </cell>
          <cell r="D2871" t="str">
            <v>M</v>
          </cell>
          <cell r="E2871">
            <v>498.96</v>
          </cell>
        </row>
        <row r="2872">
          <cell r="B2872" t="str">
            <v>201904</v>
          </cell>
          <cell r="C2872" t="str">
            <v>DIAMETRO 203 MM ( 8 POL.)</v>
          </cell>
          <cell r="D2872" t="str">
            <v>M</v>
          </cell>
          <cell r="E2872">
            <v>357.34</v>
          </cell>
        </row>
        <row r="2873">
          <cell r="B2873" t="str">
            <v>201905</v>
          </cell>
          <cell r="C2873" t="str">
            <v>DIAMETRO 152 MM ( 6 POL.)</v>
          </cell>
          <cell r="D2873" t="str">
            <v>M</v>
          </cell>
          <cell r="E2873">
            <v>333.21</v>
          </cell>
        </row>
        <row r="2875">
          <cell r="B2875" t="str">
            <v>202000</v>
          </cell>
          <cell r="C2875" t="str">
            <v>FILTROS ESPIRALADOS, PERFIL V, GALVANIZADOS - SUPER-REFORCADOS</v>
          </cell>
        </row>
        <row r="2876">
          <cell r="B2876" t="str">
            <v>202001</v>
          </cell>
          <cell r="C2876" t="str">
            <v>DIAMETRO 356 MM (14 POL.)</v>
          </cell>
          <cell r="D2876" t="str">
            <v>M</v>
          </cell>
          <cell r="E2876">
            <v>762.14</v>
          </cell>
        </row>
        <row r="2877">
          <cell r="B2877" t="str">
            <v>202002</v>
          </cell>
          <cell r="C2877" t="str">
            <v>DIAMETRO 305 MM (12 POL.)</v>
          </cell>
          <cell r="D2877" t="str">
            <v>M</v>
          </cell>
          <cell r="E2877">
            <v>727.89</v>
          </cell>
        </row>
        <row r="2878">
          <cell r="B2878" t="str">
            <v>202003</v>
          </cell>
          <cell r="C2878" t="str">
            <v>DIAMETRO 254 MM (10 POL.)</v>
          </cell>
          <cell r="D2878" t="str">
            <v>M</v>
          </cell>
          <cell r="E2878">
            <v>699.79</v>
          </cell>
        </row>
        <row r="2879">
          <cell r="B2879" t="str">
            <v>202004</v>
          </cell>
          <cell r="C2879" t="str">
            <v>DIAMETRO 203 MM ( 8 POL.)</v>
          </cell>
          <cell r="D2879" t="str">
            <v>M</v>
          </cell>
          <cell r="E2879">
            <v>462.56</v>
          </cell>
        </row>
        <row r="2880">
          <cell r="B2880" t="str">
            <v>202005</v>
          </cell>
          <cell r="C2880" t="str">
            <v>DIAMETRO 152 MM ( 6 POL.)</v>
          </cell>
          <cell r="D2880" t="str">
            <v>M</v>
          </cell>
          <cell r="E2880">
            <v>372.17</v>
          </cell>
        </row>
        <row r="2882">
          <cell r="B2882" t="str">
            <v>202100</v>
          </cell>
          <cell r="C2882" t="str">
            <v>FILTROS ESPIRALADOS, PERFIL V, GALVANIZADOS - HIPER-REFORCADOS</v>
          </cell>
        </row>
        <row r="2883">
          <cell r="B2883" t="str">
            <v>202101</v>
          </cell>
          <cell r="C2883" t="str">
            <v>DIAMETRO 356 MM (14 POL.)</v>
          </cell>
          <cell r="D2883" t="str">
            <v>M</v>
          </cell>
          <cell r="E2883">
            <v>943.48</v>
          </cell>
        </row>
        <row r="2884">
          <cell r="B2884" t="str">
            <v>202102</v>
          </cell>
          <cell r="C2884" t="str">
            <v>DIAMETRO 305 MM (12 POL.)</v>
          </cell>
          <cell r="D2884" t="str">
            <v>M</v>
          </cell>
          <cell r="E2884">
            <v>856.85</v>
          </cell>
        </row>
        <row r="2885">
          <cell r="B2885" t="str">
            <v>202103</v>
          </cell>
          <cell r="C2885" t="str">
            <v>DIAMETRO 254 MM (10 POL.)</v>
          </cell>
          <cell r="D2885" t="str">
            <v>M</v>
          </cell>
          <cell r="E2885">
            <v>730.68</v>
          </cell>
        </row>
        <row r="2886">
          <cell r="B2886" t="str">
            <v>202104</v>
          </cell>
          <cell r="C2886" t="str">
            <v>DIAMETRO 203 MM ( 8 POL.)</v>
          </cell>
          <cell r="D2886" t="str">
            <v>M</v>
          </cell>
          <cell r="E2886">
            <v>590.17999999999995</v>
          </cell>
        </row>
        <row r="2887">
          <cell r="B2887" t="str">
            <v>202105</v>
          </cell>
          <cell r="C2887" t="str">
            <v>DIAMETRO 152 MM ( 6 POL.)</v>
          </cell>
          <cell r="D2887" t="str">
            <v>M</v>
          </cell>
          <cell r="E2887">
            <v>425.89</v>
          </cell>
        </row>
        <row r="2889">
          <cell r="B2889" t="str">
            <v>202200</v>
          </cell>
          <cell r="C2889" t="str">
            <v>FILTROS ESPIRALADOS, PERFIL V, GALVANIZADOS - JAQUETADOS - SOBRE TUBOS API 5A</v>
          </cell>
        </row>
        <row r="2890">
          <cell r="B2890" t="str">
            <v>202201</v>
          </cell>
          <cell r="C2890" t="str">
            <v>720 FUROS/METROS: DIAMETRO 8 5/8 POL.</v>
          </cell>
          <cell r="D2890" t="str">
            <v>M</v>
          </cell>
          <cell r="E2890">
            <v>1129.6400000000001</v>
          </cell>
        </row>
        <row r="2891">
          <cell r="B2891" t="str">
            <v>202202</v>
          </cell>
          <cell r="C2891" t="str">
            <v>600 FUROS/METROS: DIAMETRO 6 5/8 POL.</v>
          </cell>
          <cell r="D2891" t="str">
            <v>M</v>
          </cell>
          <cell r="E2891">
            <v>826.06</v>
          </cell>
        </row>
        <row r="2892">
          <cell r="B2892" t="str">
            <v>202203</v>
          </cell>
          <cell r="C2892" t="str">
            <v>840 FUROS/METROS: DIAMETRO 10 3/4 POL.</v>
          </cell>
          <cell r="D2892" t="str">
            <v>M</v>
          </cell>
          <cell r="E2892">
            <v>1559.5</v>
          </cell>
        </row>
        <row r="2894">
          <cell r="B2894" t="str">
            <v>202300</v>
          </cell>
          <cell r="C2894" t="str">
            <v>FILTROS EM PVC RIGIDO, NERVURADO, DIN 4925</v>
          </cell>
        </row>
        <row r="2895">
          <cell r="B2895" t="str">
            <v>202301</v>
          </cell>
          <cell r="C2895" t="str">
            <v>DIAMETRO 250 MM (10 POL.) - STANDARD</v>
          </cell>
          <cell r="D2895" t="str">
            <v>M</v>
          </cell>
          <cell r="E2895">
            <v>431.39</v>
          </cell>
        </row>
        <row r="2896">
          <cell r="B2896" t="str">
            <v>202302</v>
          </cell>
          <cell r="C2896" t="str">
            <v>DIAMETRO 206 MM ( 8 POL.) - STANDARD</v>
          </cell>
          <cell r="D2896" t="str">
            <v>M</v>
          </cell>
          <cell r="E2896">
            <v>216.45</v>
          </cell>
        </row>
        <row r="2897">
          <cell r="B2897" t="str">
            <v>202303</v>
          </cell>
          <cell r="C2897" t="str">
            <v>DIAMETRO 154 MM ( 6 POL.) - STANDARD</v>
          </cell>
          <cell r="D2897" t="str">
            <v>M</v>
          </cell>
          <cell r="E2897">
            <v>133.57</v>
          </cell>
        </row>
        <row r="2898">
          <cell r="B2898" t="str">
            <v>202304</v>
          </cell>
          <cell r="C2898" t="str">
            <v>DIAMETRO 250 MM (10 POL.) - REFORCADO</v>
          </cell>
          <cell r="D2898" t="str">
            <v>M</v>
          </cell>
          <cell r="E2898">
            <v>334.3</v>
          </cell>
        </row>
        <row r="2899">
          <cell r="B2899" t="str">
            <v>202305</v>
          </cell>
          <cell r="C2899" t="str">
            <v>DIAMETRO 200 MM ( 8 POL.) - REFORCADO</v>
          </cell>
          <cell r="D2899" t="str">
            <v>M</v>
          </cell>
          <cell r="E2899">
            <v>251.03</v>
          </cell>
        </row>
        <row r="2900">
          <cell r="B2900" t="str">
            <v>202306</v>
          </cell>
          <cell r="C2900" t="str">
            <v>DIAMETRO 150 MM ( 6 POL.) - REFORCADO</v>
          </cell>
          <cell r="D2900" t="str">
            <v>M</v>
          </cell>
          <cell r="E2900">
            <v>157.51</v>
          </cell>
        </row>
        <row r="2902">
          <cell r="B2902" t="str">
            <v>202400</v>
          </cell>
          <cell r="C2902" t="str">
            <v>FILTROS ESTAMPADOS, TIPO NOLD, PRETOS</v>
          </cell>
        </row>
        <row r="2903">
          <cell r="B2903" t="str">
            <v>202401</v>
          </cell>
          <cell r="C2903" t="str">
            <v>DIAMETRO 203 MM (8 POL.)</v>
          </cell>
          <cell r="D2903" t="str">
            <v>M</v>
          </cell>
          <cell r="E2903">
            <v>197.37</v>
          </cell>
        </row>
        <row r="2904">
          <cell r="B2904" t="str">
            <v>202402</v>
          </cell>
          <cell r="C2904" t="str">
            <v>DIAMETRO 152 MM (6 POL.)</v>
          </cell>
          <cell r="D2904" t="str">
            <v>M</v>
          </cell>
          <cell r="E2904">
            <v>158.69999999999999</v>
          </cell>
        </row>
        <row r="2906">
          <cell r="B2906" t="str">
            <v>202500</v>
          </cell>
          <cell r="C2906" t="str">
            <v>PRE-FILTROS</v>
          </cell>
        </row>
        <row r="2907">
          <cell r="B2907" t="str">
            <v>202501</v>
          </cell>
          <cell r="C2907" t="str">
            <v>TIPO JACAREI - SUB-ARREDONDADO - (CIRCULACAO D'AGUA) - (1,5 T/M3)</v>
          </cell>
          <cell r="D2907" t="str">
            <v>M3</v>
          </cell>
          <cell r="E2907">
            <v>462.97</v>
          </cell>
        </row>
        <row r="2908">
          <cell r="B2908" t="str">
            <v>202502</v>
          </cell>
          <cell r="C2908" t="str">
            <v>TIPO PEROLA - ARREDONDADO - (CIRCULACAO D'AGUA NO CONTRA-FLUXO) - (1,5 T/M3)</v>
          </cell>
          <cell r="D2908" t="str">
            <v>M3</v>
          </cell>
          <cell r="E2908">
            <v>1079.82</v>
          </cell>
        </row>
        <row r="2909">
          <cell r="B2909" t="str">
            <v>202503</v>
          </cell>
          <cell r="C2909" t="str">
            <v>TIPO PEROLA - ARREDONDADO - (CIRCULACAO REVERSA) - EQ. DE 301 A 1000 M (1,5 T/M3)</v>
          </cell>
          <cell r="D2909" t="str">
            <v>M3</v>
          </cell>
          <cell r="E2909">
            <v>1257.47</v>
          </cell>
        </row>
        <row r="2910">
          <cell r="B2910" t="str">
            <v>202504</v>
          </cell>
          <cell r="C2910" t="str">
            <v>TIPO PEROLA - ARREDONDADO - (CIRCULACAO REVERSA) - EQ. ACIMA DE 1001 M(1,5 T/M3)</v>
          </cell>
          <cell r="D2910" t="str">
            <v>M3</v>
          </cell>
          <cell r="E2910">
            <v>1364.83</v>
          </cell>
        </row>
        <row r="2912">
          <cell r="B2912" t="str">
            <v>202600</v>
          </cell>
          <cell r="C2912" t="str">
            <v>DESENVOLVIMENTO</v>
          </cell>
        </row>
        <row r="2913">
          <cell r="B2913" t="str">
            <v>202601</v>
          </cell>
          <cell r="C2913" t="str">
            <v>COM COMPRESSOR 175 LB/POL.2</v>
          </cell>
          <cell r="D2913" t="str">
            <v>H</v>
          </cell>
          <cell r="E2913">
            <v>95.79</v>
          </cell>
        </row>
        <row r="2914">
          <cell r="B2914" t="str">
            <v>202602</v>
          </cell>
          <cell r="C2914" t="str">
            <v>COM COMPRESSOR 250 LB/POL.2</v>
          </cell>
          <cell r="D2914" t="str">
            <v>H</v>
          </cell>
          <cell r="E2914">
            <v>101.59</v>
          </cell>
        </row>
        <row r="2915">
          <cell r="B2915" t="str">
            <v>202603</v>
          </cell>
          <cell r="C2915" t="str">
            <v>COM PLUNGE OU PISTAO COM VALVULA</v>
          </cell>
          <cell r="D2915" t="str">
            <v>H</v>
          </cell>
          <cell r="E2915">
            <v>85.91</v>
          </cell>
        </row>
        <row r="2916">
          <cell r="B2916" t="str">
            <v>202604</v>
          </cell>
          <cell r="C2916" t="str">
            <v>COM BOMBA SUBMERSA ATE 20 HP</v>
          </cell>
          <cell r="D2916" t="str">
            <v>H</v>
          </cell>
          <cell r="E2916">
            <v>109.47</v>
          </cell>
        </row>
        <row r="2917">
          <cell r="B2917" t="str">
            <v>202605</v>
          </cell>
          <cell r="C2917" t="str">
            <v>COM BOMBA SUBMERSA DE  20,1 A  35 HP</v>
          </cell>
          <cell r="D2917" t="str">
            <v>H</v>
          </cell>
          <cell r="E2917">
            <v>145.75</v>
          </cell>
        </row>
        <row r="2918">
          <cell r="B2918" t="str">
            <v>202606</v>
          </cell>
          <cell r="C2918" t="str">
            <v>COM BOMBA SUBMERSA DE  35,1 A  60 HP</v>
          </cell>
          <cell r="D2918" t="str">
            <v>H</v>
          </cell>
          <cell r="E2918">
            <v>184.05</v>
          </cell>
        </row>
        <row r="2919">
          <cell r="B2919" t="str">
            <v>202607</v>
          </cell>
          <cell r="C2919" t="str">
            <v>COM BOMBA SUBMERSA DE  60,1 A  90 HP</v>
          </cell>
          <cell r="D2919" t="str">
            <v>H</v>
          </cell>
          <cell r="E2919">
            <v>214.15</v>
          </cell>
        </row>
        <row r="2920">
          <cell r="B2920" t="str">
            <v>202608</v>
          </cell>
          <cell r="C2920" t="str">
            <v>COM BOMBA SUBMERSA DE  90,1 A 120 HP</v>
          </cell>
          <cell r="D2920" t="str">
            <v>H</v>
          </cell>
          <cell r="E2920">
            <v>217.06</v>
          </cell>
        </row>
        <row r="2921">
          <cell r="B2921" t="str">
            <v>202609</v>
          </cell>
          <cell r="C2921" t="str">
            <v>COM BOMBA SUBMERSA DE 120,1 A 150 HP</v>
          </cell>
          <cell r="D2921" t="str">
            <v>H</v>
          </cell>
          <cell r="E2921">
            <v>222.96</v>
          </cell>
        </row>
        <row r="2922">
          <cell r="B2922" t="str">
            <v>202610</v>
          </cell>
          <cell r="C2922" t="str">
            <v>COM BOMBA SUBMERSA DE 150,1 A 180 HP</v>
          </cell>
          <cell r="D2922" t="str">
            <v>H</v>
          </cell>
          <cell r="E2922">
            <v>228.02</v>
          </cell>
        </row>
        <row r="2923">
          <cell r="B2923" t="str">
            <v>202611</v>
          </cell>
          <cell r="C2923" t="str">
            <v>COM BOMBA SUBMERSA DE 180,1 A 210 HP</v>
          </cell>
          <cell r="D2923" t="str">
            <v>H</v>
          </cell>
          <cell r="E2923">
            <v>234.3</v>
          </cell>
        </row>
        <row r="2924">
          <cell r="B2924" t="str">
            <v>202612</v>
          </cell>
          <cell r="C2924" t="str">
            <v>COM BOMBA SUBMERSA DE 210,1 A 250 HP</v>
          </cell>
          <cell r="D2924" t="str">
            <v>H</v>
          </cell>
          <cell r="E2924">
            <v>259.25</v>
          </cell>
        </row>
        <row r="2925">
          <cell r="B2925" t="str">
            <v>202613</v>
          </cell>
          <cell r="C2925" t="str">
            <v>COM BOMBA EIXO PROLONGADO ATE 500 HP - EQ. DE 301 A 1000 M</v>
          </cell>
          <cell r="D2925" t="str">
            <v>H</v>
          </cell>
          <cell r="E2925">
            <v>596.14</v>
          </cell>
        </row>
        <row r="2926">
          <cell r="B2926" t="str">
            <v>202614</v>
          </cell>
          <cell r="C2926" t="str">
            <v>COM BOMBA EIXO PROLONGADO ATE 500 HP - EQ. ACIMA DE 1001 M</v>
          </cell>
          <cell r="D2926" t="str">
            <v>H</v>
          </cell>
          <cell r="E2926">
            <v>679.35</v>
          </cell>
        </row>
        <row r="2928">
          <cell r="B2928" t="str">
            <v>202700</v>
          </cell>
          <cell r="C2928" t="str">
            <v>ENSAIOS DE VAZAO COM BOMBA</v>
          </cell>
        </row>
        <row r="2929">
          <cell r="B2929" t="str">
            <v>202701</v>
          </cell>
          <cell r="C2929" t="str">
            <v>SUBMERSA ATE 20 HP</v>
          </cell>
          <cell r="D2929" t="str">
            <v>H</v>
          </cell>
          <cell r="E2929">
            <v>109.47</v>
          </cell>
        </row>
        <row r="2930">
          <cell r="B2930" t="str">
            <v>202702</v>
          </cell>
          <cell r="C2930" t="str">
            <v>SUBMERSA DE  20,1 A  35 HP</v>
          </cell>
          <cell r="D2930" t="str">
            <v>H</v>
          </cell>
          <cell r="E2930">
            <v>145.75</v>
          </cell>
        </row>
        <row r="2931">
          <cell r="B2931" t="str">
            <v>202703</v>
          </cell>
          <cell r="C2931" t="str">
            <v>SUBMERSA DE  35,1 A  60 HP</v>
          </cell>
          <cell r="D2931" t="str">
            <v>H</v>
          </cell>
          <cell r="E2931">
            <v>184.05</v>
          </cell>
        </row>
        <row r="2932">
          <cell r="B2932" t="str">
            <v>202704</v>
          </cell>
          <cell r="C2932" t="str">
            <v>SUBMERSA DE  60,1 A  90 HP</v>
          </cell>
          <cell r="D2932" t="str">
            <v>H</v>
          </cell>
          <cell r="E2932">
            <v>214.15</v>
          </cell>
        </row>
        <row r="2933">
          <cell r="B2933" t="str">
            <v>202705</v>
          </cell>
          <cell r="C2933" t="str">
            <v>SUBMERSA DE  90,1 A 120 HP</v>
          </cell>
          <cell r="D2933" t="str">
            <v>H</v>
          </cell>
          <cell r="E2933">
            <v>217.06</v>
          </cell>
        </row>
        <row r="2934">
          <cell r="B2934" t="str">
            <v>202706</v>
          </cell>
          <cell r="C2934" t="str">
            <v>SUBMERSA DE 120,1 A 150 HP</v>
          </cell>
          <cell r="D2934" t="str">
            <v>H</v>
          </cell>
          <cell r="E2934">
            <v>222.96</v>
          </cell>
        </row>
        <row r="2935">
          <cell r="B2935" t="str">
            <v>202707</v>
          </cell>
          <cell r="C2935" t="str">
            <v>SUBMERSA DE 150,1 A 180 HP</v>
          </cell>
          <cell r="D2935" t="str">
            <v>H</v>
          </cell>
          <cell r="E2935">
            <v>228.02</v>
          </cell>
        </row>
        <row r="2936">
          <cell r="B2936" t="str">
            <v>202708</v>
          </cell>
          <cell r="C2936" t="str">
            <v>SUBMERSA DE 180,1 A 210 HP</v>
          </cell>
          <cell r="D2936" t="str">
            <v>H</v>
          </cell>
          <cell r="E2936">
            <v>234.3</v>
          </cell>
        </row>
        <row r="2937">
          <cell r="B2937" t="str">
            <v>202709</v>
          </cell>
          <cell r="C2937" t="str">
            <v>SUBMERSA DE 210,1 A 250 HP</v>
          </cell>
          <cell r="D2937" t="str">
            <v>H</v>
          </cell>
          <cell r="E2937">
            <v>259.25</v>
          </cell>
        </row>
        <row r="2938">
          <cell r="B2938" t="str">
            <v>202710</v>
          </cell>
          <cell r="C2938" t="str">
            <v>EIXO PROLONGADO ATE 500 HP - EQ. DE 301 A 1000 M</v>
          </cell>
          <cell r="D2938" t="str">
            <v>H</v>
          </cell>
          <cell r="E2938">
            <v>596.14</v>
          </cell>
        </row>
        <row r="2939">
          <cell r="B2939" t="str">
            <v>202711</v>
          </cell>
          <cell r="C2939" t="str">
            <v>EIXO PROLONGADO ATE 500 HP - EQ. ACIMA DE 1001 M</v>
          </cell>
          <cell r="D2939" t="str">
            <v>H</v>
          </cell>
          <cell r="E2939">
            <v>679.35</v>
          </cell>
        </row>
        <row r="2941">
          <cell r="B2941" t="str">
            <v>202800</v>
          </cell>
          <cell r="C2941" t="str">
            <v>PRODUTOS QUIMICOS</v>
          </cell>
        </row>
        <row r="2942">
          <cell r="B2942" t="str">
            <v>202801</v>
          </cell>
          <cell r="C2942" t="str">
            <v>DISPERSANTE (HEXAMETAFOSFATO DE SODIO, DISPERGEL OU SIMILAR)</v>
          </cell>
          <cell r="D2942" t="str">
            <v>KG</v>
          </cell>
          <cell r="E2942">
            <v>11.27</v>
          </cell>
        </row>
        <row r="2944">
          <cell r="B2944" t="str">
            <v>202900</v>
          </cell>
          <cell r="C2944" t="str">
            <v>FLUIDO</v>
          </cell>
        </row>
        <row r="2945">
          <cell r="B2945" t="str">
            <v>202901</v>
          </cell>
          <cell r="C2945" t="str">
            <v>PARA PERFURACAO (DMP 2000, S 1500 OU SIMILAR)</v>
          </cell>
          <cell r="D2945" t="str">
            <v>KG</v>
          </cell>
          <cell r="E2945">
            <v>29.26</v>
          </cell>
        </row>
        <row r="2947">
          <cell r="B2947" t="str">
            <v>203000</v>
          </cell>
          <cell r="C2947" t="str">
            <v>ENDOSCOPIA (PERFILAGEM OPTICA)</v>
          </cell>
        </row>
        <row r="2948">
          <cell r="B2948" t="str">
            <v>203001</v>
          </cell>
          <cell r="C2948" t="str">
            <v>PERFILAGEM OPTICA ATE 200 M DE PROFUNDIDADE</v>
          </cell>
          <cell r="D2948" t="str">
            <v>M</v>
          </cell>
          <cell r="E2948">
            <v>40.56</v>
          </cell>
        </row>
        <row r="2949">
          <cell r="B2949" t="str">
            <v>203002</v>
          </cell>
          <cell r="C2949" t="str">
            <v>PERFILAGEM OPTICA DE 201 A   400 M DE PROFUNDIDADE</v>
          </cell>
          <cell r="D2949" t="str">
            <v>M</v>
          </cell>
          <cell r="E2949">
            <v>27.59</v>
          </cell>
        </row>
        <row r="2950">
          <cell r="B2950" t="str">
            <v>203003</v>
          </cell>
          <cell r="C2950" t="str">
            <v>PERFILAGEM OPTICA DE 401 A   600 M DE PROFUNDIDADE</v>
          </cell>
          <cell r="D2950" t="str">
            <v>M</v>
          </cell>
          <cell r="E2950">
            <v>23.27</v>
          </cell>
        </row>
        <row r="2951">
          <cell r="B2951" t="str">
            <v>203004</v>
          </cell>
          <cell r="C2951" t="str">
            <v>PERFILAGEM OPTICA DE 601 A   800 M DE PROFUNDIDADE</v>
          </cell>
          <cell r="D2951" t="str">
            <v>M</v>
          </cell>
          <cell r="E2951">
            <v>21.12</v>
          </cell>
        </row>
        <row r="2952">
          <cell r="B2952" t="str">
            <v>203005</v>
          </cell>
          <cell r="C2952" t="str">
            <v>PERFILAGEM OPTICA DE 801 A 1.000 M DE PROFUNDIDADE</v>
          </cell>
          <cell r="D2952" t="str">
            <v>M</v>
          </cell>
          <cell r="E2952">
            <v>19.809999999999999</v>
          </cell>
        </row>
        <row r="2953">
          <cell r="B2953" t="str">
            <v>203006</v>
          </cell>
          <cell r="C2953" t="str">
            <v>PERFILAGEM OPTICA ACIMA DE 1.001 M DE PROFUNDIDADE</v>
          </cell>
          <cell r="D2953" t="str">
            <v>M</v>
          </cell>
          <cell r="E2953">
            <v>19.809999999999999</v>
          </cell>
        </row>
        <row r="2954">
          <cell r="B2954" t="str">
            <v>203007</v>
          </cell>
          <cell r="C2954" t="str">
            <v>TAXA DE TRANSPORTE</v>
          </cell>
          <cell r="D2954" t="str">
            <v>KM</v>
          </cell>
          <cell r="E2954">
            <v>3.04</v>
          </cell>
        </row>
        <row r="2956">
          <cell r="B2956" t="str">
            <v>204000</v>
          </cell>
          <cell r="C2956" t="str">
            <v>REVESTIMENTO - TUBO DE ACO LISO</v>
          </cell>
        </row>
        <row r="2957">
          <cell r="B2957" t="str">
            <v>204001</v>
          </cell>
          <cell r="C2957" t="str">
            <v>SCH.10, 147,36 KG/M:DIAM.762 MM(30 POL.) - EQ. DE 301 A 1000 M</v>
          </cell>
          <cell r="D2957" t="str">
            <v>M</v>
          </cell>
          <cell r="E2957">
            <v>1298.6199999999999</v>
          </cell>
        </row>
        <row r="2958">
          <cell r="B2958" t="str">
            <v>204002</v>
          </cell>
          <cell r="C2958" t="str">
            <v>SCH.10, 147,36 KG/M:DIAM.762 MM (30 POL.) - EQ. ACIMA DE 1001 M</v>
          </cell>
          <cell r="D2958" t="str">
            <v>M</v>
          </cell>
          <cell r="E2958">
            <v>1326.54</v>
          </cell>
        </row>
        <row r="2959">
          <cell r="B2959" t="str">
            <v>204003</v>
          </cell>
          <cell r="C2959" t="str">
            <v>SCH.10, 137,42 KG/M:DIAM.711 MM (28 POL.) - EQ. DE 301 A 1000 M</v>
          </cell>
          <cell r="D2959" t="str">
            <v>M</v>
          </cell>
          <cell r="E2959">
            <v>1217.04</v>
          </cell>
        </row>
        <row r="2960">
          <cell r="B2960" t="str">
            <v>204004</v>
          </cell>
          <cell r="C2960" t="str">
            <v>SCH.10, 137,42 KG/M:DIAM. 711 MM (28 POL.) - EQ. ACIMA DE 1001 M</v>
          </cell>
          <cell r="D2960" t="str">
            <v>M</v>
          </cell>
          <cell r="E2960">
            <v>1244.6500000000001</v>
          </cell>
        </row>
        <row r="2961">
          <cell r="B2961" t="str">
            <v>204005</v>
          </cell>
          <cell r="C2961" t="str">
            <v>SCH.10, 127,50 KG/M:DIAM. 660 MM (26 POL.) - EQ. DE 301 A 1000 M</v>
          </cell>
          <cell r="D2961" t="str">
            <v>M</v>
          </cell>
          <cell r="E2961">
            <v>1136.45</v>
          </cell>
        </row>
        <row r="2962">
          <cell r="B2962" t="str">
            <v>204006</v>
          </cell>
          <cell r="C2962" t="str">
            <v>SCH.10, 127,50 KG/M:DIAM. 660 MM (26 POL.) - EQ. ACIMA DE 1001 M</v>
          </cell>
          <cell r="D2962" t="str">
            <v>M</v>
          </cell>
          <cell r="E2962">
            <v>1163.6099999999999</v>
          </cell>
        </row>
        <row r="2963">
          <cell r="B2963" t="str">
            <v>204007</v>
          </cell>
          <cell r="C2963" t="str">
            <v>SCH.10, 94,45 KG/M:DIAM. 609 MM (24 POL.) - EQ. DE 301 A 1000 M</v>
          </cell>
          <cell r="D2963" t="str">
            <v>M</v>
          </cell>
          <cell r="E2963">
            <v>869.5</v>
          </cell>
        </row>
        <row r="2964">
          <cell r="B2964" t="str">
            <v>204008</v>
          </cell>
          <cell r="C2964" t="str">
            <v>SCH.10, 94,45 KG/M:DIAM.609 MM (24 POL.) - EQ. ACIMA DE 1001 M</v>
          </cell>
          <cell r="D2964" t="str">
            <v>M</v>
          </cell>
          <cell r="E2964">
            <v>896.31</v>
          </cell>
        </row>
        <row r="2965">
          <cell r="B2965" t="str">
            <v>204009</v>
          </cell>
          <cell r="C2965" t="str">
            <v>SCH.10, 86,50 KG/M:DIAM.560 MM (22 POL.) - EQ. DE 301 A 1000 M</v>
          </cell>
          <cell r="D2965" t="str">
            <v>M</v>
          </cell>
          <cell r="E2965">
            <v>803.5</v>
          </cell>
        </row>
        <row r="2966">
          <cell r="B2966" t="str">
            <v>204010</v>
          </cell>
          <cell r="C2966" t="str">
            <v>SCH.10, 86,50 KG/M:DIAM. 560 MM (22 POL.) - EQ. ACIMA DE 1001 M</v>
          </cell>
          <cell r="D2966" t="str">
            <v>M</v>
          </cell>
          <cell r="E2966">
            <v>829.9</v>
          </cell>
        </row>
        <row r="2967">
          <cell r="B2967" t="str">
            <v>204011</v>
          </cell>
          <cell r="C2967" t="str">
            <v>SCH.10, 78,54 KG/M:DIAM.508 MM (20 POL.) - EQ. ATE 300 M</v>
          </cell>
          <cell r="D2967" t="str">
            <v>M</v>
          </cell>
          <cell r="E2967">
            <v>665.41</v>
          </cell>
        </row>
        <row r="2968">
          <cell r="B2968" t="str">
            <v>204012</v>
          </cell>
          <cell r="C2968" t="str">
            <v>SCH.10, 78,54 KG/M:DIAM. 508 MM (20 POL.) - EQ. DE 301 A 1000 M</v>
          </cell>
          <cell r="D2968" t="str">
            <v>M</v>
          </cell>
          <cell r="E2968">
            <v>699.24</v>
          </cell>
        </row>
        <row r="2969">
          <cell r="B2969" t="str">
            <v>204013</v>
          </cell>
          <cell r="C2969" t="str">
            <v>SCH.10, 78,54 KG/M:DIAM. 508 MM (20 POL.) - EQ. ACIMA DE 1001 M</v>
          </cell>
          <cell r="D2969" t="str">
            <v>M</v>
          </cell>
          <cell r="E2969">
            <v>725.32</v>
          </cell>
        </row>
        <row r="2970">
          <cell r="B2970" t="str">
            <v>204014</v>
          </cell>
          <cell r="C2970" t="str">
            <v>SCH.20, 117,07 KG/M:DIAM. 508 MM (20 POL.) - EQ. ATE 300 M</v>
          </cell>
          <cell r="D2970" t="str">
            <v>M</v>
          </cell>
          <cell r="E2970">
            <v>1011.9</v>
          </cell>
        </row>
        <row r="2971">
          <cell r="B2971" t="str">
            <v>204015</v>
          </cell>
          <cell r="C2971" t="str">
            <v>SCH.20, 117,07 KG/M:DIAM. 508 MM (20 POL.) - EQ. DE 301 A 1000 M</v>
          </cell>
          <cell r="D2971" t="str">
            <v>M</v>
          </cell>
          <cell r="E2971">
            <v>1045.73</v>
          </cell>
        </row>
        <row r="2972">
          <cell r="B2972" t="str">
            <v>204016</v>
          </cell>
          <cell r="C2972" t="str">
            <v>SCH.20, 117,07 KG/M:DIAM. 508 MM (20 POL.) - EQ. ACIMA DE 1001 M</v>
          </cell>
          <cell r="D2972" t="str">
            <v>M</v>
          </cell>
          <cell r="E2972">
            <v>1071.82</v>
          </cell>
        </row>
        <row r="2973">
          <cell r="B2973" t="str">
            <v>204017</v>
          </cell>
          <cell r="C2973" t="str">
            <v>SCH.10, 70,59 KG/M:DIAM. 457 MM (18 POL.) - EQ. ATE 300 M</v>
          </cell>
          <cell r="D2973" t="str">
            <v>M</v>
          </cell>
          <cell r="E2973">
            <v>604.07000000000005</v>
          </cell>
        </row>
        <row r="2974">
          <cell r="B2974" t="str">
            <v>204018</v>
          </cell>
          <cell r="C2974" t="str">
            <v>SCH.10, 70,59 KG/M:DIAM. 457 MM (18 POL.) - EQ. DE 301 A 1000 M</v>
          </cell>
          <cell r="D2974" t="str">
            <v>M</v>
          </cell>
          <cell r="E2974">
            <v>637.45000000000005</v>
          </cell>
        </row>
        <row r="2975">
          <cell r="B2975" t="str">
            <v>204019</v>
          </cell>
          <cell r="C2975" t="str">
            <v>SCH.10, 70,59 KG/M:DIAM. 457 MM (18 POL.) - EQ. ACIMA DE 1001 M</v>
          </cell>
          <cell r="D2975" t="str">
            <v>M</v>
          </cell>
          <cell r="E2975">
            <v>663.21</v>
          </cell>
        </row>
        <row r="2976">
          <cell r="B2976" t="str">
            <v>204020</v>
          </cell>
          <cell r="C2976" t="str">
            <v>SCH.20, 87,79 KG/M:DIAM. 457 MM (18 POL.) - EQ. ATE 300 M</v>
          </cell>
          <cell r="D2976" t="str">
            <v>M</v>
          </cell>
          <cell r="E2976">
            <v>773.26</v>
          </cell>
        </row>
        <row r="2977">
          <cell r="B2977" t="str">
            <v>204021</v>
          </cell>
          <cell r="C2977" t="str">
            <v>SCH.20, 87,79 KG/M:DIAM. 457 MM (18 POL.) - EQ. DE 301 A 1000 M</v>
          </cell>
          <cell r="D2977" t="str">
            <v>M</v>
          </cell>
          <cell r="E2977">
            <v>806.64</v>
          </cell>
        </row>
        <row r="2978">
          <cell r="B2978" t="str">
            <v>204022</v>
          </cell>
          <cell r="C2978" t="str">
            <v>SCH.20, 87,79 KG/M:DIAM. 457 MM (18 POL.) - EQ. ACIMA DE 1001 M</v>
          </cell>
          <cell r="D2978" t="str">
            <v>M</v>
          </cell>
          <cell r="E2978">
            <v>832.4</v>
          </cell>
        </row>
        <row r="2979">
          <cell r="B2979" t="str">
            <v>204023</v>
          </cell>
          <cell r="C2979" t="str">
            <v>SCH.10, 62,63 KG/M:DIAM. 406 MM (16 POL.)</v>
          </cell>
          <cell r="D2979" t="str">
            <v>M</v>
          </cell>
          <cell r="E2979">
            <v>541.54</v>
          </cell>
        </row>
        <row r="2980">
          <cell r="B2980" t="str">
            <v>204024</v>
          </cell>
          <cell r="C2980" t="str">
            <v>SCH.20, 77,86 KG/M:DIAM. 406 MM (16 POL.)</v>
          </cell>
          <cell r="D2980" t="str">
            <v>M</v>
          </cell>
          <cell r="E2980">
            <v>691</v>
          </cell>
        </row>
        <row r="2981">
          <cell r="B2981" t="str">
            <v>204025</v>
          </cell>
          <cell r="C2981" t="str">
            <v>SCH.10, 54,68 KG/M:DIAM. 356 MM (14 POL.)</v>
          </cell>
          <cell r="D2981" t="str">
            <v>M</v>
          </cell>
          <cell r="E2981">
            <v>470.87</v>
          </cell>
        </row>
        <row r="2982">
          <cell r="B2982" t="str">
            <v>204026</v>
          </cell>
          <cell r="C2982" t="str">
            <v>SCH.20, 67,94 KG/M:DIAM. 356 MM (14 POL.)</v>
          </cell>
          <cell r="D2982" t="str">
            <v>M</v>
          </cell>
          <cell r="E2982">
            <v>600.92999999999995</v>
          </cell>
        </row>
        <row r="2983">
          <cell r="B2983" t="str">
            <v>204027</v>
          </cell>
          <cell r="C2983" t="str">
            <v>SCH.30, 81,28 KG/M:DIAM. 356 MM (14 POL.) - EQ. ATE 300 M</v>
          </cell>
          <cell r="D2983" t="str">
            <v>M</v>
          </cell>
          <cell r="E2983">
            <v>709.59</v>
          </cell>
        </row>
        <row r="2984">
          <cell r="B2984" t="str">
            <v>204028</v>
          </cell>
          <cell r="C2984" t="str">
            <v>SCH.30, 81,28 KG/M:DIAM. 356 MM (14 POL.) - EQ. DE 301 A 1000 M</v>
          </cell>
          <cell r="D2984" t="str">
            <v>M</v>
          </cell>
          <cell r="E2984">
            <v>736.84</v>
          </cell>
        </row>
        <row r="2985">
          <cell r="B2985" t="str">
            <v>204029</v>
          </cell>
          <cell r="C2985" t="str">
            <v>SCH.30, 81,28 KG/M:DIAM. 356 MM (14 POL.) - EQ. ACIMA DE 1001 M</v>
          </cell>
          <cell r="D2985" t="str">
            <v>M</v>
          </cell>
          <cell r="E2985">
            <v>757.88</v>
          </cell>
        </row>
        <row r="2986">
          <cell r="B2986" t="str">
            <v>204030</v>
          </cell>
          <cell r="C2986" t="str">
            <v>SCH.20, 49,72 KG/M:DIAM. 323 MM (12 3/4 POL.)</v>
          </cell>
          <cell r="D2986" t="str">
            <v>M</v>
          </cell>
          <cell r="E2986">
            <v>422.48</v>
          </cell>
        </row>
        <row r="2987">
          <cell r="B2987" t="str">
            <v>204031</v>
          </cell>
          <cell r="C2987" t="str">
            <v>SCH.30, 65,20 KG/M:DIAM. 323 MM (12 3/4 POL.)</v>
          </cell>
          <cell r="D2987" t="str">
            <v>M</v>
          </cell>
          <cell r="E2987">
            <v>561.26</v>
          </cell>
        </row>
        <row r="2988">
          <cell r="B2988" t="str">
            <v>204032</v>
          </cell>
          <cell r="C2988" t="str">
            <v>SCH.40, 79,74 KG/M:DIAM. 323 MM (12 3/4 POL.)</v>
          </cell>
          <cell r="D2988" t="str">
            <v>M</v>
          </cell>
          <cell r="E2988">
            <v>687.75</v>
          </cell>
        </row>
        <row r="2989">
          <cell r="B2989" t="str">
            <v>204033</v>
          </cell>
          <cell r="C2989" t="str">
            <v>37,57 KG/M: DIAM. 305 MM (12 POL.)</v>
          </cell>
          <cell r="D2989" t="str">
            <v>M</v>
          </cell>
          <cell r="E2989">
            <v>330.06</v>
          </cell>
        </row>
        <row r="2990">
          <cell r="B2990" t="str">
            <v>204034</v>
          </cell>
          <cell r="C2990" t="str">
            <v>31,59 KG/M:DIAM. 273 MM (10 3/4 POL.)</v>
          </cell>
          <cell r="D2990" t="str">
            <v>M</v>
          </cell>
          <cell r="E2990">
            <v>283.3</v>
          </cell>
        </row>
        <row r="2991">
          <cell r="B2991" t="str">
            <v>204035</v>
          </cell>
          <cell r="C2991" t="str">
            <v>SCH.20, 41,77 KG/M:DIAM. 273 MM (10 3/4 POL.)</v>
          </cell>
          <cell r="D2991" t="str">
            <v>M</v>
          </cell>
          <cell r="E2991">
            <v>363.43</v>
          </cell>
        </row>
        <row r="2992">
          <cell r="B2992" t="str">
            <v>204036</v>
          </cell>
          <cell r="C2992" t="str">
            <v>SCH.30, 51,00 KG/M:DIAM. 273 MM (10 3/4 POL.)</v>
          </cell>
          <cell r="D2992" t="str">
            <v>M</v>
          </cell>
          <cell r="E2992">
            <v>464.75</v>
          </cell>
        </row>
        <row r="2993">
          <cell r="B2993" t="str">
            <v>204037</v>
          </cell>
          <cell r="C2993" t="str">
            <v>SCH.40, 60,29 KG/M:DIAM. 273 MM (10 3/4 POL.)</v>
          </cell>
          <cell r="D2993" t="str">
            <v>M</v>
          </cell>
          <cell r="E2993">
            <v>541.76</v>
          </cell>
        </row>
        <row r="2994">
          <cell r="B2994" t="str">
            <v>204038</v>
          </cell>
          <cell r="C2994" t="str">
            <v>SCH.20, 33,31 KG/M, GALVANIZADO: DIAM. 203 MM (8 POL.)</v>
          </cell>
          <cell r="D2994" t="str">
            <v>M</v>
          </cell>
          <cell r="E2994">
            <v>350.92</v>
          </cell>
        </row>
        <row r="2995">
          <cell r="B2995" t="str">
            <v>204039</v>
          </cell>
          <cell r="C2995" t="str">
            <v>DIN 2440, 19,24 KG/M, GALVANIZADO : DIAM. 152 MM (6 POL.)</v>
          </cell>
          <cell r="D2995" t="str">
            <v>M</v>
          </cell>
          <cell r="E2995">
            <v>196.5</v>
          </cell>
        </row>
        <row r="2996">
          <cell r="B2996" t="str">
            <v>204040</v>
          </cell>
          <cell r="C2996" t="str">
            <v>DIN 2440, GALVANIZADO : DIAM. 38 MM (1 1/2 POL.)</v>
          </cell>
          <cell r="D2996" t="str">
            <v>M</v>
          </cell>
          <cell r="E2996">
            <v>29.72</v>
          </cell>
        </row>
        <row r="2997">
          <cell r="B2997" t="str">
            <v>204041</v>
          </cell>
          <cell r="C2997" t="str">
            <v>SCH.20, 49,72 KG/M, PRETO : DIAM. 305 MM (12 POL.)</v>
          </cell>
          <cell r="D2997" t="str">
            <v>M</v>
          </cell>
          <cell r="E2997">
            <v>421.51</v>
          </cell>
        </row>
        <row r="2998">
          <cell r="B2998" t="str">
            <v>204042</v>
          </cell>
          <cell r="C2998" t="str">
            <v>SCH.20, 41,77 KG/M, PRETO : DIAM. 254 MM (10 POL.)</v>
          </cell>
          <cell r="D2998" t="str">
            <v>M</v>
          </cell>
          <cell r="E2998">
            <v>362.46</v>
          </cell>
        </row>
        <row r="2999">
          <cell r="B2999" t="str">
            <v>204043</v>
          </cell>
          <cell r="C2999" t="str">
            <v>SCH.20, 33,31 KG/M, PRETO : DIAM. 203 MM (8 POL.)</v>
          </cell>
          <cell r="D2999" t="str">
            <v>M</v>
          </cell>
          <cell r="E2999">
            <v>299.88</v>
          </cell>
        </row>
        <row r="3000">
          <cell r="B3000" t="str">
            <v>204044</v>
          </cell>
          <cell r="C3000" t="str">
            <v>DIN 2440, 19,24 KG/M, PRETO : DIAM. 152 MM (6 POL.)</v>
          </cell>
          <cell r="D3000" t="str">
            <v>M</v>
          </cell>
          <cell r="E3000">
            <v>155.97999999999999</v>
          </cell>
        </row>
        <row r="3001">
          <cell r="B3001" t="str">
            <v>204045</v>
          </cell>
          <cell r="C3001" t="str">
            <v>DIN 2440, 1,69 KG/M, GALV.: DIAM. 19 MM (3/4 POL.)</v>
          </cell>
          <cell r="D3001" t="str">
            <v>M</v>
          </cell>
          <cell r="E3001">
            <v>19.149999999999999</v>
          </cell>
        </row>
        <row r="3003">
          <cell r="B3003" t="str">
            <v>204100</v>
          </cell>
          <cell r="C3003" t="str">
            <v>REVESTIMENTO - TUBOS DE ACO LISO API 5 A</v>
          </cell>
        </row>
        <row r="3004">
          <cell r="B3004" t="str">
            <v>204101</v>
          </cell>
          <cell r="C3004" t="str">
            <v>140,00 KG/M : DIAM. 508 MM (20") J OU K 55 - EQ. ATE 300 M</v>
          </cell>
          <cell r="D3004" t="str">
            <v>M</v>
          </cell>
          <cell r="E3004">
            <v>1710.64</v>
          </cell>
        </row>
        <row r="3005">
          <cell r="B3005" t="str">
            <v>204102</v>
          </cell>
          <cell r="C3005" t="str">
            <v>140,00 KG/M: DIAM. 508 MM (20") J OU K 55 - EQ. DE 301 A 1000 M</v>
          </cell>
          <cell r="D3005" t="str">
            <v>M</v>
          </cell>
          <cell r="E3005">
            <v>1744.48</v>
          </cell>
        </row>
        <row r="3006">
          <cell r="B3006" t="str">
            <v>204103</v>
          </cell>
          <cell r="C3006" t="str">
            <v>140,00 KG/M : DIAM. 508 MM (20") J OU K 55 - EQ. ACIMA DE 1001 M</v>
          </cell>
          <cell r="D3006" t="str">
            <v>M</v>
          </cell>
          <cell r="E3006">
            <v>1770.56</v>
          </cell>
        </row>
        <row r="3007">
          <cell r="B3007" t="str">
            <v>204104</v>
          </cell>
          <cell r="C3007" t="str">
            <v>158,64 KG/M : DIAM. 508 MM (20") J OU K 55 - EQ. ATE 300 M</v>
          </cell>
          <cell r="D3007" t="str">
            <v>M</v>
          </cell>
          <cell r="E3007">
            <v>1783.83</v>
          </cell>
        </row>
        <row r="3008">
          <cell r="B3008" t="str">
            <v>204105</v>
          </cell>
          <cell r="C3008" t="str">
            <v>158,64 KG/M : DIAM. 508 MM (20") J OU K 55 - EQ. DE 301 A 1000 M</v>
          </cell>
          <cell r="D3008" t="str">
            <v>M</v>
          </cell>
          <cell r="E3008">
            <v>1817.67</v>
          </cell>
        </row>
        <row r="3009">
          <cell r="B3009" t="str">
            <v>204106</v>
          </cell>
          <cell r="C3009" t="str">
            <v>158,64 KG/M : DIAM. 508 MM (20") J OU K 55 - EQ. ACIMA DE 1001 M</v>
          </cell>
          <cell r="D3009" t="str">
            <v>M</v>
          </cell>
          <cell r="E3009">
            <v>1843.75</v>
          </cell>
        </row>
        <row r="3010">
          <cell r="B3010" t="str">
            <v>204107</v>
          </cell>
          <cell r="C3010" t="str">
            <v>130,34 KG/M : DIAM. 473 MM (18 5/8") J OU K 55 - EQ. ATE 300 M</v>
          </cell>
          <cell r="D3010" t="str">
            <v>M</v>
          </cell>
          <cell r="E3010">
            <v>1477.03</v>
          </cell>
        </row>
        <row r="3011">
          <cell r="B3011" t="str">
            <v>204108</v>
          </cell>
          <cell r="C3011" t="str">
            <v>130,34 KG/M : DIAM. 473 MM (18 5/8") J OU K 55 - EQ. DE 301 A 1000 M</v>
          </cell>
          <cell r="D3011" t="str">
            <v>M</v>
          </cell>
          <cell r="E3011">
            <v>1510.85</v>
          </cell>
        </row>
        <row r="3012">
          <cell r="B3012" t="str">
            <v>204109</v>
          </cell>
          <cell r="C3012" t="str">
            <v>130,34 KG/M : DIAM. 473 MM (18 5/8") J OU K 55 - EQ. ACIMA DE 1001 M</v>
          </cell>
          <cell r="D3012" t="str">
            <v>M</v>
          </cell>
          <cell r="E3012">
            <v>1536.93</v>
          </cell>
        </row>
        <row r="3013">
          <cell r="B3013" t="str">
            <v>204110</v>
          </cell>
          <cell r="C3013" t="str">
            <v>96,82 KG/M : DIAM. 406 MM (16") H 40 - EQ. ATE 300 M</v>
          </cell>
          <cell r="D3013" t="str">
            <v>M</v>
          </cell>
          <cell r="E3013">
            <v>1050.44</v>
          </cell>
        </row>
        <row r="3014">
          <cell r="B3014" t="str">
            <v>204111</v>
          </cell>
          <cell r="C3014" t="str">
            <v>96,82 KG/M : DIAM. 406 MM (16") H 40 - EQ. DE 301 A 1000 M</v>
          </cell>
          <cell r="D3014" t="str">
            <v>M</v>
          </cell>
          <cell r="E3014">
            <v>1084.26</v>
          </cell>
        </row>
        <row r="3015">
          <cell r="B3015" t="str">
            <v>204112</v>
          </cell>
          <cell r="C3015" t="str">
            <v>96,82 KG/M : DIAM. 406 MM (16") H 40 - EQ. ACIMA DE 1001 M</v>
          </cell>
          <cell r="D3015" t="str">
            <v>M</v>
          </cell>
          <cell r="E3015">
            <v>1110.3499999999999</v>
          </cell>
        </row>
        <row r="3016">
          <cell r="B3016" t="str">
            <v>204113</v>
          </cell>
          <cell r="C3016" t="str">
            <v>111,71 KG/M : DIAM. 406 MM (16") J OU K 55 - EQ. ATE 300 M</v>
          </cell>
          <cell r="D3016" t="str">
            <v>M</v>
          </cell>
          <cell r="E3016">
            <v>1207.24</v>
          </cell>
        </row>
        <row r="3017">
          <cell r="B3017" t="str">
            <v>204114</v>
          </cell>
          <cell r="C3017" t="str">
            <v>111,71 KG/M: DIAM. 406 MM (16") J OU K 55 - EQ. DE 301 A 1000 M</v>
          </cell>
          <cell r="D3017" t="str">
            <v>M</v>
          </cell>
          <cell r="E3017">
            <v>1241.06</v>
          </cell>
        </row>
        <row r="3018">
          <cell r="B3018" t="str">
            <v>204115</v>
          </cell>
          <cell r="C3018" t="str">
            <v>111,71 KG/M : DIAM. 406 MM (16") J OU K 55 - EQ. ACIMA DE 1001 M</v>
          </cell>
          <cell r="D3018" t="str">
            <v>M</v>
          </cell>
          <cell r="E3018">
            <v>1267.1400000000001</v>
          </cell>
        </row>
        <row r="3019">
          <cell r="B3019" t="str">
            <v>204116</v>
          </cell>
          <cell r="C3019" t="str">
            <v>125,12 KG/M : DIAM. 406 MM (16") J OU K 55 - EQ. ATE 300 M</v>
          </cell>
          <cell r="D3019" t="str">
            <v>M</v>
          </cell>
          <cell r="E3019">
            <v>1341.01</v>
          </cell>
        </row>
        <row r="3020">
          <cell r="B3020" t="str">
            <v>204117</v>
          </cell>
          <cell r="C3020" t="str">
            <v>125,12 KG/M : DIAM. 406 MM (16") J OU K 55 - EQ. DE 301 A 1000 M</v>
          </cell>
          <cell r="D3020" t="str">
            <v>M</v>
          </cell>
          <cell r="E3020">
            <v>1374.83</v>
          </cell>
        </row>
        <row r="3021">
          <cell r="B3021" t="str">
            <v>204118</v>
          </cell>
          <cell r="C3021" t="str">
            <v>125,12 KG/M : DIAM. 406 MM (16") J OU K 55 - EQ. ACIMA DE 1001 M</v>
          </cell>
          <cell r="D3021" t="str">
            <v>M</v>
          </cell>
          <cell r="E3021">
            <v>1400.91</v>
          </cell>
        </row>
        <row r="3022">
          <cell r="B3022" t="str">
            <v>204119</v>
          </cell>
          <cell r="C3022" t="str">
            <v>81,18 KG/M : DIAM. 340 MM (13 3/8") J OU K 55 - EQ. ATE 300 M</v>
          </cell>
          <cell r="D3022" t="str">
            <v>M</v>
          </cell>
          <cell r="E3022">
            <v>820.37</v>
          </cell>
        </row>
        <row r="3023">
          <cell r="B3023" t="str">
            <v>204120</v>
          </cell>
          <cell r="C3023" t="str">
            <v>81,18 KG/M : DIAM. 340 MM (13 3/8") J OU K 55 - EQ. DE 301 A 1000 M</v>
          </cell>
          <cell r="D3023" t="str">
            <v>M</v>
          </cell>
          <cell r="E3023">
            <v>847.62</v>
          </cell>
        </row>
        <row r="3024">
          <cell r="B3024" t="str">
            <v>204121</v>
          </cell>
          <cell r="C3024" t="str">
            <v>81,18 KG/M : DIAM. 340 MM (13 3/8") J OU K 55 - EQ. ACIMA DE 1001 M</v>
          </cell>
          <cell r="D3024" t="str">
            <v>M</v>
          </cell>
          <cell r="E3024">
            <v>868.66</v>
          </cell>
        </row>
        <row r="3025">
          <cell r="B3025" t="str">
            <v>204122</v>
          </cell>
          <cell r="C3025" t="str">
            <v>90,86 KG/M : DIAM. 340 MM (13 3/8") J OU K 55 - EQ. ATE 300 M</v>
          </cell>
          <cell r="D3025" t="str">
            <v>M</v>
          </cell>
          <cell r="E3025">
            <v>909.62</v>
          </cell>
        </row>
        <row r="3026">
          <cell r="B3026" t="str">
            <v>204123</v>
          </cell>
          <cell r="C3026" t="str">
            <v>90,86 KG/M : DIAM. 340 MM (13 3/8") J OU K 55 - EQ. DE 301 A 1000 M</v>
          </cell>
          <cell r="D3026" t="str">
            <v>M</v>
          </cell>
          <cell r="E3026">
            <v>936.87</v>
          </cell>
        </row>
        <row r="3027">
          <cell r="B3027" t="str">
            <v>204124</v>
          </cell>
          <cell r="C3027" t="str">
            <v>90,86 KG/M : DIAM. 340 MM (13 3/8") J OU K 55 - EQ. ACIMA DE 1001 M</v>
          </cell>
          <cell r="D3027" t="str">
            <v>M</v>
          </cell>
          <cell r="E3027">
            <v>957.91</v>
          </cell>
        </row>
        <row r="3028">
          <cell r="B3028" t="str">
            <v>204125</v>
          </cell>
          <cell r="C3028" t="str">
            <v>101,29 KG/M : DIAM. 340 MM (13 3/8") J OU K 55 - EQ. ATE 300 M</v>
          </cell>
          <cell r="D3028" t="str">
            <v>M</v>
          </cell>
          <cell r="E3028">
            <v>1005.81</v>
          </cell>
        </row>
        <row r="3029">
          <cell r="B3029" t="str">
            <v>204126</v>
          </cell>
          <cell r="C3029" t="str">
            <v>101,29 KG/M : DIAM. 340 MM (13 3/8") J OU K 55 - EQ. DE 301 A 1000 M</v>
          </cell>
          <cell r="D3029" t="str">
            <v>M</v>
          </cell>
          <cell r="E3029">
            <v>1033.06</v>
          </cell>
        </row>
        <row r="3030">
          <cell r="B3030" t="str">
            <v>204127</v>
          </cell>
          <cell r="C3030" t="str">
            <v>101,29 KG/M : DIAM. 340 MM (13 3/8") J OU K 55 - EQ. ACIMA DE 1001 M</v>
          </cell>
          <cell r="D3030" t="str">
            <v>M</v>
          </cell>
          <cell r="E3030">
            <v>1054.0999999999999</v>
          </cell>
        </row>
        <row r="3031">
          <cell r="B3031" t="str">
            <v>204128</v>
          </cell>
          <cell r="C3031" t="str">
            <v>60,32 KG/M : DIAM. 273 MM (10 3/4") J OU K 55 - EQ. ATE 300 M</v>
          </cell>
          <cell r="D3031" t="str">
            <v>M</v>
          </cell>
          <cell r="E3031">
            <v>588.32000000000005</v>
          </cell>
        </row>
        <row r="3032">
          <cell r="B3032" t="str">
            <v>204129</v>
          </cell>
          <cell r="C3032" t="str">
            <v>60,32 KG/M : DIAM. 273 MM (10 3/4") J OU K 55 - EQ. DE 301 A 1000 M</v>
          </cell>
          <cell r="D3032" t="str">
            <v>M</v>
          </cell>
          <cell r="E3032">
            <v>611.85</v>
          </cell>
        </row>
        <row r="3033">
          <cell r="B3033" t="str">
            <v>204130</v>
          </cell>
          <cell r="C3033" t="str">
            <v>60,32 KG/M : DIAM. 273 MM (10 3/4") J OU K 55 - EQ. ACIMA DE 1001 M</v>
          </cell>
          <cell r="D3033" t="str">
            <v>M</v>
          </cell>
          <cell r="E3033">
            <v>629.96</v>
          </cell>
        </row>
        <row r="3034">
          <cell r="B3034" t="str">
            <v>204131</v>
          </cell>
          <cell r="C3034" t="str">
            <v>67,66 KG/M : DIAM. 273 MM (10 3/4") J OU K 55 - EQ. ATE 300 M</v>
          </cell>
          <cell r="D3034" t="str">
            <v>M</v>
          </cell>
          <cell r="E3034">
            <v>652.52</v>
          </cell>
        </row>
        <row r="3035">
          <cell r="B3035" t="str">
            <v>204132</v>
          </cell>
          <cell r="C3035" t="str">
            <v>67,66 KG/M : DIAM. 273 MM (10 3/4") J OU K 55 - EQ. DE 301 A 1000 M</v>
          </cell>
          <cell r="D3035" t="str">
            <v>M</v>
          </cell>
          <cell r="E3035">
            <v>676.05</v>
          </cell>
        </row>
        <row r="3036">
          <cell r="B3036" t="str">
            <v>204133</v>
          </cell>
          <cell r="C3036" t="str">
            <v>67,66 KG/M : DIAM. 273 MM (10 3/4") J OU K 55 - EQ. ACIMA DE 1001 M</v>
          </cell>
          <cell r="D3036" t="str">
            <v>M</v>
          </cell>
          <cell r="E3036">
            <v>694.16</v>
          </cell>
        </row>
        <row r="3037">
          <cell r="B3037" t="str">
            <v>204134</v>
          </cell>
          <cell r="C3037" t="str">
            <v>75,96 KG/M : DIAM. 273 MM (10 3/4") J OU K 55 - EQ. ATE 300 M</v>
          </cell>
          <cell r="D3037" t="str">
            <v>M</v>
          </cell>
          <cell r="E3037">
            <v>725.1</v>
          </cell>
        </row>
        <row r="3038">
          <cell r="B3038" t="str">
            <v>204135</v>
          </cell>
          <cell r="C3038" t="str">
            <v>75,96 KG/M : DIAM. 273 MM (10 3/4") J OU K 55 - EQ. DE 301 A 1000 M</v>
          </cell>
          <cell r="D3038" t="str">
            <v>M</v>
          </cell>
          <cell r="E3038">
            <v>748.63</v>
          </cell>
        </row>
        <row r="3039">
          <cell r="B3039" t="str">
            <v>204136</v>
          </cell>
          <cell r="C3039" t="str">
            <v>75,96 KG/M : DIAM. 273 MM (10 3/4") J OU K 55 - EQ. ACIMA DE 1001 M</v>
          </cell>
          <cell r="D3039" t="str">
            <v>M</v>
          </cell>
          <cell r="E3039">
            <v>766.74</v>
          </cell>
        </row>
        <row r="3040">
          <cell r="B3040" t="str">
            <v>204137</v>
          </cell>
          <cell r="C3040" t="str">
            <v>48,11 KG/M : DIAM. 244 MM (9 5/8") H 40 - EQ. ATE 300 M</v>
          </cell>
          <cell r="D3040" t="str">
            <v>M</v>
          </cell>
          <cell r="E3040">
            <v>473.98</v>
          </cell>
        </row>
        <row r="3041">
          <cell r="B3041" t="str">
            <v>204138</v>
          </cell>
          <cell r="C3041" t="str">
            <v>48,11 KG/M : DIAM. 244 MM (9 5/8") H 40 - EQ. DE 301 A 1000 M</v>
          </cell>
          <cell r="D3041" t="str">
            <v>M</v>
          </cell>
          <cell r="E3041">
            <v>494.44</v>
          </cell>
        </row>
        <row r="3042">
          <cell r="B3042" t="str">
            <v>204139</v>
          </cell>
          <cell r="C3042" t="str">
            <v>48,11 KG/M : DIAM. 244 MM (9 5/8") H 40 - EQ. ACIMA DE 1001 M</v>
          </cell>
          <cell r="D3042" t="str">
            <v>M</v>
          </cell>
          <cell r="E3042">
            <v>510.2</v>
          </cell>
        </row>
        <row r="3043">
          <cell r="B3043" t="str">
            <v>204140</v>
          </cell>
          <cell r="C3043" t="str">
            <v>53,62 KG/M : DIAM. 244 MM (9 5/8") J OU K 55 - EQ. ATE 300 M</v>
          </cell>
          <cell r="D3043" t="str">
            <v>M</v>
          </cell>
          <cell r="E3043">
            <v>522.16999999999996</v>
          </cell>
        </row>
        <row r="3044">
          <cell r="B3044" t="str">
            <v>204141</v>
          </cell>
          <cell r="C3044" t="str">
            <v>53,62 KG/M : DIAM. 244 MM (9 5/8") J OU K 55 - EQ. DE 301 A 1000 M</v>
          </cell>
          <cell r="D3044" t="str">
            <v>M</v>
          </cell>
          <cell r="E3044">
            <v>542.62</v>
          </cell>
        </row>
        <row r="3045">
          <cell r="B3045" t="str">
            <v>204142</v>
          </cell>
          <cell r="C3045" t="str">
            <v>53,62 KG/M : DIAM. 244 MM (9 5/8") J OU K 55 - EQ. ACIMA DE 1001 M</v>
          </cell>
          <cell r="D3045" t="str">
            <v>M</v>
          </cell>
          <cell r="E3045">
            <v>558.38</v>
          </cell>
        </row>
        <row r="3046">
          <cell r="B3046" t="str">
            <v>204143</v>
          </cell>
          <cell r="C3046" t="str">
            <v>59,68 KG/M : DIAM. 244 MM (9 5/8") J OU K 55 - EQ. ATE 300 M</v>
          </cell>
          <cell r="D3046" t="str">
            <v>M</v>
          </cell>
          <cell r="E3046">
            <v>575.15</v>
          </cell>
        </row>
        <row r="3047">
          <cell r="B3047" t="str">
            <v>204144</v>
          </cell>
          <cell r="C3047" t="str">
            <v>59,68 KG/M : DIAM. 244 MM (9 5/8") J OU K 55 - EQ. DE 301 A 1000 M</v>
          </cell>
          <cell r="D3047" t="str">
            <v>M</v>
          </cell>
          <cell r="E3047">
            <v>595.61</v>
          </cell>
        </row>
        <row r="3048">
          <cell r="B3048" t="str">
            <v>204145</v>
          </cell>
          <cell r="C3048" t="str">
            <v>59,68 KG/M : DIAM. 244 MM (9 5/8") J OU K 55 - EQ. ACIMA DE 1001 M</v>
          </cell>
          <cell r="D3048" t="str">
            <v>M</v>
          </cell>
          <cell r="E3048">
            <v>611.37</v>
          </cell>
        </row>
        <row r="3049">
          <cell r="B3049" t="str">
            <v>204146</v>
          </cell>
          <cell r="C3049" t="str">
            <v>35,75 KG/M : DIAM. 219 MM (8 5/8") J OU K 55</v>
          </cell>
          <cell r="D3049" t="str">
            <v>M</v>
          </cell>
          <cell r="E3049">
            <v>364.61</v>
          </cell>
        </row>
        <row r="3050">
          <cell r="B3050" t="str">
            <v>204147</v>
          </cell>
          <cell r="C3050" t="str">
            <v>47,66 KG/M : DIAM. 219 MM (8 5/8") J OU K 55 - EQ. DE 301 A 1000 M</v>
          </cell>
          <cell r="D3050" t="str">
            <v>M</v>
          </cell>
          <cell r="E3050">
            <v>489.24</v>
          </cell>
        </row>
        <row r="3051">
          <cell r="B3051" t="str">
            <v>204148</v>
          </cell>
          <cell r="C3051" t="str">
            <v>47,66 KG/M : DIAM. 219 MM (8 5/8") J OU K 55 - EQ. ACIMA DE 1001 M</v>
          </cell>
          <cell r="D3051" t="str">
            <v>M</v>
          </cell>
          <cell r="E3051">
            <v>505</v>
          </cell>
        </row>
        <row r="3052">
          <cell r="B3052" t="str">
            <v>204149</v>
          </cell>
          <cell r="C3052" t="str">
            <v>53,62 KG/M : DIAM. 219 MM (8 5/8") J OU K 55 - EQ.DE 301 A 1000 M</v>
          </cell>
          <cell r="D3052" t="str">
            <v>M</v>
          </cell>
          <cell r="E3052">
            <v>541.36</v>
          </cell>
        </row>
        <row r="3053">
          <cell r="B3053" t="str">
            <v>204150</v>
          </cell>
          <cell r="C3053" t="str">
            <v>53,62 KG/M : DIAM. 219 MM (8 5/8") J OU K 55 - EQ. ACIMA DE 1001 M</v>
          </cell>
          <cell r="D3053" t="str">
            <v>M</v>
          </cell>
          <cell r="E3053">
            <v>557.12</v>
          </cell>
        </row>
        <row r="3054">
          <cell r="B3054" t="str">
            <v>204151</v>
          </cell>
          <cell r="C3054" t="str">
            <v>29,79 KG/M : DIAM. 168 MM (6 5/8") J OU K 55</v>
          </cell>
          <cell r="D3054" t="str">
            <v>M</v>
          </cell>
          <cell r="E3054">
            <v>307.33999999999997</v>
          </cell>
        </row>
        <row r="3055">
          <cell r="B3055" t="str">
            <v>204152</v>
          </cell>
          <cell r="C3055" t="str">
            <v>35,75 KG/M : DIAM. 168 MM (6 5/8") J OU K 55 - EQ. DE 301 A 1000 M</v>
          </cell>
          <cell r="D3055" t="str">
            <v>M</v>
          </cell>
          <cell r="E3055">
            <v>379.92</v>
          </cell>
        </row>
        <row r="3056">
          <cell r="B3056" t="str">
            <v>204153</v>
          </cell>
          <cell r="C3056" t="str">
            <v>35,75 KG/M : DIAM. 168 MM (6 5/8") J OU K 55 - EQ. ACIMA DE 1001 M</v>
          </cell>
          <cell r="D3056" t="str">
            <v>M</v>
          </cell>
          <cell r="E3056">
            <v>395.7</v>
          </cell>
        </row>
        <row r="3058">
          <cell r="B3058" t="str">
            <v>210000</v>
          </cell>
          <cell r="C3058" t="str">
            <v>SERVICOS ESPECIAIS</v>
          </cell>
        </row>
        <row r="3059">
          <cell r="B3059" t="str">
            <v>210100</v>
          </cell>
          <cell r="C3059" t="str">
            <v>PESQUISA E DETECCAO</v>
          </cell>
        </row>
        <row r="3060">
          <cell r="B3060" t="str">
            <v>210101</v>
          </cell>
          <cell r="C3060" t="str">
            <v>PESQUISA DE INTERFERENCIAS</v>
          </cell>
          <cell r="D3060" t="str">
            <v>M3</v>
          </cell>
          <cell r="E3060">
            <v>26.69</v>
          </cell>
        </row>
        <row r="3061">
          <cell r="B3061" t="str">
            <v>210102</v>
          </cell>
          <cell r="C3061" t="str">
            <v>PESQUISA DE VAZAMENTOS INVISIVEIS DE REDE DE AGUA E RAMAL</v>
          </cell>
          <cell r="D3061" t="str">
            <v>KM</v>
          </cell>
          <cell r="E3061">
            <v>426.73</v>
          </cell>
        </row>
        <row r="3062">
          <cell r="B3062" t="str">
            <v>210103</v>
          </cell>
          <cell r="C3062" t="str">
            <v>DETECCAO ELETROMAGNETICA DE REDE DE AGUA</v>
          </cell>
          <cell r="D3062" t="str">
            <v>M</v>
          </cell>
          <cell r="E3062">
            <v>1.52</v>
          </cell>
        </row>
        <row r="3063">
          <cell r="B3063" t="str">
            <v>210104</v>
          </cell>
          <cell r="C3063" t="str">
            <v>DETECCAO ELETROMAGNETICA DE PECAS DE AGUA</v>
          </cell>
          <cell r="D3063" t="str">
            <v>UN</v>
          </cell>
          <cell r="E3063">
            <v>57.52</v>
          </cell>
        </row>
        <row r="3064">
          <cell r="B3064" t="str">
            <v>210105</v>
          </cell>
          <cell r="C3064" t="str">
            <v>DETECCAO PELO METODO DE SONDAGEM COM VARAS METALICAS EM REDES DE AGUA</v>
          </cell>
          <cell r="D3064" t="str">
            <v>M</v>
          </cell>
          <cell r="E3064">
            <v>1.52</v>
          </cell>
        </row>
        <row r="3065">
          <cell r="B3065" t="str">
            <v>210106</v>
          </cell>
          <cell r="C3065" t="str">
            <v>SONDAGEM DE REDES E PECAS LOCALIZADAS (CAVAS) COM PAVIMENTACAO</v>
          </cell>
          <cell r="D3065" t="str">
            <v>UN</v>
          </cell>
          <cell r="E3065">
            <v>199.19</v>
          </cell>
        </row>
        <row r="3066">
          <cell r="B3066" t="str">
            <v>210107</v>
          </cell>
          <cell r="C3066" t="str">
            <v>SONDAGEM DE REDES E PECAS LOCALIZADAS (CAVAS) SEM PAVIMENTACAO</v>
          </cell>
          <cell r="D3066" t="str">
            <v>UN</v>
          </cell>
          <cell r="E3066">
            <v>168.11</v>
          </cell>
        </row>
        <row r="3067">
          <cell r="B3067" t="str">
            <v>210110</v>
          </cell>
          <cell r="C3067" t="str">
            <v>DESCOBRIMENTO E NIVELAMENTO DE PV,PI,TL</v>
          </cell>
          <cell r="D3067" t="str">
            <v>UN</v>
          </cell>
          <cell r="E3067">
            <v>173.84</v>
          </cell>
        </row>
        <row r="3069">
          <cell r="B3069" t="str">
            <v>210600</v>
          </cell>
          <cell r="C3069" t="str">
            <v>LEVANTAMENTO E RECOMPOSICAO DE SUPERFICIE</v>
          </cell>
        </row>
        <row r="3070">
          <cell r="B3070" t="str">
            <v>210601</v>
          </cell>
          <cell r="C3070" t="str">
            <v>REMOCAO DE ENTULHO RETIRADO DE VALA, QUALQUER DISTANCIA</v>
          </cell>
          <cell r="D3070" t="str">
            <v>M2</v>
          </cell>
          <cell r="E3070">
            <v>23.14</v>
          </cell>
        </row>
        <row r="3071">
          <cell r="B3071" t="str">
            <v>210602</v>
          </cell>
          <cell r="C3071" t="str">
            <v>MOBILIZACAO DE EQUIPE PARA LEVANTAMENTO E REPOSICAO DE PAVIMENTO</v>
          </cell>
          <cell r="D3071" t="str">
            <v>M2</v>
          </cell>
          <cell r="E3071">
            <v>9.0500000000000007</v>
          </cell>
        </row>
        <row r="3073">
          <cell r="B3073" t="str">
            <v>210700</v>
          </cell>
          <cell r="C3073" t="str">
            <v>SERVICOS DE CONSERVACAO DE AREAS</v>
          </cell>
        </row>
        <row r="3074">
          <cell r="B3074" t="str">
            <v>210701</v>
          </cell>
          <cell r="C3074" t="str">
            <v>CONSERV. DE AREAS VERDES(CAPINA C/REMOCAO VEGET. DIVERSA EXTERMINIO PRAGAS EM CAMINHOS E/OU FAIXA)</v>
          </cell>
          <cell r="D3074" t="str">
            <v>M2</v>
          </cell>
          <cell r="E3074">
            <v>0.19</v>
          </cell>
        </row>
        <row r="3075">
          <cell r="B3075" t="str">
            <v>210703</v>
          </cell>
          <cell r="C3075" t="str">
            <v>LIMPEZA DE CANALETAS DE DRENAGEM SUPERFICIAL</v>
          </cell>
          <cell r="D3075" t="str">
            <v>M</v>
          </cell>
          <cell r="E3075">
            <v>0.34</v>
          </cell>
        </row>
        <row r="3076">
          <cell r="B3076" t="str">
            <v>210704</v>
          </cell>
          <cell r="C3076" t="str">
            <v>IRRIGACAO DE AREA GRAMADA COM CAMINHAO IRRIGADEIRA</v>
          </cell>
          <cell r="D3076" t="str">
            <v>M2</v>
          </cell>
          <cell r="E3076">
            <v>0.06</v>
          </cell>
        </row>
        <row r="3077">
          <cell r="B3077" t="str">
            <v>210705</v>
          </cell>
          <cell r="C3077" t="str">
            <v>LIMPEZA DE CAIXA DE PASSAGEM OU BUEIRO</v>
          </cell>
          <cell r="D3077" t="str">
            <v>UN</v>
          </cell>
          <cell r="E3077">
            <v>11.73</v>
          </cell>
        </row>
        <row r="3078">
          <cell r="B3078" t="str">
            <v>210706</v>
          </cell>
          <cell r="C3078" t="str">
            <v>ALTEAMENTO DO FECHAMENTO DE DIVISA COM 3 FIOS DE  ARAME FARPADO</v>
          </cell>
          <cell r="D3078" t="str">
            <v>M</v>
          </cell>
          <cell r="E3078">
            <v>8.0399999999999991</v>
          </cell>
        </row>
        <row r="3079">
          <cell r="B3079" t="str">
            <v>210707</v>
          </cell>
          <cell r="C3079" t="str">
            <v>CONSERVACAO DE FAIXAS DE CIRCULACAO DE 1,00 M JUNTO  AS DIVISAS - ROCAGEM COM REMOCAO DA VEGETACAO</v>
          </cell>
          <cell r="D3079" t="str">
            <v>M</v>
          </cell>
          <cell r="E3079">
            <v>0.14000000000000001</v>
          </cell>
        </row>
        <row r="3080">
          <cell r="B3080" t="str">
            <v>210708</v>
          </cell>
          <cell r="C3080" t="str">
            <v>CONSERVACAO DE FAIXAS DE CIRCULACAO - PINTURA DOS MARCOS COM LATEX E NUMERACAO COM TINTA A OLEO</v>
          </cell>
          <cell r="D3080" t="str">
            <v>UN</v>
          </cell>
          <cell r="E3080">
            <v>8.33</v>
          </cell>
        </row>
        <row r="3081">
          <cell r="B3081" t="str">
            <v>210709</v>
          </cell>
          <cell r="C3081" t="str">
            <v>CONSERVACAO DE FAIXAS DE CIRCULACAO-PINTURA DOS MARCOS E NUMERACAO COM TINTA A OLEO</v>
          </cell>
          <cell r="D3081" t="str">
            <v>UN</v>
          </cell>
          <cell r="E3081">
            <v>12.28</v>
          </cell>
        </row>
        <row r="3082">
          <cell r="B3082" t="str">
            <v>210710</v>
          </cell>
          <cell r="C3082" t="str">
            <v>CONSERVACAO DE FAIXAS DE CIRCULACAO-REPOSICAO DE MARCOS</v>
          </cell>
          <cell r="D3082" t="str">
            <v>UN</v>
          </cell>
          <cell r="E3082">
            <v>14.12</v>
          </cell>
        </row>
        <row r="3083">
          <cell r="B3083" t="str">
            <v>210711</v>
          </cell>
          <cell r="C3083" t="str">
            <v>CONSERVACAO DE FAIXAS DE CIRCULACAO-REPOSICAO DE  FIOS ARREBENTADOS OU ARRANCADOS</v>
          </cell>
          <cell r="D3083" t="str">
            <v>M</v>
          </cell>
          <cell r="E3083">
            <v>0.79</v>
          </cell>
        </row>
        <row r="3084">
          <cell r="B3084" t="str">
            <v>210712</v>
          </cell>
          <cell r="C3084" t="str">
            <v>CONSERVACAO DE FAIXAS DE CIRCULACAO-REPOSICAO DE MOUROES DE CONCRETO</v>
          </cell>
          <cell r="D3084" t="str">
            <v>UN</v>
          </cell>
          <cell r="E3084">
            <v>67.55</v>
          </cell>
        </row>
        <row r="3085">
          <cell r="B3085" t="str">
            <v>210715</v>
          </cell>
          <cell r="C3085" t="str">
            <v>CONSERVACAO DE AREAS VERDES - CORTES E MANUTENCAO DO GRAMADO EM AREAS PLANAS</v>
          </cell>
          <cell r="D3085" t="str">
            <v>M2</v>
          </cell>
          <cell r="E3085">
            <v>0.25</v>
          </cell>
        </row>
        <row r="3086">
          <cell r="B3086" t="str">
            <v>210716</v>
          </cell>
          <cell r="C3086" t="str">
            <v>CONSERVACAO DE AREAS VERDES - CORTE E MANUTENCAO DO GRAMADO EM TALUDES</v>
          </cell>
          <cell r="D3086" t="str">
            <v>M2</v>
          </cell>
          <cell r="E3086">
            <v>0.3</v>
          </cell>
        </row>
        <row r="3087">
          <cell r="B3087" t="str">
            <v>210717</v>
          </cell>
          <cell r="C3087" t="str">
            <v>CONSERVACAO DE AREAS VERDES-ROCAGEM SEM REMOCAO VEGET.DIVERSAS EXTERM. PRAGAS EM FAIXAS DE ADUTORAS</v>
          </cell>
          <cell r="D3087" t="str">
            <v>M2</v>
          </cell>
          <cell r="E3087">
            <v>0.13</v>
          </cell>
        </row>
        <row r="3088">
          <cell r="B3088" t="str">
            <v>210718</v>
          </cell>
          <cell r="C3088" t="str">
            <v>CONSERVACAO DE AREAS VERDES-ROCAGEM COM REMOCAO VEGET.DIVER.EXTERM.PRAGAS FAIXAS ESTR.MARGEM/CANAIS</v>
          </cell>
          <cell r="D3088" t="str">
            <v>M</v>
          </cell>
          <cell r="E3088">
            <v>0.63</v>
          </cell>
        </row>
        <row r="3089">
          <cell r="B3089" t="str">
            <v>210719</v>
          </cell>
          <cell r="C3089" t="str">
            <v>CONSERVACAO DE AREAS VERDES-ROCAGEM E APLICACAO DE HERBICIDA NA VEGETACAO DE PATIOS EMPEDRADOS</v>
          </cell>
          <cell r="D3089" t="str">
            <v>M2</v>
          </cell>
          <cell r="E3089">
            <v>1.47</v>
          </cell>
        </row>
        <row r="3090">
          <cell r="B3090" t="str">
            <v>210720</v>
          </cell>
          <cell r="C3090" t="str">
            <v>CONSERVACAO DE AREAS VERDES-LIMPEZA DE TALUDES PROTEGIDOS COM ENROCAMENTO</v>
          </cell>
          <cell r="D3090" t="str">
            <v>M2</v>
          </cell>
          <cell r="E3090">
            <v>0.43</v>
          </cell>
        </row>
        <row r="3091">
          <cell r="B3091" t="str">
            <v>210721</v>
          </cell>
          <cell r="C3091" t="str">
            <v>CONSERVACAO DE AREAS VERDES-RECOBRIMENTO DE AREA  GRAMADA COM TERRA VEGETAL E ADUBACAO</v>
          </cell>
          <cell r="D3091" t="str">
            <v>M2</v>
          </cell>
          <cell r="E3091">
            <v>1.96</v>
          </cell>
        </row>
        <row r="3092">
          <cell r="B3092" t="str">
            <v>210723</v>
          </cell>
          <cell r="C3092" t="str">
            <v>COLOCACAO ARAME FARPADO EM MOUROES EXISTENTES - 11 FIOS</v>
          </cell>
          <cell r="D3092" t="str">
            <v>M</v>
          </cell>
          <cell r="E3092">
            <v>7.26</v>
          </cell>
        </row>
        <row r="3093">
          <cell r="B3093" t="str">
            <v>210724</v>
          </cell>
          <cell r="C3093" t="str">
            <v>COLOCACAO ARAME FARPADO EM MOUROES EXIXTENTES - 5 FIOS</v>
          </cell>
          <cell r="D3093" t="str">
            <v>M</v>
          </cell>
          <cell r="E3093">
            <v>3.44</v>
          </cell>
        </row>
        <row r="3094">
          <cell r="B3094" t="str">
            <v>210725</v>
          </cell>
          <cell r="C3094" t="str">
            <v>COLOCACAO TELA DE ALAMBRADO EM MOUROES EXISTENTES</v>
          </cell>
          <cell r="D3094" t="str">
            <v>M</v>
          </cell>
          <cell r="E3094">
            <v>31.46</v>
          </cell>
        </row>
        <row r="3096">
          <cell r="B3096" t="str">
            <v>210800</v>
          </cell>
          <cell r="C3096" t="str">
            <v>DEMOLICOES E REMOCOES</v>
          </cell>
        </row>
        <row r="3097">
          <cell r="B3097" t="str">
            <v>210801</v>
          </cell>
          <cell r="C3097" t="str">
            <v>DEMOLICAO DE ALVENARIA</v>
          </cell>
          <cell r="D3097" t="str">
            <v>M3</v>
          </cell>
          <cell r="E3097">
            <v>77.63</v>
          </cell>
        </row>
        <row r="3098">
          <cell r="B3098" t="str">
            <v>210802</v>
          </cell>
          <cell r="C3098" t="str">
            <v>DEMOLICAO DE CONCRETO ARMADO</v>
          </cell>
          <cell r="D3098" t="str">
            <v>M3</v>
          </cell>
          <cell r="E3098">
            <v>170.14</v>
          </cell>
        </row>
        <row r="3099">
          <cell r="B3099" t="str">
            <v>210803</v>
          </cell>
          <cell r="C3099" t="str">
            <v>DEMOLICAO DE CONCRETO SIMPLES</v>
          </cell>
          <cell r="D3099" t="str">
            <v>M3</v>
          </cell>
          <cell r="E3099">
            <v>89.44</v>
          </cell>
        </row>
        <row r="3100">
          <cell r="B3100" t="str">
            <v>210804</v>
          </cell>
          <cell r="C3100" t="str">
            <v>REMOCAO DE PISO</v>
          </cell>
          <cell r="D3100" t="str">
            <v>M2</v>
          </cell>
          <cell r="E3100">
            <v>16.03</v>
          </cell>
        </row>
        <row r="3101">
          <cell r="B3101" t="str">
            <v>210805</v>
          </cell>
          <cell r="C3101" t="str">
            <v>REMOCAO DE TELHAS DE BARRO</v>
          </cell>
          <cell r="D3101" t="str">
            <v>M2</v>
          </cell>
          <cell r="E3101">
            <v>5.54</v>
          </cell>
        </row>
        <row r="3102">
          <cell r="B3102" t="str">
            <v>210806</v>
          </cell>
          <cell r="C3102" t="str">
            <v>REMOCAO DE TELHAS ONDULADAS</v>
          </cell>
          <cell r="D3102" t="str">
            <v>M2</v>
          </cell>
          <cell r="E3102">
            <v>2.2999999999999998</v>
          </cell>
        </row>
        <row r="3103">
          <cell r="B3103" t="str">
            <v>210807</v>
          </cell>
          <cell r="C3103" t="str">
            <v>REMOCAO DE TELHAS DE FIBROCIMENTO L = 49 CM</v>
          </cell>
          <cell r="D3103" t="str">
            <v>M2</v>
          </cell>
          <cell r="E3103">
            <v>2.42</v>
          </cell>
        </row>
        <row r="3104">
          <cell r="B3104" t="str">
            <v>210808</v>
          </cell>
          <cell r="C3104" t="str">
            <v>REMOCAO DE TELHAS DE FIBROCIMENTO L = 90 CM</v>
          </cell>
          <cell r="D3104" t="str">
            <v>M2</v>
          </cell>
          <cell r="E3104">
            <v>2.52</v>
          </cell>
        </row>
        <row r="3105">
          <cell r="B3105" t="str">
            <v>210809</v>
          </cell>
          <cell r="C3105" t="str">
            <v>REMOCAO DE ESTRUTURA DE MADEIRA EM TESOURA PONTALETADA OU MISTA PARA TELHAS DE BARRO</v>
          </cell>
          <cell r="D3105" t="str">
            <v>M2</v>
          </cell>
          <cell r="E3105">
            <v>10.85</v>
          </cell>
        </row>
        <row r="3106">
          <cell r="B3106" t="str">
            <v>210810</v>
          </cell>
          <cell r="C3106" t="str">
            <v>REMOCAO DE ESTRUTURA DE MADEIRA EM TESOURA PONTALETADA OU MISTA PARA TELHAS DE FIBROCIMENTO</v>
          </cell>
          <cell r="D3106" t="str">
            <v>M2</v>
          </cell>
          <cell r="E3106">
            <v>7.22</v>
          </cell>
        </row>
        <row r="3107">
          <cell r="B3107" t="str">
            <v>210811</v>
          </cell>
          <cell r="C3107" t="str">
            <v>REMOCAO DE CAIBROS DE ESTRUTURA DE MADEIRA DA COBERTURA</v>
          </cell>
          <cell r="D3107" t="str">
            <v>M</v>
          </cell>
          <cell r="E3107">
            <v>1.02</v>
          </cell>
        </row>
        <row r="3108">
          <cell r="B3108" t="str">
            <v>210812</v>
          </cell>
          <cell r="C3108" t="str">
            <v>REMOCAO DE RIPAS DE ESTRUTURA DE MADEIRA DA COBERTURA</v>
          </cell>
          <cell r="D3108" t="str">
            <v>M</v>
          </cell>
          <cell r="E3108">
            <v>0.14000000000000001</v>
          </cell>
        </row>
        <row r="3109">
          <cell r="B3109" t="str">
            <v>210813</v>
          </cell>
          <cell r="C3109" t="str">
            <v>REMOCAO DE CALHAS E RUFOS</v>
          </cell>
          <cell r="D3109" t="str">
            <v>M</v>
          </cell>
          <cell r="E3109">
            <v>1.91</v>
          </cell>
        </row>
        <row r="3110">
          <cell r="B3110" t="str">
            <v>210814</v>
          </cell>
          <cell r="C3110" t="str">
            <v>REMOCAO DE FORROS DE MADEIRA PREGADAS</v>
          </cell>
          <cell r="D3110" t="str">
            <v>M2</v>
          </cell>
          <cell r="E3110">
            <v>5.04</v>
          </cell>
        </row>
        <row r="3111">
          <cell r="B3111" t="str">
            <v>210815</v>
          </cell>
          <cell r="C3111" t="str">
            <v>REMOCAO DE FORRO DE ESTUQUE</v>
          </cell>
          <cell r="D3111" t="str">
            <v>M2</v>
          </cell>
          <cell r="E3111">
            <v>4.33</v>
          </cell>
        </row>
        <row r="3112">
          <cell r="B3112" t="str">
            <v>210816</v>
          </cell>
          <cell r="C3112" t="str">
            <v>REMOCAO DE REVESTIMENTO COM ARGAMASSA</v>
          </cell>
          <cell r="D3112" t="str">
            <v>M2</v>
          </cell>
          <cell r="E3112">
            <v>1.64</v>
          </cell>
        </row>
        <row r="3113">
          <cell r="B3113" t="str">
            <v>210817</v>
          </cell>
          <cell r="C3113" t="str">
            <v>REMOCAO DE REVESTIMENTO DE AZULEJO, INCLUSIVE ARGAMASSA</v>
          </cell>
          <cell r="D3113" t="str">
            <v>M2</v>
          </cell>
          <cell r="E3113">
            <v>3.32</v>
          </cell>
        </row>
        <row r="3114">
          <cell r="B3114" t="str">
            <v>210818</v>
          </cell>
          <cell r="C3114" t="str">
            <v>REMOCAO DE CAIACAO OU TINTA MINERAL IMPERMEAVEL</v>
          </cell>
          <cell r="D3114" t="str">
            <v>M2</v>
          </cell>
          <cell r="E3114">
            <v>0.99</v>
          </cell>
        </row>
        <row r="3115">
          <cell r="B3115" t="str">
            <v>210819</v>
          </cell>
          <cell r="C3115" t="str">
            <v>REMOCAO DE PINTURA OLEO, ESMALTE, LATEX ACRILICO EM PAREDES</v>
          </cell>
          <cell r="D3115" t="str">
            <v>M2</v>
          </cell>
          <cell r="E3115">
            <v>2.2200000000000002</v>
          </cell>
        </row>
        <row r="3116">
          <cell r="B3116" t="str">
            <v>210820</v>
          </cell>
          <cell r="C3116" t="str">
            <v>REMOCAO DE PINTURA A OLEO, ESMALTE OU VERNIZ EM ESQUADRIAS DE MADEIRA</v>
          </cell>
          <cell r="D3116" t="str">
            <v>M2</v>
          </cell>
          <cell r="E3116">
            <v>3.23</v>
          </cell>
        </row>
        <row r="3117">
          <cell r="B3117" t="str">
            <v>210821</v>
          </cell>
          <cell r="C3117" t="str">
            <v>REMOCAO DE PINTURA A OLEO, ESMALTE, ALUMINIO, GRAFITE EM ESQUADRIAS DE FERRO</v>
          </cell>
          <cell r="D3117" t="str">
            <v>M2</v>
          </cell>
          <cell r="E3117">
            <v>3.49</v>
          </cell>
        </row>
        <row r="3118">
          <cell r="B3118" t="str">
            <v>210822</v>
          </cell>
          <cell r="C3118" t="str">
            <v>REMOCAO DE FOLHAS DE PORTAS OU JANELAS DE MADEIRA</v>
          </cell>
          <cell r="D3118" t="str">
            <v>UN</v>
          </cell>
          <cell r="E3118">
            <v>4.8899999999999997</v>
          </cell>
        </row>
        <row r="3119">
          <cell r="B3119" t="str">
            <v>210823</v>
          </cell>
          <cell r="C3119" t="str">
            <v>REMOCAO DE BATENTES DE MADEIRA</v>
          </cell>
          <cell r="D3119" t="str">
            <v>UN</v>
          </cell>
          <cell r="E3119">
            <v>21.75</v>
          </cell>
        </row>
        <row r="3120">
          <cell r="B3120" t="str">
            <v>210824</v>
          </cell>
          <cell r="C3120" t="str">
            <v>REMOCAO DE FECHADURAS DE EMBUTIR</v>
          </cell>
          <cell r="D3120" t="str">
            <v>UN</v>
          </cell>
          <cell r="E3120">
            <v>4.8899999999999997</v>
          </cell>
        </row>
        <row r="3121">
          <cell r="B3121" t="str">
            <v>210825</v>
          </cell>
          <cell r="C3121" t="str">
            <v>REMOCAO DE ESQUADRIAS METALICAS</v>
          </cell>
          <cell r="D3121" t="str">
            <v>M2</v>
          </cell>
          <cell r="E3121">
            <v>12.68</v>
          </cell>
        </row>
        <row r="3122">
          <cell r="B3122" t="str">
            <v>210826</v>
          </cell>
          <cell r="C3122" t="str">
            <v>REMOCAO DE VIDROS, INCLUSIVE RASPAGEM DE MASSA OU RETIRADA DE BAGUETES</v>
          </cell>
          <cell r="D3122" t="str">
            <v>M2</v>
          </cell>
          <cell r="E3122">
            <v>6.07</v>
          </cell>
        </row>
        <row r="3123">
          <cell r="B3123" t="str">
            <v>210827</v>
          </cell>
          <cell r="C3123" t="str">
            <v>REMOCAO DE TUBULACOES EM GERAL</v>
          </cell>
          <cell r="D3123" t="str">
            <v>M</v>
          </cell>
          <cell r="E3123">
            <v>3.32</v>
          </cell>
        </row>
        <row r="3124">
          <cell r="B3124" t="str">
            <v>210828</v>
          </cell>
          <cell r="C3124" t="str">
            <v>REMOCAO DE REGISTRO E VALVULAS DE DESCARGA</v>
          </cell>
          <cell r="D3124" t="str">
            <v>UN</v>
          </cell>
          <cell r="E3124">
            <v>44.46</v>
          </cell>
        </row>
        <row r="3125">
          <cell r="B3125" t="str">
            <v>210829</v>
          </cell>
          <cell r="C3125" t="str">
            <v>REMOCAO APARELHOS SANITARIOS, INCLUSIVE OS ACESSORIOS</v>
          </cell>
          <cell r="D3125" t="str">
            <v>UN</v>
          </cell>
          <cell r="E3125">
            <v>16.940000000000001</v>
          </cell>
        </row>
        <row r="3126">
          <cell r="B3126" t="str">
            <v>210830</v>
          </cell>
          <cell r="C3126" t="str">
            <v>REMOCAO DE CAIXAS ESTAMPADAS</v>
          </cell>
          <cell r="D3126" t="str">
            <v>UN</v>
          </cell>
          <cell r="E3126">
            <v>0.99</v>
          </cell>
        </row>
        <row r="3127">
          <cell r="B3127" t="str">
            <v>210831</v>
          </cell>
          <cell r="C3127" t="str">
            <v>REMOCAO DE INTERRUPTORES E TOMADAS</v>
          </cell>
          <cell r="D3127" t="str">
            <v>UN</v>
          </cell>
          <cell r="E3127">
            <v>8.16</v>
          </cell>
        </row>
        <row r="3128">
          <cell r="B3128" t="str">
            <v>210832</v>
          </cell>
          <cell r="C3128" t="str">
            <v>REMOCAO DE APARELHOS DE ILUMINACAO PARA LAMPADAS   INCANDESCENTES</v>
          </cell>
          <cell r="D3128" t="str">
            <v>UN</v>
          </cell>
          <cell r="E3128">
            <v>8.16</v>
          </cell>
        </row>
        <row r="3129">
          <cell r="B3129" t="str">
            <v>210833</v>
          </cell>
          <cell r="C3129" t="str">
            <v>REMOCAO DE APARELHOS DE ILUMINACAO PARA LAMPADAS FLUORESCENTE</v>
          </cell>
          <cell r="D3129" t="str">
            <v>UN</v>
          </cell>
          <cell r="E3129">
            <v>15.34</v>
          </cell>
        </row>
        <row r="3130">
          <cell r="B3130" t="str">
            <v>210834</v>
          </cell>
          <cell r="C3130" t="str">
            <v>REMOCAO DE FIOS ELETRICOS</v>
          </cell>
          <cell r="D3130" t="str">
            <v>M</v>
          </cell>
          <cell r="E3130">
            <v>0.99</v>
          </cell>
        </row>
        <row r="3131">
          <cell r="B3131" t="str">
            <v>210835</v>
          </cell>
          <cell r="C3131" t="str">
            <v>REMOCAO DE CERCA DE ARAME FARPADO 5 FIOS</v>
          </cell>
          <cell r="D3131" t="str">
            <v>M</v>
          </cell>
          <cell r="E3131">
            <v>6.49</v>
          </cell>
        </row>
        <row r="3132">
          <cell r="B3132" t="str">
            <v>210836</v>
          </cell>
          <cell r="C3132" t="str">
            <v>REMOCAO DE CERCA DE ARAME FARPADO 11 FIOS</v>
          </cell>
          <cell r="D3132" t="str">
            <v>M</v>
          </cell>
          <cell r="E3132">
            <v>10.65</v>
          </cell>
        </row>
        <row r="3133">
          <cell r="B3133" t="str">
            <v>210837</v>
          </cell>
          <cell r="C3133" t="str">
            <v>REMOCAO DE ARAME FARPADO DE CERCA DE ARAME FARPADO</v>
          </cell>
          <cell r="D3133" t="str">
            <v>M</v>
          </cell>
          <cell r="E3133">
            <v>4.16</v>
          </cell>
        </row>
        <row r="3134">
          <cell r="B3134" t="str">
            <v>210838</v>
          </cell>
          <cell r="C3134" t="str">
            <v>REMOCAO DE CERCA EM ALAMBRADO</v>
          </cell>
          <cell r="D3134" t="str">
            <v>M</v>
          </cell>
          <cell r="E3134">
            <v>18.670000000000002</v>
          </cell>
        </row>
        <row r="3135">
          <cell r="B3135" t="str">
            <v>210839</v>
          </cell>
          <cell r="C3135" t="str">
            <v>REMOCAO DE TELA DE ALAMBRADO DE CERCA EM ALAMBRADO</v>
          </cell>
          <cell r="D3135" t="str">
            <v>M</v>
          </cell>
          <cell r="E3135">
            <v>4.26</v>
          </cell>
        </row>
        <row r="3136">
          <cell r="B3136" t="str">
            <v>210840</v>
          </cell>
          <cell r="C3136" t="str">
            <v>REMOCAO DE PORTAO DE TELA</v>
          </cell>
          <cell r="D3136" t="str">
            <v>M2</v>
          </cell>
          <cell r="E3136">
            <v>2.89</v>
          </cell>
        </row>
        <row r="3138">
          <cell r="B3138" t="str">
            <v>210900</v>
          </cell>
          <cell r="C3138" t="str">
            <v>RECOLOCACAO, REFORMAS E LIMPEZA</v>
          </cell>
        </row>
        <row r="3139">
          <cell r="B3139" t="str">
            <v>210901</v>
          </cell>
          <cell r="C3139" t="str">
            <v>FORRO DE ESTUQUE DE TETOS E BEIRAIS</v>
          </cell>
          <cell r="D3139" t="str">
            <v>M2</v>
          </cell>
          <cell r="E3139">
            <v>80.510000000000005</v>
          </cell>
        </row>
        <row r="3140">
          <cell r="B3140" t="str">
            <v>210902</v>
          </cell>
          <cell r="C3140" t="str">
            <v>FORRO DE TABUAS APARELHADAS MACHO E FEMEA DE PINHO</v>
          </cell>
          <cell r="D3140" t="str">
            <v>M2</v>
          </cell>
          <cell r="E3140">
            <v>22.31</v>
          </cell>
        </row>
        <row r="3141">
          <cell r="B3141" t="str">
            <v>210903</v>
          </cell>
          <cell r="C3141" t="str">
            <v>FORRO DE TABUAS APARELHADAS MACHO E FEMEA DE PEROBA</v>
          </cell>
          <cell r="D3141" t="str">
            <v>M2</v>
          </cell>
          <cell r="E3141">
            <v>69.510000000000005</v>
          </cell>
        </row>
        <row r="3142">
          <cell r="B3142" t="str">
            <v>210904</v>
          </cell>
          <cell r="C3142" t="str">
            <v>REPREGAMENTO DE FORROS DE MADEIRA</v>
          </cell>
          <cell r="D3142" t="str">
            <v>M2</v>
          </cell>
          <cell r="E3142">
            <v>2.1800000000000002</v>
          </cell>
        </row>
        <row r="3143">
          <cell r="B3143" t="str">
            <v>210905</v>
          </cell>
          <cell r="C3143" t="str">
            <v>ESTRUTURA DE COBERTURA EM MADEIRA DE LEI EM TESOURA P/TELHAS CERAMICAS - VAOS ATE 7,00 M</v>
          </cell>
          <cell r="D3143" t="str">
            <v>M2</v>
          </cell>
          <cell r="E3143">
            <v>61.2</v>
          </cell>
        </row>
        <row r="3144">
          <cell r="B3144" t="str">
            <v>210906</v>
          </cell>
          <cell r="C3144" t="str">
            <v>ESTRUTURA DE COBERTURA EM MADEIRA DE LEI EM TESOURA P/TELHAS CERAMICAS - VAOS 7,01 A 10,0 M</v>
          </cell>
          <cell r="D3144" t="str">
            <v>M2</v>
          </cell>
          <cell r="E3144">
            <v>68.819999999999993</v>
          </cell>
        </row>
        <row r="3145">
          <cell r="B3145" t="str">
            <v>210907</v>
          </cell>
          <cell r="C3145" t="str">
            <v>ESTRUTURA DE COBERTURA EM MADEIRA DE LEI EM TESOURA PONTALETADAS (MISTA) P/TELHAS CERAMICAS</v>
          </cell>
          <cell r="D3145" t="str">
            <v>M2</v>
          </cell>
          <cell r="E3145">
            <v>53.65</v>
          </cell>
        </row>
        <row r="3146">
          <cell r="B3146" t="str">
            <v>210909</v>
          </cell>
          <cell r="C3146" t="str">
            <v>ESTRUTURA COBERTURA EM MADEIRA EM TESOURA PARA TELHAS ONDULADAS - VAOS ATE 7,00 M</v>
          </cell>
          <cell r="D3146" t="str">
            <v>M2</v>
          </cell>
          <cell r="E3146">
            <v>46.61</v>
          </cell>
        </row>
        <row r="3147">
          <cell r="B3147" t="str">
            <v>210912</v>
          </cell>
          <cell r="C3147" t="str">
            <v>RECOLOCACAO DE RIPAS</v>
          </cell>
          <cell r="D3147" t="str">
            <v>M</v>
          </cell>
          <cell r="E3147">
            <v>0.31</v>
          </cell>
        </row>
        <row r="3148">
          <cell r="B3148" t="str">
            <v>210913</v>
          </cell>
          <cell r="C3148" t="str">
            <v>RECOLOCACAO DE CAIBROS</v>
          </cell>
          <cell r="D3148" t="str">
            <v>M</v>
          </cell>
          <cell r="E3148">
            <v>2.5499999999999998</v>
          </cell>
        </row>
        <row r="3149">
          <cell r="B3149" t="str">
            <v>210914</v>
          </cell>
          <cell r="C3149" t="str">
            <v>RECOLOCACAO DE TELHAS TIPO FRANCESA</v>
          </cell>
          <cell r="D3149" t="str">
            <v>M2</v>
          </cell>
          <cell r="E3149">
            <v>11.57</v>
          </cell>
        </row>
        <row r="3150">
          <cell r="B3150" t="str">
            <v>210915</v>
          </cell>
          <cell r="C3150" t="str">
            <v>RECOLOCACAO DE TELHAS TIPO PAULISTA</v>
          </cell>
          <cell r="D3150" t="str">
            <v>M2</v>
          </cell>
          <cell r="E3150">
            <v>25.08</v>
          </cell>
        </row>
        <row r="3151">
          <cell r="B3151" t="str">
            <v>210916</v>
          </cell>
          <cell r="C3151" t="str">
            <v>RECOLOCACAO DE TELHAS ONDULADAS DE FIBROCIMENTO, ALUMINIO, PLASTICO</v>
          </cell>
          <cell r="D3151" t="str">
            <v>M2</v>
          </cell>
          <cell r="E3151">
            <v>7.22</v>
          </cell>
        </row>
        <row r="3152">
          <cell r="B3152" t="str">
            <v>210917</v>
          </cell>
          <cell r="C3152" t="str">
            <v>LIMPEZA DE PISOS CIMENTADO, CERAMICO, AZULEJOS,PEDRAS, PISO VINILICO, LADRILHO HIDRAULICO</v>
          </cell>
          <cell r="D3152" t="str">
            <v>M2</v>
          </cell>
          <cell r="E3152">
            <v>4.9800000000000004</v>
          </cell>
        </row>
        <row r="3153">
          <cell r="B3153" t="str">
            <v>210918</v>
          </cell>
          <cell r="C3153" t="str">
            <v>LIMPEZA DE VIDROS</v>
          </cell>
          <cell r="D3153" t="str">
            <v>M2</v>
          </cell>
          <cell r="E3153">
            <v>6.25</v>
          </cell>
        </row>
        <row r="3154">
          <cell r="B3154" t="str">
            <v>210919</v>
          </cell>
          <cell r="C3154" t="str">
            <v>LIMPEZA DE APARELHOS SANITARIOS, INCLUSIVE METAIS</v>
          </cell>
          <cell r="D3154" t="str">
            <v>UN</v>
          </cell>
          <cell r="E3154">
            <v>6.66</v>
          </cell>
        </row>
        <row r="3156">
          <cell r="B3156" t="str">
            <v>480000</v>
          </cell>
          <cell r="C3156" t="str">
            <v>RECUPERACAO DE ESTRUTURAS DE CONCRETO</v>
          </cell>
        </row>
        <row r="3157">
          <cell r="B3157" t="str">
            <v>480100</v>
          </cell>
          <cell r="C3157" t="str">
            <v>SERVICOS PRELIMINARES</v>
          </cell>
        </row>
        <row r="3158">
          <cell r="B3158" t="str">
            <v>480101</v>
          </cell>
          <cell r="C3158" t="str">
            <v>ANDAIMES TUBULARES</v>
          </cell>
          <cell r="D3158" t="str">
            <v>M3XME</v>
          </cell>
          <cell r="E3158">
            <v>9.0399999999999991</v>
          </cell>
        </row>
        <row r="3159">
          <cell r="B3159" t="str">
            <v>480102</v>
          </cell>
          <cell r="C3159" t="str">
            <v>PROTECAO COM TELA DE NAILON</v>
          </cell>
          <cell r="D3159" t="str">
            <v>M2</v>
          </cell>
          <cell r="E3159">
            <v>5.34</v>
          </cell>
        </row>
        <row r="3160">
          <cell r="B3160" t="str">
            <v>480103</v>
          </cell>
          <cell r="C3160" t="str">
            <v>CIMBRAMENTO DE MADEIRA</v>
          </cell>
          <cell r="D3160" t="str">
            <v>M3</v>
          </cell>
          <cell r="E3160">
            <v>25.29</v>
          </cell>
        </row>
        <row r="3161">
          <cell r="B3161" t="str">
            <v>480104</v>
          </cell>
          <cell r="C3161" t="str">
            <v>CIMBRAMENTO TUBULAR</v>
          </cell>
          <cell r="D3161" t="str">
            <v>M3XME</v>
          </cell>
          <cell r="E3161">
            <v>9.58</v>
          </cell>
        </row>
        <row r="3163">
          <cell r="B3163" t="str">
            <v>480200</v>
          </cell>
          <cell r="C3163" t="str">
            <v>PREPARO E LIMPEZA DO SUBSTRATO</v>
          </cell>
        </row>
        <row r="3164">
          <cell r="B3164" t="str">
            <v>480201</v>
          </cell>
          <cell r="C3164" t="str">
            <v>DEMARCACAO DAS AREAS DE REPAROS C/DISCO DE CORTE</v>
          </cell>
          <cell r="D3164" t="str">
            <v>M</v>
          </cell>
          <cell r="E3164">
            <v>2.5499999999999998</v>
          </cell>
        </row>
        <row r="3165">
          <cell r="B3165" t="str">
            <v>480202</v>
          </cell>
          <cell r="C3165" t="str">
            <v>HIDROJATEAMENTO DE ALTA PRESSAO C/AGUA QUENTE OU FRIA E SOLUCAO LIMPADORA (ATE 170 KGF/CM2)</v>
          </cell>
          <cell r="D3165" t="str">
            <v>M2</v>
          </cell>
          <cell r="E3165">
            <v>5.78</v>
          </cell>
        </row>
        <row r="3166">
          <cell r="B3166" t="str">
            <v>480203</v>
          </cell>
          <cell r="C3166" t="str">
            <v>HIDROJATEAMENTO DE ALTISSIMA PRESSAO C/AGUA QUENTE OU FRIA E SOLUCAO LIMPADORA (ACIMA DE 17 MPA)</v>
          </cell>
          <cell r="D3166" t="str">
            <v>M2</v>
          </cell>
          <cell r="E3166">
            <v>5.78</v>
          </cell>
        </row>
        <row r="3167">
          <cell r="B3167" t="str">
            <v>480204</v>
          </cell>
          <cell r="C3167" t="str">
            <v>UMEDECIMENTO DO SUBSTRATO</v>
          </cell>
          <cell r="D3167" t="str">
            <v>M2</v>
          </cell>
          <cell r="E3167">
            <v>2.58</v>
          </cell>
        </row>
        <row r="3168">
          <cell r="B3168" t="str">
            <v>480205</v>
          </cell>
          <cell r="C3168" t="str">
            <v>LIXAMENTO DO SUBSTRATO</v>
          </cell>
          <cell r="D3168" t="str">
            <v>M2</v>
          </cell>
          <cell r="E3168">
            <v>7.07</v>
          </cell>
        </row>
        <row r="3169">
          <cell r="B3169" t="str">
            <v>480206</v>
          </cell>
          <cell r="C3169" t="str">
            <v>ESCOVAMENTO MANUAL</v>
          </cell>
          <cell r="D3169" t="str">
            <v>M2</v>
          </cell>
          <cell r="E3169">
            <v>2.73</v>
          </cell>
        </row>
        <row r="3170">
          <cell r="B3170" t="str">
            <v>480207</v>
          </cell>
          <cell r="C3170" t="str">
            <v>APICOAMENTO MANUAL DE CONCRETO</v>
          </cell>
          <cell r="D3170" t="str">
            <v>M2</v>
          </cell>
          <cell r="E3170">
            <v>20.86</v>
          </cell>
        </row>
        <row r="3171">
          <cell r="B3171" t="str">
            <v>480208</v>
          </cell>
          <cell r="C3171" t="str">
            <v>ESCARIFICACAO DE CONCRETO ATE A PROFUNDIDADE DE 4 CM</v>
          </cell>
          <cell r="D3171" t="str">
            <v>M2</v>
          </cell>
          <cell r="E3171">
            <v>33.9</v>
          </cell>
        </row>
        <row r="3172">
          <cell r="B3172" t="str">
            <v>480211</v>
          </cell>
          <cell r="C3172" t="str">
            <v>DEMOLICAO DE CONCRETO ATE A PROFUNDIDADE DE 5 CM</v>
          </cell>
          <cell r="D3172" t="str">
            <v>M2</v>
          </cell>
          <cell r="E3172">
            <v>4.53</v>
          </cell>
        </row>
        <row r="3173">
          <cell r="B3173" t="str">
            <v>480212</v>
          </cell>
          <cell r="C3173" t="str">
            <v>DEMOLICAO DE CONCRETO ATE A PROFUNDIDADE DE 10 CM</v>
          </cell>
          <cell r="D3173" t="str">
            <v>M2</v>
          </cell>
          <cell r="E3173">
            <v>9.15</v>
          </cell>
        </row>
        <row r="3174">
          <cell r="B3174" t="str">
            <v>480213</v>
          </cell>
          <cell r="C3174" t="str">
            <v>JATEAMENTO COM AR COMPRIMIDO</v>
          </cell>
          <cell r="D3174" t="str">
            <v>M2</v>
          </cell>
          <cell r="E3174">
            <v>10.74</v>
          </cell>
        </row>
        <row r="3176">
          <cell r="B3176" t="str">
            <v>480300</v>
          </cell>
          <cell r="C3176" t="str">
            <v>TRATAMENTO DAS ARMADURAS</v>
          </cell>
        </row>
        <row r="3177">
          <cell r="B3177" t="str">
            <v>480301</v>
          </cell>
          <cell r="C3177" t="str">
            <v>LIXAMENTO DAS ARMADURAS</v>
          </cell>
          <cell r="D3177" t="str">
            <v>M</v>
          </cell>
          <cell r="E3177">
            <v>3.47</v>
          </cell>
        </row>
        <row r="3178">
          <cell r="B3178" t="str">
            <v>480302</v>
          </cell>
          <cell r="C3178" t="str">
            <v>EMENDAS POR TRANSPASSE</v>
          </cell>
          <cell r="D3178" t="str">
            <v>KG</v>
          </cell>
          <cell r="E3178">
            <v>3.13</v>
          </cell>
        </row>
        <row r="3179">
          <cell r="B3179" t="str">
            <v>480303</v>
          </cell>
          <cell r="C3179" t="str">
            <v>APLICACAO DE TINTA DE ALTO TEOR DE ZINCO</v>
          </cell>
          <cell r="D3179" t="str">
            <v>M</v>
          </cell>
          <cell r="E3179">
            <v>2.36</v>
          </cell>
        </row>
        <row r="3180">
          <cell r="B3180" t="str">
            <v>480304</v>
          </cell>
          <cell r="C3180" t="str">
            <v>APLICACAO DE REVESTIM.DE RESINA ACRILICA/CIMENTO,C/ALTA ALCALIN.E ADIT.INIBIDOR CORROSAO P/ARMADURAS</v>
          </cell>
          <cell r="D3180" t="str">
            <v>M2</v>
          </cell>
          <cell r="E3180">
            <v>7.23</v>
          </cell>
        </row>
        <row r="3181">
          <cell r="B3181" t="str">
            <v>480305</v>
          </cell>
          <cell r="C3181" t="str">
            <v>SUBSTITUICAO DE BARRAS DE ACO</v>
          </cell>
          <cell r="D3181" t="str">
            <v>KG</v>
          </cell>
          <cell r="E3181">
            <v>7.51</v>
          </cell>
        </row>
        <row r="3182">
          <cell r="B3182" t="str">
            <v>480306</v>
          </cell>
          <cell r="C3182" t="str">
            <v>COMPLEMENTACAO DE BARRAS DE ACO</v>
          </cell>
          <cell r="D3182" t="str">
            <v>KG</v>
          </cell>
          <cell r="E3182">
            <v>7.34</v>
          </cell>
        </row>
        <row r="3183">
          <cell r="B3183" t="str">
            <v>480307</v>
          </cell>
          <cell r="C3183" t="str">
            <v>JATEAMENTO COM MINERIO TIPO ESFERICO, GRANULOMETRIA 12/20, ALFA ALUMINA - 80%</v>
          </cell>
          <cell r="D3183" t="str">
            <v>M2</v>
          </cell>
          <cell r="E3183">
            <v>40.119999999999997</v>
          </cell>
        </row>
        <row r="3184">
          <cell r="B3184" t="str">
            <v>480308</v>
          </cell>
          <cell r="C3184" t="str">
            <v>JATEAMENTO COM ESCORIA DE COBRE</v>
          </cell>
          <cell r="D3184" t="str">
            <v>M2</v>
          </cell>
          <cell r="E3184">
            <v>49.34</v>
          </cell>
        </row>
        <row r="3185">
          <cell r="B3185" t="str">
            <v>480309</v>
          </cell>
          <cell r="C3185" t="str">
            <v>LIMPEZA DE SUPERFICIE ATRAVES DE JATO DE AREIA UMIDO</v>
          </cell>
          <cell r="D3185" t="str">
            <v>M2</v>
          </cell>
          <cell r="E3185">
            <v>28.58</v>
          </cell>
        </row>
        <row r="3187">
          <cell r="B3187" t="str">
            <v>480400</v>
          </cell>
          <cell r="C3187" t="str">
            <v>REPARO LOCALIZADO</v>
          </cell>
        </row>
        <row r="3188">
          <cell r="B3188" t="str">
            <v>480401</v>
          </cell>
          <cell r="C3188" t="str">
            <v>ARGAMASSA BASE CIMENTO MODIFICADA COM POLIMEROS ESPESSURA ATE 3 CM</v>
          </cell>
          <cell r="D3188" t="str">
            <v>M2</v>
          </cell>
          <cell r="E3188">
            <v>187.15</v>
          </cell>
        </row>
        <row r="3189">
          <cell r="B3189" t="str">
            <v>480402</v>
          </cell>
          <cell r="C3189" t="str">
            <v>ARGAMASSA BASE CIMENTO MODIFICADA COM POLIMEROS ESPESSURA ATE 5 CM</v>
          </cell>
          <cell r="D3189" t="str">
            <v>M2</v>
          </cell>
          <cell r="E3189">
            <v>311.95999999999998</v>
          </cell>
        </row>
        <row r="3190">
          <cell r="B3190" t="str">
            <v>480403</v>
          </cell>
          <cell r="C3190" t="str">
            <v>ARGAMASSA BASE CIMENTO MODIFICADA COM POLIMEROS</v>
          </cell>
          <cell r="D3190" t="str">
            <v>M3</v>
          </cell>
          <cell r="E3190">
            <v>6240.33</v>
          </cell>
        </row>
        <row r="3191">
          <cell r="B3191" t="str">
            <v>480404</v>
          </cell>
          <cell r="C3191" t="str">
            <v>ARGAMASSA BASE EPOXI ESPESSURA ATE 3 CM</v>
          </cell>
          <cell r="D3191" t="str">
            <v>M2</v>
          </cell>
          <cell r="E3191">
            <v>1299.83</v>
          </cell>
        </row>
        <row r="3192">
          <cell r="B3192" t="str">
            <v>480405</v>
          </cell>
          <cell r="C3192" t="str">
            <v>ESTANCAMENTO DE INFILTRACAO COM CIMENTO DE PEGA ULTRA RAPIDA</v>
          </cell>
          <cell r="D3192" t="str">
            <v>M2</v>
          </cell>
          <cell r="E3192">
            <v>242.23</v>
          </cell>
        </row>
        <row r="3193">
          <cell r="B3193" t="str">
            <v>480406</v>
          </cell>
          <cell r="C3193" t="str">
            <v>APLICACAO DE ARGAMASSA TIPO DRY PACK PARA REPAROS</v>
          </cell>
          <cell r="D3193" t="str">
            <v>M3</v>
          </cell>
          <cell r="E3193">
            <v>4542.26</v>
          </cell>
        </row>
        <row r="3194">
          <cell r="B3194" t="str">
            <v>480407</v>
          </cell>
          <cell r="C3194" t="str">
            <v>APLICACAO DE ARGAMASSA TIPO DRY PACK PARA TIRANTES</v>
          </cell>
          <cell r="D3194" t="str">
            <v>UN</v>
          </cell>
          <cell r="E3194">
            <v>9.2899999999999991</v>
          </cell>
        </row>
        <row r="3195">
          <cell r="B3195" t="str">
            <v>480408</v>
          </cell>
          <cell r="C3195" t="str">
            <v>GRAUTE MINERAL</v>
          </cell>
          <cell r="D3195" t="str">
            <v>M3</v>
          </cell>
          <cell r="E3195">
            <v>1234.4100000000001</v>
          </cell>
        </row>
        <row r="3196">
          <cell r="B3196" t="str">
            <v>480409</v>
          </cell>
          <cell r="C3196" t="str">
            <v>GRAUTE MINERAL E PEDRISCOS</v>
          </cell>
          <cell r="D3196" t="str">
            <v>M3</v>
          </cell>
          <cell r="E3196">
            <v>924.92</v>
          </cell>
        </row>
        <row r="3197">
          <cell r="B3197" t="str">
            <v>480410</v>
          </cell>
          <cell r="C3197" t="str">
            <v>FORMA PARA REPAROS PROFUNDOS</v>
          </cell>
          <cell r="D3197" t="str">
            <v>M2</v>
          </cell>
          <cell r="E3197">
            <v>90.37</v>
          </cell>
        </row>
        <row r="3198">
          <cell r="B3198" t="str">
            <v>480411</v>
          </cell>
          <cell r="C3198" t="str">
            <v>MICRO CONCRETO MODIFICADO COM POLIMEROS</v>
          </cell>
          <cell r="D3198" t="str">
            <v>M3</v>
          </cell>
          <cell r="E3198">
            <v>2857.26</v>
          </cell>
        </row>
        <row r="3199">
          <cell r="B3199" t="str">
            <v>480412</v>
          </cell>
          <cell r="C3199" t="str">
            <v>APLICACAO DE MEMBRANA DE CURA QUIMICA</v>
          </cell>
          <cell r="D3199" t="str">
            <v>M2</v>
          </cell>
          <cell r="E3199">
            <v>4.1399999999999997</v>
          </cell>
        </row>
        <row r="3200">
          <cell r="B3200" t="str">
            <v>480413</v>
          </cell>
          <cell r="C3200" t="str">
            <v>CONCRETO PROJETADO EM PAREDES</v>
          </cell>
          <cell r="D3200" t="str">
            <v>M3</v>
          </cell>
          <cell r="E3200">
            <v>850.18</v>
          </cell>
        </row>
        <row r="3201">
          <cell r="B3201" t="str">
            <v>480414</v>
          </cell>
          <cell r="C3201" t="str">
            <v>CONCRETO PROJETADO EM TETOS</v>
          </cell>
          <cell r="D3201" t="str">
            <v>M3</v>
          </cell>
          <cell r="E3201">
            <v>937.62</v>
          </cell>
        </row>
        <row r="3202">
          <cell r="B3202" t="str">
            <v>480415</v>
          </cell>
          <cell r="C3202" t="str">
            <v>ARGAMASSA PROJETADA EM PAREDES</v>
          </cell>
          <cell r="D3202" t="str">
            <v>M3</v>
          </cell>
          <cell r="E3202">
            <v>849.19</v>
          </cell>
        </row>
        <row r="3203">
          <cell r="B3203" t="str">
            <v>480416</v>
          </cell>
          <cell r="C3203" t="str">
            <v>ARGAMASSA PROJETADA EM TETOS</v>
          </cell>
          <cell r="D3203" t="str">
            <v>M3</v>
          </cell>
          <cell r="E3203">
            <v>937.23</v>
          </cell>
        </row>
        <row r="3204">
          <cell r="B3204" t="str">
            <v>480417</v>
          </cell>
          <cell r="C3204" t="str">
            <v>ARGAMASSA A BASE DE CIMENTO MODIFICADA COM POLIMEROS, ESPESSURA ATE 2 CM</v>
          </cell>
          <cell r="D3204" t="str">
            <v>M2</v>
          </cell>
          <cell r="E3204">
            <v>124.79</v>
          </cell>
        </row>
        <row r="3205">
          <cell r="B3205" t="str">
            <v>480418</v>
          </cell>
          <cell r="C3205" t="str">
            <v>MICRO CONRETO MODIFICADO COM POLIMEROS, COM TRACO REALIZADO IN LOCO</v>
          </cell>
          <cell r="D3205" t="str">
            <v>M3</v>
          </cell>
          <cell r="E3205">
            <v>806.21</v>
          </cell>
        </row>
        <row r="3207">
          <cell r="B3207" t="str">
            <v>480500</v>
          </cell>
          <cell r="C3207" t="str">
            <v>REPARO EM JUNTAS</v>
          </cell>
        </row>
        <row r="3208">
          <cell r="B3208" t="str">
            <v>480501</v>
          </cell>
          <cell r="C3208" t="str">
            <v>RETIRADA DA JUNTA DE PERFIL VULCANIZADO</v>
          </cell>
          <cell r="D3208" t="str">
            <v>M</v>
          </cell>
          <cell r="E3208">
            <v>13.1</v>
          </cell>
        </row>
        <row r="3209">
          <cell r="B3209" t="str">
            <v>480502</v>
          </cell>
          <cell r="C3209" t="str">
            <v>DESOBSTRUCAO DA JUNTA</v>
          </cell>
          <cell r="D3209" t="str">
            <v>M</v>
          </cell>
          <cell r="E3209">
            <v>8.69</v>
          </cell>
        </row>
        <row r="3210">
          <cell r="B3210" t="str">
            <v>480503</v>
          </cell>
          <cell r="C3210" t="str">
            <v>PERFIL VULCANIZADO A BASE DE POLICLOROPRENO L=10 MM</v>
          </cell>
          <cell r="D3210" t="str">
            <v>M</v>
          </cell>
          <cell r="E3210">
            <v>45.63</v>
          </cell>
        </row>
        <row r="3211">
          <cell r="B3211" t="str">
            <v>480504</v>
          </cell>
          <cell r="C3211" t="str">
            <v>PERFIL VULCANIZADO A BASE DE POLICLOROPRENO L=20 MM</v>
          </cell>
          <cell r="D3211" t="str">
            <v>M</v>
          </cell>
          <cell r="E3211">
            <v>65.84</v>
          </cell>
        </row>
        <row r="3212">
          <cell r="B3212" t="str">
            <v>480505</v>
          </cell>
          <cell r="C3212" t="str">
            <v>PERFIL VULCANIZADO A BASE DE POLICLOROPRENO L=25 MM</v>
          </cell>
          <cell r="D3212" t="str">
            <v>M</v>
          </cell>
          <cell r="E3212">
            <v>92.38</v>
          </cell>
        </row>
        <row r="3213">
          <cell r="B3213" t="str">
            <v>480506</v>
          </cell>
          <cell r="C3213" t="str">
            <v>PERFIL VULCANIZADO A BASE DE POLICLOROPRENO L=30 MM</v>
          </cell>
          <cell r="D3213" t="str">
            <v>M</v>
          </cell>
          <cell r="E3213">
            <v>110.05</v>
          </cell>
        </row>
        <row r="3214">
          <cell r="B3214" t="str">
            <v>480507</v>
          </cell>
          <cell r="C3214" t="str">
            <v>PERFIL VULCANIZADO A BASE DE POLICLOROPRENO L=35 MM</v>
          </cell>
          <cell r="D3214" t="str">
            <v>M</v>
          </cell>
          <cell r="E3214">
            <v>169.45</v>
          </cell>
        </row>
        <row r="3215">
          <cell r="B3215" t="str">
            <v>480508</v>
          </cell>
          <cell r="C3215" t="str">
            <v>PERFIL VULCANIZADO A BASE DE POLICLOROPRENO L=40 MM</v>
          </cell>
          <cell r="D3215" t="str">
            <v>M</v>
          </cell>
          <cell r="E3215">
            <v>227.57</v>
          </cell>
        </row>
        <row r="3216">
          <cell r="B3216" t="str">
            <v>480509</v>
          </cell>
          <cell r="C3216" t="str">
            <v>PERFIL VULCANIZADO A BASE DE POLICLOROPRENO L=50 MM</v>
          </cell>
          <cell r="D3216" t="str">
            <v>M</v>
          </cell>
          <cell r="E3216">
            <v>310.95999999999998</v>
          </cell>
        </row>
        <row r="3217">
          <cell r="B3217" t="str">
            <v>480510</v>
          </cell>
          <cell r="C3217" t="str">
            <v>RECOMPOSICAO DE BORDA DE CONCRETO COM ARGAMASSA EPOXIDICA</v>
          </cell>
          <cell r="D3217" t="str">
            <v>M</v>
          </cell>
          <cell r="E3217">
            <v>52.29</v>
          </cell>
        </row>
        <row r="3218">
          <cell r="B3218" t="str">
            <v>480511</v>
          </cell>
          <cell r="C3218" t="str">
            <v>RECOMPOSICAO DE BORDA DE CONCRETO COM ARGAMASSA POLIMERICA</v>
          </cell>
          <cell r="D3218" t="str">
            <v>M</v>
          </cell>
          <cell r="E3218">
            <v>19.37</v>
          </cell>
        </row>
        <row r="3219">
          <cell r="B3219" t="str">
            <v>480512</v>
          </cell>
          <cell r="C3219" t="str">
            <v>VEDACAO DE JUNTAS COM MASTIQUE ELASTICO DE POLIURETANO</v>
          </cell>
          <cell r="D3219" t="str">
            <v>M</v>
          </cell>
          <cell r="E3219">
            <v>27.25</v>
          </cell>
        </row>
        <row r="3220">
          <cell r="B3220" t="str">
            <v>480513</v>
          </cell>
          <cell r="C3220" t="str">
            <v>VEDACAO DE JUNTAS COM MASTIQUE ELASTICO DE SILICONE</v>
          </cell>
          <cell r="D3220" t="str">
            <v>M</v>
          </cell>
          <cell r="E3220">
            <v>18.260000000000002</v>
          </cell>
        </row>
        <row r="3221">
          <cell r="B3221" t="str">
            <v>480514</v>
          </cell>
          <cell r="C3221" t="str">
            <v>VEDACAO DE JUNTAS COM SELANTE ELASTICO TIXOTROPICO A BASE DE POLISSULFETO ORGANICO</v>
          </cell>
          <cell r="D3221" t="str">
            <v>M</v>
          </cell>
          <cell r="E3221">
            <v>20.05</v>
          </cell>
        </row>
        <row r="3223">
          <cell r="B3223" t="str">
            <v>480600</v>
          </cell>
          <cell r="C3223" t="str">
            <v>REPAROS E TRATAMENTO DE TRINCAS E FISSURAS</v>
          </cell>
        </row>
        <row r="3224">
          <cell r="B3224" t="str">
            <v>480601</v>
          </cell>
          <cell r="C3224" t="str">
            <v>TRATAMENTO FLEXIVEL COM MASTIQUE ELASTICO BASE POLIURETANO</v>
          </cell>
          <cell r="D3224" t="str">
            <v>M</v>
          </cell>
          <cell r="E3224">
            <v>41.54</v>
          </cell>
        </row>
        <row r="3225">
          <cell r="B3225" t="str">
            <v>480602</v>
          </cell>
          <cell r="C3225" t="str">
            <v>TRATAMENTO FLEXIVEL COM MASTIQUE ELASTICO BASE SILICONE</v>
          </cell>
          <cell r="D3225" t="str">
            <v>M</v>
          </cell>
          <cell r="E3225">
            <v>36.04</v>
          </cell>
        </row>
        <row r="3226">
          <cell r="B3226" t="str">
            <v>480603</v>
          </cell>
          <cell r="C3226" t="str">
            <v>TRATAMENTO FLEXIVEL COM SELANTE ELASTICO TIXOTROPICO A BASE DE POLISSULFETO ORGANICO</v>
          </cell>
          <cell r="D3226" t="str">
            <v>M</v>
          </cell>
          <cell r="E3226">
            <v>36.799999999999997</v>
          </cell>
        </row>
        <row r="3227">
          <cell r="B3227" t="str">
            <v>480604</v>
          </cell>
          <cell r="C3227" t="str">
            <v>TRATAMENTO FLEXIVEL COM INJECAO DE SELANTE A BASE DE POLIURETANO HIDROATIVADO</v>
          </cell>
          <cell r="D3227" t="str">
            <v>M</v>
          </cell>
          <cell r="E3227">
            <v>291.19</v>
          </cell>
        </row>
        <row r="3228">
          <cell r="B3228" t="str">
            <v>480605</v>
          </cell>
          <cell r="C3228" t="str">
            <v>TRATAMENTO FLEXIVEL COM PERFIL PRE MOLDADO DE NEOPRENE DE ATE 50 MM DE LARGURA</v>
          </cell>
          <cell r="D3228" t="str">
            <v>M</v>
          </cell>
          <cell r="E3228">
            <v>318.49</v>
          </cell>
        </row>
        <row r="3229">
          <cell r="B3229" t="str">
            <v>480606</v>
          </cell>
          <cell r="C3229" t="str">
            <v>TRATAMENTO FLEXIVEL COM PERFIL PRE MOLDADO DE NEOPRENE DE ATE 25 MM DE LARGURA</v>
          </cell>
          <cell r="D3229" t="str">
            <v>M</v>
          </cell>
          <cell r="E3229">
            <v>98.81</v>
          </cell>
        </row>
        <row r="3230">
          <cell r="B3230" t="str">
            <v>480607</v>
          </cell>
          <cell r="C3230" t="str">
            <v>TRATAMENTO FLEXIVEL COM PERFIL PRE MOLDADO DE NEOPRENE DE ATE 10 MM DE LARGURA</v>
          </cell>
          <cell r="D3230" t="str">
            <v>M</v>
          </cell>
          <cell r="E3230">
            <v>51.84</v>
          </cell>
        </row>
        <row r="3231">
          <cell r="B3231" t="str">
            <v>480608</v>
          </cell>
          <cell r="C3231" t="str">
            <v>TRATAMENTO FLEXIVEL COM INJECAO DE ESPUMA A BASE DE POLIURETANO HIDROATIVO</v>
          </cell>
          <cell r="D3231" t="str">
            <v>M</v>
          </cell>
          <cell r="E3231">
            <v>145.52000000000001</v>
          </cell>
        </row>
        <row r="3232">
          <cell r="B3232" t="str">
            <v>480609</v>
          </cell>
          <cell r="C3232" t="str">
            <v>TRATAMENTO FLEXIVEL COM INJECAO DE GEL A BASE DE POLIURETANO HIDROATIVADO</v>
          </cell>
          <cell r="D3232" t="str">
            <v>M</v>
          </cell>
          <cell r="E3232">
            <v>145.52000000000001</v>
          </cell>
        </row>
        <row r="3233">
          <cell r="B3233" t="str">
            <v>480610</v>
          </cell>
          <cell r="C3233" t="str">
            <v>TRATAMENTO RIGIDO POR TAMPONAMENTO COM INJECAO DE RESINA EPOXI</v>
          </cell>
          <cell r="D3233" t="str">
            <v>M</v>
          </cell>
          <cell r="E3233">
            <v>232.69</v>
          </cell>
        </row>
        <row r="3234">
          <cell r="B3234" t="str">
            <v>480611</v>
          </cell>
          <cell r="C3234" t="str">
            <v>TRATAMENTO RIGIDO POR TAMPONAMENTO COM INJECAO DE RESINA EPOXI</v>
          </cell>
          <cell r="D3234" t="str">
            <v>KG</v>
          </cell>
          <cell r="E3234">
            <v>111.66</v>
          </cell>
        </row>
        <row r="3235">
          <cell r="B3235" t="str">
            <v>480612</v>
          </cell>
          <cell r="C3235" t="str">
            <v>REPARO ESTRUTURAL DE VIGAS, LAJES E PILARES COM APLICACAO DE GRAUTE, VAOS DE 35,0 A 70,0 MM</v>
          </cell>
          <cell r="D3235" t="str">
            <v>M</v>
          </cell>
          <cell r="E3235">
            <v>19</v>
          </cell>
        </row>
        <row r="3236">
          <cell r="B3236" t="str">
            <v>480613</v>
          </cell>
          <cell r="C3236" t="str">
            <v>TRATAMENTO DE MICRO FISSURAS POR SILICATACAO OU FLUORSILICATACAO</v>
          </cell>
          <cell r="D3236" t="str">
            <v>M</v>
          </cell>
          <cell r="E3236">
            <v>6.68</v>
          </cell>
        </row>
        <row r="3238">
          <cell r="B3238" t="str">
            <v>480700</v>
          </cell>
          <cell r="C3238" t="str">
            <v>ANCORAGEM DE BARRAS DE ACO</v>
          </cell>
        </row>
        <row r="3239">
          <cell r="B3239" t="str">
            <v>480701</v>
          </cell>
          <cell r="C3239" t="str">
            <v>ANCORAGEM DE BARRAS DE ACO, DIAM.=6,3 MM, COM RESINA DE POLIESTER</v>
          </cell>
          <cell r="D3239" t="str">
            <v>UN</v>
          </cell>
          <cell r="E3239">
            <v>3.93</v>
          </cell>
        </row>
        <row r="3240">
          <cell r="B3240" t="str">
            <v>480702</v>
          </cell>
          <cell r="C3240" t="str">
            <v>ANCORAGEM DE BARRAS DE ACO, DIAM.=10,0 MM, COM RESINA DE POLIESTER</v>
          </cell>
          <cell r="D3240" t="str">
            <v>UN</v>
          </cell>
          <cell r="E3240">
            <v>4.41</v>
          </cell>
        </row>
        <row r="3241">
          <cell r="B3241" t="str">
            <v>480703</v>
          </cell>
          <cell r="C3241" t="str">
            <v>ANCORAGEM DE BARRAS DE ACO, DIAM.=12,5 MM, COM RESINA DE POLIESTER</v>
          </cell>
          <cell r="D3241" t="str">
            <v>UN</v>
          </cell>
          <cell r="E3241">
            <v>5.61</v>
          </cell>
        </row>
        <row r="3242">
          <cell r="B3242" t="str">
            <v>480704</v>
          </cell>
          <cell r="C3242" t="str">
            <v>ANCORAGEM DE BARRAS DE ACO, DIAM.=16,0 MM, COM RESINA DE POLIESTER</v>
          </cell>
          <cell r="D3242" t="str">
            <v>UN</v>
          </cell>
          <cell r="E3242">
            <v>6.63</v>
          </cell>
        </row>
        <row r="3243">
          <cell r="B3243" t="str">
            <v>480705</v>
          </cell>
          <cell r="C3243" t="str">
            <v>ANCORAGEM DE BARRAS DE ACO, DIAM.=20,0 MM, COM RESINA DE POLIESTER</v>
          </cell>
          <cell r="D3243" t="str">
            <v>UN</v>
          </cell>
          <cell r="E3243">
            <v>8.07</v>
          </cell>
        </row>
        <row r="3244">
          <cell r="B3244" t="str">
            <v>480706</v>
          </cell>
          <cell r="C3244" t="str">
            <v>ANCORAGEM DE BARRAS DE ACO, DIAM.=6,3 MM, COM RESINA EPOXI</v>
          </cell>
          <cell r="D3244" t="str">
            <v>UN</v>
          </cell>
          <cell r="E3244">
            <v>2.3199999999999998</v>
          </cell>
        </row>
        <row r="3245">
          <cell r="B3245" t="str">
            <v>480707</v>
          </cell>
          <cell r="C3245" t="str">
            <v>ANCORAGEM DE BARRAS DE ACO, DIAM.=10,0 MM, COM RESINA EPOXI</v>
          </cell>
          <cell r="D3245" t="str">
            <v>UN</v>
          </cell>
          <cell r="E3245">
            <v>2.76</v>
          </cell>
        </row>
        <row r="3246">
          <cell r="B3246" t="str">
            <v>480708</v>
          </cell>
          <cell r="C3246" t="str">
            <v>ANCORAGEM DE BARRAS DE ACO, DIAM.=12,5 MM, COM RESINA EPOXI</v>
          </cell>
          <cell r="D3246" t="str">
            <v>UN</v>
          </cell>
          <cell r="E3246">
            <v>3.07</v>
          </cell>
        </row>
        <row r="3247">
          <cell r="B3247" t="str">
            <v>480709</v>
          </cell>
          <cell r="C3247" t="str">
            <v>ANCORAGEM DE BARRAS DE ACO, DIAM.=16,0 MM, COM RESINA EPOXI</v>
          </cell>
          <cell r="D3247" t="str">
            <v>UN</v>
          </cell>
          <cell r="E3247">
            <v>3.67</v>
          </cell>
        </row>
        <row r="3248">
          <cell r="B3248" t="str">
            <v>480710</v>
          </cell>
          <cell r="C3248" t="str">
            <v>ANCORAGEM DE BARRAS DE ACO, DIAM.=20,0 MM, COM RESINA EPOXI</v>
          </cell>
          <cell r="D3248" t="str">
            <v>UN</v>
          </cell>
          <cell r="E3248">
            <v>4.3600000000000003</v>
          </cell>
        </row>
        <row r="3250">
          <cell r="B3250" t="str">
            <v>480800</v>
          </cell>
          <cell r="C3250" t="str">
            <v>CHUMBADORES</v>
          </cell>
        </row>
        <row r="3251">
          <cell r="B3251" t="str">
            <v>480801</v>
          </cell>
          <cell r="C3251" t="str">
            <v>FORNECIMENTO E COLOCACAO DE CHUMBADORES QUIMICOS DIAM.=3/4"</v>
          </cell>
          <cell r="D3251" t="str">
            <v>UN</v>
          </cell>
          <cell r="E3251">
            <v>35.96</v>
          </cell>
        </row>
        <row r="3252">
          <cell r="B3252" t="str">
            <v>480802</v>
          </cell>
          <cell r="C3252" t="str">
            <v>FORNECIMENTO E COLOCACAO DE CHUMBADORES QUIMICOS DIAM.=1/2"</v>
          </cell>
          <cell r="D3252" t="str">
            <v>UN</v>
          </cell>
          <cell r="E3252">
            <v>12.44</v>
          </cell>
        </row>
        <row r="3253">
          <cell r="B3253" t="str">
            <v>480803</v>
          </cell>
          <cell r="C3253" t="str">
            <v>FORNECIMENTO E COLOCACAO DE CHUMBADORES QUIMICOS DIAM.=3/8"</v>
          </cell>
          <cell r="D3253" t="str">
            <v>UN</v>
          </cell>
          <cell r="E3253">
            <v>8.09</v>
          </cell>
        </row>
        <row r="3254">
          <cell r="B3254" t="str">
            <v>480804</v>
          </cell>
          <cell r="C3254" t="str">
            <v>FORNECIMENTO E COLOCACAO DE CHUMBADORES EXPANSIVEIS DIAM.=3/4"</v>
          </cell>
          <cell r="D3254" t="str">
            <v>UN</v>
          </cell>
          <cell r="E3254">
            <v>9.69</v>
          </cell>
        </row>
        <row r="3255">
          <cell r="B3255" t="str">
            <v>480805</v>
          </cell>
          <cell r="C3255" t="str">
            <v>FORNECIMENTO E COLOCACAO DE CHUMBADORES EXPANSIVEIS DIAM.=1/2"</v>
          </cell>
          <cell r="D3255" t="str">
            <v>UN</v>
          </cell>
          <cell r="E3255">
            <v>4.88</v>
          </cell>
        </row>
        <row r="3256">
          <cell r="B3256" t="str">
            <v>480806</v>
          </cell>
          <cell r="C3256" t="str">
            <v>FORNECIMENTO E COLOCACAO DE CHUMBADORES EXPANSIVEIS DIAM.=3/8"</v>
          </cell>
          <cell r="D3256" t="str">
            <v>UN</v>
          </cell>
          <cell r="E3256">
            <v>3.07</v>
          </cell>
        </row>
        <row r="3258">
          <cell r="B3258" t="str">
            <v>480900</v>
          </cell>
          <cell r="C3258" t="str">
            <v>FUROS EM CONCRETO</v>
          </cell>
        </row>
        <row r="3259">
          <cell r="B3259" t="str">
            <v>480901</v>
          </cell>
          <cell r="C3259" t="str">
            <v>FUROS EM CONCRETO COM DIAM.=3/8" E PROFUNDIDADE 10 CM</v>
          </cell>
          <cell r="D3259" t="str">
            <v>UN</v>
          </cell>
          <cell r="E3259">
            <v>3.23</v>
          </cell>
        </row>
        <row r="3260">
          <cell r="B3260" t="str">
            <v>480902</v>
          </cell>
          <cell r="C3260" t="str">
            <v>FUROS EM CONCRETO COM DIAM.=3/8" E PROFUNDIDADE 20 CM</v>
          </cell>
          <cell r="D3260" t="str">
            <v>UN</v>
          </cell>
          <cell r="E3260">
            <v>7.99</v>
          </cell>
        </row>
        <row r="3261">
          <cell r="B3261" t="str">
            <v>480903</v>
          </cell>
          <cell r="C3261" t="str">
            <v>FUROS EM CONCRETO COM DIAM.=3/8" E PROFUNDIDADE 30 CM</v>
          </cell>
          <cell r="D3261" t="str">
            <v>UN</v>
          </cell>
          <cell r="E3261">
            <v>50.89</v>
          </cell>
        </row>
        <row r="3262">
          <cell r="B3262" t="str">
            <v>480904</v>
          </cell>
          <cell r="C3262" t="str">
            <v>FUROS EM CONCRETO COM DIAM.=1/2" E PROFUNDIDADE 10 CM</v>
          </cell>
          <cell r="D3262" t="str">
            <v>UN</v>
          </cell>
          <cell r="E3262">
            <v>3.99</v>
          </cell>
        </row>
        <row r="3263">
          <cell r="B3263" t="str">
            <v>480905</v>
          </cell>
          <cell r="C3263" t="str">
            <v>FUROS EM CONCRETO COM DIAM.=1/2" E PROFUNDIDADE 20 CM</v>
          </cell>
          <cell r="D3263" t="str">
            <v>UN</v>
          </cell>
          <cell r="E3263">
            <v>11.43</v>
          </cell>
        </row>
        <row r="3264">
          <cell r="B3264" t="str">
            <v>480906</v>
          </cell>
          <cell r="C3264" t="str">
            <v>FUROS EM CONCRETO COM DIAM.=1/2" E PROFUNDIDADE 30 CM</v>
          </cell>
          <cell r="D3264" t="str">
            <v>UN</v>
          </cell>
          <cell r="E3264">
            <v>65.709999999999994</v>
          </cell>
        </row>
        <row r="3265">
          <cell r="B3265" t="str">
            <v>480907</v>
          </cell>
          <cell r="C3265" t="str">
            <v>FUROS EM CONCRETO COM DIAM.=3/4" E PROFUNDIDADE 10 CM</v>
          </cell>
          <cell r="D3265" t="str">
            <v>UN</v>
          </cell>
          <cell r="E3265">
            <v>7.48</v>
          </cell>
        </row>
        <row r="3266">
          <cell r="B3266" t="str">
            <v>480908</v>
          </cell>
          <cell r="C3266" t="str">
            <v>FUROS EM CONCRETO COM DIAM.=3/4" E PROFUNDIDADE 20 CM</v>
          </cell>
          <cell r="D3266" t="str">
            <v>UN</v>
          </cell>
          <cell r="E3266">
            <v>19.59</v>
          </cell>
        </row>
        <row r="3267">
          <cell r="B3267" t="str">
            <v>480909</v>
          </cell>
          <cell r="C3267" t="str">
            <v>FUROS EM CONCRETO COM DIAM.=3/4" E PROFUNDIDADE 30 CM</v>
          </cell>
          <cell r="D3267" t="str">
            <v>UN</v>
          </cell>
          <cell r="E3267">
            <v>72.290000000000006</v>
          </cell>
        </row>
        <row r="3268">
          <cell r="B3268" t="str">
            <v>480910</v>
          </cell>
          <cell r="C3268" t="str">
            <v>FUROS EM CONCRETO COM DIAM.=1" E PROFUNDIDADE 10 CM</v>
          </cell>
          <cell r="D3268" t="str">
            <v>UN</v>
          </cell>
          <cell r="E3268">
            <v>12.27</v>
          </cell>
        </row>
        <row r="3269">
          <cell r="B3269" t="str">
            <v>480911</v>
          </cell>
          <cell r="C3269" t="str">
            <v>FUROS EM CONCRETO COM DIAM.=1" E PROFUNDIDADE 20 CM</v>
          </cell>
          <cell r="D3269" t="str">
            <v>UN</v>
          </cell>
          <cell r="E3269">
            <v>26.01</v>
          </cell>
        </row>
        <row r="3270">
          <cell r="B3270" t="str">
            <v>480912</v>
          </cell>
          <cell r="C3270" t="str">
            <v>FUROS EM CONCRETO COM DIAM.=1" E PROFUNDIDADE 30 CM</v>
          </cell>
          <cell r="D3270" t="str">
            <v>UN</v>
          </cell>
          <cell r="E3270">
            <v>75.88</v>
          </cell>
        </row>
        <row r="3272">
          <cell r="B3272" t="str">
            <v>481000</v>
          </cell>
          <cell r="C3272" t="str">
            <v>PONTES DE ADERENCIA</v>
          </cell>
        </row>
        <row r="3273">
          <cell r="B3273" t="str">
            <v>481001</v>
          </cell>
          <cell r="C3273" t="str">
            <v>PREPARACAO E APLICACAO DE PONTE DE ADERENCIA COM ADESIVO BASE ACRILICA</v>
          </cell>
          <cell r="D3273" t="str">
            <v>M2</v>
          </cell>
          <cell r="E3273">
            <v>7.59</v>
          </cell>
        </row>
        <row r="3274">
          <cell r="B3274" t="str">
            <v>481002</v>
          </cell>
          <cell r="C3274" t="str">
            <v>PREPARACAO E APLICACAO DE PONTE DE ADERENCIA COM ADESIVO BASE EPOXI</v>
          </cell>
          <cell r="D3274" t="str">
            <v>M2</v>
          </cell>
          <cell r="E3274">
            <v>24.49</v>
          </cell>
        </row>
        <row r="3276">
          <cell r="B3276" t="str">
            <v>481100</v>
          </cell>
          <cell r="C3276" t="str">
            <v>PROTECAO E CONSERVACAO DA SUPERFICIE DE CONCRETO</v>
          </cell>
        </row>
        <row r="3277">
          <cell r="B3277" t="str">
            <v>481101</v>
          </cell>
          <cell r="C3277" t="str">
            <v>ARGAMASSA DE CIMENTO E AREIA - TRACO 1:3</v>
          </cell>
          <cell r="D3277" t="str">
            <v>M3</v>
          </cell>
          <cell r="E3277">
            <v>249.29</v>
          </cell>
        </row>
        <row r="3278">
          <cell r="B3278" t="str">
            <v>481102</v>
          </cell>
          <cell r="C3278" t="str">
            <v>ARGAMASSA DE CIMENTO E AREIA - TRACO 1:3, COM ADESIVO DE RESINA ACRILICA</v>
          </cell>
          <cell r="D3278" t="str">
            <v>M3</v>
          </cell>
          <cell r="E3278">
            <v>451.72</v>
          </cell>
        </row>
        <row r="3279">
          <cell r="B3279" t="str">
            <v>481103</v>
          </cell>
          <cell r="C3279" t="str">
            <v>ARGAMASSA DE CIMENTO E AREIA - TRACO 1:3, COM ADESIVO DE RESINA ACRILICA DE ESPESSURA DE 2,0 CM</v>
          </cell>
          <cell r="D3279" t="str">
            <v>M2</v>
          </cell>
          <cell r="E3279">
            <v>16.100000000000001</v>
          </cell>
        </row>
        <row r="3280">
          <cell r="B3280" t="str">
            <v>481104</v>
          </cell>
          <cell r="C3280" t="str">
            <v>ARGAMASSA DE CIMENTO E AREIA - TRACO 1:3, COM ADESIVO DE RESINA ACRILICA DE ESPESSURA DE 1,0 CM</v>
          </cell>
          <cell r="D3280" t="str">
            <v>M2</v>
          </cell>
          <cell r="E3280">
            <v>6.62</v>
          </cell>
        </row>
        <row r="3281">
          <cell r="B3281" t="str">
            <v>481105</v>
          </cell>
          <cell r="C3281" t="str">
            <v>CHAPISCO COM ADESIVO ACRILICO</v>
          </cell>
          <cell r="D3281" t="str">
            <v>M2</v>
          </cell>
          <cell r="E3281">
            <v>5.87</v>
          </cell>
        </row>
        <row r="3282">
          <cell r="B3282" t="str">
            <v>481106</v>
          </cell>
          <cell r="C3282" t="str">
            <v>PINTURA IMPERMEABILIZANTE VERNIZ EPOXI BICOMPONENTE</v>
          </cell>
          <cell r="D3282" t="str">
            <v>M2</v>
          </cell>
          <cell r="E3282">
            <v>7.1</v>
          </cell>
        </row>
        <row r="3283">
          <cell r="B3283" t="str">
            <v>481107</v>
          </cell>
          <cell r="C3283" t="str">
            <v>PINTURA IMPERMEABILIZANTE VERNIZ POLIURETANO ALIFATICO BICOMPONENTE</v>
          </cell>
          <cell r="D3283" t="str">
            <v>M2</v>
          </cell>
          <cell r="E3283">
            <v>30.93</v>
          </cell>
        </row>
        <row r="3284">
          <cell r="B3284" t="str">
            <v>481109</v>
          </cell>
          <cell r="C3284" t="str">
            <v>IMPERMEABILIZACAO COM RESINA TERMOPLASTICA</v>
          </cell>
          <cell r="D3284" t="str">
            <v>M2</v>
          </cell>
          <cell r="E3284">
            <v>5.3</v>
          </cell>
        </row>
        <row r="3285">
          <cell r="B3285" t="str">
            <v>481110</v>
          </cell>
          <cell r="C3285" t="str">
            <v>IMPERMEABILIZACAO COM RESINA TERMOPLASTICA REFORCADA COM DUPLA TELA DE POLIESTER, PARA FISSURAS</v>
          </cell>
          <cell r="D3285" t="str">
            <v>M</v>
          </cell>
          <cell r="E3285">
            <v>0</v>
          </cell>
        </row>
        <row r="3286">
          <cell r="B3286" t="str">
            <v>481111</v>
          </cell>
          <cell r="C3286" t="str">
            <v>IMPERMEABILIZACAO COM RESINA A BASE DE POLIMERO ACRILICO COM TELA DE POLIESTER</v>
          </cell>
          <cell r="D3286" t="str">
            <v>M2</v>
          </cell>
          <cell r="E3286">
            <v>0</v>
          </cell>
        </row>
        <row r="3287">
          <cell r="B3287" t="str">
            <v>481112</v>
          </cell>
          <cell r="C3287" t="str">
            <v>IMPERMEABILIZACAO SEMIFLEXIVEL DE BASE ACRILICA</v>
          </cell>
          <cell r="D3287" t="str">
            <v>M2</v>
          </cell>
          <cell r="E3287">
            <v>0</v>
          </cell>
        </row>
        <row r="3288">
          <cell r="B3288" t="str">
            <v>481113</v>
          </cell>
          <cell r="C3288" t="str">
            <v>ESTRUCAMENTO COM ADESIVO DE RESINA ACRILICA</v>
          </cell>
          <cell r="D3288" t="str">
            <v>M2</v>
          </cell>
          <cell r="E3288">
            <v>0</v>
          </cell>
        </row>
        <row r="3289">
          <cell r="B3289" t="str">
            <v>481114</v>
          </cell>
          <cell r="C3289" t="str">
            <v>IMPERMEAB.A BASE DE CIMENTOS ESPECIAIS/ADITIVOS QUIMICOS E MINERAIS C/ADICAO EMULSAO ADES.BASE ACRIL</v>
          </cell>
          <cell r="D3289" t="str">
            <v>M2</v>
          </cell>
          <cell r="E3289">
            <v>0</v>
          </cell>
        </row>
        <row r="3291">
          <cell r="B3291" t="str">
            <v>481200</v>
          </cell>
          <cell r="C3291" t="str">
            <v>REMOCAO E EXECUCAO DE IMPERMEABILIZACAO</v>
          </cell>
        </row>
        <row r="3292">
          <cell r="B3292" t="str">
            <v>481201</v>
          </cell>
          <cell r="C3292" t="str">
            <v>EXECUCAO DE IMPERMEABILIZACAO COM MANTA ASFALTICA ESTRUTURADA COM VEU DE FIBRA DE VIDRO 4,0 MM</v>
          </cell>
          <cell r="D3292" t="str">
            <v>M2</v>
          </cell>
          <cell r="E3292">
            <v>33.340000000000003</v>
          </cell>
        </row>
        <row r="3293">
          <cell r="B3293" t="str">
            <v>481202</v>
          </cell>
          <cell r="C3293" t="str">
            <v>EXECUCAO DE IMPERVEABILIZ.C/MANTA DE ASFALTO MODIFICADO C/POLIMEROS E ESTRUTUR.C/POLIESTER E=4,0 MM</v>
          </cell>
          <cell r="D3293" t="str">
            <v>M2</v>
          </cell>
          <cell r="E3293">
            <v>34.909999999999997</v>
          </cell>
        </row>
        <row r="3294">
          <cell r="B3294" t="str">
            <v>481203</v>
          </cell>
          <cell r="C3294" t="str">
            <v>PROTECAO TERMICA COM AGREGADO LEVE, DE ESPESSURA 12 CM</v>
          </cell>
          <cell r="D3294" t="str">
            <v>M2</v>
          </cell>
          <cell r="E3294">
            <v>22.46</v>
          </cell>
        </row>
        <row r="3295">
          <cell r="B3295" t="str">
            <v>481204</v>
          </cell>
          <cell r="C3295" t="str">
            <v>PROTECAO TERMICA EM LAJES PLANAS DE COBERTURA COM POLIESTIRENO EXPANDIDO, COM ESPESSURA 2,5 CM</v>
          </cell>
          <cell r="D3295" t="str">
            <v>M2</v>
          </cell>
          <cell r="E3295">
            <v>68.72</v>
          </cell>
        </row>
        <row r="3296">
          <cell r="B3296" t="str">
            <v>481205</v>
          </cell>
          <cell r="C3296" t="str">
            <v>REMOCAO DA IMPERMEABILIZACAO E DA REGULARIZACAO EXISTENTE</v>
          </cell>
          <cell r="D3296" t="str">
            <v>M2</v>
          </cell>
          <cell r="E3296">
            <v>8.35</v>
          </cell>
        </row>
        <row r="3297">
          <cell r="B3297" t="str">
            <v>481206</v>
          </cell>
          <cell r="C3297" t="str">
            <v>REMOCAO DA PROTECAO TERMICA</v>
          </cell>
          <cell r="D3297" t="str">
            <v>M2</v>
          </cell>
          <cell r="E3297">
            <v>16.7</v>
          </cell>
        </row>
        <row r="3298">
          <cell r="B3298" t="str">
            <v>481207</v>
          </cell>
          <cell r="C3298" t="str">
            <v>REMOCAO DA PROTECAO MECANICA</v>
          </cell>
          <cell r="D3298" t="str">
            <v>M2</v>
          </cell>
          <cell r="E3298">
            <v>13.33</v>
          </cell>
        </row>
        <row r="3299">
          <cell r="B3299" t="str">
            <v>481208</v>
          </cell>
          <cell r="C3299" t="str">
            <v>IMPERMEABILIZACAO COM RESINA TERMOPLASTICA REFORCADA COM TELA DE POLIESTER</v>
          </cell>
          <cell r="D3299" t="str">
            <v>M2</v>
          </cell>
          <cell r="E3299">
            <v>43.47</v>
          </cell>
        </row>
        <row r="3300">
          <cell r="B3300" t="str">
            <v>481209</v>
          </cell>
          <cell r="C3300" t="str">
            <v>IMPERMEABILIZACAO COM RESINA TERMOPLASTICA</v>
          </cell>
          <cell r="D3300" t="str">
            <v>M2</v>
          </cell>
          <cell r="E3300">
            <v>40.57</v>
          </cell>
        </row>
        <row r="3301">
          <cell r="B3301" t="str">
            <v>481210</v>
          </cell>
          <cell r="C3301" t="str">
            <v>IMPERMEABILIZACAO COM RESINA TERMOPLASTICA REFORCADA COM DUPLA TELA DE POLIESTER, PARA FISSURAS</v>
          </cell>
          <cell r="D3301" t="str">
            <v>M</v>
          </cell>
          <cell r="E3301">
            <v>13.22</v>
          </cell>
        </row>
        <row r="3302">
          <cell r="B3302" t="str">
            <v>481211</v>
          </cell>
          <cell r="C3302" t="str">
            <v>IMPERBEABILIZACAO COM RESINA A BASE DE POLIMERO ACRILICO, REFORCADA COM TELA DE POLIESTER</v>
          </cell>
          <cell r="D3302" t="str">
            <v>M2</v>
          </cell>
          <cell r="E3302">
            <v>45.87</v>
          </cell>
        </row>
        <row r="3303">
          <cell r="B3303" t="str">
            <v>481212</v>
          </cell>
          <cell r="C3303" t="str">
            <v>IMPERMEABILIZACAO SEMIFLEXIVEL DE BASE RESINA ACRILICA</v>
          </cell>
          <cell r="D3303" t="str">
            <v>M2</v>
          </cell>
          <cell r="E3303">
            <v>21.06</v>
          </cell>
        </row>
        <row r="3304">
          <cell r="B3304" t="str">
            <v>481213</v>
          </cell>
          <cell r="C3304" t="str">
            <v>IMPERMEABIL.A BASE CIMENTOS ESPECIAIS/ADITIVOS QUIMICOS/MINERIAS C/ADICAO EMULSAO ADESIVA BASE ACRIL</v>
          </cell>
          <cell r="D3304" t="str">
            <v>M2</v>
          </cell>
          <cell r="E3304">
            <v>21.41</v>
          </cell>
        </row>
        <row r="3306">
          <cell r="B3306" t="str">
            <v>481300</v>
          </cell>
          <cell r="C3306" t="str">
            <v>SERVICOS COMPLEMENTARES</v>
          </cell>
        </row>
        <row r="3307">
          <cell r="B3307" t="str">
            <v>481301</v>
          </cell>
          <cell r="C3307" t="str">
            <v>LIMPEZA DA OBRA</v>
          </cell>
          <cell r="D3307" t="str">
            <v>M2</v>
          </cell>
          <cell r="E3307">
            <v>3.32</v>
          </cell>
        </row>
        <row r="3308">
          <cell r="B3308" t="str">
            <v>481302</v>
          </cell>
          <cell r="C3308" t="str">
            <v>REMOCAO DE ENTULHO, INCLUSIVE AS CARGAS, TRANSPORTES E DESCARGAS, EM BOTA FORA, A QUALQUER DISTANCIA</v>
          </cell>
          <cell r="D3308" t="str">
            <v>M3</v>
          </cell>
          <cell r="E3308">
            <v>41.69</v>
          </cell>
        </row>
        <row r="3310">
          <cell r="B3310" t="str">
            <v>501000</v>
          </cell>
          <cell r="C3310" t="str">
            <v>CANTEIRO DE OBRAS</v>
          </cell>
        </row>
        <row r="3311">
          <cell r="B3311" t="str">
            <v>501100</v>
          </cell>
          <cell r="C3311" t="str">
            <v>PLACAS, VEICULOS E DESPESAS</v>
          </cell>
        </row>
        <row r="3312">
          <cell r="B3312" t="str">
            <v>501101</v>
          </cell>
          <cell r="C3312" t="str">
            <v>PLACA DE OBRA: FINANCEIRA (4,00 X 2,00)M (REFERENCIA P/CALCULO DO CANTEIRO-NAO UTILIZAR NA PLANILHA)</v>
          </cell>
          <cell r="D3312" t="str">
            <v>UN</v>
          </cell>
          <cell r="E3312">
            <v>1153.82</v>
          </cell>
        </row>
        <row r="3313">
          <cell r="B3313" t="str">
            <v>501102</v>
          </cell>
          <cell r="C3313" t="str">
            <v>PLACA DE OBRA : (4,30 X 2,20) M (REFERENCIA P/CALCULO DO CANTEIRO - NAO UTILIZAR NA PLANILHA)</v>
          </cell>
          <cell r="D3313" t="str">
            <v>UN</v>
          </cell>
          <cell r="E3313">
            <v>1364.42</v>
          </cell>
        </row>
        <row r="3314">
          <cell r="B3314" t="str">
            <v>501103</v>
          </cell>
          <cell r="C3314" t="str">
            <v>PLACA DE OBRA : (2,00 X 1,00) M (REFERENCIA P/CALCULO DO CANTEIRO - NAO UTILIZAR NA PLANILHA)</v>
          </cell>
          <cell r="D3314" t="str">
            <v>UN</v>
          </cell>
          <cell r="E3314">
            <v>280.23</v>
          </cell>
        </row>
        <row r="3315">
          <cell r="B3315" t="str">
            <v>501104</v>
          </cell>
          <cell r="C3315" t="str">
            <v>VEICULO PARA FISCALIZACAO (REFERENCIA P/CALCULO DO CANTEIRO - NAO UTILIZAR NA PLANILHA)</v>
          </cell>
          <cell r="D3315" t="str">
            <v>MES</v>
          </cell>
          <cell r="E3315">
            <v>1679.52</v>
          </cell>
        </row>
        <row r="3316">
          <cell r="B3316" t="str">
            <v>501105</v>
          </cell>
          <cell r="C3316" t="str">
            <v>DESPESAS (REFERENCIA P/CALCULO DO CANTEIRO - NAO UTILIZAR NA PLANILHA)</v>
          </cell>
          <cell r="D3316" t="str">
            <v>MES</v>
          </cell>
          <cell r="E3316">
            <v>1296.75</v>
          </cell>
        </row>
        <row r="3318">
          <cell r="C3318" t="str">
            <v>RESERVADO PARA CANTEIRO DE OBRAS (501201 A 501299)</v>
          </cell>
        </row>
        <row r="3320">
          <cell r="B3320" t="str">
            <v>502000</v>
          </cell>
          <cell r="C3320" t="str">
            <v>SERVICOS TECNICOS</v>
          </cell>
        </row>
        <row r="3321">
          <cell r="B3321" t="str">
            <v>502100</v>
          </cell>
          <cell r="C3321" t="str">
            <v>LOCACAO E CADASTRO</v>
          </cell>
        </row>
        <row r="3322">
          <cell r="B3322" t="str">
            <v>502101</v>
          </cell>
          <cell r="C3322" t="str">
            <v>LOCACAO DE OBRAS LOCALIZADAS</v>
          </cell>
          <cell r="D3322" t="str">
            <v>EQXDI</v>
          </cell>
          <cell r="E3322">
            <v>357.37</v>
          </cell>
        </row>
        <row r="3323">
          <cell r="B3323" t="str">
            <v>502102</v>
          </cell>
          <cell r="C3323" t="str">
            <v>CADASTRO DE OBRAS LOCALIZADAS</v>
          </cell>
          <cell r="D3323" t="str">
            <v>EQXDI</v>
          </cell>
          <cell r="E3323">
            <v>455.44</v>
          </cell>
        </row>
        <row r="3325">
          <cell r="C3325" t="str">
            <v>RESERVADO PARA SERVICOS TECNICOS (502201 A 502299)</v>
          </cell>
        </row>
        <row r="3327">
          <cell r="B3327" t="str">
            <v>503000</v>
          </cell>
          <cell r="C3327" t="str">
            <v>SERVICOS PRELIMINARES</v>
          </cell>
        </row>
        <row r="3328">
          <cell r="B3328" t="str">
            <v>503100</v>
          </cell>
          <cell r="C3328" t="str">
            <v>DESMATAMENTO E LIMPEZA</v>
          </cell>
        </row>
        <row r="3329">
          <cell r="B3329" t="str">
            <v>503200</v>
          </cell>
          <cell r="C3329" t="str">
            <v>ACESSOS E SINALIZACAO</v>
          </cell>
        </row>
        <row r="3331">
          <cell r="C3331" t="str">
            <v>RESERVADO PARA SERVICOS PRELIMINARES (503301 A 503399)</v>
          </cell>
        </row>
        <row r="3333">
          <cell r="B3333" t="str">
            <v>504000</v>
          </cell>
          <cell r="C3333" t="str">
            <v>MOVIMENTO DE TERRA</v>
          </cell>
        </row>
        <row r="3334">
          <cell r="B3334" t="str">
            <v>504100</v>
          </cell>
          <cell r="C3334" t="str">
            <v>ESCAVACAO</v>
          </cell>
        </row>
        <row r="3336">
          <cell r="C3336" t="str">
            <v>RESERVADO PARA MOVIMENTO DE TERRA (504201 A 504299)</v>
          </cell>
        </row>
        <row r="3338">
          <cell r="B3338" t="str">
            <v>505000</v>
          </cell>
          <cell r="C3338" t="str">
            <v>ESCORAMENTOS</v>
          </cell>
        </row>
        <row r="3340">
          <cell r="C3340" t="str">
            <v>RESERVADO PARA ESCORAMENTOS (505101 A 505199)</v>
          </cell>
        </row>
        <row r="3342">
          <cell r="B3342" t="str">
            <v>506000</v>
          </cell>
          <cell r="C3342" t="str">
            <v>ESGOTAMENTOS</v>
          </cell>
        </row>
        <row r="3343">
          <cell r="B3343" t="str">
            <v>506100</v>
          </cell>
          <cell r="C3343" t="str">
            <v>REBAIXAMENTO DE LENCOL FREATICO</v>
          </cell>
        </row>
        <row r="3344">
          <cell r="B3344" t="str">
            <v>506101</v>
          </cell>
          <cell r="C3344" t="str">
            <v>MOBILIZACAO, DESMOBILIZACAO E TRANSP. DE EQUIPAMENTOS</v>
          </cell>
          <cell r="D3344" t="str">
            <v>CJXKM</v>
          </cell>
          <cell r="E3344">
            <v>11.37</v>
          </cell>
        </row>
        <row r="3345">
          <cell r="B3345" t="str">
            <v>506102</v>
          </cell>
          <cell r="C3345" t="str">
            <v>INSTALACAO DO SISTEMA DE REBAIXAMENTO</v>
          </cell>
          <cell r="D3345" t="str">
            <v>UN</v>
          </cell>
          <cell r="E3345">
            <v>127.5</v>
          </cell>
        </row>
        <row r="3346">
          <cell r="B3346" t="str">
            <v>506103</v>
          </cell>
          <cell r="C3346" t="str">
            <v>OPERACAO DO SISTEMA DE REBAIXAMENTO</v>
          </cell>
          <cell r="D3346" t="str">
            <v>CJXDI</v>
          </cell>
          <cell r="E3346">
            <v>187.49</v>
          </cell>
        </row>
        <row r="3347">
          <cell r="B3347" t="str">
            <v>506104</v>
          </cell>
          <cell r="C3347" t="str">
            <v>REBAIXAMENTO DE LENCOL FREATICO - OBRAS LINEARES</v>
          </cell>
          <cell r="D3347" t="str">
            <v>M</v>
          </cell>
          <cell r="E3347">
            <v>0</v>
          </cell>
        </row>
        <row r="3349">
          <cell r="B3349" t="str">
            <v>506200</v>
          </cell>
          <cell r="C3349" t="str">
            <v>DRENAGEM SUBTERRANEA</v>
          </cell>
        </row>
        <row r="3350">
          <cell r="B3350" t="str">
            <v>506201</v>
          </cell>
          <cell r="C3350" t="str">
            <v>DRENO HORIZONTAL DE AREIA MEDIA</v>
          </cell>
          <cell r="D3350" t="str">
            <v>M2</v>
          </cell>
          <cell r="E3350">
            <v>19.8</v>
          </cell>
        </row>
        <row r="3351">
          <cell r="B3351" t="str">
            <v>506202</v>
          </cell>
          <cell r="C3351" t="str">
            <v>CORTINA FILTRANTE E DRENAGEM</v>
          </cell>
          <cell r="D3351" t="str">
            <v>M</v>
          </cell>
          <cell r="E3351">
            <v>250.57</v>
          </cell>
        </row>
        <row r="3352">
          <cell r="B3352" t="str">
            <v>506203</v>
          </cell>
          <cell r="C3352" t="str">
            <v>DRENAGEM COM TUBO CERAMICO REVESTIDO COM MANTA GEOTEXTIL</v>
          </cell>
          <cell r="D3352" t="str">
            <v>M</v>
          </cell>
          <cell r="E3352">
            <v>182.21</v>
          </cell>
        </row>
        <row r="3354">
          <cell r="C3354" t="str">
            <v>RESERVADO PARA ESGOTAMENTOS (506301 A 506399)</v>
          </cell>
        </row>
        <row r="3356">
          <cell r="B3356" t="str">
            <v>507000</v>
          </cell>
          <cell r="C3356" t="str">
            <v>OBRAS DE CONTENCAO</v>
          </cell>
        </row>
        <row r="3357">
          <cell r="B3357" t="str">
            <v>507100</v>
          </cell>
          <cell r="C3357" t="str">
            <v>PROTECAO</v>
          </cell>
        </row>
        <row r="3358">
          <cell r="B3358" t="str">
            <v>507102</v>
          </cell>
          <cell r="C3358" t="str">
            <v>SUPORTE DE ATERRO COM MANTA GEOTEXTIL</v>
          </cell>
          <cell r="D3358" t="str">
            <v>M2</v>
          </cell>
          <cell r="E3358">
            <v>66.790000000000006</v>
          </cell>
        </row>
        <row r="3360">
          <cell r="C3360" t="str">
            <v>RESERVADO PARA OBRAS DE CONTENCAO (507201 A 507299)</v>
          </cell>
        </row>
        <row r="3362">
          <cell r="B3362" t="str">
            <v>508000</v>
          </cell>
          <cell r="C3362" t="str">
            <v>FUNDACOES E ESTRUTURAS</v>
          </cell>
        </row>
        <row r="3363">
          <cell r="B3363" t="str">
            <v>508100</v>
          </cell>
          <cell r="C3363" t="str">
            <v>BROCA DE CONCRETO/ESTACA</v>
          </cell>
        </row>
        <row r="3364">
          <cell r="B3364" t="str">
            <v>508101</v>
          </cell>
          <cell r="C3364" t="str">
            <v>BROCA DE CONCRETO, DIAMETRO 30 CM</v>
          </cell>
          <cell r="D3364" t="str">
            <v>M</v>
          </cell>
          <cell r="E3364">
            <v>61.1</v>
          </cell>
        </row>
        <row r="3365">
          <cell r="B3365" t="str">
            <v>508103</v>
          </cell>
          <cell r="C3365" t="str">
            <v>MOBILIZACAO DE EQUIPE PARA EXECUCAO DE ESTACA MOLDADA "IN LOCO" - TIPO STRAUSS - ATE 50 KM</v>
          </cell>
          <cell r="D3365" t="str">
            <v>GB</v>
          </cell>
          <cell r="E3365">
            <v>931</v>
          </cell>
        </row>
        <row r="3366">
          <cell r="B3366" t="str">
            <v>508104</v>
          </cell>
          <cell r="C3366" t="str">
            <v>TRANSPORTE ALEM DE 50 KM DE EQUIPE PARA EXECUCAO DE ESTACA MOLDADA "IN LOCO" - TIPO STRAUSS</v>
          </cell>
          <cell r="D3366" t="str">
            <v>KM</v>
          </cell>
          <cell r="E3366">
            <v>5.32</v>
          </cell>
        </row>
        <row r="3367">
          <cell r="B3367" t="str">
            <v>508105</v>
          </cell>
          <cell r="C3367" t="str">
            <v>ESTACA MOLDADA "IN LOCO" - TIPO STRAUSS - CAPACIDADE 20 T.</v>
          </cell>
          <cell r="D3367" t="str">
            <v>M</v>
          </cell>
          <cell r="E3367">
            <v>29.81</v>
          </cell>
        </row>
        <row r="3368">
          <cell r="B3368" t="str">
            <v>508106</v>
          </cell>
          <cell r="C3368" t="str">
            <v>ESTACA MOLDADA "IN LOCO" - TIPO STRAUSS - CAPACIDADE 30 T.</v>
          </cell>
          <cell r="D3368" t="str">
            <v>M</v>
          </cell>
          <cell r="E3368">
            <v>38.75</v>
          </cell>
        </row>
        <row r="3369">
          <cell r="B3369" t="str">
            <v>508107</v>
          </cell>
          <cell r="C3369" t="str">
            <v>ESTACA MOLDADA "IN LOCO" - TIPO STRAUSS - CAPACIDADE 40 T.</v>
          </cell>
          <cell r="D3369" t="str">
            <v>M</v>
          </cell>
          <cell r="E3369">
            <v>55.19</v>
          </cell>
        </row>
        <row r="3371">
          <cell r="B3371" t="str">
            <v>508200</v>
          </cell>
          <cell r="C3371" t="str">
            <v>LASTRO PARA ASSENTAMENTO DE TUBOS E PECAS</v>
          </cell>
        </row>
        <row r="3372">
          <cell r="B3372" t="str">
            <v>508201</v>
          </cell>
          <cell r="C3372" t="str">
            <v>PARA TUBOS E PECAS, DIAM. 75 MM (A)</v>
          </cell>
          <cell r="D3372" t="str">
            <v>M</v>
          </cell>
          <cell r="E3372">
            <v>15.57</v>
          </cell>
        </row>
        <row r="3373">
          <cell r="B3373" t="str">
            <v>508202</v>
          </cell>
          <cell r="C3373" t="str">
            <v>PARA TUBOS E PECAS, DIAMETRO 500 MM (A)</v>
          </cell>
          <cell r="D3373" t="str">
            <v>M</v>
          </cell>
          <cell r="E3373">
            <v>22.47</v>
          </cell>
        </row>
        <row r="3374">
          <cell r="B3374" t="str">
            <v>508231</v>
          </cell>
          <cell r="C3374" t="str">
            <v>PARA TUBOS E PECAS, DIAMETRO 75 MM (B)</v>
          </cell>
          <cell r="D3374" t="str">
            <v>M</v>
          </cell>
          <cell r="E3374">
            <v>14.97</v>
          </cell>
        </row>
        <row r="3375">
          <cell r="B3375" t="str">
            <v>508232</v>
          </cell>
          <cell r="C3375" t="str">
            <v>PARA TUBOS E PECAS, DIAMETRO 500 MM (B)</v>
          </cell>
          <cell r="D3375" t="str">
            <v>M</v>
          </cell>
          <cell r="E3375">
            <v>21.18</v>
          </cell>
        </row>
        <row r="3376">
          <cell r="B3376" t="str">
            <v>508251</v>
          </cell>
          <cell r="C3376" t="str">
            <v>PARA TUBOS E PECAS, DIAMETRO 75 MM (C)</v>
          </cell>
          <cell r="D3376" t="str">
            <v>M</v>
          </cell>
          <cell r="E3376">
            <v>14.12</v>
          </cell>
        </row>
        <row r="3377">
          <cell r="B3377" t="str">
            <v>508252</v>
          </cell>
          <cell r="C3377" t="str">
            <v>PARA TUBOS E PECAS, DIAMETRO 500 MM (C)</v>
          </cell>
          <cell r="D3377" t="str">
            <v>M</v>
          </cell>
          <cell r="E3377">
            <v>19.32</v>
          </cell>
        </row>
        <row r="3379">
          <cell r="B3379" t="str">
            <v>508300</v>
          </cell>
          <cell r="C3379" t="str">
            <v>LASTRO, LAJE E BERCO PARA ASSENTAMENTO DE TUBOS E PECAS</v>
          </cell>
        </row>
        <row r="3380">
          <cell r="B3380" t="str">
            <v>508301</v>
          </cell>
          <cell r="C3380" t="str">
            <v>PARA TUBOS E PECAS, DIAMETRO 500 MM (A)</v>
          </cell>
          <cell r="D3380" t="str">
            <v>M</v>
          </cell>
          <cell r="E3380">
            <v>105.93</v>
          </cell>
        </row>
        <row r="3381">
          <cell r="B3381" t="str">
            <v>508302</v>
          </cell>
          <cell r="C3381" t="str">
            <v>PARA TUBOS E PECAS, DIAM. 600 MM (A)</v>
          </cell>
          <cell r="D3381" t="str">
            <v>M</v>
          </cell>
          <cell r="E3381">
            <v>156.82</v>
          </cell>
        </row>
        <row r="3382">
          <cell r="B3382" t="str">
            <v>508303</v>
          </cell>
          <cell r="C3382" t="str">
            <v>PARA TUBOS E PECAS, DIAM. 700 MM (A)</v>
          </cell>
          <cell r="D3382" t="str">
            <v>M</v>
          </cell>
          <cell r="E3382">
            <v>174</v>
          </cell>
        </row>
        <row r="3383">
          <cell r="B3383" t="str">
            <v>508331</v>
          </cell>
          <cell r="C3383" t="str">
            <v>PARA TUBOS E PECAS, DIAMETRO 500 MM (B)</v>
          </cell>
          <cell r="D3383" t="str">
            <v>M</v>
          </cell>
          <cell r="E3383">
            <v>104.64</v>
          </cell>
        </row>
        <row r="3384">
          <cell r="B3384" t="str">
            <v>508332</v>
          </cell>
          <cell r="C3384" t="str">
            <v>PARA TUBOS E PECAS DIAMETRO 600 MM (B)</v>
          </cell>
          <cell r="D3384" t="str">
            <v>M</v>
          </cell>
          <cell r="E3384">
            <v>155.1</v>
          </cell>
        </row>
        <row r="3385">
          <cell r="B3385" t="str">
            <v>508333</v>
          </cell>
          <cell r="C3385" t="str">
            <v>PARA TUBOS E PECAS, DIAMETRO 700 MM (B)</v>
          </cell>
          <cell r="D3385" t="str">
            <v>M</v>
          </cell>
          <cell r="E3385">
            <v>172.14</v>
          </cell>
        </row>
        <row r="3386">
          <cell r="B3386" t="str">
            <v>508351</v>
          </cell>
          <cell r="C3386" t="str">
            <v>PARA TUBOS E PECAS, DIAMETRO 500 MM (C)</v>
          </cell>
          <cell r="D3386" t="str">
            <v>M</v>
          </cell>
          <cell r="E3386">
            <v>102.78</v>
          </cell>
        </row>
        <row r="3387">
          <cell r="B3387" t="str">
            <v>508352</v>
          </cell>
          <cell r="C3387" t="str">
            <v>PARA TUBOS E PECAS, DIAMETRO 600 MM (C)</v>
          </cell>
          <cell r="D3387" t="str">
            <v>M</v>
          </cell>
          <cell r="E3387">
            <v>152.61000000000001</v>
          </cell>
        </row>
        <row r="3388">
          <cell r="B3388" t="str">
            <v>508353</v>
          </cell>
          <cell r="C3388" t="str">
            <v>PARA TUBOS E PECAS, DIAMETRO 700 MM (C)</v>
          </cell>
          <cell r="D3388" t="str">
            <v>M</v>
          </cell>
          <cell r="E3388">
            <v>169.46</v>
          </cell>
        </row>
        <row r="3390">
          <cell r="B3390" t="str">
            <v>508400</v>
          </cell>
          <cell r="C3390" t="str">
            <v>ANCORAGEM EM CONCRETO PARA PECAS</v>
          </cell>
        </row>
        <row r="3391">
          <cell r="B3391" t="str">
            <v>508401</v>
          </cell>
          <cell r="C3391" t="str">
            <v>ANCORAGEM EM CONCRETO - CURVA 90 GRAUS E TE, DIAM. 500 MM</v>
          </cell>
          <cell r="D3391" t="str">
            <v>UN</v>
          </cell>
          <cell r="E3391">
            <v>242.8</v>
          </cell>
        </row>
        <row r="3392">
          <cell r="B3392" t="str">
            <v>508402</v>
          </cell>
          <cell r="C3392" t="str">
            <v>BRACADEIRA P/FIXACAO DE TUBULACAO DE 350 MM</v>
          </cell>
          <cell r="D3392" t="str">
            <v>UN</v>
          </cell>
          <cell r="E3392">
            <v>23.46</v>
          </cell>
        </row>
        <row r="3394">
          <cell r="B3394" t="str">
            <v>508500</v>
          </cell>
          <cell r="C3394" t="str">
            <v>CONCRETO/FORMA/ACO/LAJE PRE-FABRICADA</v>
          </cell>
        </row>
        <row r="3396">
          <cell r="B3396" t="str">
            <v>508600</v>
          </cell>
          <cell r="C3396" t="str">
            <v>POCO DE VISITA EM ALVENARIA TIPO GARRAFAO</v>
          </cell>
        </row>
        <row r="3397">
          <cell r="B3397" t="str">
            <v>508601</v>
          </cell>
          <cell r="C3397" t="str">
            <v>POCO DE VISITA EM ALVENARIA TIPO GARRAFAO - PROF. ATE 2,00 M</v>
          </cell>
          <cell r="D3397" t="str">
            <v>UN</v>
          </cell>
          <cell r="E3397">
            <v>847.15</v>
          </cell>
        </row>
        <row r="3398">
          <cell r="B3398" t="str">
            <v>508602</v>
          </cell>
          <cell r="C3398" t="str">
            <v>POCO DE VISITA EM ALVENARIA TIPO GARRAFAO - PROF. ATE 3,00 M</v>
          </cell>
          <cell r="D3398" t="str">
            <v>UN</v>
          </cell>
          <cell r="E3398">
            <v>1258.0999999999999</v>
          </cell>
        </row>
        <row r="3399">
          <cell r="B3399" t="str">
            <v>508603</v>
          </cell>
          <cell r="C3399" t="str">
            <v>POCO DE VISITA EM ALVENARIA TIPO GARRAFAO - PROF. ATE 4,00 M</v>
          </cell>
          <cell r="D3399" t="str">
            <v>UN</v>
          </cell>
          <cell r="E3399">
            <v>1561.59</v>
          </cell>
        </row>
        <row r="3400">
          <cell r="B3400" t="str">
            <v>508604</v>
          </cell>
          <cell r="C3400" t="str">
            <v>POCO DE VISITA EM ALVENARIA TIPO GARRAFAO - PROF. ATE 5,00 M</v>
          </cell>
          <cell r="D3400" t="str">
            <v>UN</v>
          </cell>
          <cell r="E3400">
            <v>1937.78</v>
          </cell>
        </row>
        <row r="3401">
          <cell r="B3401" t="str">
            <v>508605</v>
          </cell>
          <cell r="C3401" t="str">
            <v>POCO DE VISITA EM ALVENARIA TIPO GARRAFAO - PROF. ATE 6,00 M</v>
          </cell>
          <cell r="D3401" t="str">
            <v>UN</v>
          </cell>
          <cell r="E3401">
            <v>2428.69</v>
          </cell>
        </row>
        <row r="3402">
          <cell r="B3402" t="str">
            <v>508606</v>
          </cell>
          <cell r="C3402" t="str">
            <v>POCO DE VISITA EM ALVENARIA TIPO GARRAFAO - PROF. ATE 7,00 M</v>
          </cell>
          <cell r="D3402" t="str">
            <v>UN</v>
          </cell>
          <cell r="E3402">
            <v>3067.24</v>
          </cell>
        </row>
        <row r="3404">
          <cell r="B3404" t="str">
            <v>508700</v>
          </cell>
          <cell r="C3404" t="str">
            <v>DISPOSITIVOS PARA LAGOA</v>
          </cell>
        </row>
        <row r="3405">
          <cell r="B3405" t="str">
            <v>508701</v>
          </cell>
          <cell r="C3405" t="str">
            <v>DISPOSITIVO DE ENTRADA B</v>
          </cell>
          <cell r="D3405" t="str">
            <v>UN</v>
          </cell>
          <cell r="E3405">
            <v>801.88</v>
          </cell>
        </row>
        <row r="3406">
          <cell r="B3406" t="str">
            <v>508702</v>
          </cell>
          <cell r="C3406" t="str">
            <v>DISPOSITIVO DE ENTRADA D</v>
          </cell>
          <cell r="D3406" t="str">
            <v>UN</v>
          </cell>
          <cell r="E3406">
            <v>1081.83</v>
          </cell>
        </row>
        <row r="3407">
          <cell r="B3407" t="str">
            <v>508703</v>
          </cell>
          <cell r="C3407" t="str">
            <v>DISPOSITIVO DE SAIDA B</v>
          </cell>
          <cell r="D3407" t="str">
            <v>UN</v>
          </cell>
          <cell r="E3407">
            <v>1482.05</v>
          </cell>
        </row>
        <row r="3408">
          <cell r="B3408" t="str">
            <v>508704</v>
          </cell>
          <cell r="C3408" t="str">
            <v>DISPOSITIVO DE SAIDA F</v>
          </cell>
          <cell r="D3408" t="str">
            <v>UN</v>
          </cell>
          <cell r="E3408">
            <v>10782.53</v>
          </cell>
        </row>
        <row r="3409">
          <cell r="B3409" t="str">
            <v>508705</v>
          </cell>
          <cell r="C3409" t="str">
            <v>DISPOSITIVO DE INTERLIGACAO B</v>
          </cell>
          <cell r="D3409" t="str">
            <v>UN</v>
          </cell>
          <cell r="E3409">
            <v>1633.34</v>
          </cell>
        </row>
        <row r="3410">
          <cell r="B3410" t="str">
            <v>508708</v>
          </cell>
          <cell r="C3410" t="str">
            <v>CAIXA DE AREIA, GRADEAMENTO E MEDICAO DE VAZAO (SUTRO)</v>
          </cell>
          <cell r="D3410" t="str">
            <v>UN</v>
          </cell>
          <cell r="E3410">
            <v>6506.21</v>
          </cell>
        </row>
        <row r="3411">
          <cell r="B3411" t="str">
            <v>508709</v>
          </cell>
          <cell r="C3411" t="str">
            <v>CAIXA DIVISORA DE VAZAO - DUAS SAIDAS</v>
          </cell>
          <cell r="D3411" t="str">
            <v>UN</v>
          </cell>
          <cell r="E3411">
            <v>1294.3</v>
          </cell>
        </row>
        <row r="3412">
          <cell r="B3412" t="str">
            <v>508711</v>
          </cell>
          <cell r="C3412" t="str">
            <v>DISPOSITIVO DE ENTRADA C</v>
          </cell>
          <cell r="D3412" t="str">
            <v>UN</v>
          </cell>
          <cell r="E3412">
            <v>1588.4</v>
          </cell>
        </row>
        <row r="3413">
          <cell r="B3413" t="str">
            <v>508712</v>
          </cell>
          <cell r="C3413" t="str">
            <v>PLACA DE CONCRETO - PADRAO I</v>
          </cell>
          <cell r="D3413" t="str">
            <v>M2</v>
          </cell>
          <cell r="E3413">
            <v>61.19</v>
          </cell>
        </row>
        <row r="3414">
          <cell r="B3414" t="str">
            <v>508713</v>
          </cell>
          <cell r="C3414" t="str">
            <v>DISPOSITIVO DE SAIDA A - COMPLETO</v>
          </cell>
          <cell r="D3414" t="str">
            <v>UN</v>
          </cell>
          <cell r="E3414">
            <v>6622.62</v>
          </cell>
        </row>
        <row r="3416">
          <cell r="C3416" t="str">
            <v>RESERVADO PARA FUNDACOES E ESTRUTURAS (508801 A 508899)</v>
          </cell>
        </row>
        <row r="3418">
          <cell r="B3418" t="str">
            <v>509000</v>
          </cell>
          <cell r="C3418" t="str">
            <v>ASSENTAMENTO</v>
          </cell>
        </row>
        <row r="3419">
          <cell r="B3419" t="str">
            <v>509100</v>
          </cell>
          <cell r="C3419" t="str">
            <v>ASSENTAMENTO DE TUBOS E PECAS PARA REDES DE DISTR. DE AGUA</v>
          </cell>
        </row>
        <row r="3420">
          <cell r="B3420" t="str">
            <v>509101</v>
          </cell>
          <cell r="C3420" t="str">
            <v>TUBOS E PECAS DE FERRO FUNDIDO, DIAM. 350 MM (A)</v>
          </cell>
          <cell r="D3420" t="str">
            <v>M</v>
          </cell>
          <cell r="E3420">
            <v>19.84</v>
          </cell>
        </row>
        <row r="3421">
          <cell r="B3421" t="str">
            <v>509102</v>
          </cell>
          <cell r="C3421" t="str">
            <v>TUBOS E PECAS PEAD, DIAM. 32 MM (A)</v>
          </cell>
          <cell r="D3421" t="str">
            <v>M</v>
          </cell>
          <cell r="E3421">
            <v>5.47</v>
          </cell>
        </row>
        <row r="3422">
          <cell r="B3422" t="str">
            <v>509131</v>
          </cell>
          <cell r="C3422" t="str">
            <v>TUBOS E PECAS DE FERRO FUNDIDO, DIAM. 350 MM (B)</v>
          </cell>
          <cell r="D3422" t="str">
            <v>M</v>
          </cell>
          <cell r="E3422">
            <v>17.600000000000001</v>
          </cell>
        </row>
        <row r="3423">
          <cell r="B3423" t="str">
            <v>509132</v>
          </cell>
          <cell r="C3423" t="str">
            <v>TUBOS E PECAS PEAD, DIAM. 32 MM (B)</v>
          </cell>
          <cell r="D3423" t="str">
            <v>M</v>
          </cell>
          <cell r="E3423">
            <v>4.46</v>
          </cell>
        </row>
        <row r="3424">
          <cell r="B3424" t="str">
            <v>509151</v>
          </cell>
          <cell r="C3424" t="str">
            <v>TUBOS E PECAS DE FERRO FUNDIDO, DIAM. 350 MM (C)</v>
          </cell>
          <cell r="D3424" t="str">
            <v>M</v>
          </cell>
          <cell r="E3424">
            <v>14.27</v>
          </cell>
        </row>
        <row r="3425">
          <cell r="B3425" t="str">
            <v>509152</v>
          </cell>
          <cell r="C3425" t="str">
            <v>TUBOS E PECAS PEAD, DIAM. 32 MM (C)</v>
          </cell>
          <cell r="D3425" t="str">
            <v>M</v>
          </cell>
          <cell r="E3425">
            <v>2.93</v>
          </cell>
        </row>
        <row r="3427">
          <cell r="B3427" t="str">
            <v>509200</v>
          </cell>
          <cell r="C3427" t="str">
            <v>ASSENTAMENTO SIMPLES DE TUBOS E PECAS DE PVC RIGIDO E PVC RIGIDO DEFOFO</v>
          </cell>
        </row>
        <row r="3428">
          <cell r="B3428" t="str">
            <v>509201</v>
          </cell>
          <cell r="C3428" t="str">
            <v>TUBOS E PECAS, DIAM. 250 MM (A)</v>
          </cell>
          <cell r="D3428" t="str">
            <v>M</v>
          </cell>
          <cell r="E3428">
            <v>2.5</v>
          </cell>
        </row>
        <row r="3429">
          <cell r="B3429" t="str">
            <v>509202</v>
          </cell>
          <cell r="C3429" t="str">
            <v>TUBOS E PECAS, DIAM. 350 MM (A)</v>
          </cell>
          <cell r="D3429" t="str">
            <v>M</v>
          </cell>
          <cell r="E3429">
            <v>3.47</v>
          </cell>
        </row>
        <row r="3430">
          <cell r="B3430" t="str">
            <v>509203</v>
          </cell>
          <cell r="C3430" t="str">
            <v>TUBOS E PECAS, DIAM. 450 MM (A)</v>
          </cell>
          <cell r="D3430" t="str">
            <v>M</v>
          </cell>
          <cell r="E3430">
            <v>4.3</v>
          </cell>
        </row>
        <row r="3431">
          <cell r="B3431" t="str">
            <v>509231</v>
          </cell>
          <cell r="C3431" t="str">
            <v>TUBOS E PECAS, DIAM. 250 MM (B)</v>
          </cell>
          <cell r="D3431" t="str">
            <v>M</v>
          </cell>
          <cell r="E3431">
            <v>1.99</v>
          </cell>
        </row>
        <row r="3432">
          <cell r="B3432" t="str">
            <v>509232</v>
          </cell>
          <cell r="C3432" t="str">
            <v>TUBOS E PECAS, DIAM. 350 MM (B)</v>
          </cell>
          <cell r="D3432" t="str">
            <v>M</v>
          </cell>
          <cell r="E3432">
            <v>2.79</v>
          </cell>
        </row>
        <row r="3433">
          <cell r="B3433" t="str">
            <v>509233</v>
          </cell>
          <cell r="C3433" t="str">
            <v>TUBOS E PECAS, DIAM. 450 MM (B)</v>
          </cell>
          <cell r="D3433" t="str">
            <v>M</v>
          </cell>
          <cell r="E3433">
            <v>3.41</v>
          </cell>
        </row>
        <row r="3434">
          <cell r="B3434" t="str">
            <v>509251</v>
          </cell>
          <cell r="C3434" t="str">
            <v>TUBOS E PECAS DIAM. 250 MM (C)</v>
          </cell>
          <cell r="D3434" t="str">
            <v>M</v>
          </cell>
          <cell r="E3434">
            <v>1.23</v>
          </cell>
        </row>
        <row r="3435">
          <cell r="B3435" t="str">
            <v>509252</v>
          </cell>
          <cell r="C3435" t="str">
            <v>TUBOS E PECAS, DIAM. 350 MM (C)</v>
          </cell>
          <cell r="D3435" t="str">
            <v>M</v>
          </cell>
          <cell r="E3435">
            <v>1.72</v>
          </cell>
        </row>
        <row r="3436">
          <cell r="B3436" t="str">
            <v>509253</v>
          </cell>
          <cell r="C3436" t="str">
            <v>TUBOS E PECAS, DIAM. 450 MM (C)</v>
          </cell>
          <cell r="D3436" t="str">
            <v>M</v>
          </cell>
          <cell r="E3436">
            <v>2.15</v>
          </cell>
        </row>
        <row r="3438">
          <cell r="B3438" t="str">
            <v>509300</v>
          </cell>
          <cell r="C3438" t="str">
            <v>ASSENTAMENTO SIMPLES DE TUBOS E PECAS DE CIMENTO AMIANTO</v>
          </cell>
        </row>
        <row r="3440">
          <cell r="B3440" t="str">
            <v>509400</v>
          </cell>
          <cell r="C3440" t="str">
            <v>ASSENTAMENTO SIMPLES DE TUBOS E PECAS DE FERRO FUNDIDO</v>
          </cell>
        </row>
        <row r="3441">
          <cell r="B3441" t="str">
            <v>509401</v>
          </cell>
          <cell r="C3441" t="str">
            <v>TUBOS E PECAS, DIAM. 350 MM (A)</v>
          </cell>
          <cell r="D3441" t="str">
            <v>M</v>
          </cell>
          <cell r="E3441">
            <v>11.1</v>
          </cell>
        </row>
        <row r="3442">
          <cell r="B3442" t="str">
            <v>509431</v>
          </cell>
          <cell r="C3442" t="str">
            <v>TUBOS E PECAS, DIAM. 350 MM (B)</v>
          </cell>
          <cell r="D3442" t="str">
            <v>M</v>
          </cell>
          <cell r="E3442">
            <v>8.8699999999999992</v>
          </cell>
        </row>
        <row r="3443">
          <cell r="B3443" t="str">
            <v>509451</v>
          </cell>
          <cell r="C3443" t="str">
            <v>TUBOS E PECAS, DIAM. 350 MM (C)</v>
          </cell>
          <cell r="D3443" t="str">
            <v>M</v>
          </cell>
          <cell r="E3443">
            <v>5.53</v>
          </cell>
        </row>
        <row r="3445">
          <cell r="B3445" t="str">
            <v>509500</v>
          </cell>
          <cell r="C3445" t="str">
            <v>ASSENTAMENTO SIMPLES DE TUBOS DE CONCRETO PARA AGUAS PLUVIAIS</v>
          </cell>
        </row>
        <row r="3446">
          <cell r="B3446" t="str">
            <v>509501</v>
          </cell>
          <cell r="C3446" t="str">
            <v>TUBOS, DIAMETRO 200 MM (A)</v>
          </cell>
          <cell r="D3446" t="str">
            <v>M</v>
          </cell>
          <cell r="E3446">
            <v>3.11</v>
          </cell>
        </row>
        <row r="3447">
          <cell r="B3447" t="str">
            <v>509531</v>
          </cell>
          <cell r="C3447" t="str">
            <v>TUBOS, DIAMETRO 200 MM (B)</v>
          </cell>
          <cell r="D3447" t="str">
            <v>M</v>
          </cell>
          <cell r="E3447">
            <v>2.52</v>
          </cell>
        </row>
        <row r="3448">
          <cell r="B3448" t="str">
            <v>509551</v>
          </cell>
          <cell r="C3448" t="str">
            <v>TUBOS, DIAMETRO 200 MM (C)</v>
          </cell>
          <cell r="D3448" t="str">
            <v>M</v>
          </cell>
          <cell r="E3448">
            <v>1.63</v>
          </cell>
        </row>
        <row r="3450">
          <cell r="B3450" t="str">
            <v>509600</v>
          </cell>
          <cell r="C3450" t="str">
            <v>MONTAGEM DE PECAS ESPECIAIS</v>
          </cell>
        </row>
        <row r="3451">
          <cell r="B3451" t="str">
            <v>509601</v>
          </cell>
          <cell r="C3451" t="str">
            <v>PECAS ESPECIAIS E TUBULACOES AEREAS</v>
          </cell>
          <cell r="D3451" t="str">
            <v>KG</v>
          </cell>
          <cell r="E3451">
            <v>1.51</v>
          </cell>
        </row>
        <row r="3453">
          <cell r="B3453" t="str">
            <v>509700</v>
          </cell>
          <cell r="C3453" t="str">
            <v>CARGA, TRANSPORTE ATE 10 KM E DESCARGA DE TUBOS E PECAS DE PVC RIGIDO E PVC RIGIDO DEFOFO</v>
          </cell>
        </row>
        <row r="3454">
          <cell r="B3454" t="str">
            <v>509701</v>
          </cell>
          <cell r="C3454" t="str">
            <v>TUBOS E PECAS, DIAM. 450 MM</v>
          </cell>
          <cell r="D3454" t="str">
            <v>KM</v>
          </cell>
          <cell r="E3454">
            <v>1377.33</v>
          </cell>
        </row>
        <row r="3456">
          <cell r="B3456" t="str">
            <v>509800</v>
          </cell>
          <cell r="C3456" t="str">
            <v>TRANSPORTE EXCEDENTE A 10 KM DE TUBOS E PECAS DE PVC RIGIDO E PVC RIGIDO DE FOFO</v>
          </cell>
        </row>
        <row r="3457">
          <cell r="B3457" t="str">
            <v>509810</v>
          </cell>
          <cell r="C3457" t="str">
            <v>TUBOS E PECAS, DIAM. 450 MM</v>
          </cell>
          <cell r="D3457" t="str">
            <v>KMXKM</v>
          </cell>
          <cell r="E3457">
            <v>13.45</v>
          </cell>
        </row>
        <row r="3459">
          <cell r="C3459" t="str">
            <v>RESERVADO PARA ASSENTAMENTO (510302 A 510399)</v>
          </cell>
        </row>
        <row r="3460">
          <cell r="B3460" t="str">
            <v>510301</v>
          </cell>
          <cell r="C3460" t="str">
            <v>TUBOS E PECAS PVC, DIAM. 25 MM (3/4")</v>
          </cell>
          <cell r="D3460" t="str">
            <v>M</v>
          </cell>
          <cell r="E3460">
            <v>5.47</v>
          </cell>
        </row>
        <row r="3462">
          <cell r="B3462" t="str">
            <v>511000</v>
          </cell>
          <cell r="C3462" t="str">
            <v>PAVIMENTACAO</v>
          </cell>
        </row>
        <row r="3463">
          <cell r="B3463" t="str">
            <v>511100</v>
          </cell>
          <cell r="C3463" t="str">
            <v>LEVANTAMENTO DE PAVIMENTACAO</v>
          </cell>
        </row>
        <row r="3464">
          <cell r="B3464" t="str">
            <v>511101</v>
          </cell>
          <cell r="C3464" t="str">
            <v>LEVANTAMENTO DE PASSEIO EM CACO CERAMICO (A)</v>
          </cell>
          <cell r="D3464" t="str">
            <v>M2</v>
          </cell>
          <cell r="E3464">
            <v>8.44</v>
          </cell>
        </row>
        <row r="3465">
          <cell r="B3465" t="str">
            <v>511102</v>
          </cell>
          <cell r="C3465" t="str">
            <v>LEVANTAMENTO DE PASSEIO EM ARDOSIA, ARENITO OU PEDRA LUMINARIA (A)</v>
          </cell>
          <cell r="D3465" t="str">
            <v>M2</v>
          </cell>
          <cell r="E3465">
            <v>9.2799999999999994</v>
          </cell>
        </row>
        <row r="3466">
          <cell r="B3466" t="str">
            <v>511103</v>
          </cell>
          <cell r="C3466" t="str">
            <v>LEVANTAMENTO DE PASSEIO EM GRANITO TIPO PARALELEPIPEDO (A)</v>
          </cell>
          <cell r="D3466" t="str">
            <v>M2</v>
          </cell>
          <cell r="E3466">
            <v>9.2799999999999994</v>
          </cell>
        </row>
        <row r="3467">
          <cell r="B3467" t="str">
            <v>511104</v>
          </cell>
          <cell r="C3467" t="str">
            <v>LEVANTAMENTO DE PASSEIO EM LAJOTAO COLONIAL CERAMICO (A)</v>
          </cell>
          <cell r="D3467" t="str">
            <v>M2</v>
          </cell>
          <cell r="E3467">
            <v>9.2799999999999994</v>
          </cell>
        </row>
        <row r="3468">
          <cell r="B3468" t="str">
            <v>511105</v>
          </cell>
          <cell r="C3468" t="str">
            <v>LEVANTAMENTO DE PAVIMENTACAO DE CONCRETO NAO ESTRUTURAL (A)</v>
          </cell>
          <cell r="D3468" t="str">
            <v>M2</v>
          </cell>
          <cell r="E3468">
            <v>12.82</v>
          </cell>
        </row>
        <row r="3469">
          <cell r="B3469" t="str">
            <v>511106</v>
          </cell>
          <cell r="C3469" t="str">
            <v>LEVANTAMENTO DE PARALELEPIPEDO COM CAPA ASFALTICA (A)</v>
          </cell>
          <cell r="D3469" t="str">
            <v>M2</v>
          </cell>
          <cell r="E3469">
            <v>11.09</v>
          </cell>
        </row>
        <row r="3470">
          <cell r="B3470" t="str">
            <v>511131</v>
          </cell>
          <cell r="C3470" t="str">
            <v>LEVANTAMENTO DE PASSEIO EM CACO CERAMICO (B)</v>
          </cell>
          <cell r="D3470" t="str">
            <v>M2</v>
          </cell>
          <cell r="E3470">
            <v>6.51</v>
          </cell>
        </row>
        <row r="3471">
          <cell r="B3471" t="str">
            <v>511132</v>
          </cell>
          <cell r="C3471" t="str">
            <v>LEVANTAMENTO DE PASSEIO EM ARDOSIA, ARENITO OU PEDRA LUMINARIA (B)</v>
          </cell>
          <cell r="D3471" t="str">
            <v>M2</v>
          </cell>
          <cell r="E3471">
            <v>7.42</v>
          </cell>
        </row>
        <row r="3472">
          <cell r="B3472" t="str">
            <v>511133</v>
          </cell>
          <cell r="C3472" t="str">
            <v>LEVANTAMENTO DE PASSEIO EM GRANITO TIPO PARALELEPIPEDO (B)</v>
          </cell>
          <cell r="D3472" t="str">
            <v>M2</v>
          </cell>
          <cell r="E3472">
            <v>7.42</v>
          </cell>
        </row>
        <row r="3473">
          <cell r="B3473" t="str">
            <v>511134</v>
          </cell>
          <cell r="C3473" t="str">
            <v>LEVANTAMENTO DE PASSEIO EM LAJOTAO COLONIAL CERAMICO (B)</v>
          </cell>
          <cell r="D3473" t="str">
            <v>M2</v>
          </cell>
          <cell r="E3473">
            <v>7.42</v>
          </cell>
        </row>
        <row r="3474">
          <cell r="B3474" t="str">
            <v>511135</v>
          </cell>
          <cell r="C3474" t="str">
            <v>LEVANTAMENTO DE PAVIMENTACAO DE CONCRETO NAO ESTRUTURAL (B)</v>
          </cell>
          <cell r="D3474" t="str">
            <v>M2</v>
          </cell>
          <cell r="E3474">
            <v>10.25</v>
          </cell>
        </row>
        <row r="3475">
          <cell r="B3475" t="str">
            <v>511136</v>
          </cell>
          <cell r="C3475" t="str">
            <v>LEVANTAMENTO DE PARALELEPIPEDO COM CAPA ASFALTICA (B)</v>
          </cell>
          <cell r="D3475" t="str">
            <v>M2</v>
          </cell>
          <cell r="E3475">
            <v>8.85</v>
          </cell>
        </row>
        <row r="3476">
          <cell r="B3476" t="str">
            <v>511151</v>
          </cell>
          <cell r="C3476" t="str">
            <v>LEVANTAMENTO DE PASSEIO EM CACO CERAMICO (C)</v>
          </cell>
          <cell r="D3476" t="str">
            <v>M2</v>
          </cell>
          <cell r="E3476">
            <v>4.0999999999999996</v>
          </cell>
        </row>
        <row r="3477">
          <cell r="B3477" t="str">
            <v>511152</v>
          </cell>
          <cell r="C3477" t="str">
            <v>LEVANTAMENTO DE PASSEIO EM ARDOSIA, ARENITO OU PEDRA LUMINARIA (C)</v>
          </cell>
          <cell r="D3477" t="str">
            <v>M2</v>
          </cell>
          <cell r="E3477">
            <v>4.9800000000000004</v>
          </cell>
        </row>
        <row r="3478">
          <cell r="B3478" t="str">
            <v>511153</v>
          </cell>
          <cell r="C3478" t="str">
            <v>LEVANTAMENTO DE PASSEIO EM GRANITO TIPO PARALELEPIPEDO (C)</v>
          </cell>
          <cell r="D3478" t="str">
            <v>M2</v>
          </cell>
          <cell r="E3478">
            <v>4.6100000000000003</v>
          </cell>
        </row>
        <row r="3479">
          <cell r="B3479" t="str">
            <v>511154</v>
          </cell>
          <cell r="C3479" t="str">
            <v>LEVANTAMENTO DE PASSEIO EM LAJOTAO COLONIAL CERAMICO (C)</v>
          </cell>
          <cell r="D3479" t="str">
            <v>M2</v>
          </cell>
          <cell r="E3479">
            <v>4.6100000000000003</v>
          </cell>
        </row>
        <row r="3480">
          <cell r="B3480" t="str">
            <v>511155</v>
          </cell>
          <cell r="C3480" t="str">
            <v>LEVANTAMENTO DE PAVIMENTACAO DE CONCRETO NAO ESTRUTURAL (C)</v>
          </cell>
          <cell r="D3480" t="str">
            <v>M2</v>
          </cell>
          <cell r="E3480">
            <v>6.3</v>
          </cell>
        </row>
        <row r="3481">
          <cell r="B3481" t="str">
            <v>511156</v>
          </cell>
          <cell r="C3481" t="str">
            <v>LEVANTAMENTO DE PARALELEPIPEDO COM CAPA ASFALTICA (C)</v>
          </cell>
          <cell r="D3481" t="str">
            <v>M2</v>
          </cell>
          <cell r="E3481">
            <v>5.5</v>
          </cell>
        </row>
        <row r="3483">
          <cell r="B3483" t="str">
            <v>511200</v>
          </cell>
          <cell r="C3483" t="str">
            <v>EXECUCAO DE PAVIMENTACAO</v>
          </cell>
        </row>
        <row r="3484">
          <cell r="B3484" t="str">
            <v>511211</v>
          </cell>
          <cell r="C3484" t="str">
            <v>EXECUCAO DE ASFALTO (A)</v>
          </cell>
          <cell r="D3484" t="str">
            <v>M2</v>
          </cell>
          <cell r="E3484">
            <v>32.69</v>
          </cell>
        </row>
        <row r="3485">
          <cell r="B3485" t="str">
            <v>511212</v>
          </cell>
          <cell r="C3485" t="str">
            <v>EXECUCAO DE PAVIMENTACAO DE CONCRETO NAO ESTRUTURAL (A)</v>
          </cell>
          <cell r="D3485" t="str">
            <v>M2</v>
          </cell>
          <cell r="E3485">
            <v>30.76</v>
          </cell>
        </row>
        <row r="3486">
          <cell r="B3486" t="str">
            <v>511213</v>
          </cell>
          <cell r="C3486" t="str">
            <v>REPOSICAO DE PARALELEPIPEDO COM CAPA ASFALTICA (A)</v>
          </cell>
          <cell r="D3486" t="str">
            <v>M2</v>
          </cell>
          <cell r="E3486">
            <v>48.67</v>
          </cell>
        </row>
        <row r="3487">
          <cell r="B3487" t="str">
            <v>511231</v>
          </cell>
          <cell r="C3487" t="str">
            <v>EXECUCAO DE ASFALTO (B)</v>
          </cell>
          <cell r="D3487" t="str">
            <v>M2</v>
          </cell>
          <cell r="E3487">
            <v>31.02</v>
          </cell>
        </row>
        <row r="3488">
          <cell r="B3488">
            <v>511232</v>
          </cell>
          <cell r="C3488" t="str">
            <v>EXECUCAO DE PAVIMENTACAO DE CONCRETO NAO ESTRUTURAL (B)</v>
          </cell>
          <cell r="D3488" t="str">
            <v>M2</v>
          </cell>
          <cell r="E3488">
            <v>30.19</v>
          </cell>
        </row>
        <row r="3489">
          <cell r="B3489" t="str">
            <v>511233</v>
          </cell>
          <cell r="C3489" t="str">
            <v>REPOSICAO DE PARALELEPIPEDO COM CAPA ASFALTICA (B)</v>
          </cell>
          <cell r="D3489" t="str">
            <v>M2</v>
          </cell>
          <cell r="E3489">
            <v>43.87</v>
          </cell>
        </row>
        <row r="3490">
          <cell r="B3490" t="str">
            <v>511251</v>
          </cell>
          <cell r="C3490" t="str">
            <v>EXECUCAO DE ASFALTO (C)</v>
          </cell>
          <cell r="D3490" t="str">
            <v>M2</v>
          </cell>
          <cell r="E3490">
            <v>28.52</v>
          </cell>
        </row>
        <row r="3491">
          <cell r="B3491" t="str">
            <v>511252</v>
          </cell>
          <cell r="C3491" t="str">
            <v>EXECUCAO DE PAVIMENTACAO DE CONCRETO NAO ESTRUTURAL (C)</v>
          </cell>
          <cell r="D3491" t="str">
            <v>M2</v>
          </cell>
          <cell r="E3491">
            <v>29.31</v>
          </cell>
        </row>
        <row r="3492">
          <cell r="B3492" t="str">
            <v>511253</v>
          </cell>
          <cell r="C3492" t="str">
            <v>REPOSICAO DE PARALELEPIPEDO COM CAPA ASFALTICA (C)</v>
          </cell>
          <cell r="D3492" t="str">
            <v>M2</v>
          </cell>
          <cell r="E3492">
            <v>37.42</v>
          </cell>
        </row>
        <row r="3494">
          <cell r="C3494" t="str">
            <v>RESERVADO PARA PAVIMENTACAO (511301 A 511399)</v>
          </cell>
        </row>
        <row r="3496">
          <cell r="B3496" t="str">
            <v>512000</v>
          </cell>
          <cell r="C3496" t="str">
            <v>LIGACOES PREDIAIS</v>
          </cell>
        </row>
        <row r="3497">
          <cell r="C3497" t="str">
            <v>RESERVADO PARA LIGACOES PREDIAIS (512101 A 512199)</v>
          </cell>
        </row>
        <row r="3499">
          <cell r="B3499" t="str">
            <v>512200</v>
          </cell>
          <cell r="C3499" t="str">
            <v>LIGACOES</v>
          </cell>
        </row>
        <row r="3501">
          <cell r="B3501" t="str">
            <v>513000</v>
          </cell>
          <cell r="C3501" t="str">
            <v>FECHAMENTO</v>
          </cell>
        </row>
        <row r="3502">
          <cell r="B3502" t="str">
            <v>513100</v>
          </cell>
          <cell r="C3502" t="str">
            <v>ALVENARIA</v>
          </cell>
        </row>
        <row r="3503">
          <cell r="B3503" t="str">
            <v>513101</v>
          </cell>
          <cell r="C3503" t="str">
            <v>ALVENARIA DE ELEV., EM CUTELO TIJOLO A VISTA</v>
          </cell>
          <cell r="D3503" t="str">
            <v>M2</v>
          </cell>
          <cell r="E3503">
            <v>43.82</v>
          </cell>
        </row>
        <row r="3504">
          <cell r="B3504" t="str">
            <v>513102</v>
          </cell>
          <cell r="C3504" t="str">
            <v>COLOCACAO DE TIJOLO COMUM NO LEITO DE SECAGEM</v>
          </cell>
          <cell r="D3504" t="str">
            <v>M2</v>
          </cell>
          <cell r="E3504">
            <v>5.89</v>
          </cell>
        </row>
        <row r="3505">
          <cell r="B3505" t="str">
            <v>513103</v>
          </cell>
          <cell r="C3505" t="str">
            <v>BLOCO DE VIDRO, DIMENSAO 6 X 20 X 20 CM (ELEMENTO VAZADO)</v>
          </cell>
          <cell r="D3505" t="str">
            <v>M2</v>
          </cell>
          <cell r="E3505">
            <v>404.43</v>
          </cell>
        </row>
        <row r="3507">
          <cell r="B3507" t="str">
            <v>513200</v>
          </cell>
          <cell r="C3507" t="str">
            <v>COBERTURA, MADEIRAMENTO, CONDUTOR, CALHAS E RUFOS</v>
          </cell>
        </row>
        <row r="3508">
          <cell r="B3508" t="str">
            <v>513201</v>
          </cell>
          <cell r="C3508" t="str">
            <v>COBERTURA COM TELHA COLONIAL</v>
          </cell>
          <cell r="D3508" t="str">
            <v>M2</v>
          </cell>
          <cell r="E3508">
            <v>53.37</v>
          </cell>
        </row>
        <row r="3510">
          <cell r="B3510" t="str">
            <v>513300</v>
          </cell>
          <cell r="C3510" t="str">
            <v>ESQUADRIAS: MADEIRA/METALICAS E FERRAGENS</v>
          </cell>
        </row>
        <row r="3511">
          <cell r="B3511" t="str">
            <v>513301</v>
          </cell>
          <cell r="C3511" t="str">
            <v>PORTA EXTERNA DE CEDRO, EXCETO O BATENTE, 1 FOLHA</v>
          </cell>
          <cell r="D3511" t="str">
            <v>M2</v>
          </cell>
          <cell r="E3511">
            <v>174.64</v>
          </cell>
        </row>
        <row r="3512">
          <cell r="B3512" t="str">
            <v>513302</v>
          </cell>
          <cell r="C3512" t="str">
            <v>PORTA INTERNA DE CEDRO, EXCETO O BATENTE, 1 FOLHA</v>
          </cell>
          <cell r="D3512" t="str">
            <v>M2</v>
          </cell>
          <cell r="E3512">
            <v>265.26</v>
          </cell>
        </row>
        <row r="3513">
          <cell r="B3513" t="str">
            <v>513303</v>
          </cell>
          <cell r="C3513" t="str">
            <v>BATENTE PEROBA</v>
          </cell>
          <cell r="D3513" t="str">
            <v>M</v>
          </cell>
          <cell r="E3513">
            <v>30.28</v>
          </cell>
        </row>
        <row r="3514">
          <cell r="B3514" t="str">
            <v>513304</v>
          </cell>
          <cell r="C3514" t="str">
            <v>PORTA DE ALUMINIO TIPO VENEZIANA</v>
          </cell>
          <cell r="D3514" t="str">
            <v>M2</v>
          </cell>
          <cell r="E3514">
            <v>433.15</v>
          </cell>
        </row>
        <row r="3516">
          <cell r="B3516" t="str">
            <v>513400</v>
          </cell>
          <cell r="C3516" t="str">
            <v>VIDROS</v>
          </cell>
        </row>
        <row r="3517">
          <cell r="B3517" t="str">
            <v>513401</v>
          </cell>
          <cell r="C3517" t="str">
            <v>VIDRO PLANO COMUM TRANSPARENTE 6 MM</v>
          </cell>
          <cell r="D3517" t="str">
            <v>M2</v>
          </cell>
          <cell r="E3517">
            <v>97.71</v>
          </cell>
        </row>
        <row r="3519">
          <cell r="B3519" t="str">
            <v>513500</v>
          </cell>
          <cell r="C3519" t="str">
            <v>GRELHAS/GUARDA-CORPO/GRADE/ESCADA</v>
          </cell>
        </row>
        <row r="3520">
          <cell r="B3520" t="str">
            <v>513501</v>
          </cell>
          <cell r="C3520" t="str">
            <v>GUARDA CORPO DIAMETRO 2"</v>
          </cell>
          <cell r="D3520" t="str">
            <v>M</v>
          </cell>
          <cell r="E3520">
            <v>214.28</v>
          </cell>
        </row>
        <row r="3521">
          <cell r="B3521" t="str">
            <v>513502</v>
          </cell>
          <cell r="C3521" t="str">
            <v>GRADE METALICA BARRA 2 X 3/8 POL. - ESPACAMENTO 5 CM</v>
          </cell>
          <cell r="D3521" t="str">
            <v>UN</v>
          </cell>
          <cell r="E3521">
            <v>568.29999999999995</v>
          </cell>
        </row>
        <row r="3522">
          <cell r="B3522" t="str">
            <v>513503</v>
          </cell>
          <cell r="C3522" t="str">
            <v>GRADE DIAM. 1/2 POL. E= 20 MM</v>
          </cell>
          <cell r="D3522" t="str">
            <v>M2</v>
          </cell>
          <cell r="E3522">
            <v>810.39</v>
          </cell>
        </row>
        <row r="3523">
          <cell r="B3523" t="str">
            <v>513504</v>
          </cell>
          <cell r="C3523" t="str">
            <v>GRELHA DIAM. 1/2 POL. (50 X 50) MM</v>
          </cell>
          <cell r="D3523" t="str">
            <v>UN</v>
          </cell>
          <cell r="E3523">
            <v>188.39</v>
          </cell>
        </row>
        <row r="3524">
          <cell r="B3524" t="str">
            <v>513505</v>
          </cell>
          <cell r="C3524" t="str">
            <v>ESCADA EM DURALUMINIO COM GUARDA CORPO</v>
          </cell>
          <cell r="D3524" t="str">
            <v>M</v>
          </cell>
          <cell r="E3524">
            <v>190.84</v>
          </cell>
        </row>
        <row r="3525">
          <cell r="B3525" t="str">
            <v>513506</v>
          </cell>
          <cell r="C3525" t="str">
            <v>GUARDA CORPO DIAM. 1" C/ RODAPE EM CHAPA GALVANIZADA</v>
          </cell>
          <cell r="D3525" t="str">
            <v>M</v>
          </cell>
          <cell r="E3525">
            <v>94.93</v>
          </cell>
        </row>
        <row r="3526">
          <cell r="B3526" t="str">
            <v>513507</v>
          </cell>
          <cell r="C3526" t="str">
            <v>GUARDA CORPO - NORMA NR-8, CONF. PROJ.011/90-SAT</v>
          </cell>
          <cell r="D3526" t="str">
            <v>M</v>
          </cell>
          <cell r="E3526">
            <v>167.51</v>
          </cell>
        </row>
        <row r="3528">
          <cell r="B3528" t="str">
            <v>513600</v>
          </cell>
          <cell r="C3528" t="str">
            <v>TAMPA DE INSPECAO METALICA</v>
          </cell>
        </row>
        <row r="3529">
          <cell r="B3529" t="str">
            <v>513601</v>
          </cell>
          <cell r="C3529" t="str">
            <v>TAMPA DE INSPECAO METALICA</v>
          </cell>
          <cell r="D3529" t="str">
            <v>M2</v>
          </cell>
          <cell r="E3529">
            <v>517.98</v>
          </cell>
        </row>
        <row r="3531">
          <cell r="C3531" t="str">
            <v>RESERVADO PARA FECHAMENTO (513701 A 513799)</v>
          </cell>
        </row>
        <row r="3533">
          <cell r="B3533" t="str">
            <v>514000</v>
          </cell>
          <cell r="C3533" t="str">
            <v>REVESTIMENTO E TRATAMENTO DE SUPERFICIE</v>
          </cell>
        </row>
        <row r="3534">
          <cell r="B3534" t="str">
            <v>514100</v>
          </cell>
          <cell r="C3534" t="str">
            <v>PISO, TETOS E PAREDES</v>
          </cell>
        </row>
        <row r="3535">
          <cell r="B3535" t="str">
            <v>514101</v>
          </cell>
          <cell r="C3535" t="str">
            <v>PISO EM GRANILITE</v>
          </cell>
          <cell r="D3535" t="str">
            <v>M2</v>
          </cell>
          <cell r="E3535">
            <v>53.87</v>
          </cell>
        </row>
        <row r="3537">
          <cell r="B3537" t="str">
            <v>514200</v>
          </cell>
          <cell r="C3537" t="str">
            <v>PINTURAS/IMPERMEABILIZACAO</v>
          </cell>
        </row>
        <row r="3538">
          <cell r="B3538" t="str">
            <v>514201</v>
          </cell>
          <cell r="C3538" t="str">
            <v>PINTURA PISO COM GRAFITE</v>
          </cell>
          <cell r="D3538" t="str">
            <v>M2</v>
          </cell>
          <cell r="E3538">
            <v>18.62</v>
          </cell>
        </row>
        <row r="3539">
          <cell r="B3539" t="str">
            <v>514202</v>
          </cell>
          <cell r="C3539" t="str">
            <v>APLICACAO DE SODA CAUSTICA - SOLO</v>
          </cell>
          <cell r="D3539" t="str">
            <v>M2</v>
          </cell>
          <cell r="E3539">
            <v>0.11</v>
          </cell>
        </row>
        <row r="3541">
          <cell r="C3541" t="str">
            <v>RESERVADO PARA REVESTIMENTO E TRATAMENTO DE SUPERFICIE (514301 A 514399)</v>
          </cell>
        </row>
        <row r="3543">
          <cell r="B3543" t="str">
            <v>515000</v>
          </cell>
          <cell r="C3543" t="str">
            <v>INSTALACOES PREDIAIS</v>
          </cell>
        </row>
        <row r="3544">
          <cell r="B3544" t="str">
            <v>515100</v>
          </cell>
          <cell r="C3544" t="str">
            <v>PECAS E APARELHOS ELETRICOS</v>
          </cell>
        </row>
        <row r="3545">
          <cell r="B3545" t="str">
            <v>515101</v>
          </cell>
          <cell r="C3545" t="str">
            <v>CABO DE COBRE NU 6,0 MM2</v>
          </cell>
          <cell r="D3545" t="str">
            <v>M</v>
          </cell>
          <cell r="E3545">
            <v>4.33</v>
          </cell>
        </row>
        <row r="3546">
          <cell r="B3546" t="str">
            <v>515102</v>
          </cell>
          <cell r="C3546" t="str">
            <v>CABO DE COBRE NU 16 MM2</v>
          </cell>
          <cell r="D3546" t="str">
            <v>M</v>
          </cell>
          <cell r="E3546">
            <v>10.95</v>
          </cell>
        </row>
        <row r="3547">
          <cell r="B3547" t="str">
            <v>515103</v>
          </cell>
          <cell r="C3547" t="str">
            <v>CABO DE COBRE NU 25 MM2</v>
          </cell>
          <cell r="D3547" t="str">
            <v>M</v>
          </cell>
          <cell r="E3547">
            <v>15.29</v>
          </cell>
        </row>
        <row r="3548">
          <cell r="B3548" t="str">
            <v>515104</v>
          </cell>
          <cell r="C3548" t="str">
            <v>CONECTOR TIPO SPLIT BOLT PARA CABO 16 MM2</v>
          </cell>
          <cell r="D3548" t="str">
            <v>UN</v>
          </cell>
          <cell r="E3548">
            <v>4.46</v>
          </cell>
        </row>
        <row r="3549">
          <cell r="B3549" t="str">
            <v>515105</v>
          </cell>
          <cell r="C3549" t="str">
            <v>POSTE DE CONCRETO : H = 7,00 M  P = 300 KG</v>
          </cell>
          <cell r="D3549" t="str">
            <v>UN</v>
          </cell>
          <cell r="E3549">
            <v>679.9</v>
          </cell>
        </row>
        <row r="3551">
          <cell r="B3551" t="str">
            <v>515200</v>
          </cell>
          <cell r="C3551" t="str">
            <v>ENVELOPAMENTO DE ELETRODUTO</v>
          </cell>
        </row>
        <row r="3552">
          <cell r="B3552" t="str">
            <v>515201</v>
          </cell>
          <cell r="C3552" t="str">
            <v>ENVELOPAMENTO DE ELETRODUTO PVC 1 DIAM. 3/4"</v>
          </cell>
          <cell r="D3552" t="str">
            <v>M</v>
          </cell>
          <cell r="E3552">
            <v>20.88</v>
          </cell>
        </row>
        <row r="3553">
          <cell r="B3553" t="str">
            <v>515202</v>
          </cell>
          <cell r="C3553" t="str">
            <v>ENVELOPAMENTO DE ELETRODUTO PVC 1 DIAM. 1"</v>
          </cell>
          <cell r="D3553" t="str">
            <v>M</v>
          </cell>
          <cell r="E3553">
            <v>25.84</v>
          </cell>
        </row>
        <row r="3554">
          <cell r="B3554" t="str">
            <v>515203</v>
          </cell>
          <cell r="C3554" t="str">
            <v>ENVELOPAMENTO DE ELETRODUTO PVC 1 DIAM. 1 1/4"</v>
          </cell>
          <cell r="D3554" t="str">
            <v>M</v>
          </cell>
          <cell r="E3554">
            <v>29.03</v>
          </cell>
        </row>
        <row r="3555">
          <cell r="B3555" t="str">
            <v>515204</v>
          </cell>
          <cell r="C3555" t="str">
            <v>ENVELOPAMENTO DE ELETRODUTO PVC 1 DIAM. 1 1/2"</v>
          </cell>
          <cell r="D3555" t="str">
            <v>M</v>
          </cell>
          <cell r="E3555">
            <v>32.18</v>
          </cell>
        </row>
        <row r="3556">
          <cell r="B3556" t="str">
            <v>515205</v>
          </cell>
          <cell r="C3556" t="str">
            <v>ENVELOPAMENTO DE ELETRODUTO PVC 1 DIAM. 2"</v>
          </cell>
          <cell r="D3556" t="str">
            <v>M</v>
          </cell>
          <cell r="E3556">
            <v>38.57</v>
          </cell>
        </row>
        <row r="3557">
          <cell r="B3557" t="str">
            <v>515206</v>
          </cell>
          <cell r="C3557" t="str">
            <v>ENVELOPAMENTO DE ELETRODUTOS PVC 1 DIAM. 2 1/2"</v>
          </cell>
          <cell r="D3557" t="str">
            <v>M</v>
          </cell>
          <cell r="E3557">
            <v>52.98</v>
          </cell>
        </row>
        <row r="3558">
          <cell r="B3558" t="str">
            <v>515207</v>
          </cell>
          <cell r="C3558" t="str">
            <v>ENVELOPAMENTO DE ELETRODUTOS PVC 1 DIAM. 3"</v>
          </cell>
          <cell r="D3558" t="str">
            <v>M</v>
          </cell>
          <cell r="E3558">
            <v>61.03</v>
          </cell>
        </row>
        <row r="3559">
          <cell r="B3559" t="str">
            <v>515208</v>
          </cell>
          <cell r="C3559" t="str">
            <v>ENVELOPAMENTO DE ELETRODUTOS PVC 1 DIAM. 4"</v>
          </cell>
          <cell r="D3559" t="str">
            <v>M</v>
          </cell>
          <cell r="E3559">
            <v>81.55</v>
          </cell>
        </row>
        <row r="3560">
          <cell r="B3560" t="str">
            <v>515209</v>
          </cell>
          <cell r="C3560" t="str">
            <v>ENVELOPAMENTO DE ELETRODUTOS PVC 2 DIAM. 3/4"</v>
          </cell>
          <cell r="D3560" t="str">
            <v>M</v>
          </cell>
          <cell r="E3560">
            <v>34.549999999999997</v>
          </cell>
        </row>
        <row r="3561">
          <cell r="B3561" t="str">
            <v>515210</v>
          </cell>
          <cell r="C3561" t="str">
            <v>ENVELOPAMENTO DE ELETRODUTOS PVC 2 DIAM. 1"</v>
          </cell>
          <cell r="D3561" t="str">
            <v>M</v>
          </cell>
          <cell r="E3561">
            <v>44.27</v>
          </cell>
        </row>
        <row r="3562">
          <cell r="B3562" t="str">
            <v>515211</v>
          </cell>
          <cell r="C3562" t="str">
            <v>ENVELOPAMENTO DE ELETRODUTOS PVC 2 DIAM. 1 1/4"</v>
          </cell>
          <cell r="D3562" t="str">
            <v>M</v>
          </cell>
          <cell r="E3562">
            <v>50.54</v>
          </cell>
        </row>
        <row r="3563">
          <cell r="B3563" t="str">
            <v>515212</v>
          </cell>
          <cell r="C3563" t="str">
            <v>ENVELOPAMENTO DE ELETRODUTOS PVC 2, DIAM. 1 1/2"</v>
          </cell>
          <cell r="D3563" t="str">
            <v>M</v>
          </cell>
          <cell r="E3563">
            <v>59.38</v>
          </cell>
        </row>
        <row r="3564">
          <cell r="B3564" t="str">
            <v>515213</v>
          </cell>
          <cell r="C3564" t="str">
            <v>ENVELOPAMENTO DE ELETRODUTOS PVC 2 DIAM. 2"</v>
          </cell>
          <cell r="D3564" t="str">
            <v>M</v>
          </cell>
          <cell r="E3564">
            <v>68.78</v>
          </cell>
        </row>
        <row r="3565">
          <cell r="B3565" t="str">
            <v>515214</v>
          </cell>
          <cell r="C3565" t="str">
            <v>ENVELOPAMENTO DE ELETRODUTOS PVC 2 DIAM. 2 1/2"</v>
          </cell>
          <cell r="D3565" t="str">
            <v>M</v>
          </cell>
          <cell r="E3565">
            <v>98.76</v>
          </cell>
        </row>
        <row r="3566">
          <cell r="B3566" t="str">
            <v>515215</v>
          </cell>
          <cell r="C3566" t="str">
            <v>ENVELOPAMENTO DE ELETRODUTOS PVC 2 DIAM. 3"</v>
          </cell>
          <cell r="D3566" t="str">
            <v>M</v>
          </cell>
          <cell r="E3566">
            <v>113.36</v>
          </cell>
        </row>
        <row r="3567">
          <cell r="B3567" t="str">
            <v>515216</v>
          </cell>
          <cell r="C3567" t="str">
            <v>ENVELOPAMENTO DE ELETRODUTOS PVC 2 DIAM. 4"</v>
          </cell>
          <cell r="D3567" t="str">
            <v>M</v>
          </cell>
          <cell r="E3567">
            <v>153.77000000000001</v>
          </cell>
        </row>
        <row r="3568">
          <cell r="B3568" t="str">
            <v>515217</v>
          </cell>
          <cell r="C3568" t="str">
            <v>ENVELOPAMENTO DE ELETRODUTOS PVC 1 DIAM. 1 1/4" + 1 DIAM. 1"</v>
          </cell>
          <cell r="D3568" t="str">
            <v>M</v>
          </cell>
          <cell r="E3568">
            <v>47.68</v>
          </cell>
        </row>
        <row r="3569">
          <cell r="B3569" t="str">
            <v>515218</v>
          </cell>
          <cell r="C3569" t="str">
            <v>ENVELOPAMENTO DE ELETRODUTOS PVC 1 DIAM. 4" + 1 DIAM. 3/4"</v>
          </cell>
          <cell r="D3569" t="str">
            <v>M</v>
          </cell>
          <cell r="E3569">
            <v>96.82</v>
          </cell>
        </row>
        <row r="3570">
          <cell r="B3570" t="str">
            <v>515219</v>
          </cell>
          <cell r="C3570" t="str">
            <v>ENVELOPAMENTO DE ELETRODUTOS PVC 2 DIAM. 2" + 1 DIAM. 1"</v>
          </cell>
          <cell r="D3570" t="str">
            <v>M</v>
          </cell>
          <cell r="E3570">
            <v>88.15</v>
          </cell>
        </row>
        <row r="3571">
          <cell r="B3571" t="str">
            <v>515220</v>
          </cell>
          <cell r="C3571" t="str">
            <v>ENVELOPAMENTO DE ELETRODUTOS PVC 1 DIAM. 3/4 POL. + 1 DIAM. 1 POL.</v>
          </cell>
          <cell r="D3571" t="str">
            <v>M</v>
          </cell>
          <cell r="E3571">
            <v>38.49</v>
          </cell>
        </row>
        <row r="3572">
          <cell r="B3572" t="str">
            <v>515221</v>
          </cell>
          <cell r="C3572" t="str">
            <v>ENVELOPAMENTO DE ELETRODUTOS PVC 1 DIAM. 3/4 POL. + 1 DIAM. 1 1/2 POL.</v>
          </cell>
          <cell r="D3572" t="str">
            <v>M</v>
          </cell>
          <cell r="E3572">
            <v>45.83</v>
          </cell>
        </row>
        <row r="3573">
          <cell r="B3573" t="str">
            <v>515222</v>
          </cell>
          <cell r="C3573" t="str">
            <v>ENVELOPAMENTO DE ELETRODUTOS PVC 3 DIAM. 3/4 POL. + 1 DIAM. 1 1/2 POL. + 2 DIAM. 1 POL.</v>
          </cell>
          <cell r="D3573" t="str">
            <v>M</v>
          </cell>
          <cell r="E3573">
            <v>99.35</v>
          </cell>
        </row>
        <row r="3574">
          <cell r="B3574" t="str">
            <v>515223</v>
          </cell>
          <cell r="C3574" t="str">
            <v>ENVELOPAMENTO DE ELETRODUTOS PVC 2 DIAM. 3/4 POL. + 1 DIAM. 1 POL.</v>
          </cell>
          <cell r="D3574" t="str">
            <v>M</v>
          </cell>
          <cell r="E3574">
            <v>51.71</v>
          </cell>
        </row>
        <row r="3575">
          <cell r="B3575" t="str">
            <v>515224</v>
          </cell>
          <cell r="C3575" t="str">
            <v>ENVELOPAMENTO DE ELETRODUTOS PVC 2 DIAM. 3/4 POL. + 1 DIAM. 1 1/2 POL.</v>
          </cell>
          <cell r="D3575" t="str">
            <v>M</v>
          </cell>
          <cell r="E3575">
            <v>59.22</v>
          </cell>
        </row>
        <row r="3576">
          <cell r="B3576" t="str">
            <v>515225</v>
          </cell>
          <cell r="C3576" t="str">
            <v>ENVELOPAMENTO DE ELETRODUTOS PVC 2 DIAM. 3/4 POL. + 1 DIAM. 1 1/2 POL. + 1 DIAM. 1 POL.</v>
          </cell>
          <cell r="D3576" t="str">
            <v>M</v>
          </cell>
          <cell r="E3576">
            <v>71.58</v>
          </cell>
        </row>
        <row r="3577">
          <cell r="B3577" t="str">
            <v>515226</v>
          </cell>
          <cell r="C3577" t="str">
            <v>ENVELOPAMENTO DE ELETRODUTOS PVC 2 DIAM. 1 POL. + 2 DIAM. 1 1/2 POL.</v>
          </cell>
          <cell r="D3577" t="str">
            <v>M</v>
          </cell>
          <cell r="E3577">
            <v>87.08</v>
          </cell>
        </row>
        <row r="3579">
          <cell r="C3579" t="str">
            <v>RESERVADO PARA INSTALACOES PREDIAIS (515301 A 515399)</v>
          </cell>
        </row>
        <row r="3581">
          <cell r="B3581" t="str">
            <v>516000</v>
          </cell>
          <cell r="C3581" t="str">
            <v>INSTALACOES</v>
          </cell>
        </row>
        <row r="3582">
          <cell r="C3582" t="str">
            <v>RESERVADO PARA INSTALACOES HIDRAULICAS/ELETRICAS (516101 A 516199)</v>
          </cell>
        </row>
        <row r="3583">
          <cell r="B3583" t="str">
            <v>516200</v>
          </cell>
          <cell r="C3583" t="str">
            <v>ENTRADA DE ENERGIA ELETRICA</v>
          </cell>
        </row>
        <row r="3585">
          <cell r="B3585" t="str">
            <v>517000</v>
          </cell>
          <cell r="C3585" t="str">
            <v>INSTALACOES DE PRODUCAO</v>
          </cell>
        </row>
        <row r="3586">
          <cell r="B3586" t="str">
            <v>517100</v>
          </cell>
          <cell r="C3586" t="str">
            <v>MONTAGEM EM GERAL</v>
          </cell>
        </row>
        <row r="3588">
          <cell r="C3588" t="str">
            <v>RESERVADO PARA INSTALACOES DE PRODUCAO (517201 A 517299)</v>
          </cell>
        </row>
        <row r="3590">
          <cell r="B3590" t="str">
            <v>518000</v>
          </cell>
          <cell r="C3590" t="str">
            <v>URBANIZACAO</v>
          </cell>
        </row>
        <row r="3592">
          <cell r="C3592" t="str">
            <v>RESERVADO PARA URBANIZACAO (518101 A 518199)</v>
          </cell>
        </row>
        <row r="3594">
          <cell r="B3594" t="str">
            <v>519000</v>
          </cell>
          <cell r="C3594" t="str">
            <v>SERVICOS DIVERSOS</v>
          </cell>
        </row>
        <row r="3595">
          <cell r="B3595" t="str">
            <v>519200</v>
          </cell>
          <cell r="C3595" t="str">
            <v>SECCIONAMENTO DE REDE EXISTENTE</v>
          </cell>
        </row>
        <row r="3596">
          <cell r="B3596" t="str">
            <v>519201</v>
          </cell>
          <cell r="C3596" t="str">
            <v>DIAMETRO 50 MM, FERRO GALVANIZADO</v>
          </cell>
          <cell r="D3596" t="str">
            <v>UN</v>
          </cell>
          <cell r="E3596">
            <v>120.69</v>
          </cell>
        </row>
        <row r="3597">
          <cell r="B3597" t="str">
            <v>519202</v>
          </cell>
          <cell r="C3597" t="str">
            <v>DIAMETRO 75 MM FERRO GALVANIZADO</v>
          </cell>
          <cell r="D3597" t="str">
            <v>UN</v>
          </cell>
          <cell r="E3597">
            <v>125.15</v>
          </cell>
        </row>
        <row r="3598">
          <cell r="B3598" t="str">
            <v>519203</v>
          </cell>
          <cell r="C3598" t="str">
            <v>DIAMETRO 100 MM, FERRO GALVANIZADO</v>
          </cell>
          <cell r="D3598" t="str">
            <v>UN</v>
          </cell>
          <cell r="E3598">
            <v>129.06</v>
          </cell>
        </row>
        <row r="3599">
          <cell r="B3599" t="str">
            <v>519204</v>
          </cell>
          <cell r="C3599" t="str">
            <v>DIAMETRO 50 MM, FERRO FUNDIDO</v>
          </cell>
          <cell r="D3599" t="str">
            <v>UN</v>
          </cell>
          <cell r="E3599">
            <v>139.44999999999999</v>
          </cell>
        </row>
        <row r="3600">
          <cell r="B3600" t="str">
            <v>519205</v>
          </cell>
          <cell r="C3600" t="str">
            <v>DIAMETRO 75 MM, FERRO FUNDIDO</v>
          </cell>
          <cell r="D3600" t="str">
            <v>UN</v>
          </cell>
          <cell r="E3600">
            <v>143.91</v>
          </cell>
        </row>
        <row r="3601">
          <cell r="B3601" t="str">
            <v>519206</v>
          </cell>
          <cell r="C3601" t="str">
            <v>DIAMETRO 100 MM, FERRO FUNDIDO</v>
          </cell>
          <cell r="D3601" t="str">
            <v>UN</v>
          </cell>
          <cell r="E3601">
            <v>147.82</v>
          </cell>
        </row>
        <row r="3602">
          <cell r="B3602" t="str">
            <v>519207</v>
          </cell>
          <cell r="C3602" t="str">
            <v>DIAMETRO 50 MM, PVC</v>
          </cell>
          <cell r="D3602" t="str">
            <v>UN</v>
          </cell>
          <cell r="E3602">
            <v>118.92</v>
          </cell>
        </row>
        <row r="3603">
          <cell r="B3603" t="str">
            <v>519208</v>
          </cell>
          <cell r="C3603" t="str">
            <v>DIAMETRO 75 MM, PVC</v>
          </cell>
          <cell r="D3603" t="str">
            <v>UN</v>
          </cell>
          <cell r="E3603">
            <v>123.39</v>
          </cell>
        </row>
        <row r="3604">
          <cell r="B3604" t="str">
            <v>519209</v>
          </cell>
          <cell r="C3604" t="str">
            <v>DIAMETRO 100 MM, PVC</v>
          </cell>
          <cell r="D3604" t="str">
            <v>UN</v>
          </cell>
          <cell r="E3604">
            <v>127.29</v>
          </cell>
        </row>
        <row r="3605">
          <cell r="B3605" t="str">
            <v>519210</v>
          </cell>
          <cell r="C3605" t="str">
            <v>DIAMETRO 50 MM, FIBRO-CIMENTO</v>
          </cell>
          <cell r="D3605" t="str">
            <v>UN</v>
          </cell>
          <cell r="E3605">
            <v>122.36</v>
          </cell>
        </row>
        <row r="3606">
          <cell r="B3606" t="str">
            <v>519211</v>
          </cell>
          <cell r="C3606" t="str">
            <v>DIAMETRO 100 MM, FIBRO-CIMENTO</v>
          </cell>
          <cell r="D3606" t="str">
            <v>UN</v>
          </cell>
          <cell r="E3606">
            <v>130.72999999999999</v>
          </cell>
        </row>
        <row r="3607">
          <cell r="B3607" t="str">
            <v>519212</v>
          </cell>
          <cell r="C3607" t="str">
            <v>DIAMETRO 150 MM, FIBRO-CIMENTO</v>
          </cell>
          <cell r="D3607" t="str">
            <v>UN</v>
          </cell>
          <cell r="E3607">
            <v>153.16999999999999</v>
          </cell>
        </row>
        <row r="3608">
          <cell r="B3608" t="str">
            <v>519213</v>
          </cell>
          <cell r="C3608" t="str">
            <v>DIAMETRO 200 MM, FIBRO-CIMENTO</v>
          </cell>
          <cell r="D3608" t="str">
            <v>UN</v>
          </cell>
          <cell r="E3608">
            <v>164.25</v>
          </cell>
        </row>
        <row r="3609">
          <cell r="B3609" t="str">
            <v>519214</v>
          </cell>
          <cell r="C3609" t="str">
            <v>DIAMETRO 150 MM, FERRO FUNDIDO</v>
          </cell>
          <cell r="D3609" t="str">
            <v>UN</v>
          </cell>
          <cell r="E3609">
            <v>173.95</v>
          </cell>
        </row>
        <row r="3610">
          <cell r="B3610" t="str">
            <v>519215</v>
          </cell>
          <cell r="C3610" t="str">
            <v>DIAMETRO 200 MM, FERRO FUNDIDO</v>
          </cell>
          <cell r="D3610" t="str">
            <v>UN</v>
          </cell>
          <cell r="E3610">
            <v>185.14</v>
          </cell>
        </row>
        <row r="3611">
          <cell r="B3611" t="str">
            <v>519216</v>
          </cell>
          <cell r="C3611" t="str">
            <v>DIAMETRO 250 MM, FERRO FUNDIDO</v>
          </cell>
          <cell r="D3611" t="str">
            <v>UN</v>
          </cell>
          <cell r="E3611">
            <v>223.89</v>
          </cell>
        </row>
        <row r="3612">
          <cell r="B3612" t="str">
            <v>519217</v>
          </cell>
          <cell r="C3612" t="str">
            <v>DIAMETRO 150 MM, PVC</v>
          </cell>
          <cell r="D3612" t="str">
            <v>UN</v>
          </cell>
          <cell r="E3612">
            <v>132.61000000000001</v>
          </cell>
        </row>
        <row r="3614">
          <cell r="C3614" t="str">
            <v>RESERVADO PARA SERVICOS DIVERSOS (519301 A 519399)</v>
          </cell>
        </row>
        <row r="3616">
          <cell r="B3616" t="str">
            <v>521000</v>
          </cell>
          <cell r="C3616" t="str">
            <v>SERVICOS REFERENTES A POCOS TUBULARES PROFUNDOS</v>
          </cell>
        </row>
        <row r="3618">
          <cell r="C3618" t="str">
            <v>RESERVADO PARA SERVICOS REFERENTES A POCOS TUBULARES PROFUNDOS (521101 A 521999)</v>
          </cell>
        </row>
        <row r="3620">
          <cell r="C3620" t="str">
            <v>TRAVESSIA - RESERVADO PARA TRAVESSIA (522501 A 522599)</v>
          </cell>
        </row>
        <row r="3622">
          <cell r="B3622" t="str">
            <v>522000</v>
          </cell>
          <cell r="C3622" t="str">
            <v>SERVICOS ESPECIAIS</v>
          </cell>
        </row>
        <row r="3623">
          <cell r="B3623" t="str">
            <v>522600</v>
          </cell>
          <cell r="C3623" t="str">
            <v>MAO DE OBRA</v>
          </cell>
        </row>
        <row r="3624">
          <cell r="B3624" t="str">
            <v>522601</v>
          </cell>
          <cell r="C3624" t="str">
            <v>MAO DE OBRA - BROCA DE CONCRETO, DIAM. 15 CM</v>
          </cell>
          <cell r="D3624" t="str">
            <v>M</v>
          </cell>
          <cell r="E3624">
            <v>19.27</v>
          </cell>
        </row>
        <row r="3625">
          <cell r="B3625" t="str">
            <v>522602</v>
          </cell>
          <cell r="C3625" t="str">
            <v>MAO DE OBRA - BROCA DE CONCRETO, DIAMETRO 20 CM</v>
          </cell>
          <cell r="D3625" t="str">
            <v>M</v>
          </cell>
          <cell r="E3625">
            <v>21.13</v>
          </cell>
        </row>
        <row r="3626">
          <cell r="B3626" t="str">
            <v>522603</v>
          </cell>
          <cell r="C3626" t="str">
            <v>MAO DE OBRA - BROCA DE CONCRETO, DIAM. 25 CM</v>
          </cell>
          <cell r="D3626" t="str">
            <v>M</v>
          </cell>
          <cell r="E3626">
            <v>23.31</v>
          </cell>
        </row>
        <row r="3627">
          <cell r="B3627" t="str">
            <v>522604</v>
          </cell>
          <cell r="C3627" t="str">
            <v>MAO DE OBRA - FORMA DE MADEIRA COMUM</v>
          </cell>
          <cell r="D3627" t="str">
            <v>M2</v>
          </cell>
          <cell r="E3627">
            <v>23.55</v>
          </cell>
        </row>
        <row r="3628">
          <cell r="B3628" t="str">
            <v>522605</v>
          </cell>
          <cell r="C3628" t="str">
            <v>MAO DE OBRA - FORMA PLANA DE MADEIRA ESTRUTURA</v>
          </cell>
          <cell r="D3628" t="str">
            <v>M2</v>
          </cell>
          <cell r="E3628">
            <v>20.28</v>
          </cell>
        </row>
        <row r="3629">
          <cell r="B3629" t="str">
            <v>522606</v>
          </cell>
          <cell r="C3629" t="str">
            <v>MAO DE OBRA - FORMA PLANA DE MADEIRA APARENTE</v>
          </cell>
          <cell r="D3629" t="str">
            <v>M2</v>
          </cell>
          <cell r="E3629">
            <v>20.28</v>
          </cell>
        </row>
        <row r="3630">
          <cell r="B3630" t="str">
            <v>522607</v>
          </cell>
          <cell r="C3630" t="str">
            <v>MAO DE OBRA - ARMACAO ACO CA-50/CA-60</v>
          </cell>
          <cell r="D3630" t="str">
            <v>KG</v>
          </cell>
          <cell r="E3630">
            <v>1.79</v>
          </cell>
        </row>
        <row r="3631">
          <cell r="B3631" t="str">
            <v>522608</v>
          </cell>
          <cell r="C3631" t="str">
            <v>MAO DE OBRA - CONCRETO ESTRUTURAL</v>
          </cell>
          <cell r="D3631" t="str">
            <v>M3</v>
          </cell>
          <cell r="E3631">
            <v>22.29</v>
          </cell>
        </row>
        <row r="3632">
          <cell r="B3632" t="str">
            <v>522609</v>
          </cell>
          <cell r="C3632" t="str">
            <v>MAO DE OBRA - ALVENARIA ELEV., 1/2 TIJOLO COMUM</v>
          </cell>
          <cell r="D3632" t="str">
            <v>M2</v>
          </cell>
          <cell r="E3632">
            <v>29.31</v>
          </cell>
        </row>
        <row r="3633">
          <cell r="B3633" t="str">
            <v>522610</v>
          </cell>
          <cell r="C3633" t="str">
            <v>MAO DE OBRA - ALVENARIA ELEV., 1 TIJOLO COMUM</v>
          </cell>
          <cell r="D3633" t="str">
            <v>M2</v>
          </cell>
          <cell r="E3633">
            <v>48.7</v>
          </cell>
        </row>
        <row r="3634">
          <cell r="B3634" t="str">
            <v>522611</v>
          </cell>
          <cell r="C3634" t="str">
            <v>MAO DE OBRA - ALVENARIA ELEV, 1/2 TIJOLO A VISTA</v>
          </cell>
          <cell r="D3634" t="str">
            <v>M2</v>
          </cell>
          <cell r="E3634">
            <v>39.11</v>
          </cell>
        </row>
        <row r="3635">
          <cell r="B3635" t="str">
            <v>522612</v>
          </cell>
          <cell r="C3635" t="str">
            <v>MAO DE OBRA - ALVENARIA ELEV., 1 TIJOLO A VISTA</v>
          </cell>
          <cell r="D3635" t="str">
            <v>M2</v>
          </cell>
          <cell r="E3635">
            <v>58.52</v>
          </cell>
        </row>
        <row r="3636">
          <cell r="B3636" t="str">
            <v>522613</v>
          </cell>
          <cell r="C3636" t="str">
            <v>MAO DE OBRA - ALVENARIA DE ELEVACAO,TIJOLO CERAMICA,8 FUROS,ESPELHO</v>
          </cell>
          <cell r="D3636" t="str">
            <v>M2</v>
          </cell>
          <cell r="E3636">
            <v>18.88</v>
          </cell>
        </row>
        <row r="3637">
          <cell r="B3637" t="str">
            <v>522614</v>
          </cell>
          <cell r="C3637" t="str">
            <v>MAO DE OBRA - ALVENARIA DE ELEVACAO,TIJOLO CERAMICA,8 FUROS,CHATO</v>
          </cell>
          <cell r="D3637" t="str">
            <v>M2</v>
          </cell>
          <cell r="E3637">
            <v>31.52</v>
          </cell>
        </row>
        <row r="3638">
          <cell r="B3638" t="str">
            <v>522615</v>
          </cell>
          <cell r="C3638" t="str">
            <v>MAO DE OBRA - COBERTURA COM TELHA FRANCESA</v>
          </cell>
          <cell r="D3638" t="str">
            <v>M2</v>
          </cell>
          <cell r="E3638">
            <v>36.93</v>
          </cell>
        </row>
        <row r="3639">
          <cell r="B3639" t="str">
            <v>522616</v>
          </cell>
          <cell r="C3639" t="str">
            <v>MAO DE OBRA - COBERTURA COM TELHA FIBRO CIMENTO ONDULADO</v>
          </cell>
          <cell r="D3639" t="str">
            <v>M2</v>
          </cell>
          <cell r="E3639">
            <v>29.02</v>
          </cell>
        </row>
        <row r="3640">
          <cell r="B3640" t="str">
            <v>522617</v>
          </cell>
          <cell r="C3640" t="str">
            <v>MAO DE OBRA - COBERTURA COM TELHA FIBRO CIMENTO ESTR. L = 49 CM</v>
          </cell>
          <cell r="D3640" t="str">
            <v>M2</v>
          </cell>
          <cell r="E3640">
            <v>12.75</v>
          </cell>
        </row>
        <row r="3641">
          <cell r="B3641" t="str">
            <v>522618</v>
          </cell>
          <cell r="C3641" t="str">
            <v>MAO DE OBRA - COBERTURA COM TELHA FIBRO CIMENTO ESTR. L = 90 CM</v>
          </cell>
          <cell r="D3641" t="str">
            <v>M2</v>
          </cell>
          <cell r="E3641">
            <v>14.07</v>
          </cell>
        </row>
        <row r="3642">
          <cell r="B3642" t="str">
            <v>522619</v>
          </cell>
          <cell r="C3642" t="str">
            <v>MAO DE OBRA - LAJE PRE FABRICADA H-8 PARA FORRO COM CAPA DE 3 CM</v>
          </cell>
          <cell r="D3642" t="str">
            <v>M2</v>
          </cell>
          <cell r="E3642">
            <v>23.52</v>
          </cell>
        </row>
        <row r="3643">
          <cell r="B3643" t="str">
            <v>522620</v>
          </cell>
          <cell r="C3643" t="str">
            <v>MAO DE OBRA - PORTA EXTERNA DE CEDRO, 1 FOLHA</v>
          </cell>
          <cell r="D3643" t="str">
            <v>M2</v>
          </cell>
          <cell r="E3643">
            <v>49.32</v>
          </cell>
        </row>
        <row r="3644">
          <cell r="B3644" t="str">
            <v>522621</v>
          </cell>
          <cell r="C3644" t="str">
            <v>MAO DE OBRA - PORTA INTERNA DE CEDRO, 1 FOLHA</v>
          </cell>
          <cell r="D3644" t="str">
            <v>M2</v>
          </cell>
          <cell r="E3644">
            <v>74.22</v>
          </cell>
        </row>
        <row r="3645">
          <cell r="B3645" t="str">
            <v>522622</v>
          </cell>
          <cell r="C3645" t="str">
            <v>MAO DE OBRA - JANELA BASCULANTE DE FERRO</v>
          </cell>
          <cell r="D3645" t="str">
            <v>M2</v>
          </cell>
          <cell r="E3645">
            <v>30.2</v>
          </cell>
        </row>
        <row r="3646">
          <cell r="B3646" t="str">
            <v>522623</v>
          </cell>
          <cell r="C3646" t="str">
            <v>MAO DE OBRA - JANELA CORRER OU MAXIM AIR DE FERRO</v>
          </cell>
          <cell r="D3646" t="str">
            <v>M2</v>
          </cell>
          <cell r="E3646">
            <v>37.42</v>
          </cell>
        </row>
        <row r="3647">
          <cell r="B3647" t="str">
            <v>522624</v>
          </cell>
          <cell r="C3647" t="str">
            <v>MAO DE OBRA - JANELA BASCULANTE DE ALUMINIO</v>
          </cell>
          <cell r="D3647" t="str">
            <v>M2</v>
          </cell>
          <cell r="E3647">
            <v>40.47</v>
          </cell>
        </row>
        <row r="3648">
          <cell r="B3648" t="str">
            <v>522625</v>
          </cell>
          <cell r="C3648" t="str">
            <v>MAO DE OBRA - JANELA DE CORRER OU MAXIM AIR DE ALUMINIO</v>
          </cell>
          <cell r="D3648" t="str">
            <v>M2</v>
          </cell>
          <cell r="E3648">
            <v>46.76</v>
          </cell>
        </row>
        <row r="3649">
          <cell r="B3649" t="str">
            <v>522626</v>
          </cell>
          <cell r="C3649" t="str">
            <v>MAO DE OBRA - PORTA DE ENTRADA DE ALUMINIO COM 1 FOLHA ABRIR</v>
          </cell>
          <cell r="D3649" t="str">
            <v>M2</v>
          </cell>
          <cell r="E3649">
            <v>41.7</v>
          </cell>
        </row>
        <row r="3650">
          <cell r="B3650" t="str">
            <v>522627</v>
          </cell>
          <cell r="C3650" t="str">
            <v>MAO DE OBRA - FECHADURA PARA PORTA</v>
          </cell>
          <cell r="D3650" t="str">
            <v>UN</v>
          </cell>
          <cell r="E3650">
            <v>2.64</v>
          </cell>
        </row>
        <row r="3651">
          <cell r="B3651" t="str">
            <v>522628</v>
          </cell>
          <cell r="C3651" t="str">
            <v>MAO DE OBRA - VIDRO PLANO DUPLO/TRIPLO</v>
          </cell>
          <cell r="D3651" t="str">
            <v>M2</v>
          </cell>
          <cell r="E3651">
            <v>24.4</v>
          </cell>
        </row>
        <row r="3652">
          <cell r="B3652" t="str">
            <v>522629</v>
          </cell>
          <cell r="C3652" t="str">
            <v>MAO DE OBRA - CHAPISCO</v>
          </cell>
          <cell r="D3652" t="str">
            <v>M2</v>
          </cell>
          <cell r="E3652">
            <v>4.09</v>
          </cell>
        </row>
        <row r="3653">
          <cell r="B3653" t="str">
            <v>522630</v>
          </cell>
          <cell r="C3653" t="str">
            <v>MAO DE OBRA - EMBOCO</v>
          </cell>
          <cell r="D3653" t="str">
            <v>M2</v>
          </cell>
          <cell r="E3653">
            <v>15.32</v>
          </cell>
        </row>
        <row r="3654">
          <cell r="B3654" t="str">
            <v>522631</v>
          </cell>
          <cell r="C3654" t="str">
            <v>MAO DE OBRA - REBOCO</v>
          </cell>
          <cell r="D3654" t="str">
            <v>M2</v>
          </cell>
          <cell r="E3654">
            <v>10.24</v>
          </cell>
        </row>
        <row r="3655">
          <cell r="B3655" t="str">
            <v>522632</v>
          </cell>
          <cell r="C3655" t="str">
            <v>MAO DE OBRA - REVESTIMENTO COM AZULEJO</v>
          </cell>
          <cell r="D3655" t="str">
            <v>M2</v>
          </cell>
          <cell r="E3655">
            <v>40.76</v>
          </cell>
        </row>
        <row r="3656">
          <cell r="B3656" t="str">
            <v>522633</v>
          </cell>
          <cell r="C3656" t="str">
            <v>MAO DE OBRA - EXECUCAO PASSEIO CIMENTADO</v>
          </cell>
          <cell r="D3656" t="str">
            <v>M2</v>
          </cell>
          <cell r="E3656">
            <v>6.37</v>
          </cell>
        </row>
        <row r="3657">
          <cell r="B3657" t="str">
            <v>522634</v>
          </cell>
          <cell r="C3657" t="str">
            <v>MAO DE OBRA - CONTRAPISO DE CONCRETO NAO ESTRUTURAL</v>
          </cell>
          <cell r="D3657" t="str">
            <v>M3</v>
          </cell>
          <cell r="E3657">
            <v>22.29</v>
          </cell>
        </row>
        <row r="3658">
          <cell r="B3658" t="str">
            <v>522635</v>
          </cell>
          <cell r="C3658" t="str">
            <v>MAO DE OBRA - PISO EXTERNO DE CONCRETO NAO ESTRUTURAL</v>
          </cell>
          <cell r="D3658" t="str">
            <v>M3</v>
          </cell>
          <cell r="E3658">
            <v>34.85</v>
          </cell>
        </row>
        <row r="3659">
          <cell r="B3659" t="str">
            <v>522636</v>
          </cell>
          <cell r="C3659" t="str">
            <v>MAO DE OBRA - PISO CIMENTADO LISO</v>
          </cell>
          <cell r="D3659" t="str">
            <v>M2</v>
          </cell>
          <cell r="E3659">
            <v>16.309999999999999</v>
          </cell>
        </row>
        <row r="3660">
          <cell r="B3660" t="str">
            <v>522637</v>
          </cell>
          <cell r="C3660" t="str">
            <v>MAO DE OBRA - PISO CERAMICO</v>
          </cell>
          <cell r="D3660" t="str">
            <v>M2</v>
          </cell>
          <cell r="E3660">
            <v>26.14</v>
          </cell>
        </row>
        <row r="3661">
          <cell r="B3661" t="str">
            <v>522638</v>
          </cell>
          <cell r="C3661" t="str">
            <v>MAO DE OBRA - PISO VINILICO</v>
          </cell>
          <cell r="D3661" t="str">
            <v>M2</v>
          </cell>
          <cell r="E3661">
            <v>15.99</v>
          </cell>
        </row>
        <row r="3662">
          <cell r="B3662" t="str">
            <v>522639</v>
          </cell>
          <cell r="C3662" t="str">
            <v>MAO DE OBRA - PISO DE BORRACHA</v>
          </cell>
          <cell r="D3662" t="str">
            <v>M2</v>
          </cell>
          <cell r="E3662">
            <v>26.91</v>
          </cell>
        </row>
        <row r="3663">
          <cell r="B3663" t="str">
            <v>522640</v>
          </cell>
          <cell r="C3663" t="str">
            <v>MAO DE OBRA - IMPERMEABILIZACAO RIGIDA COM ARGAMASSA</v>
          </cell>
          <cell r="D3663" t="str">
            <v>M2</v>
          </cell>
          <cell r="E3663">
            <v>30.66</v>
          </cell>
        </row>
        <row r="3664">
          <cell r="B3664" t="str">
            <v>522641</v>
          </cell>
          <cell r="C3664" t="str">
            <v>MAO DE OBRA - IMPERMEABILIZACAO BETUMINOSA</v>
          </cell>
          <cell r="D3664" t="str">
            <v>M2</v>
          </cell>
          <cell r="E3664">
            <v>2.4700000000000002</v>
          </cell>
        </row>
        <row r="3665">
          <cell r="B3665" t="str">
            <v>522642</v>
          </cell>
          <cell r="C3665" t="str">
            <v>MAO DE OBRA - PINTURA A CAL</v>
          </cell>
          <cell r="D3665" t="str">
            <v>M2</v>
          </cell>
          <cell r="E3665">
            <v>3.95</v>
          </cell>
        </row>
        <row r="3666">
          <cell r="B3666" t="str">
            <v>522643</v>
          </cell>
          <cell r="C3666" t="str">
            <v>MAO DE OBRA - PINTURA LATEX, SEM MASSA CORRIDA</v>
          </cell>
          <cell r="D3666" t="str">
            <v>M2</v>
          </cell>
          <cell r="E3666">
            <v>8.35</v>
          </cell>
        </row>
        <row r="3667">
          <cell r="B3667" t="str">
            <v>522644</v>
          </cell>
          <cell r="C3667" t="str">
            <v>MAO DE OBRA - PINTURA LATEX, COM MASSA CORRIDA</v>
          </cell>
          <cell r="D3667" t="str">
            <v>M2</v>
          </cell>
          <cell r="E3667">
            <v>11.59</v>
          </cell>
        </row>
        <row r="3668">
          <cell r="B3668" t="str">
            <v>522645</v>
          </cell>
          <cell r="C3668" t="str">
            <v>MAO DE OBRA - PINTURA A OLEO, SEM MASSA CORRIDA</v>
          </cell>
          <cell r="D3668" t="str">
            <v>M2</v>
          </cell>
          <cell r="E3668">
            <v>6.92</v>
          </cell>
        </row>
        <row r="3669">
          <cell r="B3669" t="str">
            <v>522646</v>
          </cell>
          <cell r="C3669" t="str">
            <v>MAO DE OBRA - PINTURA A OLEO, COM MASSA CORRIDA</v>
          </cell>
          <cell r="D3669" t="str">
            <v>M2</v>
          </cell>
          <cell r="E3669">
            <v>12.51</v>
          </cell>
        </row>
        <row r="3670">
          <cell r="B3670" t="str">
            <v>522647</v>
          </cell>
          <cell r="C3670" t="str">
            <v>MAO DE OBRA - PINTURA ESMALTE, SEM MASSA CORRIDA</v>
          </cell>
          <cell r="D3670" t="str">
            <v>M2</v>
          </cell>
          <cell r="E3670">
            <v>6.92</v>
          </cell>
        </row>
        <row r="3671">
          <cell r="B3671" t="str">
            <v>522648</v>
          </cell>
          <cell r="C3671" t="str">
            <v>MAO DE OBRA - PINTURA ESMALTE, COM MASSA CORRIDA</v>
          </cell>
          <cell r="D3671" t="str">
            <v>M2</v>
          </cell>
          <cell r="E3671">
            <v>12.92</v>
          </cell>
        </row>
        <row r="3672">
          <cell r="B3672" t="str">
            <v>522649</v>
          </cell>
          <cell r="C3672" t="str">
            <v>MAO DE OBRA - PINTURA EM METAL</v>
          </cell>
          <cell r="D3672" t="str">
            <v>M2</v>
          </cell>
          <cell r="E3672">
            <v>14.69</v>
          </cell>
        </row>
        <row r="3674">
          <cell r="B3674" t="str">
            <v>522700</v>
          </cell>
          <cell r="C3674" t="str">
            <v>DIVERSOS</v>
          </cell>
        </row>
        <row r="3676">
          <cell r="B3676" t="str">
            <v>522800</v>
          </cell>
          <cell r="C3676" t="str">
            <v>OBRAS PADRAO</v>
          </cell>
        </row>
        <row r="3677">
          <cell r="B3677" t="str">
            <v>522801</v>
          </cell>
          <cell r="C3677" t="str">
            <v>CONSTRUCAO DO RESERVATORIO APOIADO DE ALVENARIA 09 M3 - CORPO PADRAO</v>
          </cell>
          <cell r="D3677" t="str">
            <v>GB</v>
          </cell>
          <cell r="E3677">
            <v>13133.86</v>
          </cell>
        </row>
        <row r="3678">
          <cell r="B3678" t="str">
            <v>522802</v>
          </cell>
          <cell r="C3678" t="str">
            <v>CONSTRUCAO DO RESERVATORIO APOIADO DE ALVENARIA 16 M3 - CORPO PADRAO</v>
          </cell>
          <cell r="D3678" t="str">
            <v>GB</v>
          </cell>
          <cell r="E3678">
            <v>15139.16</v>
          </cell>
        </row>
        <row r="3679">
          <cell r="B3679" t="str">
            <v>522803</v>
          </cell>
          <cell r="C3679" t="str">
            <v>CONSTRUCAO DO RESERVATORIO APOIADO DE ALVENARIA 30 M3 - CORPO PADRAO</v>
          </cell>
          <cell r="D3679" t="str">
            <v>GB</v>
          </cell>
          <cell r="E3679">
            <v>36486.720000000001</v>
          </cell>
        </row>
        <row r="3680">
          <cell r="B3680" t="str">
            <v>522804</v>
          </cell>
          <cell r="C3680" t="str">
            <v>CONSTRUCAO DO RESERVATORIO APOIADO DE ALVENARIA 50 M3 - CORPO PADRAO</v>
          </cell>
          <cell r="D3680" t="str">
            <v>GB</v>
          </cell>
          <cell r="E3680">
            <v>49946.54</v>
          </cell>
        </row>
        <row r="3681">
          <cell r="B3681" t="str">
            <v>522805</v>
          </cell>
          <cell r="C3681" t="str">
            <v>CONSTRUCAO DO RESERVATORIO APOIADO DE CONCRETO 50 M3 - CORPO PADRAO</v>
          </cell>
          <cell r="D3681" t="str">
            <v>GB</v>
          </cell>
          <cell r="E3681">
            <v>38789.050000000003</v>
          </cell>
        </row>
        <row r="3682">
          <cell r="B3682" t="str">
            <v>522806</v>
          </cell>
          <cell r="C3682" t="str">
            <v>CONSTRUCAO DO RESERVATORIO APOIADO DE CONCRETO 75 M3 - CORPO PADRAO</v>
          </cell>
          <cell r="D3682" t="str">
            <v>GB</v>
          </cell>
          <cell r="E3682">
            <v>46369.26</v>
          </cell>
        </row>
        <row r="3683">
          <cell r="B3683" t="str">
            <v>522807</v>
          </cell>
          <cell r="C3683" t="str">
            <v>CONSTRUCAO DO RESERVATORIO APOIADO DE CONCRETO 100 M3 - CORPO PADRAO</v>
          </cell>
          <cell r="D3683" t="str">
            <v>GB</v>
          </cell>
          <cell r="E3683">
            <v>54886.33</v>
          </cell>
        </row>
        <row r="3684">
          <cell r="B3684" t="str">
            <v>522808</v>
          </cell>
          <cell r="C3684" t="str">
            <v>CONSTRUCAO DO RESERVATORIO APOIADO DE CONCRETO 150 M3 - CORPO PADRAO</v>
          </cell>
          <cell r="D3684" t="str">
            <v>GB</v>
          </cell>
          <cell r="E3684">
            <v>69293.02</v>
          </cell>
        </row>
        <row r="3685">
          <cell r="B3685" t="str">
            <v>522809</v>
          </cell>
          <cell r="C3685" t="str">
            <v>CONSTRUCAO DO RESERVATORIO APOIADO DE CONCRETO 200 M3 - CORPO PADRAO</v>
          </cell>
          <cell r="D3685" t="str">
            <v>GB</v>
          </cell>
          <cell r="E3685">
            <v>83035.75</v>
          </cell>
        </row>
        <row r="3686">
          <cell r="B3686" t="str">
            <v>522810</v>
          </cell>
          <cell r="C3686" t="str">
            <v>CONSTRUCAO DO RESERVATORIO APOIADO DE CONCRETO 250 M3 - CORPO PADRAO</v>
          </cell>
          <cell r="D3686" t="str">
            <v>GB</v>
          </cell>
          <cell r="E3686">
            <v>100705.59</v>
          </cell>
        </row>
        <row r="3687">
          <cell r="B3687" t="str">
            <v>522811</v>
          </cell>
          <cell r="C3687" t="str">
            <v>CONSTRUCAO DO RESERVATORIO APOIADO DE CONCRETO 300 M3 - CORPO PADRAO</v>
          </cell>
          <cell r="D3687" t="str">
            <v>GB</v>
          </cell>
          <cell r="E3687">
            <v>109992.11</v>
          </cell>
        </row>
        <row r="3688">
          <cell r="B3688" t="str">
            <v>522812</v>
          </cell>
          <cell r="C3688" t="str">
            <v>CONSTRUCAO DO RESERVATORIO APOIADO DE CONCRETO 350 M3 - CORPO PADRAO</v>
          </cell>
          <cell r="D3688" t="str">
            <v>GB</v>
          </cell>
          <cell r="E3688">
            <v>119857.4</v>
          </cell>
        </row>
        <row r="3689">
          <cell r="B3689" t="str">
            <v>522813</v>
          </cell>
          <cell r="C3689" t="str">
            <v>CONSTRUCAO DO RESERVATORIO APOIADO DE CONCRETO 400 M3 - CORPO PADRAO</v>
          </cell>
          <cell r="D3689" t="str">
            <v>GB</v>
          </cell>
          <cell r="E3689">
            <v>133039.19</v>
          </cell>
        </row>
        <row r="3690">
          <cell r="B3690" t="str">
            <v>522814</v>
          </cell>
          <cell r="C3690" t="str">
            <v>CONSTRUCAO DO RESERVATORIO APOIADO DE CONCRETO 450 M3 - CORPO PADRAO</v>
          </cell>
          <cell r="D3690" t="str">
            <v>GB</v>
          </cell>
          <cell r="E3690">
            <v>143767.99</v>
          </cell>
        </row>
        <row r="3691">
          <cell r="B3691" t="str">
            <v>522815</v>
          </cell>
          <cell r="C3691" t="str">
            <v>CONSTRUCAO DO RESERVATORIO APOIADO DE CONCRETO 500 M3 - CORPO PADRAO</v>
          </cell>
          <cell r="D3691" t="str">
            <v>GB</v>
          </cell>
          <cell r="E3691">
            <v>158305.28</v>
          </cell>
        </row>
        <row r="3692">
          <cell r="B3692" t="str">
            <v>522816</v>
          </cell>
          <cell r="C3692" t="str">
            <v>CONSTRUCAO DO RESERVATORIO APOIADO DE CONCRETO 600 M3 - CORPO PADRAO</v>
          </cell>
          <cell r="D3692" t="str">
            <v>GB</v>
          </cell>
          <cell r="E3692">
            <v>177519.55</v>
          </cell>
        </row>
        <row r="3693">
          <cell r="B3693" t="str">
            <v>522817</v>
          </cell>
          <cell r="C3693" t="str">
            <v>CONSTRUCAO DO RESERVATORIO APOIADO DE CONCRETO 700 M3 - CORPO PADRAO</v>
          </cell>
          <cell r="D3693" t="str">
            <v>GB</v>
          </cell>
          <cell r="E3693">
            <v>199622.82</v>
          </cell>
        </row>
        <row r="3694">
          <cell r="B3694" t="str">
            <v>522818</v>
          </cell>
          <cell r="C3694" t="str">
            <v>CONSTRUCAO DO RESERVATORIO APOIADO DE CONCRETO 750 M3 - CORPO PADRAO</v>
          </cell>
          <cell r="D3694" t="str">
            <v>GB</v>
          </cell>
          <cell r="E3694">
            <v>212249.27</v>
          </cell>
        </row>
        <row r="3695">
          <cell r="B3695" t="str">
            <v>522819</v>
          </cell>
          <cell r="C3695" t="str">
            <v>CONSTRUCAO DO RESERVATORIO APOIADO DE CONCRETO 1.000 M3 - CORPO PADRAO</v>
          </cell>
          <cell r="D3695" t="str">
            <v>GB</v>
          </cell>
          <cell r="E3695">
            <v>270838.40000000002</v>
          </cell>
        </row>
        <row r="3696">
          <cell r="B3696" t="str">
            <v>522820</v>
          </cell>
          <cell r="C3696" t="str">
            <v>CONSTRUCAO DO RESERVATORIO APOIADO DE CONCRETO 1.500 M3 - CORPO PADRAO</v>
          </cell>
          <cell r="D3696" t="str">
            <v>GB</v>
          </cell>
          <cell r="E3696">
            <v>365413.88</v>
          </cell>
        </row>
        <row r="3697">
          <cell r="B3697" t="str">
            <v>522821</v>
          </cell>
          <cell r="C3697" t="str">
            <v>CONSTRUCAO DO RESERVATORIO APOIADO DE CONCRETO 2.000 M3 - CORPO PADRAO</v>
          </cell>
          <cell r="D3697" t="str">
            <v>GB</v>
          </cell>
          <cell r="E3697">
            <v>435840.86</v>
          </cell>
        </row>
        <row r="3698">
          <cell r="B3698" t="str">
            <v>522822</v>
          </cell>
          <cell r="C3698" t="str">
            <v>CONSTRUCAO DA ETA 12 L/S - 1 MODULO - CORPO PADRAO</v>
          </cell>
          <cell r="D3698" t="str">
            <v>GB</v>
          </cell>
          <cell r="E3698">
            <v>142779.54999999999</v>
          </cell>
        </row>
        <row r="3699">
          <cell r="B3699" t="str">
            <v>522823</v>
          </cell>
          <cell r="C3699" t="str">
            <v>CONSTRUCAO DA ETA 16 L/S - 1 MODULO - CORPO PADRAO</v>
          </cell>
          <cell r="D3699" t="str">
            <v>GB</v>
          </cell>
          <cell r="E3699">
            <v>166504.79999999999</v>
          </cell>
        </row>
        <row r="3700">
          <cell r="B3700" t="str">
            <v>522824</v>
          </cell>
          <cell r="C3700" t="str">
            <v>CONSTRUCAO DA ETA 20 L/S - 1 MODULO - CORPO PADRAO</v>
          </cell>
          <cell r="D3700" t="str">
            <v>GB</v>
          </cell>
          <cell r="E3700">
            <v>190155.53</v>
          </cell>
        </row>
        <row r="3701">
          <cell r="B3701" t="str">
            <v>522825</v>
          </cell>
          <cell r="C3701" t="str">
            <v>CONSTRUCAO DA ETA 25 L/S - 1 MODULO - CORPO PADRAO</v>
          </cell>
          <cell r="D3701" t="str">
            <v>GB</v>
          </cell>
          <cell r="E3701">
            <v>222905.16</v>
          </cell>
        </row>
        <row r="3702">
          <cell r="B3702" t="str">
            <v>522826</v>
          </cell>
          <cell r="C3702" t="str">
            <v>CONSTRUCAO DA CASA QUIMICA TIPO A - CORPO PADRAO</v>
          </cell>
          <cell r="D3702" t="str">
            <v>GB</v>
          </cell>
          <cell r="E3702">
            <v>114192.77</v>
          </cell>
        </row>
        <row r="3703">
          <cell r="B3703" t="str">
            <v>522827</v>
          </cell>
          <cell r="C3703" t="str">
            <v>CONSTRUCAO DA CASA DE QUIMICA TIPO "B" - CORPO PADRAO</v>
          </cell>
          <cell r="D3703" t="str">
            <v>GB</v>
          </cell>
          <cell r="E3703">
            <v>123895.05</v>
          </cell>
        </row>
        <row r="3704">
          <cell r="B3704" t="str">
            <v>522828</v>
          </cell>
          <cell r="C3704" t="str">
            <v>CONSTRUCAO DO ESCRITORIO TIPO "B" - CORPO PADRAO</v>
          </cell>
          <cell r="D3704" t="str">
            <v>GB</v>
          </cell>
          <cell r="E3704">
            <v>75261.240000000005</v>
          </cell>
        </row>
        <row r="3705">
          <cell r="B3705" t="str">
            <v>522829</v>
          </cell>
          <cell r="C3705" t="str">
            <v>CONSTRUCAO DO ESCRITORIO TIPO "C" - CORPO PADRAO</v>
          </cell>
          <cell r="D3705" t="str">
            <v>GB</v>
          </cell>
          <cell r="E3705">
            <v>70757.350000000006</v>
          </cell>
        </row>
        <row r="3706">
          <cell r="B3706" t="str">
            <v>522830</v>
          </cell>
          <cell r="C3706" t="str">
            <v>CONSTRUCAO DO ESCRITORIO TIPO "J" - CORPO PADRAO</v>
          </cell>
          <cell r="D3706" t="str">
            <v>GB</v>
          </cell>
          <cell r="E3706">
            <v>94030.3</v>
          </cell>
        </row>
        <row r="3707">
          <cell r="B3707" t="str">
            <v>522831</v>
          </cell>
          <cell r="C3707" t="str">
            <v>CONSTRUCAO DA EEA TIPO "A" COM SALA DE HIPOCLORACAO E FLUORETACAO - CORPO PADRAO</v>
          </cell>
          <cell r="D3707" t="str">
            <v>GB</v>
          </cell>
          <cell r="E3707">
            <v>44884.57</v>
          </cell>
        </row>
        <row r="3708">
          <cell r="B3708" t="str">
            <v>522832</v>
          </cell>
          <cell r="C3708" t="str">
            <v>CONSTRUCAO DA EEA TIPO "Q1" - PROF. 2,95 M - CORPO PADRAO</v>
          </cell>
          <cell r="D3708" t="str">
            <v>GB</v>
          </cell>
          <cell r="E3708">
            <v>15668.14</v>
          </cell>
        </row>
        <row r="3709">
          <cell r="B3709" t="str">
            <v>522833</v>
          </cell>
          <cell r="C3709" t="str">
            <v>CONSTRUCAO DA EEE TIPO "AO", PROF. 4,00 M - CORPO PADRAO</v>
          </cell>
          <cell r="D3709" t="str">
            <v>GB</v>
          </cell>
          <cell r="E3709">
            <v>17949.78</v>
          </cell>
        </row>
        <row r="3710">
          <cell r="B3710" t="str">
            <v>522834</v>
          </cell>
          <cell r="C3710" t="str">
            <v>CONSTRUCAO DA EEE TIPO "A1" PROF. 4,50 M - CORPO PADRAO</v>
          </cell>
          <cell r="D3710" t="str">
            <v>GB</v>
          </cell>
          <cell r="E3710">
            <v>24369.66</v>
          </cell>
        </row>
        <row r="3711">
          <cell r="B3711" t="str">
            <v>522835</v>
          </cell>
          <cell r="C3711" t="str">
            <v>CONSTRUCAO DA EEE TIPO "A2" PROF. 5,00 M - CORPO PADRAO</v>
          </cell>
          <cell r="D3711" t="str">
            <v>GB</v>
          </cell>
          <cell r="E3711">
            <v>32429.94</v>
          </cell>
        </row>
        <row r="3712">
          <cell r="B3712" t="str">
            <v>522836</v>
          </cell>
          <cell r="C3712" t="str">
            <v>CONSTRUCAO DA EEE TIPO "A3" PROF. 5,50 M - CORPO PADRAO</v>
          </cell>
          <cell r="D3712" t="str">
            <v>GB</v>
          </cell>
          <cell r="E3712">
            <v>41755.129999999997</v>
          </cell>
        </row>
        <row r="3713">
          <cell r="B3713" t="str">
            <v>522837</v>
          </cell>
          <cell r="C3713" t="str">
            <v>CONSTRUCAO DA EEE TIPO "A4" PROF. 7,50 M - CORPO PADRAO</v>
          </cell>
          <cell r="D3713" t="str">
            <v>GB</v>
          </cell>
          <cell r="E3713">
            <v>69990.929999999993</v>
          </cell>
        </row>
        <row r="3714">
          <cell r="B3714" t="str">
            <v>522838</v>
          </cell>
          <cell r="C3714" t="str">
            <v>CONSTRUCAO DA ETE - FOSSA FILTRO 100 LIGACOES - CORPO PADRAO</v>
          </cell>
          <cell r="D3714" t="str">
            <v>GB</v>
          </cell>
          <cell r="E3714">
            <v>0</v>
          </cell>
        </row>
        <row r="3715">
          <cell r="B3715" t="str">
            <v>522839</v>
          </cell>
          <cell r="C3715" t="str">
            <v>CONSTRUCAO DA ETE - FOSSA FILTRO 150 LIGACOES - CORPO PADRAO</v>
          </cell>
          <cell r="D3715" t="str">
            <v>GB</v>
          </cell>
          <cell r="E3715">
            <v>0</v>
          </cell>
        </row>
        <row r="3716">
          <cell r="B3716" t="str">
            <v>522840</v>
          </cell>
          <cell r="C3716" t="str">
            <v>CONSTRUCAO DA ETE - FOSSA FILTRO 200 LIGACOES - CORPO PADRAO</v>
          </cell>
          <cell r="D3716" t="str">
            <v>GB</v>
          </cell>
          <cell r="E3716">
            <v>0</v>
          </cell>
        </row>
        <row r="3718">
          <cell r="C3718" t="str">
            <v>RESERVADO PARA SERVICOS ESPECIAIS (522901 A 522999)</v>
          </cell>
        </row>
        <row r="3720">
          <cell r="B3720" t="str">
            <v>523000</v>
          </cell>
          <cell r="C3720" t="str">
            <v>FORNECIMENTO DE MATERIAIS</v>
          </cell>
        </row>
        <row r="3721">
          <cell r="B3721" t="str">
            <v>523200</v>
          </cell>
          <cell r="C3721" t="str">
            <v>ADUFAS EM FOFO (C31 - METALURGICA 100%)</v>
          </cell>
        </row>
        <row r="3722">
          <cell r="B3722" t="str">
            <v>523201</v>
          </cell>
          <cell r="C3722" t="str">
            <v>ADUFA DE PAREDE, D= 75MM ( 12KG)</v>
          </cell>
          <cell r="D3722" t="str">
            <v>UN</v>
          </cell>
          <cell r="E3722">
            <v>0</v>
          </cell>
        </row>
        <row r="3723">
          <cell r="B3723" t="str">
            <v>523202</v>
          </cell>
          <cell r="C3723" t="str">
            <v>ADUFA DE PAREDE, D=100MM ( 15KG)</v>
          </cell>
          <cell r="D3723" t="str">
            <v>UN</v>
          </cell>
          <cell r="E3723">
            <v>0</v>
          </cell>
        </row>
        <row r="3724">
          <cell r="B3724" t="str">
            <v>523203</v>
          </cell>
          <cell r="C3724" t="str">
            <v>ADUFA DE PAREDE, D=150MM ( 22KG)</v>
          </cell>
          <cell r="D3724" t="str">
            <v>UN</v>
          </cell>
          <cell r="E3724">
            <v>0</v>
          </cell>
        </row>
        <row r="3725">
          <cell r="B3725" t="str">
            <v>523204</v>
          </cell>
          <cell r="C3725" t="str">
            <v>ADUFA DE PAREDE, D=200MM ( 39KG)</v>
          </cell>
          <cell r="D3725" t="str">
            <v>UN</v>
          </cell>
          <cell r="E3725">
            <v>0</v>
          </cell>
        </row>
        <row r="3726">
          <cell r="B3726" t="str">
            <v>523205</v>
          </cell>
          <cell r="C3726" t="str">
            <v>ADUFA DE PAREDE, D=250MM (103KG)</v>
          </cell>
          <cell r="D3726" t="str">
            <v>UN</v>
          </cell>
          <cell r="E3726">
            <v>0</v>
          </cell>
        </row>
        <row r="3727">
          <cell r="B3727" t="str">
            <v>523206</v>
          </cell>
          <cell r="C3727" t="str">
            <v>ADUFA DE PAREDE, D=300MM (133KG)</v>
          </cell>
          <cell r="D3727" t="str">
            <v>UN</v>
          </cell>
          <cell r="E3727">
            <v>0</v>
          </cell>
        </row>
        <row r="3728">
          <cell r="B3728" t="str">
            <v>523207</v>
          </cell>
          <cell r="C3728" t="str">
            <v>ADUFA DE PAREDE, D=400MM (183KG)</v>
          </cell>
          <cell r="D3728" t="str">
            <v>UN</v>
          </cell>
          <cell r="E3728">
            <v>0</v>
          </cell>
        </row>
        <row r="3729">
          <cell r="B3729" t="str">
            <v>523208</v>
          </cell>
          <cell r="C3729" t="str">
            <v>ADUFA DE PAREDE, D=500MM (334KG)</v>
          </cell>
          <cell r="D3729" t="str">
            <v>UN</v>
          </cell>
          <cell r="E3729">
            <v>0</v>
          </cell>
        </row>
        <row r="3730">
          <cell r="B3730" t="str">
            <v>523209</v>
          </cell>
          <cell r="C3730" t="str">
            <v>ADUFA DE PAREDE, D=600MM (462KG)</v>
          </cell>
          <cell r="D3730" t="str">
            <v>UN</v>
          </cell>
          <cell r="E3730">
            <v>0</v>
          </cell>
        </row>
        <row r="3732">
          <cell r="B3732" t="str">
            <v>523300</v>
          </cell>
          <cell r="C3732" t="str">
            <v>ANEIS DE BORRACHA (C51 - BORRACHA)</v>
          </cell>
        </row>
        <row r="3733">
          <cell r="B3733" t="str">
            <v>523301</v>
          </cell>
          <cell r="C3733" t="str">
            <v>ANEL JUNTA ELASTICA, D=  50MM</v>
          </cell>
          <cell r="D3733" t="str">
            <v>UN</v>
          </cell>
          <cell r="E3733">
            <v>0</v>
          </cell>
        </row>
        <row r="3734">
          <cell r="B3734" t="str">
            <v>523302</v>
          </cell>
          <cell r="C3734" t="str">
            <v>ANEL JUNTA ELASTICA, D=  75MM</v>
          </cell>
          <cell r="D3734" t="str">
            <v>UN</v>
          </cell>
          <cell r="E3734">
            <v>0</v>
          </cell>
        </row>
        <row r="3735">
          <cell r="B3735" t="str">
            <v>523303</v>
          </cell>
          <cell r="C3735" t="str">
            <v>ANEL JUNTA ELASTICA, D= 100MM</v>
          </cell>
          <cell r="D3735" t="str">
            <v>UN</v>
          </cell>
          <cell r="E3735">
            <v>0</v>
          </cell>
        </row>
        <row r="3736">
          <cell r="B3736" t="str">
            <v>523304</v>
          </cell>
          <cell r="C3736" t="str">
            <v>ANEL JUNTA ELASTICA, D= 150MM</v>
          </cell>
          <cell r="D3736" t="str">
            <v>UN</v>
          </cell>
          <cell r="E3736">
            <v>0</v>
          </cell>
        </row>
        <row r="3737">
          <cell r="B3737" t="str">
            <v>523305</v>
          </cell>
          <cell r="C3737" t="str">
            <v>ANEL JUNTA ELASTICA, D= 200MM</v>
          </cell>
          <cell r="D3737" t="str">
            <v>UN</v>
          </cell>
          <cell r="E3737">
            <v>0</v>
          </cell>
        </row>
        <row r="3738">
          <cell r="B3738" t="str">
            <v>523306</v>
          </cell>
          <cell r="C3738" t="str">
            <v>ANEL JUNTA ELASTICA, D= 250MM</v>
          </cell>
          <cell r="D3738" t="str">
            <v>UN</v>
          </cell>
          <cell r="E3738">
            <v>0</v>
          </cell>
        </row>
        <row r="3739">
          <cell r="B3739" t="str">
            <v>523307</v>
          </cell>
          <cell r="C3739" t="str">
            <v>ANEL JUNTA ELASTICA, D= 300MM</v>
          </cell>
          <cell r="D3739" t="str">
            <v>UN</v>
          </cell>
          <cell r="E3739">
            <v>0</v>
          </cell>
        </row>
        <row r="3740">
          <cell r="B3740" t="str">
            <v>523308</v>
          </cell>
          <cell r="C3740" t="str">
            <v>ANEL JUNTA ELASTICA, D= 350MM</v>
          </cell>
          <cell r="D3740" t="str">
            <v>UN</v>
          </cell>
          <cell r="E3740">
            <v>0</v>
          </cell>
        </row>
        <row r="3741">
          <cell r="B3741" t="str">
            <v>523309</v>
          </cell>
          <cell r="C3741" t="str">
            <v>ANEL JUNTA ELASTICA, D= 400MM</v>
          </cell>
          <cell r="D3741" t="str">
            <v>UN</v>
          </cell>
          <cell r="E3741">
            <v>0</v>
          </cell>
        </row>
        <row r="3742">
          <cell r="B3742" t="str">
            <v>523310</v>
          </cell>
          <cell r="C3742" t="str">
            <v>ANEL JUNTA ELASTICA, D= 450MM</v>
          </cell>
          <cell r="D3742" t="str">
            <v>UN</v>
          </cell>
          <cell r="E3742">
            <v>0</v>
          </cell>
        </row>
        <row r="3743">
          <cell r="B3743" t="str">
            <v>523311</v>
          </cell>
          <cell r="C3743" t="str">
            <v>ANEL JUNTA ELASTICA, D= 500MM</v>
          </cell>
          <cell r="D3743" t="str">
            <v>UN</v>
          </cell>
          <cell r="E3743">
            <v>0</v>
          </cell>
        </row>
        <row r="3744">
          <cell r="B3744" t="str">
            <v>523312</v>
          </cell>
          <cell r="C3744" t="str">
            <v>ANEL JUNTA ELASTICA, D= 600MM</v>
          </cell>
          <cell r="D3744" t="str">
            <v>UN</v>
          </cell>
          <cell r="E3744">
            <v>0</v>
          </cell>
        </row>
        <row r="3745">
          <cell r="B3745" t="str">
            <v>523313</v>
          </cell>
          <cell r="C3745" t="str">
            <v>ANEL JUNTA ELASTICA, D= 700MM</v>
          </cell>
          <cell r="D3745" t="str">
            <v>UN</v>
          </cell>
          <cell r="E3745">
            <v>0</v>
          </cell>
        </row>
        <row r="3746">
          <cell r="B3746" t="str">
            <v>523314</v>
          </cell>
          <cell r="C3746" t="str">
            <v>ANEL JUNTA ELASTICA, D= 800MM</v>
          </cell>
          <cell r="D3746" t="str">
            <v>UN</v>
          </cell>
          <cell r="E3746">
            <v>0</v>
          </cell>
        </row>
        <row r="3747">
          <cell r="B3747" t="str">
            <v>523315</v>
          </cell>
          <cell r="C3747" t="str">
            <v>ANEL JUNTA ELASTICA, D= 900MM</v>
          </cell>
          <cell r="D3747" t="str">
            <v>UN</v>
          </cell>
          <cell r="E3747">
            <v>0</v>
          </cell>
        </row>
        <row r="3748">
          <cell r="B3748" t="str">
            <v>523316</v>
          </cell>
          <cell r="C3748" t="str">
            <v>ANEL JUNTA ELASTICA, D=1000MM</v>
          </cell>
          <cell r="D3748" t="str">
            <v>UN</v>
          </cell>
          <cell r="E3748">
            <v>0</v>
          </cell>
        </row>
        <row r="3749">
          <cell r="B3749" t="str">
            <v>523317</v>
          </cell>
          <cell r="C3749" t="str">
            <v>ANEL JUNTA ELASTICA, D=1200MM</v>
          </cell>
          <cell r="D3749" t="str">
            <v>UN</v>
          </cell>
          <cell r="E3749">
            <v>0</v>
          </cell>
        </row>
        <row r="3750">
          <cell r="B3750" t="str">
            <v>523318</v>
          </cell>
          <cell r="C3750" t="str">
            <v>ANEL JUNTA ELASTICA NITRILICA, D=  50MM</v>
          </cell>
          <cell r="D3750" t="str">
            <v>UN</v>
          </cell>
          <cell r="E3750">
            <v>0</v>
          </cell>
        </row>
        <row r="3751">
          <cell r="B3751" t="str">
            <v>523319</v>
          </cell>
          <cell r="C3751" t="str">
            <v>ANEL JUNTA ELASTICA NITRILICA, D=  75MM</v>
          </cell>
          <cell r="D3751" t="str">
            <v>UN</v>
          </cell>
          <cell r="E3751">
            <v>0</v>
          </cell>
        </row>
        <row r="3752">
          <cell r="B3752" t="str">
            <v>523320</v>
          </cell>
          <cell r="C3752" t="str">
            <v>ANEL JUNTA ELASTICA NITRILICA, D= 100MM</v>
          </cell>
          <cell r="D3752" t="str">
            <v>UN</v>
          </cell>
          <cell r="E3752">
            <v>0</v>
          </cell>
        </row>
        <row r="3753">
          <cell r="B3753" t="str">
            <v>523321</v>
          </cell>
          <cell r="C3753" t="str">
            <v>ANEL JUNTA ELASTICA NITRILICA, D= 150MM</v>
          </cell>
          <cell r="D3753" t="str">
            <v>UN</v>
          </cell>
          <cell r="E3753">
            <v>0</v>
          </cell>
        </row>
        <row r="3754">
          <cell r="B3754" t="str">
            <v>523322</v>
          </cell>
          <cell r="C3754" t="str">
            <v>ANEL JUNTA ELASTICA NITRILICA, D= 200MM</v>
          </cell>
          <cell r="D3754" t="str">
            <v>UN</v>
          </cell>
          <cell r="E3754">
            <v>0</v>
          </cell>
        </row>
        <row r="3755">
          <cell r="B3755" t="str">
            <v>523323</v>
          </cell>
          <cell r="C3755" t="str">
            <v>ANEL JUNTA ELASTICA NITRILICA, D= 250MM</v>
          </cell>
          <cell r="D3755" t="str">
            <v>UN</v>
          </cell>
          <cell r="E3755">
            <v>0</v>
          </cell>
        </row>
        <row r="3756">
          <cell r="B3756" t="str">
            <v>523324</v>
          </cell>
          <cell r="C3756" t="str">
            <v>ANEL JUNTA ELASTICA NITRILICA, D= 300MM</v>
          </cell>
          <cell r="D3756" t="str">
            <v>UN</v>
          </cell>
          <cell r="E3756">
            <v>0</v>
          </cell>
        </row>
        <row r="3757">
          <cell r="B3757" t="str">
            <v>523325</v>
          </cell>
          <cell r="C3757" t="str">
            <v>ANEL JUNTA ELASTICA NITRILICA, D= 350MM</v>
          </cell>
          <cell r="D3757" t="str">
            <v>UN</v>
          </cell>
          <cell r="E3757">
            <v>0</v>
          </cell>
        </row>
        <row r="3758">
          <cell r="B3758" t="str">
            <v>523326</v>
          </cell>
          <cell r="C3758" t="str">
            <v>ANEL JUNTA ELASTICA NITRILICA, D= 400MM</v>
          </cell>
          <cell r="D3758" t="str">
            <v>UN</v>
          </cell>
          <cell r="E3758">
            <v>0</v>
          </cell>
        </row>
        <row r="3759">
          <cell r="B3759" t="str">
            <v>523327</v>
          </cell>
          <cell r="C3759" t="str">
            <v>ANEL JUNTA ELASTICA NITRILICA, D= 450MM</v>
          </cell>
          <cell r="D3759" t="str">
            <v>UN</v>
          </cell>
          <cell r="E3759">
            <v>0</v>
          </cell>
        </row>
        <row r="3760">
          <cell r="B3760" t="str">
            <v>523328</v>
          </cell>
          <cell r="C3760" t="str">
            <v>ANEL JUNTA ELASTICA NITRILICA, D= 500MM</v>
          </cell>
          <cell r="D3760" t="str">
            <v>UN</v>
          </cell>
          <cell r="E3760">
            <v>0</v>
          </cell>
        </row>
        <row r="3761">
          <cell r="B3761" t="str">
            <v>523329</v>
          </cell>
          <cell r="C3761" t="str">
            <v>ANEL JUNTA ELASTICA NITRILICA, D= 600MM</v>
          </cell>
          <cell r="D3761" t="str">
            <v>UN</v>
          </cell>
          <cell r="E3761">
            <v>0</v>
          </cell>
        </row>
        <row r="3762">
          <cell r="B3762" t="str">
            <v>523330</v>
          </cell>
          <cell r="C3762" t="str">
            <v>ANEL JUNTA ELASTICA NITRILICA, D= 700MM</v>
          </cell>
          <cell r="D3762" t="str">
            <v>UN</v>
          </cell>
          <cell r="E3762">
            <v>0</v>
          </cell>
        </row>
        <row r="3763">
          <cell r="B3763" t="str">
            <v>523331</v>
          </cell>
          <cell r="C3763" t="str">
            <v>ANEL JUNTA ELASTICA NITRILICA, D= 800MM</v>
          </cell>
          <cell r="D3763" t="str">
            <v>UN</v>
          </cell>
          <cell r="E3763">
            <v>0</v>
          </cell>
        </row>
        <row r="3764">
          <cell r="B3764" t="str">
            <v>523332</v>
          </cell>
          <cell r="C3764" t="str">
            <v>ANEL JUNTA ELASTICA NITRILICA, D= 900MM</v>
          </cell>
          <cell r="D3764" t="str">
            <v>UN</v>
          </cell>
          <cell r="E3764">
            <v>0</v>
          </cell>
        </row>
        <row r="3765">
          <cell r="B3765" t="str">
            <v>523333</v>
          </cell>
          <cell r="C3765" t="str">
            <v>ANEL JUNTA ELASTICA NITRILICA, D=1000MM</v>
          </cell>
          <cell r="D3765" t="str">
            <v>UN</v>
          </cell>
          <cell r="E3765">
            <v>0</v>
          </cell>
        </row>
        <row r="3766">
          <cell r="B3766" t="str">
            <v>523334</v>
          </cell>
          <cell r="C3766" t="str">
            <v>ANEL JUNTA ELASTICA NITRILICA, D=1200MM</v>
          </cell>
          <cell r="D3766" t="str">
            <v>UN</v>
          </cell>
          <cell r="E3766">
            <v>0</v>
          </cell>
        </row>
        <row r="3767">
          <cell r="B3767" t="str">
            <v>523335</v>
          </cell>
          <cell r="C3767" t="str">
            <v>ANEL JUNTA ELASTICA 2GS, D= 80MM</v>
          </cell>
          <cell r="D3767" t="str">
            <v>UN</v>
          </cell>
          <cell r="E3767">
            <v>0</v>
          </cell>
        </row>
        <row r="3768">
          <cell r="B3768" t="str">
            <v>523336</v>
          </cell>
          <cell r="C3768" t="str">
            <v>ANEL JUNTA ELASTICA 2GS, D= 100MM</v>
          </cell>
          <cell r="D3768" t="str">
            <v>UN</v>
          </cell>
          <cell r="E3768">
            <v>0</v>
          </cell>
        </row>
        <row r="3769">
          <cell r="B3769" t="str">
            <v>523337</v>
          </cell>
          <cell r="C3769" t="str">
            <v>ANEL JUNTA ELASTICA 2GS, D= 150MM</v>
          </cell>
          <cell r="D3769" t="str">
            <v>UN</v>
          </cell>
          <cell r="E3769">
            <v>0</v>
          </cell>
        </row>
        <row r="3770">
          <cell r="B3770" t="str">
            <v>523338</v>
          </cell>
          <cell r="C3770" t="str">
            <v>ANEL JUNTA ELASTICA 2GS, D= 200MM</v>
          </cell>
          <cell r="D3770" t="str">
            <v>UN</v>
          </cell>
          <cell r="E3770">
            <v>0</v>
          </cell>
        </row>
        <row r="3771">
          <cell r="B3771" t="str">
            <v>523339</v>
          </cell>
          <cell r="C3771" t="str">
            <v>ANEL JUNTA ELASTICA 2GS, D= 250MM</v>
          </cell>
          <cell r="D3771" t="str">
            <v>UN</v>
          </cell>
          <cell r="E3771">
            <v>0</v>
          </cell>
        </row>
        <row r="3772">
          <cell r="B3772" t="str">
            <v>523340</v>
          </cell>
          <cell r="C3772" t="str">
            <v>ANEL JUNTA ELASTICA 2GS, D= 300MM</v>
          </cell>
          <cell r="D3772" t="str">
            <v>UN</v>
          </cell>
          <cell r="E3772">
            <v>0</v>
          </cell>
        </row>
        <row r="3773">
          <cell r="B3773" t="str">
            <v>523341</v>
          </cell>
          <cell r="C3773" t="str">
            <v>ANEL JUNTA ELASTICA 2GS, D= 350MM</v>
          </cell>
          <cell r="D3773" t="str">
            <v>UN</v>
          </cell>
          <cell r="E3773">
            <v>0</v>
          </cell>
        </row>
        <row r="3774">
          <cell r="B3774" t="str">
            <v>523342</v>
          </cell>
          <cell r="C3774" t="str">
            <v>ANEL JUNTA ELASTICA 2GS, D= 400MM</v>
          </cell>
          <cell r="D3774" t="str">
            <v>UN</v>
          </cell>
          <cell r="E3774">
            <v>0</v>
          </cell>
        </row>
        <row r="3775">
          <cell r="B3775" t="str">
            <v>523343</v>
          </cell>
          <cell r="C3775" t="str">
            <v>ANEL JUNTA ELASTICA 2GS, D= 450MM</v>
          </cell>
          <cell r="D3775" t="str">
            <v>UN</v>
          </cell>
          <cell r="E3775">
            <v>0</v>
          </cell>
        </row>
        <row r="3776">
          <cell r="B3776" t="str">
            <v>523344</v>
          </cell>
          <cell r="C3776" t="str">
            <v>ANEL JUNTA ELASTICA 2GS, D= 500MM</v>
          </cell>
          <cell r="D3776" t="str">
            <v>UN</v>
          </cell>
          <cell r="E3776">
            <v>0</v>
          </cell>
        </row>
        <row r="3777">
          <cell r="B3777" t="str">
            <v>523345</v>
          </cell>
          <cell r="C3777" t="str">
            <v>ANEL JUNTA ELASTICA 2GS, D= 600MM</v>
          </cell>
          <cell r="D3777" t="str">
            <v>UN</v>
          </cell>
          <cell r="E3777">
            <v>0</v>
          </cell>
        </row>
        <row r="3778">
          <cell r="B3778" t="str">
            <v>523346</v>
          </cell>
          <cell r="C3778" t="str">
            <v>ANEL JUNTA ELASTICA 2GS, D= 700MM</v>
          </cell>
          <cell r="D3778" t="str">
            <v>UN</v>
          </cell>
          <cell r="E3778">
            <v>0</v>
          </cell>
        </row>
        <row r="3779">
          <cell r="B3779" t="str">
            <v>523347</v>
          </cell>
          <cell r="C3779" t="str">
            <v>ANEL JUNTA ELASTICA 2GS, D= 800MM</v>
          </cell>
          <cell r="D3779" t="str">
            <v>UN</v>
          </cell>
          <cell r="E3779">
            <v>0</v>
          </cell>
        </row>
        <row r="3780">
          <cell r="B3780" t="str">
            <v>523348</v>
          </cell>
          <cell r="C3780" t="str">
            <v>ANEL JUNTA ELASTICA 2GS, D= 900MM</v>
          </cell>
          <cell r="D3780" t="str">
            <v>UN</v>
          </cell>
          <cell r="E3780">
            <v>0</v>
          </cell>
        </row>
        <row r="3781">
          <cell r="B3781" t="str">
            <v>523349</v>
          </cell>
          <cell r="C3781" t="str">
            <v>ANEL JUNTA ELASTICA 2GS, D=1000MM</v>
          </cell>
          <cell r="D3781" t="str">
            <v>UN</v>
          </cell>
          <cell r="E3781">
            <v>0</v>
          </cell>
        </row>
        <row r="3782">
          <cell r="B3782" t="str">
            <v>523350</v>
          </cell>
          <cell r="C3782" t="str">
            <v>ANEL JUNTA ELASTICA 2GS, D=1200MM</v>
          </cell>
          <cell r="D3782" t="str">
            <v>UN</v>
          </cell>
          <cell r="E3782">
            <v>0</v>
          </cell>
        </row>
        <row r="3783">
          <cell r="B3783" t="str">
            <v>523351</v>
          </cell>
          <cell r="C3783" t="str">
            <v>ANEL JUNTA ELASTICA 2GS NITRILICO, D= 80MM</v>
          </cell>
          <cell r="D3783" t="str">
            <v>UN</v>
          </cell>
          <cell r="E3783">
            <v>0</v>
          </cell>
        </row>
        <row r="3784">
          <cell r="B3784" t="str">
            <v>523352</v>
          </cell>
          <cell r="C3784" t="str">
            <v>ANEL JUNTA ELASTICA 2GS NITRILICO, D= 100MM</v>
          </cell>
          <cell r="D3784" t="str">
            <v>UN</v>
          </cell>
          <cell r="E3784">
            <v>0</v>
          </cell>
        </row>
        <row r="3785">
          <cell r="B3785" t="str">
            <v>523353</v>
          </cell>
          <cell r="C3785" t="str">
            <v>ANEL JUNTA ELASTICA 2GS NITRILICO, D= 150MM</v>
          </cell>
          <cell r="D3785" t="str">
            <v>UN</v>
          </cell>
          <cell r="E3785">
            <v>0</v>
          </cell>
        </row>
        <row r="3786">
          <cell r="B3786" t="str">
            <v>523354</v>
          </cell>
          <cell r="C3786" t="str">
            <v>ANEL JUNTA ELASTICA 2GS NITRILICO, D= 200MM</v>
          </cell>
          <cell r="D3786" t="str">
            <v>UN</v>
          </cell>
          <cell r="E3786">
            <v>0</v>
          </cell>
        </row>
        <row r="3787">
          <cell r="B3787" t="str">
            <v>523355</v>
          </cell>
          <cell r="C3787" t="str">
            <v>ANEL JUNTA ELASTICA 2GS NITRILICO, D= 250MM</v>
          </cell>
          <cell r="D3787" t="str">
            <v>UN</v>
          </cell>
          <cell r="E3787">
            <v>0</v>
          </cell>
        </row>
        <row r="3788">
          <cell r="B3788" t="str">
            <v>523356</v>
          </cell>
          <cell r="C3788" t="str">
            <v>ANEL JUNTA ELASTICA 2GS NITRILICO, D= 300MM</v>
          </cell>
          <cell r="D3788" t="str">
            <v>UN</v>
          </cell>
          <cell r="E3788">
            <v>0</v>
          </cell>
        </row>
        <row r="3789">
          <cell r="B3789" t="str">
            <v>523357</v>
          </cell>
          <cell r="C3789" t="str">
            <v>ANEL JUNTA ELASTICA 2GS NITRILICO, D= 350MM</v>
          </cell>
          <cell r="D3789" t="str">
            <v>UN</v>
          </cell>
          <cell r="E3789">
            <v>0</v>
          </cell>
        </row>
        <row r="3790">
          <cell r="B3790" t="str">
            <v>523358</v>
          </cell>
          <cell r="C3790" t="str">
            <v>ANEL JUNTA ELASTICA 2GS NITRILICO, D= 400MM</v>
          </cell>
          <cell r="D3790" t="str">
            <v>UN</v>
          </cell>
          <cell r="E3790">
            <v>0</v>
          </cell>
        </row>
        <row r="3791">
          <cell r="B3791" t="str">
            <v>523359</v>
          </cell>
          <cell r="C3791" t="str">
            <v>ANEL JUNTA ELASTICA 2GS NITRILICO, D= 450MM</v>
          </cell>
          <cell r="D3791" t="str">
            <v>UN</v>
          </cell>
          <cell r="E3791">
            <v>0</v>
          </cell>
        </row>
        <row r="3792">
          <cell r="B3792" t="str">
            <v>523360</v>
          </cell>
          <cell r="C3792" t="str">
            <v>ANEL JUNTA ELASTICA 2GS NITRILICO, D= 500MM</v>
          </cell>
          <cell r="D3792" t="str">
            <v>UN</v>
          </cell>
          <cell r="E3792">
            <v>0</v>
          </cell>
        </row>
        <row r="3793">
          <cell r="B3793" t="str">
            <v>523361</v>
          </cell>
          <cell r="C3793" t="str">
            <v>ANEL JUNTA ELASTICA 2GS NITRILICO, D= 600MM</v>
          </cell>
          <cell r="D3793" t="str">
            <v>UN</v>
          </cell>
          <cell r="E3793">
            <v>0</v>
          </cell>
        </row>
        <row r="3794">
          <cell r="B3794" t="str">
            <v>523362</v>
          </cell>
          <cell r="C3794" t="str">
            <v>ANEL JUNTA ELASTICA 2GS NITRILICO, D= 700MM</v>
          </cell>
          <cell r="D3794" t="str">
            <v>UN</v>
          </cell>
          <cell r="E3794">
            <v>0</v>
          </cell>
        </row>
        <row r="3795">
          <cell r="B3795" t="str">
            <v>523363</v>
          </cell>
          <cell r="C3795" t="str">
            <v>ANEL JUNTA ELASTICA 2GS NITRILICO, D= 800MM</v>
          </cell>
          <cell r="D3795" t="str">
            <v>UN</v>
          </cell>
          <cell r="E3795">
            <v>0</v>
          </cell>
        </row>
        <row r="3796">
          <cell r="B3796" t="str">
            <v>523364</v>
          </cell>
          <cell r="C3796" t="str">
            <v>ANEL JUNTA ELASTICA 2GS NITRILICO, D= 900MM</v>
          </cell>
          <cell r="D3796" t="str">
            <v>UN</v>
          </cell>
          <cell r="E3796">
            <v>0</v>
          </cell>
        </row>
        <row r="3797">
          <cell r="B3797" t="str">
            <v>523365</v>
          </cell>
          <cell r="C3797" t="str">
            <v>ANEL JUNTA ELASTICA 2GS NITRILICO, D=1000MM</v>
          </cell>
          <cell r="D3797" t="str">
            <v>UN</v>
          </cell>
          <cell r="E3797">
            <v>0</v>
          </cell>
        </row>
        <row r="3798">
          <cell r="B3798" t="str">
            <v>523366</v>
          </cell>
          <cell r="C3798" t="str">
            <v>ANEL JUNTA ELASTICA 2GS NITRILICO, D=1200MM</v>
          </cell>
          <cell r="D3798" t="str">
            <v>UN</v>
          </cell>
          <cell r="E3798">
            <v>0</v>
          </cell>
        </row>
        <row r="3799">
          <cell r="B3799" t="str">
            <v>523367</v>
          </cell>
          <cell r="C3799" t="str">
            <v>ANEL JUNTA GIBAUT, D= 50MM</v>
          </cell>
          <cell r="D3799" t="str">
            <v>UN</v>
          </cell>
          <cell r="E3799">
            <v>0</v>
          </cell>
        </row>
        <row r="3800">
          <cell r="B3800" t="str">
            <v>523368</v>
          </cell>
          <cell r="C3800" t="str">
            <v>ANEL JUNTA GIBAUT, D= 80MM</v>
          </cell>
          <cell r="D3800" t="str">
            <v>UN</v>
          </cell>
          <cell r="E3800">
            <v>0</v>
          </cell>
        </row>
        <row r="3801">
          <cell r="B3801" t="str">
            <v>523369</v>
          </cell>
          <cell r="C3801" t="str">
            <v>ANEL JUNTA GIBAUT, D=100MM</v>
          </cell>
          <cell r="D3801" t="str">
            <v>UN</v>
          </cell>
          <cell r="E3801">
            <v>0</v>
          </cell>
        </row>
        <row r="3802">
          <cell r="B3802" t="str">
            <v>523370</v>
          </cell>
          <cell r="C3802" t="str">
            <v>ANEL JUNTA GIBAUT, D=150MM</v>
          </cell>
          <cell r="D3802" t="str">
            <v>UN</v>
          </cell>
          <cell r="E3802">
            <v>0</v>
          </cell>
        </row>
        <row r="3803">
          <cell r="B3803" t="str">
            <v>523371</v>
          </cell>
          <cell r="C3803" t="str">
            <v>ANEL JUNTA GIBAUT, D=200MM</v>
          </cell>
          <cell r="D3803" t="str">
            <v>UN</v>
          </cell>
          <cell r="E3803">
            <v>0</v>
          </cell>
        </row>
        <row r="3804">
          <cell r="B3804" t="str">
            <v>523372</v>
          </cell>
          <cell r="C3804" t="str">
            <v>ANEL JUNTA GIBAUT, D=250MM</v>
          </cell>
          <cell r="D3804" t="str">
            <v>UN</v>
          </cell>
          <cell r="E3804">
            <v>0</v>
          </cell>
        </row>
        <row r="3805">
          <cell r="B3805" t="str">
            <v>523373</v>
          </cell>
          <cell r="C3805" t="str">
            <v>ANEL JUNTA GIBAUT, D=300MM</v>
          </cell>
          <cell r="D3805" t="str">
            <v>UN</v>
          </cell>
          <cell r="E3805">
            <v>0</v>
          </cell>
        </row>
        <row r="3806">
          <cell r="B3806" t="str">
            <v>523374</v>
          </cell>
          <cell r="C3806" t="str">
            <v>ANEL JUNTA GIBAUT, D=350MM</v>
          </cell>
          <cell r="D3806" t="str">
            <v>UN</v>
          </cell>
          <cell r="E3806">
            <v>0</v>
          </cell>
        </row>
        <row r="3807">
          <cell r="B3807" t="str">
            <v>523375</v>
          </cell>
          <cell r="C3807" t="str">
            <v>ANEL JUNTA GIBAUT, D=400MM</v>
          </cell>
          <cell r="D3807" t="str">
            <v>UN</v>
          </cell>
          <cell r="E3807">
            <v>0</v>
          </cell>
        </row>
        <row r="3808">
          <cell r="B3808" t="str">
            <v>523376</v>
          </cell>
          <cell r="C3808" t="str">
            <v>ANEL JUNTA GIBAUT, D=450MM</v>
          </cell>
          <cell r="D3808" t="str">
            <v>UN</v>
          </cell>
          <cell r="E3808">
            <v>0</v>
          </cell>
        </row>
        <row r="3809">
          <cell r="B3809" t="str">
            <v>523377</v>
          </cell>
          <cell r="C3809" t="str">
            <v>ANEL JUNTA GIBAUT, D=500MM</v>
          </cell>
          <cell r="D3809" t="str">
            <v>UN</v>
          </cell>
          <cell r="E3809">
            <v>0</v>
          </cell>
        </row>
        <row r="3810">
          <cell r="B3810" t="str">
            <v>523378</v>
          </cell>
          <cell r="C3810" t="str">
            <v>ANEL JUNTA GIBAUT, D=600MM</v>
          </cell>
          <cell r="D3810" t="str">
            <v>UN</v>
          </cell>
          <cell r="E3810">
            <v>0</v>
          </cell>
        </row>
        <row r="3811">
          <cell r="B3811" t="str">
            <v>523379</v>
          </cell>
          <cell r="C3811" t="str">
            <v>ANEL JUNTA GIBAUT NITRILICO, D= 50MM</v>
          </cell>
          <cell r="D3811" t="str">
            <v>UN</v>
          </cell>
          <cell r="E3811">
            <v>0</v>
          </cell>
        </row>
        <row r="3812">
          <cell r="B3812" t="str">
            <v>523380</v>
          </cell>
          <cell r="C3812" t="str">
            <v>ANEL JUNTA GIBAUT NITRILICO, D= 80MM</v>
          </cell>
          <cell r="D3812" t="str">
            <v>UN</v>
          </cell>
          <cell r="E3812">
            <v>0</v>
          </cell>
        </row>
        <row r="3813">
          <cell r="B3813" t="str">
            <v>523381</v>
          </cell>
          <cell r="C3813" t="str">
            <v>ANEL JUNTA GIBAUT NITRILICO, D=100MM</v>
          </cell>
          <cell r="D3813" t="str">
            <v>UN</v>
          </cell>
          <cell r="E3813">
            <v>0</v>
          </cell>
        </row>
        <row r="3814">
          <cell r="B3814" t="str">
            <v>523382</v>
          </cell>
          <cell r="C3814" t="str">
            <v>ANEL JUNTA GIBAUT NITRILICO, D=150MM</v>
          </cell>
          <cell r="D3814" t="str">
            <v>UN</v>
          </cell>
          <cell r="E3814">
            <v>0</v>
          </cell>
        </row>
        <row r="3815">
          <cell r="B3815" t="str">
            <v>523383</v>
          </cell>
          <cell r="C3815" t="str">
            <v>ANEL JUNTA GIBAUT NITRILICO, D=200MM</v>
          </cell>
          <cell r="D3815" t="str">
            <v>UN</v>
          </cell>
          <cell r="E3815">
            <v>0</v>
          </cell>
        </row>
        <row r="3816">
          <cell r="B3816" t="str">
            <v>523384</v>
          </cell>
          <cell r="C3816" t="str">
            <v>ANEL JUNTA GIBAUT NITRILICO, D=250MM</v>
          </cell>
          <cell r="D3816" t="str">
            <v>UN</v>
          </cell>
          <cell r="E3816">
            <v>0</v>
          </cell>
        </row>
        <row r="3817">
          <cell r="B3817" t="str">
            <v>523385</v>
          </cell>
          <cell r="C3817" t="str">
            <v>ANEL JUNTA GIBAUT NITRILICO, D=300MM</v>
          </cell>
          <cell r="D3817" t="str">
            <v>UN</v>
          </cell>
          <cell r="E3817">
            <v>0</v>
          </cell>
        </row>
        <row r="3818">
          <cell r="B3818" t="str">
            <v>523386</v>
          </cell>
          <cell r="C3818" t="str">
            <v>ANEL JUNTA GIBAUT NITRILICO, D=350MM</v>
          </cell>
          <cell r="D3818" t="str">
            <v>UN</v>
          </cell>
          <cell r="E3818">
            <v>0</v>
          </cell>
        </row>
        <row r="3819">
          <cell r="B3819" t="str">
            <v>523387</v>
          </cell>
          <cell r="C3819" t="str">
            <v>ANEL JUNTA GIBAUT NITRILICO, D=400MM</v>
          </cell>
          <cell r="D3819" t="str">
            <v>UN</v>
          </cell>
          <cell r="E3819">
            <v>0</v>
          </cell>
        </row>
        <row r="3820">
          <cell r="B3820" t="str">
            <v>523388</v>
          </cell>
          <cell r="C3820" t="str">
            <v>ANEL JUNTA GIBAUT NITRILICO, D=450MM</v>
          </cell>
          <cell r="D3820" t="str">
            <v>UN</v>
          </cell>
          <cell r="E3820">
            <v>0</v>
          </cell>
        </row>
        <row r="3821">
          <cell r="B3821" t="str">
            <v>523389</v>
          </cell>
          <cell r="C3821" t="str">
            <v>ANEL JUNTA GIBAUT NITRILICO, D=500MM</v>
          </cell>
          <cell r="D3821" t="str">
            <v>UN</v>
          </cell>
          <cell r="E3821">
            <v>0</v>
          </cell>
        </row>
        <row r="3822">
          <cell r="B3822" t="str">
            <v>523390</v>
          </cell>
          <cell r="C3822" t="str">
            <v>ANEL JUNTA GIBAUT NITRILICO, D=600MM</v>
          </cell>
          <cell r="D3822" t="str">
            <v>UN</v>
          </cell>
          <cell r="E3822">
            <v>0</v>
          </cell>
        </row>
        <row r="3823">
          <cell r="B3823" t="str">
            <v>523391</v>
          </cell>
          <cell r="C3823" t="str">
            <v>ARRUELA DE BORRACHA P/ FLANGE PN-10, D=  50MM</v>
          </cell>
          <cell r="D3823" t="str">
            <v>UN</v>
          </cell>
          <cell r="E3823">
            <v>1.07</v>
          </cell>
        </row>
        <row r="3824">
          <cell r="B3824" t="str">
            <v>523392</v>
          </cell>
          <cell r="C3824" t="str">
            <v>ARRUELA DE BORRACHA P/ FLANGE PN-10, D=  75MM</v>
          </cell>
          <cell r="D3824" t="str">
            <v>UN</v>
          </cell>
          <cell r="E3824">
            <v>0</v>
          </cell>
        </row>
        <row r="3825">
          <cell r="B3825" t="str">
            <v>523393</v>
          </cell>
          <cell r="C3825" t="str">
            <v>ARRUELA DE BORRACHA P/ FLANGE PN-10, D= 100MM</v>
          </cell>
          <cell r="D3825" t="str">
            <v>UN</v>
          </cell>
          <cell r="E3825">
            <v>0</v>
          </cell>
        </row>
        <row r="3826">
          <cell r="B3826" t="str">
            <v>523394</v>
          </cell>
          <cell r="C3826" t="str">
            <v>ARRUELA DE BORRACHA P/ FLANGE PN-10, D= 150MM</v>
          </cell>
          <cell r="D3826" t="str">
            <v>UN</v>
          </cell>
          <cell r="E3826">
            <v>3.72</v>
          </cell>
        </row>
        <row r="3827">
          <cell r="B3827" t="str">
            <v>523395</v>
          </cell>
          <cell r="C3827" t="str">
            <v>ARRUELA DE BORRACHA P/ FLANGE PN-10, D= 200MM</v>
          </cell>
          <cell r="D3827" t="str">
            <v>UN</v>
          </cell>
          <cell r="E3827">
            <v>0</v>
          </cell>
        </row>
        <row r="3828">
          <cell r="B3828" t="str">
            <v>523396</v>
          </cell>
          <cell r="C3828" t="str">
            <v>ARRUELA DE BORRACHA P/ FLANGE PN-10, D= 250MM</v>
          </cell>
          <cell r="D3828" t="str">
            <v>UN</v>
          </cell>
          <cell r="E3828">
            <v>0</v>
          </cell>
        </row>
        <row r="3829">
          <cell r="B3829" t="str">
            <v>523397</v>
          </cell>
          <cell r="C3829" t="str">
            <v>ARRUELA DE BORRACHA P/ FLANGE PN-10, D= 300MM</v>
          </cell>
          <cell r="D3829" t="str">
            <v>UN</v>
          </cell>
          <cell r="E3829">
            <v>0</v>
          </cell>
        </row>
        <row r="3830">
          <cell r="B3830" t="str">
            <v>523398</v>
          </cell>
          <cell r="C3830" t="str">
            <v>ARRUELA DE BORRACHA P/ FLANGE PN-10, D= 350MM</v>
          </cell>
          <cell r="D3830" t="str">
            <v>UN</v>
          </cell>
          <cell r="E3830">
            <v>0</v>
          </cell>
        </row>
        <row r="3831">
          <cell r="B3831" t="str">
            <v>523399</v>
          </cell>
          <cell r="C3831" t="str">
            <v>ARRUELA DE BORRACHA P/ FLANGE PN-10, D= 400MM</v>
          </cell>
          <cell r="D3831" t="str">
            <v>UN</v>
          </cell>
          <cell r="E3831">
            <v>0</v>
          </cell>
        </row>
        <row r="3832">
          <cell r="B3832" t="str">
            <v>523401</v>
          </cell>
          <cell r="C3832" t="str">
            <v>ARRUELA DE BORRACHA P/ FLANGE PN-10, D= 450MM</v>
          </cell>
          <cell r="D3832" t="str">
            <v>UN</v>
          </cell>
          <cell r="E3832">
            <v>0</v>
          </cell>
        </row>
        <row r="3833">
          <cell r="B3833" t="str">
            <v>523402</v>
          </cell>
          <cell r="C3833" t="str">
            <v>ARRUELA DE BORRACHA P/ FLANGE PN-10, D= 500MM</v>
          </cell>
          <cell r="D3833" t="str">
            <v>UN</v>
          </cell>
          <cell r="E3833">
            <v>0</v>
          </cell>
        </row>
        <row r="3834">
          <cell r="B3834" t="str">
            <v>523403</v>
          </cell>
          <cell r="C3834" t="str">
            <v>ARRUELA DE BORRACHA P/ FLANGE PN-10, D= 600MM</v>
          </cell>
          <cell r="D3834" t="str">
            <v>UN</v>
          </cell>
          <cell r="E3834">
            <v>0</v>
          </cell>
        </row>
        <row r="3835">
          <cell r="B3835" t="str">
            <v>523404</v>
          </cell>
          <cell r="C3835" t="str">
            <v>ARRUELA DE BORRACHA P/ FLANGE PN-10, D= 700MM</v>
          </cell>
          <cell r="D3835" t="str">
            <v>UN</v>
          </cell>
          <cell r="E3835">
            <v>0</v>
          </cell>
        </row>
        <row r="3836">
          <cell r="B3836" t="str">
            <v>523405</v>
          </cell>
          <cell r="C3836" t="str">
            <v>ARRUELA DE BORRACHA P/ FLANGE PN-10, D= 800MM</v>
          </cell>
          <cell r="D3836" t="str">
            <v>UN</v>
          </cell>
          <cell r="E3836">
            <v>0</v>
          </cell>
        </row>
        <row r="3837">
          <cell r="B3837" t="str">
            <v>523406</v>
          </cell>
          <cell r="C3837" t="str">
            <v>ARRUELA DE BORRACHA P/ FLANGE PN-10, D= 900MM</v>
          </cell>
          <cell r="D3837" t="str">
            <v>UN</v>
          </cell>
          <cell r="E3837">
            <v>0</v>
          </cell>
        </row>
        <row r="3838">
          <cell r="B3838" t="str">
            <v>523407</v>
          </cell>
          <cell r="C3838" t="str">
            <v>ARRUELA DE BORRACHA P/ FLANGE PN-10, D=1000MM</v>
          </cell>
          <cell r="D3838" t="str">
            <v>UN</v>
          </cell>
          <cell r="E3838">
            <v>0</v>
          </cell>
        </row>
        <row r="3839">
          <cell r="B3839" t="str">
            <v>523408</v>
          </cell>
          <cell r="C3839" t="str">
            <v>ARRUELA DE BORRACHA P/ FLANGE PN-10, D=1200MM</v>
          </cell>
          <cell r="D3839" t="str">
            <v>UN</v>
          </cell>
          <cell r="E3839">
            <v>0</v>
          </cell>
        </row>
        <row r="3840">
          <cell r="B3840" t="str">
            <v>523409</v>
          </cell>
          <cell r="C3840" t="str">
            <v>ARRUELA DE BORRACHA P/ FLANGE PN-10 NITR. D=  50MM</v>
          </cell>
          <cell r="D3840" t="str">
            <v>UN</v>
          </cell>
          <cell r="E3840">
            <v>0</v>
          </cell>
        </row>
        <row r="3841">
          <cell r="B3841" t="str">
            <v>523410</v>
          </cell>
          <cell r="C3841" t="str">
            <v>ARRUELA DE BORRACHA P/ FLANGE PN-10 NITR. D=  75MM</v>
          </cell>
          <cell r="D3841" t="str">
            <v>UN</v>
          </cell>
          <cell r="E3841">
            <v>0</v>
          </cell>
        </row>
        <row r="3842">
          <cell r="B3842" t="str">
            <v>523411</v>
          </cell>
          <cell r="C3842" t="str">
            <v>ARRUELA DE BORRACHA P/ FLANGE PN-10 NITR. D= 100MM</v>
          </cell>
          <cell r="D3842" t="str">
            <v>UN</v>
          </cell>
          <cell r="E3842">
            <v>0</v>
          </cell>
        </row>
        <row r="3843">
          <cell r="B3843" t="str">
            <v>523412</v>
          </cell>
          <cell r="C3843" t="str">
            <v>ARRUELA DE BORRACHA P/ FLANGE PN-10 NITR. D= 150MM</v>
          </cell>
          <cell r="D3843" t="str">
            <v>UN</v>
          </cell>
          <cell r="E3843">
            <v>0</v>
          </cell>
        </row>
        <row r="3844">
          <cell r="B3844" t="str">
            <v>523413</v>
          </cell>
          <cell r="C3844" t="str">
            <v>ARRUELA DE BORRACHA P/ FLANGE PN-10 NITR. D= 200MM</v>
          </cell>
          <cell r="D3844" t="str">
            <v>UN</v>
          </cell>
          <cell r="E3844">
            <v>0</v>
          </cell>
        </row>
        <row r="3845">
          <cell r="B3845" t="str">
            <v>523414</v>
          </cell>
          <cell r="C3845" t="str">
            <v>ARRUELA DE BORRACHA P/ FLANGE PN-10 NITR. D= 250MM</v>
          </cell>
          <cell r="D3845" t="str">
            <v>UN</v>
          </cell>
          <cell r="E3845">
            <v>0</v>
          </cell>
        </row>
        <row r="3846">
          <cell r="B3846" t="str">
            <v>523415</v>
          </cell>
          <cell r="C3846" t="str">
            <v>ARRUELA DE BORRACHA P/ FLANGE PN-10 NITR. D= 300MM</v>
          </cell>
          <cell r="D3846" t="str">
            <v>UN</v>
          </cell>
          <cell r="E3846">
            <v>0</v>
          </cell>
        </row>
        <row r="3847">
          <cell r="B3847" t="str">
            <v>523416</v>
          </cell>
          <cell r="C3847" t="str">
            <v>ARRUELA DE BORRACHA P/ FLANGE PN-10 NITR. D= 350MM</v>
          </cell>
          <cell r="D3847" t="str">
            <v>UN</v>
          </cell>
          <cell r="E3847">
            <v>0</v>
          </cell>
        </row>
        <row r="3848">
          <cell r="B3848" t="str">
            <v>523417</v>
          </cell>
          <cell r="C3848" t="str">
            <v>ARRUELA DE BORRACHA P/ FLANGE PN-10 NITR. D= 400MM</v>
          </cell>
          <cell r="D3848" t="str">
            <v>UN</v>
          </cell>
          <cell r="E3848">
            <v>0</v>
          </cell>
        </row>
        <row r="3849">
          <cell r="B3849" t="str">
            <v>523418</v>
          </cell>
          <cell r="C3849" t="str">
            <v>ARRUELA DE BORRACHA P/ FLANGE PN-10 NITR. D= 450MM</v>
          </cell>
          <cell r="D3849" t="str">
            <v>UN</v>
          </cell>
          <cell r="E3849">
            <v>0</v>
          </cell>
        </row>
        <row r="3850">
          <cell r="B3850" t="str">
            <v>523419</v>
          </cell>
          <cell r="C3850" t="str">
            <v>ARRUELA DE BORRACHA P/ FLANGE PN-10 NITR. D= 500MM</v>
          </cell>
          <cell r="D3850" t="str">
            <v>UN</v>
          </cell>
          <cell r="E3850">
            <v>0</v>
          </cell>
        </row>
        <row r="3851">
          <cell r="B3851" t="str">
            <v>523420</v>
          </cell>
          <cell r="C3851" t="str">
            <v>ARRUELA DE BORRACHA P/ FLANGE PN-10 NITR. D= 600MM</v>
          </cell>
          <cell r="D3851" t="str">
            <v>UN</v>
          </cell>
          <cell r="E3851">
            <v>0</v>
          </cell>
        </row>
        <row r="3852">
          <cell r="B3852" t="str">
            <v>523421</v>
          </cell>
          <cell r="C3852" t="str">
            <v>ARRUELA DE BORRACHA P/ FLANGE PN-10 NITR. D= 700MM</v>
          </cell>
          <cell r="D3852" t="str">
            <v>UN</v>
          </cell>
          <cell r="E3852">
            <v>0</v>
          </cell>
        </row>
        <row r="3853">
          <cell r="B3853" t="str">
            <v>523422</v>
          </cell>
          <cell r="C3853" t="str">
            <v>ARRUELA DE BORRACHA P/ FLANGE PN-10 NITR. D= 800MM</v>
          </cell>
          <cell r="D3853" t="str">
            <v>UN</v>
          </cell>
          <cell r="E3853">
            <v>0</v>
          </cell>
        </row>
        <row r="3854">
          <cell r="B3854" t="str">
            <v>523423</v>
          </cell>
          <cell r="C3854" t="str">
            <v>ARRUELA DE BORRACHA P/ FLANGE PN-10 NITR. D= 900MM</v>
          </cell>
          <cell r="D3854" t="str">
            <v>UN</v>
          </cell>
          <cell r="E3854">
            <v>0</v>
          </cell>
        </row>
        <row r="3855">
          <cell r="B3855" t="str">
            <v>523424</v>
          </cell>
          <cell r="C3855" t="str">
            <v>ARRUELA DE BORRACHA P/ FLANGE PN-10 NITR. D=1000MM</v>
          </cell>
          <cell r="D3855" t="str">
            <v>UN</v>
          </cell>
          <cell r="E3855">
            <v>0</v>
          </cell>
        </row>
        <row r="3856">
          <cell r="B3856" t="str">
            <v>523425</v>
          </cell>
          <cell r="C3856" t="str">
            <v>ARRUELA DE BORRACHA P/ FLANGE PN-10 NITR. D=1200MM</v>
          </cell>
          <cell r="D3856" t="str">
            <v>UN</v>
          </cell>
          <cell r="E3856">
            <v>0</v>
          </cell>
        </row>
        <row r="3857">
          <cell r="B3857" t="str">
            <v>523426</v>
          </cell>
          <cell r="C3857" t="str">
            <v>ARRUELA DE AMIANTO GRAFITADO PN-16, D=  50MM</v>
          </cell>
          <cell r="D3857" t="str">
            <v>UN</v>
          </cell>
          <cell r="E3857">
            <v>0</v>
          </cell>
        </row>
        <row r="3858">
          <cell r="B3858" t="str">
            <v>523427</v>
          </cell>
          <cell r="C3858" t="str">
            <v>ARRUELA DE AMIANTO GRAFITADO PN-16, D= 80MM</v>
          </cell>
          <cell r="D3858" t="str">
            <v>UN</v>
          </cell>
          <cell r="E3858">
            <v>0</v>
          </cell>
        </row>
        <row r="3859">
          <cell r="B3859" t="str">
            <v>523428</v>
          </cell>
          <cell r="C3859" t="str">
            <v>ARRUELA DE AMIANTO GRAFITADO PN-16, D= 100MM</v>
          </cell>
          <cell r="D3859" t="str">
            <v>UN</v>
          </cell>
          <cell r="E3859">
            <v>0</v>
          </cell>
        </row>
        <row r="3860">
          <cell r="B3860" t="str">
            <v>523429</v>
          </cell>
          <cell r="C3860" t="str">
            <v>ARRUELA DE AMIANTO GRAFITADO PN-16, D= 150MM</v>
          </cell>
          <cell r="D3860" t="str">
            <v>UN</v>
          </cell>
          <cell r="E3860">
            <v>0</v>
          </cell>
        </row>
        <row r="3861">
          <cell r="B3861" t="str">
            <v>523430</v>
          </cell>
          <cell r="C3861" t="str">
            <v>ARRUELA DE AMIANTO GRAFITADO PN-16, D= 200MM</v>
          </cell>
          <cell r="D3861" t="str">
            <v>UN</v>
          </cell>
          <cell r="E3861">
            <v>0</v>
          </cell>
        </row>
        <row r="3862">
          <cell r="B3862" t="str">
            <v>523431</v>
          </cell>
          <cell r="C3862" t="str">
            <v>ARRUELA DE AMIANTO GRAFITADO PN-16, D= 250MM</v>
          </cell>
          <cell r="D3862" t="str">
            <v>UN</v>
          </cell>
          <cell r="E3862">
            <v>0</v>
          </cell>
        </row>
        <row r="3863">
          <cell r="B3863" t="str">
            <v>523432</v>
          </cell>
          <cell r="C3863" t="str">
            <v>ARRUELA DE AMIANTO GRAFITADO PN-16, D= 300MM</v>
          </cell>
          <cell r="D3863" t="str">
            <v>UN</v>
          </cell>
          <cell r="E3863">
            <v>0</v>
          </cell>
        </row>
        <row r="3864">
          <cell r="B3864" t="str">
            <v>523433</v>
          </cell>
          <cell r="C3864" t="str">
            <v>ARRUELA DE AMIANTO GRAFITADO PN-16, D= 350MM</v>
          </cell>
          <cell r="D3864" t="str">
            <v>UN</v>
          </cell>
          <cell r="E3864">
            <v>0</v>
          </cell>
        </row>
        <row r="3865">
          <cell r="B3865" t="str">
            <v>523434</v>
          </cell>
          <cell r="C3865" t="str">
            <v>ARRUELA DE AMIANTO GRAFITADO PN-16, D= 400MM</v>
          </cell>
          <cell r="D3865" t="str">
            <v>UN</v>
          </cell>
          <cell r="E3865">
            <v>0</v>
          </cell>
        </row>
        <row r="3866">
          <cell r="B3866" t="str">
            <v>523435</v>
          </cell>
          <cell r="C3866" t="str">
            <v>ARRUELA DE AMIANTO GRAFITADO PN-16, D= 450MM</v>
          </cell>
          <cell r="D3866" t="str">
            <v>UN</v>
          </cell>
          <cell r="E3866">
            <v>0</v>
          </cell>
        </row>
        <row r="3867">
          <cell r="B3867" t="str">
            <v>523436</v>
          </cell>
          <cell r="C3867" t="str">
            <v>ARRUELA DE AMIANTO GRAFITADO PN-16, D= 500MM</v>
          </cell>
          <cell r="D3867" t="str">
            <v>UN</v>
          </cell>
          <cell r="E3867">
            <v>0</v>
          </cell>
        </row>
        <row r="3868">
          <cell r="B3868" t="str">
            <v>523437</v>
          </cell>
          <cell r="C3868" t="str">
            <v>ARRUELA DE AMIANTO GRAFITADO PN-16, D= 600MM</v>
          </cell>
          <cell r="D3868" t="str">
            <v>UN</v>
          </cell>
          <cell r="E3868">
            <v>0</v>
          </cell>
        </row>
        <row r="3869">
          <cell r="B3869" t="str">
            <v>523438</v>
          </cell>
          <cell r="C3869" t="str">
            <v>ARRUELA DE AMIANTO GRAFITADO PN-16, D= 700MM</v>
          </cell>
          <cell r="D3869" t="str">
            <v>UN</v>
          </cell>
          <cell r="E3869">
            <v>0</v>
          </cell>
        </row>
        <row r="3870">
          <cell r="B3870" t="str">
            <v>523439</v>
          </cell>
          <cell r="C3870" t="str">
            <v>ARRUELA DE AMIANTO GRAFITADO PN-16, D= 800MM</v>
          </cell>
          <cell r="D3870" t="str">
            <v>UN</v>
          </cell>
          <cell r="E3870">
            <v>0</v>
          </cell>
        </row>
        <row r="3871">
          <cell r="B3871" t="str">
            <v>523440</v>
          </cell>
          <cell r="C3871" t="str">
            <v>ARRUELA DE AMIANTO GRAFITADO PN-16, D= 900MM</v>
          </cell>
          <cell r="D3871" t="str">
            <v>UN</v>
          </cell>
          <cell r="E3871">
            <v>0</v>
          </cell>
        </row>
        <row r="3872">
          <cell r="B3872" t="str">
            <v>523441</v>
          </cell>
          <cell r="C3872" t="str">
            <v>ARRUELA DE AMIANTO GRAFITADO PN-16, D=1000MM</v>
          </cell>
          <cell r="D3872" t="str">
            <v>UN</v>
          </cell>
          <cell r="E3872">
            <v>0</v>
          </cell>
        </row>
        <row r="3873">
          <cell r="B3873" t="str">
            <v>523442</v>
          </cell>
          <cell r="C3873" t="str">
            <v>ARRUELA DE AMIANTO GRAFITADO PN-16, D=1200MM</v>
          </cell>
          <cell r="D3873" t="str">
            <v>UN</v>
          </cell>
          <cell r="E3873">
            <v>0</v>
          </cell>
        </row>
        <row r="3874">
          <cell r="B3874" t="str">
            <v>523443</v>
          </cell>
          <cell r="C3874" t="str">
            <v>ARRUELA DE AMIANTO GRAFITADO PN-25, D= 100MM</v>
          </cell>
          <cell r="D3874" t="str">
            <v>UN</v>
          </cell>
          <cell r="E3874">
            <v>0</v>
          </cell>
        </row>
        <row r="3875">
          <cell r="B3875" t="str">
            <v>523444</v>
          </cell>
          <cell r="C3875" t="str">
            <v>ARRUELA DE AMIANTO GRAFITADO PN-25, D= 150MM</v>
          </cell>
          <cell r="D3875" t="str">
            <v>UN</v>
          </cell>
          <cell r="E3875">
            <v>0</v>
          </cell>
        </row>
        <row r="3876">
          <cell r="B3876" t="str">
            <v>523445</v>
          </cell>
          <cell r="C3876" t="str">
            <v>ARRUELA DE AMIANTO GRAFITADO PN-25, D= 200MM</v>
          </cell>
          <cell r="D3876" t="str">
            <v>UN</v>
          </cell>
          <cell r="E3876">
            <v>0</v>
          </cell>
        </row>
        <row r="3877">
          <cell r="B3877" t="str">
            <v>523446</v>
          </cell>
          <cell r="C3877" t="str">
            <v>ARRUELA DE AMIANTO GRAFITADO PN-25, D= 250MM</v>
          </cell>
          <cell r="D3877" t="str">
            <v>UN</v>
          </cell>
          <cell r="E3877">
            <v>0</v>
          </cell>
        </row>
        <row r="3878">
          <cell r="B3878" t="str">
            <v>523447</v>
          </cell>
          <cell r="C3878" t="str">
            <v>ARRUELA DE AMIANTO GRAFITADO PN-25, D= 300MM</v>
          </cell>
          <cell r="D3878" t="str">
            <v>UN</v>
          </cell>
          <cell r="E3878">
            <v>0</v>
          </cell>
        </row>
        <row r="3879">
          <cell r="B3879" t="str">
            <v>523448</v>
          </cell>
          <cell r="C3879" t="str">
            <v>ARRUELA DE AMIANTO GRAFITADO PN-25, D= 350MM</v>
          </cell>
          <cell r="D3879" t="str">
            <v>UN</v>
          </cell>
          <cell r="E3879">
            <v>0</v>
          </cell>
        </row>
        <row r="3880">
          <cell r="B3880" t="str">
            <v>523449</v>
          </cell>
          <cell r="C3880" t="str">
            <v>ARRUELA DE AMIANTO GRAFITADO PN-25, D= 400MM</v>
          </cell>
          <cell r="D3880" t="str">
            <v>UN</v>
          </cell>
          <cell r="E3880">
            <v>0</v>
          </cell>
        </row>
        <row r="3881">
          <cell r="B3881" t="str">
            <v>523450</v>
          </cell>
          <cell r="C3881" t="str">
            <v>ARRUELA DE AMIANTO GRAFITADO PN-25, D= 450MM</v>
          </cell>
          <cell r="D3881" t="str">
            <v>UN</v>
          </cell>
          <cell r="E3881">
            <v>0</v>
          </cell>
        </row>
        <row r="3882">
          <cell r="B3882" t="str">
            <v>523451</v>
          </cell>
          <cell r="C3882" t="str">
            <v>ARRUELA DE AMIANTO GRAFITADO PN-25, D= 500MM</v>
          </cell>
          <cell r="D3882" t="str">
            <v>UN</v>
          </cell>
          <cell r="E3882">
            <v>0</v>
          </cell>
        </row>
        <row r="3883">
          <cell r="B3883" t="str">
            <v>523452</v>
          </cell>
          <cell r="C3883" t="str">
            <v>ARRUELA DE AMIANTO GRAFITADO PN-25, D= 600MM</v>
          </cell>
          <cell r="D3883" t="str">
            <v>UN</v>
          </cell>
          <cell r="E3883">
            <v>0</v>
          </cell>
        </row>
        <row r="3884">
          <cell r="B3884" t="str">
            <v>523453</v>
          </cell>
          <cell r="C3884" t="str">
            <v>ARRUELA DE AMIANTO GRAFITADO PN-25, D= 700MM</v>
          </cell>
          <cell r="D3884" t="str">
            <v>UN</v>
          </cell>
          <cell r="E3884">
            <v>0</v>
          </cell>
        </row>
        <row r="3885">
          <cell r="B3885" t="str">
            <v>523454</v>
          </cell>
          <cell r="C3885" t="str">
            <v>ARRUELA DE AMIANTO GRAFITADO PN-25, D= 800MM</v>
          </cell>
          <cell r="D3885" t="str">
            <v>UN</v>
          </cell>
          <cell r="E3885">
            <v>0</v>
          </cell>
        </row>
        <row r="3886">
          <cell r="B3886" t="str">
            <v>523455</v>
          </cell>
          <cell r="C3886" t="str">
            <v>ARRUELA DE AMIANTO GRAFITADO PN-25, D= 900MM</v>
          </cell>
          <cell r="D3886" t="str">
            <v>UN</v>
          </cell>
          <cell r="E3886">
            <v>0</v>
          </cell>
        </row>
        <row r="3887">
          <cell r="B3887" t="str">
            <v>523456</v>
          </cell>
          <cell r="C3887" t="str">
            <v>ARRUELA DE AMIANTO GRAFITADO PN-25, D=1000MM</v>
          </cell>
          <cell r="D3887" t="str">
            <v>UN</v>
          </cell>
          <cell r="E3887">
            <v>0</v>
          </cell>
        </row>
        <row r="3888">
          <cell r="B3888" t="str">
            <v>523457</v>
          </cell>
          <cell r="C3888" t="str">
            <v>ARRUELA DE AMIANTO GRAFITADO PN-25, D=1200MM</v>
          </cell>
          <cell r="D3888" t="str">
            <v>UN</v>
          </cell>
          <cell r="E3888">
            <v>0</v>
          </cell>
        </row>
        <row r="3889">
          <cell r="B3889" t="str">
            <v>523458</v>
          </cell>
          <cell r="C3889" t="str">
            <v>CONJ.PARAFUSO COMPLETO P/FLANGES PN10 DN 100 MM</v>
          </cell>
          <cell r="D3889" t="str">
            <v>UN</v>
          </cell>
          <cell r="E3889">
            <v>32.44</v>
          </cell>
        </row>
        <row r="3890">
          <cell r="B3890" t="str">
            <v>523459</v>
          </cell>
          <cell r="C3890" t="str">
            <v>CONJ.PARAFUSO COMPLETO P/FLANGES PN10 DN 150 MM</v>
          </cell>
          <cell r="D3890" t="str">
            <v>UN</v>
          </cell>
          <cell r="E3890">
            <v>51</v>
          </cell>
        </row>
        <row r="3891">
          <cell r="B3891" t="str">
            <v>523460</v>
          </cell>
          <cell r="C3891" t="str">
            <v>CONJ.PARAFUSO COMPLETO P/FLANGES PN10 DN 200 MM</v>
          </cell>
          <cell r="D3891" t="str">
            <v>UN</v>
          </cell>
          <cell r="E3891">
            <v>51</v>
          </cell>
        </row>
        <row r="3892">
          <cell r="B3892" t="str">
            <v>523461</v>
          </cell>
          <cell r="C3892" t="str">
            <v>CONJ.PARAFUSO COMPLETO P/FLANGES PN10 DN 250 MM</v>
          </cell>
          <cell r="D3892" t="str">
            <v>UN</v>
          </cell>
          <cell r="E3892">
            <v>76.510000000000005</v>
          </cell>
        </row>
        <row r="3893">
          <cell r="B3893" t="str">
            <v>523462</v>
          </cell>
          <cell r="C3893" t="str">
            <v>CONJ.PARAFUSO COMPLETO P/FLANGES PN10 DN 300 MM</v>
          </cell>
          <cell r="D3893" t="str">
            <v>UN</v>
          </cell>
          <cell r="E3893">
            <v>76.510000000000005</v>
          </cell>
        </row>
        <row r="3894">
          <cell r="B3894" t="str">
            <v>523463</v>
          </cell>
          <cell r="C3894" t="str">
            <v>CONJ.PARAFUSO COMPLETO P/FLANGES PN10 DN 350 MM</v>
          </cell>
          <cell r="D3894" t="str">
            <v>UN</v>
          </cell>
          <cell r="E3894">
            <v>102.01</v>
          </cell>
        </row>
        <row r="3895">
          <cell r="B3895" t="str">
            <v>523464</v>
          </cell>
          <cell r="C3895" t="str">
            <v>CONJ.PARAFUSO COMPLETO P/FLANGES PN10 DN 400 MM</v>
          </cell>
          <cell r="D3895" t="str">
            <v>UN</v>
          </cell>
          <cell r="E3895">
            <v>164.1</v>
          </cell>
        </row>
        <row r="3896">
          <cell r="B3896" t="str">
            <v>523465</v>
          </cell>
          <cell r="C3896" t="str">
            <v>CONJ.PARAFUSO COMPLETO P/FLANGES PN10 DN 50 MM</v>
          </cell>
          <cell r="D3896" t="str">
            <v>UN</v>
          </cell>
          <cell r="E3896">
            <v>16.22</v>
          </cell>
        </row>
        <row r="3897">
          <cell r="B3897" t="str">
            <v>523466</v>
          </cell>
          <cell r="C3897" t="str">
            <v>CONJ.PARAFUSO COMPLETO P/FLANGES PN10 DN 80 MM</v>
          </cell>
          <cell r="D3897" t="str">
            <v>UN</v>
          </cell>
          <cell r="E3897">
            <v>32.44</v>
          </cell>
        </row>
        <row r="3899">
          <cell r="B3899" t="str">
            <v>523500</v>
          </cell>
          <cell r="C3899" t="str">
            <v>CAP EM FOFO (C31 - METALURGICA 100%)</v>
          </cell>
        </row>
        <row r="3900">
          <cell r="B3900" t="str">
            <v>523501</v>
          </cell>
          <cell r="C3900" t="str">
            <v>CAP FOFO JE2GS D=80MM (4,5KG)</v>
          </cell>
          <cell r="D3900" t="str">
            <v>UN</v>
          </cell>
          <cell r="E3900">
            <v>56.27</v>
          </cell>
        </row>
        <row r="3901">
          <cell r="B3901" t="str">
            <v>523502</v>
          </cell>
          <cell r="C3901" t="str">
            <v>CAP FOFO JE2GS D=100MM (4,7KG)</v>
          </cell>
          <cell r="D3901" t="str">
            <v>UN</v>
          </cell>
          <cell r="E3901">
            <v>62.81</v>
          </cell>
        </row>
        <row r="3902">
          <cell r="B3902" t="str">
            <v>523503</v>
          </cell>
          <cell r="C3902" t="str">
            <v>CAP FOFO JE2GS D=150MM (8,7KG)</v>
          </cell>
          <cell r="D3902" t="str">
            <v>UN</v>
          </cell>
          <cell r="E3902">
            <v>111.36</v>
          </cell>
        </row>
        <row r="3903">
          <cell r="B3903" t="str">
            <v>523504</v>
          </cell>
          <cell r="C3903" t="str">
            <v>CAP FOFO JE2GS D=2000MM (15KG)</v>
          </cell>
          <cell r="D3903" t="str">
            <v>UN</v>
          </cell>
          <cell r="E3903">
            <v>0</v>
          </cell>
        </row>
        <row r="3904">
          <cell r="B3904" t="str">
            <v>523505</v>
          </cell>
          <cell r="C3904" t="str">
            <v>CAP FOFO-JE D=250MM ( 18KG)</v>
          </cell>
          <cell r="D3904" t="str">
            <v>UN</v>
          </cell>
          <cell r="E3904">
            <v>0</v>
          </cell>
        </row>
        <row r="3905">
          <cell r="B3905" t="str">
            <v>523506</v>
          </cell>
          <cell r="C3905" t="str">
            <v>CAP FOFO-JE D=300MM ( 31KG)</v>
          </cell>
          <cell r="D3905" t="str">
            <v>UN</v>
          </cell>
          <cell r="E3905">
            <v>0</v>
          </cell>
        </row>
        <row r="3906">
          <cell r="B3906" t="str">
            <v>523507</v>
          </cell>
          <cell r="C3906" t="str">
            <v>CAP FOFO-JE D=350MM ( 39KG)</v>
          </cell>
          <cell r="D3906" t="str">
            <v>UN</v>
          </cell>
          <cell r="E3906">
            <v>0</v>
          </cell>
        </row>
        <row r="3907">
          <cell r="B3907" t="str">
            <v>523508</v>
          </cell>
          <cell r="C3907" t="str">
            <v>CAP FOFO-JE D=400MM ( 50KG)</v>
          </cell>
          <cell r="D3907" t="str">
            <v>UN</v>
          </cell>
          <cell r="E3907">
            <v>0</v>
          </cell>
        </row>
        <row r="3908">
          <cell r="B3908" t="str">
            <v>523509</v>
          </cell>
          <cell r="C3908" t="str">
            <v>CAP FOFO-JE D=450MM ( 50KG)</v>
          </cell>
          <cell r="D3908" t="str">
            <v>UN</v>
          </cell>
          <cell r="E3908">
            <v>0</v>
          </cell>
        </row>
        <row r="3909">
          <cell r="B3909" t="str">
            <v>523510</v>
          </cell>
          <cell r="C3909" t="str">
            <v>CAP FOFO-JE D=500MM ( 77KG)</v>
          </cell>
          <cell r="D3909" t="str">
            <v>UN</v>
          </cell>
          <cell r="E3909">
            <v>0</v>
          </cell>
        </row>
        <row r="3910">
          <cell r="B3910" t="str">
            <v>523511</v>
          </cell>
          <cell r="C3910" t="str">
            <v>CAP FOFO-JE D=600MM ( 112KG)</v>
          </cell>
          <cell r="D3910" t="str">
            <v>UN</v>
          </cell>
          <cell r="E3910">
            <v>0</v>
          </cell>
        </row>
        <row r="3912">
          <cell r="B3912" t="str">
            <v>523600</v>
          </cell>
          <cell r="C3912" t="str">
            <v>CARRETEL EM FOFO (C31 - METALURGICA 100%)</v>
          </cell>
        </row>
        <row r="3913">
          <cell r="B3913" t="str">
            <v>523601</v>
          </cell>
          <cell r="C3913" t="str">
            <v>CARRETEL SIMPLES PN10 D=  80MM (15,5KG)</v>
          </cell>
          <cell r="D3913" t="str">
            <v>UN</v>
          </cell>
          <cell r="E3913">
            <v>0</v>
          </cell>
        </row>
        <row r="3914">
          <cell r="B3914" t="str">
            <v>523602</v>
          </cell>
          <cell r="C3914" t="str">
            <v>CARRETEL SIMPLES PN10 D= 100MM( 19KG)</v>
          </cell>
          <cell r="D3914" t="str">
            <v>UN</v>
          </cell>
          <cell r="E3914">
            <v>0</v>
          </cell>
        </row>
        <row r="3915">
          <cell r="B3915" t="str">
            <v>523603</v>
          </cell>
          <cell r="C3915" t="str">
            <v>CARRETEL SIMPLES PN10 D= 150MM( 30KG)</v>
          </cell>
          <cell r="D3915" t="str">
            <v>UN</v>
          </cell>
          <cell r="E3915">
            <v>0</v>
          </cell>
        </row>
        <row r="3916">
          <cell r="B3916" t="str">
            <v>523604</v>
          </cell>
          <cell r="C3916" t="str">
            <v>CARRETEL SIMPLES PN10 D= 200MM( 42KG)</v>
          </cell>
          <cell r="D3916" t="str">
            <v>UN</v>
          </cell>
          <cell r="E3916">
            <v>0</v>
          </cell>
        </row>
        <row r="3917">
          <cell r="B3917" t="str">
            <v>523605</v>
          </cell>
          <cell r="C3917" t="str">
            <v>CARRETEL SIMPLES PN10 D= 250MM( 55KG)</v>
          </cell>
          <cell r="D3917" t="str">
            <v>UN</v>
          </cell>
          <cell r="E3917">
            <v>0</v>
          </cell>
        </row>
        <row r="3918">
          <cell r="B3918" t="str">
            <v>523606</v>
          </cell>
          <cell r="C3918" t="str">
            <v>CARRETEL SIMPLES PN10 D= 300MM( 62KG)</v>
          </cell>
          <cell r="D3918" t="str">
            <v>UN</v>
          </cell>
          <cell r="E3918">
            <v>0</v>
          </cell>
        </row>
        <row r="3919">
          <cell r="B3919" t="str">
            <v>523607</v>
          </cell>
          <cell r="C3919" t="str">
            <v>CARRETEL SIMPLES PN10 D= 350MM (84KG)</v>
          </cell>
          <cell r="D3919" t="str">
            <v>UN</v>
          </cell>
          <cell r="E3919">
            <v>0</v>
          </cell>
        </row>
        <row r="3920">
          <cell r="B3920" t="str">
            <v>523608</v>
          </cell>
          <cell r="C3920" t="str">
            <v>CARRETEL SIMPLES PN10 D= 400MM( 95KG)</v>
          </cell>
          <cell r="D3920" t="str">
            <v>UN</v>
          </cell>
          <cell r="E3920">
            <v>0</v>
          </cell>
        </row>
        <row r="3921">
          <cell r="B3921" t="str">
            <v>523609</v>
          </cell>
          <cell r="C3921" t="str">
            <v>CARRETEL SIMPLES PN10 D= 450MM(110KG)</v>
          </cell>
          <cell r="D3921" t="str">
            <v>UN</v>
          </cell>
          <cell r="E3921">
            <v>0</v>
          </cell>
        </row>
        <row r="3922">
          <cell r="B3922" t="str">
            <v>523610</v>
          </cell>
          <cell r="C3922" t="str">
            <v>CARRETEL SIMPLES PN10 D= 500MM(125KG)</v>
          </cell>
          <cell r="D3922" t="str">
            <v>UN</v>
          </cell>
          <cell r="E3922">
            <v>0</v>
          </cell>
        </row>
        <row r="3923">
          <cell r="B3923" t="str">
            <v>523611</v>
          </cell>
          <cell r="C3923" t="str">
            <v>CARRETEL SIMPLES PN10 D= 600MM(148KG)</v>
          </cell>
          <cell r="D3923" t="str">
            <v>UN</v>
          </cell>
          <cell r="E3923">
            <v>0</v>
          </cell>
        </row>
        <row r="3924">
          <cell r="B3924" t="str">
            <v>523612</v>
          </cell>
          <cell r="C3924" t="str">
            <v>CARRETEL SIMPLES PN10 D= 700MM(204KG)</v>
          </cell>
          <cell r="D3924" t="str">
            <v>UN</v>
          </cell>
          <cell r="E3924">
            <v>0</v>
          </cell>
        </row>
        <row r="3925">
          <cell r="B3925" t="str">
            <v>523613</v>
          </cell>
          <cell r="C3925" t="str">
            <v>CARRETEL SIMPLES PN10 D= 800MM(249KG)</v>
          </cell>
          <cell r="D3925" t="str">
            <v>UN</v>
          </cell>
          <cell r="E3925">
            <v>0</v>
          </cell>
        </row>
        <row r="3926">
          <cell r="B3926" t="str">
            <v>523614</v>
          </cell>
          <cell r="C3926" t="str">
            <v>CARRETEL SIMPLES PN10 D= 900MM(278KG)</v>
          </cell>
          <cell r="D3926" t="str">
            <v>UN</v>
          </cell>
          <cell r="E3926">
            <v>0</v>
          </cell>
        </row>
        <row r="3927">
          <cell r="B3927" t="str">
            <v>523615</v>
          </cell>
          <cell r="C3927" t="str">
            <v>CARRETEL SIMPLES PN10 D=1000MM(329KG)</v>
          </cell>
          <cell r="D3927" t="str">
            <v>UN</v>
          </cell>
          <cell r="E3927">
            <v>0</v>
          </cell>
        </row>
        <row r="3928">
          <cell r="B3928" t="str">
            <v>523616</v>
          </cell>
          <cell r="C3928" t="str">
            <v>CARRETEL SIMPLES PN10 D=1200MM(424KG)</v>
          </cell>
          <cell r="D3928" t="str">
            <v>UN</v>
          </cell>
          <cell r="E3928">
            <v>0</v>
          </cell>
        </row>
        <row r="3930">
          <cell r="B3930" t="str">
            <v>523700</v>
          </cell>
          <cell r="C3930" t="str">
            <v>COMPORTAS EM FOFO (SETOR ABDIB GLOBAL 40%; C32 - FERRO/ACO/DERIV. 60%)</v>
          </cell>
        </row>
        <row r="3931">
          <cell r="B3931" t="str">
            <v>523701</v>
          </cell>
          <cell r="C3931" t="str">
            <v>COMPORTA CIRCULAR SENTIDO DUPLO D= 200MM( 110KG)</v>
          </cell>
          <cell r="D3931" t="str">
            <v>UN</v>
          </cell>
          <cell r="E3931">
            <v>0</v>
          </cell>
        </row>
        <row r="3932">
          <cell r="B3932" t="str">
            <v>523702</v>
          </cell>
          <cell r="C3932" t="str">
            <v>COMPORTA CIRCULAR SENTIDO DUPLO D= 300MM( 170KG)</v>
          </cell>
          <cell r="D3932" t="str">
            <v>UN</v>
          </cell>
          <cell r="E3932">
            <v>0</v>
          </cell>
        </row>
        <row r="3933">
          <cell r="B3933" t="str">
            <v>523703</v>
          </cell>
          <cell r="C3933" t="str">
            <v>COMPORTA CIRCULAR SENTIDO DUPLO D= 400MM( 225KG)</v>
          </cell>
          <cell r="D3933" t="str">
            <v>UN</v>
          </cell>
          <cell r="E3933">
            <v>0</v>
          </cell>
        </row>
        <row r="3934">
          <cell r="B3934" t="str">
            <v>523704</v>
          </cell>
          <cell r="C3934" t="str">
            <v>COMPORTA CIRCULAR SENTIDO DUPLO D= 500MM( 310KG)</v>
          </cell>
          <cell r="D3934" t="str">
            <v>UN</v>
          </cell>
          <cell r="E3934">
            <v>0</v>
          </cell>
        </row>
        <row r="3935">
          <cell r="B3935" t="str">
            <v>523705</v>
          </cell>
          <cell r="C3935" t="str">
            <v>COMPORTA CIRCULAR SENTIDO DUPLO D= 600MM( 460KG)</v>
          </cell>
          <cell r="D3935" t="str">
            <v>UN</v>
          </cell>
          <cell r="E3935">
            <v>0</v>
          </cell>
        </row>
        <row r="3936">
          <cell r="B3936" t="str">
            <v>523706</v>
          </cell>
          <cell r="C3936" t="str">
            <v>COMPORTA CIRCULAR SENTIDO DUPLO D=700MM (630KG)</v>
          </cell>
          <cell r="D3936" t="str">
            <v>UN</v>
          </cell>
          <cell r="E3936">
            <v>0</v>
          </cell>
        </row>
        <row r="3937">
          <cell r="B3937" t="str">
            <v>523707</v>
          </cell>
          <cell r="C3937" t="str">
            <v>COMPORTA CIRCULAR SENTIDO DUPLO D=800MM (970KG)</v>
          </cell>
          <cell r="D3937" t="str">
            <v>UN</v>
          </cell>
          <cell r="E3937">
            <v>0</v>
          </cell>
        </row>
        <row r="3938">
          <cell r="B3938" t="str">
            <v>523708</v>
          </cell>
          <cell r="C3938" t="str">
            <v>COMPORTA CIRCULAR SENTIDO DUPLO D=900MM (1300KG)</v>
          </cell>
          <cell r="D3938" t="str">
            <v>UN</v>
          </cell>
          <cell r="E3938">
            <v>0</v>
          </cell>
        </row>
        <row r="3939">
          <cell r="B3939" t="str">
            <v>523709</v>
          </cell>
          <cell r="C3939" t="str">
            <v>COMPORTA CIRCULAR SENTIDO DUPLO D=1000MM (1385 KG)</v>
          </cell>
          <cell r="D3939" t="str">
            <v>UN</v>
          </cell>
          <cell r="E3939">
            <v>0</v>
          </cell>
        </row>
        <row r="3940">
          <cell r="B3940" t="str">
            <v>523710</v>
          </cell>
          <cell r="C3940" t="str">
            <v>COMPORTA CIRCULAR SENTIDO DUPLO D=1200MM (1810KG)</v>
          </cell>
          <cell r="D3940" t="str">
            <v>UN</v>
          </cell>
          <cell r="E3940">
            <v>0</v>
          </cell>
        </row>
        <row r="3941">
          <cell r="B3941" t="str">
            <v>523711</v>
          </cell>
          <cell r="C3941" t="str">
            <v>COMPORTA CIRCULAR SENTIDO DUPLO D=1400MM (2500KG)</v>
          </cell>
          <cell r="D3941" t="str">
            <v>UN</v>
          </cell>
          <cell r="E3941">
            <v>0</v>
          </cell>
        </row>
        <row r="3942">
          <cell r="B3942" t="str">
            <v>523712</v>
          </cell>
          <cell r="C3942" t="str">
            <v>COMPORTA CIRCULAR SENTIDO DUPLO D=1500MM (3035KG)</v>
          </cell>
          <cell r="D3942" t="str">
            <v>UN</v>
          </cell>
          <cell r="E3942">
            <v>0</v>
          </cell>
        </row>
        <row r="3943">
          <cell r="B3943" t="str">
            <v>523713</v>
          </cell>
          <cell r="C3943" t="str">
            <v>COMPORTA QUADRADA SENTIDO DUPLO D= 200MM( 100KG)</v>
          </cell>
          <cell r="D3943" t="str">
            <v>UN</v>
          </cell>
          <cell r="E3943">
            <v>0</v>
          </cell>
        </row>
        <row r="3944">
          <cell r="B3944" t="str">
            <v>523714</v>
          </cell>
          <cell r="C3944" t="str">
            <v>COMPORTA QUADRADA SENTIDO DUPLO D= 300MM( 150KG)</v>
          </cell>
          <cell r="D3944" t="str">
            <v>UN</v>
          </cell>
          <cell r="E3944">
            <v>0</v>
          </cell>
        </row>
        <row r="3945">
          <cell r="B3945" t="str">
            <v>523715</v>
          </cell>
          <cell r="C3945" t="str">
            <v>COMPORTA QUADRADA SENTIDO DUPLO D= 400MM( 195KG)</v>
          </cell>
          <cell r="D3945" t="str">
            <v>UN</v>
          </cell>
          <cell r="E3945">
            <v>0</v>
          </cell>
        </row>
        <row r="3946">
          <cell r="B3946" t="str">
            <v>523716</v>
          </cell>
          <cell r="C3946" t="str">
            <v>COMPORTA QUADRADA SENTIDO DUPLO D= 500MM( 280KG)</v>
          </cell>
          <cell r="D3946" t="str">
            <v>UN</v>
          </cell>
          <cell r="E3946">
            <v>0</v>
          </cell>
        </row>
        <row r="3947">
          <cell r="B3947" t="str">
            <v>523717</v>
          </cell>
          <cell r="C3947" t="str">
            <v>COMPORTA QUADRADA SENTIDO DUPLO D= 600MM( 350KG)</v>
          </cell>
          <cell r="D3947" t="str">
            <v>UN</v>
          </cell>
          <cell r="E3947">
            <v>0</v>
          </cell>
        </row>
        <row r="3948">
          <cell r="B3948" t="str">
            <v>523718</v>
          </cell>
          <cell r="C3948" t="str">
            <v>COMPORTA QUADRADA SENTIDO DUPLO D=700MM (550 KG)</v>
          </cell>
          <cell r="D3948" t="str">
            <v>UN</v>
          </cell>
          <cell r="E3948">
            <v>0</v>
          </cell>
        </row>
        <row r="3949">
          <cell r="B3949" t="str">
            <v>523719</v>
          </cell>
          <cell r="C3949" t="str">
            <v>COMPORTA QUADRADA SENTIDO DUPLO D=800MM (810 KG)</v>
          </cell>
          <cell r="D3949" t="str">
            <v>UN</v>
          </cell>
          <cell r="E3949">
            <v>0</v>
          </cell>
        </row>
        <row r="3950">
          <cell r="B3950" t="str">
            <v>523720</v>
          </cell>
          <cell r="C3950" t="str">
            <v>COMPORTA QUADRADA SENTIDO DUPLO D=900MM (1050 KG)</v>
          </cell>
          <cell r="D3950" t="str">
            <v>UN</v>
          </cell>
          <cell r="E3950">
            <v>0</v>
          </cell>
        </row>
        <row r="3951">
          <cell r="B3951" t="str">
            <v>523721</v>
          </cell>
          <cell r="C3951" t="str">
            <v>COMPORTA QUADRADA SENTIDO DUPLO D=1000MM (1154 KG)</v>
          </cell>
          <cell r="D3951" t="str">
            <v>UN</v>
          </cell>
          <cell r="E3951">
            <v>0</v>
          </cell>
        </row>
        <row r="3952">
          <cell r="B3952" t="str">
            <v>523722</v>
          </cell>
          <cell r="C3952" t="str">
            <v>COMPORTA QUADRADA SENTIDO DUPLO D=1200MM (1535 KG)</v>
          </cell>
          <cell r="D3952" t="str">
            <v>UN</v>
          </cell>
          <cell r="E3952">
            <v>0</v>
          </cell>
        </row>
        <row r="3953">
          <cell r="B3953" t="str">
            <v>523723</v>
          </cell>
          <cell r="C3953" t="str">
            <v>COMPORTA QUADRADA SENTIDO DUPLO D=1400MM (2150 KG)</v>
          </cell>
          <cell r="D3953" t="str">
            <v>UN</v>
          </cell>
          <cell r="E3953">
            <v>0</v>
          </cell>
        </row>
        <row r="3954">
          <cell r="B3954" t="str">
            <v>523724</v>
          </cell>
          <cell r="C3954" t="str">
            <v>COMPORTA QUADRADA SENTIDO DUPLO D=1500MM (2530 KG)</v>
          </cell>
          <cell r="D3954" t="str">
            <v>UN</v>
          </cell>
          <cell r="E3954">
            <v>0</v>
          </cell>
        </row>
        <row r="3956">
          <cell r="B3956" t="str">
            <v>523800</v>
          </cell>
          <cell r="C3956" t="str">
            <v>CURVAS EM FOFO (C31 - METALURGICA 100%)</v>
          </cell>
        </row>
        <row r="3957">
          <cell r="B3957" t="str">
            <v>523801</v>
          </cell>
          <cell r="C3957" t="str">
            <v>CURVA FOFO JE2GS 11º15 D=  80MM(  8,7KG)</v>
          </cell>
          <cell r="D3957" t="str">
            <v>UN</v>
          </cell>
          <cell r="E3957">
            <v>110.04</v>
          </cell>
        </row>
        <row r="3958">
          <cell r="B3958" t="str">
            <v>523802</v>
          </cell>
          <cell r="C3958" t="str">
            <v>CURVA FOFO JE 11º15 D= 100MM (  9KG)</v>
          </cell>
          <cell r="D3958" t="str">
            <v>UN</v>
          </cell>
          <cell r="E3958">
            <v>127.46</v>
          </cell>
        </row>
        <row r="3959">
          <cell r="B3959" t="str">
            <v>523803</v>
          </cell>
          <cell r="C3959" t="str">
            <v>CURVA FOFO JE 11º15 D= 150MM ( 15KG)</v>
          </cell>
          <cell r="D3959" t="str">
            <v>UN</v>
          </cell>
          <cell r="E3959">
            <v>236</v>
          </cell>
        </row>
        <row r="3960">
          <cell r="B3960" t="str">
            <v>523804</v>
          </cell>
          <cell r="C3960" t="str">
            <v>CURVA FOFO JE 11º15 D= 200MM ( 22KG)</v>
          </cell>
          <cell r="D3960" t="str">
            <v>UN</v>
          </cell>
          <cell r="E3960">
            <v>463.6</v>
          </cell>
        </row>
        <row r="3961">
          <cell r="B3961" t="str">
            <v>523805</v>
          </cell>
          <cell r="C3961" t="str">
            <v>CURVA FOFO JE 11º15 D= 250MM ( 30KG)</v>
          </cell>
          <cell r="D3961" t="str">
            <v>UN</v>
          </cell>
          <cell r="E3961">
            <v>525.85</v>
          </cell>
        </row>
        <row r="3962">
          <cell r="B3962" t="str">
            <v>523806</v>
          </cell>
          <cell r="C3962" t="str">
            <v>CURVA FOFO JE 11º15 D= 300MM ( 38KG)</v>
          </cell>
          <cell r="D3962" t="str">
            <v>UN</v>
          </cell>
          <cell r="E3962">
            <v>604.55999999999995</v>
          </cell>
        </row>
        <row r="3963">
          <cell r="B3963" t="str">
            <v>523807</v>
          </cell>
          <cell r="C3963" t="str">
            <v>CURVA FOFO JE 11º15 D= 350MM ( 48KG)</v>
          </cell>
          <cell r="D3963" t="str">
            <v>UN</v>
          </cell>
          <cell r="E3963">
            <v>740.66</v>
          </cell>
        </row>
        <row r="3964">
          <cell r="B3964" t="str">
            <v>523808</v>
          </cell>
          <cell r="C3964" t="str">
            <v>CURVA FOFO JE 11º15 D= 400MM ( 60KG)</v>
          </cell>
          <cell r="D3964" t="str">
            <v>UN</v>
          </cell>
          <cell r="E3964">
            <v>922.24</v>
          </cell>
        </row>
        <row r="3965">
          <cell r="B3965" t="str">
            <v>523809</v>
          </cell>
          <cell r="C3965" t="str">
            <v>CURVA FOFO JE 11º15 D= 450MM (71KG)</v>
          </cell>
          <cell r="D3965" t="str">
            <v>UN</v>
          </cell>
          <cell r="E3965">
            <v>1130.78</v>
          </cell>
        </row>
        <row r="3966">
          <cell r="B3966" t="str">
            <v>523810</v>
          </cell>
          <cell r="C3966" t="str">
            <v>CURVA FOFO JE 11º15 D= 500MM ( 89KG)</v>
          </cell>
          <cell r="D3966" t="str">
            <v>UN</v>
          </cell>
          <cell r="E3966">
            <v>1249.8499999999999</v>
          </cell>
        </row>
        <row r="3967">
          <cell r="B3967" t="str">
            <v>523811</v>
          </cell>
          <cell r="C3967" t="str">
            <v>CURVA FOFO JE 11º15 D= 600MM (125KG)</v>
          </cell>
          <cell r="D3967" t="str">
            <v>UN</v>
          </cell>
          <cell r="E3967">
            <v>0</v>
          </cell>
        </row>
        <row r="3968">
          <cell r="B3968" t="str">
            <v>523812</v>
          </cell>
          <cell r="C3968" t="str">
            <v>CURVA FOFO JE 11º15 D= 700MM (181,8KG)</v>
          </cell>
          <cell r="D3968" t="str">
            <v>UN</v>
          </cell>
          <cell r="E3968">
            <v>0</v>
          </cell>
        </row>
        <row r="3969">
          <cell r="B3969" t="str">
            <v>523813</v>
          </cell>
          <cell r="C3969" t="str">
            <v>CURVA FOFO JE 11º15 D= 800MM (238,8KG)</v>
          </cell>
          <cell r="D3969" t="str">
            <v>UN</v>
          </cell>
          <cell r="E3969">
            <v>0</v>
          </cell>
        </row>
        <row r="3970">
          <cell r="B3970" t="str">
            <v>523814</v>
          </cell>
          <cell r="C3970" t="str">
            <v>CURVA FOFO JE 11º15 D= 900MM (366,4KG)</v>
          </cell>
          <cell r="D3970" t="str">
            <v>UN</v>
          </cell>
          <cell r="E3970">
            <v>0</v>
          </cell>
        </row>
        <row r="3971">
          <cell r="B3971" t="str">
            <v>523815</v>
          </cell>
          <cell r="C3971" t="str">
            <v>CURVA FOFO JE 11º15 D=1000MM (349,8KG)</v>
          </cell>
          <cell r="D3971" t="str">
            <v>UN</v>
          </cell>
          <cell r="E3971">
            <v>0</v>
          </cell>
        </row>
        <row r="3972">
          <cell r="B3972" t="str">
            <v>523816</v>
          </cell>
          <cell r="C3972" t="str">
            <v>CURVA FOFO JE 11º15 D=1200MM (607,4KG)</v>
          </cell>
          <cell r="D3972" t="str">
            <v>UN</v>
          </cell>
          <cell r="E3972">
            <v>0</v>
          </cell>
        </row>
        <row r="3973">
          <cell r="B3973" t="str">
            <v>523817</v>
          </cell>
          <cell r="C3973" t="str">
            <v>CURVA FOFO JE 22º30 D= 80MM (8,6KG)</v>
          </cell>
          <cell r="D3973" t="str">
            <v>UN</v>
          </cell>
          <cell r="E3973">
            <v>104.64</v>
          </cell>
        </row>
        <row r="3974">
          <cell r="B3974" t="str">
            <v>523818</v>
          </cell>
          <cell r="C3974" t="str">
            <v>CURVA FOFO JE 22º30 D= 100MM (9KG)</v>
          </cell>
          <cell r="D3974" t="str">
            <v>UN</v>
          </cell>
          <cell r="E3974">
            <v>116.22</v>
          </cell>
        </row>
        <row r="3975">
          <cell r="B3975" t="str">
            <v>523819</v>
          </cell>
          <cell r="C3975" t="str">
            <v>CURVA FOFO JE 22º30 D= 150MM (16KG)</v>
          </cell>
          <cell r="D3975" t="str">
            <v>UN</v>
          </cell>
          <cell r="E3975">
            <v>248.36</v>
          </cell>
        </row>
        <row r="3976">
          <cell r="B3976" t="str">
            <v>523820</v>
          </cell>
          <cell r="C3976" t="str">
            <v>CURVA FOFO JE 22º30 D= 200MM (22KG)</v>
          </cell>
          <cell r="D3976" t="str">
            <v>UN</v>
          </cell>
          <cell r="E3976">
            <v>281.45</v>
          </cell>
        </row>
        <row r="3977">
          <cell r="B3977" t="str">
            <v>523821</v>
          </cell>
          <cell r="C3977" t="str">
            <v>CURVA FOFO JE 22º30 D= 250MM (31KG)</v>
          </cell>
          <cell r="D3977" t="str">
            <v>UN</v>
          </cell>
          <cell r="E3977">
            <v>412.81</v>
          </cell>
        </row>
        <row r="3978">
          <cell r="B3978" t="str">
            <v>523822</v>
          </cell>
          <cell r="C3978" t="str">
            <v>CURVA FOFO JE 22º30 D= 300MM (42KG)</v>
          </cell>
          <cell r="D3978" t="str">
            <v>UN</v>
          </cell>
          <cell r="E3978">
            <v>550.42999999999995</v>
          </cell>
        </row>
        <row r="3979">
          <cell r="B3979" t="str">
            <v>523823</v>
          </cell>
          <cell r="C3979" t="str">
            <v>CURVA FOFO JE 22º30 D= 350MM (54KG)</v>
          </cell>
          <cell r="D3979" t="str">
            <v>UN</v>
          </cell>
          <cell r="E3979">
            <v>761.32</v>
          </cell>
        </row>
        <row r="3980">
          <cell r="B3980" t="str">
            <v>523824</v>
          </cell>
          <cell r="C3980" t="str">
            <v>CURVA FOFO JE 22º30 D= 400MM (69KG)</v>
          </cell>
          <cell r="D3980" t="str">
            <v>UN</v>
          </cell>
          <cell r="E3980">
            <v>992.84</v>
          </cell>
        </row>
        <row r="3981">
          <cell r="B3981" t="str">
            <v>523825</v>
          </cell>
          <cell r="C3981" t="str">
            <v>CURVA FOFO JE 22º30 D= 450MM (81KG)</v>
          </cell>
          <cell r="D3981" t="str">
            <v>UN</v>
          </cell>
          <cell r="E3981">
            <v>1248.8</v>
          </cell>
        </row>
        <row r="3982">
          <cell r="B3982" t="str">
            <v>523826</v>
          </cell>
          <cell r="C3982" t="str">
            <v>CURVA FOFO JE 22º30 D= 500MM (103KG)</v>
          </cell>
          <cell r="D3982" t="str">
            <v>UN</v>
          </cell>
          <cell r="E3982">
            <v>1322.42</v>
          </cell>
        </row>
        <row r="3983">
          <cell r="B3983" t="str">
            <v>523827</v>
          </cell>
          <cell r="C3983" t="str">
            <v>CURVA FOFO JE 22º30 D= 600MM (145KG)</v>
          </cell>
          <cell r="D3983" t="str">
            <v>UN</v>
          </cell>
          <cell r="E3983">
            <v>0</v>
          </cell>
        </row>
        <row r="3984">
          <cell r="B3984" t="str">
            <v>523828</v>
          </cell>
          <cell r="C3984" t="str">
            <v>CURVA FOFO JE 22º30 D= 700MM (217,8KG)</v>
          </cell>
          <cell r="D3984" t="str">
            <v>UN</v>
          </cell>
          <cell r="E3984">
            <v>0</v>
          </cell>
        </row>
        <row r="3985">
          <cell r="B3985" t="str">
            <v>523829</v>
          </cell>
          <cell r="C3985" t="str">
            <v>CURVA FOFO JE2GS 22º30 D= 800MM (310,6KG)</v>
          </cell>
          <cell r="D3985" t="str">
            <v>UN</v>
          </cell>
          <cell r="E3985">
            <v>0</v>
          </cell>
        </row>
        <row r="3986">
          <cell r="B3986" t="str">
            <v>523830</v>
          </cell>
          <cell r="C3986" t="str">
            <v>CURVA FOFO JE2GS 22º30 D= 900MM (372KG)</v>
          </cell>
          <cell r="D3986" t="str">
            <v>UN</v>
          </cell>
          <cell r="E3986">
            <v>0</v>
          </cell>
        </row>
        <row r="3987">
          <cell r="B3987" t="str">
            <v>523831</v>
          </cell>
          <cell r="C3987" t="str">
            <v>CURVA FOFO JE 22º30 D=1000MM (470KG)</v>
          </cell>
          <cell r="D3987" t="str">
            <v>UN</v>
          </cell>
          <cell r="E3987">
            <v>0</v>
          </cell>
        </row>
        <row r="3988">
          <cell r="B3988" t="str">
            <v>523832</v>
          </cell>
          <cell r="C3988" t="str">
            <v>CURVA FOFO JE 22º30 D=1200MM (849,9KG)</v>
          </cell>
          <cell r="D3988" t="str">
            <v>UN</v>
          </cell>
          <cell r="E3988">
            <v>0</v>
          </cell>
        </row>
        <row r="3989">
          <cell r="B3989" t="str">
            <v>523833</v>
          </cell>
          <cell r="C3989" t="str">
            <v>CURVA FOFO JE2GS 45º D=  80MM (  8,5KG)</v>
          </cell>
          <cell r="D3989" t="str">
            <v>UN</v>
          </cell>
          <cell r="E3989">
            <v>109.78</v>
          </cell>
        </row>
        <row r="3990">
          <cell r="B3990" t="str">
            <v>523834</v>
          </cell>
          <cell r="C3990" t="str">
            <v>CURVA FOFO JE   45º D= 100MM ( 10KG)</v>
          </cell>
          <cell r="D3990" t="str">
            <v>UN</v>
          </cell>
          <cell r="E3990">
            <v>137.47999999999999</v>
          </cell>
        </row>
        <row r="3991">
          <cell r="B3991" t="str">
            <v>523835</v>
          </cell>
          <cell r="C3991" t="str">
            <v>CURVA FOFO JE   45º D= 150MM ( 17KG)</v>
          </cell>
          <cell r="D3991" t="str">
            <v>UN</v>
          </cell>
          <cell r="E3991">
            <v>227.06</v>
          </cell>
        </row>
        <row r="3992">
          <cell r="B3992" t="str">
            <v>523836</v>
          </cell>
          <cell r="C3992" t="str">
            <v>CURVA FOFO JE   45º D= 200MM ( 26KG)</v>
          </cell>
          <cell r="D3992" t="str">
            <v>UN</v>
          </cell>
          <cell r="E3992">
            <v>312.18</v>
          </cell>
        </row>
        <row r="3993">
          <cell r="B3993" t="str">
            <v>523837</v>
          </cell>
          <cell r="C3993" t="str">
            <v>CURVA FOFO JE   45º D= 250MM ( 37KG)</v>
          </cell>
          <cell r="D3993" t="str">
            <v>UN</v>
          </cell>
          <cell r="E3993">
            <v>441.62</v>
          </cell>
        </row>
        <row r="3994">
          <cell r="B3994" t="str">
            <v>523838</v>
          </cell>
          <cell r="C3994" t="str">
            <v>CURVA FOFO JE   45º D= 300MM ( 51KG)</v>
          </cell>
          <cell r="D3994" t="str">
            <v>UN</v>
          </cell>
          <cell r="E3994">
            <v>568.19000000000005</v>
          </cell>
        </row>
        <row r="3995">
          <cell r="B3995" t="str">
            <v>523839</v>
          </cell>
          <cell r="C3995" t="str">
            <v>CURVA FOFO JE   45º D= 350MM ( 67KG)</v>
          </cell>
          <cell r="D3995" t="str">
            <v>UN</v>
          </cell>
          <cell r="E3995">
            <v>872.46</v>
          </cell>
        </row>
        <row r="3996">
          <cell r="B3996" t="str">
            <v>523840</v>
          </cell>
          <cell r="C3996" t="str">
            <v>CURVA FOFO JE   45º D= 400MM ( 85KG)</v>
          </cell>
          <cell r="D3996" t="str">
            <v>UN</v>
          </cell>
          <cell r="E3996">
            <v>1187.6400000000001</v>
          </cell>
        </row>
        <row r="3997">
          <cell r="B3997" t="str">
            <v>523841</v>
          </cell>
          <cell r="C3997" t="str">
            <v>CURVA FOFO JE   45º D= 450MM (105,5KG)</v>
          </cell>
          <cell r="D3997" t="str">
            <v>UN</v>
          </cell>
          <cell r="E3997">
            <v>2973.64</v>
          </cell>
        </row>
        <row r="3998">
          <cell r="B3998" t="str">
            <v>523842</v>
          </cell>
          <cell r="C3998" t="str">
            <v>CURVA FOFO JE   45º D= 500MM (135KG)</v>
          </cell>
          <cell r="D3998" t="str">
            <v>UN</v>
          </cell>
          <cell r="E3998">
            <v>3188.76</v>
          </cell>
        </row>
        <row r="3999">
          <cell r="B3999" t="str">
            <v>523843</v>
          </cell>
          <cell r="C3999" t="str">
            <v>CURVA FOFO JE2GS 45º D= 600MM (196,7KG)</v>
          </cell>
          <cell r="D3999" t="str">
            <v>UN</v>
          </cell>
          <cell r="E3999">
            <v>0</v>
          </cell>
        </row>
        <row r="4000">
          <cell r="B4000" t="str">
            <v>523844</v>
          </cell>
          <cell r="C4000" t="str">
            <v>CURVA FOFO JE   45º D= 700MM (282KG)</v>
          </cell>
          <cell r="D4000" t="str">
            <v>UN</v>
          </cell>
          <cell r="E4000">
            <v>0</v>
          </cell>
        </row>
        <row r="4001">
          <cell r="B4001" t="str">
            <v>523845</v>
          </cell>
          <cell r="C4001" t="str">
            <v>CURVA FOFO JE   45º D= 800MM (378KG)</v>
          </cell>
          <cell r="D4001" t="str">
            <v>UN</v>
          </cell>
          <cell r="E4001">
            <v>0</v>
          </cell>
        </row>
        <row r="4002">
          <cell r="B4002" t="str">
            <v>523846</v>
          </cell>
          <cell r="C4002" t="str">
            <v>CURVA FOFO JE   45º D= 900MM (496KG)</v>
          </cell>
          <cell r="D4002" t="str">
            <v>UN</v>
          </cell>
          <cell r="E4002">
            <v>0</v>
          </cell>
        </row>
        <row r="4003">
          <cell r="B4003" t="str">
            <v>523847</v>
          </cell>
          <cell r="C4003" t="str">
            <v>CURVA FOFO JE   45º D=1000MM (635KG)</v>
          </cell>
          <cell r="D4003" t="str">
            <v>UN</v>
          </cell>
          <cell r="E4003">
            <v>0</v>
          </cell>
        </row>
        <row r="4004">
          <cell r="B4004" t="str">
            <v>523848</v>
          </cell>
          <cell r="C4004" t="str">
            <v>CURVA FOFO JE   45º D=1200MM (986KG)</v>
          </cell>
          <cell r="D4004" t="str">
            <v>UN</v>
          </cell>
          <cell r="E4004">
            <v>0</v>
          </cell>
        </row>
        <row r="4005">
          <cell r="B4005" t="str">
            <v>523849</v>
          </cell>
          <cell r="C4005" t="str">
            <v>CURVA FOFO JE2GS 90º D=  80MM ( 10,2KG)</v>
          </cell>
          <cell r="D4005" t="str">
            <v>UN</v>
          </cell>
          <cell r="E4005">
            <v>151.54</v>
          </cell>
        </row>
        <row r="4006">
          <cell r="B4006" t="str">
            <v>523850</v>
          </cell>
          <cell r="C4006" t="str">
            <v>CURVA FOFO JE   90º D= 100MM ( 11KG)</v>
          </cell>
          <cell r="D4006" t="str">
            <v>UN</v>
          </cell>
          <cell r="E4006">
            <v>165.01</v>
          </cell>
        </row>
        <row r="4007">
          <cell r="B4007" t="str">
            <v>523851</v>
          </cell>
          <cell r="C4007" t="str">
            <v>CURVA FOFO JE   90º D= 150MM ( 20KG)</v>
          </cell>
          <cell r="D4007" t="str">
            <v>UN</v>
          </cell>
          <cell r="E4007">
            <v>257.48</v>
          </cell>
        </row>
        <row r="4008">
          <cell r="B4008" t="str">
            <v>523852</v>
          </cell>
          <cell r="C4008" t="str">
            <v>CURVA FOFO JE   90º D= 200MM ( 32KG)</v>
          </cell>
          <cell r="D4008" t="str">
            <v>UN</v>
          </cell>
          <cell r="E4008">
            <v>392.21</v>
          </cell>
        </row>
        <row r="4009">
          <cell r="B4009" t="str">
            <v>523853</v>
          </cell>
          <cell r="C4009" t="str">
            <v>CURVA FOFO JE   90º D= 250MM ( 47KG)</v>
          </cell>
          <cell r="D4009" t="str">
            <v>UN</v>
          </cell>
          <cell r="E4009">
            <v>577.12</v>
          </cell>
        </row>
        <row r="4010">
          <cell r="B4010" t="str">
            <v>523854</v>
          </cell>
          <cell r="C4010" t="str">
            <v>CURVA FOFO JE   90º D= 300MM ( 68KG)</v>
          </cell>
          <cell r="D4010" t="str">
            <v>UN</v>
          </cell>
          <cell r="E4010">
            <v>891.29</v>
          </cell>
        </row>
        <row r="4011">
          <cell r="B4011" t="str">
            <v>523855</v>
          </cell>
          <cell r="C4011" t="str">
            <v>CURVA FOFO JE   90º D= 350MM ( 87KG)</v>
          </cell>
          <cell r="D4011" t="str">
            <v>UN</v>
          </cell>
          <cell r="E4011">
            <v>2683.04</v>
          </cell>
        </row>
        <row r="4012">
          <cell r="B4012" t="str">
            <v>523856</v>
          </cell>
          <cell r="C4012" t="str">
            <v>CURVA FOFO JE   90º D= 400MM (116KG)</v>
          </cell>
          <cell r="D4012" t="str">
            <v>UN</v>
          </cell>
          <cell r="E4012">
            <v>2905.27</v>
          </cell>
        </row>
        <row r="4013">
          <cell r="B4013" t="str">
            <v>523857</v>
          </cell>
          <cell r="C4013" t="str">
            <v>CURVA FOFO JE   90º D= 450MM (162,6KG)</v>
          </cell>
          <cell r="D4013" t="str">
            <v>UN</v>
          </cell>
          <cell r="E4013">
            <v>3297.94</v>
          </cell>
        </row>
        <row r="4014">
          <cell r="B4014" t="str">
            <v>523858</v>
          </cell>
          <cell r="C4014" t="str">
            <v>CURVA FOFO JE   90º D= 500MM (184KG)</v>
          </cell>
          <cell r="D4014" t="str">
            <v>UN</v>
          </cell>
          <cell r="E4014">
            <v>3326.05</v>
          </cell>
        </row>
        <row r="4015">
          <cell r="B4015" t="str">
            <v>523859</v>
          </cell>
          <cell r="C4015" t="str">
            <v>CURVA FOFO JE   90º D= 600MM (269KG)</v>
          </cell>
          <cell r="D4015" t="str">
            <v>UN</v>
          </cell>
          <cell r="E4015">
            <v>0</v>
          </cell>
        </row>
        <row r="4016">
          <cell r="B4016" t="str">
            <v>523860</v>
          </cell>
          <cell r="C4016" t="str">
            <v>CURVA FOFO FG PN-10/16/25, 11°15 D=  80MM ( 8,8KG)</v>
          </cell>
          <cell r="D4016" t="str">
            <v>UN</v>
          </cell>
          <cell r="E4016">
            <v>107.52</v>
          </cell>
        </row>
        <row r="4017">
          <cell r="B4017" t="str">
            <v>523861</v>
          </cell>
          <cell r="C4017" t="str">
            <v>CURVA FOFO FG PN-10, 11°15 D= 100MM ( 16KG)</v>
          </cell>
          <cell r="D4017" t="str">
            <v>UN</v>
          </cell>
          <cell r="E4017">
            <v>117.91</v>
          </cell>
        </row>
        <row r="4018">
          <cell r="B4018" t="str">
            <v>523862</v>
          </cell>
          <cell r="C4018" t="str">
            <v>CURVA FOFO FG PN-10, 11°15 D= 150MM ( 25KG)</v>
          </cell>
          <cell r="D4018" t="str">
            <v>UN</v>
          </cell>
          <cell r="E4018">
            <v>312.41000000000003</v>
          </cell>
        </row>
        <row r="4019">
          <cell r="B4019" t="str">
            <v>523863</v>
          </cell>
          <cell r="C4019" t="str">
            <v>CURVA FOFO FG PN-10, 11°15 D= 200MM ( 36KG)</v>
          </cell>
          <cell r="D4019" t="str">
            <v>UN</v>
          </cell>
          <cell r="E4019">
            <v>570.71</v>
          </cell>
        </row>
        <row r="4020">
          <cell r="B4020" t="str">
            <v>523864</v>
          </cell>
          <cell r="C4020" t="str">
            <v>CURVA FOFO FG PN-10, 11°15 D= 250MM ( 49KG)</v>
          </cell>
          <cell r="D4020" t="str">
            <v>UN</v>
          </cell>
          <cell r="E4020">
            <v>615.96</v>
          </cell>
        </row>
        <row r="4021">
          <cell r="B4021" t="str">
            <v>523865</v>
          </cell>
          <cell r="C4021" t="str">
            <v>CURVA FOFO FG PN-10, 11°15 D= 300MM ( 62KG)</v>
          </cell>
          <cell r="D4021" t="str">
            <v>UN</v>
          </cell>
          <cell r="E4021">
            <v>742.92</v>
          </cell>
        </row>
        <row r="4022">
          <cell r="B4022" t="str">
            <v>523866</v>
          </cell>
          <cell r="C4022" t="str">
            <v>CURVA FOFO FG PN-10, 11°15 D= 350MM ( 83KG)</v>
          </cell>
          <cell r="D4022" t="str">
            <v>UN</v>
          </cell>
          <cell r="E4022">
            <v>0</v>
          </cell>
        </row>
        <row r="4023">
          <cell r="B4023" t="str">
            <v>523867</v>
          </cell>
          <cell r="C4023" t="str">
            <v>CURVA FOFO FG PN-10, 11°15 D= 400MM (104KG)</v>
          </cell>
          <cell r="D4023" t="str">
            <v>UN</v>
          </cell>
          <cell r="E4023">
            <v>1731.8</v>
          </cell>
        </row>
        <row r="4024">
          <cell r="B4024" t="str">
            <v>523868</v>
          </cell>
          <cell r="C4024" t="str">
            <v>CURVA FOFO FG PN-10, 11°15 D= 450MM (132KG)</v>
          </cell>
          <cell r="D4024" t="str">
            <v>UN</v>
          </cell>
          <cell r="E4024">
            <v>0</v>
          </cell>
        </row>
        <row r="4025">
          <cell r="B4025" t="str">
            <v>523869</v>
          </cell>
          <cell r="C4025" t="str">
            <v>CURVA FOFO FG PN-10, 11°15 D= 500MM (149KG)</v>
          </cell>
          <cell r="D4025" t="str">
            <v>UN</v>
          </cell>
          <cell r="E4025">
            <v>1769.46</v>
          </cell>
        </row>
        <row r="4026">
          <cell r="B4026" t="str">
            <v>523870</v>
          </cell>
          <cell r="C4026" t="str">
            <v>CURVA FOFO FG PN-10, 11°15 D= 600MM (207KG)</v>
          </cell>
          <cell r="D4026" t="str">
            <v>UN</v>
          </cell>
          <cell r="E4026">
            <v>0</v>
          </cell>
        </row>
        <row r="4027">
          <cell r="B4027" t="str">
            <v>523871</v>
          </cell>
          <cell r="C4027" t="str">
            <v>CURVA FOFO FG PN-10, 11°15 D= 700MM (274KG)</v>
          </cell>
          <cell r="D4027" t="str">
            <v>UN</v>
          </cell>
          <cell r="E4027">
            <v>0</v>
          </cell>
        </row>
        <row r="4028">
          <cell r="B4028" t="str">
            <v>523872</v>
          </cell>
          <cell r="C4028" t="str">
            <v>CURVA FOFO FG PN-10, 11°15 D= 800MM (374KG)</v>
          </cell>
          <cell r="D4028" t="str">
            <v>UN</v>
          </cell>
          <cell r="E4028">
            <v>0</v>
          </cell>
        </row>
        <row r="4029">
          <cell r="B4029" t="str">
            <v>523873</v>
          </cell>
          <cell r="C4029" t="str">
            <v>CURVA FOFO FG PN-10, 11°15 D= 900MM (473KG)</v>
          </cell>
          <cell r="D4029" t="str">
            <v>UN</v>
          </cell>
          <cell r="E4029">
            <v>0</v>
          </cell>
        </row>
        <row r="4030">
          <cell r="B4030" t="str">
            <v>523874</v>
          </cell>
          <cell r="C4030" t="str">
            <v>CURVA FOFO FG PN-10, 11°15 D=1000MM (609KG)</v>
          </cell>
          <cell r="D4030" t="str">
            <v>UN</v>
          </cell>
          <cell r="E4030">
            <v>0</v>
          </cell>
        </row>
        <row r="4031">
          <cell r="B4031" t="str">
            <v>523875</v>
          </cell>
          <cell r="C4031" t="str">
            <v>CURVA FOFO FG PN-10, 11°15 D=1200MM (927KG)</v>
          </cell>
          <cell r="D4031" t="str">
            <v>UN</v>
          </cell>
          <cell r="E4031">
            <v>0</v>
          </cell>
        </row>
        <row r="4032">
          <cell r="B4032" t="str">
            <v>523876</v>
          </cell>
          <cell r="C4032" t="str">
            <v>CURVA FOFO FG PN-10, 22°30 D=  80MM ( 11KG)</v>
          </cell>
          <cell r="D4032" t="str">
            <v>UN</v>
          </cell>
          <cell r="E4032">
            <v>116.23</v>
          </cell>
        </row>
        <row r="4033">
          <cell r="B4033" t="str">
            <v>523877</v>
          </cell>
          <cell r="C4033" t="str">
            <v>CURVA FOFO FG PN-10, 22°30 D= 100MM ( 17KG)</v>
          </cell>
          <cell r="D4033" t="str">
            <v>UN</v>
          </cell>
          <cell r="E4033">
            <v>268.08999999999997</v>
          </cell>
        </row>
        <row r="4034">
          <cell r="B4034" t="str">
            <v>523878</v>
          </cell>
          <cell r="C4034" t="str">
            <v>CURVA FOFO FG PN-10, 22°30 D= 150MM ( 28KG)</v>
          </cell>
          <cell r="D4034" t="str">
            <v>UN</v>
          </cell>
          <cell r="E4034">
            <v>411.4</v>
          </cell>
        </row>
        <row r="4035">
          <cell r="B4035" t="str">
            <v>523879</v>
          </cell>
          <cell r="C4035" t="str">
            <v>CURVA FOFO FG PN-10, 22°30 D= 200MM ( 41KG)</v>
          </cell>
          <cell r="D4035" t="str">
            <v>UN</v>
          </cell>
          <cell r="E4035">
            <v>597.86</v>
          </cell>
        </row>
        <row r="4036">
          <cell r="B4036" t="str">
            <v>523880</v>
          </cell>
          <cell r="C4036" t="str">
            <v>CURVA FOFO FG PN-10, 22°30 D= 250MM ( 56KG)</v>
          </cell>
          <cell r="D4036" t="str">
            <v>UN</v>
          </cell>
          <cell r="E4036">
            <v>627.6</v>
          </cell>
        </row>
        <row r="4037">
          <cell r="B4037" t="str">
            <v>523881</v>
          </cell>
          <cell r="C4037" t="str">
            <v>CURVA FOFO FG PN-10, 22°30 D= 300MM ( 73KG)</v>
          </cell>
          <cell r="D4037" t="str">
            <v>UN</v>
          </cell>
          <cell r="E4037">
            <v>1025.6300000000001</v>
          </cell>
        </row>
        <row r="4038">
          <cell r="B4038" t="str">
            <v>523882</v>
          </cell>
          <cell r="C4038" t="str">
            <v>CURVA FOFO FG PN-10, 22°30 D= 350MM ( 99KG)</v>
          </cell>
          <cell r="D4038" t="str">
            <v>UN</v>
          </cell>
          <cell r="E4038">
            <v>1116.67</v>
          </cell>
        </row>
        <row r="4039">
          <cell r="B4039" t="str">
            <v>523883</v>
          </cell>
          <cell r="C4039" t="str">
            <v>CURVA FOFO FG PN-10, 22°30 D= 400MM (124KG)</v>
          </cell>
          <cell r="D4039" t="str">
            <v>UN</v>
          </cell>
          <cell r="E4039">
            <v>2995.26</v>
          </cell>
        </row>
        <row r="4040">
          <cell r="B4040" t="str">
            <v>523884</v>
          </cell>
          <cell r="C4040" t="str">
            <v>CURVA FOFO FG PN-10, 22°30 D= 450MM (156KG)</v>
          </cell>
          <cell r="D4040" t="str">
            <v>UN</v>
          </cell>
          <cell r="E4040">
            <v>3137.57</v>
          </cell>
        </row>
        <row r="4041">
          <cell r="B4041" t="str">
            <v>523885</v>
          </cell>
          <cell r="C4041" t="str">
            <v>CURVA FOFO FG PN-10, 22°30 D= 500MM (180KG)</v>
          </cell>
          <cell r="D4041" t="str">
            <v>UN</v>
          </cell>
          <cell r="E4041">
            <v>3669.65</v>
          </cell>
        </row>
        <row r="4042">
          <cell r="B4042" t="str">
            <v>523886</v>
          </cell>
          <cell r="C4042" t="str">
            <v>CURVA FOFO FG PN-10, 22°30 D= 600MM (258KG)</v>
          </cell>
          <cell r="D4042" t="str">
            <v>UN</v>
          </cell>
          <cell r="E4042">
            <v>0</v>
          </cell>
        </row>
        <row r="4043">
          <cell r="B4043" t="str">
            <v>523887</v>
          </cell>
          <cell r="C4043" t="str">
            <v>CURVA FOFO FG PN-10, 22°30 D= 700MM (344KG)</v>
          </cell>
          <cell r="D4043" t="str">
            <v>UN</v>
          </cell>
          <cell r="E4043">
            <v>0</v>
          </cell>
        </row>
        <row r="4044">
          <cell r="B4044" t="str">
            <v>523888</v>
          </cell>
          <cell r="C4044" t="str">
            <v>CURVA FOFO FG PN-10, 22°30 D= 800MM (472KG)</v>
          </cell>
          <cell r="D4044" t="str">
            <v>UN</v>
          </cell>
          <cell r="E4044">
            <v>0</v>
          </cell>
        </row>
        <row r="4045">
          <cell r="B4045" t="str">
            <v>523889</v>
          </cell>
          <cell r="C4045" t="str">
            <v>CURVA FOFO FG PN-10, 22°30 D= 900MM (605KG)</v>
          </cell>
          <cell r="D4045" t="str">
            <v>UN</v>
          </cell>
          <cell r="E4045">
            <v>0</v>
          </cell>
        </row>
        <row r="4046">
          <cell r="B4046" t="str">
            <v>523890</v>
          </cell>
          <cell r="C4046" t="str">
            <v>CURVA FOFO FG PN-10, 22°30 D=1000MM (781KG)</v>
          </cell>
          <cell r="D4046" t="str">
            <v>UN</v>
          </cell>
          <cell r="E4046">
            <v>0</v>
          </cell>
        </row>
        <row r="4047">
          <cell r="B4047" t="str">
            <v>523891</v>
          </cell>
          <cell r="C4047" t="str">
            <v>CURVA FOFO FG PN-10, 22°30 D=1200MM (1110KG)</v>
          </cell>
          <cell r="D4047" t="str">
            <v>UN</v>
          </cell>
          <cell r="E4047">
            <v>0</v>
          </cell>
        </row>
        <row r="4048">
          <cell r="B4048" t="str">
            <v>523892</v>
          </cell>
          <cell r="C4048" t="str">
            <v>CURVA FOFO FG PN-10/16/25, 45° D= 80MM (10,8KG)</v>
          </cell>
          <cell r="D4048" t="str">
            <v>UN</v>
          </cell>
          <cell r="E4048">
            <v>149.26</v>
          </cell>
        </row>
        <row r="4049">
          <cell r="B4049" t="str">
            <v>523893</v>
          </cell>
          <cell r="C4049" t="str">
            <v>CURVA FOFO FG PN-10, 45° D= 100MM (10,5KG)</v>
          </cell>
          <cell r="D4049" t="str">
            <v>UN</v>
          </cell>
          <cell r="E4049">
            <v>152.26</v>
          </cell>
        </row>
        <row r="4050">
          <cell r="B4050" t="str">
            <v>523894</v>
          </cell>
          <cell r="C4050" t="str">
            <v>CURVA FOFO FG PN-10, 45° D= 150MM (  17KG)</v>
          </cell>
          <cell r="D4050" t="str">
            <v>UN</v>
          </cell>
          <cell r="E4050">
            <v>246.38</v>
          </cell>
        </row>
        <row r="4051">
          <cell r="B4051" t="str">
            <v>523895</v>
          </cell>
          <cell r="C4051" t="str">
            <v>CURVA FOFO FG PN-10, 45° D= 200MM (  26KG)</v>
          </cell>
          <cell r="D4051" t="str">
            <v>UN</v>
          </cell>
          <cell r="E4051">
            <v>331.57</v>
          </cell>
        </row>
        <row r="4052">
          <cell r="B4052" t="str">
            <v>523896</v>
          </cell>
          <cell r="C4052" t="str">
            <v>CURVA FOFO FG PN-10, 45° D= 250MM (  52KG)</v>
          </cell>
          <cell r="D4052" t="str">
            <v>UN</v>
          </cell>
          <cell r="E4052">
            <v>827.53</v>
          </cell>
        </row>
        <row r="4053">
          <cell r="B4053" t="str">
            <v>523897</v>
          </cell>
          <cell r="C4053" t="str">
            <v>CURVA FOFO FG PN-10, 45° D= 300MM (  74KG)</v>
          </cell>
          <cell r="D4053" t="str">
            <v>UN</v>
          </cell>
          <cell r="E4053">
            <v>1252.1199999999999</v>
          </cell>
        </row>
        <row r="4054">
          <cell r="B4054" t="str">
            <v>523898</v>
          </cell>
          <cell r="C4054" t="str">
            <v>CURVA FOFO FG PN-10, 45° D= 350MM (  74KG)</v>
          </cell>
          <cell r="D4054" t="str">
            <v>UN</v>
          </cell>
          <cell r="E4054">
            <v>1390.87</v>
          </cell>
        </row>
        <row r="4055">
          <cell r="B4055" t="str">
            <v>523899</v>
          </cell>
          <cell r="C4055" t="str">
            <v>CURVA FOFO FG PN-10, 45° D= 400MM (  91KG)</v>
          </cell>
          <cell r="D4055" t="str">
            <v>UN</v>
          </cell>
          <cell r="E4055">
            <v>1469.86</v>
          </cell>
        </row>
        <row r="4056">
          <cell r="B4056" t="str">
            <v>523901</v>
          </cell>
          <cell r="C4056" t="str">
            <v>CURVA FOFO FG PN-10, 45° D= 450MM ( 158KG)</v>
          </cell>
          <cell r="D4056" t="str">
            <v>UN</v>
          </cell>
          <cell r="E4056">
            <v>1719.46</v>
          </cell>
        </row>
        <row r="4057">
          <cell r="B4057" t="str">
            <v>523902</v>
          </cell>
          <cell r="C4057" t="str">
            <v>CURVA FOFO FG PN-10, 45° D= 500MM ( 138KG)</v>
          </cell>
          <cell r="D4057" t="str">
            <v>UN</v>
          </cell>
          <cell r="E4057">
            <v>4058.81</v>
          </cell>
        </row>
        <row r="4058">
          <cell r="B4058" t="str">
            <v>523903</v>
          </cell>
          <cell r="C4058" t="str">
            <v>CURVA FOFO FG PN-10, 45° D= 600MM ( 204KG)</v>
          </cell>
          <cell r="D4058" t="str">
            <v>UN</v>
          </cell>
          <cell r="E4058">
            <v>0</v>
          </cell>
        </row>
        <row r="4059">
          <cell r="B4059" t="str">
            <v>523904</v>
          </cell>
          <cell r="C4059" t="str">
            <v>CURVA FOFO FG PN-10, 45° D= 700MM ( 295KG)</v>
          </cell>
          <cell r="D4059" t="str">
            <v>UN</v>
          </cell>
          <cell r="E4059">
            <v>0</v>
          </cell>
        </row>
        <row r="4060">
          <cell r="B4060" t="str">
            <v>523905</v>
          </cell>
          <cell r="C4060" t="str">
            <v>CURVA FOFO FG PN-10, 45° D= 800MM ( 400KG)</v>
          </cell>
          <cell r="D4060" t="str">
            <v>UN</v>
          </cell>
          <cell r="E4060">
            <v>0</v>
          </cell>
        </row>
        <row r="4061">
          <cell r="B4061" t="str">
            <v>523906</v>
          </cell>
          <cell r="C4061" t="str">
            <v>CURVA FOFO FG PN-10, 45° D= 900MM ( 516KG)</v>
          </cell>
          <cell r="D4061" t="str">
            <v>UN</v>
          </cell>
          <cell r="E4061">
            <v>0</v>
          </cell>
        </row>
        <row r="4062">
          <cell r="B4062" t="str">
            <v>523907</v>
          </cell>
          <cell r="C4062" t="str">
            <v>CURVA FOFO FG PN-10, 45° D=1000MM ( 664KG)</v>
          </cell>
          <cell r="D4062" t="str">
            <v>UN</v>
          </cell>
          <cell r="E4062">
            <v>0</v>
          </cell>
        </row>
        <row r="4063">
          <cell r="B4063" t="str">
            <v>523908</v>
          </cell>
          <cell r="C4063" t="str">
            <v>CURVA FOFO FG PN-10, 45° D=1200MM (1043KG)</v>
          </cell>
          <cell r="D4063" t="str">
            <v>UN</v>
          </cell>
          <cell r="E4063">
            <v>0</v>
          </cell>
        </row>
        <row r="4064">
          <cell r="B4064" t="str">
            <v>523909</v>
          </cell>
          <cell r="C4064" t="str">
            <v>CURVA FOFO FG PN-10/16/25, 90° D= 80MM (10,8KG)</v>
          </cell>
          <cell r="D4064" t="str">
            <v>UN</v>
          </cell>
          <cell r="E4064">
            <v>120.28</v>
          </cell>
        </row>
        <row r="4065">
          <cell r="B4065" t="str">
            <v>523910</v>
          </cell>
          <cell r="C4065" t="str">
            <v>CURVA FOFO FG PN-10, 90° D= 100MM (  11KG)</v>
          </cell>
          <cell r="D4065" t="str">
            <v>UN</v>
          </cell>
          <cell r="E4065">
            <v>146.4</v>
          </cell>
        </row>
        <row r="4066">
          <cell r="B4066" t="str">
            <v>523911</v>
          </cell>
          <cell r="C4066" t="str">
            <v>CURVA FOFO FG PN-10, 90° D= 150MM (  18KG)</v>
          </cell>
          <cell r="D4066" t="str">
            <v>UN</v>
          </cell>
          <cell r="E4066">
            <v>271.60000000000002</v>
          </cell>
        </row>
        <row r="4067">
          <cell r="B4067" t="str">
            <v>523912</v>
          </cell>
          <cell r="C4067" t="str">
            <v>CURVA FOFO FG PN-10, 90° D= 200MM (  28KG)</v>
          </cell>
          <cell r="D4067" t="str">
            <v>UN</v>
          </cell>
          <cell r="E4067">
            <v>386.3</v>
          </cell>
        </row>
        <row r="4068">
          <cell r="B4068" t="str">
            <v>523913</v>
          </cell>
          <cell r="C4068" t="str">
            <v>CURVA FOFO FG PN-10, 90° D= 250MM (  46KG)</v>
          </cell>
          <cell r="D4068" t="str">
            <v>UN</v>
          </cell>
          <cell r="E4068">
            <v>726.38</v>
          </cell>
        </row>
        <row r="4069">
          <cell r="B4069" t="str">
            <v>523914</v>
          </cell>
          <cell r="C4069" t="str">
            <v>CURVA FOFO FG PN-10, 90° D= 300MM (  66KG)</v>
          </cell>
          <cell r="D4069" t="str">
            <v>UN</v>
          </cell>
          <cell r="E4069">
            <v>900.41</v>
          </cell>
        </row>
        <row r="4070">
          <cell r="B4070" t="str">
            <v>523915</v>
          </cell>
          <cell r="C4070" t="str">
            <v>CURVA FOFO FG PN-10, 90° D= 350MM (  87KG)</v>
          </cell>
          <cell r="D4070" t="str">
            <v>UN</v>
          </cell>
          <cell r="E4070">
            <v>1200.24</v>
          </cell>
        </row>
        <row r="4071">
          <cell r="B4071" t="str">
            <v>523916</v>
          </cell>
          <cell r="C4071" t="str">
            <v>CURVA FOFO FG PN-10, 90° D= 400MM ( 110KG)</v>
          </cell>
          <cell r="D4071" t="str">
            <v>UN</v>
          </cell>
          <cell r="E4071">
            <v>2950.75</v>
          </cell>
        </row>
        <row r="4072">
          <cell r="B4072" t="str">
            <v>523917</v>
          </cell>
          <cell r="C4072" t="str">
            <v>CURVA FOFO FG PN-10, 90° D= 450MM ( 174KG)</v>
          </cell>
          <cell r="D4072" t="str">
            <v>UN</v>
          </cell>
          <cell r="E4072">
            <v>3454.12</v>
          </cell>
        </row>
        <row r="4073">
          <cell r="B4073" t="str">
            <v>523918</v>
          </cell>
          <cell r="C4073" t="str">
            <v>CURVA FOFO FG PN-10, 90° D= 500MM ( 195KG)</v>
          </cell>
          <cell r="D4073" t="str">
            <v>UN</v>
          </cell>
          <cell r="E4073">
            <v>3882.77</v>
          </cell>
        </row>
        <row r="4074">
          <cell r="B4074" t="str">
            <v>523919</v>
          </cell>
          <cell r="C4074" t="str">
            <v>CURVA FOFO FG PN-10, 90° D= 600MM ( 267KG)</v>
          </cell>
          <cell r="D4074" t="str">
            <v>UN</v>
          </cell>
          <cell r="E4074">
            <v>0</v>
          </cell>
        </row>
        <row r="4075">
          <cell r="B4075" t="str">
            <v>523920</v>
          </cell>
          <cell r="C4075" t="str">
            <v>CURVA FOFO FG PN-10, 90° D= 700MM ( 380KG)</v>
          </cell>
          <cell r="D4075" t="str">
            <v>UN</v>
          </cell>
          <cell r="E4075">
            <v>0</v>
          </cell>
        </row>
        <row r="4076">
          <cell r="B4076" t="str">
            <v>523921</v>
          </cell>
          <cell r="C4076" t="str">
            <v>CURVA FOFO FG PN-10, 90° D= 800MM ( 525KG)</v>
          </cell>
          <cell r="D4076" t="str">
            <v>UN</v>
          </cell>
          <cell r="E4076">
            <v>0</v>
          </cell>
        </row>
        <row r="4077">
          <cell r="B4077" t="str">
            <v>523922</v>
          </cell>
          <cell r="C4077" t="str">
            <v>CURVA FOFO FG PN-10, 90° D= 900MM ( 690KG)</v>
          </cell>
          <cell r="D4077" t="str">
            <v>UN</v>
          </cell>
          <cell r="E4077">
            <v>0</v>
          </cell>
        </row>
        <row r="4078">
          <cell r="B4078" t="str">
            <v>523923</v>
          </cell>
          <cell r="C4078" t="str">
            <v>CURVA FOFO FG PN-10, 90° D=1000MM ( 892KG)</v>
          </cell>
          <cell r="D4078" t="str">
            <v>UN</v>
          </cell>
          <cell r="E4078">
            <v>0</v>
          </cell>
        </row>
        <row r="4079">
          <cell r="B4079" t="str">
            <v>523924</v>
          </cell>
          <cell r="C4079" t="str">
            <v>CURVA FOFO FG PN-10, 90° D=1200MM (1421KG)</v>
          </cell>
          <cell r="D4079" t="str">
            <v>UN</v>
          </cell>
          <cell r="E4079">
            <v>0</v>
          </cell>
        </row>
        <row r="4080">
          <cell r="B4080" t="str">
            <v>523925</v>
          </cell>
          <cell r="C4080" t="str">
            <v>CURVA FOFO JM 11°15 D= 300MM (  77,3KG)</v>
          </cell>
          <cell r="D4080" t="str">
            <v>UN</v>
          </cell>
          <cell r="E4080">
            <v>0</v>
          </cell>
        </row>
        <row r="4081">
          <cell r="B4081" t="str">
            <v>523926</v>
          </cell>
          <cell r="C4081" t="str">
            <v>CURVA FOFO JM 11°15 D= 400MM (119,5KG)</v>
          </cell>
          <cell r="D4081" t="str">
            <v>UN</v>
          </cell>
          <cell r="E4081">
            <v>0</v>
          </cell>
        </row>
        <row r="4082">
          <cell r="B4082" t="str">
            <v>523927</v>
          </cell>
          <cell r="C4082" t="str">
            <v>CURVA FOFO JM 11°15 D= 450MM (175,2KG)</v>
          </cell>
          <cell r="D4082" t="str">
            <v>UN</v>
          </cell>
          <cell r="E4082">
            <v>0</v>
          </cell>
        </row>
        <row r="4083">
          <cell r="B4083" t="str">
            <v>523928</v>
          </cell>
          <cell r="C4083" t="str">
            <v>CURVA FOFO JM 11°15 D= 500MM (202,6KG)</v>
          </cell>
          <cell r="D4083" t="str">
            <v>UN</v>
          </cell>
          <cell r="E4083">
            <v>0</v>
          </cell>
        </row>
        <row r="4084">
          <cell r="B4084" t="str">
            <v>523929</v>
          </cell>
          <cell r="C4084" t="str">
            <v>CURVA FOFO JM 11°15 D= 600MM (232,4KG)</v>
          </cell>
          <cell r="D4084" t="str">
            <v>UN</v>
          </cell>
          <cell r="E4084">
            <v>0</v>
          </cell>
        </row>
        <row r="4085">
          <cell r="B4085" t="str">
            <v>523930</v>
          </cell>
          <cell r="C4085" t="str">
            <v>CURVA FOFO JM 11°15 D= 700MM (320,1KG)</v>
          </cell>
          <cell r="D4085" t="str">
            <v>UN</v>
          </cell>
          <cell r="E4085">
            <v>0</v>
          </cell>
        </row>
        <row r="4086">
          <cell r="B4086" t="str">
            <v>523931</v>
          </cell>
          <cell r="C4086" t="str">
            <v>CURVA FOFO JM 11°15 D= 800MM (456,6KG)</v>
          </cell>
          <cell r="D4086" t="str">
            <v>UN</v>
          </cell>
          <cell r="E4086">
            <v>0</v>
          </cell>
        </row>
        <row r="4087">
          <cell r="B4087" t="str">
            <v>523932</v>
          </cell>
          <cell r="C4087" t="str">
            <v>CURVA FOFO JM 11°15 D= 900MM (660,8KG)</v>
          </cell>
          <cell r="D4087" t="str">
            <v>UN</v>
          </cell>
          <cell r="E4087">
            <v>0</v>
          </cell>
        </row>
        <row r="4088">
          <cell r="B4088" t="str">
            <v>523933</v>
          </cell>
          <cell r="C4088" t="str">
            <v>CURVA FOFO JM 11°15 D=1000MM (750KG)</v>
          </cell>
          <cell r="D4088" t="str">
            <v>UN</v>
          </cell>
          <cell r="E4088">
            <v>0</v>
          </cell>
        </row>
        <row r="4089">
          <cell r="B4089" t="str">
            <v>523934</v>
          </cell>
          <cell r="C4089" t="str">
            <v>CURVA FOFO JM 11°15 D=1200MM (1004KG)</v>
          </cell>
          <cell r="D4089" t="str">
            <v>UN</v>
          </cell>
          <cell r="E4089">
            <v>0</v>
          </cell>
        </row>
        <row r="4090">
          <cell r="B4090" t="str">
            <v>523935</v>
          </cell>
          <cell r="C4090" t="str">
            <v>CURVA FOFO JM 22°30 D= 300MM ( 80,2KG)</v>
          </cell>
          <cell r="D4090" t="str">
            <v>UN</v>
          </cell>
          <cell r="E4090">
            <v>0</v>
          </cell>
        </row>
        <row r="4091">
          <cell r="B4091" t="str">
            <v>523936</v>
          </cell>
          <cell r="C4091" t="str">
            <v>CURVA FOFO JM 22°30 D= 400MM (128,5KG)</v>
          </cell>
          <cell r="D4091" t="str">
            <v>UN</v>
          </cell>
          <cell r="E4091">
            <v>0</v>
          </cell>
        </row>
        <row r="4092">
          <cell r="B4092" t="str">
            <v>523937</v>
          </cell>
          <cell r="C4092" t="str">
            <v>CURVA FOFO JM 22°30 D= 450MM (187,2KG)</v>
          </cell>
          <cell r="D4092" t="str">
            <v>UN</v>
          </cell>
          <cell r="E4092">
            <v>0</v>
          </cell>
        </row>
        <row r="4093">
          <cell r="B4093" t="str">
            <v>523938</v>
          </cell>
          <cell r="C4093" t="str">
            <v>CURVA FOFO JM 22°30 D= 500MM (245,6KG)</v>
          </cell>
          <cell r="D4093" t="str">
            <v>UN</v>
          </cell>
          <cell r="E4093">
            <v>0</v>
          </cell>
        </row>
        <row r="4094">
          <cell r="B4094" t="str">
            <v>523939</v>
          </cell>
          <cell r="C4094" t="str">
            <v>CURVA FOFO JM 22°30 D= 600MM (270,4KG)</v>
          </cell>
          <cell r="D4094" t="str">
            <v>UN</v>
          </cell>
          <cell r="E4094">
            <v>0</v>
          </cell>
        </row>
        <row r="4095">
          <cell r="B4095" t="str">
            <v>523940</v>
          </cell>
          <cell r="C4095" t="str">
            <v>CURVA FOFO JM 22°30 D= 700MM (360,1KG)</v>
          </cell>
          <cell r="D4095" t="str">
            <v>UN</v>
          </cell>
          <cell r="E4095">
            <v>0</v>
          </cell>
        </row>
        <row r="4096">
          <cell r="B4096" t="str">
            <v>523941</v>
          </cell>
          <cell r="C4096" t="str">
            <v>CURVA FOFO JM 22°30 D= 800MM (490,6KG)</v>
          </cell>
          <cell r="D4096" t="str">
            <v>UN</v>
          </cell>
          <cell r="E4096">
            <v>0</v>
          </cell>
        </row>
        <row r="4097">
          <cell r="B4097" t="str">
            <v>523942</v>
          </cell>
          <cell r="C4097" t="str">
            <v>CURVA FOFO JM 22°30 D= 900MM (676,4KG)</v>
          </cell>
          <cell r="D4097" t="str">
            <v>UN</v>
          </cell>
          <cell r="E4097">
            <v>0</v>
          </cell>
        </row>
        <row r="4098">
          <cell r="B4098" t="str">
            <v>523943</v>
          </cell>
          <cell r="C4098" t="str">
            <v>CURVA FOFO JM 22°30 D=1000MM (816KG)</v>
          </cell>
          <cell r="D4098" t="str">
            <v>UN</v>
          </cell>
          <cell r="E4098">
            <v>0</v>
          </cell>
        </row>
        <row r="4099">
          <cell r="B4099" t="str">
            <v>523944</v>
          </cell>
          <cell r="C4099" t="str">
            <v>CURVA FOFO JM 22°30 D=1200MM (1246KG)</v>
          </cell>
          <cell r="D4099" t="str">
            <v>UN</v>
          </cell>
          <cell r="E4099">
            <v>0</v>
          </cell>
        </row>
        <row r="4100">
          <cell r="B4100" t="str">
            <v>523945</v>
          </cell>
          <cell r="C4100" t="str">
            <v>CURVA FOFO JM 45° D= 300MM (  90,2KG)</v>
          </cell>
          <cell r="D4100" t="str">
            <v>UN</v>
          </cell>
          <cell r="E4100">
            <v>0</v>
          </cell>
        </row>
        <row r="4101">
          <cell r="B4101" t="str">
            <v>523946</v>
          </cell>
          <cell r="C4101" t="str">
            <v>CURVA FOFO JM 45° D= 400MM (147,5KG)</v>
          </cell>
          <cell r="D4101" t="str">
            <v>UN</v>
          </cell>
          <cell r="E4101">
            <v>0</v>
          </cell>
        </row>
        <row r="4102">
          <cell r="B4102" t="str">
            <v>523947</v>
          </cell>
          <cell r="C4102" t="str">
            <v>CURVA FOFO JM 45° D= 450MM (223,2KG)</v>
          </cell>
          <cell r="D4102" t="str">
            <v>UN</v>
          </cell>
          <cell r="E4102">
            <v>0</v>
          </cell>
        </row>
        <row r="4103">
          <cell r="B4103" t="str">
            <v>523948</v>
          </cell>
          <cell r="C4103" t="str">
            <v>CURVA FOFO JM 45° D= 500MM (278,6KG)</v>
          </cell>
          <cell r="D4103" t="str">
            <v>UN</v>
          </cell>
          <cell r="E4103">
            <v>0</v>
          </cell>
        </row>
        <row r="4104">
          <cell r="B4104" t="str">
            <v>523949</v>
          </cell>
          <cell r="C4104" t="str">
            <v>CURVA FOFO JM 45° D= 600MM (318,4KG)</v>
          </cell>
          <cell r="D4104" t="str">
            <v>UN</v>
          </cell>
          <cell r="E4104">
            <v>0</v>
          </cell>
        </row>
        <row r="4105">
          <cell r="B4105" t="str">
            <v>523950</v>
          </cell>
          <cell r="C4105" t="str">
            <v>CURVA FOFO JM 45° D= 700MM (423,2KG)</v>
          </cell>
          <cell r="D4105" t="str">
            <v>UN</v>
          </cell>
          <cell r="E4105">
            <v>0</v>
          </cell>
        </row>
        <row r="4106">
          <cell r="B4106" t="str">
            <v>523951</v>
          </cell>
          <cell r="C4106" t="str">
            <v>CURVA FOFO JM 45° D= 800MM (576,6KG)</v>
          </cell>
          <cell r="D4106" t="str">
            <v>UN</v>
          </cell>
          <cell r="E4106">
            <v>0</v>
          </cell>
        </row>
        <row r="4107">
          <cell r="B4107" t="str">
            <v>523952</v>
          </cell>
          <cell r="C4107" t="str">
            <v>CURVA FOFO JM 45° D= 900MM (780,8KG)</v>
          </cell>
          <cell r="D4107" t="str">
            <v>UN</v>
          </cell>
          <cell r="E4107">
            <v>0</v>
          </cell>
        </row>
        <row r="4108">
          <cell r="B4108" t="str">
            <v>523953</v>
          </cell>
          <cell r="C4108" t="str">
            <v>CURVA FOFO JM 45° D=1000MM (1040KG)</v>
          </cell>
          <cell r="D4108" t="str">
            <v>UN</v>
          </cell>
          <cell r="E4108">
            <v>0</v>
          </cell>
        </row>
        <row r="4109">
          <cell r="B4109" t="str">
            <v>523954</v>
          </cell>
          <cell r="C4109" t="str">
            <v>CURVA FOFO JM 45° D=1200MM (1411KG)</v>
          </cell>
          <cell r="D4109" t="str">
            <v>UN</v>
          </cell>
          <cell r="E4109">
            <v>0</v>
          </cell>
        </row>
        <row r="4110">
          <cell r="B4110" t="str">
            <v>523955</v>
          </cell>
          <cell r="C4110" t="str">
            <v>CURVA FOFO DE PE 90° C/ FG PN-10/16/25 D=80MM (14,</v>
          </cell>
          <cell r="D4110" t="str">
            <v>UN</v>
          </cell>
          <cell r="E4110">
            <v>0</v>
          </cell>
        </row>
        <row r="4111">
          <cell r="B4111" t="str">
            <v>523956</v>
          </cell>
          <cell r="C4111" t="str">
            <v>CURVA FOFO DE PE 90° C/ FG PN-10 D=100MM ( 17KG)</v>
          </cell>
          <cell r="D4111" t="str">
            <v>UN</v>
          </cell>
          <cell r="E4111">
            <v>0</v>
          </cell>
        </row>
        <row r="4112">
          <cell r="B4112" t="str">
            <v>523957</v>
          </cell>
          <cell r="C4112" t="str">
            <v>CURVA FOFO DE PE 90° C/ FG PN-10 D=150MM ( 28KG)</v>
          </cell>
          <cell r="D4112" t="str">
            <v>UN</v>
          </cell>
          <cell r="E4112">
            <v>0</v>
          </cell>
        </row>
        <row r="4113">
          <cell r="B4113" t="str">
            <v>523958</v>
          </cell>
          <cell r="C4113" t="str">
            <v>CURVA FOFO DE PE 90° C/ FG PN-10 D=200MM ( 43,5KG)</v>
          </cell>
          <cell r="D4113" t="str">
            <v>UN</v>
          </cell>
          <cell r="E4113">
            <v>0</v>
          </cell>
        </row>
        <row r="4114">
          <cell r="B4114" t="str">
            <v>523959</v>
          </cell>
          <cell r="C4114" t="str">
            <v>CURVA FOFO DE PE 90° C/ FG PN-10 D=250MM ( 71KG)</v>
          </cell>
          <cell r="D4114" t="str">
            <v>UN</v>
          </cell>
          <cell r="E4114">
            <v>0</v>
          </cell>
        </row>
        <row r="4115">
          <cell r="B4115" t="str">
            <v>523960</v>
          </cell>
          <cell r="C4115" t="str">
            <v>CURVA FOFO DE PE 90° C/ FG PN-10 D=300MM (102KG)</v>
          </cell>
          <cell r="D4115" t="str">
            <v>UN</v>
          </cell>
          <cell r="E4115">
            <v>0</v>
          </cell>
        </row>
        <row r="4116">
          <cell r="B4116" t="str">
            <v>523961</v>
          </cell>
          <cell r="C4116" t="str">
            <v>CURVA FOFO DE PE 90° C/ FG PN-10 D=350MM (136KG)</v>
          </cell>
          <cell r="D4116" t="str">
            <v>UN</v>
          </cell>
          <cell r="E4116">
            <v>0</v>
          </cell>
        </row>
        <row r="4117">
          <cell r="B4117" t="str">
            <v>523962</v>
          </cell>
          <cell r="C4117" t="str">
            <v>CURVA FOFO DE PE 90° C/ FG PN-10 D=400MM (172KG)</v>
          </cell>
          <cell r="D4117" t="str">
            <v>UN</v>
          </cell>
          <cell r="E4117">
            <v>0</v>
          </cell>
        </row>
        <row r="4118">
          <cell r="B4118" t="str">
            <v>523963</v>
          </cell>
          <cell r="C4118" t="str">
            <v>CURVA FOFO DE PE 90° C/ FG PN-10 D=450MM (231KG)</v>
          </cell>
          <cell r="D4118" t="str">
            <v>UN</v>
          </cell>
          <cell r="E4118">
            <v>0</v>
          </cell>
        </row>
        <row r="4119">
          <cell r="B4119" t="str">
            <v>523964</v>
          </cell>
          <cell r="C4119" t="str">
            <v>CURVA FOFO DE PE 90° C/ FG PN-10 D=500MM (276KG)</v>
          </cell>
          <cell r="D4119" t="str">
            <v>UN</v>
          </cell>
          <cell r="E4119">
            <v>0</v>
          </cell>
        </row>
        <row r="4120">
          <cell r="B4120" t="str">
            <v>523965</v>
          </cell>
          <cell r="C4120" t="str">
            <v>CURVA FOFO DE PE 90° C/ FG PN-10 D=600MM (423KG)</v>
          </cell>
          <cell r="D4120" t="str">
            <v>UN</v>
          </cell>
          <cell r="E4120">
            <v>0</v>
          </cell>
        </row>
        <row r="4121">
          <cell r="B4121" t="str">
            <v>523966</v>
          </cell>
          <cell r="C4121" t="str">
            <v>CURVA FOFO FG PN-16, 11°15 D= 100MM (16KG)</v>
          </cell>
          <cell r="D4121" t="str">
            <v>UN</v>
          </cell>
          <cell r="E4121">
            <v>0</v>
          </cell>
        </row>
        <row r="4122">
          <cell r="B4122" t="str">
            <v>523967</v>
          </cell>
          <cell r="C4122" t="str">
            <v>CURVA FOFO FG PN-16, 11°15 D= 150MM (25KG)</v>
          </cell>
          <cell r="D4122" t="str">
            <v>UN</v>
          </cell>
          <cell r="E4122">
            <v>0</v>
          </cell>
        </row>
        <row r="4123">
          <cell r="B4123" t="str">
            <v>523968</v>
          </cell>
          <cell r="C4123" t="str">
            <v>CURVA FOFO FG PN-16, 11°15 D= 200MM (36KG)</v>
          </cell>
          <cell r="D4123" t="str">
            <v>UN</v>
          </cell>
          <cell r="E4123">
            <v>0</v>
          </cell>
        </row>
        <row r="4124">
          <cell r="B4124" t="str">
            <v>523969</v>
          </cell>
          <cell r="C4124" t="str">
            <v>CURVA FOFO FG PN-16, 11°15 D= 250MM (49KG)</v>
          </cell>
          <cell r="D4124" t="str">
            <v>UN</v>
          </cell>
          <cell r="E4124">
            <v>0</v>
          </cell>
        </row>
        <row r="4125">
          <cell r="B4125" t="str">
            <v>523970</v>
          </cell>
          <cell r="C4125" t="str">
            <v>CURVA FOFO FG PN-16, 11°15 D= 300MM (62KG)</v>
          </cell>
          <cell r="D4125" t="str">
            <v>UN</v>
          </cell>
          <cell r="E4125">
            <v>0</v>
          </cell>
        </row>
        <row r="4126">
          <cell r="B4126" t="str">
            <v>523971</v>
          </cell>
          <cell r="C4126" t="str">
            <v>CURVA FOFO FG PN-16, 11°15 D= 350MM (88KG)</v>
          </cell>
          <cell r="D4126" t="str">
            <v>UN</v>
          </cell>
          <cell r="E4126">
            <v>0</v>
          </cell>
        </row>
        <row r="4127">
          <cell r="B4127" t="str">
            <v>523972</v>
          </cell>
          <cell r="C4127" t="str">
            <v>CURVA FOFO FG PN-16, 11°15 D= 400MM (116KG)</v>
          </cell>
          <cell r="D4127" t="str">
            <v>UN</v>
          </cell>
          <cell r="E4127">
            <v>0</v>
          </cell>
        </row>
        <row r="4128">
          <cell r="B4128" t="str">
            <v>523973</v>
          </cell>
          <cell r="C4128" t="str">
            <v>CURVA FOFO FG PN-16, 11°15 D= 450MM (147KG)</v>
          </cell>
          <cell r="D4128" t="str">
            <v>UN</v>
          </cell>
          <cell r="E4128">
            <v>0</v>
          </cell>
        </row>
        <row r="4129">
          <cell r="B4129" t="str">
            <v>523974</v>
          </cell>
          <cell r="C4129" t="str">
            <v>CURVA FOFO FG PN-16, 11°15 D= 500MM (179KG)</v>
          </cell>
          <cell r="D4129" t="str">
            <v>UN</v>
          </cell>
          <cell r="E4129">
            <v>0</v>
          </cell>
        </row>
        <row r="4130">
          <cell r="B4130" t="str">
            <v>523975</v>
          </cell>
          <cell r="C4130" t="str">
            <v>CURVA FOFO FG PN-16, 11°15 D= 600MM (259KG)</v>
          </cell>
          <cell r="D4130" t="str">
            <v>UN</v>
          </cell>
          <cell r="E4130">
            <v>0</v>
          </cell>
        </row>
        <row r="4131">
          <cell r="B4131" t="str">
            <v>523976</v>
          </cell>
          <cell r="C4131" t="str">
            <v>CURVA FOFO FG PN-16, 11°15 D= 700MM (304KG)</v>
          </cell>
          <cell r="D4131" t="str">
            <v>UN</v>
          </cell>
          <cell r="E4131">
            <v>0</v>
          </cell>
        </row>
        <row r="4132">
          <cell r="B4132" t="str">
            <v>523977</v>
          </cell>
          <cell r="C4132" t="str">
            <v>CURVA FOFO FG PN-16, 11°15 D= 800MM (412KG)</v>
          </cell>
          <cell r="D4132" t="str">
            <v>UN</v>
          </cell>
          <cell r="E4132">
            <v>0</v>
          </cell>
        </row>
        <row r="4133">
          <cell r="B4133" t="str">
            <v>523978</v>
          </cell>
          <cell r="C4133" t="str">
            <v>CURVA FOFO FG PN-16, 11°15 D= 900MM (521KG)</v>
          </cell>
          <cell r="D4133" t="str">
            <v>UN</v>
          </cell>
          <cell r="E4133">
            <v>0</v>
          </cell>
        </row>
        <row r="4134">
          <cell r="B4134" t="str">
            <v>523979</v>
          </cell>
          <cell r="C4134" t="str">
            <v>CURVA FOFO FG PN-16, 11°15 D=1000MM (693KG)</v>
          </cell>
          <cell r="D4134" t="str">
            <v>UN</v>
          </cell>
          <cell r="E4134">
            <v>0</v>
          </cell>
        </row>
        <row r="4135">
          <cell r="B4135" t="str">
            <v>523980</v>
          </cell>
          <cell r="C4135" t="str">
            <v>CURVA FOFO FG PN-16, 11°15 D=1200MM (1055KG)</v>
          </cell>
          <cell r="D4135" t="str">
            <v>UN</v>
          </cell>
          <cell r="E4135">
            <v>0</v>
          </cell>
        </row>
        <row r="4136">
          <cell r="B4136" t="str">
            <v>523981</v>
          </cell>
          <cell r="C4136" t="str">
            <v>CURVA FOFO FG PN-16, 22°30 D= 100MM ( 17KG)</v>
          </cell>
          <cell r="D4136" t="str">
            <v>UN</v>
          </cell>
          <cell r="E4136">
            <v>0</v>
          </cell>
        </row>
        <row r="4137">
          <cell r="B4137" t="str">
            <v>523982</v>
          </cell>
          <cell r="C4137" t="str">
            <v>CURVA FOFO FG PN-16, 22°30 D= 150MM ( 28KG)</v>
          </cell>
          <cell r="D4137" t="str">
            <v>UN</v>
          </cell>
          <cell r="E4137">
            <v>0</v>
          </cell>
        </row>
        <row r="4138">
          <cell r="B4138" t="str">
            <v>523983</v>
          </cell>
          <cell r="C4138" t="str">
            <v>CURVA FOFO FG PN-16, 22°30 D= 200MM ( 41KG)</v>
          </cell>
          <cell r="D4138" t="str">
            <v>UN</v>
          </cell>
          <cell r="E4138">
            <v>0</v>
          </cell>
        </row>
        <row r="4139">
          <cell r="B4139" t="str">
            <v>523984</v>
          </cell>
          <cell r="C4139" t="str">
            <v>CURVA FOFO FG PN-16, 22°30 D= 250MM ( 56KG)</v>
          </cell>
          <cell r="D4139" t="str">
            <v>UN</v>
          </cell>
          <cell r="E4139">
            <v>0</v>
          </cell>
        </row>
        <row r="4140">
          <cell r="B4140" t="str">
            <v>523985</v>
          </cell>
          <cell r="C4140" t="str">
            <v>CURVA FOFO FG PN-16, 22°30 D= 300MM ( 73KG)</v>
          </cell>
          <cell r="D4140" t="str">
            <v>UN</v>
          </cell>
          <cell r="E4140">
            <v>0</v>
          </cell>
        </row>
        <row r="4141">
          <cell r="B4141" t="str">
            <v>523986</v>
          </cell>
          <cell r="C4141" t="str">
            <v>CURVA FOFO FG PN-16, 22°30 D= 350MM (105KG)</v>
          </cell>
          <cell r="D4141" t="str">
            <v>UN</v>
          </cell>
          <cell r="E4141">
            <v>0</v>
          </cell>
        </row>
        <row r="4142">
          <cell r="B4142" t="str">
            <v>523987</v>
          </cell>
          <cell r="C4142" t="str">
            <v>CURVA FOFO FG PN-16, 22°30 D= 400MM (136KG)</v>
          </cell>
          <cell r="D4142" t="str">
            <v>UN</v>
          </cell>
          <cell r="E4142">
            <v>0</v>
          </cell>
        </row>
        <row r="4143">
          <cell r="B4143" t="str">
            <v>523988</v>
          </cell>
          <cell r="C4143" t="str">
            <v>CURVA FOFO FG PN-16, 22°30 D= 450MM (171KG)</v>
          </cell>
          <cell r="D4143" t="str">
            <v>UN</v>
          </cell>
          <cell r="E4143">
            <v>0</v>
          </cell>
        </row>
        <row r="4144">
          <cell r="B4144" t="str">
            <v>523989</v>
          </cell>
          <cell r="C4144" t="str">
            <v>CURVA FOFO FG PN-16, 22°30 D= 500MM (210KG)</v>
          </cell>
          <cell r="D4144" t="str">
            <v>UN</v>
          </cell>
          <cell r="E4144">
            <v>0</v>
          </cell>
        </row>
        <row r="4145">
          <cell r="B4145" t="str">
            <v>523990</v>
          </cell>
          <cell r="C4145" t="str">
            <v>CURVA FOFO FG PN-16, 22°30 D= 600MM (305KG)</v>
          </cell>
          <cell r="D4145" t="str">
            <v>UN</v>
          </cell>
          <cell r="E4145">
            <v>0</v>
          </cell>
        </row>
        <row r="4146">
          <cell r="B4146" t="str">
            <v>523991</v>
          </cell>
          <cell r="C4146" t="str">
            <v>CURVA FOFO FG PN-16, 22°30 D= 700MM (374KG)</v>
          </cell>
          <cell r="D4146" t="str">
            <v>UN</v>
          </cell>
          <cell r="E4146">
            <v>0</v>
          </cell>
        </row>
        <row r="4147">
          <cell r="B4147" t="str">
            <v>523992</v>
          </cell>
          <cell r="C4147" t="str">
            <v>CURVA FOFO FG PN-16, 22°30 D= 800MM (510KG)</v>
          </cell>
          <cell r="D4147" t="str">
            <v>UN</v>
          </cell>
          <cell r="E4147">
            <v>0</v>
          </cell>
        </row>
        <row r="4148">
          <cell r="B4148" t="str">
            <v>523993</v>
          </cell>
          <cell r="C4148" t="str">
            <v>CURVA FOFO FG PN-16, 22°30 D= 900MM (653KG)</v>
          </cell>
          <cell r="D4148" t="str">
            <v>UN</v>
          </cell>
          <cell r="E4148">
            <v>0</v>
          </cell>
        </row>
        <row r="4149">
          <cell r="B4149" t="str">
            <v>523994</v>
          </cell>
          <cell r="C4149" t="str">
            <v>CURVA FOFO FG PN-16, 22°30 D=1000MM (865KG)</v>
          </cell>
          <cell r="D4149" t="str">
            <v>UN</v>
          </cell>
          <cell r="E4149">
            <v>0</v>
          </cell>
        </row>
        <row r="4150">
          <cell r="B4150" t="str">
            <v>523995</v>
          </cell>
          <cell r="C4150" t="str">
            <v>CURVA FOFO FG PN-16, 22°30 D=1200MM (1238KG)</v>
          </cell>
          <cell r="D4150" t="str">
            <v>UN</v>
          </cell>
          <cell r="E4150">
            <v>0</v>
          </cell>
        </row>
        <row r="4151">
          <cell r="B4151" t="str">
            <v>523996</v>
          </cell>
          <cell r="C4151" t="str">
            <v>CURVA FOFO FG PN-16, 45° D= 100MM ( 10,5KG)</v>
          </cell>
          <cell r="D4151" t="str">
            <v>UN</v>
          </cell>
          <cell r="E4151">
            <v>0</v>
          </cell>
        </row>
        <row r="4152">
          <cell r="B4152" t="str">
            <v>523997</v>
          </cell>
          <cell r="C4152" t="str">
            <v>CURVA FOFO FG PN-16, 45° D= 150MM ( 17KG)</v>
          </cell>
          <cell r="D4152" t="str">
            <v>UN</v>
          </cell>
          <cell r="E4152">
            <v>0</v>
          </cell>
        </row>
        <row r="4153">
          <cell r="B4153" t="str">
            <v>523998</v>
          </cell>
          <cell r="C4153" t="str">
            <v>CURVA FOFO FG PN-16, 45° D= 200MM ( 26KG)</v>
          </cell>
          <cell r="D4153" t="str">
            <v>UN</v>
          </cell>
          <cell r="E4153">
            <v>0</v>
          </cell>
        </row>
        <row r="4154">
          <cell r="B4154" t="str">
            <v>523999</v>
          </cell>
          <cell r="C4154" t="str">
            <v>CURVA FOFO FG PN-16, 45° D= 250MM ( 52KG)</v>
          </cell>
          <cell r="D4154" t="str">
            <v>UN</v>
          </cell>
          <cell r="E4154">
            <v>0</v>
          </cell>
        </row>
        <row r="4155">
          <cell r="B4155" t="str">
            <v>524001</v>
          </cell>
          <cell r="C4155" t="str">
            <v>CURVA FOFO FG PN-16, 45° D= 300MM ( 74KG)</v>
          </cell>
          <cell r="D4155" t="str">
            <v>UN</v>
          </cell>
          <cell r="E4155">
            <v>0</v>
          </cell>
        </row>
        <row r="4156">
          <cell r="B4156" t="str">
            <v>524002</v>
          </cell>
          <cell r="C4156" t="str">
            <v>CURVA FOFO FG PN-16, 45° D= 350MM ( 80KG)</v>
          </cell>
          <cell r="D4156" t="str">
            <v>UN</v>
          </cell>
          <cell r="E4156">
            <v>0</v>
          </cell>
        </row>
        <row r="4157">
          <cell r="B4157" t="str">
            <v>524003</v>
          </cell>
          <cell r="C4157" t="str">
            <v>CURVA FOFO FG PN-16, 45° D= 400MM (102KG)</v>
          </cell>
          <cell r="D4157" t="str">
            <v>UN</v>
          </cell>
          <cell r="E4157">
            <v>0</v>
          </cell>
        </row>
        <row r="4158">
          <cell r="B4158" t="str">
            <v>524004</v>
          </cell>
          <cell r="C4158" t="str">
            <v>CURVA FOFO FG PN-16, 45° D= 450MM (168KG)</v>
          </cell>
          <cell r="D4158" t="str">
            <v>UN</v>
          </cell>
          <cell r="E4158">
            <v>0</v>
          </cell>
        </row>
        <row r="4159">
          <cell r="B4159" t="str">
            <v>524005</v>
          </cell>
          <cell r="C4159" t="str">
            <v>CURVA FOFO FG PN-16, 45° D= 500MM (173KG)</v>
          </cell>
          <cell r="D4159" t="str">
            <v>UN</v>
          </cell>
          <cell r="E4159">
            <v>0</v>
          </cell>
        </row>
        <row r="4160">
          <cell r="B4160" t="str">
            <v>524006</v>
          </cell>
          <cell r="C4160" t="str">
            <v>CURVA FOFO FG PN-16, 45° D= 600MM (257KG)</v>
          </cell>
          <cell r="D4160" t="str">
            <v>UN</v>
          </cell>
          <cell r="E4160">
            <v>0</v>
          </cell>
        </row>
        <row r="4161">
          <cell r="B4161" t="str">
            <v>524007</v>
          </cell>
          <cell r="C4161" t="str">
            <v>CURVA FOFO FG PN-16, 45° D= 700MM (325KG)</v>
          </cell>
          <cell r="D4161" t="str">
            <v>UN</v>
          </cell>
          <cell r="E4161">
            <v>0</v>
          </cell>
        </row>
        <row r="4162">
          <cell r="B4162" t="str">
            <v>524008</v>
          </cell>
          <cell r="C4162" t="str">
            <v>CURVA FOFO FG PN-16, 45° D= 800MM (438KG)</v>
          </cell>
          <cell r="D4162" t="str">
            <v>UN</v>
          </cell>
          <cell r="E4162">
            <v>0</v>
          </cell>
        </row>
        <row r="4163">
          <cell r="B4163" t="str">
            <v>524009</v>
          </cell>
          <cell r="C4163" t="str">
            <v>CURVA FOFO FG PN-16, 45° D= 900MM (564KG)</v>
          </cell>
          <cell r="D4163" t="str">
            <v>UN</v>
          </cell>
          <cell r="E4163">
            <v>0</v>
          </cell>
        </row>
        <row r="4164">
          <cell r="B4164" t="str">
            <v>524010</v>
          </cell>
          <cell r="C4164" t="str">
            <v>CURVA FOFO FG PN-16, 45° D=1000MM (747KG)</v>
          </cell>
          <cell r="D4164" t="str">
            <v>UN</v>
          </cell>
          <cell r="E4164">
            <v>0</v>
          </cell>
        </row>
        <row r="4165">
          <cell r="B4165" t="str">
            <v>524011</v>
          </cell>
          <cell r="C4165" t="str">
            <v>CURVA FOFO FG PN-16, 45° D=1200MM (1171KG)</v>
          </cell>
          <cell r="D4165" t="str">
            <v>UN</v>
          </cell>
          <cell r="E4165">
            <v>0</v>
          </cell>
        </row>
        <row r="4166">
          <cell r="B4166" t="str">
            <v>524012</v>
          </cell>
          <cell r="C4166" t="str">
            <v>CURVA FOFO FG PN-16, 90° D= 100MM ( 11KG)</v>
          </cell>
          <cell r="D4166" t="str">
            <v>UN</v>
          </cell>
          <cell r="E4166">
            <v>0</v>
          </cell>
        </row>
        <row r="4167">
          <cell r="B4167" t="str">
            <v>524013</v>
          </cell>
          <cell r="C4167" t="str">
            <v>CURVA FOFO FG PN-16, 90° D= 150MM ( 18KG)</v>
          </cell>
          <cell r="D4167" t="str">
            <v>UN</v>
          </cell>
          <cell r="E4167">
            <v>0</v>
          </cell>
        </row>
        <row r="4168">
          <cell r="B4168" t="str">
            <v>524014</v>
          </cell>
          <cell r="C4168" t="str">
            <v>CURVA FOFO FG PN-16, 90° D= 200MM ( 28KG)</v>
          </cell>
          <cell r="D4168" t="str">
            <v>UN</v>
          </cell>
          <cell r="E4168">
            <v>0</v>
          </cell>
        </row>
        <row r="4169">
          <cell r="B4169" t="str">
            <v>524015</v>
          </cell>
          <cell r="C4169" t="str">
            <v>CURVA FOFO FG PN-16, 90° D= 250MM ( 46KG)</v>
          </cell>
          <cell r="D4169" t="str">
            <v>UN</v>
          </cell>
          <cell r="E4169">
            <v>0</v>
          </cell>
        </row>
        <row r="4170">
          <cell r="B4170" t="str">
            <v>524016</v>
          </cell>
          <cell r="C4170" t="str">
            <v>CURVA FOFO FG PN-16, 90° D= 300MM ( 66KG)</v>
          </cell>
          <cell r="D4170" t="str">
            <v>UN</v>
          </cell>
          <cell r="E4170">
            <v>0</v>
          </cell>
        </row>
        <row r="4171">
          <cell r="B4171" t="str">
            <v>524017</v>
          </cell>
          <cell r="C4171" t="str">
            <v>CURVA FOFO FG PN-16, 90° D= 350MM ( 93KG)</v>
          </cell>
          <cell r="D4171" t="str">
            <v>UN</v>
          </cell>
          <cell r="E4171">
            <v>0</v>
          </cell>
        </row>
        <row r="4172">
          <cell r="B4172" t="str">
            <v>524018</v>
          </cell>
          <cell r="C4172" t="str">
            <v>CURVA FOFO FG PN-16, 90° D= 400MM (121KG)</v>
          </cell>
          <cell r="D4172" t="str">
            <v>UN</v>
          </cell>
          <cell r="E4172">
            <v>0</v>
          </cell>
        </row>
        <row r="4173">
          <cell r="B4173" t="str">
            <v>524019</v>
          </cell>
          <cell r="C4173" t="str">
            <v>CURVA FOFO FG PN-16, 90° D= 450MM (204KG)</v>
          </cell>
          <cell r="D4173" t="str">
            <v>UN</v>
          </cell>
          <cell r="E4173">
            <v>0</v>
          </cell>
        </row>
        <row r="4174">
          <cell r="B4174" t="str">
            <v>524020</v>
          </cell>
          <cell r="C4174" t="str">
            <v>CURVA FOFO FG PN-16, 90° D= 500MM (210KG)</v>
          </cell>
          <cell r="D4174" t="str">
            <v>UN</v>
          </cell>
          <cell r="E4174">
            <v>0</v>
          </cell>
        </row>
        <row r="4175">
          <cell r="B4175" t="str">
            <v>524021</v>
          </cell>
          <cell r="C4175" t="str">
            <v>CURVA FOFO FG PN-16, 90° D= 600MM (320KG)</v>
          </cell>
          <cell r="D4175" t="str">
            <v>UN</v>
          </cell>
          <cell r="E4175">
            <v>0</v>
          </cell>
        </row>
        <row r="4176">
          <cell r="B4176" t="str">
            <v>524022</v>
          </cell>
          <cell r="C4176" t="str">
            <v>CURVA FOFO FG PN-16, 90° D= 700MM (410KG)</v>
          </cell>
          <cell r="D4176" t="str">
            <v>UN</v>
          </cell>
          <cell r="E4176">
            <v>0</v>
          </cell>
        </row>
        <row r="4177">
          <cell r="B4177" t="str">
            <v>524023</v>
          </cell>
          <cell r="C4177" t="str">
            <v>CURVA FOFO FG PN-16, 90° D= 800MM (563KG)</v>
          </cell>
          <cell r="D4177" t="str">
            <v>UN</v>
          </cell>
          <cell r="E4177">
            <v>0</v>
          </cell>
        </row>
        <row r="4178">
          <cell r="B4178" t="str">
            <v>524024</v>
          </cell>
          <cell r="C4178" t="str">
            <v>CURVA FOFO FG PN-16, 90° D= 900MM (738KG)</v>
          </cell>
          <cell r="D4178" t="str">
            <v>UN</v>
          </cell>
          <cell r="E4178">
            <v>0</v>
          </cell>
        </row>
        <row r="4179">
          <cell r="B4179" t="str">
            <v>524025</v>
          </cell>
          <cell r="C4179" t="str">
            <v>CURVA FOFO FG PN-16, 90° D=1000MM (975KG)</v>
          </cell>
          <cell r="D4179" t="str">
            <v>UN</v>
          </cell>
          <cell r="E4179">
            <v>0</v>
          </cell>
        </row>
        <row r="4180">
          <cell r="B4180" t="str">
            <v>524026</v>
          </cell>
          <cell r="C4180" t="str">
            <v>CURVA FOFO FG PN-16, 90° D=1200MM (1549KG)</v>
          </cell>
          <cell r="D4180" t="str">
            <v>UN</v>
          </cell>
          <cell r="E4180">
            <v>0</v>
          </cell>
        </row>
        <row r="4181">
          <cell r="B4181" t="str">
            <v>524027</v>
          </cell>
          <cell r="C4181" t="str">
            <v>CURVA FOFO FG PN-16 DE PE, 90° D= 100MM ( 17KG)</v>
          </cell>
          <cell r="D4181" t="str">
            <v>UN</v>
          </cell>
          <cell r="E4181">
            <v>0</v>
          </cell>
        </row>
        <row r="4182">
          <cell r="B4182" t="str">
            <v>524028</v>
          </cell>
          <cell r="C4182" t="str">
            <v>CURVA FOFO FG PN-16 DE PE, 90° D= 150MM ( 28KG)</v>
          </cell>
          <cell r="D4182" t="str">
            <v>UN</v>
          </cell>
          <cell r="E4182">
            <v>0</v>
          </cell>
        </row>
        <row r="4183">
          <cell r="B4183" t="str">
            <v>524029</v>
          </cell>
          <cell r="C4183" t="str">
            <v>CURVA FOFO FG PN-16 DE PE, 90° D= 200MM (43,5KG)</v>
          </cell>
          <cell r="D4183" t="str">
            <v>UN</v>
          </cell>
          <cell r="E4183">
            <v>0</v>
          </cell>
        </row>
        <row r="4184">
          <cell r="B4184" t="str">
            <v>524030</v>
          </cell>
          <cell r="C4184" t="str">
            <v>CURVA FOFO FG PN-16 DE PE, 90° D= 250MM ( 71KG)</v>
          </cell>
          <cell r="D4184" t="str">
            <v>UN</v>
          </cell>
          <cell r="E4184">
            <v>0</v>
          </cell>
        </row>
        <row r="4185">
          <cell r="B4185" t="str">
            <v>524031</v>
          </cell>
          <cell r="C4185" t="str">
            <v>CURVA FOFO FG PN-16 DE PE, 90° D= 300MM ( 102KG)</v>
          </cell>
          <cell r="D4185" t="str">
            <v>UN</v>
          </cell>
          <cell r="E4185">
            <v>0</v>
          </cell>
        </row>
        <row r="4186">
          <cell r="B4186" t="str">
            <v>524032</v>
          </cell>
          <cell r="C4186" t="str">
            <v>CURVA FOFO FG PN-16 DE PE, 90° D= 350MM ( 141KG)</v>
          </cell>
          <cell r="D4186" t="str">
            <v>UN</v>
          </cell>
          <cell r="E4186">
            <v>0</v>
          </cell>
        </row>
        <row r="4187">
          <cell r="B4187" t="str">
            <v>524033</v>
          </cell>
          <cell r="C4187" t="str">
            <v>CURVA FOFO FG PN-16 DE PE, 90° D= 400MM ( 183KG)</v>
          </cell>
          <cell r="D4187" t="str">
            <v>UN</v>
          </cell>
          <cell r="E4187">
            <v>0</v>
          </cell>
        </row>
        <row r="4188">
          <cell r="B4188" t="str">
            <v>524034</v>
          </cell>
          <cell r="C4188" t="str">
            <v>CURVA FOFO FG PN-16 DE PE, 90° D= 450MM ( 246KG)</v>
          </cell>
          <cell r="D4188" t="str">
            <v>UN</v>
          </cell>
          <cell r="E4188">
            <v>0</v>
          </cell>
        </row>
        <row r="4189">
          <cell r="B4189" t="str">
            <v>524035</v>
          </cell>
          <cell r="C4189" t="str">
            <v>CURVA FOFO FG PN-16 DE PE, 90° D= 500MM (306KG)</v>
          </cell>
          <cell r="D4189" t="str">
            <v>UN</v>
          </cell>
          <cell r="E4189">
            <v>0</v>
          </cell>
        </row>
        <row r="4190">
          <cell r="B4190" t="str">
            <v>524036</v>
          </cell>
          <cell r="C4190" t="str">
            <v>CURVA FOFO FG PN-16 DE PE, 90° D= 600MM (476KG)</v>
          </cell>
          <cell r="D4190" t="str">
            <v>UN</v>
          </cell>
          <cell r="E4190">
            <v>0</v>
          </cell>
        </row>
        <row r="4191">
          <cell r="B4191" t="str">
            <v>524037</v>
          </cell>
          <cell r="C4191" t="str">
            <v>CURVA FOFO FG PN-25, 11°15 D= 100MM ( 17KG)</v>
          </cell>
          <cell r="D4191" t="str">
            <v>UN</v>
          </cell>
          <cell r="E4191">
            <v>0</v>
          </cell>
        </row>
        <row r="4192">
          <cell r="B4192" t="str">
            <v>524038</v>
          </cell>
          <cell r="C4192" t="str">
            <v>CURVA FOFO FG PN-25, 11°15 D= 150MM ( 27KG)</v>
          </cell>
          <cell r="D4192" t="str">
            <v>UN</v>
          </cell>
          <cell r="E4192">
            <v>0</v>
          </cell>
        </row>
        <row r="4193">
          <cell r="B4193" t="str">
            <v>524039</v>
          </cell>
          <cell r="C4193" t="str">
            <v>CURVA FOFO FG PN-25, 11°15 D= 200MM ( 40KG)</v>
          </cell>
          <cell r="D4193" t="str">
            <v>UN</v>
          </cell>
          <cell r="E4193">
            <v>0</v>
          </cell>
        </row>
        <row r="4194">
          <cell r="B4194" t="str">
            <v>524040</v>
          </cell>
          <cell r="C4194" t="str">
            <v>CURVA FOFO FG PN-25, 11°15 D= 250MM ( 55KG)</v>
          </cell>
          <cell r="D4194" t="str">
            <v>UN</v>
          </cell>
          <cell r="E4194">
            <v>0</v>
          </cell>
        </row>
        <row r="4195">
          <cell r="B4195" t="str">
            <v>524041</v>
          </cell>
          <cell r="C4195" t="str">
            <v>CURVA FOFO FG PN-25, 11°15 D= 300MM ( 72KG)</v>
          </cell>
          <cell r="D4195" t="str">
            <v>UN</v>
          </cell>
          <cell r="E4195">
            <v>0</v>
          </cell>
        </row>
        <row r="4196">
          <cell r="B4196" t="str">
            <v>524042</v>
          </cell>
          <cell r="C4196" t="str">
            <v>CURVA FOFO FG PN-25, 11°15 D= 350MM (105KG)</v>
          </cell>
          <cell r="D4196" t="str">
            <v>UN</v>
          </cell>
          <cell r="E4196">
            <v>0</v>
          </cell>
        </row>
        <row r="4197">
          <cell r="B4197" t="str">
            <v>524043</v>
          </cell>
          <cell r="C4197" t="str">
            <v>CURVA FOFO FG PN-25, 11°15 D= 400MM (138KG)</v>
          </cell>
          <cell r="D4197" t="str">
            <v>UN</v>
          </cell>
          <cell r="E4197">
            <v>0</v>
          </cell>
        </row>
        <row r="4198">
          <cell r="B4198" t="str">
            <v>524044</v>
          </cell>
          <cell r="C4198" t="str">
            <v>CURVA FOFO FG PN-25, 11°15 D= 450MM (170KG)</v>
          </cell>
          <cell r="D4198" t="str">
            <v>UN</v>
          </cell>
          <cell r="E4198">
            <v>0</v>
          </cell>
        </row>
        <row r="4199">
          <cell r="B4199" t="str">
            <v>524045</v>
          </cell>
          <cell r="C4199" t="str">
            <v>CURVA FOFO FG PN-25, 11°15 D= 500MM (203KG)</v>
          </cell>
          <cell r="D4199" t="str">
            <v>UN</v>
          </cell>
          <cell r="E4199">
            <v>0</v>
          </cell>
        </row>
        <row r="4200">
          <cell r="B4200" t="str">
            <v>524046</v>
          </cell>
          <cell r="C4200" t="str">
            <v>CURVA FOFO FG PN-25, 11°15 D= 600MM (287KG)</v>
          </cell>
          <cell r="D4200" t="str">
            <v>UN</v>
          </cell>
          <cell r="E4200">
            <v>0</v>
          </cell>
        </row>
        <row r="4201">
          <cell r="B4201" t="str">
            <v>524047</v>
          </cell>
          <cell r="C4201" t="str">
            <v>CURVA FOFO FG PN-25, 11°15 D= 700MM (374KG)</v>
          </cell>
          <cell r="D4201" t="str">
            <v>UN</v>
          </cell>
          <cell r="E4201">
            <v>0</v>
          </cell>
        </row>
        <row r="4202">
          <cell r="B4202" t="str">
            <v>524048</v>
          </cell>
          <cell r="C4202" t="str">
            <v>CURVA FOFO FG PN-25, 11°15 D= 800MM (510KG)</v>
          </cell>
          <cell r="D4202" t="str">
            <v>UN</v>
          </cell>
          <cell r="E4202">
            <v>0</v>
          </cell>
        </row>
        <row r="4203">
          <cell r="B4203" t="str">
            <v>524049</v>
          </cell>
          <cell r="C4203" t="str">
            <v>CURVA FOFO FG PN-25, 11°15 D= 900MM (641KG)</v>
          </cell>
          <cell r="D4203" t="str">
            <v>UN</v>
          </cell>
          <cell r="E4203">
            <v>0</v>
          </cell>
        </row>
        <row r="4204">
          <cell r="B4204" t="str">
            <v>524050</v>
          </cell>
          <cell r="C4204" t="str">
            <v>CURVA FOFO FG PN-25, 11°15 D=1000MM (849KG)</v>
          </cell>
          <cell r="D4204" t="str">
            <v>UN</v>
          </cell>
          <cell r="E4204">
            <v>0</v>
          </cell>
        </row>
        <row r="4205">
          <cell r="B4205" t="str">
            <v>524051</v>
          </cell>
          <cell r="C4205" t="str">
            <v>CURVA FOFO FG PN-25, 11°15 D=1200MM (1255KG)</v>
          </cell>
          <cell r="D4205" t="str">
            <v>UN</v>
          </cell>
          <cell r="E4205">
            <v>0</v>
          </cell>
        </row>
        <row r="4206">
          <cell r="B4206" t="str">
            <v>524052</v>
          </cell>
          <cell r="C4206" t="str">
            <v>CURVA FOFO FG PN-25, 22°30 D= 100MM ( 18KG)</v>
          </cell>
          <cell r="D4206" t="str">
            <v>UN</v>
          </cell>
          <cell r="E4206">
            <v>0</v>
          </cell>
        </row>
        <row r="4207">
          <cell r="B4207" t="str">
            <v>524053</v>
          </cell>
          <cell r="C4207" t="str">
            <v>CURVA FOFO FG PN-25, 22°30 D= 150MM ( 30KG)</v>
          </cell>
          <cell r="D4207" t="str">
            <v>UN</v>
          </cell>
          <cell r="E4207">
            <v>0</v>
          </cell>
        </row>
        <row r="4208">
          <cell r="B4208" t="str">
            <v>524054</v>
          </cell>
          <cell r="C4208" t="str">
            <v>CURVA FOFO FG PN-25, 22°30 D= 200MM ( 45KG)</v>
          </cell>
          <cell r="D4208" t="str">
            <v>UN</v>
          </cell>
          <cell r="E4208">
            <v>0</v>
          </cell>
        </row>
        <row r="4209">
          <cell r="B4209" t="str">
            <v>524055</v>
          </cell>
          <cell r="C4209" t="str">
            <v>CURVA FOFO FG PN-25, 22°30 D= 250MM ( 62KG)</v>
          </cell>
          <cell r="D4209" t="str">
            <v>UN</v>
          </cell>
          <cell r="E4209">
            <v>0</v>
          </cell>
        </row>
        <row r="4210">
          <cell r="B4210" t="str">
            <v>524056</v>
          </cell>
          <cell r="C4210" t="str">
            <v>CURVA FOFO FG PN-25, 22°30 D= 300MM ( 83KG)</v>
          </cell>
          <cell r="D4210" t="str">
            <v>UN</v>
          </cell>
          <cell r="E4210">
            <v>0</v>
          </cell>
        </row>
        <row r="4211">
          <cell r="B4211" t="str">
            <v>524057</v>
          </cell>
          <cell r="C4211" t="str">
            <v>CURVA FOFO FG PN-25, 22°30 D= 350MM (121KG)</v>
          </cell>
          <cell r="D4211" t="str">
            <v>UN</v>
          </cell>
          <cell r="E4211">
            <v>0</v>
          </cell>
        </row>
        <row r="4212">
          <cell r="B4212" t="str">
            <v>524058</v>
          </cell>
          <cell r="C4212" t="str">
            <v>CURVA FOFO FG PN-25, 22°30 D= 400MM (158KG)</v>
          </cell>
          <cell r="D4212" t="str">
            <v>UN</v>
          </cell>
          <cell r="E4212">
            <v>0</v>
          </cell>
        </row>
        <row r="4213">
          <cell r="B4213" t="str">
            <v>524059</v>
          </cell>
          <cell r="C4213" t="str">
            <v>CURVA FOFO FG PN-25, 22°30 D= 450MM (194KG)</v>
          </cell>
          <cell r="D4213" t="str">
            <v>UN</v>
          </cell>
          <cell r="E4213">
            <v>0</v>
          </cell>
        </row>
        <row r="4214">
          <cell r="B4214" t="str">
            <v>524060</v>
          </cell>
          <cell r="C4214" t="str">
            <v>CURVA FOFO FG PN-25, 22°30 D= 500MM (234KG)</v>
          </cell>
          <cell r="D4214" t="str">
            <v>UN</v>
          </cell>
          <cell r="E4214">
            <v>0</v>
          </cell>
        </row>
        <row r="4215">
          <cell r="B4215" t="str">
            <v>524061</v>
          </cell>
          <cell r="C4215" t="str">
            <v>CURVA FOFO FG PN-25, 22°30 D= 600MM (333KG)</v>
          </cell>
          <cell r="D4215" t="str">
            <v>UN</v>
          </cell>
          <cell r="E4215">
            <v>0</v>
          </cell>
        </row>
        <row r="4216">
          <cell r="B4216" t="str">
            <v>524062</v>
          </cell>
          <cell r="C4216" t="str">
            <v>CURVA FOFO FG PN-25, 22°30 D= 700MM (444KG)</v>
          </cell>
          <cell r="D4216" t="str">
            <v>UN</v>
          </cell>
          <cell r="E4216">
            <v>0</v>
          </cell>
        </row>
        <row r="4217">
          <cell r="B4217" t="str">
            <v>524063</v>
          </cell>
          <cell r="C4217" t="str">
            <v>CURVA FOFO FG PN-25, 22°30 D= 800MM (608KG)</v>
          </cell>
          <cell r="D4217" t="str">
            <v>UN</v>
          </cell>
          <cell r="E4217">
            <v>0</v>
          </cell>
        </row>
        <row r="4218">
          <cell r="B4218" t="str">
            <v>524064</v>
          </cell>
          <cell r="C4218" t="str">
            <v>CURVA FOFO FG PN-25, 22°30 D= 900MM (773KG)</v>
          </cell>
          <cell r="D4218" t="str">
            <v>UN</v>
          </cell>
          <cell r="E4218">
            <v>0</v>
          </cell>
        </row>
        <row r="4219">
          <cell r="B4219" t="str">
            <v>524065</v>
          </cell>
          <cell r="C4219" t="str">
            <v>CURVA FOFO FG PN-25, 22°30 D=1000MM (1021KG)</v>
          </cell>
          <cell r="D4219" t="str">
            <v>UN</v>
          </cell>
          <cell r="E4219">
            <v>0</v>
          </cell>
        </row>
        <row r="4220">
          <cell r="B4220" t="str">
            <v>524066</v>
          </cell>
          <cell r="C4220" t="str">
            <v>CURVA FOFO FG PN-25, 22°30 D=1200MM (1438KG)</v>
          </cell>
          <cell r="D4220" t="str">
            <v>UN</v>
          </cell>
          <cell r="E4220">
            <v>0</v>
          </cell>
        </row>
        <row r="4221">
          <cell r="B4221" t="str">
            <v>524067</v>
          </cell>
          <cell r="C4221" t="str">
            <v>CURVA FOFO FG PN-25, 45° D= 100MM ( 12KG)</v>
          </cell>
          <cell r="D4221" t="str">
            <v>UN</v>
          </cell>
          <cell r="E4221">
            <v>0</v>
          </cell>
        </row>
        <row r="4222">
          <cell r="B4222" t="str">
            <v>524068</v>
          </cell>
          <cell r="C4222" t="str">
            <v>CURVA FOFO FG PN-25, 45° D= 150MM ( 19KG)</v>
          </cell>
          <cell r="D4222" t="str">
            <v>UN</v>
          </cell>
          <cell r="E4222">
            <v>0</v>
          </cell>
        </row>
        <row r="4223">
          <cell r="B4223" t="str">
            <v>524069</v>
          </cell>
          <cell r="C4223" t="str">
            <v>CURVA FOFO FG PN-25, 45° D= 200MM ( 30KG)</v>
          </cell>
          <cell r="D4223" t="str">
            <v>UN</v>
          </cell>
          <cell r="E4223">
            <v>0</v>
          </cell>
        </row>
        <row r="4224">
          <cell r="B4224" t="str">
            <v>524070</v>
          </cell>
          <cell r="C4224" t="str">
            <v>CURVA FOFO FG PN-25, 45° D= 250MM ( 59KG)</v>
          </cell>
          <cell r="D4224" t="str">
            <v>UN</v>
          </cell>
          <cell r="E4224">
            <v>0</v>
          </cell>
        </row>
        <row r="4225">
          <cell r="B4225" t="str">
            <v>524071</v>
          </cell>
          <cell r="C4225" t="str">
            <v>CURVA FOFO FG PN-25, 45° D= 300MM (  4KG)</v>
          </cell>
          <cell r="D4225" t="str">
            <v>UN</v>
          </cell>
          <cell r="E4225">
            <v>0</v>
          </cell>
        </row>
        <row r="4226">
          <cell r="B4226" t="str">
            <v>524072</v>
          </cell>
          <cell r="C4226" t="str">
            <v>CURVA FOFO FG PN-25, 45° D= 350MM ( 97KG)</v>
          </cell>
          <cell r="D4226" t="str">
            <v>UN</v>
          </cell>
          <cell r="E4226">
            <v>0</v>
          </cell>
        </row>
        <row r="4227">
          <cell r="B4227" t="str">
            <v>524073</v>
          </cell>
          <cell r="C4227" t="str">
            <v>CURVA FOFO FG PN-25, 45° D= 400MM (125KG)</v>
          </cell>
          <cell r="D4227" t="str">
            <v>UN</v>
          </cell>
          <cell r="E4227">
            <v>0</v>
          </cell>
        </row>
        <row r="4228">
          <cell r="B4228" t="str">
            <v>524074</v>
          </cell>
          <cell r="C4228" t="str">
            <v>CURVA FOFO FG PN-25, 45° D= 450MM (192KG)</v>
          </cell>
          <cell r="D4228" t="str">
            <v>UN</v>
          </cell>
          <cell r="E4228">
            <v>0</v>
          </cell>
        </row>
        <row r="4229">
          <cell r="B4229" t="str">
            <v>524075</v>
          </cell>
          <cell r="C4229" t="str">
            <v>CURVA FOFO FG PN-25, 45° D= 500MM (196KG)</v>
          </cell>
          <cell r="D4229" t="str">
            <v>UN</v>
          </cell>
          <cell r="E4229">
            <v>0</v>
          </cell>
        </row>
        <row r="4230">
          <cell r="B4230" t="str">
            <v>524076</v>
          </cell>
          <cell r="C4230" t="str">
            <v>CURVA FOFO FG PN-25, 45° D= 600MM (285KG)</v>
          </cell>
          <cell r="D4230" t="str">
            <v>UN</v>
          </cell>
          <cell r="E4230">
            <v>0</v>
          </cell>
        </row>
        <row r="4231">
          <cell r="B4231" t="str">
            <v>524077</v>
          </cell>
          <cell r="C4231" t="str">
            <v>CURVA FOFO FG PN-25, 45° D= 700MM (395KG)</v>
          </cell>
          <cell r="D4231" t="str">
            <v>UN</v>
          </cell>
          <cell r="E4231">
            <v>0</v>
          </cell>
        </row>
        <row r="4232">
          <cell r="B4232" t="str">
            <v>524078</v>
          </cell>
          <cell r="C4232" t="str">
            <v>CURVA FOFO FG PN-25, 45° D= 800MM (536KG)</v>
          </cell>
          <cell r="D4232" t="str">
            <v>UN</v>
          </cell>
          <cell r="E4232">
            <v>0</v>
          </cell>
        </row>
        <row r="4233">
          <cell r="B4233" t="str">
            <v>524079</v>
          </cell>
          <cell r="C4233" t="str">
            <v>CURVA FOFO FG PN-25, 45° D= 900MM (685KG)</v>
          </cell>
          <cell r="D4233" t="str">
            <v>UN</v>
          </cell>
          <cell r="E4233">
            <v>0</v>
          </cell>
        </row>
        <row r="4234">
          <cell r="B4234" t="str">
            <v>524080</v>
          </cell>
          <cell r="C4234" t="str">
            <v>CURVA FOFO FG PN-25, 45° D=1000MM (903KG)</v>
          </cell>
          <cell r="D4234" t="str">
            <v>UN</v>
          </cell>
          <cell r="E4234">
            <v>0</v>
          </cell>
        </row>
        <row r="4235">
          <cell r="B4235" t="str">
            <v>524081</v>
          </cell>
          <cell r="C4235" t="str">
            <v>CURVA FOFO FG PN-25, 45° D=1200MM (1371KG)</v>
          </cell>
          <cell r="D4235" t="str">
            <v>UN</v>
          </cell>
          <cell r="E4235">
            <v>0</v>
          </cell>
        </row>
        <row r="4236">
          <cell r="B4236" t="str">
            <v>524082</v>
          </cell>
          <cell r="C4236" t="str">
            <v>CURVA FOFO FG PN-25, 90° D= 100MM ( 12KG)</v>
          </cell>
          <cell r="D4236" t="str">
            <v>UN</v>
          </cell>
          <cell r="E4236">
            <v>0</v>
          </cell>
        </row>
        <row r="4237">
          <cell r="B4237" t="str">
            <v>524083</v>
          </cell>
          <cell r="C4237" t="str">
            <v>CURVA FOFO FG PN-25, 90° D= 150MM ( 20KG)</v>
          </cell>
          <cell r="D4237" t="str">
            <v>UN</v>
          </cell>
          <cell r="E4237">
            <v>0</v>
          </cell>
        </row>
        <row r="4238">
          <cell r="B4238" t="str">
            <v>524084</v>
          </cell>
          <cell r="C4238" t="str">
            <v>CURVA FOFO FG PN-25, 90° D= 200MM ( 32KG)</v>
          </cell>
          <cell r="D4238" t="str">
            <v>UN</v>
          </cell>
          <cell r="E4238">
            <v>0</v>
          </cell>
        </row>
        <row r="4239">
          <cell r="B4239" t="str">
            <v>524085</v>
          </cell>
          <cell r="C4239" t="str">
            <v>CURVA FOFO FG PN-25, 90° D= 250MM ( 53KG)</v>
          </cell>
          <cell r="D4239" t="str">
            <v>UN</v>
          </cell>
          <cell r="E4239">
            <v>0</v>
          </cell>
        </row>
        <row r="4240">
          <cell r="B4240" t="str">
            <v>524086</v>
          </cell>
          <cell r="C4240" t="str">
            <v>CURVA FOFO FG PN-25, 90° D= 300MM ( 76KG)</v>
          </cell>
          <cell r="D4240" t="str">
            <v>UN</v>
          </cell>
          <cell r="E4240">
            <v>0</v>
          </cell>
        </row>
        <row r="4241">
          <cell r="B4241" t="str">
            <v>524087</v>
          </cell>
          <cell r="C4241" t="str">
            <v>CURVA FOFO FG PN-25, 90° D= 350MM (110KG)</v>
          </cell>
          <cell r="D4241" t="str">
            <v>UN</v>
          </cell>
          <cell r="E4241">
            <v>0</v>
          </cell>
        </row>
        <row r="4242">
          <cell r="B4242" t="str">
            <v>524088</v>
          </cell>
          <cell r="C4242" t="str">
            <v>CURVA FOFO FG PN-25, 90° D= 400MM (144KG)</v>
          </cell>
          <cell r="D4242" t="str">
            <v>UN</v>
          </cell>
          <cell r="E4242">
            <v>0</v>
          </cell>
        </row>
        <row r="4243">
          <cell r="B4243" t="str">
            <v>524089</v>
          </cell>
          <cell r="C4243" t="str">
            <v>CURVA FOFO FG PN-25, 90° D= 450MM (228KG)</v>
          </cell>
          <cell r="D4243" t="str">
            <v>UN</v>
          </cell>
          <cell r="E4243">
            <v>0</v>
          </cell>
        </row>
        <row r="4244">
          <cell r="B4244" t="str">
            <v>524090</v>
          </cell>
          <cell r="C4244" t="str">
            <v>CURVA FOFO FG PN-25, 90° D= 500MM (233KG)</v>
          </cell>
          <cell r="D4244" t="str">
            <v>UN</v>
          </cell>
          <cell r="E4244">
            <v>0</v>
          </cell>
        </row>
        <row r="4245">
          <cell r="B4245" t="str">
            <v>524091</v>
          </cell>
          <cell r="C4245" t="str">
            <v>CURVA FOFO FG PN-25, 90° D= 600MM (348KG)</v>
          </cell>
          <cell r="D4245" t="str">
            <v>UN</v>
          </cell>
          <cell r="E4245">
            <v>0</v>
          </cell>
        </row>
        <row r="4246">
          <cell r="B4246" t="str">
            <v>524092</v>
          </cell>
          <cell r="C4246" t="str">
            <v>CURVA FOFO FG PN-25, 90° D= 700MM (480KG)</v>
          </cell>
          <cell r="D4246" t="str">
            <v>UN</v>
          </cell>
          <cell r="E4246">
            <v>0</v>
          </cell>
        </row>
        <row r="4247">
          <cell r="B4247" t="str">
            <v>524093</v>
          </cell>
          <cell r="C4247" t="str">
            <v>CURVA FOFO FG PN-25, 90° D= 800MM (662KG)</v>
          </cell>
          <cell r="D4247" t="str">
            <v>UN</v>
          </cell>
          <cell r="E4247">
            <v>0</v>
          </cell>
        </row>
        <row r="4248">
          <cell r="B4248" t="str">
            <v>524094</v>
          </cell>
          <cell r="C4248" t="str">
            <v>CURVA FOFO FG PN-25, 90° D= 900MM (858KG)</v>
          </cell>
          <cell r="D4248" t="str">
            <v>UN</v>
          </cell>
          <cell r="E4248">
            <v>0</v>
          </cell>
        </row>
        <row r="4249">
          <cell r="B4249" t="str">
            <v>524095</v>
          </cell>
          <cell r="C4249" t="str">
            <v>CURVA FOFO FG PN-25, 90° D=1000MM (1132KG)</v>
          </cell>
          <cell r="D4249" t="str">
            <v>UN</v>
          </cell>
          <cell r="E4249">
            <v>0</v>
          </cell>
        </row>
        <row r="4250">
          <cell r="B4250" t="str">
            <v>524096</v>
          </cell>
          <cell r="C4250" t="str">
            <v>CURVA FOFO FG PN-25, 90° D=1200MM (1749KG)</v>
          </cell>
          <cell r="D4250" t="str">
            <v>UN</v>
          </cell>
          <cell r="E4250">
            <v>0</v>
          </cell>
        </row>
        <row r="4251">
          <cell r="B4251" t="str">
            <v>524097</v>
          </cell>
          <cell r="C4251" t="str">
            <v>CURVA FOFO FG PN-25, DE PE 90° D=100MM ( 18KG)</v>
          </cell>
          <cell r="D4251" t="str">
            <v>UN</v>
          </cell>
          <cell r="E4251">
            <v>0</v>
          </cell>
        </row>
        <row r="4252">
          <cell r="B4252" t="str">
            <v>524098</v>
          </cell>
          <cell r="C4252" t="str">
            <v>CURVA FOFO FG PN-25, DE PE 90° D=150MM ( 30KG)</v>
          </cell>
          <cell r="D4252" t="str">
            <v>UN</v>
          </cell>
          <cell r="E4252">
            <v>0</v>
          </cell>
        </row>
        <row r="4253">
          <cell r="B4253" t="str">
            <v>524099</v>
          </cell>
          <cell r="C4253" t="str">
            <v>CURVA FOFO FG PN-25, DE PE 90° D=200MM ( 47KG)</v>
          </cell>
          <cell r="D4253" t="str">
            <v>UN</v>
          </cell>
          <cell r="E4253">
            <v>0</v>
          </cell>
        </row>
        <row r="4254">
          <cell r="B4254" t="str">
            <v>524101</v>
          </cell>
          <cell r="C4254" t="str">
            <v>CURVA FOFO FG PN-25, DE PE 90° D=250MM ( 78KG)</v>
          </cell>
          <cell r="D4254" t="str">
            <v>UN</v>
          </cell>
          <cell r="E4254">
            <v>0</v>
          </cell>
        </row>
        <row r="4255">
          <cell r="B4255" t="str">
            <v>524102</v>
          </cell>
          <cell r="C4255" t="str">
            <v>CURVA FOFO FG PN-25, DE PE 90° D=300MM (112KG)</v>
          </cell>
          <cell r="D4255" t="str">
            <v>UN</v>
          </cell>
          <cell r="E4255">
            <v>0</v>
          </cell>
        </row>
        <row r="4256">
          <cell r="B4256" t="str">
            <v>524103</v>
          </cell>
          <cell r="C4256" t="str">
            <v>CURVA FOFO FG PN-25, DE PE 90° D=350MM (159KG)</v>
          </cell>
          <cell r="D4256" t="str">
            <v>UN</v>
          </cell>
          <cell r="E4256">
            <v>0</v>
          </cell>
        </row>
        <row r="4257">
          <cell r="B4257" t="str">
            <v>524104</v>
          </cell>
          <cell r="C4257" t="str">
            <v>CURVA FOFO FG PN-25, DE PE 90° D=400MM (206KG)</v>
          </cell>
          <cell r="D4257" t="str">
            <v>UN</v>
          </cell>
          <cell r="E4257">
            <v>0</v>
          </cell>
        </row>
        <row r="4258">
          <cell r="B4258" t="str">
            <v>524105</v>
          </cell>
          <cell r="C4258" t="str">
            <v>CURVA FOFO FG PN-25, DE PE 90° D=450MM (269KG)</v>
          </cell>
          <cell r="D4258" t="str">
            <v>UN</v>
          </cell>
          <cell r="E4258">
            <v>0</v>
          </cell>
        </row>
        <row r="4259">
          <cell r="B4259" t="str">
            <v>524106</v>
          </cell>
          <cell r="C4259" t="str">
            <v>CURVA FOFO FG PN-25, DE PE 90° D=500MM (330KG)</v>
          </cell>
          <cell r="D4259" t="str">
            <v>UN</v>
          </cell>
          <cell r="E4259">
            <v>0</v>
          </cell>
        </row>
        <row r="4260">
          <cell r="B4260" t="str">
            <v>524107</v>
          </cell>
          <cell r="C4260" t="str">
            <v>CURVA FOFO FG PN-25, DE PE 90° D=600MM (504KG)</v>
          </cell>
          <cell r="D4260" t="str">
            <v>UN</v>
          </cell>
          <cell r="E4260">
            <v>0</v>
          </cell>
        </row>
        <row r="4262">
          <cell r="B4262" t="str">
            <v>524200</v>
          </cell>
          <cell r="C4262" t="str">
            <v>CRUZETAS EM FOFO (C31 - METALURGICA 100%)</v>
          </cell>
        </row>
        <row r="4263">
          <cell r="B4263" t="str">
            <v>524201</v>
          </cell>
          <cell r="C4263" t="str">
            <v>CRUZETA FOFO JE 2GS D=80 X 80MM (16KG)</v>
          </cell>
          <cell r="D4263" t="str">
            <v>UN</v>
          </cell>
          <cell r="E4263">
            <v>343.57</v>
          </cell>
        </row>
        <row r="4264">
          <cell r="B4264" t="str">
            <v>524202</v>
          </cell>
          <cell r="C4264" t="str">
            <v>CRUZETA FOFO JE D=100 X 50MM (13KG) P/  PVC</v>
          </cell>
          <cell r="D4264" t="str">
            <v>UN</v>
          </cell>
          <cell r="E4264">
            <v>0</v>
          </cell>
        </row>
        <row r="4265">
          <cell r="B4265" t="str">
            <v>524203</v>
          </cell>
          <cell r="C4265" t="str">
            <v>CRUZETA FOFO JE D=100 X 75MM ( 16KG)  P/ PVC</v>
          </cell>
          <cell r="D4265" t="str">
            <v>UN</v>
          </cell>
          <cell r="E4265">
            <v>0</v>
          </cell>
        </row>
        <row r="4266">
          <cell r="B4266" t="str">
            <v>524204</v>
          </cell>
          <cell r="C4266" t="str">
            <v>CRUZETA FOFO JE 2GS D=100 X 100MM (25,1KG)</v>
          </cell>
          <cell r="D4266" t="str">
            <v>UN</v>
          </cell>
          <cell r="E4266">
            <v>447.55</v>
          </cell>
        </row>
        <row r="4267">
          <cell r="B4267" t="str">
            <v>524205</v>
          </cell>
          <cell r="C4267" t="str">
            <v>CRUZETA FOFO JE D=100 X 100MM (19KG)  P/  PVC</v>
          </cell>
          <cell r="D4267" t="str">
            <v>UN</v>
          </cell>
          <cell r="E4267">
            <v>0</v>
          </cell>
        </row>
        <row r="4268">
          <cell r="B4268" t="str">
            <v>524206</v>
          </cell>
          <cell r="C4268" t="str">
            <v>CRUZETA FOFO JE D=150 X 75MM ( 21KG)   P/  PVC</v>
          </cell>
          <cell r="D4268" t="str">
            <v>UN</v>
          </cell>
          <cell r="E4268">
            <v>0</v>
          </cell>
        </row>
        <row r="4269">
          <cell r="B4269" t="str">
            <v>524207</v>
          </cell>
          <cell r="C4269" t="str">
            <v>CRUZETA FOFO JE D=150 X 100MM ( 24KG)   P/  PVC</v>
          </cell>
          <cell r="D4269" t="str">
            <v>UN</v>
          </cell>
          <cell r="E4269">
            <v>0</v>
          </cell>
        </row>
        <row r="4270">
          <cell r="B4270" t="str">
            <v>524208</v>
          </cell>
          <cell r="C4270" t="str">
            <v>CRUZETA FOFO JE 2GS D=150 X 150MM (38,9KG)</v>
          </cell>
          <cell r="D4270" t="str">
            <v>UN</v>
          </cell>
          <cell r="E4270">
            <v>504.96</v>
          </cell>
        </row>
        <row r="4271">
          <cell r="B4271" t="str">
            <v>524209</v>
          </cell>
          <cell r="C4271" t="str">
            <v>CRUZETA FOFO JE D=200 X 50MM (20KG) P/  PVC</v>
          </cell>
          <cell r="D4271" t="str">
            <v>UN</v>
          </cell>
          <cell r="E4271">
            <v>0</v>
          </cell>
        </row>
        <row r="4272">
          <cell r="B4272" t="str">
            <v>524210</v>
          </cell>
          <cell r="C4272" t="str">
            <v>CRUZETA FOFO JE D=200 X 75MM ( 29KG)   P/   PVC</v>
          </cell>
          <cell r="D4272" t="str">
            <v>UN</v>
          </cell>
          <cell r="E4272">
            <v>0</v>
          </cell>
        </row>
        <row r="4273">
          <cell r="B4273" t="str">
            <v>524211</v>
          </cell>
          <cell r="C4273" t="str">
            <v>CRUZETA FOFO JE D=200 X 100MM ( 31KG)  P/  PVC</v>
          </cell>
          <cell r="D4273" t="str">
            <v>UN</v>
          </cell>
          <cell r="E4273">
            <v>0</v>
          </cell>
        </row>
        <row r="4274">
          <cell r="B4274" t="str">
            <v>524212</v>
          </cell>
          <cell r="C4274" t="str">
            <v>CRUZETA FOFO JE 2GS D=200 X 200MM (55,6KG)</v>
          </cell>
          <cell r="D4274" t="str">
            <v>UN</v>
          </cell>
          <cell r="E4274">
            <v>0</v>
          </cell>
        </row>
        <row r="4275">
          <cell r="B4275" t="str">
            <v>524213</v>
          </cell>
          <cell r="C4275" t="str">
            <v>CRUZETA FOFO JE D=250 X 50MM (35KG) P/  PVC</v>
          </cell>
          <cell r="D4275" t="str">
            <v>UN</v>
          </cell>
          <cell r="E4275">
            <v>0</v>
          </cell>
        </row>
        <row r="4276">
          <cell r="B4276" t="str">
            <v>524214</v>
          </cell>
          <cell r="C4276" t="str">
            <v>CRUZETA FOFO JE D=250 X 75MM ( 38KG)  P/  PVC</v>
          </cell>
          <cell r="D4276" t="str">
            <v>UN</v>
          </cell>
          <cell r="E4276">
            <v>0</v>
          </cell>
        </row>
        <row r="4277">
          <cell r="B4277" t="str">
            <v>524215</v>
          </cell>
          <cell r="C4277" t="str">
            <v>CRUZETA FOFO JE D=250 X 100MM ( 42KG)   P/  PVC</v>
          </cell>
          <cell r="D4277" t="str">
            <v>UN</v>
          </cell>
          <cell r="E4277">
            <v>0</v>
          </cell>
        </row>
        <row r="4278">
          <cell r="B4278" t="str">
            <v>524216</v>
          </cell>
          <cell r="C4278" t="str">
            <v>CRUZETA FOFO JE 2GS D=250 X 250MM (75,2KG)</v>
          </cell>
          <cell r="D4278" t="str">
            <v>UN</v>
          </cell>
          <cell r="E4278">
            <v>0</v>
          </cell>
        </row>
        <row r="4279">
          <cell r="B4279" t="str">
            <v>524217</v>
          </cell>
          <cell r="C4279" t="str">
            <v>CRUZETA FOFO JE 2GS D=300 X 80MM (52,6KG)</v>
          </cell>
          <cell r="D4279" t="str">
            <v>UN</v>
          </cell>
          <cell r="E4279">
            <v>0</v>
          </cell>
        </row>
        <row r="4280">
          <cell r="B4280" t="str">
            <v>524218</v>
          </cell>
          <cell r="C4280" t="str">
            <v>CRUZETA FOFO JE 2GS D=300 X 100MM (56,6KG)</v>
          </cell>
          <cell r="D4280" t="str">
            <v>UN</v>
          </cell>
          <cell r="E4280">
            <v>0</v>
          </cell>
        </row>
        <row r="4281">
          <cell r="B4281" t="str">
            <v>524219</v>
          </cell>
          <cell r="C4281" t="str">
            <v>CRUZETA FOFO JE 2GS D=300 X 200MM (78KG)</v>
          </cell>
          <cell r="D4281" t="str">
            <v>UN</v>
          </cell>
          <cell r="E4281">
            <v>0</v>
          </cell>
        </row>
        <row r="4282">
          <cell r="B4282" t="str">
            <v>524220</v>
          </cell>
          <cell r="C4282" t="str">
            <v>CRUZETA FOFO JE 2GS D=300 X 300MM (104KG)</v>
          </cell>
          <cell r="D4282" t="str">
            <v>UN</v>
          </cell>
          <cell r="E4282">
            <v>0</v>
          </cell>
        </row>
        <row r="4283">
          <cell r="B4283" t="str">
            <v>524221</v>
          </cell>
          <cell r="C4283" t="str">
            <v>CRUZETA FOFO JE D=400  X  80MM (70KG)</v>
          </cell>
          <cell r="D4283" t="str">
            <v>UN</v>
          </cell>
          <cell r="E4283">
            <v>0</v>
          </cell>
        </row>
        <row r="4284">
          <cell r="B4284" t="str">
            <v>524222</v>
          </cell>
          <cell r="C4284" t="str">
            <v>CRUZETA FOFO JE D=400  X  100MM (76KG)</v>
          </cell>
          <cell r="D4284" t="str">
            <v>UN</v>
          </cell>
          <cell r="E4284">
            <v>0</v>
          </cell>
        </row>
        <row r="4285">
          <cell r="B4285" t="str">
            <v>524223</v>
          </cell>
          <cell r="C4285" t="str">
            <v>CRUZETA FOFO JE D=400  X  200MM (98KG)</v>
          </cell>
          <cell r="D4285" t="str">
            <v>UN</v>
          </cell>
          <cell r="E4285">
            <v>0</v>
          </cell>
        </row>
        <row r="4286">
          <cell r="B4286" t="str">
            <v>524224</v>
          </cell>
          <cell r="C4286" t="str">
            <v>CRUZETA FOFO JE D=400  X  300MM (120KG)</v>
          </cell>
          <cell r="D4286" t="str">
            <v>UN</v>
          </cell>
          <cell r="E4286">
            <v>0</v>
          </cell>
        </row>
        <row r="4287">
          <cell r="B4287" t="str">
            <v>524225</v>
          </cell>
          <cell r="C4287" t="str">
            <v>CRUZETA FOFO JE D=400  X  400MM (146KG)</v>
          </cell>
          <cell r="D4287" t="str">
            <v>UN</v>
          </cell>
          <cell r="E4287">
            <v>0</v>
          </cell>
        </row>
        <row r="4288">
          <cell r="B4288" t="str">
            <v>524226</v>
          </cell>
          <cell r="C4288" t="str">
            <v>CRUZETA FOFO JE D=500  X  100MM (107KG)</v>
          </cell>
          <cell r="D4288" t="str">
            <v>UN</v>
          </cell>
          <cell r="E4288">
            <v>0</v>
          </cell>
        </row>
        <row r="4289">
          <cell r="B4289" t="str">
            <v>524227</v>
          </cell>
          <cell r="C4289" t="str">
            <v>CRUZETA FOFO JE D=500  X  200MM (132KG)</v>
          </cell>
          <cell r="D4289" t="str">
            <v>UN</v>
          </cell>
          <cell r="E4289">
            <v>0</v>
          </cell>
        </row>
        <row r="4290">
          <cell r="B4290" t="str">
            <v>524228</v>
          </cell>
          <cell r="C4290" t="str">
            <v>CRUZETA FOFO JE D=500  X  300MM (160KG)</v>
          </cell>
          <cell r="D4290" t="str">
            <v>UN</v>
          </cell>
          <cell r="E4290">
            <v>0</v>
          </cell>
        </row>
        <row r="4291">
          <cell r="B4291" t="str">
            <v>524229</v>
          </cell>
          <cell r="C4291" t="str">
            <v>CRUZETA FOFO JE D=500  X  500MM (223KG)</v>
          </cell>
          <cell r="D4291" t="str">
            <v>UN</v>
          </cell>
          <cell r="E4291">
            <v>0</v>
          </cell>
        </row>
        <row r="4292">
          <cell r="B4292" t="str">
            <v>524230</v>
          </cell>
          <cell r="C4292" t="str">
            <v>CRUZETA FOFO JE D=600  X  100MM (143KG)</v>
          </cell>
          <cell r="D4292" t="str">
            <v>UN</v>
          </cell>
          <cell r="E4292">
            <v>0</v>
          </cell>
        </row>
        <row r="4293">
          <cell r="B4293" t="str">
            <v>524231</v>
          </cell>
          <cell r="C4293" t="str">
            <v>CRUZETA FOFO JE D=600  X  200MM (175KG)</v>
          </cell>
          <cell r="D4293" t="str">
            <v>UN</v>
          </cell>
          <cell r="E4293">
            <v>0</v>
          </cell>
        </row>
        <row r="4294">
          <cell r="B4294" t="str">
            <v>524232</v>
          </cell>
          <cell r="C4294" t="str">
            <v>CRUZETA FOFO JE D=600  X  300MM (207KG)</v>
          </cell>
          <cell r="D4294" t="str">
            <v>UN</v>
          </cell>
          <cell r="E4294">
            <v>0</v>
          </cell>
        </row>
        <row r="4295">
          <cell r="B4295" t="str">
            <v>524233</v>
          </cell>
          <cell r="C4295" t="str">
            <v>CRUZETA FOFO JE D=600  X  400MM (240KG)</v>
          </cell>
          <cell r="D4295" t="str">
            <v>UN</v>
          </cell>
          <cell r="E4295">
            <v>0</v>
          </cell>
        </row>
        <row r="4296">
          <cell r="B4296" t="str">
            <v>524234</v>
          </cell>
          <cell r="C4296" t="str">
            <v>CRUZETA FOFO JE D=600  X  600MM (330KG)</v>
          </cell>
          <cell r="D4296" t="str">
            <v>UN</v>
          </cell>
          <cell r="E4296">
            <v>0</v>
          </cell>
        </row>
        <row r="4297">
          <cell r="B4297" t="str">
            <v>524235</v>
          </cell>
          <cell r="C4297" t="str">
            <v>CRUZETA FOFO JE 2GS D=100  X  80MM (23,1KG)</v>
          </cell>
          <cell r="D4297" t="str">
            <v>UN</v>
          </cell>
          <cell r="E4297">
            <v>0</v>
          </cell>
        </row>
        <row r="4298">
          <cell r="B4298" t="str">
            <v>524236</v>
          </cell>
          <cell r="C4298" t="str">
            <v>CRUZETA FOFO JE 2GS D=150  X  80MM (25,2KG)</v>
          </cell>
          <cell r="D4298" t="str">
            <v>UN</v>
          </cell>
          <cell r="E4298">
            <v>0</v>
          </cell>
        </row>
        <row r="4299">
          <cell r="B4299" t="str">
            <v>524237</v>
          </cell>
          <cell r="C4299" t="str">
            <v>CRUZETA FOFO JE 2GS D=150  X  100MM (31,5KG)</v>
          </cell>
          <cell r="D4299" t="str">
            <v>UN</v>
          </cell>
          <cell r="E4299">
            <v>0</v>
          </cell>
        </row>
        <row r="4300">
          <cell r="B4300" t="str">
            <v>524238</v>
          </cell>
          <cell r="C4300" t="str">
            <v>CRUZETA FOFO JE 2GS D=200  X  80MM (36,6KG)</v>
          </cell>
          <cell r="D4300" t="str">
            <v>UN</v>
          </cell>
          <cell r="E4300">
            <v>0</v>
          </cell>
        </row>
        <row r="4301">
          <cell r="B4301" t="str">
            <v>524239</v>
          </cell>
          <cell r="C4301" t="str">
            <v>CRUZETA FOFO JE 2GS D=200  X  100MM (38,9KG)</v>
          </cell>
          <cell r="D4301" t="str">
            <v>UN</v>
          </cell>
          <cell r="E4301">
            <v>0</v>
          </cell>
        </row>
        <row r="4302">
          <cell r="B4302" t="str">
            <v>524240</v>
          </cell>
          <cell r="C4302" t="str">
            <v>CRUZETA FOFO JE 2GS D=250  X  80MM (44,8KG)</v>
          </cell>
          <cell r="D4302" t="str">
            <v>UN</v>
          </cell>
          <cell r="E4302">
            <v>0</v>
          </cell>
        </row>
        <row r="4303">
          <cell r="B4303" t="str">
            <v>524241</v>
          </cell>
          <cell r="C4303" t="str">
            <v>CRUZETA FOFO JE 2GS D=250  X  100MM (49,1KG)</v>
          </cell>
          <cell r="D4303" t="str">
            <v>UN</v>
          </cell>
          <cell r="E4303">
            <v>0</v>
          </cell>
        </row>
        <row r="4304">
          <cell r="B4304" t="str">
            <v>524242</v>
          </cell>
          <cell r="C4304" t="str">
            <v>CRUZETA FOFO JE 2GS D=200  X  150MM (46,8KG)</v>
          </cell>
          <cell r="D4304" t="str">
            <v>UN</v>
          </cell>
          <cell r="E4304">
            <v>0</v>
          </cell>
        </row>
        <row r="4306">
          <cell r="B4306" t="str">
            <v>524300</v>
          </cell>
          <cell r="C4306" t="str">
            <v>EXTREMIDADES EM FOFO (C31 - METALURGICA 100%)</v>
          </cell>
        </row>
        <row r="4307">
          <cell r="B4307" t="str">
            <v>524301</v>
          </cell>
          <cell r="C4307" t="str">
            <v>EXTREMIDADE FOFO PN-10/16/25 FG-JE2GS D=80MM(9,3KG</v>
          </cell>
          <cell r="D4307" t="str">
            <v>UN</v>
          </cell>
          <cell r="E4307">
            <v>126.26</v>
          </cell>
        </row>
        <row r="4308">
          <cell r="B4308" t="str">
            <v>524302</v>
          </cell>
          <cell r="C4308" t="str">
            <v>EXTREMIDADE FOFO PN-10 FG-JE D= 100MM(  9KG)</v>
          </cell>
          <cell r="D4308" t="str">
            <v>UN</v>
          </cell>
          <cell r="E4308">
            <v>128.80000000000001</v>
          </cell>
        </row>
        <row r="4309">
          <cell r="B4309" t="str">
            <v>524303</v>
          </cell>
          <cell r="C4309" t="str">
            <v>EXTREMIDADE FOFO PN-10 FG-JE D= 150MM( 14KG)</v>
          </cell>
          <cell r="D4309" t="str">
            <v>UN</v>
          </cell>
          <cell r="E4309">
            <v>182.96</v>
          </cell>
        </row>
        <row r="4310">
          <cell r="B4310" t="str">
            <v>524304</v>
          </cell>
          <cell r="C4310" t="str">
            <v>EXTREMIDADE FOFO PN-10 FG-JE D= 200MM( 20KG)</v>
          </cell>
          <cell r="D4310" t="str">
            <v>UN</v>
          </cell>
          <cell r="E4310">
            <v>280.54000000000002</v>
          </cell>
        </row>
        <row r="4311">
          <cell r="B4311" t="str">
            <v>524305</v>
          </cell>
          <cell r="C4311" t="str">
            <v>EXTREMIDADE FOFO PN-10 FG-JE D= 250MM( 28KG)</v>
          </cell>
          <cell r="D4311" t="str">
            <v>UN</v>
          </cell>
          <cell r="E4311">
            <v>338.66</v>
          </cell>
        </row>
        <row r="4312">
          <cell r="B4312" t="str">
            <v>524306</v>
          </cell>
          <cell r="C4312" t="str">
            <v>EXTREMIDADE FOFO PN-10 FG-JE D= 300MM( 36KG)</v>
          </cell>
          <cell r="D4312" t="str">
            <v>UN</v>
          </cell>
          <cell r="E4312">
            <v>504.05</v>
          </cell>
        </row>
        <row r="4313">
          <cell r="B4313" t="str">
            <v>524307</v>
          </cell>
          <cell r="C4313" t="str">
            <v>EXTREMIDADE FOFO PN-10 FG-JE D= 350MM( 44KG)</v>
          </cell>
          <cell r="D4313" t="str">
            <v>UN</v>
          </cell>
          <cell r="E4313">
            <v>761.81</v>
          </cell>
        </row>
        <row r="4314">
          <cell r="B4314" t="str">
            <v>524308</v>
          </cell>
          <cell r="C4314" t="str">
            <v>EXTREMIDADE FOFO PN-10 FG-JE D= 400MM( 54KG)</v>
          </cell>
          <cell r="D4314" t="str">
            <v>UN</v>
          </cell>
          <cell r="E4314">
            <v>981.67</v>
          </cell>
        </row>
        <row r="4315">
          <cell r="B4315" t="str">
            <v>524309</v>
          </cell>
          <cell r="C4315" t="str">
            <v>EXTREMIDADE FOFO PN-10 FG-JE D= 450MM( 68KG)</v>
          </cell>
          <cell r="D4315" t="str">
            <v>UN</v>
          </cell>
          <cell r="E4315">
            <v>0</v>
          </cell>
        </row>
        <row r="4316">
          <cell r="B4316" t="str">
            <v>524310</v>
          </cell>
          <cell r="C4316" t="str">
            <v>EXTREMIDADE FOFO PN-10 FG-JE D= 500MM( 77KG)</v>
          </cell>
          <cell r="D4316" t="str">
            <v>UN</v>
          </cell>
          <cell r="E4316">
            <v>0</v>
          </cell>
        </row>
        <row r="4317">
          <cell r="B4317" t="str">
            <v>524311</v>
          </cell>
          <cell r="C4317" t="str">
            <v>EXTREMIDADE FOFO PN-10 FG-JE D= 600MM(106KG)</v>
          </cell>
          <cell r="D4317" t="str">
            <v>UN</v>
          </cell>
          <cell r="E4317">
            <v>0</v>
          </cell>
        </row>
        <row r="4318">
          <cell r="B4318" t="str">
            <v>524312</v>
          </cell>
          <cell r="C4318" t="str">
            <v>EXTREMIDADE FOFO PN-10 FG-JE D= 700MM(221KG)</v>
          </cell>
          <cell r="D4318" t="str">
            <v>UN</v>
          </cell>
          <cell r="E4318">
            <v>0</v>
          </cell>
        </row>
        <row r="4319">
          <cell r="B4319" t="str">
            <v>524313</v>
          </cell>
          <cell r="C4319" t="str">
            <v>EXTREMIDADE FOFO PN-10 FG-JE D= 800MM(290KG)</v>
          </cell>
          <cell r="D4319" t="str">
            <v>UN</v>
          </cell>
          <cell r="E4319">
            <v>0</v>
          </cell>
        </row>
        <row r="4320">
          <cell r="B4320" t="str">
            <v>524314</v>
          </cell>
          <cell r="C4320" t="str">
            <v>EXTREMIDADE FOFO PN-10 FG-JE D= 900MM(366KG)</v>
          </cell>
          <cell r="D4320" t="str">
            <v>UN</v>
          </cell>
          <cell r="E4320">
            <v>0</v>
          </cell>
        </row>
        <row r="4321">
          <cell r="B4321" t="str">
            <v>524315</v>
          </cell>
          <cell r="C4321" t="str">
            <v>EXTREMIDADE FOFO PN-10 FG-JE D=1000MM(467KG)</v>
          </cell>
          <cell r="D4321" t="str">
            <v>UN</v>
          </cell>
          <cell r="E4321">
            <v>0</v>
          </cell>
        </row>
        <row r="4322">
          <cell r="B4322" t="str">
            <v>524316</v>
          </cell>
          <cell r="C4322" t="str">
            <v>EXTREMIDADE FOFO PN-10 FG-JE D=1200MM(620KG)</v>
          </cell>
          <cell r="D4322" t="str">
            <v>UN</v>
          </cell>
          <cell r="E4322">
            <v>0</v>
          </cell>
        </row>
        <row r="4323">
          <cell r="B4323" t="str">
            <v>524317</v>
          </cell>
          <cell r="C4323" t="str">
            <v>EXTREMIDADE FOFO PN-10/16/25 FG-PONTA D=80MM(7KG)</v>
          </cell>
          <cell r="D4323" t="str">
            <v>UN</v>
          </cell>
          <cell r="E4323">
            <v>0</v>
          </cell>
        </row>
        <row r="4324">
          <cell r="B4324" t="str">
            <v>524318</v>
          </cell>
          <cell r="C4324" t="str">
            <v>EXTREMIDADE FOFO PN-10 FG-PONTA D= 100MM( 10KG)</v>
          </cell>
          <cell r="D4324" t="str">
            <v>UN</v>
          </cell>
          <cell r="E4324">
            <v>154.26</v>
          </cell>
        </row>
        <row r="4325">
          <cell r="B4325" t="str">
            <v>524319</v>
          </cell>
          <cell r="C4325" t="str">
            <v>EXTREMIDADE FOFO PN-10 FG-PONTA D= 150MM( 16KG)</v>
          </cell>
          <cell r="D4325" t="str">
            <v>UN</v>
          </cell>
          <cell r="E4325">
            <v>225.18</v>
          </cell>
        </row>
        <row r="4326">
          <cell r="B4326" t="str">
            <v>524320</v>
          </cell>
          <cell r="C4326" t="str">
            <v>EXTREMIDADE FOFO PN-10 FG-PONTA D= 200MM( 23KG)</v>
          </cell>
          <cell r="D4326" t="str">
            <v>UN</v>
          </cell>
          <cell r="E4326">
            <v>435.8</v>
          </cell>
        </row>
        <row r="4327">
          <cell r="B4327" t="str">
            <v>524321</v>
          </cell>
          <cell r="C4327" t="str">
            <v>EXTREMIDADE FOFO PN-10 FG-PONTA D= 250MM( 32KG)</v>
          </cell>
          <cell r="D4327" t="str">
            <v>UN</v>
          </cell>
          <cell r="E4327">
            <v>563.15</v>
          </cell>
        </row>
        <row r="4328">
          <cell r="B4328" t="str">
            <v>524322</v>
          </cell>
          <cell r="C4328" t="str">
            <v>EXTREMIDADE FOFO PN-10 FG-PONTA D= 300MM( 42KG)</v>
          </cell>
          <cell r="D4328" t="str">
            <v>UN</v>
          </cell>
          <cell r="E4328">
            <v>790.3</v>
          </cell>
        </row>
        <row r="4329">
          <cell r="B4329" t="str">
            <v>524323</v>
          </cell>
          <cell r="C4329" t="str">
            <v>EXTREMIDADE FOFO PN-10 FG-PONTA D= 350MM( 52KG)</v>
          </cell>
          <cell r="D4329" t="str">
            <v>UN</v>
          </cell>
          <cell r="E4329">
            <v>887.98</v>
          </cell>
        </row>
        <row r="4330">
          <cell r="B4330" t="str">
            <v>524324</v>
          </cell>
          <cell r="C4330" t="str">
            <v>EXTREMIDADE FOFO PN-10 FG-PONTA D= 400MM( 64KG)</v>
          </cell>
          <cell r="D4330" t="str">
            <v>UN</v>
          </cell>
          <cell r="E4330">
            <v>1008</v>
          </cell>
        </row>
        <row r="4331">
          <cell r="B4331" t="str">
            <v>524325</v>
          </cell>
          <cell r="C4331" t="str">
            <v>EXTREMIDADE FOFO PN-10 FG-PONTA D= 450MM( 78KG)</v>
          </cell>
          <cell r="D4331" t="str">
            <v>UN</v>
          </cell>
          <cell r="E4331">
            <v>0</v>
          </cell>
        </row>
        <row r="4332">
          <cell r="B4332" t="str">
            <v>524326</v>
          </cell>
          <cell r="C4332" t="str">
            <v>EXTREMIDADE FOFO PN-10 FG-PONTA D= 500MM( 94KG)</v>
          </cell>
          <cell r="D4332" t="str">
            <v>UN</v>
          </cell>
          <cell r="E4332">
            <v>0</v>
          </cell>
        </row>
        <row r="4333">
          <cell r="B4333" t="str">
            <v>524327</v>
          </cell>
          <cell r="C4333" t="str">
            <v>EXTREMIDADE FOFO PN-10 FG-PONTA D= 600MM(133KG)</v>
          </cell>
          <cell r="D4333" t="str">
            <v>UN</v>
          </cell>
          <cell r="E4333">
            <v>0</v>
          </cell>
        </row>
        <row r="4334">
          <cell r="B4334" t="str">
            <v>524328</v>
          </cell>
          <cell r="C4334" t="str">
            <v>EXTREMIDADE FOFO PN-10 FG-PONTA D= 700MM(179KG)</v>
          </cell>
          <cell r="D4334" t="str">
            <v>UN</v>
          </cell>
          <cell r="E4334">
            <v>0</v>
          </cell>
        </row>
        <row r="4335">
          <cell r="B4335" t="str">
            <v>524329</v>
          </cell>
          <cell r="C4335" t="str">
            <v>EXTREMIDADE FOFO PN-10 FG-PONTA D= 800MM(226KG)</v>
          </cell>
          <cell r="D4335" t="str">
            <v>UN</v>
          </cell>
          <cell r="E4335">
            <v>0</v>
          </cell>
        </row>
        <row r="4336">
          <cell r="B4336" t="str">
            <v>524330</v>
          </cell>
          <cell r="C4336" t="str">
            <v>EXTREMIDADE FOFO PN-10 FG-PONTA D= 900MM(272KG)</v>
          </cell>
          <cell r="D4336" t="str">
            <v>UN</v>
          </cell>
          <cell r="E4336">
            <v>0</v>
          </cell>
        </row>
        <row r="4337">
          <cell r="B4337" t="str">
            <v>524331</v>
          </cell>
          <cell r="C4337" t="str">
            <v>EXTREMIDADE FOFO PN-10 FG-PONTA D=1000MM(328KG)</v>
          </cell>
          <cell r="D4337" t="str">
            <v>UN</v>
          </cell>
          <cell r="E4337">
            <v>0</v>
          </cell>
        </row>
        <row r="4338">
          <cell r="B4338" t="str">
            <v>524332</v>
          </cell>
          <cell r="C4338" t="str">
            <v>EXTREMIDADE FOFO PN-10 FG-PONTA D=1200MM(456KG)</v>
          </cell>
          <cell r="D4338" t="str">
            <v>UN</v>
          </cell>
          <cell r="E4338">
            <v>0</v>
          </cell>
        </row>
        <row r="4339">
          <cell r="B4339" t="str">
            <v>524333</v>
          </cell>
          <cell r="C4339" t="str">
            <v>EXTREMIDADE FOFO PN-10 FG-JM D= 300MM( 57KG)</v>
          </cell>
          <cell r="D4339" t="str">
            <v>UN</v>
          </cell>
          <cell r="E4339">
            <v>0</v>
          </cell>
        </row>
        <row r="4340">
          <cell r="B4340" t="str">
            <v>524334</v>
          </cell>
          <cell r="C4340" t="str">
            <v>EXTREMIDADE FOFO PN-10 FG-JM D= 350MM( 72KG)</v>
          </cell>
          <cell r="D4340" t="str">
            <v>UN</v>
          </cell>
          <cell r="E4340">
            <v>0</v>
          </cell>
        </row>
        <row r="4341">
          <cell r="B4341" t="str">
            <v>524335</v>
          </cell>
          <cell r="C4341" t="str">
            <v>EXTREMIDADE FOFO PN-10 FG-JM D= 400MM( 90KG)</v>
          </cell>
          <cell r="D4341" t="str">
            <v>UN</v>
          </cell>
          <cell r="E4341">
            <v>0</v>
          </cell>
        </row>
        <row r="4342">
          <cell r="B4342" t="str">
            <v>524336</v>
          </cell>
          <cell r="C4342" t="str">
            <v>EXTREMIDADE FOFO PN-10 FG-JM D= 450MM( 99KG)</v>
          </cell>
          <cell r="D4342" t="str">
            <v>UN</v>
          </cell>
          <cell r="E4342">
            <v>0</v>
          </cell>
        </row>
        <row r="4343">
          <cell r="B4343" t="str">
            <v>524337</v>
          </cell>
          <cell r="C4343" t="str">
            <v>EXTREMIDADE FOFO PN-10 FG-JM D= 500MM(141KG)</v>
          </cell>
          <cell r="D4343" t="str">
            <v>UN</v>
          </cell>
          <cell r="E4343">
            <v>0</v>
          </cell>
        </row>
        <row r="4344">
          <cell r="B4344" t="str">
            <v>524338</v>
          </cell>
          <cell r="C4344" t="str">
            <v>EXTREMIDADE FOFO PN-10 FG-JM D= 600MM(186KG)</v>
          </cell>
          <cell r="D4344" t="str">
            <v>UN</v>
          </cell>
          <cell r="E4344">
            <v>0</v>
          </cell>
        </row>
        <row r="4345">
          <cell r="B4345" t="str">
            <v>524339</v>
          </cell>
          <cell r="C4345" t="str">
            <v>EXTREMIDADE FOFO PN-10 FG-JM D= 700MM(242KG)</v>
          </cell>
          <cell r="D4345" t="str">
            <v>UN</v>
          </cell>
          <cell r="E4345">
            <v>0</v>
          </cell>
        </row>
        <row r="4346">
          <cell r="B4346" t="str">
            <v>524340</v>
          </cell>
          <cell r="C4346" t="str">
            <v>EXTREMIDADE FOFO PN-10 FG-JM D= 800MM(354KG)</v>
          </cell>
          <cell r="D4346" t="str">
            <v>UN</v>
          </cell>
          <cell r="E4346">
            <v>0</v>
          </cell>
        </row>
        <row r="4347">
          <cell r="B4347" t="str">
            <v>524341</v>
          </cell>
          <cell r="C4347" t="str">
            <v>EXTREMIDADE FOFO PN-10 FG-JM D= 900MM(423KG)</v>
          </cell>
          <cell r="D4347" t="str">
            <v>UN</v>
          </cell>
          <cell r="E4347">
            <v>0</v>
          </cell>
        </row>
        <row r="4348">
          <cell r="B4348" t="str">
            <v>524342</v>
          </cell>
          <cell r="C4348" t="str">
            <v>EXTREMIDADE FOFO PN-10 FG-JM D=1000MM(553KG)</v>
          </cell>
          <cell r="D4348" t="str">
            <v>UN</v>
          </cell>
          <cell r="E4348">
            <v>0</v>
          </cell>
        </row>
        <row r="4349">
          <cell r="B4349" t="str">
            <v>524343</v>
          </cell>
          <cell r="C4349" t="str">
            <v>EXTREMIDADE FOFO PN-10 FG-JM D=1200MM(728KG)</v>
          </cell>
          <cell r="D4349" t="str">
            <v>UN</v>
          </cell>
          <cell r="E4349">
            <v>0</v>
          </cell>
        </row>
        <row r="4350">
          <cell r="B4350" t="str">
            <v>524344</v>
          </cell>
          <cell r="C4350" t="str">
            <v>EXTREM FOFO PN10/16/25 PT-FG C/ABA D= 80MM(15,5KG)</v>
          </cell>
          <cell r="D4350" t="str">
            <v>UN</v>
          </cell>
          <cell r="E4350">
            <v>0</v>
          </cell>
        </row>
        <row r="4351">
          <cell r="B4351" t="str">
            <v>524345</v>
          </cell>
          <cell r="C4351" t="str">
            <v>EXTREMIDADE FOFO PN10 PT-FG C/ABA D= 100MM( 21KG)</v>
          </cell>
          <cell r="D4351" t="str">
            <v>UN</v>
          </cell>
          <cell r="E4351">
            <v>0</v>
          </cell>
        </row>
        <row r="4352">
          <cell r="B4352" t="str">
            <v>524346</v>
          </cell>
          <cell r="C4352" t="str">
            <v>EXTREMIDADE FOFO PN10 PT-FG C/ABA D= 150MM( 32KG)</v>
          </cell>
          <cell r="D4352" t="str">
            <v>UN</v>
          </cell>
          <cell r="E4352">
            <v>0</v>
          </cell>
        </row>
        <row r="4353">
          <cell r="B4353" t="str">
            <v>524347</v>
          </cell>
          <cell r="C4353" t="str">
            <v>EXTREMIDADE FOFO PN10 PT-FG C/ABA D= 200MM( 46KG)</v>
          </cell>
          <cell r="D4353" t="str">
            <v>UN</v>
          </cell>
          <cell r="E4353">
            <v>0</v>
          </cell>
        </row>
        <row r="4354">
          <cell r="B4354" t="str">
            <v>524348</v>
          </cell>
          <cell r="C4354" t="str">
            <v>EXTREMIDADE FOFO PN10 PT-FG C/ABA D= 250MM( 58KG)</v>
          </cell>
          <cell r="D4354" t="str">
            <v>UN</v>
          </cell>
          <cell r="E4354">
            <v>0</v>
          </cell>
        </row>
        <row r="4355">
          <cell r="B4355" t="str">
            <v>524349</v>
          </cell>
          <cell r="C4355" t="str">
            <v>EXTREMIDADE FOFO PN10 PT-FG C/ABA D= 300MM( 75KG)</v>
          </cell>
          <cell r="D4355" t="str">
            <v>UN</v>
          </cell>
          <cell r="E4355">
            <v>0</v>
          </cell>
        </row>
        <row r="4356">
          <cell r="B4356" t="str">
            <v>524350</v>
          </cell>
          <cell r="C4356" t="str">
            <v>EXTREMIDADE FOFO PN10 PT-FG C/ABA D= 350MM( 89KG)</v>
          </cell>
          <cell r="D4356" t="str">
            <v>UN</v>
          </cell>
          <cell r="E4356">
            <v>0</v>
          </cell>
        </row>
        <row r="4357">
          <cell r="B4357" t="str">
            <v>524351</v>
          </cell>
          <cell r="C4357" t="str">
            <v>EXTREMIDADE FOFO PN10 PT-FG C/ABA D= 400MM(108KG)</v>
          </cell>
          <cell r="D4357" t="str">
            <v>UN</v>
          </cell>
          <cell r="E4357">
            <v>0</v>
          </cell>
        </row>
        <row r="4358">
          <cell r="B4358" t="str">
            <v>524352</v>
          </cell>
          <cell r="C4358" t="str">
            <v>EXTREMIDADE FOFO PN10 PT-FG C/ABA D= 450MM(140KG)</v>
          </cell>
          <cell r="D4358" t="str">
            <v>UN</v>
          </cell>
          <cell r="E4358">
            <v>0</v>
          </cell>
        </row>
        <row r="4359">
          <cell r="B4359" t="str">
            <v>524353</v>
          </cell>
          <cell r="C4359" t="str">
            <v>EXTREMIDADE FOFO PN10 PT-FG C/ABA D= 500MM(147KG)</v>
          </cell>
          <cell r="D4359" t="str">
            <v>UN</v>
          </cell>
          <cell r="E4359">
            <v>0</v>
          </cell>
        </row>
        <row r="4360">
          <cell r="B4360" t="str">
            <v>524354</v>
          </cell>
          <cell r="C4360" t="str">
            <v>EXTREMIDADE FOFO PN10 PT-FG C/ABA D= 600MM(197KG)</v>
          </cell>
          <cell r="D4360" t="str">
            <v>UN</v>
          </cell>
          <cell r="E4360">
            <v>0</v>
          </cell>
        </row>
        <row r="4361">
          <cell r="B4361" t="str">
            <v>524355</v>
          </cell>
          <cell r="C4361" t="str">
            <v>EXTREMIDADE FOFO PN10 PT-FG C/ABA D= 700MM(244KG)</v>
          </cell>
          <cell r="D4361" t="str">
            <v>UN</v>
          </cell>
          <cell r="E4361">
            <v>0</v>
          </cell>
        </row>
        <row r="4362">
          <cell r="B4362" t="str">
            <v>524356</v>
          </cell>
          <cell r="C4362" t="str">
            <v>EXTREMIDADE FOFO PN10 PT-FG C/ABA D= 800MM(314KG)</v>
          </cell>
          <cell r="D4362" t="str">
            <v>UN</v>
          </cell>
          <cell r="E4362">
            <v>0</v>
          </cell>
        </row>
        <row r="4363">
          <cell r="B4363" t="str">
            <v>524357</v>
          </cell>
          <cell r="C4363" t="str">
            <v>EXTREMIDADE FOFO PN10 PT-FG C/ABA D= 900MM(345KG)</v>
          </cell>
          <cell r="D4363" t="str">
            <v>UN</v>
          </cell>
          <cell r="E4363">
            <v>0</v>
          </cell>
        </row>
        <row r="4364">
          <cell r="B4364" t="str">
            <v>524358</v>
          </cell>
          <cell r="C4364" t="str">
            <v>EXTREMIDADE FOFO PN10 PT-FG C/ABA D=1000MM(487KG)</v>
          </cell>
          <cell r="D4364" t="str">
            <v>UN</v>
          </cell>
          <cell r="E4364">
            <v>0</v>
          </cell>
        </row>
        <row r="4365">
          <cell r="B4365" t="str">
            <v>524359</v>
          </cell>
          <cell r="C4365" t="str">
            <v>EXTREMIDADE FOFO PN10 PT-FG C/ABA D=1200MM(687KG)</v>
          </cell>
          <cell r="D4365" t="str">
            <v>UN</v>
          </cell>
          <cell r="E4365">
            <v>0</v>
          </cell>
        </row>
        <row r="4366">
          <cell r="B4366" t="str">
            <v>524360</v>
          </cell>
          <cell r="C4366" t="str">
            <v>EXTREMIDADE FOFO PN-16 FG-BOLSA D= 100MM(  9KG)</v>
          </cell>
          <cell r="D4366" t="str">
            <v>UN</v>
          </cell>
          <cell r="E4366">
            <v>0</v>
          </cell>
        </row>
        <row r="4367">
          <cell r="B4367" t="str">
            <v>524361</v>
          </cell>
          <cell r="C4367" t="str">
            <v>EXTREMIDADE FOFO PN-16 FG-BOLSA D= 150MM( 14KG)</v>
          </cell>
          <cell r="D4367" t="str">
            <v>UN</v>
          </cell>
          <cell r="E4367">
            <v>0</v>
          </cell>
        </row>
        <row r="4368">
          <cell r="B4368" t="str">
            <v>524362</v>
          </cell>
          <cell r="C4368" t="str">
            <v>EXTREMIDADE FOFO PN-16 FG-BOLSA D= 200MM( 20KG)</v>
          </cell>
          <cell r="D4368" t="str">
            <v>UN</v>
          </cell>
          <cell r="E4368">
            <v>0</v>
          </cell>
        </row>
        <row r="4369">
          <cell r="B4369" t="str">
            <v>524363</v>
          </cell>
          <cell r="C4369" t="str">
            <v>EXTREMIDADE FOFO PN-16 FG-BOLSA D= 250MM( 28KG)</v>
          </cell>
          <cell r="D4369" t="str">
            <v>UN</v>
          </cell>
          <cell r="E4369">
            <v>0</v>
          </cell>
        </row>
        <row r="4370">
          <cell r="B4370" t="str">
            <v>524364</v>
          </cell>
          <cell r="C4370" t="str">
            <v>EXTREMIDADE FOFO PN-16 FG-BOLSA D= 300MM( 36KG)</v>
          </cell>
          <cell r="D4370" t="str">
            <v>UN</v>
          </cell>
          <cell r="E4370">
            <v>0</v>
          </cell>
        </row>
        <row r="4371">
          <cell r="B4371" t="str">
            <v>524365</v>
          </cell>
          <cell r="C4371" t="str">
            <v>EXTREMIDADE FOFO PN-16 FG-BOLSA D= 350MM( 47KG)</v>
          </cell>
          <cell r="D4371" t="str">
            <v>UN</v>
          </cell>
          <cell r="E4371">
            <v>0</v>
          </cell>
        </row>
        <row r="4372">
          <cell r="B4372" t="str">
            <v>524366</v>
          </cell>
          <cell r="C4372" t="str">
            <v>EXTREMIDADE FOFO PN-16 FG-BOLSA D= 400MM( 60KG)</v>
          </cell>
          <cell r="D4372" t="str">
            <v>UN</v>
          </cell>
          <cell r="E4372">
            <v>0</v>
          </cell>
        </row>
        <row r="4373">
          <cell r="B4373" t="str">
            <v>524367</v>
          </cell>
          <cell r="C4373" t="str">
            <v>EXTREMIDADE FOFO PN-16 FG-BOLSA D= 450MM( 74KG)</v>
          </cell>
          <cell r="D4373" t="str">
            <v>UN</v>
          </cell>
          <cell r="E4373">
            <v>0</v>
          </cell>
        </row>
        <row r="4374">
          <cell r="B4374" t="str">
            <v>524368</v>
          </cell>
          <cell r="C4374" t="str">
            <v>EXTREMIDADE FOFO PN-16 FG-BOLSA D= 500MM( 93KG)</v>
          </cell>
          <cell r="D4374" t="str">
            <v>UN</v>
          </cell>
          <cell r="E4374">
            <v>0</v>
          </cell>
        </row>
        <row r="4375">
          <cell r="B4375" t="str">
            <v>524369</v>
          </cell>
          <cell r="C4375" t="str">
            <v>EXTREMIDADE FOFO PN-16 FG-BOLSA D= 600MM(133KG)</v>
          </cell>
          <cell r="D4375" t="str">
            <v>UN</v>
          </cell>
          <cell r="E4375">
            <v>0</v>
          </cell>
        </row>
        <row r="4376">
          <cell r="B4376" t="str">
            <v>524370</v>
          </cell>
          <cell r="C4376" t="str">
            <v>EXTREMIDADE FOFO PN-16 FG-BOLSA D= 700MM(237KG)</v>
          </cell>
          <cell r="D4376" t="str">
            <v>UN</v>
          </cell>
          <cell r="E4376">
            <v>0</v>
          </cell>
        </row>
        <row r="4377">
          <cell r="B4377" t="str">
            <v>524371</v>
          </cell>
          <cell r="C4377" t="str">
            <v>EXTREMIDADE FOFO PN-16 FG-JE2GS D=800MM (219,5KG)</v>
          </cell>
          <cell r="D4377" t="str">
            <v>UN</v>
          </cell>
          <cell r="E4377">
            <v>0</v>
          </cell>
        </row>
        <row r="4378">
          <cell r="B4378" t="str">
            <v>524372</v>
          </cell>
          <cell r="C4378" t="str">
            <v>EXTREMIDADE FOFO PN-16 FG-JE2GS D=900MM (269,5KG)</v>
          </cell>
          <cell r="D4378" t="str">
            <v>UN</v>
          </cell>
          <cell r="E4378">
            <v>0</v>
          </cell>
        </row>
        <row r="4379">
          <cell r="B4379" t="str">
            <v>524373</v>
          </cell>
          <cell r="C4379" t="str">
            <v>EXTREMIDADE FOFO PN-16 FG-JE2GS D=1000MM (342KG)</v>
          </cell>
          <cell r="D4379" t="str">
            <v>UN</v>
          </cell>
          <cell r="E4379">
            <v>0</v>
          </cell>
        </row>
        <row r="4380">
          <cell r="B4380" t="str">
            <v>524374</v>
          </cell>
          <cell r="C4380" t="str">
            <v>EXTREMIDADE FOFO PN-16 FG-BOLSA D=1200MM(685KG)</v>
          </cell>
          <cell r="D4380" t="str">
            <v>UN</v>
          </cell>
          <cell r="E4380">
            <v>0</v>
          </cell>
        </row>
        <row r="4381">
          <cell r="B4381" t="str">
            <v>524375</v>
          </cell>
          <cell r="C4381" t="str">
            <v>EXTREMIDADE FOFO PN-16 FG-PONTA D= 100MM( 10KG)</v>
          </cell>
          <cell r="D4381" t="str">
            <v>UN</v>
          </cell>
          <cell r="E4381">
            <v>0</v>
          </cell>
        </row>
        <row r="4382">
          <cell r="B4382" t="str">
            <v>524376</v>
          </cell>
          <cell r="C4382" t="str">
            <v>EXTREMIDADE FOFO PN-16 FG-PONTA D= 150MM( 16KG)</v>
          </cell>
          <cell r="D4382" t="str">
            <v>UN</v>
          </cell>
          <cell r="E4382">
            <v>0</v>
          </cell>
        </row>
        <row r="4383">
          <cell r="B4383" t="str">
            <v>524377</v>
          </cell>
          <cell r="C4383" t="str">
            <v>EXTREMIDADE FOFO PN-16 FG-PONTA D= 200MM( 23KG)</v>
          </cell>
          <cell r="D4383" t="str">
            <v>UN</v>
          </cell>
          <cell r="E4383">
            <v>0</v>
          </cell>
        </row>
        <row r="4384">
          <cell r="B4384" t="str">
            <v>524378</v>
          </cell>
          <cell r="C4384" t="str">
            <v>EXTREMIDADE FOFO PN-16 FG-PONTA D= 250MM( 32KG)</v>
          </cell>
          <cell r="D4384" t="str">
            <v>UN</v>
          </cell>
          <cell r="E4384">
            <v>0</v>
          </cell>
        </row>
        <row r="4385">
          <cell r="B4385" t="str">
            <v>524379</v>
          </cell>
          <cell r="C4385" t="str">
            <v>EXTREMIDADE FOFO PN-16 FG-PONTA D= 300MM( 43KG)</v>
          </cell>
          <cell r="D4385" t="str">
            <v>UN</v>
          </cell>
          <cell r="E4385">
            <v>0</v>
          </cell>
        </row>
        <row r="4386">
          <cell r="B4386" t="str">
            <v>524380</v>
          </cell>
          <cell r="C4386" t="str">
            <v>EXTREMIDADE FOFO PN-16 FG-PONTA D= 350MM( 55KG)</v>
          </cell>
          <cell r="D4386" t="str">
            <v>UN</v>
          </cell>
          <cell r="E4386">
            <v>0</v>
          </cell>
        </row>
        <row r="4387">
          <cell r="B4387" t="str">
            <v>524381</v>
          </cell>
          <cell r="C4387" t="str">
            <v>EXTREMIDADE FOFO PN-16 FG-PONTA D= 400MM( 70KG)</v>
          </cell>
          <cell r="D4387" t="str">
            <v>UN</v>
          </cell>
          <cell r="E4387">
            <v>0</v>
          </cell>
        </row>
        <row r="4388">
          <cell r="B4388" t="str">
            <v>524382</v>
          </cell>
          <cell r="C4388" t="str">
            <v>EXTREMIDADE FOFO PN-16 FG-PONTA D= 450MM( 84KG)</v>
          </cell>
          <cell r="D4388" t="str">
            <v>UN</v>
          </cell>
          <cell r="E4388">
            <v>0</v>
          </cell>
        </row>
        <row r="4389">
          <cell r="B4389" t="str">
            <v>524383</v>
          </cell>
          <cell r="C4389" t="str">
            <v>EXTREMIDADE FOFO PN-16 FG-PONTA D= 500MM(109KG)</v>
          </cell>
          <cell r="D4389" t="str">
            <v>UN</v>
          </cell>
          <cell r="E4389">
            <v>0</v>
          </cell>
        </row>
        <row r="4390">
          <cell r="B4390" t="str">
            <v>524384</v>
          </cell>
          <cell r="C4390" t="str">
            <v>EXTREMIDADE FOFO PN-16 FG-PONTA D= 600MM(159KG)</v>
          </cell>
          <cell r="D4390" t="str">
            <v>UN</v>
          </cell>
          <cell r="E4390">
            <v>0</v>
          </cell>
        </row>
        <row r="4391">
          <cell r="B4391" t="str">
            <v>524385</v>
          </cell>
          <cell r="C4391" t="str">
            <v>EXTREMIDADE FOFO PN-16 FG-PONTA D= 700MM(194KG)</v>
          </cell>
          <cell r="D4391" t="str">
            <v>UN</v>
          </cell>
          <cell r="E4391">
            <v>0</v>
          </cell>
        </row>
        <row r="4392">
          <cell r="B4392" t="str">
            <v>524386</v>
          </cell>
          <cell r="C4392" t="str">
            <v>EXTREMIDADE FOFO PN-16 FG-PONTA D= 800MM(245KG)</v>
          </cell>
          <cell r="D4392" t="str">
            <v>UN</v>
          </cell>
          <cell r="E4392">
            <v>0</v>
          </cell>
        </row>
        <row r="4393">
          <cell r="B4393" t="str">
            <v>524387</v>
          </cell>
          <cell r="C4393" t="str">
            <v>EXTREMIDADE FOFO PN-16 FG-PONTA D= 900MM(295KG)</v>
          </cell>
          <cell r="D4393" t="str">
            <v>UN</v>
          </cell>
          <cell r="E4393">
            <v>0</v>
          </cell>
        </row>
        <row r="4394">
          <cell r="B4394" t="str">
            <v>524388</v>
          </cell>
          <cell r="C4394" t="str">
            <v>EXTREMIDADE FOFO PN-16 FG-PONTA D=1000MM(369KG)</v>
          </cell>
          <cell r="D4394" t="str">
            <v>UN</v>
          </cell>
          <cell r="E4394">
            <v>0</v>
          </cell>
        </row>
        <row r="4395">
          <cell r="B4395" t="str">
            <v>524389</v>
          </cell>
          <cell r="C4395" t="str">
            <v>EXTREMIDADE FOFO PN-16 FG-PONTA D=1200MM(520KG)</v>
          </cell>
          <cell r="D4395" t="str">
            <v>UN</v>
          </cell>
          <cell r="E4395">
            <v>0</v>
          </cell>
        </row>
        <row r="4396">
          <cell r="B4396" t="str">
            <v>524390</v>
          </cell>
          <cell r="C4396" t="str">
            <v>EXTREMIDADE FOFO PN-16 FG-JM D= 300MM( 57KG)</v>
          </cell>
          <cell r="D4396" t="str">
            <v>UN</v>
          </cell>
          <cell r="E4396">
            <v>0</v>
          </cell>
        </row>
        <row r="4397">
          <cell r="B4397" t="str">
            <v>524391</v>
          </cell>
          <cell r="C4397" t="str">
            <v>EXTREMIDADE FOFO PN-16 FG-JM D= 350MM( 75KG)</v>
          </cell>
          <cell r="D4397" t="str">
            <v>UN</v>
          </cell>
          <cell r="E4397">
            <v>0</v>
          </cell>
        </row>
        <row r="4398">
          <cell r="B4398" t="str">
            <v>524392</v>
          </cell>
          <cell r="C4398" t="str">
            <v>EXTREMIDADE FOFO PN-16 FG-JM D= 400MM( 96KG)</v>
          </cell>
          <cell r="D4398" t="str">
            <v>UN</v>
          </cell>
          <cell r="E4398">
            <v>0</v>
          </cell>
        </row>
        <row r="4399">
          <cell r="B4399" t="str">
            <v>524393</v>
          </cell>
          <cell r="C4399" t="str">
            <v>EXTREMIDADE FOFO PN-16 FG-JM D= 450MM(106KG)</v>
          </cell>
          <cell r="D4399" t="str">
            <v>UN</v>
          </cell>
          <cell r="E4399">
            <v>0</v>
          </cell>
        </row>
        <row r="4400">
          <cell r="B4400" t="str">
            <v>524394</v>
          </cell>
          <cell r="C4400" t="str">
            <v>EXTREMIDADE FOFO PN-16 FG-JM D= 500MM(156KG)</v>
          </cell>
          <cell r="D4400" t="str">
            <v>UN</v>
          </cell>
          <cell r="E4400">
            <v>0</v>
          </cell>
        </row>
        <row r="4401">
          <cell r="B4401" t="str">
            <v>524395</v>
          </cell>
          <cell r="C4401" t="str">
            <v>EXTREMIDADE FOFO PN-16 FG-JM D= 600MM(212KG)</v>
          </cell>
          <cell r="D4401" t="str">
            <v>UN</v>
          </cell>
          <cell r="E4401">
            <v>0</v>
          </cell>
        </row>
        <row r="4402">
          <cell r="B4402" t="str">
            <v>524396</v>
          </cell>
          <cell r="C4402" t="str">
            <v>EXTREMIDADE FOFO PN-16 FG-JM D= 700MM(258KG)</v>
          </cell>
          <cell r="D4402" t="str">
            <v>UN</v>
          </cell>
          <cell r="E4402">
            <v>0</v>
          </cell>
        </row>
        <row r="4403">
          <cell r="B4403" t="str">
            <v>524397</v>
          </cell>
          <cell r="C4403" t="str">
            <v>EXTREMIDADE FOFO PN-16 FG-JM D= 800MM(346KG)</v>
          </cell>
          <cell r="D4403" t="str">
            <v>UN</v>
          </cell>
          <cell r="E4403">
            <v>0</v>
          </cell>
        </row>
        <row r="4404">
          <cell r="B4404" t="str">
            <v>524398</v>
          </cell>
          <cell r="C4404" t="str">
            <v>EXTREMIDADE FOFO PN-16 FG-JM D= 900MM(446KG)</v>
          </cell>
          <cell r="D4404" t="str">
            <v>UN</v>
          </cell>
          <cell r="E4404">
            <v>0</v>
          </cell>
        </row>
        <row r="4405">
          <cell r="B4405" t="str">
            <v>524399</v>
          </cell>
          <cell r="C4405" t="str">
            <v>EXTREMIDADE FOFO PN-16 FG-JM D=1000MM(595KG)</v>
          </cell>
          <cell r="D4405" t="str">
            <v>UN</v>
          </cell>
          <cell r="E4405">
            <v>0</v>
          </cell>
        </row>
        <row r="4406">
          <cell r="B4406" t="str">
            <v>524401</v>
          </cell>
          <cell r="C4406" t="str">
            <v>EXTREMIDADE FOFO PN-16 FG-JM D=1200MM(793KG)</v>
          </cell>
          <cell r="D4406" t="str">
            <v>UN</v>
          </cell>
          <cell r="E4406">
            <v>0</v>
          </cell>
        </row>
        <row r="4407">
          <cell r="B4407" t="str">
            <v>524402</v>
          </cell>
          <cell r="C4407" t="str">
            <v>EXTREMIDADE PN16 PONTA-FG C/ABA V.D= 100MM( 21KG)</v>
          </cell>
          <cell r="D4407" t="str">
            <v>UN</v>
          </cell>
          <cell r="E4407">
            <v>0</v>
          </cell>
        </row>
        <row r="4408">
          <cell r="B4408" t="str">
            <v>524403</v>
          </cell>
          <cell r="C4408" t="str">
            <v>EXTREMIDADE PN16 PONTA-FG C/ABA V.D= 150MM( 32KG)</v>
          </cell>
          <cell r="D4408" t="str">
            <v>UN</v>
          </cell>
          <cell r="E4408">
            <v>0</v>
          </cell>
        </row>
        <row r="4409">
          <cell r="B4409" t="str">
            <v>524404</v>
          </cell>
          <cell r="C4409" t="str">
            <v>EXTREMIDADE PN16 PONTA-FG C/ABA V.D= 200MM( 46KG)</v>
          </cell>
          <cell r="D4409" t="str">
            <v>UN</v>
          </cell>
          <cell r="E4409">
            <v>0</v>
          </cell>
        </row>
        <row r="4410">
          <cell r="B4410" t="str">
            <v>524405</v>
          </cell>
          <cell r="C4410" t="str">
            <v>EXTREMIDADE PN16 PONTA-FG C/ABA V.D= 250MM( 58KG)</v>
          </cell>
          <cell r="D4410" t="str">
            <v>UN</v>
          </cell>
          <cell r="E4410">
            <v>0</v>
          </cell>
        </row>
        <row r="4411">
          <cell r="B4411" t="str">
            <v>524406</v>
          </cell>
          <cell r="C4411" t="str">
            <v>EXTREMIDADE PN16 PONTA-FG C/ABA V.D= 300MM( 75KG)</v>
          </cell>
          <cell r="D4411" t="str">
            <v>UN</v>
          </cell>
          <cell r="E4411">
            <v>0</v>
          </cell>
        </row>
        <row r="4412">
          <cell r="B4412" t="str">
            <v>524407</v>
          </cell>
          <cell r="C4412" t="str">
            <v>EXTREMIDADE PN16 PONTA-FG C/ABA V.D= 350MM( 93KG)</v>
          </cell>
          <cell r="D4412" t="str">
            <v>UN</v>
          </cell>
          <cell r="E4412">
            <v>0</v>
          </cell>
        </row>
        <row r="4413">
          <cell r="B4413" t="str">
            <v>524408</v>
          </cell>
          <cell r="C4413" t="str">
            <v>EXTREMIDADE PN16 PONTA-FG C/ABA V.D= 400MM(114KG)</v>
          </cell>
          <cell r="D4413" t="str">
            <v>UN</v>
          </cell>
          <cell r="E4413">
            <v>0</v>
          </cell>
        </row>
        <row r="4414">
          <cell r="B4414" t="str">
            <v>524409</v>
          </cell>
          <cell r="C4414" t="str">
            <v>EXTREMIDADE PN16 PONTA-FG C/ABA V.D= 450MM (140KG)</v>
          </cell>
          <cell r="D4414" t="str">
            <v>UN</v>
          </cell>
          <cell r="E4414">
            <v>0</v>
          </cell>
        </row>
        <row r="4415">
          <cell r="B4415" t="str">
            <v>524410</v>
          </cell>
          <cell r="C4415" t="str">
            <v>EXTREMIDADE PN16 PONTA-FG C/ABA V.D= 500MM(164KG)</v>
          </cell>
          <cell r="D4415" t="str">
            <v>UN</v>
          </cell>
          <cell r="E4415">
            <v>0</v>
          </cell>
        </row>
        <row r="4416">
          <cell r="B4416" t="str">
            <v>524411</v>
          </cell>
          <cell r="C4416" t="str">
            <v>EXTREMIDADE PN16 PONTA-FG C/ABA V.D= 600MM(226KG)</v>
          </cell>
          <cell r="D4416" t="str">
            <v>UN</v>
          </cell>
          <cell r="E4416">
            <v>0</v>
          </cell>
        </row>
        <row r="4417">
          <cell r="B4417" t="str">
            <v>524412</v>
          </cell>
          <cell r="C4417" t="str">
            <v>EXTREMIDADE PN16 PONTA-FG C/ABA V.D= 700MM(272KG)</v>
          </cell>
          <cell r="D4417" t="str">
            <v>UN</v>
          </cell>
          <cell r="E4417">
            <v>0</v>
          </cell>
        </row>
        <row r="4418">
          <cell r="B4418" t="str">
            <v>524413</v>
          </cell>
          <cell r="C4418" t="str">
            <v>EXTREMIDADE PN16 PONTA-FG C/ABA V.D= 800MM(335KG)</v>
          </cell>
          <cell r="D4418" t="str">
            <v>UN</v>
          </cell>
          <cell r="E4418">
            <v>0</v>
          </cell>
        </row>
        <row r="4419">
          <cell r="B4419" t="str">
            <v>524414</v>
          </cell>
          <cell r="C4419" t="str">
            <v>EXTREMIDADE PN16 PONTA-FG C/ABA V.D= 900MM(408KG)</v>
          </cell>
          <cell r="D4419" t="str">
            <v>UN</v>
          </cell>
          <cell r="E4419">
            <v>0</v>
          </cell>
        </row>
        <row r="4420">
          <cell r="B4420" t="str">
            <v>524415</v>
          </cell>
          <cell r="C4420" t="str">
            <v>EXTREMIDADE PN16 PONTA-FG C/ABA V.D=1000MM(533KG)</v>
          </cell>
          <cell r="D4420" t="str">
            <v>UN</v>
          </cell>
          <cell r="E4420">
            <v>0</v>
          </cell>
        </row>
        <row r="4421">
          <cell r="B4421" t="str">
            <v>524416</v>
          </cell>
          <cell r="C4421" t="str">
            <v>EXTREMIDADE PN16 PONTA-FG C/ABA V.D=1200MM(695KG)</v>
          </cell>
          <cell r="D4421" t="str">
            <v>UN</v>
          </cell>
          <cell r="E4421">
            <v>0</v>
          </cell>
        </row>
        <row r="4422">
          <cell r="B4422" t="str">
            <v>524417</v>
          </cell>
          <cell r="C4422" t="str">
            <v>EXTREMIDADE FOFO PN-25 FG-JE D= 100MM( 10KG)</v>
          </cell>
          <cell r="D4422" t="str">
            <v>UN</v>
          </cell>
          <cell r="E4422">
            <v>0</v>
          </cell>
        </row>
        <row r="4423">
          <cell r="B4423" t="str">
            <v>524418</v>
          </cell>
          <cell r="C4423" t="str">
            <v>EXTREMIDADE FOFO PN-25 FG-JE D= 150MM( 15KG)</v>
          </cell>
          <cell r="D4423" t="str">
            <v>UN</v>
          </cell>
          <cell r="E4423">
            <v>0</v>
          </cell>
        </row>
        <row r="4424">
          <cell r="B4424" t="str">
            <v>524419</v>
          </cell>
          <cell r="C4424" t="str">
            <v>EXTREMIDADE FOFO PN-25 FG-JE D= 200MM( 22KG)</v>
          </cell>
          <cell r="D4424" t="str">
            <v>UN</v>
          </cell>
          <cell r="E4424">
            <v>0</v>
          </cell>
        </row>
        <row r="4425">
          <cell r="B4425" t="str">
            <v>524420</v>
          </cell>
          <cell r="C4425" t="str">
            <v>EXTREMIDADE FOFO PN-25 FG-JE D= 250MM( 32KG)</v>
          </cell>
          <cell r="D4425" t="str">
            <v>UN</v>
          </cell>
          <cell r="E4425">
            <v>0</v>
          </cell>
        </row>
        <row r="4426">
          <cell r="B4426" t="str">
            <v>524421</v>
          </cell>
          <cell r="C4426" t="str">
            <v>EXTREMIDADE FOFO PN-25 FG-JE D= 300MM( 41KG)</v>
          </cell>
          <cell r="D4426" t="str">
            <v>UN</v>
          </cell>
          <cell r="E4426">
            <v>0</v>
          </cell>
        </row>
        <row r="4427">
          <cell r="B4427" t="str">
            <v>524422</v>
          </cell>
          <cell r="C4427" t="str">
            <v>EXTREMIDADE FOFO PN-25 FG-JE D= 350MM( 56KG)</v>
          </cell>
          <cell r="D4427" t="str">
            <v>UN</v>
          </cell>
          <cell r="E4427">
            <v>0</v>
          </cell>
        </row>
        <row r="4428">
          <cell r="B4428" t="str">
            <v>524423</v>
          </cell>
          <cell r="C4428" t="str">
            <v>EXTREMIDADE FOFO PN-25 FG-JE D= 400MM( 71KG)</v>
          </cell>
          <cell r="D4428" t="str">
            <v>UN</v>
          </cell>
          <cell r="E4428">
            <v>0</v>
          </cell>
        </row>
        <row r="4429">
          <cell r="B4429" t="str">
            <v>524424</v>
          </cell>
          <cell r="C4429" t="str">
            <v>EXTREMIDADE FOFO PN-25 FG-JE D= 450MM( 85KG)</v>
          </cell>
          <cell r="D4429" t="str">
            <v>UN</v>
          </cell>
          <cell r="E4429">
            <v>0</v>
          </cell>
        </row>
        <row r="4430">
          <cell r="B4430" t="str">
            <v>524425</v>
          </cell>
          <cell r="C4430" t="str">
            <v>EXTREMIDADE FOFO PN-25 FG-JE D= 500MM(104KG)</v>
          </cell>
          <cell r="D4430" t="str">
            <v>UN</v>
          </cell>
          <cell r="E4430">
            <v>0</v>
          </cell>
        </row>
        <row r="4431">
          <cell r="B4431" t="str">
            <v>524426</v>
          </cell>
          <cell r="C4431" t="str">
            <v>EXTREMIDADE FOFO PN-25 FG-JE D= 600MM(147KG)</v>
          </cell>
          <cell r="D4431" t="str">
            <v>UN</v>
          </cell>
          <cell r="E4431">
            <v>0</v>
          </cell>
        </row>
        <row r="4432">
          <cell r="B4432" t="str">
            <v>524427</v>
          </cell>
          <cell r="C4432" t="str">
            <v>EXTREMIDADE FOFO PN-25 FG-JE D= 700MM(270KG)</v>
          </cell>
          <cell r="D4432" t="str">
            <v>UN</v>
          </cell>
          <cell r="E4432">
            <v>0</v>
          </cell>
        </row>
        <row r="4433">
          <cell r="B4433" t="str">
            <v>524428</v>
          </cell>
          <cell r="C4433" t="str">
            <v>EXTREMIDADE FOFO PN-25 FG-JE2GS D=800MM(244KG)</v>
          </cell>
          <cell r="D4433" t="str">
            <v>UN</v>
          </cell>
          <cell r="E4433">
            <v>0</v>
          </cell>
        </row>
        <row r="4434">
          <cell r="B4434" t="str">
            <v>524429</v>
          </cell>
          <cell r="C4434" t="str">
            <v>EXTREMIDADE FOFO PN-25 FG-JE2GS D=900MM(300KG)</v>
          </cell>
          <cell r="D4434" t="str">
            <v>UN</v>
          </cell>
          <cell r="E4434">
            <v>0</v>
          </cell>
        </row>
        <row r="4435">
          <cell r="B4435" t="str">
            <v>524430</v>
          </cell>
          <cell r="C4435" t="str">
            <v>EXTREMIDADE FOFO PN-25 FG-JE2GS D=1000MM(380KG)</v>
          </cell>
          <cell r="D4435" t="str">
            <v>UN</v>
          </cell>
          <cell r="E4435">
            <v>0</v>
          </cell>
        </row>
        <row r="4436">
          <cell r="B4436" t="str">
            <v>524431</v>
          </cell>
          <cell r="C4436" t="str">
            <v>EXTREMIDADE FOFO PN-25 FG-JE2GS D=1200MM(487,5KG)</v>
          </cell>
          <cell r="D4436" t="str">
            <v>UN</v>
          </cell>
          <cell r="E4436">
            <v>0</v>
          </cell>
        </row>
        <row r="4437">
          <cell r="B4437" t="str">
            <v>524432</v>
          </cell>
          <cell r="C4437" t="str">
            <v>EXTREMIDADE FOFO PN-25 FG-PONTA D= 100MM( 10KG)</v>
          </cell>
          <cell r="D4437" t="str">
            <v>UN</v>
          </cell>
          <cell r="E4437">
            <v>0</v>
          </cell>
        </row>
        <row r="4438">
          <cell r="B4438" t="str">
            <v>524433</v>
          </cell>
          <cell r="C4438" t="str">
            <v>EXTREMIDADE FOFO PN-25 FG-PONTA D= 150MM( 17KG)</v>
          </cell>
          <cell r="D4438" t="str">
            <v>UN</v>
          </cell>
          <cell r="E4438">
            <v>0</v>
          </cell>
        </row>
        <row r="4439">
          <cell r="B4439" t="str">
            <v>524434</v>
          </cell>
          <cell r="C4439" t="str">
            <v>EXTREMIDADE FOFO PN-25 FG-PONTA D= 200MM( 25KG)</v>
          </cell>
          <cell r="D4439" t="str">
            <v>UN</v>
          </cell>
          <cell r="E4439">
            <v>0</v>
          </cell>
        </row>
        <row r="4440">
          <cell r="B4440" t="str">
            <v>524435</v>
          </cell>
          <cell r="C4440" t="str">
            <v>EXTREMIDADE FOFO PN-25 FG-PONTA D= 250MM( 36KG)</v>
          </cell>
          <cell r="D4440" t="str">
            <v>UN</v>
          </cell>
          <cell r="E4440">
            <v>0</v>
          </cell>
        </row>
        <row r="4441">
          <cell r="B4441" t="str">
            <v>524436</v>
          </cell>
          <cell r="C4441" t="str">
            <v>EXTREMIDADE FOFO PN-25 FG-PONTA D= 300MM( 48KG)</v>
          </cell>
          <cell r="D4441" t="str">
            <v>UN</v>
          </cell>
          <cell r="E4441">
            <v>0</v>
          </cell>
        </row>
        <row r="4442">
          <cell r="B4442" t="str">
            <v>524437</v>
          </cell>
          <cell r="C4442" t="str">
            <v>EXTREMIDADE FOFO PN-25 FG-PONTA D= 350MM( 64KG)</v>
          </cell>
          <cell r="D4442" t="str">
            <v>UN</v>
          </cell>
          <cell r="E4442">
            <v>0</v>
          </cell>
        </row>
        <row r="4443">
          <cell r="B4443" t="str">
            <v>524438</v>
          </cell>
          <cell r="C4443" t="str">
            <v>EXTREMIDADE FOFO PN-25 FG-PONTA D= 400MM( 81KG)</v>
          </cell>
          <cell r="D4443" t="str">
            <v>UN</v>
          </cell>
          <cell r="E4443">
            <v>0</v>
          </cell>
        </row>
        <row r="4444">
          <cell r="B4444" t="str">
            <v>524439</v>
          </cell>
          <cell r="C4444" t="str">
            <v>EXTREMIDADE FOFO PN-25 FG-PONTA D= 450MM( 96KG)</v>
          </cell>
          <cell r="D4444" t="str">
            <v>UN</v>
          </cell>
          <cell r="E4444">
            <v>0</v>
          </cell>
        </row>
        <row r="4445">
          <cell r="B4445" t="str">
            <v>524440</v>
          </cell>
          <cell r="C4445" t="str">
            <v>EXTREMIDADE FOFO PN-25 FG-PONTA D= 500MM(121KG)</v>
          </cell>
          <cell r="D4445" t="str">
            <v>UN</v>
          </cell>
          <cell r="E4445">
            <v>0</v>
          </cell>
        </row>
        <row r="4446">
          <cell r="B4446" t="str">
            <v>524441</v>
          </cell>
          <cell r="C4446" t="str">
            <v>EXTREMIDADE FOFO PN-25 FG-PONTA D= 600MM(173KG)</v>
          </cell>
          <cell r="D4446" t="str">
            <v>UN</v>
          </cell>
          <cell r="E4446">
            <v>0</v>
          </cell>
        </row>
        <row r="4447">
          <cell r="B4447" t="str">
            <v>524442</v>
          </cell>
          <cell r="C4447" t="str">
            <v>EXTREMIDADE FOFO PN-25 FG-PONTA D= 700MM(229KG)</v>
          </cell>
          <cell r="D4447" t="str">
            <v>UN</v>
          </cell>
          <cell r="E4447">
            <v>0</v>
          </cell>
        </row>
        <row r="4448">
          <cell r="B4448" t="str">
            <v>524443</v>
          </cell>
          <cell r="C4448" t="str">
            <v>EXTREMIDADE FOFO PN-25 FG-PONTA D= 800MM(294KG)</v>
          </cell>
          <cell r="D4448" t="str">
            <v>UN</v>
          </cell>
          <cell r="E4448">
            <v>0</v>
          </cell>
        </row>
        <row r="4449">
          <cell r="B4449" t="str">
            <v>524444</v>
          </cell>
          <cell r="C4449" t="str">
            <v>EXTREMIDADE FOFO PN-25 FG-PONTA D= 900MM(355KG)</v>
          </cell>
          <cell r="D4449" t="str">
            <v>UN</v>
          </cell>
          <cell r="E4449">
            <v>0</v>
          </cell>
        </row>
        <row r="4450">
          <cell r="B4450" t="str">
            <v>524445</v>
          </cell>
          <cell r="C4450" t="str">
            <v>EXTREMIDADE FOFO PN-25 FG-PONTA D=1000MM(447KG)</v>
          </cell>
          <cell r="D4450" t="str">
            <v>UN</v>
          </cell>
          <cell r="E4450">
            <v>0</v>
          </cell>
        </row>
        <row r="4451">
          <cell r="B4451" t="str">
            <v>524446</v>
          </cell>
          <cell r="C4451" t="str">
            <v>EXTREMIDADE FOFO PN-25 FG-PONTA D=1200MM(620KG)</v>
          </cell>
          <cell r="D4451" t="str">
            <v>UN</v>
          </cell>
          <cell r="E4451">
            <v>0</v>
          </cell>
        </row>
        <row r="4452">
          <cell r="B4452" t="str">
            <v>524447</v>
          </cell>
          <cell r="C4452" t="str">
            <v>EXTREMIDADE FOFO PN-25 FG-JM D= 300MM( 62KG)</v>
          </cell>
          <cell r="D4452" t="str">
            <v>UN</v>
          </cell>
          <cell r="E4452">
            <v>0</v>
          </cell>
        </row>
        <row r="4453">
          <cell r="B4453" t="str">
            <v>524448</v>
          </cell>
          <cell r="C4453" t="str">
            <v>EXTREMIDADE FOFO PN-25 FG-JM D= 350MM( 83KG)</v>
          </cell>
          <cell r="D4453" t="str">
            <v>UN</v>
          </cell>
          <cell r="E4453">
            <v>0</v>
          </cell>
        </row>
        <row r="4454">
          <cell r="B4454" t="str">
            <v>524449</v>
          </cell>
          <cell r="C4454" t="str">
            <v>EXTREMIDADE FOFO PN-25 FG-JM D= 400MM(107KG)</v>
          </cell>
          <cell r="D4454" t="str">
            <v>UN</v>
          </cell>
          <cell r="E4454">
            <v>0</v>
          </cell>
        </row>
        <row r="4455">
          <cell r="B4455" t="str">
            <v>524450</v>
          </cell>
          <cell r="C4455" t="str">
            <v>EXTREMIDADE FOFO PN-25 FG-JM D= 450MM(118KG)</v>
          </cell>
          <cell r="D4455" t="str">
            <v>UN</v>
          </cell>
          <cell r="E4455">
            <v>0</v>
          </cell>
        </row>
        <row r="4456">
          <cell r="B4456" t="str">
            <v>524451</v>
          </cell>
          <cell r="C4456" t="str">
            <v>EXTREMIDADE FOFO PN-25 FG-JM D= 500MM(168KG)</v>
          </cell>
          <cell r="D4456" t="str">
            <v>UN</v>
          </cell>
          <cell r="E4456">
            <v>0</v>
          </cell>
        </row>
        <row r="4457">
          <cell r="B4457" t="str">
            <v>524452</v>
          </cell>
          <cell r="C4457" t="str">
            <v>EXTREMIDADE FOFO PN-25 FG-JM D= 600MM(226KG)</v>
          </cell>
          <cell r="D4457" t="str">
            <v>UN</v>
          </cell>
          <cell r="E4457">
            <v>0</v>
          </cell>
        </row>
        <row r="4458">
          <cell r="B4458" t="str">
            <v>524453</v>
          </cell>
          <cell r="C4458" t="str">
            <v>EXTREMIDADE FOFO PN-25 FG-JM D= 700MM(291KG)</v>
          </cell>
          <cell r="D4458" t="str">
            <v>UN</v>
          </cell>
          <cell r="E4458">
            <v>0</v>
          </cell>
        </row>
        <row r="4459">
          <cell r="B4459" t="str">
            <v>524454</v>
          </cell>
          <cell r="C4459" t="str">
            <v>EXTREMIDADE FOFO PN-25 FG-JM D= 800MM(395KG)</v>
          </cell>
          <cell r="D4459" t="str">
            <v>UN</v>
          </cell>
          <cell r="E4459">
            <v>0</v>
          </cell>
        </row>
        <row r="4460">
          <cell r="B4460" t="str">
            <v>524455</v>
          </cell>
          <cell r="C4460" t="str">
            <v>EXTREMIDADE FOFO PN-25 FG-JM D= 900MM(507KG)</v>
          </cell>
          <cell r="D4460" t="str">
            <v>UN</v>
          </cell>
          <cell r="E4460">
            <v>0</v>
          </cell>
        </row>
        <row r="4461">
          <cell r="B4461" t="str">
            <v>524456</v>
          </cell>
          <cell r="C4461" t="str">
            <v>EXTREMIDADE FOFO PN-25 FG-JM D=1000MM(695KG)</v>
          </cell>
          <cell r="D4461" t="str">
            <v>UN</v>
          </cell>
          <cell r="E4461">
            <v>0</v>
          </cell>
        </row>
        <row r="4462">
          <cell r="B4462" t="str">
            <v>524457</v>
          </cell>
          <cell r="C4462" t="str">
            <v>EXTREMIDADE FOFO PN-25 FG-JM D=1200MM(893KG)</v>
          </cell>
          <cell r="D4462" t="str">
            <v>UN</v>
          </cell>
          <cell r="E4462">
            <v>0</v>
          </cell>
        </row>
        <row r="4463">
          <cell r="B4463" t="str">
            <v>524458</v>
          </cell>
          <cell r="C4463" t="str">
            <v>EXTREMIDADE FOFO PN25 PT-FG C/ABA D= 50MM( 12KG)</v>
          </cell>
          <cell r="D4463" t="str">
            <v>UN</v>
          </cell>
          <cell r="E4463">
            <v>0</v>
          </cell>
        </row>
        <row r="4464">
          <cell r="B4464" t="str">
            <v>524459</v>
          </cell>
          <cell r="C4464" t="str">
            <v>EXTREMIDADE FOFO PN25 PT-FG C/ABA D= 75MM(16,5KG)</v>
          </cell>
          <cell r="D4464" t="str">
            <v>UN</v>
          </cell>
          <cell r="E4464">
            <v>0</v>
          </cell>
        </row>
        <row r="4465">
          <cell r="B4465" t="str">
            <v>524460</v>
          </cell>
          <cell r="C4465" t="str">
            <v>EXTREMIDADE FOFO PN25 PT-FG C/ABA D=100MM( 21KG)</v>
          </cell>
          <cell r="D4465" t="str">
            <v>UN</v>
          </cell>
          <cell r="E4465">
            <v>0</v>
          </cell>
        </row>
        <row r="4466">
          <cell r="B4466" t="str">
            <v>524461</v>
          </cell>
          <cell r="C4466" t="str">
            <v>EXTREMIDADE FOFO PN25 PT-FG C/ABA D=150MM( 33KG)</v>
          </cell>
          <cell r="D4466" t="str">
            <v>UN</v>
          </cell>
          <cell r="E4466">
            <v>0</v>
          </cell>
        </row>
        <row r="4467">
          <cell r="B4467" t="str">
            <v>524462</v>
          </cell>
          <cell r="C4467" t="str">
            <v>EXTREMIDADE FOFO PN25 PT-FG C/ABA D=200MM( 48KG)</v>
          </cell>
          <cell r="D4467" t="str">
            <v>UN</v>
          </cell>
          <cell r="E4467">
            <v>0</v>
          </cell>
        </row>
        <row r="4468">
          <cell r="B4468" t="str">
            <v>524463</v>
          </cell>
          <cell r="C4468" t="str">
            <v>EXTREMIDADE FOFO PN25 PT-FG C/ABA D=50MM( 62KG)</v>
          </cell>
          <cell r="D4468" t="str">
            <v>UN</v>
          </cell>
          <cell r="E4468">
            <v>0</v>
          </cell>
        </row>
        <row r="4469">
          <cell r="B4469" t="str">
            <v>524464</v>
          </cell>
          <cell r="C4469" t="str">
            <v>EXTREMIDADE FOFO PN25 PT-FG C/ABA D=300MM( 81KG)</v>
          </cell>
          <cell r="D4469" t="str">
            <v>UN</v>
          </cell>
          <cell r="E4469">
            <v>0</v>
          </cell>
        </row>
        <row r="4470">
          <cell r="B4470" t="str">
            <v>524465</v>
          </cell>
          <cell r="C4470" t="str">
            <v>EXTREMIDADE FOFO PN25 PT-FG C/ABA D=350MM(101KG)</v>
          </cell>
          <cell r="D4470" t="str">
            <v>UN</v>
          </cell>
          <cell r="E4470">
            <v>0</v>
          </cell>
        </row>
        <row r="4471">
          <cell r="B4471" t="str">
            <v>524466</v>
          </cell>
          <cell r="C4471" t="str">
            <v>EXTREMIDADE FOFO PN25 PT-FG C/ABA D=400MM(127KG)</v>
          </cell>
          <cell r="D4471" t="str">
            <v>UN</v>
          </cell>
          <cell r="E4471">
            <v>0</v>
          </cell>
        </row>
        <row r="4472">
          <cell r="B4472" t="str">
            <v>524467</v>
          </cell>
          <cell r="C4472" t="str">
            <v>EXTREMIDADE FOFO PN25 PT-FG C/ABA D=450MM(140KG)</v>
          </cell>
          <cell r="D4472" t="str">
            <v>UN</v>
          </cell>
          <cell r="E4472">
            <v>0</v>
          </cell>
        </row>
        <row r="4473">
          <cell r="B4473" t="str">
            <v>524468</v>
          </cell>
          <cell r="C4473" t="str">
            <v>EXTREMIDADE FOFO PN25 PT-FG C/ABA D=500MM(177KG)</v>
          </cell>
          <cell r="D4473" t="str">
            <v>UN</v>
          </cell>
          <cell r="E4473">
            <v>0</v>
          </cell>
        </row>
        <row r="4474">
          <cell r="B4474" t="str">
            <v>524469</v>
          </cell>
          <cell r="C4474" t="str">
            <v>EXTREMIDADE FOFO PN25 PT-FG C/ABA D=600MM(241KG)</v>
          </cell>
          <cell r="D4474" t="str">
            <v>UN</v>
          </cell>
          <cell r="E4474">
            <v>0</v>
          </cell>
        </row>
        <row r="4475">
          <cell r="B4475" t="str">
            <v>524470</v>
          </cell>
          <cell r="C4475" t="str">
            <v>EXTREMIDADE FOFO PN25 PT-FG C/ABA D=700MM(299KG)</v>
          </cell>
          <cell r="D4475" t="str">
            <v>UN</v>
          </cell>
          <cell r="E4475">
            <v>0</v>
          </cell>
        </row>
        <row r="4476">
          <cell r="B4476" t="str">
            <v>524471</v>
          </cell>
          <cell r="C4476" t="str">
            <v>EXTREMIDADE FOFO PN25 PT-FG C/ABA D=800MM(389KG)</v>
          </cell>
          <cell r="D4476" t="str">
            <v>UN</v>
          </cell>
          <cell r="E4476">
            <v>0</v>
          </cell>
        </row>
        <row r="4477">
          <cell r="B4477" t="str">
            <v>524472</v>
          </cell>
          <cell r="C4477" t="str">
            <v>EXTREMIDADE FOFO PN25 PT-FG C/ABA D=900MM(474KG)</v>
          </cell>
          <cell r="D4477" t="str">
            <v>UN</v>
          </cell>
          <cell r="E4477">
            <v>0</v>
          </cell>
        </row>
        <row r="4478">
          <cell r="B4478" t="str">
            <v>524473</v>
          </cell>
          <cell r="C4478" t="str">
            <v>EXTREMIDADE FOFO PN25 PT-FG C/ABA D=1000MM(619KG)</v>
          </cell>
          <cell r="D4478" t="str">
            <v>UN</v>
          </cell>
          <cell r="E4478">
            <v>0</v>
          </cell>
        </row>
        <row r="4479">
          <cell r="B4479" t="str">
            <v>524474</v>
          </cell>
          <cell r="C4479" t="str">
            <v>EXTREMIDADE FOFO PN25 PT-FG C/ABA D=1200MM(817KG)</v>
          </cell>
          <cell r="D4479" t="str">
            <v>UN</v>
          </cell>
          <cell r="E4479">
            <v>0</v>
          </cell>
        </row>
        <row r="4481">
          <cell r="B4481" t="str">
            <v>524500</v>
          </cell>
          <cell r="C4481" t="str">
            <v>FLANGES EM FOFO (METALURGICA 100%)</v>
          </cell>
        </row>
        <row r="4482">
          <cell r="B4482" t="str">
            <v>524501</v>
          </cell>
          <cell r="C4482" t="str">
            <v>FLANGE CEGO PN-10/16/25 FOFO D=50MM (2,4KG)</v>
          </cell>
          <cell r="D4482" t="str">
            <v>UN</v>
          </cell>
          <cell r="E4482">
            <v>27.1</v>
          </cell>
        </row>
        <row r="4483">
          <cell r="B4483" t="str">
            <v>524502</v>
          </cell>
          <cell r="C4483" t="str">
            <v>FLANGE CEGO PN-10/16/25 FOFO   D=80MM (3,6KG)</v>
          </cell>
          <cell r="D4483" t="str">
            <v>UN</v>
          </cell>
          <cell r="E4483">
            <v>57.84</v>
          </cell>
        </row>
        <row r="4484">
          <cell r="B4484" t="str">
            <v>524503</v>
          </cell>
          <cell r="C4484" t="str">
            <v>FLANGE CEGO PN-10 FOFO D= 100MM(  4,3KG)</v>
          </cell>
          <cell r="D4484" t="str">
            <v>UN</v>
          </cell>
          <cell r="E4484">
            <v>65.290000000000006</v>
          </cell>
        </row>
        <row r="4485">
          <cell r="B4485" t="str">
            <v>524504</v>
          </cell>
          <cell r="C4485" t="str">
            <v>FLANGE CEGO PN-10 FOFO D= 150MM(  7,2KG)</v>
          </cell>
          <cell r="D4485" t="str">
            <v>UN</v>
          </cell>
          <cell r="E4485">
            <v>95.26</v>
          </cell>
        </row>
        <row r="4486">
          <cell r="B4486" t="str">
            <v>524505</v>
          </cell>
          <cell r="C4486" t="str">
            <v>FLANGE CEGO PN-10 FOFO D= 200MM( 11KG)</v>
          </cell>
          <cell r="D4486" t="str">
            <v>UN</v>
          </cell>
          <cell r="E4486">
            <v>119.5</v>
          </cell>
        </row>
        <row r="4487">
          <cell r="B4487" t="str">
            <v>524506</v>
          </cell>
          <cell r="C4487" t="str">
            <v>FLANGE CEGO PN-10 FOFO D= 250MM( 17KG)</v>
          </cell>
          <cell r="D4487" t="str">
            <v>UN</v>
          </cell>
          <cell r="E4487">
            <v>191.54</v>
          </cell>
        </row>
        <row r="4488">
          <cell r="B4488" t="str">
            <v>524507</v>
          </cell>
          <cell r="C4488" t="str">
            <v>FLANGE CEGO PN-10 FOFO D= 300MM( 24KG)</v>
          </cell>
          <cell r="D4488" t="str">
            <v>UN</v>
          </cell>
          <cell r="E4488">
            <v>392.64</v>
          </cell>
        </row>
        <row r="4489">
          <cell r="B4489" t="str">
            <v>524508</v>
          </cell>
          <cell r="C4489" t="str">
            <v>FLANGE CEGO PN-10 FOFO D= 350MM( 30KG)</v>
          </cell>
          <cell r="D4489" t="str">
            <v>UN</v>
          </cell>
          <cell r="E4489">
            <v>439.56</v>
          </cell>
        </row>
        <row r="4490">
          <cell r="B4490" t="str">
            <v>524509</v>
          </cell>
          <cell r="C4490" t="str">
            <v>FLANGE CEGO PN-10 FOFO D= 400MM( 36KG)</v>
          </cell>
          <cell r="D4490" t="str">
            <v>UN</v>
          </cell>
          <cell r="E4490">
            <v>492.55</v>
          </cell>
        </row>
        <row r="4491">
          <cell r="B4491" t="str">
            <v>524510</v>
          </cell>
          <cell r="C4491" t="str">
            <v>FLANGE CEGO PN-10 FOFO D= 450MM( 68KG)</v>
          </cell>
          <cell r="D4491" t="str">
            <v>UN</v>
          </cell>
          <cell r="E4491">
            <v>0</v>
          </cell>
        </row>
        <row r="4492">
          <cell r="B4492" t="str">
            <v>524511</v>
          </cell>
          <cell r="C4492" t="str">
            <v>FLANGE CEGO PN-10 FOFO D= 500MM( 56KG)</v>
          </cell>
          <cell r="D4492" t="str">
            <v>UN</v>
          </cell>
          <cell r="E4492">
            <v>0</v>
          </cell>
        </row>
        <row r="4493">
          <cell r="B4493" t="str">
            <v>524512</v>
          </cell>
          <cell r="C4493" t="str">
            <v>FLANGE CEGO PN-10 FOFO D= 600MM( 85KG)</v>
          </cell>
          <cell r="D4493" t="str">
            <v>UN</v>
          </cell>
          <cell r="E4493">
            <v>0</v>
          </cell>
        </row>
        <row r="4494">
          <cell r="B4494" t="str">
            <v>524513</v>
          </cell>
          <cell r="C4494" t="str">
            <v>FLANGE CEGO PN-10 FOFO D= 700MM(123KG)</v>
          </cell>
          <cell r="D4494" t="str">
            <v>UN</v>
          </cell>
          <cell r="E4494">
            <v>0</v>
          </cell>
        </row>
        <row r="4495">
          <cell r="B4495" t="str">
            <v>524514</v>
          </cell>
          <cell r="C4495" t="str">
            <v>FLANGE CEGO PN-10 FOFO D= 800MM(172KG)</v>
          </cell>
          <cell r="D4495" t="str">
            <v>UN</v>
          </cell>
          <cell r="E4495">
            <v>0</v>
          </cell>
        </row>
        <row r="4496">
          <cell r="B4496" t="str">
            <v>524515</v>
          </cell>
          <cell r="C4496" t="str">
            <v>FLANGE CEGO PN-10 FOFO D= 900MM(224KG)</v>
          </cell>
          <cell r="D4496" t="str">
            <v>UN</v>
          </cell>
          <cell r="E4496">
            <v>0</v>
          </cell>
        </row>
        <row r="4497">
          <cell r="B4497" t="str">
            <v>524516</v>
          </cell>
          <cell r="C4497" t="str">
            <v>FLANGE CEGO PN-10 FOFO D=1000MM(293KG)</v>
          </cell>
          <cell r="D4497" t="str">
            <v>UN</v>
          </cell>
          <cell r="E4497">
            <v>0</v>
          </cell>
        </row>
        <row r="4498">
          <cell r="B4498" t="str">
            <v>524517</v>
          </cell>
          <cell r="C4498" t="str">
            <v>FLANGE CEGO PN-10 FOFO D=1200MM(575KG)</v>
          </cell>
          <cell r="D4498" t="str">
            <v>UN</v>
          </cell>
          <cell r="E4498">
            <v>0</v>
          </cell>
        </row>
        <row r="4499">
          <cell r="B4499" t="str">
            <v>524518</v>
          </cell>
          <cell r="C4499" t="str">
            <v>FLANGE AVULSO PN-10/16/25 FOFO D=80MM (4,7KG)</v>
          </cell>
          <cell r="D4499" t="str">
            <v>UN</v>
          </cell>
          <cell r="E4499">
            <v>55.72</v>
          </cell>
        </row>
        <row r="4500">
          <cell r="B4500" t="str">
            <v>524519</v>
          </cell>
          <cell r="C4500" t="str">
            <v>FLANGE AVULSO PN-10 FOFO D= 100MM(  4,5KG)</v>
          </cell>
          <cell r="D4500" t="str">
            <v>UN</v>
          </cell>
          <cell r="E4500">
            <v>68.66</v>
          </cell>
        </row>
        <row r="4501">
          <cell r="B4501" t="str">
            <v>524520</v>
          </cell>
          <cell r="C4501" t="str">
            <v>FLANGE AVULSO PN-10 FOFO D= 150MM(  8KG)</v>
          </cell>
          <cell r="D4501" t="str">
            <v>UN</v>
          </cell>
          <cell r="E4501">
            <v>96.17</v>
          </cell>
        </row>
        <row r="4502">
          <cell r="B4502" t="str">
            <v>524521</v>
          </cell>
          <cell r="C4502" t="str">
            <v>FLANGE AVULSO PN-10 FOFO D= 200MM( 10KG)</v>
          </cell>
          <cell r="D4502" t="str">
            <v>UN</v>
          </cell>
          <cell r="E4502">
            <v>129.11000000000001</v>
          </cell>
        </row>
        <row r="4503">
          <cell r="B4503" t="str">
            <v>524522</v>
          </cell>
          <cell r="C4503" t="str">
            <v>FLANGE AVULSO PN-10 FOFO D= 250MM( 14,5KG)</v>
          </cell>
          <cell r="D4503" t="str">
            <v>UN</v>
          </cell>
          <cell r="E4503">
            <v>213.97</v>
          </cell>
        </row>
        <row r="4504">
          <cell r="B4504" t="str">
            <v>524523</v>
          </cell>
          <cell r="C4504" t="str">
            <v>FLANGE AVULSO PN-10 FOFO D= 300MM( 18KG)</v>
          </cell>
          <cell r="D4504" t="str">
            <v>UN</v>
          </cell>
          <cell r="E4504">
            <v>250.78</v>
          </cell>
        </row>
        <row r="4505">
          <cell r="B4505" t="str">
            <v>524524</v>
          </cell>
          <cell r="C4505" t="str">
            <v>FLANGE AVULSO PN-10 FOFO D= 350MM( 23KG)</v>
          </cell>
          <cell r="D4505" t="str">
            <v>UN</v>
          </cell>
          <cell r="E4505">
            <v>428.12</v>
          </cell>
        </row>
        <row r="4506">
          <cell r="B4506" t="str">
            <v>524525</v>
          </cell>
          <cell r="C4506" t="str">
            <v>FLANGE AVULSO PN-10 FOFO D= 400MM( 28KG)</v>
          </cell>
          <cell r="D4506" t="str">
            <v>UN</v>
          </cell>
          <cell r="E4506">
            <v>461.53</v>
          </cell>
        </row>
        <row r="4507">
          <cell r="B4507" t="str">
            <v>524526</v>
          </cell>
          <cell r="C4507" t="str">
            <v>FLANGE AVULSO PN-10 FOFO D= 450MM( 34,5KG)</v>
          </cell>
          <cell r="D4507" t="str">
            <v>UN</v>
          </cell>
          <cell r="E4507">
            <v>0</v>
          </cell>
        </row>
        <row r="4508">
          <cell r="B4508" t="str">
            <v>524527</v>
          </cell>
          <cell r="C4508" t="str">
            <v>FLANGE AVULSO PN-10 FOFO D= 500MM( 38KG)</v>
          </cell>
          <cell r="D4508" t="str">
            <v>UN</v>
          </cell>
          <cell r="E4508">
            <v>0</v>
          </cell>
        </row>
        <row r="4509">
          <cell r="B4509" t="str">
            <v>524528</v>
          </cell>
          <cell r="C4509" t="str">
            <v>FLANGE AVULSO PN-10 FOFO D= 600MM( 56KG)</v>
          </cell>
          <cell r="D4509" t="str">
            <v>UN</v>
          </cell>
          <cell r="E4509">
            <v>0</v>
          </cell>
        </row>
        <row r="4510">
          <cell r="B4510" t="str">
            <v>524529</v>
          </cell>
          <cell r="C4510" t="str">
            <v>FLANGE AVULSO PN-10 FOFO D= 700MM( 76KG)</v>
          </cell>
          <cell r="D4510" t="str">
            <v>UN</v>
          </cell>
          <cell r="E4510">
            <v>0</v>
          </cell>
        </row>
        <row r="4511">
          <cell r="B4511" t="str">
            <v>524530</v>
          </cell>
          <cell r="C4511" t="str">
            <v>FLANGE AVULSO PN-10 FOFO D= 800MM( 98KG)</v>
          </cell>
          <cell r="D4511" t="str">
            <v>UN</v>
          </cell>
          <cell r="E4511">
            <v>0</v>
          </cell>
        </row>
        <row r="4512">
          <cell r="B4512" t="str">
            <v>524531</v>
          </cell>
          <cell r="C4512" t="str">
            <v>FLANGE AVULSO PN-10 FOFO D= 900MM(125KG)</v>
          </cell>
          <cell r="D4512" t="str">
            <v>UN</v>
          </cell>
          <cell r="E4512">
            <v>0</v>
          </cell>
        </row>
        <row r="4513">
          <cell r="B4513" t="str">
            <v>524532</v>
          </cell>
          <cell r="C4513" t="str">
            <v>FLANGE AVULSO PN-10 FOFO D=1000MM(150KG)</v>
          </cell>
          <cell r="D4513" t="str">
            <v>UN</v>
          </cell>
          <cell r="E4513">
            <v>0</v>
          </cell>
        </row>
        <row r="4514">
          <cell r="B4514" t="str">
            <v>524533</v>
          </cell>
          <cell r="C4514" t="str">
            <v>FLANGE AVULSO PN-10 FOFO D=1200MM(220KG)</v>
          </cell>
          <cell r="D4514" t="str">
            <v>UN</v>
          </cell>
          <cell r="E4514">
            <v>0</v>
          </cell>
        </row>
        <row r="4515">
          <cell r="B4515" t="str">
            <v>524534</v>
          </cell>
          <cell r="C4515" t="str">
            <v>FLANGE CEGO FOFO PN-16 D=100MM(4,3KG)</v>
          </cell>
          <cell r="D4515" t="str">
            <v>UN</v>
          </cell>
          <cell r="E4515">
            <v>0</v>
          </cell>
        </row>
        <row r="4516">
          <cell r="B4516" t="str">
            <v>524535</v>
          </cell>
          <cell r="C4516" t="str">
            <v>FLANGE CEGO FOFO PN-16 D=150MM(7,2KG)</v>
          </cell>
          <cell r="D4516" t="str">
            <v>UN</v>
          </cell>
          <cell r="E4516">
            <v>0</v>
          </cell>
        </row>
        <row r="4517">
          <cell r="B4517" t="str">
            <v>524536</v>
          </cell>
          <cell r="C4517" t="str">
            <v>FLANGE CEGO FOFO PN-16 D=200MM(11KG)</v>
          </cell>
          <cell r="D4517" t="str">
            <v>UN</v>
          </cell>
          <cell r="E4517">
            <v>0</v>
          </cell>
        </row>
        <row r="4518">
          <cell r="B4518" t="str">
            <v>524537</v>
          </cell>
          <cell r="C4518" t="str">
            <v>FLANGE CEGO FOFO PN-16 D=250MM(17KG)</v>
          </cell>
          <cell r="D4518" t="str">
            <v>UN</v>
          </cell>
          <cell r="E4518">
            <v>0</v>
          </cell>
        </row>
        <row r="4519">
          <cell r="B4519" t="str">
            <v>524538</v>
          </cell>
          <cell r="C4519" t="str">
            <v>FLANGE CEGO FOFO PN-16 D=300MM(24KG)</v>
          </cell>
          <cell r="D4519" t="str">
            <v>UN</v>
          </cell>
          <cell r="E4519">
            <v>0</v>
          </cell>
        </row>
        <row r="4520">
          <cell r="B4520" t="str">
            <v>524539</v>
          </cell>
          <cell r="C4520" t="str">
            <v>FLANGE CEGO FOFO PN-16 D=350MM(33KG)</v>
          </cell>
          <cell r="D4520" t="str">
            <v>UN</v>
          </cell>
          <cell r="E4520">
            <v>0</v>
          </cell>
        </row>
        <row r="4521">
          <cell r="B4521" t="str">
            <v>524540</v>
          </cell>
          <cell r="C4521" t="str">
            <v>FLANGE CEGO FOFO PN-16 D=400MM(44KG)</v>
          </cell>
          <cell r="D4521" t="str">
            <v>UN</v>
          </cell>
          <cell r="E4521">
            <v>0</v>
          </cell>
        </row>
        <row r="4522">
          <cell r="B4522" t="str">
            <v>524541</v>
          </cell>
          <cell r="C4522" t="str">
            <v>FLANGE CEGO FOFO PN-16 D=450MM(75,5KG)</v>
          </cell>
          <cell r="D4522" t="str">
            <v>UN</v>
          </cell>
          <cell r="E4522">
            <v>0</v>
          </cell>
        </row>
        <row r="4523">
          <cell r="B4523" t="str">
            <v>524542</v>
          </cell>
          <cell r="C4523" t="str">
            <v>FLANGE CEGO FOFO PN-16 D=500MM( 77KG)</v>
          </cell>
          <cell r="D4523" t="str">
            <v>UN</v>
          </cell>
          <cell r="E4523">
            <v>0</v>
          </cell>
        </row>
        <row r="4524">
          <cell r="B4524" t="str">
            <v>524543</v>
          </cell>
          <cell r="C4524" t="str">
            <v>FLANGE CEGO FOFO PN-16 D=600MM(121KG)</v>
          </cell>
          <cell r="D4524" t="str">
            <v>UN</v>
          </cell>
          <cell r="E4524">
            <v>0</v>
          </cell>
        </row>
        <row r="4525">
          <cell r="B4525" t="str">
            <v>524544</v>
          </cell>
          <cell r="C4525" t="str">
            <v>FLANGE CEGO FOFO PN-16 D=700MM(156KG)</v>
          </cell>
          <cell r="D4525" t="str">
            <v>UN</v>
          </cell>
          <cell r="E4525">
            <v>0</v>
          </cell>
        </row>
        <row r="4526">
          <cell r="B4526" t="str">
            <v>524545</v>
          </cell>
          <cell r="C4526" t="str">
            <v>FLANGE CEGO FOFO PN-16 D=800MM(218KG)</v>
          </cell>
          <cell r="D4526" t="str">
            <v>UN</v>
          </cell>
          <cell r="E4526">
            <v>0</v>
          </cell>
        </row>
        <row r="4527">
          <cell r="B4527" t="str">
            <v>524546</v>
          </cell>
          <cell r="C4527" t="str">
            <v>FLANGE CEGO FOFO PN-16 D=900MM(286KG)</v>
          </cell>
          <cell r="D4527" t="str">
            <v>UN</v>
          </cell>
          <cell r="E4527">
            <v>0</v>
          </cell>
        </row>
        <row r="4528">
          <cell r="B4528" t="str">
            <v>524547</v>
          </cell>
          <cell r="C4528" t="str">
            <v>FLANGE CEGO FOFO PN-16 D=1000MM(387KG)</v>
          </cell>
          <cell r="D4528" t="str">
            <v>UN</v>
          </cell>
          <cell r="E4528">
            <v>0</v>
          </cell>
        </row>
        <row r="4529">
          <cell r="B4529" t="str">
            <v>524548</v>
          </cell>
          <cell r="C4529" t="str">
            <v>FLANGE CEGO FOFO PN-16 D=1200MM(662KG)</v>
          </cell>
          <cell r="D4529" t="str">
            <v>UN</v>
          </cell>
          <cell r="E4529">
            <v>0</v>
          </cell>
        </row>
        <row r="4530">
          <cell r="B4530" t="str">
            <v>524549</v>
          </cell>
          <cell r="C4530" t="str">
            <v>FLANGE AVULSO FOFO PN-16 D=100MM(4,5KG)</v>
          </cell>
          <cell r="D4530" t="str">
            <v>UN</v>
          </cell>
          <cell r="E4530">
            <v>0</v>
          </cell>
        </row>
        <row r="4531">
          <cell r="B4531" t="str">
            <v>524550</v>
          </cell>
          <cell r="C4531" t="str">
            <v>FLANGE AVULSO FOFO PN-16 D=150MM(   8KG)</v>
          </cell>
          <cell r="D4531" t="str">
            <v>UN</v>
          </cell>
          <cell r="E4531">
            <v>0</v>
          </cell>
        </row>
        <row r="4532">
          <cell r="B4532" t="str">
            <v>524551</v>
          </cell>
          <cell r="C4532" t="str">
            <v>FLANGE AVULSO FOFO PN-16 D=200MM( 10KG)</v>
          </cell>
          <cell r="D4532" t="str">
            <v>UN</v>
          </cell>
          <cell r="E4532">
            <v>0</v>
          </cell>
        </row>
        <row r="4533">
          <cell r="B4533" t="str">
            <v>524552</v>
          </cell>
          <cell r="C4533" t="str">
            <v>FLANGE AVULSO FOFO PN-16 D=250MM(14,5KG)</v>
          </cell>
          <cell r="D4533" t="str">
            <v>UN</v>
          </cell>
          <cell r="E4533">
            <v>0</v>
          </cell>
        </row>
        <row r="4534">
          <cell r="B4534" t="str">
            <v>524553</v>
          </cell>
          <cell r="C4534" t="str">
            <v>FLANGE AVULSO FOFO PN-16 D=300MM( 18KG)</v>
          </cell>
          <cell r="D4534" t="str">
            <v>UN</v>
          </cell>
          <cell r="E4534">
            <v>0</v>
          </cell>
        </row>
        <row r="4535">
          <cell r="B4535" t="str">
            <v>524554</v>
          </cell>
          <cell r="C4535" t="str">
            <v>FLANGE AVULSO FOFO PN-16 D=350MM( 26KG)</v>
          </cell>
          <cell r="D4535" t="str">
            <v>UN</v>
          </cell>
          <cell r="E4535">
            <v>0</v>
          </cell>
        </row>
        <row r="4536">
          <cell r="B4536" t="str">
            <v>524555</v>
          </cell>
          <cell r="C4536" t="str">
            <v>FLANGE AVULSO FOFO PN-16 D=400MM( 34KG)</v>
          </cell>
          <cell r="D4536" t="str">
            <v>UN</v>
          </cell>
          <cell r="E4536">
            <v>0</v>
          </cell>
        </row>
        <row r="4537">
          <cell r="B4537" t="str">
            <v>524556</v>
          </cell>
          <cell r="C4537" t="str">
            <v>FLANGE AVULSO FOFO PN-16 D=450MM( 42KG)</v>
          </cell>
          <cell r="D4537" t="str">
            <v>UN</v>
          </cell>
          <cell r="E4537">
            <v>0</v>
          </cell>
        </row>
        <row r="4538">
          <cell r="B4538" t="str">
            <v>524557</v>
          </cell>
          <cell r="C4538" t="str">
            <v>FLANGE AVULSO FOFO PN-16 D=500MM( 53KG)</v>
          </cell>
          <cell r="D4538" t="str">
            <v>UN</v>
          </cell>
          <cell r="E4538">
            <v>0</v>
          </cell>
        </row>
        <row r="4539">
          <cell r="B4539" t="str">
            <v>524558</v>
          </cell>
          <cell r="C4539" t="str">
            <v>FLANGE AVULSO FOFO PN-16 D=600MM( 82KG)</v>
          </cell>
          <cell r="D4539" t="str">
            <v>UN</v>
          </cell>
          <cell r="E4539">
            <v>0</v>
          </cell>
        </row>
        <row r="4540">
          <cell r="B4540" t="str">
            <v>524559</v>
          </cell>
          <cell r="C4540" t="str">
            <v>FLANGE AVULSO FOFO PN-16 D=700MM( 91KG)</v>
          </cell>
          <cell r="D4540" t="str">
            <v>UN</v>
          </cell>
          <cell r="E4540">
            <v>0</v>
          </cell>
        </row>
        <row r="4541">
          <cell r="B4541" t="str">
            <v>524560</v>
          </cell>
          <cell r="C4541" t="str">
            <v>FLANGE AVULSO FOFO PN-16 D=800MM(117KG)</v>
          </cell>
          <cell r="D4541" t="str">
            <v>UN</v>
          </cell>
          <cell r="E4541">
            <v>0</v>
          </cell>
        </row>
        <row r="4542">
          <cell r="B4542" t="str">
            <v>524561</v>
          </cell>
          <cell r="C4542" t="str">
            <v>FLANGE AVULSO FOFO PN-16 D=900MM(149KG)</v>
          </cell>
          <cell r="D4542" t="str">
            <v>UN</v>
          </cell>
          <cell r="E4542">
            <v>0</v>
          </cell>
        </row>
        <row r="4543">
          <cell r="B4543" t="str">
            <v>524562</v>
          </cell>
          <cell r="C4543" t="str">
            <v>FLANGE AVULSO FOFO PN-16 D=1000MM(192KG)</v>
          </cell>
          <cell r="D4543" t="str">
            <v>UN</v>
          </cell>
          <cell r="E4543">
            <v>0</v>
          </cell>
        </row>
        <row r="4544">
          <cell r="B4544" t="str">
            <v>524563</v>
          </cell>
          <cell r="C4544" t="str">
            <v>FLANGE AVULSO FOFO PN-16 D=1200MM(284KG)</v>
          </cell>
          <cell r="D4544" t="str">
            <v>UN</v>
          </cell>
          <cell r="E4544">
            <v>0</v>
          </cell>
        </row>
        <row r="4545">
          <cell r="B4545" t="str">
            <v>524564</v>
          </cell>
          <cell r="C4545" t="str">
            <v>FLANGE CEGO FOFO PN-25 D=50MM(2,4KG)</v>
          </cell>
          <cell r="D4545" t="str">
            <v>UN</v>
          </cell>
          <cell r="E4545">
            <v>0</v>
          </cell>
        </row>
        <row r="4546">
          <cell r="B4546" t="str">
            <v>524565</v>
          </cell>
          <cell r="C4546" t="str">
            <v>FLANGE CEGO FOFO PN-25 D=100MM(4,8KG)</v>
          </cell>
          <cell r="D4546" t="str">
            <v>UN</v>
          </cell>
          <cell r="E4546">
            <v>0</v>
          </cell>
        </row>
        <row r="4547">
          <cell r="B4547" t="str">
            <v>524566</v>
          </cell>
          <cell r="C4547" t="str">
            <v>FLANGE CEGO FOFO PN-25 D=150MM(7,2KG)</v>
          </cell>
          <cell r="D4547" t="str">
            <v>UN</v>
          </cell>
          <cell r="E4547">
            <v>0</v>
          </cell>
        </row>
        <row r="4548">
          <cell r="B4548" t="str">
            <v>524567</v>
          </cell>
          <cell r="C4548" t="str">
            <v>FLANGE CEGO FOFO PN-25 D=200MM(11KG)</v>
          </cell>
          <cell r="D4548" t="str">
            <v>UN</v>
          </cell>
          <cell r="E4548">
            <v>0</v>
          </cell>
        </row>
        <row r="4549">
          <cell r="B4549" t="str">
            <v>524568</v>
          </cell>
          <cell r="C4549" t="str">
            <v>FLANGE CEGO FOFO PN-25 D=250MM(17KG)</v>
          </cell>
          <cell r="D4549" t="str">
            <v>UN</v>
          </cell>
          <cell r="E4549">
            <v>0</v>
          </cell>
        </row>
        <row r="4550">
          <cell r="B4550" t="str">
            <v>524569</v>
          </cell>
          <cell r="C4550" t="str">
            <v>FLANGE CEGO FOFO PN-25 D=300MM(24KG)</v>
          </cell>
          <cell r="D4550" t="str">
            <v>UN</v>
          </cell>
          <cell r="E4550">
            <v>0</v>
          </cell>
        </row>
        <row r="4551">
          <cell r="B4551" t="str">
            <v>524570</v>
          </cell>
          <cell r="C4551" t="str">
            <v>FLANGE CEGO FOFO PN-25 D=350MM(33KG)</v>
          </cell>
          <cell r="D4551" t="str">
            <v>UN</v>
          </cell>
          <cell r="E4551">
            <v>0</v>
          </cell>
        </row>
        <row r="4552">
          <cell r="B4552" t="str">
            <v>524571</v>
          </cell>
          <cell r="C4552" t="str">
            <v>FLANGE CEGO FOFO PN-25 D=400MM(44KG)</v>
          </cell>
          <cell r="D4552" t="str">
            <v>UN</v>
          </cell>
          <cell r="E4552">
            <v>0</v>
          </cell>
        </row>
        <row r="4553">
          <cell r="B4553" t="str">
            <v>524572</v>
          </cell>
          <cell r="C4553" t="str">
            <v>FLANGE CEGO FOFO PN-25 D=450MM(75,5KG)</v>
          </cell>
          <cell r="D4553" t="str">
            <v>UN</v>
          </cell>
          <cell r="E4553">
            <v>0</v>
          </cell>
        </row>
        <row r="4554">
          <cell r="B4554" t="str">
            <v>524573</v>
          </cell>
          <cell r="C4554" t="str">
            <v>FLANGE CEGO FOFO PN-25 D=500MM( 77KG)</v>
          </cell>
          <cell r="D4554" t="str">
            <v>UN</v>
          </cell>
          <cell r="E4554">
            <v>0</v>
          </cell>
        </row>
        <row r="4555">
          <cell r="B4555" t="str">
            <v>524574</v>
          </cell>
          <cell r="C4555" t="str">
            <v>FLANGE CEGO FOFO PN-25 D=600MM(121KG)</v>
          </cell>
          <cell r="D4555" t="str">
            <v>UN</v>
          </cell>
          <cell r="E4555">
            <v>0</v>
          </cell>
        </row>
        <row r="4556">
          <cell r="B4556" t="str">
            <v>524575</v>
          </cell>
          <cell r="C4556" t="str">
            <v>FLANGE CEGO FOFO PN-25 D=700MM(156KG)</v>
          </cell>
          <cell r="D4556" t="str">
            <v>UN</v>
          </cell>
          <cell r="E4556">
            <v>0</v>
          </cell>
        </row>
        <row r="4557">
          <cell r="B4557" t="str">
            <v>524576</v>
          </cell>
          <cell r="C4557" t="str">
            <v>FLANGE CEGO FOFO PN-25 D=800MM(218KG)</v>
          </cell>
          <cell r="D4557" t="str">
            <v>UN</v>
          </cell>
          <cell r="E4557">
            <v>0</v>
          </cell>
        </row>
        <row r="4558">
          <cell r="B4558" t="str">
            <v>524577</v>
          </cell>
          <cell r="C4558" t="str">
            <v>FLANGE CEGO FOFO PN-25 D=900MM(286KG)</v>
          </cell>
          <cell r="D4558" t="str">
            <v>UN</v>
          </cell>
          <cell r="E4558">
            <v>0</v>
          </cell>
        </row>
        <row r="4559">
          <cell r="B4559" t="str">
            <v>524578</v>
          </cell>
          <cell r="C4559" t="str">
            <v>FLANGE CEGO FOFO PN-25 D=1000MM(387KG)</v>
          </cell>
          <cell r="D4559" t="str">
            <v>UN</v>
          </cell>
          <cell r="E4559">
            <v>0</v>
          </cell>
        </row>
        <row r="4560">
          <cell r="B4560" t="str">
            <v>524579</v>
          </cell>
          <cell r="C4560" t="str">
            <v>FLANGE CEGO FOFO PN-25 D=1200MM(662KG)</v>
          </cell>
          <cell r="D4560" t="str">
            <v>UN</v>
          </cell>
          <cell r="E4560">
            <v>0</v>
          </cell>
        </row>
        <row r="4561">
          <cell r="B4561" t="str">
            <v>524580</v>
          </cell>
          <cell r="C4561" t="str">
            <v>FLANGE AVULSO FOFO PN-25 D=100MM( 5KG)</v>
          </cell>
          <cell r="D4561" t="str">
            <v>UN</v>
          </cell>
          <cell r="E4561">
            <v>0</v>
          </cell>
        </row>
        <row r="4562">
          <cell r="B4562" t="str">
            <v>524581</v>
          </cell>
          <cell r="C4562" t="str">
            <v>FLANGE AVULSO FOFO PN-25 D=150MM( 9KG)</v>
          </cell>
          <cell r="D4562" t="str">
            <v>UN</v>
          </cell>
          <cell r="E4562">
            <v>0</v>
          </cell>
        </row>
        <row r="4563">
          <cell r="B4563" t="str">
            <v>524582</v>
          </cell>
          <cell r="C4563" t="str">
            <v>FLANGE AVULSO FOFO PN-25 D=200MM( 12KG)</v>
          </cell>
          <cell r="D4563" t="str">
            <v>UN</v>
          </cell>
          <cell r="E4563">
            <v>0</v>
          </cell>
        </row>
        <row r="4564">
          <cell r="B4564" t="str">
            <v>524583</v>
          </cell>
          <cell r="C4564" t="str">
            <v>FLANGE AVULSO FOFO PN-25 D=250MM(17,5KG)</v>
          </cell>
          <cell r="D4564" t="str">
            <v>UN</v>
          </cell>
          <cell r="E4564">
            <v>0</v>
          </cell>
        </row>
        <row r="4565">
          <cell r="B4565" t="str">
            <v>524584</v>
          </cell>
          <cell r="C4565" t="str">
            <v>FLANGE AVULSO FOFO PN-25 D=300MM( 23KG)</v>
          </cell>
          <cell r="D4565" t="str">
            <v>UN</v>
          </cell>
          <cell r="E4565">
            <v>0</v>
          </cell>
        </row>
        <row r="4566">
          <cell r="B4566" t="str">
            <v>524585</v>
          </cell>
          <cell r="C4566" t="str">
            <v>FLANGE AVULSO FOFO PN-25 D=350MM( 34KG)</v>
          </cell>
          <cell r="D4566" t="str">
            <v>UN</v>
          </cell>
          <cell r="E4566">
            <v>0</v>
          </cell>
        </row>
        <row r="4567">
          <cell r="B4567" t="str">
            <v>524586</v>
          </cell>
          <cell r="C4567" t="str">
            <v>FLANGE AVULSO FOFO PN-25 D=400MM( 45KG)</v>
          </cell>
          <cell r="D4567" t="str">
            <v>UN</v>
          </cell>
          <cell r="E4567">
            <v>0</v>
          </cell>
        </row>
        <row r="4568">
          <cell r="B4568" t="str">
            <v>524587</v>
          </cell>
          <cell r="C4568" t="str">
            <v>FLANGE AVULSO FOFO PN-25 D=450MM( 53,5KG)</v>
          </cell>
          <cell r="D4568" t="str">
            <v>UN</v>
          </cell>
          <cell r="E4568">
            <v>0</v>
          </cell>
        </row>
        <row r="4569">
          <cell r="B4569" t="str">
            <v>524588</v>
          </cell>
          <cell r="C4569" t="str">
            <v>FLANGE AVULSO FOFO PN-25 D=500MM( 65KG)</v>
          </cell>
          <cell r="D4569" t="str">
            <v>UN</v>
          </cell>
          <cell r="E4569">
            <v>0</v>
          </cell>
        </row>
        <row r="4570">
          <cell r="B4570" t="str">
            <v>524589</v>
          </cell>
          <cell r="C4570" t="str">
            <v>FLANGE AVULSO FOFO PN-25 D=600MM( 96KG)</v>
          </cell>
          <cell r="D4570" t="str">
            <v>UN</v>
          </cell>
          <cell r="E4570">
            <v>0</v>
          </cell>
        </row>
        <row r="4571">
          <cell r="B4571" t="str">
            <v>524590</v>
          </cell>
          <cell r="C4571" t="str">
            <v>FLANGE AVULSO FOFO PN-25 D=700MM(126KG)</v>
          </cell>
          <cell r="D4571" t="str">
            <v>UN</v>
          </cell>
          <cell r="E4571">
            <v>0</v>
          </cell>
        </row>
        <row r="4572">
          <cell r="B4572" t="str">
            <v>524591</v>
          </cell>
          <cell r="C4572" t="str">
            <v>FLANGE AVULSO FOFO PN-25 D=800MM(166KG)</v>
          </cell>
          <cell r="D4572" t="str">
            <v>UN</v>
          </cell>
          <cell r="E4572">
            <v>0</v>
          </cell>
        </row>
        <row r="4573">
          <cell r="B4573" t="str">
            <v>524592</v>
          </cell>
          <cell r="C4573" t="str">
            <v>FLANGE AVULSO FOFO PN-25 D=900MM(209KG)</v>
          </cell>
          <cell r="D4573" t="str">
            <v>UN</v>
          </cell>
          <cell r="E4573">
            <v>0</v>
          </cell>
        </row>
        <row r="4574">
          <cell r="B4574" t="str">
            <v>524593</v>
          </cell>
          <cell r="C4574" t="str">
            <v>FLANGE AVULSO FOFO PN-25 D=1000MM(270KG)</v>
          </cell>
          <cell r="D4574" t="str">
            <v>UN</v>
          </cell>
          <cell r="E4574">
            <v>0</v>
          </cell>
        </row>
        <row r="4575">
          <cell r="B4575" t="str">
            <v>524594</v>
          </cell>
          <cell r="C4575" t="str">
            <v>FLANGE AVULSO FOFO PN-25 D=1200MM(384KG)</v>
          </cell>
          <cell r="D4575" t="str">
            <v>UN</v>
          </cell>
          <cell r="E4575">
            <v>0</v>
          </cell>
        </row>
        <row r="4577">
          <cell r="B4577" t="str">
            <v>524600</v>
          </cell>
          <cell r="C4577" t="str">
            <v>HASTES, HIDRANTES, JUNTAS GIBAULT (C31 - METALURGICA 100%)</v>
          </cell>
        </row>
        <row r="4578">
          <cell r="B4578" t="str">
            <v>524601</v>
          </cell>
          <cell r="C4578" t="str">
            <v>HASTE C/QUADRADO E BOCA DE CHAVE 1.1/8 X 10 ( 5KG)</v>
          </cell>
          <cell r="D4578" t="str">
            <v>M</v>
          </cell>
          <cell r="E4578">
            <v>1011.14</v>
          </cell>
        </row>
        <row r="4579">
          <cell r="B4579" t="str">
            <v>524602</v>
          </cell>
          <cell r="C4579" t="str">
            <v>HASTE C/QUADRADO E BOCA DE CHAVE 1.3/4 X 10 (12KG)</v>
          </cell>
          <cell r="D4579" t="str">
            <v>M</v>
          </cell>
          <cell r="E4579">
            <v>1404.34</v>
          </cell>
        </row>
        <row r="4580">
          <cell r="B4580" t="str">
            <v>524603</v>
          </cell>
          <cell r="C4580" t="str">
            <v>HASTE C/QUADRADO E BOCA DE CHAVE 2 X 1 (16KG)</v>
          </cell>
          <cell r="D4580" t="str">
            <v>M</v>
          </cell>
          <cell r="E4580">
            <v>2021.98</v>
          </cell>
        </row>
        <row r="4581">
          <cell r="B4581" t="str">
            <v>524604</v>
          </cell>
          <cell r="C4581" t="str">
            <v>HASTE C/QUADRADO E BOCA DE CHAVE 2.1/2 X 10 (25KG)</v>
          </cell>
          <cell r="D4581" t="str">
            <v>M</v>
          </cell>
          <cell r="E4581">
            <v>2330.9899999999998</v>
          </cell>
        </row>
        <row r="4582">
          <cell r="B4582" t="str">
            <v>524605</v>
          </cell>
          <cell r="C4582" t="str">
            <v>HASTE C/ROSCA E BOCA DE CHAVE 1.1/8 X 10 ( 5KG)</v>
          </cell>
          <cell r="D4582" t="str">
            <v>M</v>
          </cell>
          <cell r="E4582">
            <v>1011.14</v>
          </cell>
        </row>
        <row r="4583">
          <cell r="B4583" t="str">
            <v>524606</v>
          </cell>
          <cell r="C4583" t="str">
            <v>HASTE C/ROSCA E BOCA DE CHAVE 1.3/4 X 10 (12KG)</v>
          </cell>
          <cell r="D4583" t="str">
            <v>M</v>
          </cell>
          <cell r="E4583">
            <v>1404.34</v>
          </cell>
        </row>
        <row r="4584">
          <cell r="B4584" t="str">
            <v>524607</v>
          </cell>
          <cell r="C4584" t="str">
            <v>HASTE C/ROSCA E BOCA DE CHAVE 2 X 1 (16KG)</v>
          </cell>
          <cell r="D4584" t="str">
            <v>M</v>
          </cell>
          <cell r="E4584">
            <v>2021.98</v>
          </cell>
        </row>
        <row r="4585">
          <cell r="B4585" t="str">
            <v>524608</v>
          </cell>
          <cell r="C4585" t="str">
            <v>HASTE C/ROSCA E BOCA DE CHAVE 2.1/2 X 10 (25KG)</v>
          </cell>
          <cell r="D4585" t="str">
            <v>M</v>
          </cell>
          <cell r="E4585">
            <v>2330.9899999999998</v>
          </cell>
        </row>
        <row r="4586">
          <cell r="B4586" t="str">
            <v>524609</v>
          </cell>
          <cell r="C4586" t="str">
            <v>HASTE C/ROSCA/ROSCA 1.1/8 X 10 ( 5KG)</v>
          </cell>
          <cell r="D4586" t="str">
            <v>M</v>
          </cell>
          <cell r="E4586">
            <v>1011.14</v>
          </cell>
        </row>
        <row r="4587">
          <cell r="B4587" t="str">
            <v>524610</v>
          </cell>
          <cell r="C4587" t="str">
            <v>HASTE C/ROSCA/ROSCA 1.3/4 X 10 (12KG)</v>
          </cell>
          <cell r="D4587" t="str">
            <v>M</v>
          </cell>
          <cell r="E4587">
            <v>1404.34</v>
          </cell>
        </row>
        <row r="4588">
          <cell r="B4588" t="str">
            <v>524611</v>
          </cell>
          <cell r="C4588" t="str">
            <v>HASTE C/ROSCA/ROSCA 2 X 1 (16KG)</v>
          </cell>
          <cell r="D4588" t="str">
            <v>M</v>
          </cell>
          <cell r="E4588">
            <v>2021.98</v>
          </cell>
        </row>
        <row r="4589">
          <cell r="B4589" t="str">
            <v>524612</v>
          </cell>
          <cell r="C4589" t="str">
            <v>HASTE C/ROSCA/ROSCA 2.1/2 X 10 (25KG)</v>
          </cell>
          <cell r="D4589" t="str">
            <v>M</v>
          </cell>
          <cell r="E4589">
            <v>2330.9899999999998</v>
          </cell>
        </row>
        <row r="4590">
          <cell r="B4590" t="str">
            <v>524613</v>
          </cell>
          <cell r="C4590" t="str">
            <v>HIDRANTE DE COLUNA C/CURVA D=75MM(101KG)</v>
          </cell>
          <cell r="D4590" t="str">
            <v>UN</v>
          </cell>
          <cell r="E4590">
            <v>1776</v>
          </cell>
        </row>
        <row r="4591">
          <cell r="B4591" t="str">
            <v>524614</v>
          </cell>
          <cell r="C4591" t="str">
            <v>HIDRANTE DE COLUNA C/CURVA D=100MM(101KG)</v>
          </cell>
          <cell r="D4591" t="str">
            <v>UN</v>
          </cell>
          <cell r="E4591">
            <v>1776</v>
          </cell>
        </row>
        <row r="4592">
          <cell r="B4592" t="str">
            <v>524615</v>
          </cell>
          <cell r="C4592" t="str">
            <v>HIDRANTE DE COL.COMP.C/CURVA DISSIM.D=75MM(153KG)</v>
          </cell>
          <cell r="D4592" t="str">
            <v>UN</v>
          </cell>
          <cell r="E4592">
            <v>3014.99</v>
          </cell>
        </row>
        <row r="4593">
          <cell r="B4593" t="str">
            <v>524616</v>
          </cell>
          <cell r="C4593" t="str">
            <v>HIDRANTE DE COL.COMP.C/CURVA DISSIMD=100MM(166KG)</v>
          </cell>
          <cell r="D4593" t="str">
            <v>UN</v>
          </cell>
          <cell r="E4593">
            <v>3262.06</v>
          </cell>
        </row>
        <row r="4594">
          <cell r="B4594" t="str">
            <v>524617</v>
          </cell>
          <cell r="C4594" t="str">
            <v>HIDRANTE DE COLUNA SIMPLES D=100MM(69KG)</v>
          </cell>
          <cell r="D4594" t="str">
            <v>UN</v>
          </cell>
          <cell r="E4594">
            <v>1354.8</v>
          </cell>
        </row>
        <row r="4595">
          <cell r="B4595" t="str">
            <v>524618</v>
          </cell>
          <cell r="C4595" t="str">
            <v>HIDRANTE SUBTER. C/CURVA CURTA 75 X 60 (42KG)</v>
          </cell>
          <cell r="D4595" t="str">
            <v>UN</v>
          </cell>
          <cell r="E4595">
            <v>0</v>
          </cell>
        </row>
        <row r="4596">
          <cell r="B4596" t="str">
            <v>524619</v>
          </cell>
          <cell r="C4596" t="str">
            <v>HIDRANTE SUBTER. C/CURVA LONGA 75 X 60 (54KG)</v>
          </cell>
          <cell r="D4596" t="str">
            <v>UN</v>
          </cell>
          <cell r="E4596">
            <v>0</v>
          </cell>
        </row>
        <row r="4597">
          <cell r="B4597" t="str">
            <v>524620</v>
          </cell>
          <cell r="C4597" t="str">
            <v>HIDRANTE SUB. C/CURVA CURTA E CAIXA 75 X 60 (85KG)</v>
          </cell>
          <cell r="D4597" t="str">
            <v>UN</v>
          </cell>
          <cell r="E4597">
            <v>0</v>
          </cell>
        </row>
        <row r="4598">
          <cell r="B4598" t="str">
            <v>524621</v>
          </cell>
          <cell r="C4598" t="str">
            <v>HIDRANTE SUB. C/CURVA LONGA E CAIXA 75 X 60 (97KG)</v>
          </cell>
          <cell r="D4598" t="str">
            <v>UN</v>
          </cell>
          <cell r="E4598">
            <v>0</v>
          </cell>
        </row>
        <row r="4599">
          <cell r="B4599" t="str">
            <v>524622</v>
          </cell>
          <cell r="C4599" t="str">
            <v>JUNTA GIBAULT D=50MM (6KG)</v>
          </cell>
          <cell r="D4599" t="str">
            <v>UN</v>
          </cell>
          <cell r="E4599">
            <v>89.83</v>
          </cell>
        </row>
        <row r="4600">
          <cell r="B4600" t="str">
            <v>524623</v>
          </cell>
          <cell r="C4600" t="str">
            <v>JUNTA GIBAULT D=80MM (8,51KG)</v>
          </cell>
          <cell r="D4600" t="str">
            <v>UN</v>
          </cell>
          <cell r="E4600">
            <v>110.8</v>
          </cell>
        </row>
        <row r="4601">
          <cell r="B4601" t="str">
            <v>524624</v>
          </cell>
          <cell r="C4601" t="str">
            <v>JUNTA GIBAULT D=100MM (9KG)</v>
          </cell>
          <cell r="D4601" t="str">
            <v>UN</v>
          </cell>
          <cell r="E4601">
            <v>128.81</v>
          </cell>
        </row>
        <row r="4602">
          <cell r="B4602" t="str">
            <v>524625</v>
          </cell>
          <cell r="C4602" t="str">
            <v>JUNTA GIBAULT D=150MM (14KG)</v>
          </cell>
          <cell r="D4602" t="str">
            <v>UN</v>
          </cell>
          <cell r="E4602">
            <v>218.3</v>
          </cell>
        </row>
        <row r="4603">
          <cell r="B4603" t="str">
            <v>524626</v>
          </cell>
          <cell r="C4603" t="str">
            <v>JUNTA GIBAULT D=200MM (17,5KG)</v>
          </cell>
          <cell r="D4603" t="str">
            <v>UN</v>
          </cell>
          <cell r="E4603">
            <v>258.10000000000002</v>
          </cell>
        </row>
        <row r="4604">
          <cell r="B4604" t="str">
            <v>524627</v>
          </cell>
          <cell r="C4604" t="str">
            <v>JUNTA GIBAULT D=250MM (29,4KG)</v>
          </cell>
          <cell r="D4604" t="str">
            <v>UN</v>
          </cell>
          <cell r="E4604">
            <v>343.42</v>
          </cell>
        </row>
        <row r="4605">
          <cell r="B4605" t="str">
            <v>524628</v>
          </cell>
          <cell r="C4605" t="str">
            <v>JUNTA GIBAULT D=300MM (34KG)</v>
          </cell>
          <cell r="D4605" t="str">
            <v>UN</v>
          </cell>
          <cell r="E4605">
            <v>440.99</v>
          </cell>
        </row>
        <row r="4606">
          <cell r="B4606" t="str">
            <v>524629</v>
          </cell>
          <cell r="C4606" t="str">
            <v>JUNTA GIBAULT D=350MM (46,3KG)</v>
          </cell>
          <cell r="D4606" t="str">
            <v>UN</v>
          </cell>
          <cell r="E4606">
            <v>687.73</v>
          </cell>
        </row>
        <row r="4607">
          <cell r="B4607" t="str">
            <v>524630</v>
          </cell>
          <cell r="C4607" t="str">
            <v>JUNTA GIBAULT D=400MM (51,3KG)</v>
          </cell>
          <cell r="D4607" t="str">
            <v>UN</v>
          </cell>
          <cell r="E4607">
            <v>763.67</v>
          </cell>
        </row>
        <row r="4608">
          <cell r="B4608" t="str">
            <v>524631</v>
          </cell>
          <cell r="C4608" t="str">
            <v>JUNTA GIBAULT D=450MM (56,9KG)</v>
          </cell>
          <cell r="D4608" t="str">
            <v>UN</v>
          </cell>
          <cell r="E4608">
            <v>0</v>
          </cell>
        </row>
        <row r="4609">
          <cell r="B4609" t="str">
            <v>524632</v>
          </cell>
          <cell r="C4609" t="str">
            <v>JUNTA GIBAULT D=500MM (68,5KG)</v>
          </cell>
          <cell r="D4609" t="str">
            <v>UN</v>
          </cell>
          <cell r="E4609">
            <v>0</v>
          </cell>
        </row>
        <row r="4610">
          <cell r="B4610" t="str">
            <v>524633</v>
          </cell>
          <cell r="C4610" t="str">
            <v>JUNTA GIBAULT D=600MM (101KG)</v>
          </cell>
          <cell r="D4610" t="str">
            <v>UN</v>
          </cell>
          <cell r="E4610">
            <v>1743.44</v>
          </cell>
        </row>
        <row r="4612">
          <cell r="B4612" t="str">
            <v>524700</v>
          </cell>
          <cell r="C4612" t="str">
            <v>JUNCOES EM FOFO (C31 - METALURGICA 100%)</v>
          </cell>
        </row>
        <row r="4613">
          <cell r="B4613" t="str">
            <v>524701</v>
          </cell>
          <cell r="C4613" t="str">
            <v>JUNCAO 45º  FG PN-10/16/25  D=80 X 80MM (17KG)</v>
          </cell>
          <cell r="D4613" t="str">
            <v>UN</v>
          </cell>
          <cell r="E4613">
            <v>332.5</v>
          </cell>
        </row>
        <row r="4614">
          <cell r="B4614" t="str">
            <v>524702</v>
          </cell>
          <cell r="C4614" t="str">
            <v>JUNCAO 45º  FG PN-10/16/25  D=100 X 80MM (20,8KG)</v>
          </cell>
          <cell r="D4614" t="str">
            <v>UN</v>
          </cell>
          <cell r="E4614">
            <v>263.35000000000002</v>
          </cell>
        </row>
        <row r="4615">
          <cell r="B4615" t="str">
            <v>524703</v>
          </cell>
          <cell r="C4615" t="str">
            <v>JUNCAO 45º  FG PN-10 100 X 100MM (21KG)</v>
          </cell>
          <cell r="D4615" t="str">
            <v>UN</v>
          </cell>
          <cell r="E4615">
            <v>270.5</v>
          </cell>
        </row>
        <row r="4616">
          <cell r="B4616" t="str">
            <v>524704</v>
          </cell>
          <cell r="C4616" t="str">
            <v>JUNCAO 45º  FG PN-10 150 X 100MM (33KG)</v>
          </cell>
          <cell r="D4616" t="str">
            <v>UN</v>
          </cell>
          <cell r="E4616">
            <v>465.92</v>
          </cell>
        </row>
        <row r="4617">
          <cell r="B4617" t="str">
            <v>524705</v>
          </cell>
          <cell r="C4617" t="str">
            <v>JUNCAO 45º  FG PN-10 150 X 150MM (36KG)</v>
          </cell>
          <cell r="D4617" t="str">
            <v>UN</v>
          </cell>
          <cell r="E4617">
            <v>755.89</v>
          </cell>
        </row>
        <row r="4618">
          <cell r="B4618" t="str">
            <v>524706</v>
          </cell>
          <cell r="C4618" t="str">
            <v>JUNCAO 45º  FG PN-10 200 X 100MM (47KG)</v>
          </cell>
          <cell r="D4618" t="str">
            <v>UN</v>
          </cell>
          <cell r="E4618">
            <v>701.09</v>
          </cell>
        </row>
        <row r="4619">
          <cell r="B4619" t="str">
            <v>524707</v>
          </cell>
          <cell r="C4619" t="str">
            <v>JUNCAO 45º  FG PN-10 200 X 150MM (51KG)</v>
          </cell>
          <cell r="D4619" t="str">
            <v>UN</v>
          </cell>
          <cell r="E4619">
            <v>787.48</v>
          </cell>
        </row>
        <row r="4620">
          <cell r="B4620" t="str">
            <v>524708</v>
          </cell>
          <cell r="C4620" t="str">
            <v>JUNCAO 45º  FG PN-10 200 X 200MM (55KG)</v>
          </cell>
          <cell r="D4620" t="str">
            <v>UN</v>
          </cell>
          <cell r="E4620">
            <v>847.54</v>
          </cell>
        </row>
        <row r="4621">
          <cell r="B4621" t="str">
            <v>524709</v>
          </cell>
          <cell r="C4621" t="str">
            <v>JUNCAO 45º  FG PN-10 250 X 150MM (72KG)</v>
          </cell>
          <cell r="D4621" t="str">
            <v>UN</v>
          </cell>
          <cell r="E4621">
            <v>1012.92</v>
          </cell>
        </row>
        <row r="4622">
          <cell r="B4622" t="str">
            <v>524710</v>
          </cell>
          <cell r="C4622" t="str">
            <v>JUNCAO 45º  FG PN-10 250 X 200MM (76KG)</v>
          </cell>
          <cell r="D4622" t="str">
            <v>UN</v>
          </cell>
          <cell r="E4622">
            <v>1061.18</v>
          </cell>
        </row>
        <row r="4623">
          <cell r="B4623" t="str">
            <v>524711</v>
          </cell>
          <cell r="C4623" t="str">
            <v>JUNCAO 45º  FG PN-10 250 X 250MM (80KG)</v>
          </cell>
          <cell r="D4623" t="str">
            <v>UN</v>
          </cell>
          <cell r="E4623">
            <v>1409.44</v>
          </cell>
        </row>
        <row r="4624">
          <cell r="B4624" t="str">
            <v>524712</v>
          </cell>
          <cell r="C4624" t="str">
            <v>JUNCAO 45º  FG PN-10 300 X 200MM (103KG)</v>
          </cell>
          <cell r="D4624" t="str">
            <v>UN</v>
          </cell>
          <cell r="E4624">
            <v>1468.62</v>
          </cell>
        </row>
        <row r="4625">
          <cell r="B4625" t="str">
            <v>524713</v>
          </cell>
          <cell r="C4625" t="str">
            <v>JUNCAO 45º  FG PN-10 300 X 250MM (151KG)</v>
          </cell>
          <cell r="D4625" t="str">
            <v>UN</v>
          </cell>
          <cell r="E4625">
            <v>1809.54</v>
          </cell>
        </row>
        <row r="4626">
          <cell r="B4626" t="str">
            <v>524714</v>
          </cell>
          <cell r="C4626" t="str">
            <v>JUNCAO 45º  FG PN-10 300 X 300MM (111KG)</v>
          </cell>
          <cell r="D4626" t="str">
            <v>UN</v>
          </cell>
          <cell r="E4626">
            <v>1821.1</v>
          </cell>
        </row>
        <row r="4627">
          <cell r="B4627" t="str">
            <v>524715</v>
          </cell>
          <cell r="C4627" t="str">
            <v>JUNCAO 45º  FG PN-10 400 X 300MM (168KG)</v>
          </cell>
          <cell r="D4627" t="str">
            <v>UN</v>
          </cell>
          <cell r="E4627">
            <v>3705.88</v>
          </cell>
        </row>
        <row r="4628">
          <cell r="B4628" t="str">
            <v>524716</v>
          </cell>
          <cell r="C4628" t="str">
            <v>JUNCAO 45º  FG PN-10 400 X 350MM (243KG)</v>
          </cell>
          <cell r="D4628" t="str">
            <v>UN</v>
          </cell>
          <cell r="E4628">
            <v>0</v>
          </cell>
        </row>
        <row r="4629">
          <cell r="B4629" t="str">
            <v>524717</v>
          </cell>
          <cell r="C4629" t="str">
            <v>JUNCAO 45º  FG PN-10 400 X 400 MM(173KG)</v>
          </cell>
          <cell r="D4629" t="str">
            <v>UN</v>
          </cell>
          <cell r="E4629">
            <v>4295.3999999999996</v>
          </cell>
        </row>
        <row r="4630">
          <cell r="B4630" t="str">
            <v>524718</v>
          </cell>
          <cell r="C4630" t="str">
            <v>JUNCAO 45º  FG PN-16 100 X 100MM (21KG)</v>
          </cell>
          <cell r="D4630" t="str">
            <v>UN</v>
          </cell>
          <cell r="E4630">
            <v>0</v>
          </cell>
        </row>
        <row r="4631">
          <cell r="B4631" t="str">
            <v>524719</v>
          </cell>
          <cell r="C4631" t="str">
            <v>JUNCAO 45º  FG PN-16 150 X 100MM (33KG)</v>
          </cell>
          <cell r="D4631" t="str">
            <v>UN</v>
          </cell>
          <cell r="E4631">
            <v>0</v>
          </cell>
        </row>
        <row r="4632">
          <cell r="B4632" t="str">
            <v>524720</v>
          </cell>
          <cell r="C4632" t="str">
            <v>JUNCAO 45º  FG PN-16 150 X 150MM (36KG)</v>
          </cell>
          <cell r="D4632" t="str">
            <v>UN</v>
          </cell>
          <cell r="E4632">
            <v>0</v>
          </cell>
        </row>
        <row r="4633">
          <cell r="B4633" t="str">
            <v>524721</v>
          </cell>
          <cell r="C4633" t="str">
            <v>JUNCAO 45º  FG PN-16 200 X 100MM (47KG)</v>
          </cell>
          <cell r="D4633" t="str">
            <v>UN</v>
          </cell>
          <cell r="E4633">
            <v>0</v>
          </cell>
        </row>
        <row r="4634">
          <cell r="B4634" t="str">
            <v>524722</v>
          </cell>
          <cell r="C4634" t="str">
            <v>JUNCAO 45º  FG PN-16 200 X 150MM (51KG)</v>
          </cell>
          <cell r="D4634" t="str">
            <v>UN</v>
          </cell>
          <cell r="E4634">
            <v>0</v>
          </cell>
        </row>
        <row r="4635">
          <cell r="B4635" t="str">
            <v>524723</v>
          </cell>
          <cell r="C4635" t="str">
            <v>JUNCAO 45º  FG PN-16 200 X 200MM (55KG)</v>
          </cell>
          <cell r="D4635" t="str">
            <v>UN</v>
          </cell>
          <cell r="E4635">
            <v>0</v>
          </cell>
        </row>
        <row r="4636">
          <cell r="B4636" t="str">
            <v>524724</v>
          </cell>
          <cell r="C4636" t="str">
            <v>JUNCAO 45º  FG PN-16 250 X 150MM (72KG)</v>
          </cell>
          <cell r="D4636" t="str">
            <v>UN</v>
          </cell>
          <cell r="E4636">
            <v>0</v>
          </cell>
        </row>
        <row r="4637">
          <cell r="B4637" t="str">
            <v>524725</v>
          </cell>
          <cell r="C4637" t="str">
            <v>JUNCAO 45º  FG PN-16 250 X 200MM (76KG)</v>
          </cell>
          <cell r="D4637" t="str">
            <v>UN</v>
          </cell>
          <cell r="E4637">
            <v>0</v>
          </cell>
        </row>
        <row r="4638">
          <cell r="B4638" t="str">
            <v>524726</v>
          </cell>
          <cell r="C4638" t="str">
            <v>JUNCAO 45º  FG PN-16 250 X 250MM (80KG)</v>
          </cell>
          <cell r="D4638" t="str">
            <v>UN</v>
          </cell>
          <cell r="E4638">
            <v>0</v>
          </cell>
        </row>
        <row r="4639">
          <cell r="B4639" t="str">
            <v>524727</v>
          </cell>
          <cell r="C4639" t="str">
            <v>JUNCAO 45º  FG PN-16 300 X 200MM (103KG)</v>
          </cell>
          <cell r="D4639" t="str">
            <v>UN</v>
          </cell>
          <cell r="E4639">
            <v>0</v>
          </cell>
        </row>
        <row r="4640">
          <cell r="B4640" t="str">
            <v>524728</v>
          </cell>
          <cell r="C4640" t="str">
            <v>JUNCAO 45º  FG PN-16 300 X 250MM (151KG)</v>
          </cell>
          <cell r="D4640" t="str">
            <v>UN</v>
          </cell>
          <cell r="E4640">
            <v>0</v>
          </cell>
        </row>
        <row r="4641">
          <cell r="B4641" t="str">
            <v>524729</v>
          </cell>
          <cell r="C4641" t="str">
            <v>JUNCAO 45º  FG PN-16 300 X 300MM (111KG)</v>
          </cell>
          <cell r="D4641" t="str">
            <v>UN</v>
          </cell>
          <cell r="E4641">
            <v>0</v>
          </cell>
        </row>
        <row r="4642">
          <cell r="B4642" t="str">
            <v>524730</v>
          </cell>
          <cell r="C4642" t="str">
            <v>JUNCAO 45º  FG PN-16 400 X 300MM (178KG)</v>
          </cell>
          <cell r="D4642" t="str">
            <v>UN</v>
          </cell>
          <cell r="E4642">
            <v>0</v>
          </cell>
        </row>
        <row r="4643">
          <cell r="B4643" t="str">
            <v>524731</v>
          </cell>
          <cell r="C4643" t="str">
            <v>JUNCAO 45º  FG PN-16 400 X 350MM (252KG)</v>
          </cell>
          <cell r="D4643" t="str">
            <v>UN</v>
          </cell>
          <cell r="E4643">
            <v>0</v>
          </cell>
        </row>
        <row r="4644">
          <cell r="B4644" t="str">
            <v>524732</v>
          </cell>
          <cell r="C4644" t="str">
            <v>JUNCAO 45º  FG PN-16 400 X 400MM (189KG)</v>
          </cell>
          <cell r="D4644" t="str">
            <v>UN</v>
          </cell>
          <cell r="E4644">
            <v>0</v>
          </cell>
        </row>
        <row r="4645">
          <cell r="B4645" t="str">
            <v>524733</v>
          </cell>
          <cell r="C4645" t="str">
            <v>JUNCAO 45º  FG PN-25 100 X 100MM (22,5KG)</v>
          </cell>
          <cell r="D4645" t="str">
            <v>UN</v>
          </cell>
          <cell r="E4645">
            <v>0</v>
          </cell>
        </row>
        <row r="4646">
          <cell r="B4646" t="str">
            <v>524734</v>
          </cell>
          <cell r="C4646" t="str">
            <v>JUNCAO 45º  FG PN-25 150 X 100MM (36KG)</v>
          </cell>
          <cell r="D4646" t="str">
            <v>UN</v>
          </cell>
          <cell r="E4646">
            <v>0</v>
          </cell>
        </row>
        <row r="4647">
          <cell r="B4647" t="str">
            <v>524735</v>
          </cell>
          <cell r="C4647" t="str">
            <v>JUNCAO 45º  FG PN-25 150 X 150MM (39KG)</v>
          </cell>
          <cell r="D4647" t="str">
            <v>UN</v>
          </cell>
          <cell r="E4647">
            <v>0</v>
          </cell>
        </row>
        <row r="4648">
          <cell r="B4648" t="str">
            <v>524736</v>
          </cell>
          <cell r="C4648" t="str">
            <v>JUNCAO 45º  FG PN-25 200 X 100MM (52KG)</v>
          </cell>
          <cell r="D4648" t="str">
            <v>UN</v>
          </cell>
          <cell r="E4648">
            <v>0</v>
          </cell>
        </row>
        <row r="4649">
          <cell r="B4649" t="str">
            <v>524737</v>
          </cell>
          <cell r="C4649" t="str">
            <v>JUNCAO 45º  FG PN-25 200 X 150MM (56KG)</v>
          </cell>
          <cell r="D4649" t="str">
            <v>UN</v>
          </cell>
          <cell r="E4649">
            <v>0</v>
          </cell>
        </row>
        <row r="4650">
          <cell r="B4650" t="str">
            <v>524738</v>
          </cell>
          <cell r="C4650" t="str">
            <v>JUNCAO 45º  FG PN-25 200 X 200MM (60KG)</v>
          </cell>
          <cell r="D4650" t="str">
            <v>UN</v>
          </cell>
          <cell r="E4650">
            <v>0</v>
          </cell>
        </row>
        <row r="4651">
          <cell r="B4651" t="str">
            <v>524739</v>
          </cell>
          <cell r="C4651" t="str">
            <v>JUNCAO 45º  FG PN-25 250 X 150MM (79KG)</v>
          </cell>
          <cell r="D4651" t="str">
            <v>UN</v>
          </cell>
          <cell r="E4651">
            <v>0</v>
          </cell>
        </row>
        <row r="4652">
          <cell r="B4652" t="str">
            <v>524740</v>
          </cell>
          <cell r="C4652" t="str">
            <v>JUNCAO 45º  FG PN-25 250 X 200MM (84KG)</v>
          </cell>
          <cell r="D4652" t="str">
            <v>UN</v>
          </cell>
          <cell r="E4652">
            <v>0</v>
          </cell>
        </row>
        <row r="4653">
          <cell r="B4653" t="str">
            <v>524741</v>
          </cell>
          <cell r="C4653" t="str">
            <v>JUNCAO 45º  FG PN-25 250 X 250MM (90KG)</v>
          </cell>
          <cell r="D4653" t="str">
            <v>UN</v>
          </cell>
          <cell r="E4653">
            <v>0</v>
          </cell>
        </row>
        <row r="4654">
          <cell r="B4654" t="str">
            <v>524742</v>
          </cell>
          <cell r="C4654" t="str">
            <v>JUNCAO 45º  FG PN-25 300 X 200MM (114KG)</v>
          </cell>
          <cell r="D4654" t="str">
            <v>UN</v>
          </cell>
          <cell r="E4654">
            <v>0</v>
          </cell>
        </row>
        <row r="4655">
          <cell r="B4655" t="str">
            <v>524743</v>
          </cell>
          <cell r="C4655" t="str">
            <v>JUNCAO 45º  FG PN-25 300 X 250MM (159KG0</v>
          </cell>
          <cell r="D4655" t="str">
            <v>UN</v>
          </cell>
          <cell r="E4655">
            <v>0</v>
          </cell>
        </row>
        <row r="4656">
          <cell r="B4656" t="str">
            <v>524744</v>
          </cell>
          <cell r="C4656" t="str">
            <v>JUNCAO 45º  FG PN-25 300 X 300MM (126KG)</v>
          </cell>
          <cell r="D4656" t="str">
            <v>UN</v>
          </cell>
          <cell r="E4656">
            <v>0</v>
          </cell>
        </row>
        <row r="4657">
          <cell r="B4657" t="str">
            <v>524745</v>
          </cell>
          <cell r="C4657" t="str">
            <v>JUNCAO 45º  FG PN-25 400 X 300MM (205KG)</v>
          </cell>
          <cell r="D4657" t="str">
            <v>UN</v>
          </cell>
          <cell r="E4657">
            <v>0</v>
          </cell>
        </row>
        <row r="4658">
          <cell r="B4658" t="str">
            <v>524746</v>
          </cell>
          <cell r="C4658" t="str">
            <v>JUNCAO 45º  FG PN-25 400 X 350MM (271KG)</v>
          </cell>
          <cell r="D4658" t="str">
            <v>UN</v>
          </cell>
          <cell r="E4658">
            <v>0</v>
          </cell>
        </row>
        <row r="4659">
          <cell r="B4659" t="str">
            <v>524747</v>
          </cell>
          <cell r="C4659" t="str">
            <v>JUNCAO 45º  FG PN-25 400 X 400MM (222KG)</v>
          </cell>
          <cell r="D4659" t="str">
            <v>UN</v>
          </cell>
          <cell r="E4659">
            <v>0</v>
          </cell>
        </row>
        <row r="4661">
          <cell r="B4661" t="str">
            <v>524800</v>
          </cell>
          <cell r="C4661" t="str">
            <v>LUVAS EM FOFO, MANCAIS INTERMEDIARIOS (C31 - METALURGICA 100%)</v>
          </cell>
        </row>
        <row r="4662">
          <cell r="B4662" t="str">
            <v>524801</v>
          </cell>
          <cell r="C4662" t="str">
            <v>LUVA JE  D=50MM (5KG)</v>
          </cell>
          <cell r="D4662" t="str">
            <v>UN</v>
          </cell>
          <cell r="E4662">
            <v>0</v>
          </cell>
        </row>
        <row r="4663">
          <cell r="B4663" t="str">
            <v>524802</v>
          </cell>
          <cell r="C4663" t="str">
            <v>LUVA JE 2GS  D=80MM (10,2KG)</v>
          </cell>
          <cell r="D4663" t="str">
            <v>UN</v>
          </cell>
          <cell r="E4663">
            <v>132</v>
          </cell>
        </row>
        <row r="4664">
          <cell r="B4664" t="str">
            <v>524803</v>
          </cell>
          <cell r="C4664" t="str">
            <v>LUVA JE D=100MM (10KG)</v>
          </cell>
          <cell r="D4664" t="str">
            <v>UN</v>
          </cell>
          <cell r="E4664">
            <v>134</v>
          </cell>
        </row>
        <row r="4665">
          <cell r="B4665" t="str">
            <v>524804</v>
          </cell>
          <cell r="C4665" t="str">
            <v>LUVA JE D=150MM (16KG)</v>
          </cell>
          <cell r="D4665" t="str">
            <v>UN</v>
          </cell>
          <cell r="E4665">
            <v>202.97</v>
          </cell>
        </row>
        <row r="4666">
          <cell r="B4666" t="str">
            <v>524805</v>
          </cell>
          <cell r="C4666" t="str">
            <v>LUVA JE D=200MM (23KG)</v>
          </cell>
          <cell r="D4666" t="str">
            <v>UN</v>
          </cell>
          <cell r="E4666">
            <v>280.74</v>
          </cell>
        </row>
        <row r="4667">
          <cell r="B4667" t="str">
            <v>524806</v>
          </cell>
          <cell r="C4667" t="str">
            <v>LUVA JE D=250MM (32KG)</v>
          </cell>
          <cell r="D4667" t="str">
            <v>UN</v>
          </cell>
          <cell r="E4667">
            <v>370.21</v>
          </cell>
        </row>
        <row r="4668">
          <cell r="B4668" t="str">
            <v>524807</v>
          </cell>
          <cell r="C4668" t="str">
            <v>LUVA JE D=300MM (41KG)</v>
          </cell>
          <cell r="D4668" t="str">
            <v>UN</v>
          </cell>
          <cell r="E4668">
            <v>447.4</v>
          </cell>
        </row>
        <row r="4669">
          <cell r="B4669" t="str">
            <v>524808</v>
          </cell>
          <cell r="C4669" t="str">
            <v>LUVA JE D=350MM (50KG)</v>
          </cell>
          <cell r="D4669" t="str">
            <v>UN</v>
          </cell>
          <cell r="E4669">
            <v>753.94</v>
          </cell>
        </row>
        <row r="4670">
          <cell r="B4670" t="str">
            <v>524809</v>
          </cell>
          <cell r="C4670" t="str">
            <v>LUVA JE D=400MM (63KG)</v>
          </cell>
          <cell r="D4670" t="str">
            <v>UN</v>
          </cell>
          <cell r="E4670">
            <v>889</v>
          </cell>
        </row>
        <row r="4671">
          <cell r="B4671" t="str">
            <v>524810</v>
          </cell>
          <cell r="C4671" t="str">
            <v>LUVA JE D=450MM (76KG)</v>
          </cell>
          <cell r="D4671" t="str">
            <v>UN</v>
          </cell>
          <cell r="E4671">
            <v>0</v>
          </cell>
        </row>
        <row r="4672">
          <cell r="B4672" t="str">
            <v>524811</v>
          </cell>
          <cell r="C4672" t="str">
            <v>LUVA JE D=500MM (91KG)</v>
          </cell>
          <cell r="D4672" t="str">
            <v>UN</v>
          </cell>
          <cell r="E4672">
            <v>0</v>
          </cell>
        </row>
        <row r="4673">
          <cell r="B4673" t="str">
            <v>524812</v>
          </cell>
          <cell r="C4673" t="str">
            <v>LUVA JE D=600MM (125KG)</v>
          </cell>
          <cell r="D4673" t="str">
            <v>UN</v>
          </cell>
          <cell r="E4673">
            <v>0</v>
          </cell>
        </row>
        <row r="4674">
          <cell r="B4674" t="str">
            <v>524813</v>
          </cell>
          <cell r="C4674" t="str">
            <v>LUVA JE D=700MM (246KG)</v>
          </cell>
          <cell r="D4674" t="str">
            <v>UN</v>
          </cell>
          <cell r="E4674">
            <v>0</v>
          </cell>
        </row>
        <row r="4675">
          <cell r="B4675" t="str">
            <v>524814</v>
          </cell>
          <cell r="C4675" t="str">
            <v>LUVA JE 2GS D=800MM (324,4KG)</v>
          </cell>
          <cell r="D4675" t="str">
            <v>UN</v>
          </cell>
          <cell r="E4675">
            <v>0</v>
          </cell>
        </row>
        <row r="4676">
          <cell r="B4676" t="str">
            <v>524815</v>
          </cell>
          <cell r="C4676" t="str">
            <v>LUVA JE 2GS D=900MM (382,7KG)</v>
          </cell>
          <cell r="D4676" t="str">
            <v>UN</v>
          </cell>
          <cell r="E4676">
            <v>0</v>
          </cell>
        </row>
        <row r="4677">
          <cell r="B4677" t="str">
            <v>524816</v>
          </cell>
          <cell r="C4677" t="str">
            <v>LUVA JE 2GS D=1000MM (460,4KG)</v>
          </cell>
          <cell r="D4677" t="str">
            <v>UN</v>
          </cell>
          <cell r="E4677">
            <v>0</v>
          </cell>
        </row>
        <row r="4678">
          <cell r="B4678" t="str">
            <v>524817</v>
          </cell>
          <cell r="C4678" t="str">
            <v>LUVA JE 2GS D=1200MM (700KG)</v>
          </cell>
          <cell r="D4678" t="str">
            <v>UN</v>
          </cell>
          <cell r="E4678">
            <v>0</v>
          </cell>
        </row>
        <row r="4679">
          <cell r="B4679" t="str">
            <v>524818</v>
          </cell>
          <cell r="C4679" t="str">
            <v>LUVA DE CORRER JM D=50MM (9,5KG)</v>
          </cell>
          <cell r="D4679" t="str">
            <v>UN</v>
          </cell>
          <cell r="E4679">
            <v>164.54</v>
          </cell>
        </row>
        <row r="4680">
          <cell r="B4680" t="str">
            <v>524819</v>
          </cell>
          <cell r="C4680" t="str">
            <v>LUVA DE CORRER JM D=80MM (14KG)</v>
          </cell>
          <cell r="D4680" t="str">
            <v>UN</v>
          </cell>
          <cell r="E4680">
            <v>341.16</v>
          </cell>
        </row>
        <row r="4681">
          <cell r="B4681" t="str">
            <v>524820</v>
          </cell>
          <cell r="C4681" t="str">
            <v>LUVA DE CORRER JM D=100MM (17,5KG)</v>
          </cell>
          <cell r="D4681" t="str">
            <v>UN</v>
          </cell>
          <cell r="E4681">
            <v>356.16</v>
          </cell>
        </row>
        <row r="4682">
          <cell r="B4682" t="str">
            <v>524821</v>
          </cell>
          <cell r="C4682" t="str">
            <v>LUVA DE CORRER JM D=150MM (27KG)</v>
          </cell>
          <cell r="D4682" t="str">
            <v>UN</v>
          </cell>
          <cell r="E4682">
            <v>423.86</v>
          </cell>
        </row>
        <row r="4683">
          <cell r="B4683" t="str">
            <v>524822</v>
          </cell>
          <cell r="C4683" t="str">
            <v>LUVA DE CORRER JM D=200MM (40KG)</v>
          </cell>
          <cell r="D4683" t="str">
            <v>UN</v>
          </cell>
          <cell r="E4683">
            <v>541</v>
          </cell>
        </row>
        <row r="4684">
          <cell r="B4684" t="str">
            <v>524823</v>
          </cell>
          <cell r="C4684" t="str">
            <v>LUVA DE CORRER JM D=250MM (54KG)</v>
          </cell>
          <cell r="D4684" t="str">
            <v>UN</v>
          </cell>
          <cell r="E4684">
            <v>811.1</v>
          </cell>
        </row>
        <row r="4685">
          <cell r="B4685" t="str">
            <v>524824</v>
          </cell>
          <cell r="C4685" t="str">
            <v>LUVA DE CORRER JM D=300MM (79,4KG)</v>
          </cell>
          <cell r="D4685" t="str">
            <v>UN</v>
          </cell>
          <cell r="E4685">
            <v>1286.3900000000001</v>
          </cell>
        </row>
        <row r="4686">
          <cell r="B4686" t="str">
            <v>524825</v>
          </cell>
          <cell r="C4686" t="str">
            <v>LUVA DE CORRER JM D=350MM (96,4KG)</v>
          </cell>
          <cell r="D4686" t="str">
            <v>UN</v>
          </cell>
          <cell r="E4686">
            <v>1844.99</v>
          </cell>
        </row>
        <row r="4687">
          <cell r="B4687" t="str">
            <v>524826</v>
          </cell>
          <cell r="C4687" t="str">
            <v>LUVA DE CORRER JM D=400MM (119,5KG)</v>
          </cell>
          <cell r="D4687" t="str">
            <v>UN</v>
          </cell>
          <cell r="E4687">
            <v>1881.36</v>
          </cell>
        </row>
        <row r="4688">
          <cell r="B4688" t="str">
            <v>524827</v>
          </cell>
          <cell r="C4688" t="str">
            <v>LUVA DE CORRER JM D=450MM (239,6KG)</v>
          </cell>
          <cell r="D4688" t="str">
            <v>UN</v>
          </cell>
          <cell r="E4688">
            <v>0</v>
          </cell>
        </row>
        <row r="4689">
          <cell r="B4689" t="str">
            <v>524828</v>
          </cell>
          <cell r="C4689" t="str">
            <v>LUVA DE CORRER JM D=500MM (172,3KG)</v>
          </cell>
          <cell r="D4689" t="str">
            <v>UN</v>
          </cell>
          <cell r="E4689">
            <v>0</v>
          </cell>
        </row>
        <row r="4690">
          <cell r="B4690" t="str">
            <v>524829</v>
          </cell>
          <cell r="C4690" t="str">
            <v>LUVA DE CORRER JM D=600MM (237,3KG)</v>
          </cell>
          <cell r="D4690" t="str">
            <v>UN</v>
          </cell>
          <cell r="E4690">
            <v>3573.02</v>
          </cell>
        </row>
        <row r="4691">
          <cell r="B4691" t="str">
            <v>524830</v>
          </cell>
          <cell r="C4691" t="str">
            <v>LUVA DE CORRER JM D=700MM (310,1KG)</v>
          </cell>
          <cell r="D4691" t="str">
            <v>UN</v>
          </cell>
          <cell r="E4691">
            <v>4770.6400000000003</v>
          </cell>
        </row>
        <row r="4692">
          <cell r="B4692" t="str">
            <v>524831</v>
          </cell>
          <cell r="C4692" t="str">
            <v>LUVA DE CORRER JM D=800MM (426,6KG)</v>
          </cell>
          <cell r="D4692" t="str">
            <v>UN</v>
          </cell>
          <cell r="E4692">
            <v>6185.33</v>
          </cell>
        </row>
        <row r="4693">
          <cell r="B4693" t="str">
            <v>524832</v>
          </cell>
          <cell r="C4693" t="str">
            <v>LUVA DE CORRER JM D=900MM (542,8KG)</v>
          </cell>
          <cell r="D4693" t="str">
            <v>UN</v>
          </cell>
          <cell r="E4693">
            <v>0</v>
          </cell>
        </row>
        <row r="4694">
          <cell r="B4694" t="str">
            <v>524833</v>
          </cell>
          <cell r="C4694" t="str">
            <v>LUVA DE CORRER JM D=1000MM (720KG)</v>
          </cell>
          <cell r="D4694" t="str">
            <v>UN</v>
          </cell>
          <cell r="E4694">
            <v>0</v>
          </cell>
        </row>
        <row r="4695">
          <cell r="B4695" t="str">
            <v>524834</v>
          </cell>
          <cell r="C4695" t="str">
            <v>LUVA DE CORRER JM D=1200MM (946KG)</v>
          </cell>
          <cell r="D4695" t="str">
            <v>UN</v>
          </cell>
          <cell r="E4695">
            <v>0</v>
          </cell>
        </row>
        <row r="4696">
          <cell r="B4696" t="str">
            <v>524835</v>
          </cell>
          <cell r="C4696" t="str">
            <v>LUVA P/ HASTE 1.1/8 (2,5KG)</v>
          </cell>
          <cell r="D4696" t="str">
            <v>UN</v>
          </cell>
          <cell r="E4696">
            <v>0</v>
          </cell>
        </row>
        <row r="4697">
          <cell r="B4697" t="str">
            <v>524836</v>
          </cell>
          <cell r="C4697" t="str">
            <v>LUVA P/ HASTE 1.3/4 (4KG)</v>
          </cell>
          <cell r="D4697" t="str">
            <v>UN</v>
          </cell>
          <cell r="E4697">
            <v>0</v>
          </cell>
        </row>
        <row r="4698">
          <cell r="B4698" t="str">
            <v>524837</v>
          </cell>
          <cell r="C4698" t="str">
            <v>LUVA P/ HASTE 2 (7KG)</v>
          </cell>
          <cell r="D4698" t="str">
            <v>UN</v>
          </cell>
          <cell r="E4698">
            <v>0</v>
          </cell>
        </row>
        <row r="4699">
          <cell r="B4699" t="str">
            <v>524838</v>
          </cell>
          <cell r="C4699" t="str">
            <v>LUVA P/ HASTE 2.1/2 (7KG)</v>
          </cell>
          <cell r="D4699" t="str">
            <v>UN</v>
          </cell>
          <cell r="E4699">
            <v>0</v>
          </cell>
        </row>
        <row r="4700">
          <cell r="B4700" t="str">
            <v>524839</v>
          </cell>
          <cell r="C4700" t="str">
            <v>MANCAL INTERMEDIARIO 1.1/8 (8,5KG)</v>
          </cell>
          <cell r="D4700" t="str">
            <v>UN</v>
          </cell>
          <cell r="E4700">
            <v>0</v>
          </cell>
        </row>
        <row r="4701">
          <cell r="B4701" t="str">
            <v>524840</v>
          </cell>
          <cell r="C4701" t="str">
            <v>MANCAL INTERMEDIARIO 1.3/4 (8,5KG)</v>
          </cell>
          <cell r="D4701" t="str">
            <v>UN</v>
          </cell>
          <cell r="E4701">
            <v>0</v>
          </cell>
        </row>
        <row r="4702">
          <cell r="B4702" t="str">
            <v>524841</v>
          </cell>
          <cell r="C4702" t="str">
            <v>MANCAL INTERMEDIARIO 2 (8,5KG)</v>
          </cell>
          <cell r="D4702" t="str">
            <v>UN</v>
          </cell>
          <cell r="E4702">
            <v>0</v>
          </cell>
        </row>
        <row r="4703">
          <cell r="B4703" t="str">
            <v>524842</v>
          </cell>
          <cell r="C4703" t="str">
            <v>MANCAL INTERMEDIARIO 2.1/2 (8,5KG)</v>
          </cell>
          <cell r="D4703" t="str">
            <v>UN</v>
          </cell>
          <cell r="E4703">
            <v>0</v>
          </cell>
        </row>
        <row r="4705">
          <cell r="B4705" t="str">
            <v>524900</v>
          </cell>
          <cell r="C4705" t="str">
            <v>PEDESTAIS EM FOFO (C31 - METALURGICA 100%)</v>
          </cell>
        </row>
        <row r="4706">
          <cell r="B4706" t="str">
            <v>524901</v>
          </cell>
          <cell r="C4706" t="str">
            <v>PEDESTAL DE MANOBRA SIMPLES CLASSICO MOD.1 (57KG)</v>
          </cell>
          <cell r="D4706" t="str">
            <v>UN</v>
          </cell>
          <cell r="E4706">
            <v>0</v>
          </cell>
        </row>
        <row r="4707">
          <cell r="B4707" t="str">
            <v>524902</v>
          </cell>
          <cell r="C4707" t="str">
            <v>PEDESTAL DE MANOBRA SIMPLES CLASSICO MOD.2 (73KG)</v>
          </cell>
          <cell r="D4707" t="str">
            <v>UN</v>
          </cell>
          <cell r="E4707">
            <v>0</v>
          </cell>
        </row>
        <row r="4708">
          <cell r="B4708" t="str">
            <v>524903</v>
          </cell>
          <cell r="C4708" t="str">
            <v>PEDESTAL DE MANOBRA SIMPLES CLASSICO MOD.3 (91KG)</v>
          </cell>
          <cell r="D4708" t="str">
            <v>UN</v>
          </cell>
          <cell r="E4708">
            <v>0</v>
          </cell>
        </row>
        <row r="4709">
          <cell r="B4709" t="str">
            <v>524904</v>
          </cell>
          <cell r="C4709" t="str">
            <v>PEDESTAL DE MANOBRA SIMPLES CLASSICO MOD.4 (98KG)</v>
          </cell>
          <cell r="D4709" t="str">
            <v>UN</v>
          </cell>
          <cell r="E4709">
            <v>0</v>
          </cell>
        </row>
        <row r="4710">
          <cell r="B4710" t="str">
            <v>524905</v>
          </cell>
          <cell r="C4710" t="str">
            <v>PEDESTAL DE MANOBRA SIMP. C/ IND. MOD.08 (57KG)</v>
          </cell>
          <cell r="D4710" t="str">
            <v>UN</v>
          </cell>
          <cell r="E4710">
            <v>0</v>
          </cell>
        </row>
        <row r="4711">
          <cell r="B4711" t="str">
            <v>524906</v>
          </cell>
          <cell r="C4711" t="str">
            <v>PEDESTAL DE MANOBRA SIMP. C/ IND. MOD.09 (57KG)</v>
          </cell>
          <cell r="D4711" t="str">
            <v>UN</v>
          </cell>
          <cell r="E4711">
            <v>0</v>
          </cell>
        </row>
        <row r="4712">
          <cell r="B4712" t="str">
            <v>524907</v>
          </cell>
          <cell r="C4712" t="str">
            <v>PEDESTAL DE MANOBRA SIMP. C/ IND. MOD.10 (73KG)</v>
          </cell>
          <cell r="D4712" t="str">
            <v>UN</v>
          </cell>
          <cell r="E4712">
            <v>0</v>
          </cell>
        </row>
        <row r="4713">
          <cell r="B4713" t="str">
            <v>524908</v>
          </cell>
          <cell r="C4713" t="str">
            <v>PEDESTAL DE MANOBRA SIMP. C/ IND. MOD.12 (73KG)</v>
          </cell>
          <cell r="D4713" t="str">
            <v>UN</v>
          </cell>
          <cell r="E4713">
            <v>0</v>
          </cell>
        </row>
        <row r="4714">
          <cell r="B4714" t="str">
            <v>524909</v>
          </cell>
          <cell r="C4714" t="str">
            <v>PEDESTAL DE MANOBRA SIMP. C/ IND. MOD.13 (91KG)</v>
          </cell>
          <cell r="D4714" t="str">
            <v>UN</v>
          </cell>
          <cell r="E4714">
            <v>0</v>
          </cell>
        </row>
        <row r="4715">
          <cell r="B4715" t="str">
            <v>524910</v>
          </cell>
          <cell r="C4715" t="str">
            <v>PEDESTAL DE MANOBRA SIMP. C/ IND. MOD.14 (98KG)</v>
          </cell>
          <cell r="D4715" t="str">
            <v>UN</v>
          </cell>
          <cell r="E4715">
            <v>0</v>
          </cell>
        </row>
        <row r="4716">
          <cell r="B4716" t="str">
            <v>524911</v>
          </cell>
          <cell r="C4716" t="str">
            <v>PEDESTAL DE MANOBRA C/ ENG. CLASSICO MOD.6 (120KG)</v>
          </cell>
          <cell r="D4716" t="str">
            <v>UN</v>
          </cell>
          <cell r="E4716">
            <v>0</v>
          </cell>
        </row>
        <row r="4717">
          <cell r="B4717" t="str">
            <v>524912</v>
          </cell>
          <cell r="C4717" t="str">
            <v>PEDESTAL DE MANOBRA C/ ENG. CLASSICO MOD.7 (127KG)</v>
          </cell>
          <cell r="D4717" t="str">
            <v>UN</v>
          </cell>
          <cell r="E4717">
            <v>0</v>
          </cell>
        </row>
        <row r="4718">
          <cell r="B4718" t="str">
            <v>524913</v>
          </cell>
          <cell r="C4718" t="str">
            <v>PEDESTAL DE MANOBRA C/ ENG. E IND. MOD.18 (120KG)</v>
          </cell>
          <cell r="D4718" t="str">
            <v>UN</v>
          </cell>
          <cell r="E4718">
            <v>0</v>
          </cell>
        </row>
        <row r="4719">
          <cell r="B4719" t="str">
            <v>524914</v>
          </cell>
          <cell r="C4719" t="str">
            <v>PEDESTAL DE MANOBRA C/ ENG. E IND. MOD.20 (127KG)</v>
          </cell>
          <cell r="D4719" t="str">
            <v>UN</v>
          </cell>
          <cell r="E4719">
            <v>0</v>
          </cell>
        </row>
        <row r="4720">
          <cell r="B4720" t="str">
            <v>524915</v>
          </cell>
          <cell r="C4720" t="str">
            <v>PEDESTAL DE SUSPENSAO SIMPLES MOD. 01 (61KG)</v>
          </cell>
          <cell r="D4720" t="str">
            <v>UN</v>
          </cell>
          <cell r="E4720">
            <v>0</v>
          </cell>
        </row>
        <row r="4721">
          <cell r="B4721" t="str">
            <v>524916</v>
          </cell>
          <cell r="C4721" t="str">
            <v>PEDESTAL DE SUSPENSAO SIMP. C/ IND. MOD.54 (65KG)</v>
          </cell>
          <cell r="D4721" t="str">
            <v>UN</v>
          </cell>
          <cell r="E4721">
            <v>0</v>
          </cell>
        </row>
        <row r="4722">
          <cell r="B4722" t="str">
            <v>524917</v>
          </cell>
          <cell r="C4722" t="str">
            <v>PEDESTAL DE SUSPENSAO SIMP. C/ IND. MOD.55 (63KG)</v>
          </cell>
          <cell r="D4722" t="str">
            <v>UN</v>
          </cell>
          <cell r="E4722">
            <v>0</v>
          </cell>
        </row>
        <row r="4723">
          <cell r="B4723" t="str">
            <v>524918</v>
          </cell>
          <cell r="C4723" t="str">
            <v>PEDESTAL DE SUSPENSAO SIMP. C/ IND. MOD.56 (62KG)</v>
          </cell>
          <cell r="D4723" t="str">
            <v>UN</v>
          </cell>
          <cell r="E4723">
            <v>0</v>
          </cell>
        </row>
        <row r="4724">
          <cell r="B4724" t="str">
            <v>524919</v>
          </cell>
          <cell r="C4724" t="str">
            <v>PEDESTAL DE SUSPENSAO C/ ENG. MOD.46 (125KG)</v>
          </cell>
          <cell r="D4724" t="str">
            <v>UN</v>
          </cell>
          <cell r="E4724">
            <v>0</v>
          </cell>
        </row>
        <row r="4725">
          <cell r="B4725" t="str">
            <v>524920</v>
          </cell>
          <cell r="C4725" t="str">
            <v>PEDESTAL DE SUSPENSAO C/ ENG. MOD.47 (130KG)</v>
          </cell>
          <cell r="D4725" t="str">
            <v>UN</v>
          </cell>
          <cell r="E4725">
            <v>0</v>
          </cell>
        </row>
        <row r="4726">
          <cell r="B4726" t="str">
            <v>524921</v>
          </cell>
          <cell r="C4726" t="str">
            <v>PEDESTAL DE SUSPENSAO C/ ENG. MOD.48 (135KG)</v>
          </cell>
          <cell r="D4726" t="str">
            <v>UN</v>
          </cell>
          <cell r="E4726">
            <v>0</v>
          </cell>
        </row>
        <row r="4727">
          <cell r="B4727" t="str">
            <v>524922</v>
          </cell>
          <cell r="C4727" t="str">
            <v>PEDESTAL DE SUSPENSAO C/ ENG. MOD.49 (140KG)</v>
          </cell>
          <cell r="D4727" t="str">
            <v>UN</v>
          </cell>
          <cell r="E4727">
            <v>0</v>
          </cell>
        </row>
        <row r="4728">
          <cell r="B4728" t="str">
            <v>524923</v>
          </cell>
          <cell r="C4728" t="str">
            <v>PEDESTAL DE SUSPENSAO C/ ENG. MOD.50 (155KG)</v>
          </cell>
          <cell r="D4728" t="str">
            <v>UN</v>
          </cell>
          <cell r="E4728">
            <v>0</v>
          </cell>
        </row>
        <row r="4729">
          <cell r="B4729" t="str">
            <v>524924</v>
          </cell>
          <cell r="C4729" t="str">
            <v>PEDESTAL DE SUSPENSAO C/ ENG. MOD.51 (165KG)</v>
          </cell>
          <cell r="D4729" t="str">
            <v>UN</v>
          </cell>
          <cell r="E4729">
            <v>0</v>
          </cell>
        </row>
        <row r="4730">
          <cell r="B4730" t="str">
            <v>524925</v>
          </cell>
          <cell r="C4730" t="str">
            <v>PEDESTAL DE SUSPENSAO C/ ENG. MOD.52 (195KG)</v>
          </cell>
          <cell r="D4730" t="str">
            <v>UN</v>
          </cell>
          <cell r="E4730">
            <v>0</v>
          </cell>
        </row>
        <row r="4731">
          <cell r="B4731" t="str">
            <v>524926</v>
          </cell>
          <cell r="C4731" t="str">
            <v>PEDESTAL DE SUSPENSAO C/ ENG. E IND MOD.35 (125KG)</v>
          </cell>
          <cell r="D4731" t="str">
            <v>UN</v>
          </cell>
          <cell r="E4731">
            <v>0</v>
          </cell>
        </row>
        <row r="4732">
          <cell r="B4732" t="str">
            <v>524927</v>
          </cell>
          <cell r="C4732" t="str">
            <v>PEDESTAL DE SUSPENSAO C/ ENG. E IND.MOD.36 (130KG)</v>
          </cell>
          <cell r="D4732" t="str">
            <v>UN</v>
          </cell>
          <cell r="E4732">
            <v>0</v>
          </cell>
        </row>
        <row r="4733">
          <cell r="B4733" t="str">
            <v>524928</v>
          </cell>
          <cell r="C4733" t="str">
            <v>PEDESTAL DE SUSPENSAO C/ ENG. E IND MOD.37 (135KG)</v>
          </cell>
          <cell r="D4733" t="str">
            <v>UN</v>
          </cell>
          <cell r="E4733">
            <v>0</v>
          </cell>
        </row>
        <row r="4734">
          <cell r="B4734" t="str">
            <v>524929</v>
          </cell>
          <cell r="C4734" t="str">
            <v>PEDESTAL DE SUSPENSAO C/ ENG. E IND MOD.38 (140KG)</v>
          </cell>
          <cell r="D4734" t="str">
            <v>UN</v>
          </cell>
          <cell r="E4734">
            <v>0</v>
          </cell>
        </row>
        <row r="4735">
          <cell r="B4735" t="str">
            <v>524930</v>
          </cell>
          <cell r="C4735" t="str">
            <v>PEDESTAL DE SUSPENSAO C/ ENG. E IND MOD.39 (155KG)</v>
          </cell>
          <cell r="D4735" t="str">
            <v>UN</v>
          </cell>
          <cell r="E4735">
            <v>0</v>
          </cell>
        </row>
        <row r="4736">
          <cell r="B4736" t="str">
            <v>524931</v>
          </cell>
          <cell r="C4736" t="str">
            <v>PEDESTAL DE SUSPENSAO C/ ENG. E IND MOD.40 (165KG)</v>
          </cell>
          <cell r="D4736" t="str">
            <v>UN</v>
          </cell>
          <cell r="E4736">
            <v>0</v>
          </cell>
        </row>
        <row r="4737">
          <cell r="B4737" t="str">
            <v>524932</v>
          </cell>
          <cell r="C4737" t="str">
            <v>PEDESTAL DE SUSPENSAO C/ ENG. E IND MOD.41 (195KG)</v>
          </cell>
          <cell r="D4737" t="str">
            <v>UN</v>
          </cell>
          <cell r="E4737">
            <v>0</v>
          </cell>
        </row>
        <row r="4739">
          <cell r="B4739" t="str">
            <v>525000</v>
          </cell>
          <cell r="C4739" t="str">
            <v>PLACAS DE REDUCAO FOFO (C31 - METALURGICA 100%)</v>
          </cell>
        </row>
        <row r="4740">
          <cell r="B4740" t="str">
            <v>525001</v>
          </cell>
          <cell r="C4740" t="str">
            <v>PLACA DE REDUCAO FOFO PN-10 200 X 80MM (13KG)</v>
          </cell>
          <cell r="D4740" t="str">
            <v>UN</v>
          </cell>
          <cell r="E4740">
            <v>0</v>
          </cell>
        </row>
        <row r="4741">
          <cell r="B4741" t="str">
            <v>525002</v>
          </cell>
          <cell r="C4741" t="str">
            <v>PLACA DE REDUCAO FOFO PN-10 200 X 100MM (13KG)</v>
          </cell>
          <cell r="D4741" t="str">
            <v>UN</v>
          </cell>
          <cell r="E4741">
            <v>0</v>
          </cell>
        </row>
        <row r="4742">
          <cell r="B4742" t="str">
            <v>525003</v>
          </cell>
          <cell r="C4742" t="str">
            <v>PLACA DE REDUCAO FOFO PN-10 200 X 150MM (14KG)</v>
          </cell>
          <cell r="D4742" t="str">
            <v>UN</v>
          </cell>
          <cell r="E4742">
            <v>0</v>
          </cell>
        </row>
        <row r="4743">
          <cell r="B4743" t="str">
            <v>525004</v>
          </cell>
          <cell r="C4743" t="str">
            <v>PLACA DE REDUCAO FOFO PN-10 250 X 200MM (32KG)</v>
          </cell>
          <cell r="D4743" t="str">
            <v>UN</v>
          </cell>
          <cell r="E4743">
            <v>0</v>
          </cell>
        </row>
        <row r="4744">
          <cell r="B4744" t="str">
            <v>525005</v>
          </cell>
          <cell r="C4744" t="str">
            <v>PLACA DE REDUCAO FOFO PN-10 350 X 150MM (38KG)</v>
          </cell>
          <cell r="D4744" t="str">
            <v>UN</v>
          </cell>
          <cell r="E4744">
            <v>0</v>
          </cell>
        </row>
        <row r="4745">
          <cell r="B4745" t="str">
            <v>525006</v>
          </cell>
          <cell r="C4745" t="str">
            <v>PLACA DE REDUCAO FOFO PN-10 350 X 250MM (32KG)</v>
          </cell>
          <cell r="D4745" t="str">
            <v>UN</v>
          </cell>
          <cell r="E4745">
            <v>0</v>
          </cell>
        </row>
        <row r="4746">
          <cell r="B4746" t="str">
            <v>525007</v>
          </cell>
          <cell r="C4746" t="str">
            <v>PLACA DE REDUCAO FOFO PN-10 400 X 150MM (38KG)</v>
          </cell>
          <cell r="D4746" t="str">
            <v>UN</v>
          </cell>
          <cell r="E4746">
            <v>0</v>
          </cell>
        </row>
        <row r="4747">
          <cell r="B4747" t="str">
            <v>525008</v>
          </cell>
          <cell r="C4747" t="str">
            <v>PLACA DE REDUCAO FOFO PN-10 400 X 200MM (39.5KG)</v>
          </cell>
          <cell r="D4747" t="str">
            <v>UN</v>
          </cell>
          <cell r="E4747">
            <v>0</v>
          </cell>
        </row>
        <row r="4748">
          <cell r="B4748" t="str">
            <v>525009</v>
          </cell>
          <cell r="C4748" t="str">
            <v>PLACA DE REDUCAO FOFO PN-10 400 X 250MM (39KG)</v>
          </cell>
          <cell r="D4748" t="str">
            <v>UN</v>
          </cell>
          <cell r="E4748">
            <v>0</v>
          </cell>
        </row>
        <row r="4749">
          <cell r="B4749" t="str">
            <v>525010</v>
          </cell>
          <cell r="C4749" t="str">
            <v>PLACA DE REDUCAO FOFO PN-10 400 X 300MM (38KG)</v>
          </cell>
          <cell r="D4749" t="str">
            <v>UN</v>
          </cell>
          <cell r="E4749">
            <v>0</v>
          </cell>
        </row>
        <row r="4750">
          <cell r="B4750" t="str">
            <v>525011</v>
          </cell>
          <cell r="C4750" t="str">
            <v>PLACA DE REDUCAO FOFO PN-10 450 X 350MM (45KG)</v>
          </cell>
          <cell r="D4750" t="str">
            <v>UN</v>
          </cell>
          <cell r="E4750">
            <v>0</v>
          </cell>
        </row>
        <row r="4751">
          <cell r="B4751" t="str">
            <v>525012</v>
          </cell>
          <cell r="C4751" t="str">
            <v>PLACA DE REDUCAO FOFO PN-10 500 X 350MM (56KG)</v>
          </cell>
          <cell r="D4751" t="str">
            <v>UN</v>
          </cell>
          <cell r="E4751">
            <v>0</v>
          </cell>
        </row>
        <row r="4752">
          <cell r="B4752" t="str">
            <v>525013</v>
          </cell>
          <cell r="C4752" t="str">
            <v>PLACA DE REDUCAO FOFO PN-10 500 X 400MM (53KG)</v>
          </cell>
          <cell r="D4752" t="str">
            <v>UN</v>
          </cell>
          <cell r="E4752">
            <v>0</v>
          </cell>
        </row>
        <row r="4753">
          <cell r="B4753" t="str">
            <v>525014</v>
          </cell>
          <cell r="C4753" t="str">
            <v>PLACA DE REDUCAO FOFO PN-10 600 X 150MM (138KG)</v>
          </cell>
          <cell r="D4753" t="str">
            <v>UN</v>
          </cell>
          <cell r="E4753">
            <v>0</v>
          </cell>
        </row>
        <row r="4754">
          <cell r="B4754" t="str">
            <v>525015</v>
          </cell>
          <cell r="C4754" t="str">
            <v>PLACA DE REDUCAO FOFO PN-10 600 X 450MM (94KG)</v>
          </cell>
          <cell r="D4754" t="str">
            <v>UN</v>
          </cell>
          <cell r="E4754">
            <v>0</v>
          </cell>
        </row>
        <row r="4755">
          <cell r="B4755" t="str">
            <v>525016</v>
          </cell>
          <cell r="C4755" t="str">
            <v>PLACA DE REDUCAO FOFO PN-10 700 X 500MM (102KG)</v>
          </cell>
          <cell r="D4755" t="str">
            <v>UN</v>
          </cell>
          <cell r="E4755">
            <v>0</v>
          </cell>
        </row>
        <row r="4756">
          <cell r="B4756" t="str">
            <v>525017</v>
          </cell>
          <cell r="C4756" t="str">
            <v>PLACA DE REDUCAO FOFO PN-10 900 X 700MM (165KG)</v>
          </cell>
          <cell r="D4756" t="str">
            <v>UN</v>
          </cell>
          <cell r="E4756">
            <v>0</v>
          </cell>
        </row>
        <row r="4757">
          <cell r="B4757" t="str">
            <v>525018</v>
          </cell>
          <cell r="C4757" t="str">
            <v>PLACA DE REDUCAO FOFO PN-10 1000 X 700MM (222KG)</v>
          </cell>
          <cell r="D4757" t="str">
            <v>UN</v>
          </cell>
          <cell r="E4757">
            <v>0</v>
          </cell>
        </row>
        <row r="4758">
          <cell r="B4758" t="str">
            <v>525019</v>
          </cell>
          <cell r="C4758" t="str">
            <v>PLACA DE REDUCAO FOFO PN-10 1000 X 800MM (209KG)</v>
          </cell>
          <cell r="D4758" t="str">
            <v>UN</v>
          </cell>
          <cell r="E4758">
            <v>0</v>
          </cell>
        </row>
        <row r="4759">
          <cell r="B4759" t="str">
            <v>525020</v>
          </cell>
          <cell r="C4759" t="str">
            <v>PLACA DE REDUCAO FOFO PN-16 200 X  80MM (13KG)</v>
          </cell>
          <cell r="D4759" t="str">
            <v>UN</v>
          </cell>
          <cell r="E4759">
            <v>0</v>
          </cell>
        </row>
        <row r="4760">
          <cell r="B4760" t="str">
            <v>525021</v>
          </cell>
          <cell r="C4760" t="str">
            <v>PLACA DE REDUCAO FOFO PN-16 200 X 100MM (13KG)</v>
          </cell>
          <cell r="D4760" t="str">
            <v>UN</v>
          </cell>
          <cell r="E4760">
            <v>0</v>
          </cell>
        </row>
        <row r="4761">
          <cell r="B4761" t="str">
            <v>525022</v>
          </cell>
          <cell r="C4761" t="str">
            <v>PLACA DE REDUCAO FOFO PN-16 250 X 200MM (32KG)</v>
          </cell>
          <cell r="D4761" t="str">
            <v>UN</v>
          </cell>
          <cell r="E4761">
            <v>0</v>
          </cell>
        </row>
        <row r="4762">
          <cell r="B4762" t="str">
            <v>525023</v>
          </cell>
          <cell r="C4762" t="str">
            <v>PLACA DE REDUCAO FOFO PN-16 350 X 150MM (50KG)</v>
          </cell>
          <cell r="D4762" t="str">
            <v>UN</v>
          </cell>
          <cell r="E4762">
            <v>0</v>
          </cell>
        </row>
        <row r="4763">
          <cell r="B4763" t="str">
            <v>525024</v>
          </cell>
          <cell r="C4763" t="str">
            <v>PLACA DE REDUCAO FOFO PN-16 350 X 250MM (36KG)</v>
          </cell>
          <cell r="D4763" t="str">
            <v>UN</v>
          </cell>
          <cell r="E4763">
            <v>0</v>
          </cell>
        </row>
        <row r="4764">
          <cell r="B4764" t="str">
            <v>525025</v>
          </cell>
          <cell r="C4764" t="str">
            <v>PLACA DE REDUCAO FOFO PN-16 400 X 150MM (45KG)</v>
          </cell>
          <cell r="D4764" t="str">
            <v>UN</v>
          </cell>
          <cell r="E4764">
            <v>0</v>
          </cell>
        </row>
        <row r="4765">
          <cell r="B4765" t="str">
            <v>525026</v>
          </cell>
          <cell r="C4765" t="str">
            <v>PLACA DE REDUCAO FOFO PN-16 400 X 200MM (40KG)</v>
          </cell>
          <cell r="D4765" t="str">
            <v>UN</v>
          </cell>
          <cell r="E4765">
            <v>0</v>
          </cell>
        </row>
        <row r="4766">
          <cell r="B4766" t="str">
            <v>525027</v>
          </cell>
          <cell r="C4766" t="str">
            <v>PLACA DE REDUCAO FOFO PN-16 400 X 250MM (46KG)</v>
          </cell>
          <cell r="D4766" t="str">
            <v>UN</v>
          </cell>
          <cell r="E4766">
            <v>0</v>
          </cell>
        </row>
        <row r="4767">
          <cell r="B4767" t="str">
            <v>525028</v>
          </cell>
          <cell r="C4767" t="str">
            <v>PLACA DE REDUCAO FOFO PN-16 400 X 300MM (44KG)</v>
          </cell>
          <cell r="D4767" t="str">
            <v>UN</v>
          </cell>
          <cell r="E4767">
            <v>0</v>
          </cell>
        </row>
        <row r="4768">
          <cell r="B4768" t="str">
            <v>525029</v>
          </cell>
          <cell r="C4768" t="str">
            <v>PLACA DE REDUCAO FOFO PN-16 450 X 350MM (57KG)</v>
          </cell>
          <cell r="D4768" t="str">
            <v>UN</v>
          </cell>
          <cell r="E4768">
            <v>0</v>
          </cell>
        </row>
        <row r="4769">
          <cell r="B4769" t="str">
            <v>525030</v>
          </cell>
          <cell r="C4769" t="str">
            <v>PLACA DE REDUCAO FOFO PN-16 500 X 350MM (70KG)</v>
          </cell>
          <cell r="D4769" t="str">
            <v>UN</v>
          </cell>
          <cell r="E4769">
            <v>0</v>
          </cell>
        </row>
        <row r="4770">
          <cell r="B4770" t="str">
            <v>525031</v>
          </cell>
          <cell r="C4770" t="str">
            <v>PLACA DE REDUCAO FOFO PN-16 500 X 400MM (65KG)</v>
          </cell>
          <cell r="D4770" t="str">
            <v>UN</v>
          </cell>
          <cell r="E4770">
            <v>0</v>
          </cell>
        </row>
        <row r="4771">
          <cell r="B4771" t="str">
            <v>525032</v>
          </cell>
          <cell r="C4771" t="str">
            <v>PLACA DE REDUCAO FOFO PN-16 600 X 150MM (164KG)</v>
          </cell>
          <cell r="D4771" t="str">
            <v>UN</v>
          </cell>
          <cell r="E4771">
            <v>0</v>
          </cell>
        </row>
        <row r="4772">
          <cell r="B4772" t="str">
            <v>525033</v>
          </cell>
          <cell r="C4772" t="str">
            <v>PLACA DE REDUCAO FOFO PN-16 600 X 450MM(120KG)</v>
          </cell>
          <cell r="D4772" t="str">
            <v>UN</v>
          </cell>
          <cell r="E4772">
            <v>0</v>
          </cell>
        </row>
        <row r="4773">
          <cell r="B4773" t="str">
            <v>525034</v>
          </cell>
          <cell r="C4773" t="str">
            <v>PLACA DE REDUCAO FOFO PN-16 700 X 500MM (134KG)</v>
          </cell>
          <cell r="D4773" t="str">
            <v>UN</v>
          </cell>
          <cell r="E4773">
            <v>0</v>
          </cell>
        </row>
        <row r="4774">
          <cell r="B4774" t="str">
            <v>525035</v>
          </cell>
          <cell r="C4774" t="str">
            <v>PLACA DE REDUCAO FOFO PN-16 900 X 700MM (200KG)</v>
          </cell>
          <cell r="D4774" t="str">
            <v>UN</v>
          </cell>
          <cell r="E4774">
            <v>0</v>
          </cell>
        </row>
        <row r="4775">
          <cell r="B4775" t="str">
            <v>525036</v>
          </cell>
          <cell r="C4775" t="str">
            <v>PLACA DE REDUCAO FOFO PN-16 1000 X 700MM (285KG)</v>
          </cell>
          <cell r="D4775" t="str">
            <v>UN</v>
          </cell>
          <cell r="E4775">
            <v>0</v>
          </cell>
        </row>
        <row r="4776">
          <cell r="B4776" t="str">
            <v>525037</v>
          </cell>
          <cell r="C4776" t="str">
            <v>PLACA DE REDUCAO FOFO PN-16 1000 X 800MM (260KG)</v>
          </cell>
          <cell r="D4776" t="str">
            <v>UN</v>
          </cell>
          <cell r="E4776">
            <v>0</v>
          </cell>
        </row>
        <row r="4777">
          <cell r="B4777" t="str">
            <v>525038</v>
          </cell>
          <cell r="C4777" t="str">
            <v>PLACA DE REDUCAO FOFO PN-25 200 X  80MM (17KG)</v>
          </cell>
          <cell r="D4777" t="str">
            <v>UN</v>
          </cell>
          <cell r="E4777">
            <v>0</v>
          </cell>
        </row>
        <row r="4778">
          <cell r="B4778" t="str">
            <v>525039</v>
          </cell>
          <cell r="C4778" t="str">
            <v>PLACA DE REDUCAO FOFO PN-25 200 X 100MM (17KG)</v>
          </cell>
          <cell r="D4778" t="str">
            <v>UN</v>
          </cell>
          <cell r="E4778">
            <v>0</v>
          </cell>
        </row>
        <row r="4779">
          <cell r="B4779" t="str">
            <v>525040</v>
          </cell>
          <cell r="C4779" t="str">
            <v>PLACA DE REDUCAO FOFO PN-25 250 X 200MM (37KG)</v>
          </cell>
          <cell r="D4779" t="str">
            <v>UN</v>
          </cell>
          <cell r="E4779">
            <v>0</v>
          </cell>
        </row>
        <row r="4780">
          <cell r="B4780" t="str">
            <v>525041</v>
          </cell>
          <cell r="C4780" t="str">
            <v>PLACA DE REDUCAO FOFO PN-25 350 X 150MM (59KG)</v>
          </cell>
          <cell r="D4780" t="str">
            <v>UN</v>
          </cell>
          <cell r="E4780">
            <v>0</v>
          </cell>
        </row>
        <row r="4781">
          <cell r="B4781" t="str">
            <v>525042</v>
          </cell>
          <cell r="C4781" t="str">
            <v>PLACA DE REDUCAO FOFO PN-25 350 X 250MM (48KG)</v>
          </cell>
          <cell r="D4781" t="str">
            <v>UN</v>
          </cell>
          <cell r="E4781">
            <v>0</v>
          </cell>
        </row>
        <row r="4782">
          <cell r="B4782" t="str">
            <v>525043</v>
          </cell>
          <cell r="C4782" t="str">
            <v>PLACA DE REDUCAO FOFO PN-25 400 X 150MM (56KG)</v>
          </cell>
          <cell r="D4782" t="str">
            <v>UN</v>
          </cell>
          <cell r="E4782">
            <v>0</v>
          </cell>
        </row>
        <row r="4783">
          <cell r="B4783" t="str">
            <v>525044</v>
          </cell>
          <cell r="C4783" t="str">
            <v>PLACA DE REDUCAO FOFO PN-25 400 X 200MM (59KG)</v>
          </cell>
          <cell r="D4783" t="str">
            <v>UN</v>
          </cell>
          <cell r="E4783">
            <v>0</v>
          </cell>
        </row>
        <row r="4784">
          <cell r="B4784" t="str">
            <v>525045</v>
          </cell>
          <cell r="C4784" t="str">
            <v>PLACA DE REDUCAO FOFO PN-25 400 X 250MM (61KG)</v>
          </cell>
          <cell r="D4784" t="str">
            <v>UN</v>
          </cell>
          <cell r="E4784">
            <v>0</v>
          </cell>
        </row>
        <row r="4785">
          <cell r="B4785" t="str">
            <v>525046</v>
          </cell>
          <cell r="C4785" t="str">
            <v>PLACA DE REDUCAO FOFO PN-25 400 X 300MM (60KG)</v>
          </cell>
          <cell r="D4785" t="str">
            <v>UN</v>
          </cell>
          <cell r="E4785">
            <v>0</v>
          </cell>
        </row>
        <row r="4786">
          <cell r="B4786" t="str">
            <v>525047</v>
          </cell>
          <cell r="C4786" t="str">
            <v>PLACA DE REDUCAO FOFO PN-25 450 X 350MM (70KG)</v>
          </cell>
          <cell r="D4786" t="str">
            <v>UN</v>
          </cell>
          <cell r="E4786">
            <v>0</v>
          </cell>
        </row>
        <row r="4787">
          <cell r="B4787" t="str">
            <v>525048</v>
          </cell>
          <cell r="C4787" t="str">
            <v>PLACA DE REDUCAO FOFO PN-25 500 X 350MM (85KG)</v>
          </cell>
          <cell r="D4787" t="str">
            <v>UN</v>
          </cell>
          <cell r="E4787">
            <v>0</v>
          </cell>
        </row>
        <row r="4788">
          <cell r="B4788" t="str">
            <v>525049</v>
          </cell>
          <cell r="C4788" t="str">
            <v>PLACA DE REDUCAO FOFO PN-25 500 X 400MM (83KG)</v>
          </cell>
          <cell r="D4788" t="str">
            <v>UN</v>
          </cell>
          <cell r="E4788">
            <v>0</v>
          </cell>
        </row>
        <row r="4789">
          <cell r="B4789" t="str">
            <v>525050</v>
          </cell>
          <cell r="C4789" t="str">
            <v>PLACA DE REDUCAO FOFO PN-25 600 X 150MM (178KG)</v>
          </cell>
          <cell r="D4789" t="str">
            <v>UN</v>
          </cell>
          <cell r="E4789">
            <v>0</v>
          </cell>
        </row>
        <row r="4790">
          <cell r="B4790" t="str">
            <v>525051</v>
          </cell>
          <cell r="C4790" t="str">
            <v>PLACA DE REDUCAO FOFO PN-25 600 X 450MM (134KG)</v>
          </cell>
          <cell r="D4790" t="str">
            <v>UN</v>
          </cell>
          <cell r="E4790">
            <v>0</v>
          </cell>
        </row>
        <row r="4791">
          <cell r="B4791" t="str">
            <v>525052</v>
          </cell>
          <cell r="C4791" t="str">
            <v>PLACA DE REDUCAO FOFO PN-25 700 X 500MM (178KG)</v>
          </cell>
          <cell r="D4791" t="str">
            <v>UN</v>
          </cell>
          <cell r="E4791">
            <v>0</v>
          </cell>
        </row>
        <row r="4792">
          <cell r="B4792" t="str">
            <v>525053</v>
          </cell>
          <cell r="C4792" t="str">
            <v>PLACA DE REDUCAO FOFO PN-25 900 X 700MM (237KG)</v>
          </cell>
          <cell r="D4792" t="str">
            <v>UN</v>
          </cell>
          <cell r="E4792">
            <v>0</v>
          </cell>
        </row>
        <row r="4793">
          <cell r="B4793" t="str">
            <v>525054</v>
          </cell>
          <cell r="C4793" t="str">
            <v>PLACA DE REDUCAO FOFO PN-25 1000 X 700MM (277KG)</v>
          </cell>
          <cell r="D4793" t="str">
            <v>UN</v>
          </cell>
          <cell r="E4793">
            <v>0</v>
          </cell>
        </row>
        <row r="4794">
          <cell r="B4794" t="str">
            <v>525055</v>
          </cell>
          <cell r="C4794" t="str">
            <v>PLACA DE REDUCAO FOFO PN-25 1000 X 800MM (308KG)</v>
          </cell>
          <cell r="D4794" t="str">
            <v>UN</v>
          </cell>
          <cell r="E4794">
            <v>0</v>
          </cell>
        </row>
        <row r="4796">
          <cell r="B4796" t="str">
            <v>525100</v>
          </cell>
          <cell r="C4796" t="str">
            <v>REDUCOES EM FOFO (C31 - METALURGICA 100%)</v>
          </cell>
        </row>
        <row r="4797">
          <cell r="B4797" t="str">
            <v>525101</v>
          </cell>
          <cell r="C4797" t="str">
            <v>REDUCAO EXC.FOFO C/ FG PN-10/16/25 80X50MM(8KG)</v>
          </cell>
          <cell r="D4797" t="str">
            <v>UN</v>
          </cell>
          <cell r="E4797">
            <v>84.98</v>
          </cell>
        </row>
        <row r="4798">
          <cell r="B4798" t="str">
            <v>525102</v>
          </cell>
          <cell r="C4798" t="str">
            <v>REDUCAO EXC.FOFO C/ FG PN-10/16/25 100X80MM(9KG)</v>
          </cell>
          <cell r="D4798" t="str">
            <v>UN</v>
          </cell>
          <cell r="E4798">
            <v>226.49</v>
          </cell>
        </row>
        <row r="4799">
          <cell r="B4799" t="str">
            <v>525103</v>
          </cell>
          <cell r="C4799" t="str">
            <v>REDUCAO EXC.FOFO C/ FG PN-10/16/25 150X80MM(17KG)</v>
          </cell>
          <cell r="D4799" t="str">
            <v>UN</v>
          </cell>
          <cell r="E4799">
            <v>355.66</v>
          </cell>
        </row>
        <row r="4800">
          <cell r="B4800" t="str">
            <v>525104</v>
          </cell>
          <cell r="C4800" t="str">
            <v>REDUCAO EXCENT.FOFO C/FG PN-10 150X100MM (15KG)</v>
          </cell>
          <cell r="D4800" t="str">
            <v>UN</v>
          </cell>
          <cell r="E4800">
            <v>362.78</v>
          </cell>
        </row>
        <row r="4801">
          <cell r="B4801" t="str">
            <v>525105</v>
          </cell>
          <cell r="C4801" t="str">
            <v>REDUCAO EXCENT.FOFO C/FG PN-10 150X125MM (22KG)</v>
          </cell>
          <cell r="D4801" t="str">
            <v>UN</v>
          </cell>
          <cell r="E4801">
            <v>0</v>
          </cell>
        </row>
        <row r="4802">
          <cell r="B4802" t="str">
            <v>525106</v>
          </cell>
          <cell r="C4802" t="str">
            <v>REDUCAO EXCENT.FOFO C/FG PN-10 200X100MM (28KG)</v>
          </cell>
          <cell r="D4802" t="str">
            <v>UN</v>
          </cell>
          <cell r="E4802">
            <v>607.91999999999996</v>
          </cell>
        </row>
        <row r="4803">
          <cell r="B4803" t="str">
            <v>525107</v>
          </cell>
          <cell r="C4803" t="str">
            <v>REDUCAO EXCENT.FOFO C/FG PN-10 200X150MM (22KG)</v>
          </cell>
          <cell r="D4803" t="str">
            <v>UN</v>
          </cell>
          <cell r="E4803">
            <v>624.34</v>
          </cell>
        </row>
        <row r="4804">
          <cell r="B4804" t="str">
            <v>525108</v>
          </cell>
          <cell r="C4804" t="str">
            <v>REDUCAO EXCENT.FOFO C/FG PN-10 250X150MM (39KG)</v>
          </cell>
          <cell r="D4804" t="str">
            <v>UN</v>
          </cell>
          <cell r="E4804">
            <v>675.05</v>
          </cell>
        </row>
        <row r="4805">
          <cell r="B4805" t="str">
            <v>525109</v>
          </cell>
          <cell r="C4805" t="str">
            <v>REDUCAO EXCENT.FOFO C/FG PN-10 250X200MM (30KG)</v>
          </cell>
          <cell r="D4805" t="str">
            <v>UN</v>
          </cell>
          <cell r="E4805">
            <v>688.55</v>
          </cell>
        </row>
        <row r="4806">
          <cell r="B4806" t="str">
            <v>525110</v>
          </cell>
          <cell r="C4806" t="str">
            <v>REDUCAO EXCENT.FOFO C/FG PN-10 300X150MM (46KG)</v>
          </cell>
          <cell r="D4806" t="str">
            <v>UN</v>
          </cell>
          <cell r="E4806">
            <v>780.43</v>
          </cell>
        </row>
        <row r="4807">
          <cell r="B4807" t="str">
            <v>525111</v>
          </cell>
          <cell r="C4807" t="str">
            <v>REDUCAO EXCENT.FOFO C/FG PN-10 300X200MM (51KG)</v>
          </cell>
          <cell r="D4807" t="str">
            <v>UN</v>
          </cell>
          <cell r="E4807">
            <v>804.36</v>
          </cell>
        </row>
        <row r="4808">
          <cell r="B4808" t="str">
            <v>525112</v>
          </cell>
          <cell r="C4808" t="str">
            <v>REDUCAO EXCENT.FOFO C/ FG PN-10 300X250MM (40KG)</v>
          </cell>
          <cell r="D4808" t="str">
            <v>UN</v>
          </cell>
          <cell r="E4808">
            <v>820.45</v>
          </cell>
        </row>
        <row r="4809">
          <cell r="B4809" t="str">
            <v>525113</v>
          </cell>
          <cell r="C4809" t="str">
            <v>REDUCAO EXCENT.FOFO C/ FG PN-10 400X250MM (72KG)</v>
          </cell>
          <cell r="D4809" t="str">
            <v>UN</v>
          </cell>
          <cell r="E4809">
            <v>1227.3699999999999</v>
          </cell>
        </row>
        <row r="4810">
          <cell r="B4810" t="str">
            <v>525114</v>
          </cell>
          <cell r="C4810" t="str">
            <v>REDUCAO EXCENT.FOFO C/ FG PN-10 400X300MM (79KG)</v>
          </cell>
          <cell r="D4810" t="str">
            <v>UN</v>
          </cell>
          <cell r="E4810">
            <v>1405.15</v>
          </cell>
        </row>
        <row r="4811">
          <cell r="B4811" t="str">
            <v>525115</v>
          </cell>
          <cell r="C4811" t="str">
            <v>REDUCAO EXCENT.FOFO C/ FG PN-10 600X500MM(155KG)</v>
          </cell>
          <cell r="D4811" t="str">
            <v>UN</v>
          </cell>
          <cell r="E4811">
            <v>0</v>
          </cell>
        </row>
        <row r="4812">
          <cell r="B4812" t="str">
            <v>525116</v>
          </cell>
          <cell r="C4812" t="str">
            <v>REDUCAO EXCENT.FOFO C/ FG PN-10 900X800MM(315KG)</v>
          </cell>
          <cell r="D4812" t="str">
            <v>UN</v>
          </cell>
          <cell r="E4812">
            <v>0</v>
          </cell>
        </row>
        <row r="4813">
          <cell r="B4813" t="str">
            <v>525117</v>
          </cell>
          <cell r="C4813" t="str">
            <v>REDUCAO EXCENT.FOFO C/ FG PN-10 1000X900MM(390KG)</v>
          </cell>
          <cell r="D4813" t="str">
            <v>UN</v>
          </cell>
          <cell r="E4813">
            <v>0</v>
          </cell>
        </row>
        <row r="4814">
          <cell r="B4814" t="str">
            <v>525118</v>
          </cell>
          <cell r="C4814" t="str">
            <v>REDUCAO FOFO C/FG PN-10/16/25 80X50MM(8,7KG)</v>
          </cell>
          <cell r="D4814" t="str">
            <v>UN</v>
          </cell>
          <cell r="E4814">
            <v>84.35</v>
          </cell>
        </row>
        <row r="4815">
          <cell r="B4815" t="str">
            <v>525119</v>
          </cell>
          <cell r="C4815" t="str">
            <v>REDUCAO FOFO C/FG PN-10/16 80X60MM(7KG)</v>
          </cell>
          <cell r="D4815" t="str">
            <v>UN</v>
          </cell>
          <cell r="E4815">
            <v>0</v>
          </cell>
        </row>
        <row r="4816">
          <cell r="B4816" t="str">
            <v>525120</v>
          </cell>
          <cell r="C4816" t="str">
            <v>REDUCAO FOFO C/FG PN-10/16 80X75MM(9KG)</v>
          </cell>
          <cell r="D4816" t="str">
            <v>UN</v>
          </cell>
          <cell r="E4816">
            <v>96</v>
          </cell>
        </row>
        <row r="4817">
          <cell r="B4817" t="str">
            <v>525121</v>
          </cell>
          <cell r="C4817" t="str">
            <v>REDUCAO FOFO C/FG PN-10/16/25 100X50MM(8,6KG)</v>
          </cell>
          <cell r="D4817" t="str">
            <v>UN</v>
          </cell>
          <cell r="E4817">
            <v>193.67</v>
          </cell>
        </row>
        <row r="4818">
          <cell r="B4818" t="str">
            <v>525122</v>
          </cell>
          <cell r="C4818" t="str">
            <v>REDUCAO FOFO C/ FG PN-10/16/25 100 X 80MM (9,5KG)</v>
          </cell>
          <cell r="D4818" t="str">
            <v>UN</v>
          </cell>
          <cell r="E4818">
            <v>212.74</v>
          </cell>
        </row>
        <row r="4819">
          <cell r="B4819" t="str">
            <v>525123</v>
          </cell>
          <cell r="C4819" t="str">
            <v>REDUCAO FOFO C/ FG PN-10 125 X 100MM (24KG)</v>
          </cell>
          <cell r="D4819" t="str">
            <v>UN</v>
          </cell>
          <cell r="E4819">
            <v>0</v>
          </cell>
        </row>
        <row r="4820">
          <cell r="B4820" t="str">
            <v>525124</v>
          </cell>
          <cell r="C4820" t="str">
            <v>REDUCAO FOFO C/ FG PN-10/16/25 150 X 80MM (16,2KG)</v>
          </cell>
          <cell r="D4820" t="str">
            <v>UN</v>
          </cell>
          <cell r="E4820">
            <v>292.36</v>
          </cell>
        </row>
        <row r="4821">
          <cell r="B4821" t="str">
            <v>525125</v>
          </cell>
          <cell r="C4821" t="str">
            <v>REDUCAO FOFO C/ FG PN-10 150 X 100MM (15,5KG)</v>
          </cell>
          <cell r="D4821" t="str">
            <v>UN</v>
          </cell>
          <cell r="E4821">
            <v>297.5</v>
          </cell>
        </row>
        <row r="4822">
          <cell r="B4822" t="str">
            <v>525126</v>
          </cell>
          <cell r="C4822" t="str">
            <v>REDUCAO FOFO C/ FG PN-10 150 X 125MM (31KG)</v>
          </cell>
          <cell r="D4822" t="str">
            <v>UN</v>
          </cell>
          <cell r="E4822">
            <v>0</v>
          </cell>
        </row>
        <row r="4823">
          <cell r="B4823" t="str">
            <v>525127</v>
          </cell>
          <cell r="C4823" t="str">
            <v>REDUCAO FOFO C/ FG PN-10 200 X 100MM (30,5KG)</v>
          </cell>
          <cell r="D4823" t="str">
            <v>UN</v>
          </cell>
          <cell r="E4823">
            <v>688.54</v>
          </cell>
        </row>
        <row r="4824">
          <cell r="B4824" t="str">
            <v>525128</v>
          </cell>
          <cell r="C4824" t="str">
            <v>REDUCAO FOFO C/ FG PN-10 200 X 150MM (22KG)</v>
          </cell>
          <cell r="D4824" t="str">
            <v>UN</v>
          </cell>
          <cell r="E4824">
            <v>703.96</v>
          </cell>
        </row>
        <row r="4825">
          <cell r="B4825" t="str">
            <v>525129</v>
          </cell>
          <cell r="C4825" t="str">
            <v>REDUCAO FOFO C/ FG PN-10 250 X 100MM (40KG)</v>
          </cell>
          <cell r="D4825" t="str">
            <v>UN</v>
          </cell>
          <cell r="E4825">
            <v>0</v>
          </cell>
        </row>
        <row r="4826">
          <cell r="B4826" t="str">
            <v>525130</v>
          </cell>
          <cell r="C4826" t="str">
            <v>REDUCAO FOFO C/ FG PN-10 250 X 150MM (45KG)</v>
          </cell>
          <cell r="D4826" t="str">
            <v>UN</v>
          </cell>
          <cell r="E4826">
            <v>722.64</v>
          </cell>
        </row>
        <row r="4827">
          <cell r="B4827" t="str">
            <v>525131</v>
          </cell>
          <cell r="C4827" t="str">
            <v>REDUCAO FOFO C/ FG PN-10 250 X 200MM (30KG)</v>
          </cell>
          <cell r="D4827" t="str">
            <v>UN</v>
          </cell>
          <cell r="E4827">
            <v>737.1</v>
          </cell>
        </row>
        <row r="4828">
          <cell r="B4828" t="str">
            <v>525132</v>
          </cell>
          <cell r="C4828" t="str">
            <v>REDUCAO FOFO C/ FG PN-10 300 X 150MM (52KG)</v>
          </cell>
          <cell r="D4828" t="str">
            <v>UN</v>
          </cell>
          <cell r="E4828">
            <v>809.87</v>
          </cell>
        </row>
        <row r="4829">
          <cell r="B4829" t="str">
            <v>525133</v>
          </cell>
          <cell r="C4829" t="str">
            <v>REDUCAO FOFO C/ FG PN-10 300 X 200MM (58KG)</v>
          </cell>
          <cell r="D4829" t="str">
            <v>UN</v>
          </cell>
          <cell r="E4829">
            <v>826.08</v>
          </cell>
        </row>
        <row r="4830">
          <cell r="B4830" t="str">
            <v>525134</v>
          </cell>
          <cell r="C4830" t="str">
            <v>REDUCAO FOFO C/ FG PN-10 300 X 250MM (40KG)</v>
          </cell>
          <cell r="D4830" t="str">
            <v>UN</v>
          </cell>
          <cell r="E4830">
            <v>842.59</v>
          </cell>
        </row>
        <row r="4831">
          <cell r="B4831" t="str">
            <v>525135</v>
          </cell>
          <cell r="C4831" t="str">
            <v>REDUCAO FOFO C/ FG PN-10 350 X 200MM (79KG)</v>
          </cell>
          <cell r="D4831" t="str">
            <v>UN</v>
          </cell>
          <cell r="E4831">
            <v>993.07</v>
          </cell>
        </row>
        <row r="4832">
          <cell r="B4832" t="str">
            <v>525136</v>
          </cell>
          <cell r="C4832" t="str">
            <v>REDUCAO FOFO C/ FG PN-10 350 X 250MM (75KG)</v>
          </cell>
          <cell r="D4832" t="str">
            <v>UN</v>
          </cell>
          <cell r="E4832">
            <v>1131.4100000000001</v>
          </cell>
        </row>
        <row r="4833">
          <cell r="B4833" t="str">
            <v>525137</v>
          </cell>
          <cell r="C4833" t="str">
            <v>REDUCAO FOFO C/ FG PN-10 350 X 300MM (49,5KG)</v>
          </cell>
          <cell r="D4833" t="str">
            <v>UN</v>
          </cell>
          <cell r="E4833">
            <v>1136.48</v>
          </cell>
        </row>
        <row r="4834">
          <cell r="B4834" t="str">
            <v>525138</v>
          </cell>
          <cell r="C4834" t="str">
            <v>REDUCAO FOFO C/ FG PN-10 400 X 250MM (78KG)</v>
          </cell>
          <cell r="D4834" t="str">
            <v>UN</v>
          </cell>
          <cell r="E4834">
            <v>1020.6</v>
          </cell>
        </row>
        <row r="4835">
          <cell r="B4835" t="str">
            <v>525139</v>
          </cell>
          <cell r="C4835" t="str">
            <v>REDUCAO FOFO C/ FG PN-10 400 X 300MM (76KG)</v>
          </cell>
          <cell r="D4835" t="str">
            <v>UN</v>
          </cell>
          <cell r="E4835">
            <v>1022.6</v>
          </cell>
        </row>
        <row r="4836">
          <cell r="B4836" t="str">
            <v>525140</v>
          </cell>
          <cell r="C4836" t="str">
            <v>REDUCAO FOFO C/ FG PN-10 400 X 350MM (58KG)</v>
          </cell>
          <cell r="D4836" t="str">
            <v>UN</v>
          </cell>
          <cell r="E4836">
            <v>1102.97</v>
          </cell>
        </row>
        <row r="4837">
          <cell r="B4837" t="str">
            <v>525141</v>
          </cell>
          <cell r="C4837" t="str">
            <v>REDUCAO FOFO C/ FG PN-10 450 X 300MM (94KG)</v>
          </cell>
          <cell r="D4837" t="str">
            <v>UN</v>
          </cell>
          <cell r="E4837">
            <v>1376.8</v>
          </cell>
        </row>
        <row r="4838">
          <cell r="B4838" t="str">
            <v>525142</v>
          </cell>
          <cell r="C4838" t="str">
            <v>REDUCAO FOFO C/ FG PN-10 450 X 350MM (97KG)</v>
          </cell>
          <cell r="D4838" t="str">
            <v>UN</v>
          </cell>
          <cell r="E4838">
            <v>1410.82</v>
          </cell>
        </row>
        <row r="4839">
          <cell r="B4839" t="str">
            <v>525143</v>
          </cell>
          <cell r="C4839" t="str">
            <v>REDUCAO FOFO C/ FG PN-10 450 X 400MM (105KG)</v>
          </cell>
          <cell r="D4839" t="str">
            <v>UN</v>
          </cell>
          <cell r="E4839">
            <v>1439.04</v>
          </cell>
        </row>
        <row r="4840">
          <cell r="B4840" t="str">
            <v>525144</v>
          </cell>
          <cell r="C4840" t="str">
            <v>REDUCAO FOFO C/ FG PN-10 500 X 350MM (108KG)</v>
          </cell>
          <cell r="D4840" t="str">
            <v>UN</v>
          </cell>
          <cell r="E4840">
            <v>1563.22</v>
          </cell>
        </row>
        <row r="4841">
          <cell r="B4841" t="str">
            <v>525145</v>
          </cell>
          <cell r="C4841" t="str">
            <v>REDUCAO FOFO C/ FG PN-10 500 X 400MM (110KG)</v>
          </cell>
          <cell r="D4841" t="str">
            <v>UN</v>
          </cell>
          <cell r="E4841">
            <v>2939.06</v>
          </cell>
        </row>
        <row r="4842">
          <cell r="B4842" t="str">
            <v>525146</v>
          </cell>
          <cell r="C4842" t="str">
            <v>REDUCAO FOFO C/ FG PN-10 500 X 450MM (124KG)</v>
          </cell>
          <cell r="D4842" t="str">
            <v>UN</v>
          </cell>
          <cell r="E4842">
            <v>3151.04</v>
          </cell>
        </row>
        <row r="4843">
          <cell r="B4843" t="str">
            <v>525147</v>
          </cell>
          <cell r="C4843" t="str">
            <v>REDUCAO FOFO C/ FG PN-10 600 X 400MM (155KG)</v>
          </cell>
          <cell r="D4843" t="str">
            <v>UN</v>
          </cell>
          <cell r="E4843">
            <v>0</v>
          </cell>
        </row>
        <row r="4844">
          <cell r="B4844" t="str">
            <v>525148</v>
          </cell>
          <cell r="C4844" t="str">
            <v>REDUCAO FOFO C/ FG PN-10 600 X 450MM (158KG)</v>
          </cell>
          <cell r="D4844" t="str">
            <v>UN</v>
          </cell>
          <cell r="E4844">
            <v>0</v>
          </cell>
        </row>
        <row r="4845">
          <cell r="B4845" t="str">
            <v>525149</v>
          </cell>
          <cell r="C4845" t="str">
            <v>REDUCAO FOFO C/ FG PN-10 600 X 500MM (149KG)</v>
          </cell>
          <cell r="D4845" t="str">
            <v>UN</v>
          </cell>
          <cell r="E4845">
            <v>0</v>
          </cell>
        </row>
        <row r="4846">
          <cell r="B4846" t="str">
            <v>525150</v>
          </cell>
          <cell r="C4846" t="str">
            <v>REDUCAO FOFO C/ FG PN-10 700 X 600MM (195KG)</v>
          </cell>
          <cell r="D4846" t="str">
            <v>UN</v>
          </cell>
          <cell r="E4846">
            <v>0</v>
          </cell>
        </row>
        <row r="4847">
          <cell r="B4847" t="str">
            <v>525151</v>
          </cell>
          <cell r="C4847" t="str">
            <v>REDUCAO FOFO C/ FG PN-10 800 X 700MM (250KG)</v>
          </cell>
          <cell r="D4847" t="str">
            <v>UN</v>
          </cell>
          <cell r="E4847">
            <v>0</v>
          </cell>
        </row>
        <row r="4848">
          <cell r="B4848" t="str">
            <v>525152</v>
          </cell>
          <cell r="C4848" t="str">
            <v>REDUCAO FOFO C/ FG PN-10 900 X 800MM (308KG)</v>
          </cell>
          <cell r="D4848" t="str">
            <v>UN</v>
          </cell>
          <cell r="E4848">
            <v>0</v>
          </cell>
        </row>
        <row r="4849">
          <cell r="B4849" t="str">
            <v>525153</v>
          </cell>
          <cell r="C4849" t="str">
            <v>REDUCAO FOFO C/ FG PN-10 1000 X 900MM (373KG)</v>
          </cell>
          <cell r="D4849" t="str">
            <v>UN</v>
          </cell>
          <cell r="E4849">
            <v>0</v>
          </cell>
        </row>
        <row r="4850">
          <cell r="B4850" t="str">
            <v>525154</v>
          </cell>
          <cell r="C4850" t="str">
            <v>REDUCAO FOFO C/ FG PN-10 1200 X 1000MM (614KG)</v>
          </cell>
          <cell r="D4850" t="str">
            <v>UN</v>
          </cell>
          <cell r="E4850">
            <v>0</v>
          </cell>
        </row>
        <row r="4851">
          <cell r="B4851" t="str">
            <v>525155</v>
          </cell>
          <cell r="C4851" t="str">
            <v>REDUCAO FOFO C/ JM PN-10 700 X 500MM (316,7KG)</v>
          </cell>
          <cell r="D4851" t="str">
            <v>UN</v>
          </cell>
          <cell r="E4851">
            <v>0</v>
          </cell>
        </row>
        <row r="4852">
          <cell r="B4852" t="str">
            <v>525156</v>
          </cell>
          <cell r="C4852" t="str">
            <v>REDUCAO FOFO C/ JM PN-10 700 X 600MM (300,7KG))</v>
          </cell>
          <cell r="D4852" t="str">
            <v>UN</v>
          </cell>
          <cell r="E4852">
            <v>0</v>
          </cell>
        </row>
        <row r="4853">
          <cell r="B4853" t="str">
            <v>525157</v>
          </cell>
          <cell r="C4853" t="str">
            <v>REDUCAO FOFO C/ JM PN-10 800 X 600MM (429,5KG)</v>
          </cell>
          <cell r="D4853" t="str">
            <v>UN</v>
          </cell>
          <cell r="E4853">
            <v>0</v>
          </cell>
        </row>
        <row r="4854">
          <cell r="B4854" t="str">
            <v>525158</v>
          </cell>
          <cell r="C4854" t="str">
            <v>REDUCAO FOFO C/ JM PN-10 800 X 700MM (392KG)</v>
          </cell>
          <cell r="D4854" t="str">
            <v>UN</v>
          </cell>
          <cell r="E4854">
            <v>0</v>
          </cell>
        </row>
        <row r="4855">
          <cell r="B4855" t="str">
            <v>525159</v>
          </cell>
          <cell r="C4855" t="str">
            <v>REDUCAO FOFO C/ JM PN-10 900 X 700MM (520KG)</v>
          </cell>
          <cell r="D4855" t="str">
            <v>UN</v>
          </cell>
          <cell r="E4855">
            <v>0</v>
          </cell>
        </row>
        <row r="4856">
          <cell r="B4856" t="str">
            <v>525160</v>
          </cell>
          <cell r="C4856" t="str">
            <v>REDUCAO FOFO C/ JM PN-10 900 X 800MM (508,7KG)</v>
          </cell>
          <cell r="D4856" t="str">
            <v>UN</v>
          </cell>
          <cell r="E4856">
            <v>0</v>
          </cell>
        </row>
        <row r="4857">
          <cell r="B4857" t="str">
            <v>525161</v>
          </cell>
          <cell r="C4857" t="str">
            <v>REDUCAO FOFO C/ JM PN-10 1000 X 800MM (683,3KG)</v>
          </cell>
          <cell r="D4857" t="str">
            <v>UN</v>
          </cell>
          <cell r="E4857">
            <v>0</v>
          </cell>
        </row>
        <row r="4858">
          <cell r="B4858" t="str">
            <v>525162</v>
          </cell>
          <cell r="C4858" t="str">
            <v>REDUCAO FOFO C/ JM PN-10 1000 X 900MM (682,4KG)</v>
          </cell>
          <cell r="D4858" t="str">
            <v>UN</v>
          </cell>
          <cell r="E4858">
            <v>0</v>
          </cell>
        </row>
        <row r="4859">
          <cell r="B4859" t="str">
            <v>525163</v>
          </cell>
          <cell r="C4859" t="str">
            <v>REDUCAO FOFO C/ JM PN-10 1200 X 1000MM (1008KG)</v>
          </cell>
          <cell r="D4859" t="str">
            <v>UN</v>
          </cell>
          <cell r="E4859">
            <v>0</v>
          </cell>
        </row>
        <row r="4860">
          <cell r="B4860" t="str">
            <v>525164</v>
          </cell>
          <cell r="C4860" t="str">
            <v>REDUCAO FOFO PONTA/JE 80 X 75MM (4,7KG)</v>
          </cell>
          <cell r="D4860" t="str">
            <v>UN</v>
          </cell>
          <cell r="E4860">
            <v>0</v>
          </cell>
        </row>
        <row r="4861">
          <cell r="B4861" t="str">
            <v>525165</v>
          </cell>
          <cell r="C4861" t="str">
            <v>REDUCAO FOFO PONTA/JE 100 X 75MM (5,6KG)</v>
          </cell>
          <cell r="D4861" t="str">
            <v>UN</v>
          </cell>
          <cell r="E4861">
            <v>0</v>
          </cell>
        </row>
        <row r="4862">
          <cell r="B4862" t="str">
            <v>525166</v>
          </cell>
          <cell r="C4862" t="str">
            <v>REDUCAO FOFO PONTA/JE 2GS D=100 X 80MM (7,8KG)</v>
          </cell>
          <cell r="D4862" t="str">
            <v>UN</v>
          </cell>
          <cell r="E4862">
            <v>114.24</v>
          </cell>
        </row>
        <row r="4863">
          <cell r="B4863" t="str">
            <v>525167</v>
          </cell>
          <cell r="C4863" t="str">
            <v>REDUCAO FOFO PONTA/JE 2GS D=150 X 80MM (11,4KG)</v>
          </cell>
          <cell r="D4863" t="str">
            <v>UN</v>
          </cell>
          <cell r="E4863">
            <v>131.58000000000001</v>
          </cell>
        </row>
        <row r="4864">
          <cell r="B4864" t="str">
            <v>525168</v>
          </cell>
          <cell r="C4864" t="str">
            <v>REDUCAO FOFO PONTA/JE 2GS D=200 X 80MM (17KG)</v>
          </cell>
          <cell r="D4864" t="str">
            <v>UN</v>
          </cell>
          <cell r="E4864">
            <v>347.4</v>
          </cell>
        </row>
        <row r="4865">
          <cell r="B4865" t="str">
            <v>525169</v>
          </cell>
          <cell r="C4865" t="str">
            <v>REDUCAO FOFO PONTA/JE 200 X 100MM (16KG)</v>
          </cell>
          <cell r="D4865" t="str">
            <v>UN</v>
          </cell>
          <cell r="E4865">
            <v>351.97</v>
          </cell>
        </row>
        <row r="4866">
          <cell r="B4866" t="str">
            <v>525170</v>
          </cell>
          <cell r="C4866" t="str">
            <v>REDUCAO FOFO PONTA/JE 200 X 150MM (17KG)</v>
          </cell>
          <cell r="D4866" t="str">
            <v>UN</v>
          </cell>
          <cell r="E4866">
            <v>360.36</v>
          </cell>
        </row>
        <row r="4867">
          <cell r="B4867" t="str">
            <v>525171</v>
          </cell>
          <cell r="C4867" t="str">
            <v>REDUCAO FOFO PONTA/JE 250 X 100MM (23KG)</v>
          </cell>
          <cell r="D4867" t="str">
            <v>UN</v>
          </cell>
          <cell r="E4867">
            <v>0</v>
          </cell>
        </row>
        <row r="4868">
          <cell r="B4868" t="str">
            <v>525172</v>
          </cell>
          <cell r="C4868" t="str">
            <v>REDUCAO FOFO PONTA/JE 250 X 150MM (22KG)</v>
          </cell>
          <cell r="D4868" t="str">
            <v>UN</v>
          </cell>
          <cell r="E4868">
            <v>367.56</v>
          </cell>
        </row>
        <row r="4869">
          <cell r="B4869" t="str">
            <v>525173</v>
          </cell>
          <cell r="C4869" t="str">
            <v>REDUCAO FOFO PONTA/JE 250 X 200MM (20KG)</v>
          </cell>
          <cell r="D4869" t="str">
            <v>UN</v>
          </cell>
          <cell r="E4869">
            <v>374.92</v>
          </cell>
        </row>
        <row r="4870">
          <cell r="B4870" t="str">
            <v>525174</v>
          </cell>
          <cell r="C4870" t="str">
            <v>REDUCAO FOFO PONTA/JE 300 X 100MM (25,8KG)</v>
          </cell>
          <cell r="D4870" t="str">
            <v>UN</v>
          </cell>
          <cell r="E4870">
            <v>0</v>
          </cell>
        </row>
        <row r="4871">
          <cell r="B4871" t="str">
            <v>525175</v>
          </cell>
          <cell r="C4871" t="str">
            <v>REDUCAO FOFO PONTA/JE 300 X 150MM (29,6KG)</v>
          </cell>
          <cell r="D4871" t="str">
            <v>UN</v>
          </cell>
          <cell r="E4871">
            <v>313.85000000000002</v>
          </cell>
        </row>
        <row r="4872">
          <cell r="B4872" t="str">
            <v>525176</v>
          </cell>
          <cell r="C4872" t="str">
            <v>REDUCAO FOFO PONTA/JE 300 X 200MM (30KG)</v>
          </cell>
          <cell r="D4872" t="str">
            <v>UN</v>
          </cell>
          <cell r="E4872">
            <v>318.45999999999998</v>
          </cell>
        </row>
        <row r="4873">
          <cell r="B4873" t="str">
            <v>525177</v>
          </cell>
          <cell r="C4873" t="str">
            <v>REDUCAO FOFO PONTA/JE 300 X 250MM (28KG)</v>
          </cell>
          <cell r="D4873" t="str">
            <v>UN</v>
          </cell>
          <cell r="E4873">
            <v>558.01</v>
          </cell>
        </row>
        <row r="4874">
          <cell r="B4874" t="str">
            <v>525178</v>
          </cell>
          <cell r="C4874" t="str">
            <v>REDUCAO FOFO PONTA/JE 350 X 200MM (38KG)</v>
          </cell>
          <cell r="D4874" t="str">
            <v>UN</v>
          </cell>
          <cell r="E4874">
            <v>600.29999999999995</v>
          </cell>
        </row>
        <row r="4875">
          <cell r="B4875" t="str">
            <v>525179</v>
          </cell>
          <cell r="C4875" t="str">
            <v>REDUCAO FOFO PONTA/JE 350 X 250MM (36KG)</v>
          </cell>
          <cell r="D4875" t="str">
            <v>UN</v>
          </cell>
          <cell r="E4875">
            <v>612.29999999999995</v>
          </cell>
        </row>
        <row r="4876">
          <cell r="B4876" t="str">
            <v>525180</v>
          </cell>
          <cell r="C4876" t="str">
            <v>REDUCAO FOFO PONTA/JE 350 X 300MM (33KG)</v>
          </cell>
          <cell r="D4876" t="str">
            <v>UN</v>
          </cell>
          <cell r="E4876">
            <v>624.54999999999995</v>
          </cell>
        </row>
        <row r="4877">
          <cell r="B4877" t="str">
            <v>525181</v>
          </cell>
          <cell r="C4877" t="str">
            <v>REDUCAO FOFO PONTA/JE 400 X 250MM (48KG)</v>
          </cell>
          <cell r="D4877" t="str">
            <v>UN</v>
          </cell>
          <cell r="E4877">
            <v>661.62</v>
          </cell>
        </row>
        <row r="4878">
          <cell r="B4878" t="str">
            <v>525182</v>
          </cell>
          <cell r="C4878" t="str">
            <v>REDUCAO FOFO PONTA/JE 400 X 300MM (45KG)</v>
          </cell>
          <cell r="D4878" t="str">
            <v>UN</v>
          </cell>
          <cell r="E4878">
            <v>669.66</v>
          </cell>
        </row>
        <row r="4879">
          <cell r="B4879" t="str">
            <v>525183</v>
          </cell>
          <cell r="C4879" t="str">
            <v>REDUCAO FOFO PONTA/JE 400 X 350MM (41KG)</v>
          </cell>
          <cell r="D4879" t="str">
            <v>UN</v>
          </cell>
          <cell r="E4879">
            <v>683.06</v>
          </cell>
        </row>
        <row r="4880">
          <cell r="B4880" t="str">
            <v>525184</v>
          </cell>
          <cell r="C4880" t="str">
            <v>REDUCAO FOFO PONTA/JE 500 X 350MM (65KG)</v>
          </cell>
          <cell r="D4880" t="str">
            <v>UN</v>
          </cell>
          <cell r="E4880">
            <v>1058.54</v>
          </cell>
        </row>
        <row r="4881">
          <cell r="B4881" t="str">
            <v>525185</v>
          </cell>
          <cell r="C4881" t="str">
            <v>REDUCAO FOFO PONTA/JE 500 X 400MM (60KG)</v>
          </cell>
          <cell r="D4881" t="str">
            <v>UN</v>
          </cell>
          <cell r="E4881">
            <v>1040.3399999999999</v>
          </cell>
        </row>
        <row r="4882">
          <cell r="B4882" t="str">
            <v>525186</v>
          </cell>
          <cell r="C4882" t="str">
            <v>REDUCAO FOFO PONTA/JE 600 X 400MM (105KG)</v>
          </cell>
          <cell r="D4882" t="str">
            <v>UN</v>
          </cell>
          <cell r="E4882">
            <v>0</v>
          </cell>
        </row>
        <row r="4883">
          <cell r="B4883" t="str">
            <v>525187</v>
          </cell>
          <cell r="C4883" t="str">
            <v>REDUCAO FOFO PONTA/JE 600 X 500MM (90KG)</v>
          </cell>
          <cell r="D4883" t="str">
            <v>UN</v>
          </cell>
          <cell r="E4883">
            <v>0</v>
          </cell>
        </row>
        <row r="4884">
          <cell r="B4884" t="str">
            <v>525188</v>
          </cell>
          <cell r="C4884" t="str">
            <v>REDUCAO FOFO PONTA/JE-PVC 100 X 50MM (4,5KG)</v>
          </cell>
          <cell r="D4884" t="str">
            <v>UN</v>
          </cell>
          <cell r="E4884">
            <v>0</v>
          </cell>
        </row>
        <row r="4885">
          <cell r="B4885" t="str">
            <v>525189</v>
          </cell>
          <cell r="C4885" t="str">
            <v>REDUCAO FOFO PONTA/JE-PVC 100 X 75MM (4KG)</v>
          </cell>
          <cell r="D4885" t="str">
            <v>UN</v>
          </cell>
          <cell r="E4885">
            <v>0</v>
          </cell>
        </row>
        <row r="4886">
          <cell r="B4886" t="str">
            <v>525190</v>
          </cell>
          <cell r="C4886" t="str">
            <v>REDUCAO FOFO PONTA/JE-PVC 150 X 50MM (6KG)</v>
          </cell>
          <cell r="D4886" t="str">
            <v>UN</v>
          </cell>
          <cell r="E4886">
            <v>0</v>
          </cell>
        </row>
        <row r="4887">
          <cell r="B4887" t="str">
            <v>525191</v>
          </cell>
          <cell r="C4887" t="str">
            <v>REDUCAO FOFO PONTA/JE-PVC 150 X 75MM (7,6KG)</v>
          </cell>
          <cell r="D4887" t="str">
            <v>UN</v>
          </cell>
          <cell r="E4887">
            <v>0</v>
          </cell>
        </row>
        <row r="4888">
          <cell r="B4888" t="str">
            <v>525192</v>
          </cell>
          <cell r="C4888" t="str">
            <v>REDUCAO FOFO PONTA/JE-PVC 150 X 100MM (10,6KG)</v>
          </cell>
          <cell r="D4888" t="str">
            <v>UN</v>
          </cell>
          <cell r="E4888">
            <v>0</v>
          </cell>
        </row>
        <row r="4889">
          <cell r="B4889" t="str">
            <v>525193</v>
          </cell>
          <cell r="C4889" t="str">
            <v>REDUCAO FOFO PONTA/JE-PVC 200 X 100MM (9,1KG)</v>
          </cell>
          <cell r="D4889" t="str">
            <v>UN</v>
          </cell>
          <cell r="E4889">
            <v>0</v>
          </cell>
        </row>
        <row r="4890">
          <cell r="B4890" t="str">
            <v>525194</v>
          </cell>
          <cell r="C4890" t="str">
            <v>REDUCAO FOFO PONTA/JE-PVC 250 X 100MM (11,5KG)</v>
          </cell>
          <cell r="D4890" t="str">
            <v>UN</v>
          </cell>
          <cell r="E4890">
            <v>0</v>
          </cell>
        </row>
        <row r="4891">
          <cell r="B4891" t="str">
            <v>525195</v>
          </cell>
          <cell r="C4891" t="str">
            <v>REDUCAO EXCENT.FOFO C/ FG PN-16 150 X 100MM (15KG)</v>
          </cell>
          <cell r="D4891" t="str">
            <v>UN</v>
          </cell>
          <cell r="E4891">
            <v>362.78</v>
          </cell>
        </row>
        <row r="4892">
          <cell r="B4892" t="str">
            <v>525196</v>
          </cell>
          <cell r="C4892" t="str">
            <v>REDUCAO EXCENT.FOFO C/ FG PN-16 200 X 100MM (28KG)</v>
          </cell>
          <cell r="D4892" t="str">
            <v>UN</v>
          </cell>
          <cell r="E4892">
            <v>620.08000000000004</v>
          </cell>
        </row>
        <row r="4893">
          <cell r="B4893" t="str">
            <v>525197</v>
          </cell>
          <cell r="C4893" t="str">
            <v>REDUCAO EXCENT.FOFO C/ FG PN-16 200 X 150MM (22KG)</v>
          </cell>
          <cell r="D4893" t="str">
            <v>UN</v>
          </cell>
          <cell r="E4893">
            <v>636.84</v>
          </cell>
        </row>
        <row r="4894">
          <cell r="B4894" t="str">
            <v>525198</v>
          </cell>
          <cell r="C4894" t="str">
            <v>REDUCAO EXCENT.FOFO C/ FG PN-16 250 X 150MM (39KG)</v>
          </cell>
          <cell r="D4894" t="str">
            <v>UN</v>
          </cell>
          <cell r="E4894">
            <v>688.55</v>
          </cell>
        </row>
        <row r="4895">
          <cell r="B4895" t="str">
            <v>525199</v>
          </cell>
          <cell r="C4895" t="str">
            <v>REDUCAO EXCENT.FOFO C/ FG PN-16 250 X 200MM (30KG)</v>
          </cell>
          <cell r="D4895" t="str">
            <v>UN</v>
          </cell>
          <cell r="E4895">
            <v>702.32</v>
          </cell>
        </row>
        <row r="4896">
          <cell r="B4896" t="str">
            <v>525201</v>
          </cell>
          <cell r="C4896" t="str">
            <v>REDUCAO EXCENT.FOFO C/ FG PN-16 300 X 150MM (46KG)</v>
          </cell>
          <cell r="D4896" t="str">
            <v>UN</v>
          </cell>
          <cell r="E4896">
            <v>796.04</v>
          </cell>
        </row>
        <row r="4897">
          <cell r="B4897" t="str">
            <v>525202</v>
          </cell>
          <cell r="C4897" t="str">
            <v>REDUCAO EXCENT.FOFO C/ FG PN-16 300 X 200MM (51KG)</v>
          </cell>
          <cell r="D4897" t="str">
            <v>UN</v>
          </cell>
          <cell r="E4897">
            <v>820.45</v>
          </cell>
        </row>
        <row r="4898">
          <cell r="B4898" t="str">
            <v>525203</v>
          </cell>
          <cell r="C4898" t="str">
            <v>REDUCAO EXCENT.FOFO C/ FG PN-16 300 X 250MM (40KG)</v>
          </cell>
          <cell r="D4898" t="str">
            <v>UN</v>
          </cell>
          <cell r="E4898">
            <v>836.86</v>
          </cell>
        </row>
        <row r="4899">
          <cell r="B4899" t="str">
            <v>525204</v>
          </cell>
          <cell r="C4899" t="str">
            <v>REDUCAO EXCENT.FOFO C/ FG PN-16 400 X 250MM (77KG)</v>
          </cell>
          <cell r="D4899" t="str">
            <v>UN</v>
          </cell>
          <cell r="E4899">
            <v>1251.9100000000001</v>
          </cell>
        </row>
        <row r="4900">
          <cell r="B4900" t="str">
            <v>525205</v>
          </cell>
          <cell r="C4900" t="str">
            <v>REDUCAO EXCENT.FOFO C/ FG PN-16 400 X 300MM (84KG)</v>
          </cell>
          <cell r="D4900" t="str">
            <v>UN</v>
          </cell>
          <cell r="E4900">
            <v>1433.24</v>
          </cell>
        </row>
        <row r="4901">
          <cell r="B4901" t="str">
            <v>525206</v>
          </cell>
          <cell r="C4901" t="str">
            <v>REDUCAO FOFO C/ FG PN-16 150 X 100MM (15,5KG)</v>
          </cell>
          <cell r="D4901" t="str">
            <v>UN</v>
          </cell>
          <cell r="E4901">
            <v>297.5</v>
          </cell>
        </row>
        <row r="4902">
          <cell r="B4902" t="str">
            <v>525207</v>
          </cell>
          <cell r="C4902" t="str">
            <v>REDUCAO FOFO C/ FG PN-16 200 X 100MM (30,5KG)</v>
          </cell>
          <cell r="D4902" t="str">
            <v>UN</v>
          </cell>
          <cell r="E4902">
            <v>702.31</v>
          </cell>
        </row>
        <row r="4903">
          <cell r="B4903" t="str">
            <v>525208</v>
          </cell>
          <cell r="C4903" t="str">
            <v>REDUCAO FOFO C/ FG PN-16 200 X 150MM (22KG)</v>
          </cell>
          <cell r="D4903" t="str">
            <v>UN</v>
          </cell>
          <cell r="E4903">
            <v>718.03</v>
          </cell>
        </row>
        <row r="4904">
          <cell r="B4904" t="str">
            <v>525209</v>
          </cell>
          <cell r="C4904" t="str">
            <v>REDUCAO FOFO C/ FG PN-16 250 X 150MM (45KG)</v>
          </cell>
          <cell r="D4904" t="str">
            <v>UN</v>
          </cell>
          <cell r="E4904">
            <v>737.1</v>
          </cell>
        </row>
        <row r="4905">
          <cell r="B4905" t="str">
            <v>525210</v>
          </cell>
          <cell r="C4905" t="str">
            <v>REDUCAO FOFO C/ FG PN-16 250 X 200MM (30KG)</v>
          </cell>
          <cell r="D4905" t="str">
            <v>UN</v>
          </cell>
          <cell r="E4905">
            <v>751.85</v>
          </cell>
        </row>
        <row r="4906">
          <cell r="B4906" t="str">
            <v>525211</v>
          </cell>
          <cell r="C4906" t="str">
            <v>REDUCAO FOFO C/ FG PN-16 300 X 150MM (52KG)</v>
          </cell>
          <cell r="D4906" t="str">
            <v>UN</v>
          </cell>
          <cell r="E4906">
            <v>826.08</v>
          </cell>
        </row>
        <row r="4907">
          <cell r="B4907" t="str">
            <v>525212</v>
          </cell>
          <cell r="C4907" t="str">
            <v>REDUCAO FOFO C/ FG PN-16 300 X 200MM (58KG)</v>
          </cell>
          <cell r="D4907" t="str">
            <v>UN</v>
          </cell>
          <cell r="E4907">
            <v>842.59</v>
          </cell>
        </row>
        <row r="4908">
          <cell r="B4908" t="str">
            <v>525213</v>
          </cell>
          <cell r="C4908" t="str">
            <v>REDUCAO FOFO C/ FG PN-16 300 X 250MM (40KG)</v>
          </cell>
          <cell r="D4908" t="str">
            <v>UN</v>
          </cell>
          <cell r="E4908">
            <v>859.44</v>
          </cell>
        </row>
        <row r="4909">
          <cell r="B4909" t="str">
            <v>525214</v>
          </cell>
          <cell r="C4909" t="str">
            <v>REDUCAO FOFO C/ FG PN-16 350 X 200MM (82KG)</v>
          </cell>
          <cell r="D4909" t="str">
            <v>UN</v>
          </cell>
          <cell r="E4909">
            <v>1012.96</v>
          </cell>
        </row>
        <row r="4910">
          <cell r="B4910" t="str">
            <v>525215</v>
          </cell>
          <cell r="C4910" t="str">
            <v>REDUCAO FOFO C/ FG PN-16 350 X 250MM (78KG)</v>
          </cell>
          <cell r="D4910" t="str">
            <v>UN</v>
          </cell>
          <cell r="E4910">
            <v>1136.48</v>
          </cell>
        </row>
        <row r="4911">
          <cell r="B4911" t="str">
            <v>525216</v>
          </cell>
          <cell r="C4911" t="str">
            <v>REDUCAO FOFO C/ FG PN-16 350 X 300MM (52KG)</v>
          </cell>
          <cell r="D4911" t="str">
            <v>UN</v>
          </cell>
          <cell r="E4911">
            <v>1159.22</v>
          </cell>
        </row>
        <row r="4912">
          <cell r="B4912" t="str">
            <v>525217</v>
          </cell>
          <cell r="C4912" t="str">
            <v>REDUCAO FOFO C/ FG PN-16 400 X 250MM (84KG)</v>
          </cell>
          <cell r="D4912" t="str">
            <v>UN</v>
          </cell>
          <cell r="E4912">
            <v>1022.6</v>
          </cell>
        </row>
        <row r="4913">
          <cell r="B4913" t="str">
            <v>525218</v>
          </cell>
          <cell r="C4913" t="str">
            <v>REDUCAO FOFO C/ FG PN-16 400 X 300MM (82KG)</v>
          </cell>
          <cell r="D4913" t="str">
            <v>UN</v>
          </cell>
          <cell r="E4913">
            <v>1041.02</v>
          </cell>
        </row>
        <row r="4914">
          <cell r="B4914" t="str">
            <v>525219</v>
          </cell>
          <cell r="C4914" t="str">
            <v>REDUCAO FOFO C/ FG PN-16 400 X 350MM (67KG)</v>
          </cell>
          <cell r="D4914" t="str">
            <v>UN</v>
          </cell>
          <cell r="E4914">
            <v>1108.0999999999999</v>
          </cell>
        </row>
        <row r="4915">
          <cell r="B4915" t="str">
            <v>525220</v>
          </cell>
          <cell r="C4915" t="str">
            <v>REDUCAO FOFO C/ FG PN-16 450 X 300MM (101KG)</v>
          </cell>
          <cell r="D4915" t="str">
            <v>UN</v>
          </cell>
          <cell r="E4915">
            <v>1374.02</v>
          </cell>
        </row>
        <row r="4916">
          <cell r="B4916" t="str">
            <v>525221</v>
          </cell>
          <cell r="C4916" t="str">
            <v>REDUCAO FOFO C/ FG PN-16 450 X 350MM (107KG)</v>
          </cell>
          <cell r="D4916" t="str">
            <v>UN</v>
          </cell>
          <cell r="E4916">
            <v>1396.32</v>
          </cell>
        </row>
        <row r="4917">
          <cell r="B4917" t="str">
            <v>525222</v>
          </cell>
          <cell r="C4917" t="str">
            <v>REDUCAO FOFO C/ FG PN-16 450 X 400MM (119KG)</v>
          </cell>
          <cell r="D4917" t="str">
            <v>UN</v>
          </cell>
          <cell r="E4917">
            <v>1449.4</v>
          </cell>
        </row>
        <row r="4918">
          <cell r="B4918" t="str">
            <v>525223</v>
          </cell>
          <cell r="C4918" t="str">
            <v>REDUCAO FOFO C/ FG PN-16 500 X 350MM (126KG)</v>
          </cell>
          <cell r="D4918" t="str">
            <v>UN</v>
          </cell>
          <cell r="E4918">
            <v>1560.19</v>
          </cell>
        </row>
        <row r="4919">
          <cell r="B4919" t="str">
            <v>525224</v>
          </cell>
          <cell r="C4919" t="str">
            <v>REDUCAO FOFO C/ FG PN-16 500 X 400MM (130KG)</v>
          </cell>
          <cell r="D4919" t="str">
            <v>UN</v>
          </cell>
          <cell r="E4919">
            <v>3096.48</v>
          </cell>
        </row>
        <row r="4920">
          <cell r="B4920" t="str">
            <v>525225</v>
          </cell>
          <cell r="C4920" t="str">
            <v>REDUCAO FOFO C/ FG PN-16 500 X 450MM (147KG)</v>
          </cell>
          <cell r="D4920" t="str">
            <v>UN</v>
          </cell>
          <cell r="E4920">
            <v>3214.07</v>
          </cell>
        </row>
        <row r="4921">
          <cell r="B4921" t="str">
            <v>525226</v>
          </cell>
          <cell r="C4921" t="str">
            <v>REDUCAO FOFO C/ FG PN-16 600 X 400MM (187KG)</v>
          </cell>
          <cell r="D4921" t="str">
            <v>UN</v>
          </cell>
          <cell r="E4921">
            <v>0</v>
          </cell>
        </row>
        <row r="4922">
          <cell r="B4922" t="str">
            <v>525227</v>
          </cell>
          <cell r="C4922" t="str">
            <v>REDUCAO FOFO C/ FG PN-16 600 X 450MM (192KG)</v>
          </cell>
          <cell r="D4922" t="str">
            <v>UN</v>
          </cell>
          <cell r="E4922">
            <v>0</v>
          </cell>
        </row>
        <row r="4923">
          <cell r="B4923" t="str">
            <v>525228</v>
          </cell>
          <cell r="C4923" t="str">
            <v>REDUCAO FOFO C/ FG PN-16 600 X 500MM (190KG)</v>
          </cell>
          <cell r="D4923" t="str">
            <v>UN</v>
          </cell>
          <cell r="E4923">
            <v>0</v>
          </cell>
        </row>
        <row r="4924">
          <cell r="B4924" t="str">
            <v>525229</v>
          </cell>
          <cell r="C4924" t="str">
            <v>REDUCAO FOFO C/ FG PN-16 700 X 600MM (236KG)</v>
          </cell>
          <cell r="D4924" t="str">
            <v>UN</v>
          </cell>
          <cell r="E4924">
            <v>0</v>
          </cell>
        </row>
        <row r="4925">
          <cell r="B4925" t="str">
            <v>525230</v>
          </cell>
          <cell r="C4925" t="str">
            <v>REDUCAO FOFO C/ FG PN-16 800 X 700MM (285KG)</v>
          </cell>
          <cell r="D4925" t="str">
            <v>UN</v>
          </cell>
          <cell r="E4925">
            <v>0</v>
          </cell>
        </row>
        <row r="4926">
          <cell r="B4926" t="str">
            <v>525231</v>
          </cell>
          <cell r="C4926" t="str">
            <v>REDUCAO FOFO C/ FG PN-16 900 X 800MM (352KG)</v>
          </cell>
          <cell r="D4926" t="str">
            <v>UN</v>
          </cell>
          <cell r="E4926">
            <v>0</v>
          </cell>
        </row>
        <row r="4927">
          <cell r="B4927" t="str">
            <v>525232</v>
          </cell>
          <cell r="C4927" t="str">
            <v>REDUCAO FOFO C/ FG PN-16 1000 X 900MM (438KG)</v>
          </cell>
          <cell r="D4927" t="str">
            <v>UN</v>
          </cell>
          <cell r="E4927">
            <v>0</v>
          </cell>
        </row>
        <row r="4928">
          <cell r="B4928" t="str">
            <v>525233</v>
          </cell>
          <cell r="C4928" t="str">
            <v>REDUCAO FOFO C/ FG PN-16 1200 X 1000MM (720KG)</v>
          </cell>
          <cell r="D4928" t="str">
            <v>UN</v>
          </cell>
          <cell r="E4928">
            <v>0</v>
          </cell>
        </row>
        <row r="4929">
          <cell r="B4929" t="str">
            <v>525234</v>
          </cell>
          <cell r="C4929" t="str">
            <v>REDUCAO EXCENT.FOFO C/ FG PN-25 150 X 100MM (17KG)</v>
          </cell>
          <cell r="D4929" t="str">
            <v>UN</v>
          </cell>
          <cell r="E4929">
            <v>0</v>
          </cell>
        </row>
        <row r="4930">
          <cell r="B4930" t="str">
            <v>525235</v>
          </cell>
          <cell r="C4930" t="str">
            <v>REDUCAO EXCENT.FOFO C/ FG PN-25 200 X 100MM (30KG)</v>
          </cell>
          <cell r="D4930" t="str">
            <v>UN</v>
          </cell>
          <cell r="E4930">
            <v>0</v>
          </cell>
        </row>
        <row r="4931">
          <cell r="B4931" t="str">
            <v>525236</v>
          </cell>
          <cell r="C4931" t="str">
            <v>REDUCAO EXCENT.FOFO C/ FG PN-25 200 X 150MM (25KG)</v>
          </cell>
          <cell r="D4931" t="str">
            <v>UN</v>
          </cell>
          <cell r="E4931">
            <v>0</v>
          </cell>
        </row>
        <row r="4932">
          <cell r="B4932" t="str">
            <v>525237</v>
          </cell>
          <cell r="C4932" t="str">
            <v>REDUCAO EXCENT.FOFO C/ FG PN-25 250 X 150MM (43KG)</v>
          </cell>
          <cell r="D4932" t="str">
            <v>UN</v>
          </cell>
          <cell r="E4932">
            <v>0</v>
          </cell>
        </row>
        <row r="4933">
          <cell r="B4933" t="str">
            <v>525238</v>
          </cell>
          <cell r="C4933" t="str">
            <v>REDUCAO EXCENT.FOFO C/ FG PN-25 250 X 200MM (35KG)</v>
          </cell>
          <cell r="D4933" t="str">
            <v>UN</v>
          </cell>
          <cell r="E4933">
            <v>0</v>
          </cell>
        </row>
        <row r="4934">
          <cell r="B4934" t="str">
            <v>525239</v>
          </cell>
          <cell r="C4934" t="str">
            <v>REDUCAO EXCENT.FOFO C/ FG PN-25 300 X 150MM (52KG)</v>
          </cell>
          <cell r="D4934" t="str">
            <v>UN</v>
          </cell>
          <cell r="E4934">
            <v>0</v>
          </cell>
        </row>
        <row r="4935">
          <cell r="B4935" t="str">
            <v>525240</v>
          </cell>
          <cell r="C4935" t="str">
            <v>REDUCAO EXCENT.FOFO C/ FG PN-25 300 X 200MM (58KG)</v>
          </cell>
          <cell r="D4935" t="str">
            <v>UN</v>
          </cell>
          <cell r="E4935">
            <v>0</v>
          </cell>
        </row>
        <row r="4936">
          <cell r="B4936" t="str">
            <v>525241</v>
          </cell>
          <cell r="C4936" t="str">
            <v>REDUCAO EXCENT.FOFO C/ FG PN-25 300 X 250MM (49KG)</v>
          </cell>
          <cell r="D4936" t="str">
            <v>UN</v>
          </cell>
          <cell r="E4936">
            <v>0</v>
          </cell>
        </row>
        <row r="4937">
          <cell r="B4937" t="str">
            <v>525242</v>
          </cell>
          <cell r="C4937" t="str">
            <v>REDUCAO EXCENT.FOFO C/ FG PN-25 400 X 250MM (92KG)</v>
          </cell>
          <cell r="D4937" t="str">
            <v>UN</v>
          </cell>
          <cell r="E4937">
            <v>0</v>
          </cell>
        </row>
        <row r="4938">
          <cell r="B4938" t="str">
            <v>525243</v>
          </cell>
          <cell r="C4938" t="str">
            <v>REDUCAO EXCENT.FOFO C/ FG PN-25 400 X 300MM(101KG)</v>
          </cell>
          <cell r="D4938" t="str">
            <v>UN</v>
          </cell>
          <cell r="E4938">
            <v>0</v>
          </cell>
        </row>
        <row r="4939">
          <cell r="B4939" t="str">
            <v>525244</v>
          </cell>
          <cell r="C4939" t="str">
            <v>REDUCAO FOFO C/ FG PN-25 125 X 100MM (24KG)</v>
          </cell>
          <cell r="D4939" t="str">
            <v>UN</v>
          </cell>
          <cell r="E4939">
            <v>0</v>
          </cell>
        </row>
        <row r="4940">
          <cell r="B4940" t="str">
            <v>525245</v>
          </cell>
          <cell r="C4940" t="str">
            <v>REDUCAO FOFO C/ FG PN-25 150 X 100MM (17KG)</v>
          </cell>
          <cell r="D4940" t="str">
            <v>UN</v>
          </cell>
          <cell r="E4940">
            <v>0</v>
          </cell>
        </row>
        <row r="4941">
          <cell r="B4941" t="str">
            <v>525246</v>
          </cell>
          <cell r="C4941" t="str">
            <v>REDUCAO FOFO C/ FG PN-25 150 X 125MM (33KG)</v>
          </cell>
          <cell r="D4941" t="str">
            <v>UN</v>
          </cell>
          <cell r="E4941">
            <v>0</v>
          </cell>
        </row>
        <row r="4942">
          <cell r="B4942" t="str">
            <v>525247</v>
          </cell>
          <cell r="C4942" t="str">
            <v>REDUCAO FOFO C/ FG PN-25 200 X 100MM (33KG)</v>
          </cell>
          <cell r="D4942" t="str">
            <v>UN</v>
          </cell>
          <cell r="E4942">
            <v>0</v>
          </cell>
        </row>
        <row r="4943">
          <cell r="B4943" t="str">
            <v>525248</v>
          </cell>
          <cell r="C4943" t="str">
            <v>REDUCAO FOFO C/ FG PN-25 200 X 150MM (25KG)</v>
          </cell>
          <cell r="D4943" t="str">
            <v>UN</v>
          </cell>
          <cell r="E4943">
            <v>0</v>
          </cell>
        </row>
        <row r="4944">
          <cell r="B4944" t="str">
            <v>525249</v>
          </cell>
          <cell r="C4944" t="str">
            <v>REDUCAO FOFO C/ FG PN-25 250 X 150MM (49KG)</v>
          </cell>
          <cell r="D4944" t="str">
            <v>UN</v>
          </cell>
          <cell r="E4944">
            <v>0</v>
          </cell>
        </row>
        <row r="4945">
          <cell r="B4945" t="str">
            <v>525250</v>
          </cell>
          <cell r="C4945" t="str">
            <v>REDUCAO FOFO C/ FG PN-25 250 X 200MM (36KG)</v>
          </cell>
          <cell r="D4945" t="str">
            <v>UN</v>
          </cell>
          <cell r="E4945">
            <v>0</v>
          </cell>
        </row>
        <row r="4946">
          <cell r="B4946" t="str">
            <v>525251</v>
          </cell>
          <cell r="C4946" t="str">
            <v>REDUCAO FOFO C/ FG PN-25 300 X 150MM (58KG)</v>
          </cell>
          <cell r="D4946" t="str">
            <v>UN</v>
          </cell>
          <cell r="E4946">
            <v>0</v>
          </cell>
        </row>
        <row r="4947">
          <cell r="B4947" t="str">
            <v>525252</v>
          </cell>
          <cell r="C4947" t="str">
            <v>REDUCAO FOFO C/ FG PN-25 300 X 200MM (65KG)</v>
          </cell>
          <cell r="D4947" t="str">
            <v>UN</v>
          </cell>
          <cell r="E4947">
            <v>0</v>
          </cell>
        </row>
        <row r="4948">
          <cell r="B4948" t="str">
            <v>525253</v>
          </cell>
          <cell r="C4948" t="str">
            <v>REDUCAO FOFO C/ FG PN-25 300 X 250MM (49KG)</v>
          </cell>
          <cell r="D4948" t="str">
            <v>UN</v>
          </cell>
          <cell r="E4948">
            <v>0</v>
          </cell>
        </row>
        <row r="4949">
          <cell r="B4949" t="str">
            <v>525254</v>
          </cell>
          <cell r="C4949" t="str">
            <v>REDUCAO FOFO C/ FG PN-25 350 X 200MM (92KG)</v>
          </cell>
          <cell r="D4949" t="str">
            <v>UN</v>
          </cell>
          <cell r="E4949">
            <v>0</v>
          </cell>
        </row>
        <row r="4950">
          <cell r="B4950" t="str">
            <v>525255</v>
          </cell>
          <cell r="C4950" t="str">
            <v>REDUCAO FOFO C/ FG PN-25 350 X 250MM (89KG)</v>
          </cell>
          <cell r="D4950" t="str">
            <v>UN</v>
          </cell>
          <cell r="E4950">
            <v>0</v>
          </cell>
        </row>
        <row r="4951">
          <cell r="B4951" t="str">
            <v>525256</v>
          </cell>
          <cell r="C4951" t="str">
            <v>REDUCAO FOFO C/ FG PN-25 350 X 300MM (66KG)</v>
          </cell>
          <cell r="D4951" t="str">
            <v>UN</v>
          </cell>
          <cell r="E4951">
            <v>0</v>
          </cell>
        </row>
        <row r="4952">
          <cell r="B4952" t="str">
            <v>525257</v>
          </cell>
          <cell r="C4952" t="str">
            <v>REDUCAO FOFO C/ FG PN-25 400 X 250MM (98KG)</v>
          </cell>
          <cell r="D4952" t="str">
            <v>UN</v>
          </cell>
          <cell r="E4952">
            <v>0</v>
          </cell>
        </row>
        <row r="4953">
          <cell r="B4953" t="str">
            <v>525258</v>
          </cell>
          <cell r="C4953" t="str">
            <v>REDUCAO FOFO C/ FG PN-25 400 X 300MM (98KG)</v>
          </cell>
          <cell r="D4953" t="str">
            <v>UN</v>
          </cell>
          <cell r="E4953">
            <v>0</v>
          </cell>
        </row>
        <row r="4954">
          <cell r="B4954" t="str">
            <v>525259</v>
          </cell>
          <cell r="C4954" t="str">
            <v>REDUCAO FOFO C/ FG PN-25 400 X 350MM (86KG)</v>
          </cell>
          <cell r="D4954" t="str">
            <v>UN</v>
          </cell>
          <cell r="E4954">
            <v>0</v>
          </cell>
        </row>
        <row r="4955">
          <cell r="B4955" t="str">
            <v>525260</v>
          </cell>
          <cell r="C4955" t="str">
            <v>REDUCAO FOFO C/ FG PN-25 450 X 300MM (118KG)</v>
          </cell>
          <cell r="D4955" t="str">
            <v>UN</v>
          </cell>
          <cell r="E4955">
            <v>0</v>
          </cell>
        </row>
        <row r="4956">
          <cell r="B4956" t="str">
            <v>525261</v>
          </cell>
          <cell r="C4956" t="str">
            <v>REDUCAO FOFO C/ FG PN-25 450 X 350MM (127KG)</v>
          </cell>
          <cell r="D4956" t="str">
            <v>UN</v>
          </cell>
          <cell r="E4956">
            <v>0</v>
          </cell>
        </row>
        <row r="4957">
          <cell r="B4957" t="str">
            <v>525262</v>
          </cell>
          <cell r="C4957" t="str">
            <v>REDUCAO FOFO C/ FG PN-25 450 X 400MM (140KG)</v>
          </cell>
          <cell r="D4957" t="str">
            <v>UN</v>
          </cell>
          <cell r="E4957">
            <v>0</v>
          </cell>
        </row>
        <row r="4958">
          <cell r="B4958" t="str">
            <v>525263</v>
          </cell>
          <cell r="C4958" t="str">
            <v>REDUCAO FOFO C/ FG PN-25 500 X 350MM (146KG)</v>
          </cell>
          <cell r="D4958" t="str">
            <v>UN</v>
          </cell>
          <cell r="E4958">
            <v>0</v>
          </cell>
        </row>
        <row r="4959">
          <cell r="B4959" t="str">
            <v>525264</v>
          </cell>
          <cell r="C4959" t="str">
            <v>REDUCAO FOFO C/ FG PN-25 500 X 400MM (153KG)</v>
          </cell>
          <cell r="D4959" t="str">
            <v>UN</v>
          </cell>
          <cell r="E4959">
            <v>0</v>
          </cell>
        </row>
        <row r="4960">
          <cell r="B4960" t="str">
            <v>525265</v>
          </cell>
          <cell r="C4960" t="str">
            <v>REDUCAO FOFO C/ FG PN-25 500 X 450MM (170KG)</v>
          </cell>
          <cell r="D4960" t="str">
            <v>UN</v>
          </cell>
          <cell r="E4960">
            <v>0</v>
          </cell>
        </row>
        <row r="4961">
          <cell r="B4961" t="str">
            <v>525266</v>
          </cell>
          <cell r="C4961" t="str">
            <v>REDUCAO FOFO C/ FG PN-25 600 X 400MM (212KG)</v>
          </cell>
          <cell r="D4961" t="str">
            <v>UN</v>
          </cell>
          <cell r="E4961">
            <v>0</v>
          </cell>
        </row>
        <row r="4962">
          <cell r="B4962" t="str">
            <v>525267</v>
          </cell>
          <cell r="C4962" t="str">
            <v>REDUCAO FOFO C/ FG PN-25 600 X 450MM (217KG)</v>
          </cell>
          <cell r="D4962" t="str">
            <v>UN</v>
          </cell>
          <cell r="E4962">
            <v>0</v>
          </cell>
        </row>
        <row r="4963">
          <cell r="B4963" t="str">
            <v>525268</v>
          </cell>
          <cell r="C4963" t="str">
            <v>REDUCAO FOFO C/ FG PN-25 600 X 500MM (216KG)</v>
          </cell>
          <cell r="D4963" t="str">
            <v>UN</v>
          </cell>
          <cell r="E4963">
            <v>0</v>
          </cell>
        </row>
        <row r="4964">
          <cell r="B4964" t="str">
            <v>525269</v>
          </cell>
          <cell r="C4964" t="str">
            <v>REDUCAO FOFO C/ FG PN-25 700 X 600MM (285KG)</v>
          </cell>
          <cell r="D4964" t="str">
            <v>UN</v>
          </cell>
          <cell r="E4964">
            <v>0</v>
          </cell>
        </row>
        <row r="4965">
          <cell r="B4965" t="str">
            <v>525270</v>
          </cell>
          <cell r="C4965" t="str">
            <v>REDUCAO FOFO C/ FG PN-25 800 X 700MM (369KG)</v>
          </cell>
          <cell r="D4965" t="str">
            <v>UN</v>
          </cell>
          <cell r="E4965">
            <v>0</v>
          </cell>
        </row>
        <row r="4966">
          <cell r="B4966" t="str">
            <v>525271</v>
          </cell>
          <cell r="C4966" t="str">
            <v>REDUCAO FOFO C/ FG PN-25 900 X 800MM (461KG)</v>
          </cell>
          <cell r="D4966" t="str">
            <v>UN</v>
          </cell>
          <cell r="E4966">
            <v>0</v>
          </cell>
        </row>
        <row r="4967">
          <cell r="B4967" t="str">
            <v>525272</v>
          </cell>
          <cell r="C4967" t="str">
            <v>REDUCAO FOFO C/ FG PN-25 1000 X 900MM (576KG)</v>
          </cell>
          <cell r="D4967" t="str">
            <v>UN</v>
          </cell>
          <cell r="E4967">
            <v>0</v>
          </cell>
        </row>
        <row r="4968">
          <cell r="B4968" t="str">
            <v>525273</v>
          </cell>
          <cell r="C4968" t="str">
            <v>REDUCAO FOFO C/ FG PN-25 1200 X 1000MM (898KG)</v>
          </cell>
          <cell r="D4968" t="str">
            <v>UN</v>
          </cell>
          <cell r="E4968">
            <v>0</v>
          </cell>
        </row>
        <row r="4970">
          <cell r="B4970" t="str">
            <v>525300</v>
          </cell>
          <cell r="C4970" t="str">
            <v>TE EM FOFO (C31 - METALURGICA 100%)</v>
          </cell>
        </row>
        <row r="4971">
          <cell r="B4971" t="str">
            <v>525301</v>
          </cell>
          <cell r="C4971" t="str">
            <v>TE FOFO C/ FG PN-10/16/25 80 X 50MM (19KG)</v>
          </cell>
          <cell r="D4971" t="str">
            <v>UN</v>
          </cell>
          <cell r="E4971">
            <v>176.21</v>
          </cell>
        </row>
        <row r="4972">
          <cell r="B4972" t="str">
            <v>525302</v>
          </cell>
          <cell r="C4972" t="str">
            <v>TE FOFO C/ FG PN-10/16/25 80 X 80MM (15KG)</v>
          </cell>
          <cell r="D4972" t="str">
            <v>UN</v>
          </cell>
          <cell r="E4972">
            <v>191.7</v>
          </cell>
        </row>
        <row r="4973">
          <cell r="B4973" t="str">
            <v>525303</v>
          </cell>
          <cell r="C4973" t="str">
            <v>TE FOFO C/ FG PN-10 100 X 50MM (16KG)</v>
          </cell>
          <cell r="D4973" t="str">
            <v>UN</v>
          </cell>
          <cell r="E4973">
            <v>291.47000000000003</v>
          </cell>
        </row>
        <row r="4974">
          <cell r="B4974" t="str">
            <v>525304</v>
          </cell>
          <cell r="C4974" t="str">
            <v>TE FOFO C/ FG PN-10/16/25 100 X 80MM (19,5KG)</v>
          </cell>
          <cell r="D4974" t="str">
            <v>UN</v>
          </cell>
          <cell r="E4974">
            <v>367.99</v>
          </cell>
        </row>
        <row r="4975">
          <cell r="B4975" t="str">
            <v>525305</v>
          </cell>
          <cell r="C4975" t="str">
            <v>TE FOFO C/ FG PN-10 100 X 100MM (18,5KG)</v>
          </cell>
          <cell r="D4975" t="str">
            <v>UN</v>
          </cell>
          <cell r="E4975">
            <v>372.94</v>
          </cell>
        </row>
        <row r="4976">
          <cell r="B4976" t="str">
            <v>525306</v>
          </cell>
          <cell r="C4976" t="str">
            <v>TE FOFO C/ FG PN-10 150 X 50MM (26KG)</v>
          </cell>
          <cell r="D4976" t="str">
            <v>UN</v>
          </cell>
          <cell r="E4976">
            <v>466.33</v>
          </cell>
        </row>
        <row r="4977">
          <cell r="B4977" t="str">
            <v>525307</v>
          </cell>
          <cell r="C4977" t="str">
            <v>TE FOFO C/ FG PN-10/16/25 150 X 80MM (28KG)</v>
          </cell>
          <cell r="D4977" t="str">
            <v>UN</v>
          </cell>
          <cell r="E4977">
            <v>482.51</v>
          </cell>
        </row>
        <row r="4978">
          <cell r="B4978" t="str">
            <v>525308</v>
          </cell>
          <cell r="C4978" t="str">
            <v>TE FOFO C/ FG PN-10 150 X 100MM (28.5KG)</v>
          </cell>
          <cell r="D4978" t="str">
            <v>UN</v>
          </cell>
          <cell r="E4978">
            <v>500.6</v>
          </cell>
        </row>
        <row r="4979">
          <cell r="B4979" t="str">
            <v>525309</v>
          </cell>
          <cell r="C4979" t="str">
            <v>TE FOFO C/ FG PN-10 150 X 150MM (32KG)</v>
          </cell>
          <cell r="D4979" t="str">
            <v>UN</v>
          </cell>
          <cell r="E4979">
            <v>511.21</v>
          </cell>
        </row>
        <row r="4980">
          <cell r="B4980" t="str">
            <v>525310</v>
          </cell>
          <cell r="C4980" t="str">
            <v>TE FOFO C/ FG PN-10 200 X 50MM (48KG)</v>
          </cell>
          <cell r="D4980" t="str">
            <v>UN</v>
          </cell>
          <cell r="E4980">
            <v>0</v>
          </cell>
        </row>
        <row r="4981">
          <cell r="B4981" t="str">
            <v>525311</v>
          </cell>
          <cell r="C4981" t="str">
            <v>TE FOFO C/ FG PN-10/16/25 200 X 80MM (43,5KG)</v>
          </cell>
          <cell r="D4981" t="str">
            <v>UN</v>
          </cell>
          <cell r="E4981">
            <v>0</v>
          </cell>
        </row>
        <row r="4982">
          <cell r="B4982" t="str">
            <v>525312</v>
          </cell>
          <cell r="C4982" t="str">
            <v>TE FOFO C/ FG PN-10 200 X 100MM (41KG)</v>
          </cell>
          <cell r="D4982" t="str">
            <v>UN</v>
          </cell>
          <cell r="E4982">
            <v>750.54</v>
          </cell>
        </row>
        <row r="4983">
          <cell r="B4983" t="str">
            <v>525313</v>
          </cell>
          <cell r="C4983" t="str">
            <v>TE FOFO C/ FG PN-10 200 X 150MM (44KG)</v>
          </cell>
          <cell r="D4983" t="str">
            <v>UN</v>
          </cell>
          <cell r="E4983">
            <v>806.39</v>
          </cell>
        </row>
        <row r="4984">
          <cell r="B4984" t="str">
            <v>525314</v>
          </cell>
          <cell r="C4984" t="str">
            <v>TE FOFO C/ FG PN-10 200 X 200MM (47KG)</v>
          </cell>
          <cell r="D4984" t="str">
            <v>UN</v>
          </cell>
          <cell r="E4984">
            <v>866.41</v>
          </cell>
        </row>
        <row r="4985">
          <cell r="B4985" t="str">
            <v>525315</v>
          </cell>
          <cell r="C4985" t="str">
            <v>TE FOFO C/ FG PN-10 250 X 50MM (67KG)</v>
          </cell>
          <cell r="D4985" t="str">
            <v>UN</v>
          </cell>
          <cell r="E4985">
            <v>0</v>
          </cell>
        </row>
        <row r="4986">
          <cell r="B4986" t="str">
            <v>525316</v>
          </cell>
          <cell r="C4986" t="str">
            <v>TE FOFO C/ FG PN-10/16/25 250 X 80MM (69KG)</v>
          </cell>
          <cell r="D4986" t="str">
            <v>UN</v>
          </cell>
          <cell r="E4986">
            <v>0</v>
          </cell>
        </row>
        <row r="4987">
          <cell r="B4987" t="str">
            <v>525317</v>
          </cell>
          <cell r="C4987" t="str">
            <v>TE FOFO C/ FG PN-10 250 X 100MM (67KG)</v>
          </cell>
          <cell r="D4987" t="str">
            <v>UN</v>
          </cell>
          <cell r="E4987">
            <v>996.61</v>
          </cell>
        </row>
        <row r="4988">
          <cell r="B4988" t="str">
            <v>525318</v>
          </cell>
          <cell r="C4988" t="str">
            <v>TE FOFO C/ FG PN-10 250 X 200MM (73KG)</v>
          </cell>
          <cell r="D4988" t="str">
            <v>UN</v>
          </cell>
          <cell r="E4988">
            <v>1115.83</v>
          </cell>
        </row>
        <row r="4989">
          <cell r="B4989" t="str">
            <v>525319</v>
          </cell>
          <cell r="C4989" t="str">
            <v>TE FOFO C/ FG PN-10 250 X 250MM (80KG)</v>
          </cell>
          <cell r="D4989" t="str">
            <v>UN</v>
          </cell>
          <cell r="E4989">
            <v>1138.1600000000001</v>
          </cell>
        </row>
        <row r="4990">
          <cell r="B4990" t="str">
            <v>525320</v>
          </cell>
          <cell r="C4990" t="str">
            <v>TE FOFO C/ FG PN-10 300 X 100MM (92KG)</v>
          </cell>
          <cell r="D4990" t="str">
            <v>UN</v>
          </cell>
          <cell r="E4990">
            <v>1092.8900000000001</v>
          </cell>
        </row>
        <row r="4991">
          <cell r="B4991" t="str">
            <v>525321</v>
          </cell>
          <cell r="C4991" t="str">
            <v>TE FOFO C/ FG PN-10 300 X 200MM (100KG)</v>
          </cell>
          <cell r="D4991" t="str">
            <v>UN</v>
          </cell>
          <cell r="E4991">
            <v>1216.3800000000001</v>
          </cell>
        </row>
        <row r="4992">
          <cell r="B4992" t="str">
            <v>525322</v>
          </cell>
          <cell r="C4992" t="str">
            <v>TE FOFO C/ FG PN-10 300 X 300MM (119KG)</v>
          </cell>
          <cell r="D4992" t="str">
            <v>UN</v>
          </cell>
          <cell r="E4992">
            <v>1355.68</v>
          </cell>
        </row>
        <row r="4993">
          <cell r="B4993" t="str">
            <v>525323</v>
          </cell>
          <cell r="C4993" t="str">
            <v>TE FOFO C/ FG PN-10 350 X 100MM (112KG)</v>
          </cell>
          <cell r="D4993" t="str">
            <v>UN</v>
          </cell>
          <cell r="E4993">
            <v>1777.34</v>
          </cell>
        </row>
        <row r="4994">
          <cell r="B4994" t="str">
            <v>525324</v>
          </cell>
          <cell r="C4994" t="str">
            <v>TE FOFO C/ FG PN-10 350 X 200MM (117KG)</v>
          </cell>
          <cell r="D4994" t="str">
            <v>UN</v>
          </cell>
          <cell r="E4994">
            <v>1915.4</v>
          </cell>
        </row>
        <row r="4995">
          <cell r="B4995" t="str">
            <v>525325</v>
          </cell>
          <cell r="C4995" t="str">
            <v>TE FOFO C/ FG PN-10 350 X 300MM (133KG)</v>
          </cell>
          <cell r="D4995" t="str">
            <v>UN</v>
          </cell>
          <cell r="E4995">
            <v>1953.72</v>
          </cell>
        </row>
        <row r="4996">
          <cell r="B4996" t="str">
            <v>525326</v>
          </cell>
          <cell r="C4996" t="str">
            <v>TE FOFO C/ FG PN-10 350 X 350MM (139KG)</v>
          </cell>
          <cell r="D4996" t="str">
            <v>UN</v>
          </cell>
          <cell r="E4996">
            <v>1992.8</v>
          </cell>
        </row>
        <row r="4997">
          <cell r="B4997" t="str">
            <v>525327</v>
          </cell>
          <cell r="C4997" t="str">
            <v>TE FOFO C/ FG PN-10 400 X 100MM (138KG)</v>
          </cell>
          <cell r="D4997" t="str">
            <v>UN</v>
          </cell>
          <cell r="E4997">
            <v>3276.37</v>
          </cell>
        </row>
        <row r="4998">
          <cell r="B4998" t="str">
            <v>525328</v>
          </cell>
          <cell r="C4998" t="str">
            <v>TE FOFO C/ FG PN-10 400 X 200MM (142KG)</v>
          </cell>
          <cell r="D4998" t="str">
            <v>UN</v>
          </cell>
          <cell r="E4998">
            <v>3293.52</v>
          </cell>
        </row>
        <row r="4999">
          <cell r="B4999" t="str">
            <v>525329</v>
          </cell>
          <cell r="C4999" t="str">
            <v>TE FOFO C/ FG PN-10 400 X 300MM (159KG)</v>
          </cell>
          <cell r="D4999" t="str">
            <v>UN</v>
          </cell>
          <cell r="E4999">
            <v>3421.36</v>
          </cell>
        </row>
        <row r="5000">
          <cell r="B5000" t="str">
            <v>525330</v>
          </cell>
          <cell r="C5000" t="str">
            <v>TE FOFO C/ FG PN-10 400 X 400MM (172KG)</v>
          </cell>
          <cell r="D5000" t="str">
            <v>UN</v>
          </cell>
          <cell r="E5000">
            <v>3904.37</v>
          </cell>
        </row>
        <row r="5001">
          <cell r="B5001" t="str">
            <v>525331</v>
          </cell>
          <cell r="C5001" t="str">
            <v>TE FOFO C/ FG PN-10 450 X 100MM (173KG)</v>
          </cell>
          <cell r="D5001" t="str">
            <v>UN</v>
          </cell>
          <cell r="E5001">
            <v>3371.53</v>
          </cell>
        </row>
        <row r="5002">
          <cell r="B5002" t="str">
            <v>525332</v>
          </cell>
          <cell r="C5002" t="str">
            <v>TE FOFO C/ FG PN-10 450 X 200MM (180KG)</v>
          </cell>
          <cell r="D5002" t="str">
            <v>UN</v>
          </cell>
          <cell r="E5002">
            <v>3429.37</v>
          </cell>
        </row>
        <row r="5003">
          <cell r="B5003" t="str">
            <v>525333</v>
          </cell>
          <cell r="C5003" t="str">
            <v>TE FOFO C/ FG PN-10 450 X 300MM (187KG)</v>
          </cell>
          <cell r="D5003" t="str">
            <v>UN</v>
          </cell>
          <cell r="E5003">
            <v>3733.61</v>
          </cell>
        </row>
        <row r="5004">
          <cell r="B5004" t="str">
            <v>525334</v>
          </cell>
          <cell r="C5004" t="str">
            <v>TE FOFO C/ FG PN-10 450 X 400MM (204KG)</v>
          </cell>
          <cell r="D5004" t="str">
            <v>UN</v>
          </cell>
          <cell r="E5004">
            <v>3953.47</v>
          </cell>
        </row>
        <row r="5005">
          <cell r="B5005" t="str">
            <v>525335</v>
          </cell>
          <cell r="C5005" t="str">
            <v>TE FOFO C/ FG PN-10 450 X 450MM (207KG)</v>
          </cell>
          <cell r="D5005" t="str">
            <v>UN</v>
          </cell>
          <cell r="E5005">
            <v>4068.7</v>
          </cell>
        </row>
        <row r="5006">
          <cell r="B5006" t="str">
            <v>525336</v>
          </cell>
          <cell r="C5006" t="str">
            <v>TE FOFO C/ FG PN-10 500 X 100MM (205KG)</v>
          </cell>
          <cell r="D5006" t="str">
            <v>UN</v>
          </cell>
          <cell r="E5006">
            <v>4044.43</v>
          </cell>
        </row>
        <row r="5007">
          <cell r="B5007" t="str">
            <v>525337</v>
          </cell>
          <cell r="C5007" t="str">
            <v>TE FOFO C/ FG PN-10 500 X 200MM (209KG)</v>
          </cell>
          <cell r="D5007" t="str">
            <v>UN</v>
          </cell>
          <cell r="E5007">
            <v>4042.6</v>
          </cell>
        </row>
        <row r="5008">
          <cell r="B5008" t="str">
            <v>525338</v>
          </cell>
          <cell r="C5008" t="str">
            <v>TE FOFO C/ FG PN-10 500 X 300MM (219KG)</v>
          </cell>
          <cell r="D5008" t="str">
            <v>UN</v>
          </cell>
          <cell r="E5008">
            <v>4226.16</v>
          </cell>
        </row>
        <row r="5009">
          <cell r="B5009" t="str">
            <v>525339</v>
          </cell>
          <cell r="C5009" t="str">
            <v>TE FOFO C/ FG PN-10 500 X 400MM (234KG)</v>
          </cell>
          <cell r="D5009" t="str">
            <v>UN</v>
          </cell>
          <cell r="E5009">
            <v>4489.63</v>
          </cell>
        </row>
        <row r="5010">
          <cell r="B5010" t="str">
            <v>525340</v>
          </cell>
          <cell r="C5010" t="str">
            <v>TE FOFO C/ FG PN-10 500 X 500MM (243KG)</v>
          </cell>
          <cell r="D5010" t="str">
            <v>UN</v>
          </cell>
          <cell r="E5010">
            <v>4633.28</v>
          </cell>
        </row>
        <row r="5011">
          <cell r="B5011" t="str">
            <v>525341</v>
          </cell>
          <cell r="C5011" t="str">
            <v>TE FOFO C/ FG PN-10 600 X 100MM (298KG)</v>
          </cell>
          <cell r="D5011" t="str">
            <v>UN</v>
          </cell>
          <cell r="E5011">
            <v>0</v>
          </cell>
        </row>
        <row r="5012">
          <cell r="B5012" t="str">
            <v>525342</v>
          </cell>
          <cell r="C5012" t="str">
            <v>TE FOFO C/ FG PN-10 600 X 200MM (293KG)</v>
          </cell>
          <cell r="D5012" t="str">
            <v>UN</v>
          </cell>
          <cell r="E5012">
            <v>0</v>
          </cell>
        </row>
        <row r="5013">
          <cell r="B5013" t="str">
            <v>525343</v>
          </cell>
          <cell r="C5013" t="str">
            <v>TE FOFO C/ FG PN-10 600 X 300MM (303KG)</v>
          </cell>
          <cell r="D5013" t="str">
            <v>UN</v>
          </cell>
          <cell r="E5013">
            <v>0</v>
          </cell>
        </row>
        <row r="5014">
          <cell r="B5014" t="str">
            <v>525344</v>
          </cell>
          <cell r="C5014" t="str">
            <v>TE FOFO C/ FG PN-10 600 X 400MM (316KG)</v>
          </cell>
          <cell r="D5014" t="str">
            <v>UN</v>
          </cell>
          <cell r="E5014">
            <v>0</v>
          </cell>
        </row>
        <row r="5015">
          <cell r="B5015" t="str">
            <v>525345</v>
          </cell>
          <cell r="C5015" t="str">
            <v>TE FOFO C/ FG PN-10 600 X 500MM (313KG)</v>
          </cell>
          <cell r="D5015" t="str">
            <v>UN</v>
          </cell>
          <cell r="E5015">
            <v>0</v>
          </cell>
        </row>
        <row r="5016">
          <cell r="B5016" t="str">
            <v>525346</v>
          </cell>
          <cell r="C5016" t="str">
            <v>TE FOFO C/ FG PN-10 600 X 600MM (352KG)</v>
          </cell>
          <cell r="D5016" t="str">
            <v>UN</v>
          </cell>
          <cell r="E5016">
            <v>0</v>
          </cell>
        </row>
        <row r="5017">
          <cell r="B5017" t="str">
            <v>525347</v>
          </cell>
          <cell r="C5017" t="str">
            <v>TE FOFO C/ FG PN-10 700 X 200MM (267KG)</v>
          </cell>
          <cell r="D5017" t="str">
            <v>UN</v>
          </cell>
          <cell r="E5017">
            <v>0</v>
          </cell>
        </row>
        <row r="5018">
          <cell r="B5018" t="str">
            <v>525348</v>
          </cell>
          <cell r="C5018" t="str">
            <v>TE FOFO C/ FG PN-10 700 X 400MM (341KG)</v>
          </cell>
          <cell r="D5018" t="str">
            <v>UN</v>
          </cell>
          <cell r="E5018">
            <v>0</v>
          </cell>
        </row>
        <row r="5019">
          <cell r="B5019" t="str">
            <v>525349</v>
          </cell>
          <cell r="C5019" t="str">
            <v>TE FOFO C/ FG PN-10 700 X 700MM (478KG)</v>
          </cell>
          <cell r="D5019" t="str">
            <v>UN</v>
          </cell>
          <cell r="E5019">
            <v>0</v>
          </cell>
        </row>
        <row r="5020">
          <cell r="B5020" t="str">
            <v>525350</v>
          </cell>
          <cell r="C5020" t="str">
            <v>TE FOFO C/ FG PN-10 800 X 200MM (350KG)</v>
          </cell>
          <cell r="D5020" t="str">
            <v>UN</v>
          </cell>
          <cell r="E5020">
            <v>0</v>
          </cell>
        </row>
        <row r="5021">
          <cell r="B5021" t="str">
            <v>525351</v>
          </cell>
          <cell r="C5021" t="str">
            <v>TE FOFO C/ FG PN-10 800 X 400MM (438KG)</v>
          </cell>
          <cell r="D5021" t="str">
            <v>UN</v>
          </cell>
          <cell r="E5021">
            <v>0</v>
          </cell>
        </row>
        <row r="5022">
          <cell r="B5022" t="str">
            <v>525352</v>
          </cell>
          <cell r="C5022" t="str">
            <v>TE FOFO C/ FG PN-10 800 X 600MM (609KG)</v>
          </cell>
          <cell r="D5022" t="str">
            <v>UN</v>
          </cell>
          <cell r="E5022">
            <v>0</v>
          </cell>
        </row>
        <row r="5023">
          <cell r="B5023" t="str">
            <v>525353</v>
          </cell>
          <cell r="C5023" t="str">
            <v>TE FOFO C/ FG PN-10 800 X 800MM (658KG)</v>
          </cell>
          <cell r="D5023" t="str">
            <v>UN</v>
          </cell>
          <cell r="E5023">
            <v>0</v>
          </cell>
        </row>
        <row r="5024">
          <cell r="B5024" t="str">
            <v>525354</v>
          </cell>
          <cell r="C5024" t="str">
            <v>TE FOFO C/ FG PN-10 900 X 200MM (434KG)</v>
          </cell>
          <cell r="D5024" t="str">
            <v>UN</v>
          </cell>
          <cell r="E5024">
            <v>0</v>
          </cell>
        </row>
        <row r="5025">
          <cell r="B5025" t="str">
            <v>525355</v>
          </cell>
          <cell r="C5025" t="str">
            <v>TE FOFO C/ FG PN-10 900 X 400MM (537KG)</v>
          </cell>
          <cell r="D5025" t="str">
            <v>UN</v>
          </cell>
          <cell r="E5025">
            <v>0</v>
          </cell>
        </row>
        <row r="5026">
          <cell r="B5026" t="str">
            <v>525356</v>
          </cell>
          <cell r="C5026" t="str">
            <v>TE FOFO C/ FG PN-10 900 X 600MM (782KG)</v>
          </cell>
          <cell r="D5026" t="str">
            <v>UN</v>
          </cell>
          <cell r="E5026">
            <v>0</v>
          </cell>
        </row>
        <row r="5027">
          <cell r="B5027" t="str">
            <v>525357</v>
          </cell>
          <cell r="C5027" t="str">
            <v>TE FOFO C/ FG PN-10 900 X 900MM (854KG)</v>
          </cell>
          <cell r="D5027" t="str">
            <v>UN</v>
          </cell>
          <cell r="E5027">
            <v>0</v>
          </cell>
        </row>
        <row r="5028">
          <cell r="B5028" t="str">
            <v>525358</v>
          </cell>
          <cell r="C5028" t="str">
            <v>TE FOFO C/ FG PN-10 1000 X 200MM (544KG)</v>
          </cell>
          <cell r="D5028" t="str">
            <v>UN</v>
          </cell>
          <cell r="E5028">
            <v>0</v>
          </cell>
        </row>
        <row r="5029">
          <cell r="B5029" t="str">
            <v>525359</v>
          </cell>
          <cell r="C5029" t="str">
            <v>TE FOFO C/ FG PN-10 1000 X 400MM (663KG)</v>
          </cell>
          <cell r="D5029" t="str">
            <v>UN</v>
          </cell>
          <cell r="E5029">
            <v>0</v>
          </cell>
        </row>
        <row r="5030">
          <cell r="B5030" t="str">
            <v>525360</v>
          </cell>
          <cell r="C5030" t="str">
            <v>TE FOFO C/ FG PN-10 1000 X 600MM (1001KG)</v>
          </cell>
          <cell r="D5030" t="str">
            <v>UN</v>
          </cell>
          <cell r="E5030">
            <v>0</v>
          </cell>
        </row>
        <row r="5031">
          <cell r="B5031" t="str">
            <v>525361</v>
          </cell>
          <cell r="C5031" t="str">
            <v>TE FOFO C/ FG PN-10 1000 X 1000MM (1106KG)</v>
          </cell>
          <cell r="D5031" t="str">
            <v>UN</v>
          </cell>
          <cell r="E5031">
            <v>0</v>
          </cell>
        </row>
        <row r="5032">
          <cell r="B5032" t="str">
            <v>525362</v>
          </cell>
          <cell r="C5032" t="str">
            <v>TE FOFO C/ FG PN-10 1200 X 200MM (809KG)</v>
          </cell>
          <cell r="D5032" t="str">
            <v>UN</v>
          </cell>
          <cell r="E5032">
            <v>0</v>
          </cell>
        </row>
        <row r="5033">
          <cell r="B5033" t="str">
            <v>525363</v>
          </cell>
          <cell r="C5033" t="str">
            <v>TE FOFO C/ FG PN-10 1200 X 400MM (965KG)</v>
          </cell>
          <cell r="D5033" t="str">
            <v>UN</v>
          </cell>
          <cell r="E5033">
            <v>0</v>
          </cell>
        </row>
        <row r="5034">
          <cell r="B5034" t="str">
            <v>525364</v>
          </cell>
          <cell r="C5034" t="str">
            <v>TE FOFO C/ FG PN-10 1200 X 600MM (1105KG)</v>
          </cell>
          <cell r="D5034" t="str">
            <v>UN</v>
          </cell>
          <cell r="E5034">
            <v>0</v>
          </cell>
        </row>
        <row r="5035">
          <cell r="B5035" t="str">
            <v>525365</v>
          </cell>
          <cell r="C5035" t="str">
            <v>TE FOFO C/ FG PN-10 1200 X 800MM (1368KG)</v>
          </cell>
          <cell r="D5035" t="str">
            <v>UN</v>
          </cell>
          <cell r="E5035">
            <v>0</v>
          </cell>
        </row>
        <row r="5036">
          <cell r="B5036" t="str">
            <v>525366</v>
          </cell>
          <cell r="C5036" t="str">
            <v>TE FOFO C/ FG PN-10 1200 X 1000MM (1564KG)</v>
          </cell>
          <cell r="D5036" t="str">
            <v>UN</v>
          </cell>
          <cell r="E5036">
            <v>0</v>
          </cell>
        </row>
        <row r="5037">
          <cell r="B5037" t="str">
            <v>525367</v>
          </cell>
          <cell r="C5037" t="str">
            <v>TE FOFO C/ FG PN-10 1200 X 1200MM (1863KG)</v>
          </cell>
          <cell r="D5037" t="str">
            <v>UN</v>
          </cell>
          <cell r="E5037">
            <v>0</v>
          </cell>
        </row>
        <row r="5038">
          <cell r="B5038" t="str">
            <v>525368</v>
          </cell>
          <cell r="C5038" t="str">
            <v>TE FOFO JUNTA ELASTICA 2GS 80 X 80MM (13,9KG)</v>
          </cell>
          <cell r="D5038" t="str">
            <v>UN</v>
          </cell>
          <cell r="E5038">
            <v>163.69999999999999</v>
          </cell>
        </row>
        <row r="5039">
          <cell r="B5039" t="str">
            <v>525369</v>
          </cell>
          <cell r="C5039" t="str">
            <v>TE FOFO JUNTA ELASTICA 2GS 100 X 80MM (18,1KG)</v>
          </cell>
          <cell r="D5039" t="str">
            <v>UN</v>
          </cell>
          <cell r="E5039">
            <v>250.49</v>
          </cell>
        </row>
        <row r="5040">
          <cell r="B5040" t="str">
            <v>525370</v>
          </cell>
          <cell r="C5040" t="str">
            <v>TE FOFO JUNTA ELASTICA 100 X 100MM (16KG)</v>
          </cell>
          <cell r="D5040" t="str">
            <v>UN</v>
          </cell>
          <cell r="E5040">
            <v>255.49</v>
          </cell>
        </row>
        <row r="5041">
          <cell r="B5041" t="str">
            <v>525371</v>
          </cell>
          <cell r="C5041" t="str">
            <v>TE FOFO JUNTA ELASTICA 2GS 150 X 80MM (26,1KG)</v>
          </cell>
          <cell r="D5041" t="str">
            <v>UN</v>
          </cell>
          <cell r="E5041">
            <v>268.06</v>
          </cell>
        </row>
        <row r="5042">
          <cell r="B5042" t="str">
            <v>525372</v>
          </cell>
          <cell r="C5042" t="str">
            <v>TE FOFO JUNTA ELASTICA 150 X 100MM (23KG)</v>
          </cell>
          <cell r="D5042" t="str">
            <v>UN</v>
          </cell>
          <cell r="E5042">
            <v>282.25</v>
          </cell>
        </row>
        <row r="5043">
          <cell r="B5043" t="str">
            <v>525373</v>
          </cell>
          <cell r="C5043" t="str">
            <v>TE FOFO JUNTA ELASTICA 150 X 150MM (27KG)</v>
          </cell>
          <cell r="D5043" t="str">
            <v>UN</v>
          </cell>
          <cell r="E5043">
            <v>330.05</v>
          </cell>
        </row>
        <row r="5044">
          <cell r="B5044" t="str">
            <v>525374</v>
          </cell>
          <cell r="C5044" t="str">
            <v>TE FOFO JUNTA ELASTICA 2GS 200 X 80MM (32,3KG)</v>
          </cell>
          <cell r="D5044" t="str">
            <v>UN</v>
          </cell>
          <cell r="E5044">
            <v>556.75</v>
          </cell>
        </row>
        <row r="5045">
          <cell r="B5045" t="str">
            <v>525375</v>
          </cell>
          <cell r="C5045" t="str">
            <v>TE FOFO JUNTA ELASTICA 200 X 100MM (30KG)</v>
          </cell>
          <cell r="D5045" t="str">
            <v>UN</v>
          </cell>
          <cell r="E5045">
            <v>565.67999999999995</v>
          </cell>
        </row>
        <row r="5046">
          <cell r="B5046" t="str">
            <v>525376</v>
          </cell>
          <cell r="C5046" t="str">
            <v>TE FOFO JUNTA ELASTICA 200 X 200MM (41KG)</v>
          </cell>
          <cell r="D5046" t="str">
            <v>UN</v>
          </cell>
          <cell r="E5046">
            <v>588.53</v>
          </cell>
        </row>
        <row r="5047">
          <cell r="B5047" t="str">
            <v>525377</v>
          </cell>
          <cell r="C5047" t="str">
            <v>TE FOFO JUNTA ELASTICA 2GS 250 X 80MM (38,6KG)</v>
          </cell>
          <cell r="D5047" t="str">
            <v>UN</v>
          </cell>
          <cell r="E5047">
            <v>478.28</v>
          </cell>
        </row>
        <row r="5048">
          <cell r="B5048" t="str">
            <v>525378</v>
          </cell>
          <cell r="C5048" t="str">
            <v>TE FOFO JUNTA ELASTICA 250 X 100MM (39KG)</v>
          </cell>
          <cell r="D5048" t="str">
            <v>UN</v>
          </cell>
          <cell r="E5048">
            <v>490.26</v>
          </cell>
        </row>
        <row r="5049">
          <cell r="B5049" t="str">
            <v>525379</v>
          </cell>
          <cell r="C5049" t="str">
            <v>TE FOFO JUNTA ELASTICA 250 X 250MM (56KG)</v>
          </cell>
          <cell r="D5049" t="str">
            <v>UN</v>
          </cell>
          <cell r="E5049">
            <v>658.36</v>
          </cell>
        </row>
        <row r="5050">
          <cell r="B5050" t="str">
            <v>525380</v>
          </cell>
          <cell r="C5050" t="str">
            <v>TE FOFO JUNTA ELASTICA 2GS 300 X 80MM (50,2KG)</v>
          </cell>
          <cell r="D5050" t="str">
            <v>UN</v>
          </cell>
          <cell r="E5050">
            <v>616.21</v>
          </cell>
        </row>
        <row r="5051">
          <cell r="B5051" t="str">
            <v>525381</v>
          </cell>
          <cell r="C5051" t="str">
            <v>TE FOFO JUNTA ELASTICA 300 X 100MM (50KG)</v>
          </cell>
          <cell r="D5051" t="str">
            <v>UN</v>
          </cell>
          <cell r="E5051">
            <v>666.95</v>
          </cell>
        </row>
        <row r="5052">
          <cell r="B5052" t="str">
            <v>525382</v>
          </cell>
          <cell r="C5052" t="str">
            <v>TE FOFO JUNTA ELASTICA 300 X 150MM (55KG)</v>
          </cell>
          <cell r="D5052" t="str">
            <v>UN</v>
          </cell>
          <cell r="E5052">
            <v>670.43</v>
          </cell>
        </row>
        <row r="5053">
          <cell r="B5053" t="str">
            <v>525383</v>
          </cell>
          <cell r="C5053" t="str">
            <v>TE FOFO JUNTA ELASTICA 300 X 200MM (62KG)</v>
          </cell>
          <cell r="D5053" t="str">
            <v>UN</v>
          </cell>
          <cell r="E5053">
            <v>944.44</v>
          </cell>
        </row>
        <row r="5054">
          <cell r="B5054" t="str">
            <v>525384</v>
          </cell>
          <cell r="C5054" t="str">
            <v>TE FOFO JUNTA ELASTICA 300 X 250MM (69KG)</v>
          </cell>
          <cell r="D5054" t="str">
            <v>UN</v>
          </cell>
          <cell r="E5054">
            <v>963.31</v>
          </cell>
        </row>
        <row r="5055">
          <cell r="B5055" t="str">
            <v>525385</v>
          </cell>
          <cell r="C5055" t="str">
            <v>TE FOFO JUNTA ELASTICA 300 X 300MM (80KG)</v>
          </cell>
          <cell r="D5055" t="str">
            <v>UN</v>
          </cell>
          <cell r="E5055">
            <v>997.43</v>
          </cell>
        </row>
        <row r="5056">
          <cell r="B5056" t="str">
            <v>525386</v>
          </cell>
          <cell r="C5056" t="str">
            <v>TE FOFO JUNTA ELASTICA 350 X 100MM (65KG)</v>
          </cell>
          <cell r="D5056" t="str">
            <v>UN</v>
          </cell>
          <cell r="E5056">
            <v>857.4</v>
          </cell>
        </row>
        <row r="5057">
          <cell r="B5057" t="str">
            <v>525387</v>
          </cell>
          <cell r="C5057" t="str">
            <v>TE FOFO JUNTA ELASTICA 350 X 250MM (87KG)</v>
          </cell>
          <cell r="D5057" t="str">
            <v>UN</v>
          </cell>
          <cell r="E5057">
            <v>1177.0899999999999</v>
          </cell>
        </row>
        <row r="5058">
          <cell r="B5058" t="str">
            <v>525388</v>
          </cell>
          <cell r="C5058" t="str">
            <v>TE FOFO JUNTA ELASTICA 400 X 80MM (74,5KG)</v>
          </cell>
          <cell r="D5058" t="str">
            <v>UN</v>
          </cell>
          <cell r="E5058">
            <v>1077.8</v>
          </cell>
        </row>
        <row r="5059">
          <cell r="B5059" t="str">
            <v>525389</v>
          </cell>
          <cell r="C5059" t="str">
            <v>TE FOFO JUNTA ELASTICA 400 X 100MM (73KG)</v>
          </cell>
          <cell r="D5059" t="str">
            <v>UN</v>
          </cell>
          <cell r="E5059">
            <v>1217.4000000000001</v>
          </cell>
        </row>
        <row r="5060">
          <cell r="B5060" t="str">
            <v>525390</v>
          </cell>
          <cell r="C5060" t="str">
            <v>TE FOFO JUNTA ELASTICA 400 X 200MM (90KG)</v>
          </cell>
          <cell r="D5060" t="str">
            <v>UN</v>
          </cell>
          <cell r="E5060">
            <v>1418.64</v>
          </cell>
        </row>
        <row r="5061">
          <cell r="B5061" t="str">
            <v>525391</v>
          </cell>
          <cell r="C5061" t="str">
            <v>TE FOFO JUNTA ELASTICA 400 X 300MM (109KG)</v>
          </cell>
          <cell r="D5061" t="str">
            <v>UN</v>
          </cell>
          <cell r="E5061">
            <v>1633.86</v>
          </cell>
        </row>
        <row r="5062">
          <cell r="B5062" t="str">
            <v>525392</v>
          </cell>
          <cell r="C5062" t="str">
            <v>TE FOFO JUNTA ELASTICA 400 X 400MM (128KG)</v>
          </cell>
          <cell r="D5062" t="str">
            <v>UN</v>
          </cell>
          <cell r="E5062">
            <v>1511.68</v>
          </cell>
        </row>
        <row r="5063">
          <cell r="B5063" t="str">
            <v>525393</v>
          </cell>
          <cell r="C5063" t="str">
            <v>TE FOFO JUNTA ELASTICA 500 X 100MM (103KG)</v>
          </cell>
          <cell r="D5063" t="str">
            <v>UN</v>
          </cell>
          <cell r="E5063">
            <v>1551.06</v>
          </cell>
        </row>
        <row r="5064">
          <cell r="B5064" t="str">
            <v>525394</v>
          </cell>
          <cell r="C5064" t="str">
            <v>TE FOFO JUNTA ELASTICA 500 X 200MM (126KG)</v>
          </cell>
          <cell r="D5064" t="str">
            <v>UN</v>
          </cell>
          <cell r="E5064">
            <v>1889.39</v>
          </cell>
        </row>
        <row r="5065">
          <cell r="B5065" t="str">
            <v>525395</v>
          </cell>
          <cell r="C5065" t="str">
            <v>TE FOFO JUNTA ELASTICA 500 X 300MM (149KG)</v>
          </cell>
          <cell r="D5065" t="str">
            <v>UN</v>
          </cell>
          <cell r="E5065">
            <v>2310.08</v>
          </cell>
        </row>
        <row r="5066">
          <cell r="B5066" t="str">
            <v>525396</v>
          </cell>
          <cell r="C5066" t="str">
            <v>TE FOFO JUNTA ELASTICA 500 X 400MM (174KG)</v>
          </cell>
          <cell r="D5066" t="str">
            <v>UN</v>
          </cell>
          <cell r="E5066">
            <v>0</v>
          </cell>
        </row>
        <row r="5067">
          <cell r="B5067" t="str">
            <v>525397</v>
          </cell>
          <cell r="C5067" t="str">
            <v>TE FOFO JUNTA ELASTICA 500 X 500MM (198KG)</v>
          </cell>
          <cell r="D5067" t="str">
            <v>UN</v>
          </cell>
          <cell r="E5067">
            <v>4080.38</v>
          </cell>
        </row>
        <row r="5068">
          <cell r="B5068" t="str">
            <v>525398</v>
          </cell>
          <cell r="C5068" t="str">
            <v>TE FOFO JUNTA ELASTICA 600 X 100MM (140KG)</v>
          </cell>
          <cell r="D5068" t="str">
            <v>UN</v>
          </cell>
          <cell r="E5068">
            <v>0</v>
          </cell>
        </row>
        <row r="5069">
          <cell r="B5069" t="str">
            <v>525399</v>
          </cell>
          <cell r="C5069" t="str">
            <v>TE FOFO JUNTA ELASTICA 600 X 200MM (168KG)</v>
          </cell>
          <cell r="D5069" t="str">
            <v>UN</v>
          </cell>
          <cell r="E5069">
            <v>0</v>
          </cell>
        </row>
        <row r="5070">
          <cell r="B5070" t="str">
            <v>525401</v>
          </cell>
          <cell r="C5070" t="str">
            <v>TE FOFO JUNTA ELASTICA 600 X 300MM (197KG)</v>
          </cell>
          <cell r="D5070" t="str">
            <v>UN</v>
          </cell>
          <cell r="E5070">
            <v>0</v>
          </cell>
        </row>
        <row r="5071">
          <cell r="B5071" t="str">
            <v>525402</v>
          </cell>
          <cell r="C5071" t="str">
            <v>TE FOFO JUNTA ELASTICA 600 X 400MM (225KG)</v>
          </cell>
          <cell r="D5071" t="str">
            <v>UN</v>
          </cell>
          <cell r="E5071">
            <v>0</v>
          </cell>
        </row>
        <row r="5072">
          <cell r="B5072" t="str">
            <v>525403</v>
          </cell>
          <cell r="C5072" t="str">
            <v>TE FOFO JUNTA ELASTICA 600 X 500MM (256KG)</v>
          </cell>
          <cell r="D5072" t="str">
            <v>UN</v>
          </cell>
          <cell r="E5072">
            <v>0</v>
          </cell>
        </row>
        <row r="5073">
          <cell r="B5073" t="str">
            <v>525404</v>
          </cell>
          <cell r="C5073" t="str">
            <v>TE FOFO JUNTA ELASTICA 600 X 600MM (287KG)</v>
          </cell>
          <cell r="D5073" t="str">
            <v>UN</v>
          </cell>
          <cell r="E5073">
            <v>0</v>
          </cell>
        </row>
        <row r="5074">
          <cell r="B5074" t="str">
            <v>525405</v>
          </cell>
          <cell r="C5074" t="str">
            <v>TE FOFO JUNTA ELASTICA 200 X 150 (42,5KG)</v>
          </cell>
          <cell r="D5074" t="str">
            <v>UN</v>
          </cell>
          <cell r="E5074">
            <v>576.98</v>
          </cell>
        </row>
        <row r="5075">
          <cell r="B5075" t="str">
            <v>525406</v>
          </cell>
          <cell r="C5075" t="str">
            <v>TE FOFO JE/FG PN-10/16/25 80 X 80MM (13KG)</v>
          </cell>
          <cell r="D5075" t="str">
            <v>UN</v>
          </cell>
          <cell r="E5075">
            <v>196.07</v>
          </cell>
        </row>
        <row r="5076">
          <cell r="B5076" t="str">
            <v>525407</v>
          </cell>
          <cell r="C5076" t="str">
            <v>TE FOFO JE2GS/FG PN-10/16 100 X 100MM (20,2KG)</v>
          </cell>
          <cell r="D5076" t="str">
            <v>UN</v>
          </cell>
          <cell r="E5076">
            <v>244.2</v>
          </cell>
        </row>
        <row r="5077">
          <cell r="B5077" t="str">
            <v>525408</v>
          </cell>
          <cell r="C5077" t="str">
            <v>TE FOFO JE/FG PN-10/16/25 150 X 50MM (18,8KG)</v>
          </cell>
          <cell r="D5077" t="str">
            <v>UN</v>
          </cell>
          <cell r="E5077">
            <v>0</v>
          </cell>
        </row>
        <row r="5078">
          <cell r="B5078" t="str">
            <v>525409</v>
          </cell>
          <cell r="C5078" t="str">
            <v>TE FOFO JE2GS/FG PN-10/16/25 150 X 80MM (24,1KG)</v>
          </cell>
          <cell r="D5078" t="str">
            <v>UN</v>
          </cell>
          <cell r="E5078">
            <v>315.89999999999998</v>
          </cell>
        </row>
        <row r="5079">
          <cell r="B5079" t="str">
            <v>525410</v>
          </cell>
          <cell r="C5079" t="str">
            <v>TE FOFO JE2GS/FG PN-10/16 150 X 100MM (27,8KG)</v>
          </cell>
          <cell r="D5079" t="str">
            <v>UN</v>
          </cell>
          <cell r="E5079">
            <v>288.37</v>
          </cell>
        </row>
        <row r="5080">
          <cell r="B5080" t="str">
            <v>525411</v>
          </cell>
          <cell r="C5080" t="str">
            <v>TE FOFO JE2GS/FG PN-10/16/25 200 X 80MM (34KG)</v>
          </cell>
          <cell r="D5080" t="str">
            <v>UN</v>
          </cell>
          <cell r="E5080">
            <v>553.54</v>
          </cell>
        </row>
        <row r="5081">
          <cell r="B5081" t="str">
            <v>525412</v>
          </cell>
          <cell r="C5081" t="str">
            <v>TE FOFO JE/FG PN-10 200 X 100MM (32KG)</v>
          </cell>
          <cell r="D5081" t="str">
            <v>UN</v>
          </cell>
          <cell r="E5081">
            <v>453.12</v>
          </cell>
        </row>
        <row r="5082">
          <cell r="B5082" t="str">
            <v>525413</v>
          </cell>
          <cell r="C5082" t="str">
            <v>TE FOFO JE2GS/FG PN-10/16 200 X 150MM (45KG)</v>
          </cell>
          <cell r="D5082" t="str">
            <v>UN</v>
          </cell>
          <cell r="E5082">
            <v>514.9</v>
          </cell>
        </row>
        <row r="5083">
          <cell r="B5083" t="str">
            <v>525414</v>
          </cell>
          <cell r="C5083" t="str">
            <v>TE FOFO JE2GS/FG PN-10/16/25 250 X 80MM (39,7KG)</v>
          </cell>
          <cell r="D5083" t="str">
            <v>UN</v>
          </cell>
          <cell r="E5083">
            <v>564.59</v>
          </cell>
        </row>
        <row r="5084">
          <cell r="B5084" t="str">
            <v>525415</v>
          </cell>
          <cell r="C5084" t="str">
            <v>TE FOFO JE/FG PN-10 250 X 100MM (41KG)</v>
          </cell>
          <cell r="D5084" t="str">
            <v>UN</v>
          </cell>
          <cell r="E5084">
            <v>541.92999999999995</v>
          </cell>
        </row>
        <row r="5085">
          <cell r="B5085" t="str">
            <v>525416</v>
          </cell>
          <cell r="C5085" t="str">
            <v>TE FOFO JE/FG PN-10 300 X 100MM (52KG)</v>
          </cell>
          <cell r="D5085" t="str">
            <v>UN</v>
          </cell>
          <cell r="E5085">
            <v>780.37</v>
          </cell>
        </row>
        <row r="5086">
          <cell r="B5086" t="str">
            <v>525417</v>
          </cell>
          <cell r="C5086" t="str">
            <v>TE FOFO JE/FG PN-10 300 X 200MM (68KG)</v>
          </cell>
          <cell r="D5086" t="str">
            <v>UN</v>
          </cell>
          <cell r="E5086">
            <v>950.17</v>
          </cell>
        </row>
        <row r="5087">
          <cell r="B5087" t="str">
            <v>525418</v>
          </cell>
          <cell r="C5087" t="str">
            <v>TE FOFO JE/FG PN-10 300 X 300MM (89KG)</v>
          </cell>
          <cell r="D5087" t="str">
            <v>UN</v>
          </cell>
          <cell r="E5087">
            <v>971.38</v>
          </cell>
        </row>
        <row r="5088">
          <cell r="B5088" t="str">
            <v>525419</v>
          </cell>
          <cell r="C5088" t="str">
            <v>TE FOFO JE/FG PN-10 350 X 100MM (65KG)</v>
          </cell>
          <cell r="D5088" t="str">
            <v>UN</v>
          </cell>
          <cell r="E5088">
            <v>982.44</v>
          </cell>
        </row>
        <row r="5089">
          <cell r="B5089" t="str">
            <v>525420</v>
          </cell>
          <cell r="C5089" t="str">
            <v>TE FOFO JE/FG PN-10 350 X 200MM (82KG)</v>
          </cell>
          <cell r="D5089" t="str">
            <v>UN</v>
          </cell>
          <cell r="E5089">
            <v>1166.68</v>
          </cell>
        </row>
        <row r="5090">
          <cell r="B5090" t="str">
            <v>525421</v>
          </cell>
          <cell r="C5090" t="str">
            <v>TE FOFO JE/FG PN-10 350 X 350MM (112KG)</v>
          </cell>
          <cell r="D5090" t="str">
            <v>UN</v>
          </cell>
          <cell r="E5090">
            <v>2980.63</v>
          </cell>
        </row>
        <row r="5091">
          <cell r="B5091" t="str">
            <v>525422</v>
          </cell>
          <cell r="C5091" t="str">
            <v>TE FOFO JE/FG PN-10 400 X 100MM (78KG)</v>
          </cell>
          <cell r="D5091" t="str">
            <v>UN</v>
          </cell>
          <cell r="E5091">
            <v>1160.95</v>
          </cell>
        </row>
        <row r="5092">
          <cell r="B5092" t="str">
            <v>525423</v>
          </cell>
          <cell r="C5092" t="str">
            <v>TE FOFO JE/FG PN-10 400 X 200MM (98KG)</v>
          </cell>
          <cell r="D5092" t="str">
            <v>UN</v>
          </cell>
          <cell r="E5092">
            <v>1336.58</v>
          </cell>
        </row>
        <row r="5093">
          <cell r="B5093" t="str">
            <v>525424</v>
          </cell>
          <cell r="C5093" t="str">
            <v>TE FOFO JE/FG PN-10 400 X 300MM (120KG)</v>
          </cell>
          <cell r="D5093" t="str">
            <v>UN</v>
          </cell>
          <cell r="E5093">
            <v>1546.33</v>
          </cell>
        </row>
        <row r="5094">
          <cell r="B5094" t="str">
            <v>525425</v>
          </cell>
          <cell r="C5094" t="str">
            <v>TE FOFO JE/FG PN-10 400 X 400MM (145KG)</v>
          </cell>
          <cell r="D5094" t="str">
            <v>UN</v>
          </cell>
          <cell r="E5094">
            <v>3073.78</v>
          </cell>
        </row>
        <row r="5095">
          <cell r="B5095" t="str">
            <v>525426</v>
          </cell>
          <cell r="C5095" t="str">
            <v>TE FOFO JE/FG PN-10 500 X 100MM (110KG)</v>
          </cell>
          <cell r="D5095" t="str">
            <v>UN</v>
          </cell>
          <cell r="E5095">
            <v>1619.66</v>
          </cell>
        </row>
        <row r="5096">
          <cell r="B5096" t="str">
            <v>525427</v>
          </cell>
          <cell r="C5096" t="str">
            <v>TE FOFO JE/FG PN-10 500 X 200MM (134KG)</v>
          </cell>
          <cell r="D5096" t="str">
            <v>UN</v>
          </cell>
          <cell r="E5096">
            <v>1742.66</v>
          </cell>
        </row>
        <row r="5097">
          <cell r="B5097" t="str">
            <v>525428</v>
          </cell>
          <cell r="C5097" t="str">
            <v>TE FOFO JE/FG PN-10 500 X 300MM (160KG)</v>
          </cell>
          <cell r="D5097" t="str">
            <v>UN</v>
          </cell>
          <cell r="E5097">
            <v>2066.1799999999998</v>
          </cell>
        </row>
        <row r="5098">
          <cell r="B5098" t="str">
            <v>525429</v>
          </cell>
          <cell r="C5098" t="str">
            <v>TE FOFO JE/FG PN-10 500 X 400MM (192KG)</v>
          </cell>
          <cell r="D5098" t="str">
            <v>UN</v>
          </cell>
          <cell r="E5098">
            <v>3655.8</v>
          </cell>
        </row>
        <row r="5099">
          <cell r="B5099" t="str">
            <v>525430</v>
          </cell>
          <cell r="C5099" t="str">
            <v>TE FOFO JE/FG PN-10 500 X 500MM (223KG)</v>
          </cell>
          <cell r="D5099" t="str">
            <v>UN</v>
          </cell>
          <cell r="E5099">
            <v>4182.18</v>
          </cell>
        </row>
        <row r="5100">
          <cell r="B5100" t="str">
            <v>525431</v>
          </cell>
          <cell r="C5100" t="str">
            <v>TE FOFO JE/FG PN-10 600 X 100MM (140KG)</v>
          </cell>
          <cell r="D5100" t="str">
            <v>UN</v>
          </cell>
          <cell r="E5100">
            <v>0</v>
          </cell>
        </row>
        <row r="5101">
          <cell r="B5101" t="str">
            <v>525432</v>
          </cell>
          <cell r="C5101" t="str">
            <v>TE FOFO JE/FG PN-10 600 X 200MM (175KG)</v>
          </cell>
          <cell r="D5101" t="str">
            <v>UN</v>
          </cell>
          <cell r="E5101">
            <v>0</v>
          </cell>
        </row>
        <row r="5102">
          <cell r="B5102" t="str">
            <v>525433</v>
          </cell>
          <cell r="C5102" t="str">
            <v>TE FOFO JE/FG PN-10 600 X 300MM (205KG)</v>
          </cell>
          <cell r="D5102" t="str">
            <v>UN</v>
          </cell>
          <cell r="E5102">
            <v>0</v>
          </cell>
        </row>
        <row r="5103">
          <cell r="B5103" t="str">
            <v>525434</v>
          </cell>
          <cell r="C5103" t="str">
            <v>TE FOFO JE/FG PN-10 600 X 400MM (245KG)</v>
          </cell>
          <cell r="D5103" t="str">
            <v>UN</v>
          </cell>
          <cell r="E5103">
            <v>0</v>
          </cell>
        </row>
        <row r="5104">
          <cell r="B5104" t="str">
            <v>525435</v>
          </cell>
          <cell r="C5104" t="str">
            <v>TE FOFO JE/FG PN-10 600 X 600MM (326KG)</v>
          </cell>
          <cell r="D5104" t="str">
            <v>UN</v>
          </cell>
          <cell r="E5104">
            <v>0</v>
          </cell>
        </row>
        <row r="5105">
          <cell r="B5105" t="str">
            <v>525436</v>
          </cell>
          <cell r="C5105" t="str">
            <v>TE FOFO JE/FG PN-10 700 X 200MM (243KG)</v>
          </cell>
          <cell r="D5105" t="str">
            <v>UN</v>
          </cell>
          <cell r="E5105">
            <v>0</v>
          </cell>
        </row>
        <row r="5106">
          <cell r="B5106" t="str">
            <v>525437</v>
          </cell>
          <cell r="C5106" t="str">
            <v>TE FOFO JE/FG PN-10 700 X 400MM (321KG)</v>
          </cell>
          <cell r="D5106" t="str">
            <v>UN</v>
          </cell>
          <cell r="E5106">
            <v>0</v>
          </cell>
        </row>
        <row r="5107">
          <cell r="B5107" t="str">
            <v>525438</v>
          </cell>
          <cell r="C5107" t="str">
            <v>TE FOFO JE/FG PN-10 700 X 600MM (437KG)</v>
          </cell>
          <cell r="D5107" t="str">
            <v>UN</v>
          </cell>
          <cell r="E5107">
            <v>0</v>
          </cell>
        </row>
        <row r="5108">
          <cell r="B5108" t="str">
            <v>525439</v>
          </cell>
          <cell r="C5108" t="str">
            <v>TE FOFO JE/FG PN-10 700 X 700MM (461KG)</v>
          </cell>
          <cell r="D5108" t="str">
            <v>UN</v>
          </cell>
          <cell r="E5108">
            <v>0</v>
          </cell>
        </row>
        <row r="5109">
          <cell r="B5109" t="str">
            <v>525440</v>
          </cell>
          <cell r="C5109" t="str">
            <v>TE FOFO JE2GS/FG PN-10 800 X 200MM (305,8KG)</v>
          </cell>
          <cell r="D5109" t="str">
            <v>UN</v>
          </cell>
          <cell r="E5109">
            <v>0</v>
          </cell>
        </row>
        <row r="5110">
          <cell r="B5110" t="str">
            <v>525441</v>
          </cell>
          <cell r="C5110" t="str">
            <v>TE FOFO JE2GS/FG PN-10 800 X 400MM (406KG)</v>
          </cell>
          <cell r="D5110" t="str">
            <v>UN</v>
          </cell>
          <cell r="E5110">
            <v>0</v>
          </cell>
        </row>
        <row r="5111">
          <cell r="B5111" t="str">
            <v>525442</v>
          </cell>
          <cell r="C5111" t="str">
            <v>TE FOFO JE2GS/FG PN-10 800 X 600MM (596,4KG)</v>
          </cell>
          <cell r="D5111" t="str">
            <v>UN</v>
          </cell>
          <cell r="E5111">
            <v>0</v>
          </cell>
        </row>
        <row r="5112">
          <cell r="B5112" t="str">
            <v>525443</v>
          </cell>
          <cell r="C5112" t="str">
            <v>TE FOFO JE2GS/FG PN-10 800 X 800MM (638,5KG)</v>
          </cell>
          <cell r="D5112" t="str">
            <v>UN</v>
          </cell>
          <cell r="E5112">
            <v>0</v>
          </cell>
        </row>
        <row r="5113">
          <cell r="B5113" t="str">
            <v>525444</v>
          </cell>
          <cell r="C5113" t="str">
            <v>TE FOFO JE2GS/FG PN-10 900 X 200MM (323,9KG)</v>
          </cell>
          <cell r="D5113" t="str">
            <v>UN</v>
          </cell>
          <cell r="E5113">
            <v>0</v>
          </cell>
        </row>
        <row r="5114">
          <cell r="B5114" t="str">
            <v>525445</v>
          </cell>
          <cell r="C5114" t="str">
            <v>TE FOFO JE2GS/FG PN-10 900 X 400MM (502,2KG)</v>
          </cell>
          <cell r="D5114" t="str">
            <v>UN</v>
          </cell>
          <cell r="E5114">
            <v>0</v>
          </cell>
        </row>
        <row r="5115">
          <cell r="B5115" t="str">
            <v>525446</v>
          </cell>
          <cell r="C5115" t="str">
            <v>TE FOFO JE2GS/FG PN-10 900 X 600MM (763KG)</v>
          </cell>
          <cell r="D5115" t="str">
            <v>UN</v>
          </cell>
          <cell r="E5115">
            <v>0</v>
          </cell>
        </row>
        <row r="5116">
          <cell r="B5116" t="str">
            <v>525447</v>
          </cell>
          <cell r="C5116" t="str">
            <v>TE FOFO JE2GS/FG PN-10 900 X 800MM (854,6KG)</v>
          </cell>
          <cell r="D5116" t="str">
            <v>UN</v>
          </cell>
          <cell r="E5116">
            <v>0</v>
          </cell>
        </row>
        <row r="5117">
          <cell r="B5117" t="str">
            <v>525448</v>
          </cell>
          <cell r="C5117" t="str">
            <v>TE FOFO JE2GS/FG PN-10 900 X 900MM (925,2KG)</v>
          </cell>
          <cell r="D5117" t="str">
            <v>UN</v>
          </cell>
          <cell r="E5117">
            <v>0</v>
          </cell>
        </row>
        <row r="5118">
          <cell r="B5118" t="str">
            <v>525449</v>
          </cell>
          <cell r="C5118" t="str">
            <v>TE FOFO JE/FG PN-10 1000 X 200MM (462KG)</v>
          </cell>
          <cell r="D5118" t="str">
            <v>UN</v>
          </cell>
          <cell r="E5118">
            <v>0</v>
          </cell>
        </row>
        <row r="5119">
          <cell r="B5119" t="str">
            <v>525450</v>
          </cell>
          <cell r="C5119" t="str">
            <v>TE FOFO JE/FG PN-10 1000 X 400MM (622KG)</v>
          </cell>
          <cell r="D5119" t="str">
            <v>UN</v>
          </cell>
          <cell r="E5119">
            <v>0</v>
          </cell>
        </row>
        <row r="5120">
          <cell r="B5120" t="str">
            <v>525451</v>
          </cell>
          <cell r="C5120" t="str">
            <v>TE FOFO JE/FG PN-10 1000 X 600MM (912KG)</v>
          </cell>
          <cell r="D5120" t="str">
            <v>UN</v>
          </cell>
          <cell r="E5120">
            <v>0</v>
          </cell>
        </row>
        <row r="5121">
          <cell r="B5121" t="str">
            <v>525452</v>
          </cell>
          <cell r="C5121" t="str">
            <v>TE FOFO JE/FG PN-10 1000 X 800MM (1037KG)</v>
          </cell>
          <cell r="D5121" t="str">
            <v>UN</v>
          </cell>
          <cell r="E5121">
            <v>0</v>
          </cell>
        </row>
        <row r="5122">
          <cell r="B5122" t="str">
            <v>525453</v>
          </cell>
          <cell r="C5122" t="str">
            <v>TE FOFO JE/FG PN-10 1000 X 1000MM (1177KG)</v>
          </cell>
          <cell r="D5122" t="str">
            <v>UN</v>
          </cell>
          <cell r="E5122">
            <v>0</v>
          </cell>
        </row>
        <row r="5123">
          <cell r="B5123" t="str">
            <v>525454</v>
          </cell>
          <cell r="C5123" t="str">
            <v>TE FOFO JE/FG PN-10 1200 X 200MM (739KG)</v>
          </cell>
          <cell r="D5123" t="str">
            <v>UN</v>
          </cell>
          <cell r="E5123">
            <v>0</v>
          </cell>
        </row>
        <row r="5124">
          <cell r="B5124" t="str">
            <v>525455</v>
          </cell>
          <cell r="C5124" t="str">
            <v>TE FOFO JE/FG PN-10 1200 X 400MM (949KG)</v>
          </cell>
          <cell r="D5124" t="str">
            <v>UN</v>
          </cell>
          <cell r="E5124">
            <v>0</v>
          </cell>
        </row>
        <row r="5125">
          <cell r="B5125" t="str">
            <v>525456</v>
          </cell>
          <cell r="C5125" t="str">
            <v>TE FOFO JE/FG PN-10 1200 X 600MM (1299KG)</v>
          </cell>
          <cell r="D5125" t="str">
            <v>UN</v>
          </cell>
          <cell r="E5125">
            <v>0</v>
          </cell>
        </row>
        <row r="5126">
          <cell r="B5126" t="str">
            <v>525457</v>
          </cell>
          <cell r="C5126" t="str">
            <v>TE FOFO JE/FG PN-10 1200 X 800MM (1569KG)</v>
          </cell>
          <cell r="D5126" t="str">
            <v>UN</v>
          </cell>
          <cell r="E5126">
            <v>0</v>
          </cell>
        </row>
        <row r="5127">
          <cell r="B5127" t="str">
            <v>525458</v>
          </cell>
          <cell r="C5127" t="str">
            <v>TE FOFO JE/FG PN-10 1200 X 1200MM (2010KG)</v>
          </cell>
          <cell r="D5127" t="str">
            <v>UN</v>
          </cell>
          <cell r="E5127">
            <v>0</v>
          </cell>
        </row>
        <row r="5128">
          <cell r="B5128" t="str">
            <v>525459</v>
          </cell>
          <cell r="C5128" t="str">
            <v>TE FOFO JE/FG PN-10 150 X 150MM (32,5KG)</v>
          </cell>
          <cell r="D5128" t="str">
            <v>UN</v>
          </cell>
          <cell r="E5128">
            <v>373.8</v>
          </cell>
        </row>
        <row r="5129">
          <cell r="B5129" t="str">
            <v>525460</v>
          </cell>
          <cell r="C5129" t="str">
            <v>TE FOFO JE/FG PN-10 200 X 200MM (52,5KG)</v>
          </cell>
          <cell r="D5129" t="str">
            <v>UN</v>
          </cell>
          <cell r="E5129">
            <v>489.35</v>
          </cell>
        </row>
        <row r="5130">
          <cell r="B5130" t="str">
            <v>525461</v>
          </cell>
          <cell r="C5130" t="str">
            <v>TE FOFO JE/FG PN-10 250 X 250MM (66KG)</v>
          </cell>
          <cell r="D5130" t="str">
            <v>UN</v>
          </cell>
          <cell r="E5130">
            <v>0</v>
          </cell>
        </row>
        <row r="5131">
          <cell r="B5131" t="str">
            <v>525462</v>
          </cell>
          <cell r="C5131" t="str">
            <v>TE FOFO JM/FG PN-10 300 X 100MM (91KG)</v>
          </cell>
          <cell r="D5131" t="str">
            <v>UN</v>
          </cell>
          <cell r="E5131">
            <v>0</v>
          </cell>
        </row>
        <row r="5132">
          <cell r="B5132" t="str">
            <v>525463</v>
          </cell>
          <cell r="C5132" t="str">
            <v>TE FOFO JM/FG PN-10 400 X 100MM (137KG)</v>
          </cell>
          <cell r="D5132" t="str">
            <v>UN</v>
          </cell>
          <cell r="E5132">
            <v>0</v>
          </cell>
        </row>
        <row r="5133">
          <cell r="B5133" t="str">
            <v>525464</v>
          </cell>
          <cell r="C5133" t="str">
            <v>TE FOFO JM/FG PN-10 400 X 200MM (159KG)</v>
          </cell>
          <cell r="D5133" t="str">
            <v>UN</v>
          </cell>
          <cell r="E5133">
            <v>0</v>
          </cell>
        </row>
        <row r="5134">
          <cell r="B5134" t="str">
            <v>525465</v>
          </cell>
          <cell r="C5134" t="str">
            <v>TE FOFO JM/FG PN-10 450 X 100MM (240KG)</v>
          </cell>
          <cell r="D5134" t="str">
            <v>UN</v>
          </cell>
          <cell r="E5134">
            <v>0</v>
          </cell>
        </row>
        <row r="5135">
          <cell r="B5135" t="str">
            <v>525466</v>
          </cell>
          <cell r="C5135" t="str">
            <v>TE FOFO JM/FG PN-10 450 X 200MM (275KG)</v>
          </cell>
          <cell r="D5135" t="str">
            <v>UN</v>
          </cell>
          <cell r="E5135">
            <v>0</v>
          </cell>
        </row>
        <row r="5136">
          <cell r="B5136" t="str">
            <v>525467</v>
          </cell>
          <cell r="C5136" t="str">
            <v>TE FOFO JM/FG PN-10 450 X 450MM (392KG)</v>
          </cell>
          <cell r="D5136" t="str">
            <v>UN</v>
          </cell>
          <cell r="E5136">
            <v>0</v>
          </cell>
        </row>
        <row r="5137">
          <cell r="B5137" t="str">
            <v>525468</v>
          </cell>
          <cell r="C5137" t="str">
            <v>TE FOFO JM/FG PN-10 500 X 100MM (193KG)</v>
          </cell>
          <cell r="D5137" t="str">
            <v>UN</v>
          </cell>
          <cell r="E5137">
            <v>0</v>
          </cell>
        </row>
        <row r="5138">
          <cell r="B5138" t="str">
            <v>525469</v>
          </cell>
          <cell r="C5138" t="str">
            <v>TE FOFO JM/FG PN-10 500 X 200MM (219KG)</v>
          </cell>
          <cell r="D5138" t="str">
            <v>UN</v>
          </cell>
          <cell r="E5138">
            <v>0</v>
          </cell>
        </row>
        <row r="5139">
          <cell r="B5139" t="str">
            <v>525470</v>
          </cell>
          <cell r="C5139" t="str">
            <v>TE FOFO JM/FG PN-10 600 X 100MM (258KG)</v>
          </cell>
          <cell r="D5139" t="str">
            <v>UN</v>
          </cell>
          <cell r="E5139">
            <v>0</v>
          </cell>
        </row>
        <row r="5140">
          <cell r="B5140" t="str">
            <v>525471</v>
          </cell>
          <cell r="C5140" t="str">
            <v>TE FOFO JM/FG PN-10 600 X 200MM (294KG)</v>
          </cell>
          <cell r="D5140" t="str">
            <v>UN</v>
          </cell>
          <cell r="E5140">
            <v>0</v>
          </cell>
        </row>
        <row r="5141">
          <cell r="B5141" t="str">
            <v>525472</v>
          </cell>
          <cell r="C5141" t="str">
            <v>TE FOFO JM/FG PN-10 600 X 300MM (334KG)</v>
          </cell>
          <cell r="D5141" t="str">
            <v>UN</v>
          </cell>
          <cell r="E5141">
            <v>0</v>
          </cell>
        </row>
        <row r="5142">
          <cell r="B5142" t="str">
            <v>525473</v>
          </cell>
          <cell r="C5142" t="str">
            <v>TE FOFO JM/FG PN-10 600 X 600MM (482KG)</v>
          </cell>
          <cell r="D5142" t="str">
            <v>UN</v>
          </cell>
          <cell r="E5142">
            <v>0</v>
          </cell>
        </row>
        <row r="5143">
          <cell r="B5143" t="str">
            <v>525474</v>
          </cell>
          <cell r="C5143" t="str">
            <v>TE FOFO JM/FG PN-10 700 X 200MM (367KG)</v>
          </cell>
          <cell r="D5143" t="str">
            <v>UN</v>
          </cell>
          <cell r="E5143">
            <v>0</v>
          </cell>
        </row>
        <row r="5144">
          <cell r="B5144" t="str">
            <v>525475</v>
          </cell>
          <cell r="C5144" t="str">
            <v>TE FOFO JM/FG PN-10 700 X 400MM (450KG)</v>
          </cell>
          <cell r="D5144" t="str">
            <v>UN</v>
          </cell>
          <cell r="E5144">
            <v>0</v>
          </cell>
        </row>
        <row r="5145">
          <cell r="B5145" t="str">
            <v>525476</v>
          </cell>
          <cell r="C5145" t="str">
            <v>TE FOFO JM/FG PN-10 700 X 600MM (575KG)</v>
          </cell>
          <cell r="D5145" t="str">
            <v>UN</v>
          </cell>
          <cell r="E5145">
            <v>0</v>
          </cell>
        </row>
        <row r="5146">
          <cell r="B5146" t="str">
            <v>525477</v>
          </cell>
          <cell r="C5146" t="str">
            <v>TE FOFO JM/FG PN-10 700 X 700MM (609KG)</v>
          </cell>
          <cell r="D5146" t="str">
            <v>UN</v>
          </cell>
          <cell r="E5146">
            <v>0</v>
          </cell>
        </row>
        <row r="5147">
          <cell r="B5147" t="str">
            <v>525478</v>
          </cell>
          <cell r="C5147" t="str">
            <v>TE FOFO JM/FG PN-10 800 X 200MM (515KG)</v>
          </cell>
          <cell r="D5147" t="str">
            <v>UN</v>
          </cell>
          <cell r="E5147">
            <v>0</v>
          </cell>
        </row>
        <row r="5148">
          <cell r="B5148" t="str">
            <v>525479</v>
          </cell>
          <cell r="C5148" t="str">
            <v>TE FOFO JM/FG PN-10 800 X 400MM (631KG)</v>
          </cell>
          <cell r="D5148" t="str">
            <v>UN</v>
          </cell>
          <cell r="E5148">
            <v>0</v>
          </cell>
        </row>
        <row r="5149">
          <cell r="B5149" t="str">
            <v>525480</v>
          </cell>
          <cell r="C5149" t="str">
            <v>TE FOFO JM/FG PN-10 800 X 600MM (861KG)</v>
          </cell>
          <cell r="D5149" t="str">
            <v>UN</v>
          </cell>
          <cell r="E5149">
            <v>0</v>
          </cell>
        </row>
        <row r="5150">
          <cell r="B5150" t="str">
            <v>525481</v>
          </cell>
          <cell r="C5150" t="str">
            <v>TE FOFO JM/FG PN-10 800 X 800MM (871KG)</v>
          </cell>
          <cell r="D5150" t="str">
            <v>UN</v>
          </cell>
          <cell r="E5150">
            <v>0</v>
          </cell>
        </row>
        <row r="5151">
          <cell r="B5151" t="str">
            <v>525482</v>
          </cell>
          <cell r="C5151" t="str">
            <v>TE FOFO JM/FG PN-10 900 X 200MM (631KG)</v>
          </cell>
          <cell r="D5151" t="str">
            <v>UN</v>
          </cell>
          <cell r="E5151">
            <v>0</v>
          </cell>
        </row>
        <row r="5152">
          <cell r="B5152" t="str">
            <v>525483</v>
          </cell>
          <cell r="C5152" t="str">
            <v>TE FOFO JM/FG PN-10 900 X 400MM (799KG)</v>
          </cell>
          <cell r="D5152" t="str">
            <v>UN</v>
          </cell>
          <cell r="E5152">
            <v>0</v>
          </cell>
        </row>
        <row r="5153">
          <cell r="B5153" t="str">
            <v>525484</v>
          </cell>
          <cell r="C5153" t="str">
            <v>TE FOFO JM/FG PN-10 900 X 600MM (1081KG)</v>
          </cell>
          <cell r="D5153" t="str">
            <v>UN</v>
          </cell>
          <cell r="E5153">
            <v>0</v>
          </cell>
        </row>
        <row r="5154">
          <cell r="B5154" t="str">
            <v>525485</v>
          </cell>
          <cell r="C5154" t="str">
            <v>TE FOFO JM/FG PN-10 900 X 800MM (1157KG)</v>
          </cell>
          <cell r="D5154" t="str">
            <v>UN</v>
          </cell>
          <cell r="E5154">
            <v>0</v>
          </cell>
        </row>
        <row r="5155">
          <cell r="B5155" t="str">
            <v>525486</v>
          </cell>
          <cell r="C5155" t="str">
            <v>TE FOFO JM/FG PN-10 900 X 900MM (1231KG)</v>
          </cell>
          <cell r="D5155" t="str">
            <v>UN</v>
          </cell>
          <cell r="E5155">
            <v>0</v>
          </cell>
        </row>
        <row r="5156">
          <cell r="B5156" t="str">
            <v>525487</v>
          </cell>
          <cell r="C5156" t="str">
            <v>TE FOFO JM/FG PN-10 1000 X 200MM (860KG)</v>
          </cell>
          <cell r="D5156" t="str">
            <v>UN</v>
          </cell>
          <cell r="E5156">
            <v>0</v>
          </cell>
        </row>
        <row r="5157">
          <cell r="B5157" t="str">
            <v>525488</v>
          </cell>
          <cell r="C5157" t="str">
            <v>TE FOFO JM/FG PN-10 1000 X 400MM (1022KG)</v>
          </cell>
          <cell r="D5157" t="str">
            <v>UN</v>
          </cell>
          <cell r="E5157">
            <v>0</v>
          </cell>
        </row>
        <row r="5158">
          <cell r="B5158" t="str">
            <v>525489</v>
          </cell>
          <cell r="C5158" t="str">
            <v>TE FOFO JM/FG PN-10 1000 X 600MM (1312KG)</v>
          </cell>
          <cell r="D5158" t="str">
            <v>UN</v>
          </cell>
          <cell r="E5158">
            <v>0</v>
          </cell>
        </row>
        <row r="5159">
          <cell r="B5159" t="str">
            <v>525490</v>
          </cell>
          <cell r="C5159" t="str">
            <v>TE FOFO JM/FG PN-10 1000 X 800MM (1437KG)</v>
          </cell>
          <cell r="D5159" t="str">
            <v>UN</v>
          </cell>
          <cell r="E5159">
            <v>0</v>
          </cell>
        </row>
        <row r="5160">
          <cell r="B5160" t="str">
            <v>525491</v>
          </cell>
          <cell r="C5160" t="str">
            <v>TE FOFO JM/FG PN-10 1000 X 1000MM (1554KG)</v>
          </cell>
          <cell r="D5160" t="str">
            <v>UN</v>
          </cell>
          <cell r="E5160">
            <v>0</v>
          </cell>
        </row>
        <row r="5161">
          <cell r="B5161" t="str">
            <v>525492</v>
          </cell>
          <cell r="C5161" t="str">
            <v>TE FOFO JM/FG PN-10 1200 X 200MM (1136KG)</v>
          </cell>
          <cell r="D5161" t="str">
            <v>UN</v>
          </cell>
          <cell r="E5161">
            <v>0</v>
          </cell>
        </row>
        <row r="5162">
          <cell r="B5162" t="str">
            <v>525493</v>
          </cell>
          <cell r="C5162" t="str">
            <v>TE FOFO JM/FG PN-10 1200 X 400MM (1346KG)</v>
          </cell>
          <cell r="D5162" t="str">
            <v>UN</v>
          </cell>
          <cell r="E5162">
            <v>0</v>
          </cell>
        </row>
        <row r="5163">
          <cell r="B5163" t="str">
            <v>525494</v>
          </cell>
          <cell r="C5163" t="str">
            <v>TE FOFO JM/FG PN-10 1200 X 600MM (1696KG)</v>
          </cell>
          <cell r="D5163" t="str">
            <v>UN</v>
          </cell>
          <cell r="E5163">
            <v>0</v>
          </cell>
        </row>
        <row r="5164">
          <cell r="B5164" t="str">
            <v>525495</v>
          </cell>
          <cell r="C5164" t="str">
            <v>TE FOFO JM/FG PN-10 1200 X 800MM (1946KG)</v>
          </cell>
          <cell r="D5164" t="str">
            <v>UN</v>
          </cell>
          <cell r="E5164">
            <v>0</v>
          </cell>
        </row>
        <row r="5165">
          <cell r="B5165" t="str">
            <v>525496</v>
          </cell>
          <cell r="C5165" t="str">
            <v>TE FOFO JM/FG PN-10 1200 X 1000MM (2146KG)</v>
          </cell>
          <cell r="D5165" t="str">
            <v>UN</v>
          </cell>
          <cell r="E5165">
            <v>0</v>
          </cell>
        </row>
        <row r="5166">
          <cell r="B5166" t="str">
            <v>525497</v>
          </cell>
          <cell r="C5166" t="str">
            <v>TE FOFO JM/FG PN-10 1200 X 1200MM (2346KG)</v>
          </cell>
          <cell r="D5166" t="str">
            <v>UN</v>
          </cell>
          <cell r="E5166">
            <v>0</v>
          </cell>
        </row>
        <row r="5167">
          <cell r="B5167" t="str">
            <v>525498</v>
          </cell>
          <cell r="C5167" t="str">
            <v>TE FOFO JE - PVC 100 X 50MM (13KG)</v>
          </cell>
          <cell r="D5167" t="str">
            <v>UN</v>
          </cell>
          <cell r="E5167">
            <v>0</v>
          </cell>
        </row>
        <row r="5168">
          <cell r="B5168" t="str">
            <v>525499</v>
          </cell>
          <cell r="C5168" t="str">
            <v>TE FOFO JE - PVC 100 X 75MM (12,2KG)</v>
          </cell>
          <cell r="D5168" t="str">
            <v>UN</v>
          </cell>
          <cell r="E5168">
            <v>0</v>
          </cell>
        </row>
        <row r="5169">
          <cell r="B5169" t="str">
            <v>525501</v>
          </cell>
          <cell r="C5169" t="str">
            <v>TE FOFO JE - PVC 150 X 50MM (15,8KG)</v>
          </cell>
          <cell r="D5169" t="str">
            <v>UN</v>
          </cell>
          <cell r="E5169">
            <v>0</v>
          </cell>
        </row>
        <row r="5170">
          <cell r="B5170" t="str">
            <v>525502</v>
          </cell>
          <cell r="C5170" t="str">
            <v>TE FOFO JE - PVC 150 X 75MM (16,6KG)</v>
          </cell>
          <cell r="D5170" t="str">
            <v>UN</v>
          </cell>
          <cell r="E5170">
            <v>0</v>
          </cell>
        </row>
        <row r="5171">
          <cell r="B5171" t="str">
            <v>525503</v>
          </cell>
          <cell r="C5171" t="str">
            <v>TE FOFO JE - PVC 150 X 100MM (18,6KG)</v>
          </cell>
          <cell r="D5171" t="str">
            <v>UN</v>
          </cell>
          <cell r="E5171">
            <v>0</v>
          </cell>
        </row>
        <row r="5172">
          <cell r="B5172" t="str">
            <v>525504</v>
          </cell>
          <cell r="C5172" t="str">
            <v>TE FOFO JE - PVC 200 X 50MM (22,8KG)</v>
          </cell>
          <cell r="D5172" t="str">
            <v>UN</v>
          </cell>
          <cell r="E5172">
            <v>0</v>
          </cell>
        </row>
        <row r="5173">
          <cell r="B5173" t="str">
            <v>525505</v>
          </cell>
          <cell r="C5173" t="str">
            <v>TE FOFO JE - PVC 200 X 75MM (23,2KG)</v>
          </cell>
          <cell r="D5173" t="str">
            <v>UN</v>
          </cell>
          <cell r="E5173">
            <v>0</v>
          </cell>
        </row>
        <row r="5174">
          <cell r="B5174" t="str">
            <v>525506</v>
          </cell>
          <cell r="C5174" t="str">
            <v>TE FOFO JE - PVC 200 X 100MM (27,8KG)</v>
          </cell>
          <cell r="D5174" t="str">
            <v>UN</v>
          </cell>
          <cell r="E5174">
            <v>0</v>
          </cell>
        </row>
        <row r="5175">
          <cell r="B5175" t="str">
            <v>525507</v>
          </cell>
          <cell r="C5175" t="str">
            <v>TE FOFO JE - PVC 250 X 50MM (34,6KG)</v>
          </cell>
          <cell r="D5175" t="str">
            <v>UN</v>
          </cell>
          <cell r="E5175">
            <v>0</v>
          </cell>
        </row>
        <row r="5176">
          <cell r="B5176" t="str">
            <v>525508</v>
          </cell>
          <cell r="C5176" t="str">
            <v>TE FOFO JE - PVC 250 X 75MM (34,5KG)</v>
          </cell>
          <cell r="D5176" t="str">
            <v>UN</v>
          </cell>
          <cell r="E5176">
            <v>0</v>
          </cell>
        </row>
        <row r="5177">
          <cell r="B5177" t="str">
            <v>525509</v>
          </cell>
          <cell r="C5177" t="str">
            <v>TE FOFO JE - PVC 250 X 100MM (35,8KG)</v>
          </cell>
          <cell r="D5177" t="str">
            <v>UN</v>
          </cell>
          <cell r="E5177">
            <v>0</v>
          </cell>
        </row>
        <row r="5178">
          <cell r="B5178" t="str">
            <v>525510</v>
          </cell>
          <cell r="C5178" t="str">
            <v>TE FOFO C/ FG PN-16 100 X 50MM (16KG)</v>
          </cell>
          <cell r="D5178" t="str">
            <v>UN</v>
          </cell>
          <cell r="E5178">
            <v>0</v>
          </cell>
        </row>
        <row r="5179">
          <cell r="B5179" t="str">
            <v>525511</v>
          </cell>
          <cell r="C5179" t="str">
            <v>TE FOFO C/ FG PN-16 100 X 100MM (18,5KG)</v>
          </cell>
          <cell r="D5179" t="str">
            <v>UN</v>
          </cell>
          <cell r="E5179">
            <v>0</v>
          </cell>
        </row>
        <row r="5180">
          <cell r="B5180" t="str">
            <v>525512</v>
          </cell>
          <cell r="C5180" t="str">
            <v>TE FOFO C/ FG PN-16 150 X 50MM (26KG)</v>
          </cell>
          <cell r="D5180" t="str">
            <v>UN</v>
          </cell>
          <cell r="E5180">
            <v>0</v>
          </cell>
        </row>
        <row r="5181">
          <cell r="B5181" t="str">
            <v>525513</v>
          </cell>
          <cell r="C5181" t="str">
            <v>TE FOFO C/ FG PN-16 150 X 100MM (28,5KG)</v>
          </cell>
          <cell r="D5181" t="str">
            <v>UN</v>
          </cell>
          <cell r="E5181">
            <v>0</v>
          </cell>
        </row>
        <row r="5182">
          <cell r="B5182" t="str">
            <v>525514</v>
          </cell>
          <cell r="C5182" t="str">
            <v>TE FOFO C/ FG PN-16 150 X 150MM (32KG)</v>
          </cell>
          <cell r="D5182" t="str">
            <v>UN</v>
          </cell>
          <cell r="E5182">
            <v>0</v>
          </cell>
        </row>
        <row r="5183">
          <cell r="B5183" t="str">
            <v>525515</v>
          </cell>
          <cell r="C5183" t="str">
            <v>TE FOFO C/ FG PN-16 200 X 50MM (48KG)</v>
          </cell>
          <cell r="D5183" t="str">
            <v>UN</v>
          </cell>
          <cell r="E5183">
            <v>0</v>
          </cell>
        </row>
        <row r="5184">
          <cell r="B5184" t="str">
            <v>525516</v>
          </cell>
          <cell r="C5184" t="str">
            <v>TE FOFO C/ FG PN-16 200 X 100MM (41KG)</v>
          </cell>
          <cell r="D5184" t="str">
            <v>UN</v>
          </cell>
          <cell r="E5184">
            <v>0</v>
          </cell>
        </row>
        <row r="5185">
          <cell r="B5185" t="str">
            <v>525517</v>
          </cell>
          <cell r="C5185" t="str">
            <v>TE FOFO C/ FG PN-16 200 X 150MM (44KG)</v>
          </cell>
          <cell r="D5185" t="str">
            <v>UN</v>
          </cell>
          <cell r="E5185">
            <v>0</v>
          </cell>
        </row>
        <row r="5186">
          <cell r="B5186" t="str">
            <v>525518</v>
          </cell>
          <cell r="C5186" t="str">
            <v>TE FOFO C/ FG PN-16 200 X 200MM (47KG)</v>
          </cell>
          <cell r="D5186" t="str">
            <v>UN</v>
          </cell>
          <cell r="E5186">
            <v>0</v>
          </cell>
        </row>
        <row r="5187">
          <cell r="B5187" t="str">
            <v>525519</v>
          </cell>
          <cell r="C5187" t="str">
            <v>TE FOFO C/ FG PN-16 250 X 100MM (67KG)</v>
          </cell>
          <cell r="D5187" t="str">
            <v>UN</v>
          </cell>
          <cell r="E5187">
            <v>0</v>
          </cell>
        </row>
        <row r="5188">
          <cell r="B5188" t="str">
            <v>525520</v>
          </cell>
          <cell r="C5188" t="str">
            <v>TE FOFO C/ FG PN-16 250 X 200MM (73KG)</v>
          </cell>
          <cell r="D5188" t="str">
            <v>UN</v>
          </cell>
          <cell r="E5188">
            <v>0</v>
          </cell>
        </row>
        <row r="5189">
          <cell r="B5189" t="str">
            <v>525521</v>
          </cell>
          <cell r="C5189" t="str">
            <v>TE FOFO C/ FG PN-16 250 X 250MM (80KG)</v>
          </cell>
          <cell r="D5189" t="str">
            <v>UN</v>
          </cell>
          <cell r="E5189">
            <v>0</v>
          </cell>
        </row>
        <row r="5190">
          <cell r="B5190" t="str">
            <v>525522</v>
          </cell>
          <cell r="C5190" t="str">
            <v>TE FOFO C/ FG PN-16 300 X 100MM (92KG)</v>
          </cell>
          <cell r="D5190" t="str">
            <v>UN</v>
          </cell>
          <cell r="E5190">
            <v>0</v>
          </cell>
        </row>
        <row r="5191">
          <cell r="B5191" t="str">
            <v>525523</v>
          </cell>
          <cell r="C5191" t="str">
            <v>TE FOFO C/ FG PN-16 300 X 200MM (100KG)</v>
          </cell>
          <cell r="D5191" t="str">
            <v>UN</v>
          </cell>
          <cell r="E5191">
            <v>0</v>
          </cell>
        </row>
        <row r="5192">
          <cell r="B5192" t="str">
            <v>525524</v>
          </cell>
          <cell r="C5192" t="str">
            <v>TE FOFO C/ FG PN-16 300 X 300MM (119KG)</v>
          </cell>
          <cell r="D5192" t="str">
            <v>UN</v>
          </cell>
          <cell r="E5192">
            <v>0</v>
          </cell>
        </row>
        <row r="5193">
          <cell r="B5193" t="str">
            <v>525525</v>
          </cell>
          <cell r="C5193" t="str">
            <v>TE FOFO C/ FG PN-16 350 X 100MM (118KG)</v>
          </cell>
          <cell r="D5193" t="str">
            <v>UN</v>
          </cell>
          <cell r="E5193">
            <v>0</v>
          </cell>
        </row>
        <row r="5194">
          <cell r="B5194" t="str">
            <v>525526</v>
          </cell>
          <cell r="C5194" t="str">
            <v>TE FOFO C/ FG PN-16 350 X 200MM (123KG)</v>
          </cell>
          <cell r="D5194" t="str">
            <v>UN</v>
          </cell>
          <cell r="E5194">
            <v>0</v>
          </cell>
        </row>
        <row r="5195">
          <cell r="B5195" t="str">
            <v>525527</v>
          </cell>
          <cell r="C5195" t="str">
            <v>TE FOFO C/ FG PN-16 350 X 300MM (139KG)</v>
          </cell>
          <cell r="D5195" t="str">
            <v>UN</v>
          </cell>
          <cell r="E5195">
            <v>0</v>
          </cell>
        </row>
        <row r="5196">
          <cell r="B5196" t="str">
            <v>525528</v>
          </cell>
          <cell r="C5196" t="str">
            <v>TE FOFO C/ FG PN-16 350 X 350MM (148KG)</v>
          </cell>
          <cell r="D5196" t="str">
            <v>UN</v>
          </cell>
          <cell r="E5196">
            <v>0</v>
          </cell>
        </row>
        <row r="5197">
          <cell r="B5197" t="str">
            <v>525529</v>
          </cell>
          <cell r="C5197" t="str">
            <v>TE FOFO C/ FG PN-16 400 X 100MM (149KG)</v>
          </cell>
          <cell r="D5197" t="str">
            <v>UN</v>
          </cell>
          <cell r="E5197">
            <v>0</v>
          </cell>
        </row>
        <row r="5198">
          <cell r="B5198" t="str">
            <v>525530</v>
          </cell>
          <cell r="C5198" t="str">
            <v>TE FOFO C/ FG PN-16 400 X 200MM (153KG)</v>
          </cell>
          <cell r="D5198" t="str">
            <v>UN</v>
          </cell>
          <cell r="E5198">
            <v>0</v>
          </cell>
        </row>
        <row r="5199">
          <cell r="B5199" t="str">
            <v>525531</v>
          </cell>
          <cell r="C5199" t="str">
            <v>TE FOFO C/ FG PN-16 400 X 300MM (171KG)</v>
          </cell>
          <cell r="D5199" t="str">
            <v>UN</v>
          </cell>
          <cell r="E5199">
            <v>0</v>
          </cell>
        </row>
        <row r="5200">
          <cell r="B5200" t="str">
            <v>525532</v>
          </cell>
          <cell r="C5200" t="str">
            <v>TE FOFO C/ FG PN-16 400 X 400MM (189KG)</v>
          </cell>
          <cell r="D5200" t="str">
            <v>UN</v>
          </cell>
          <cell r="E5200">
            <v>0</v>
          </cell>
        </row>
        <row r="5201">
          <cell r="B5201" t="str">
            <v>525533</v>
          </cell>
          <cell r="C5201" t="str">
            <v>TE FOFO C/ FG PN-16 450 X 100MM (188KG)</v>
          </cell>
          <cell r="D5201" t="str">
            <v>UN</v>
          </cell>
          <cell r="E5201">
            <v>0</v>
          </cell>
        </row>
        <row r="5202">
          <cell r="B5202" t="str">
            <v>525534</v>
          </cell>
          <cell r="C5202" t="str">
            <v>TE FOFO C/ FG PN-16 450 X 200MM (195KG)</v>
          </cell>
          <cell r="D5202" t="str">
            <v>UN</v>
          </cell>
          <cell r="E5202">
            <v>0</v>
          </cell>
        </row>
        <row r="5203">
          <cell r="B5203" t="str">
            <v>525535</v>
          </cell>
          <cell r="C5203" t="str">
            <v>TE FOFO C/ FG PN-16 450 X 300MM (202KG)</v>
          </cell>
          <cell r="D5203" t="str">
            <v>UN</v>
          </cell>
          <cell r="E5203">
            <v>0</v>
          </cell>
        </row>
        <row r="5204">
          <cell r="B5204" t="str">
            <v>525536</v>
          </cell>
          <cell r="C5204" t="str">
            <v>TE FOFO C/ FG PN-16 450 X 400MM (225KG)</v>
          </cell>
          <cell r="D5204" t="str">
            <v>UN</v>
          </cell>
          <cell r="E5204">
            <v>0</v>
          </cell>
        </row>
        <row r="5205">
          <cell r="B5205" t="str">
            <v>525537</v>
          </cell>
          <cell r="C5205" t="str">
            <v>TE FOFO C/ FG PN-16 450 X 450MM (229KG)</v>
          </cell>
          <cell r="D5205" t="str">
            <v>UN</v>
          </cell>
          <cell r="E5205">
            <v>0</v>
          </cell>
        </row>
        <row r="5206">
          <cell r="B5206" t="str">
            <v>525538</v>
          </cell>
          <cell r="C5206" t="str">
            <v>TE FOFO C/ FG PN-16 500 X 100MM (235KG)</v>
          </cell>
          <cell r="D5206" t="str">
            <v>UN</v>
          </cell>
          <cell r="E5206">
            <v>0</v>
          </cell>
        </row>
        <row r="5207">
          <cell r="B5207" t="str">
            <v>525539</v>
          </cell>
          <cell r="C5207" t="str">
            <v>TE FOFO C/ FG PN-16 500 X 200MM (239KG)</v>
          </cell>
          <cell r="D5207" t="str">
            <v>UN</v>
          </cell>
          <cell r="E5207">
            <v>0</v>
          </cell>
        </row>
        <row r="5208">
          <cell r="B5208" t="str">
            <v>525540</v>
          </cell>
          <cell r="C5208" t="str">
            <v>TE FOFO C/ FG PN-16 500 X 300MM (249KG)</v>
          </cell>
          <cell r="D5208" t="str">
            <v>UN</v>
          </cell>
          <cell r="E5208">
            <v>0</v>
          </cell>
        </row>
        <row r="5209">
          <cell r="B5209" t="str">
            <v>525541</v>
          </cell>
          <cell r="C5209" t="str">
            <v>TE FOFO C/ FG PN-16 500 X 400MM (270KG)</v>
          </cell>
          <cell r="D5209" t="str">
            <v>UN</v>
          </cell>
          <cell r="E5209">
            <v>0</v>
          </cell>
        </row>
        <row r="5210">
          <cell r="B5210" t="str">
            <v>525542</v>
          </cell>
          <cell r="C5210" t="str">
            <v>TE FOFO C/ FG PN-16 500 X 500MM (293KG)</v>
          </cell>
          <cell r="D5210" t="str">
            <v>UN</v>
          </cell>
          <cell r="E5210">
            <v>0</v>
          </cell>
        </row>
        <row r="5211">
          <cell r="B5211" t="str">
            <v>525543</v>
          </cell>
          <cell r="C5211" t="str">
            <v>TE FOFO C/ FG PN-16 600 X 100MM (350KG)</v>
          </cell>
          <cell r="D5211" t="str">
            <v>UN</v>
          </cell>
          <cell r="E5211">
            <v>0</v>
          </cell>
        </row>
        <row r="5212">
          <cell r="B5212" t="str">
            <v>525544</v>
          </cell>
          <cell r="C5212" t="str">
            <v>TE FOFO C/ FG PN-16 600 X 200MM (346KG)</v>
          </cell>
          <cell r="D5212" t="str">
            <v>UN</v>
          </cell>
          <cell r="E5212">
            <v>0</v>
          </cell>
        </row>
        <row r="5213">
          <cell r="B5213" t="str">
            <v>525545</v>
          </cell>
          <cell r="C5213" t="str">
            <v>TE FOFO C/ FG PN-16 600 X 300MM (355KG)</v>
          </cell>
          <cell r="D5213" t="str">
            <v>UN</v>
          </cell>
          <cell r="E5213">
            <v>0</v>
          </cell>
        </row>
        <row r="5214">
          <cell r="B5214" t="str">
            <v>525546</v>
          </cell>
          <cell r="C5214" t="str">
            <v>TE FOFO C/ FG PN-16 600 X 400MM (375KG)</v>
          </cell>
          <cell r="D5214" t="str">
            <v>UN</v>
          </cell>
          <cell r="E5214">
            <v>0</v>
          </cell>
        </row>
        <row r="5215">
          <cell r="B5215" t="str">
            <v>525547</v>
          </cell>
          <cell r="C5215" t="str">
            <v>TE FOFO C/ FG PN-16 600 X 500MM (380KG)</v>
          </cell>
          <cell r="D5215" t="str">
            <v>UN</v>
          </cell>
          <cell r="E5215">
            <v>0</v>
          </cell>
        </row>
        <row r="5216">
          <cell r="B5216" t="str">
            <v>525548</v>
          </cell>
          <cell r="C5216" t="str">
            <v>TE FOFO C/ FG PN-16 600 X 600MM (432KG)</v>
          </cell>
          <cell r="D5216" t="str">
            <v>UN</v>
          </cell>
          <cell r="E5216">
            <v>0</v>
          </cell>
        </row>
        <row r="5217">
          <cell r="B5217" t="str">
            <v>525549</v>
          </cell>
          <cell r="C5217" t="str">
            <v>TE FOFO C/ FG PN-16 700 X 200MM (297KG)</v>
          </cell>
          <cell r="D5217" t="str">
            <v>UN</v>
          </cell>
          <cell r="E5217">
            <v>0</v>
          </cell>
        </row>
        <row r="5218">
          <cell r="B5218" t="str">
            <v>525550</v>
          </cell>
          <cell r="C5218" t="str">
            <v>TE FOFO C/ FG PN-16 700 X 400MM (376KG)</v>
          </cell>
          <cell r="D5218" t="str">
            <v>UN</v>
          </cell>
          <cell r="E5218">
            <v>0</v>
          </cell>
        </row>
        <row r="5219">
          <cell r="B5219" t="str">
            <v>525551</v>
          </cell>
          <cell r="C5219" t="str">
            <v>TE FOFO C/ FG PN-16 700 X 700MM (523KG)</v>
          </cell>
          <cell r="D5219" t="str">
            <v>UN</v>
          </cell>
          <cell r="E5219">
            <v>0</v>
          </cell>
        </row>
        <row r="5220">
          <cell r="B5220" t="str">
            <v>525552</v>
          </cell>
          <cell r="C5220" t="str">
            <v>TE FOFO C/ FG PN-16 800 X 200MM (389KG)</v>
          </cell>
          <cell r="D5220" t="str">
            <v>UN</v>
          </cell>
          <cell r="E5220">
            <v>0</v>
          </cell>
        </row>
        <row r="5221">
          <cell r="B5221" t="str">
            <v>525553</v>
          </cell>
          <cell r="C5221" t="str">
            <v>TE FOFO C/ FG PN-16 800 X 400MM (482KG)</v>
          </cell>
          <cell r="D5221" t="str">
            <v>UN</v>
          </cell>
          <cell r="E5221">
            <v>0</v>
          </cell>
        </row>
        <row r="5222">
          <cell r="B5222" t="str">
            <v>525554</v>
          </cell>
          <cell r="C5222" t="str">
            <v>TE FOFO C/ FG PN-16 800 X 600MM (674KG)</v>
          </cell>
          <cell r="D5222" t="str">
            <v>UN</v>
          </cell>
          <cell r="E5222">
            <v>0</v>
          </cell>
        </row>
        <row r="5223">
          <cell r="B5223" t="str">
            <v>525555</v>
          </cell>
          <cell r="C5223" t="str">
            <v>TE FOFO C/ FG PN-16 800 X 800MM (716KG)</v>
          </cell>
          <cell r="D5223" t="str">
            <v>UN</v>
          </cell>
          <cell r="E5223">
            <v>0</v>
          </cell>
        </row>
        <row r="5224">
          <cell r="B5224" t="str">
            <v>525556</v>
          </cell>
          <cell r="C5224" t="str">
            <v>TE FOFO C/ FG PN-16 900 X 200MM (482KG)</v>
          </cell>
          <cell r="D5224" t="str">
            <v>UN</v>
          </cell>
          <cell r="E5224">
            <v>0</v>
          </cell>
        </row>
        <row r="5225">
          <cell r="B5225" t="str">
            <v>525557</v>
          </cell>
          <cell r="C5225" t="str">
            <v>TE FOFO C/ FG PN-16 900 X 400MM (592KG)</v>
          </cell>
          <cell r="D5225" t="str">
            <v>UN</v>
          </cell>
          <cell r="E5225">
            <v>0</v>
          </cell>
        </row>
        <row r="5226">
          <cell r="B5226" t="str">
            <v>525558</v>
          </cell>
          <cell r="C5226" t="str">
            <v>TE FOFO C/ FG PN-16 900 X 600MM (856KG)</v>
          </cell>
          <cell r="D5226" t="str">
            <v>UN</v>
          </cell>
          <cell r="E5226">
            <v>0</v>
          </cell>
        </row>
        <row r="5227">
          <cell r="B5227" t="str">
            <v>525559</v>
          </cell>
          <cell r="C5227" t="str">
            <v>TE FOFO C/ FG PN-16 900 X 900MM (925KG)</v>
          </cell>
          <cell r="D5227" t="str">
            <v>UN</v>
          </cell>
          <cell r="E5227">
            <v>0</v>
          </cell>
        </row>
        <row r="5228">
          <cell r="B5228" t="str">
            <v>525560</v>
          </cell>
          <cell r="C5228" t="str">
            <v>TE FOFO C/ FG PN-16 1000 X 200MM (626KG)</v>
          </cell>
          <cell r="D5228" t="str">
            <v>UN</v>
          </cell>
          <cell r="E5228">
            <v>0</v>
          </cell>
        </row>
        <row r="5229">
          <cell r="B5229" t="str">
            <v>525561</v>
          </cell>
          <cell r="C5229" t="str">
            <v>TE FOFO C/ FG PN-16 1000 X 400MM (751KG)</v>
          </cell>
          <cell r="D5229" t="str">
            <v>UN</v>
          </cell>
          <cell r="E5229">
            <v>0</v>
          </cell>
        </row>
        <row r="5230">
          <cell r="B5230" t="str">
            <v>525562</v>
          </cell>
          <cell r="C5230" t="str">
            <v>TE FOFO C/ FG PN-16 1000 X 600MM (1110KG)</v>
          </cell>
          <cell r="D5230" t="str">
            <v>UN</v>
          </cell>
          <cell r="E5230">
            <v>0</v>
          </cell>
        </row>
        <row r="5231">
          <cell r="B5231" t="str">
            <v>525563</v>
          </cell>
          <cell r="C5231" t="str">
            <v>TE FOFO C/ FG PN-16 1000 X 1000MM (1230KG)</v>
          </cell>
          <cell r="D5231" t="str">
            <v>UN</v>
          </cell>
          <cell r="E5231">
            <v>0</v>
          </cell>
        </row>
        <row r="5232">
          <cell r="B5232" t="str">
            <v>525564</v>
          </cell>
          <cell r="C5232" t="str">
            <v>TE FOFO C/ FG PN-16 1200 X 200MM (937KG)</v>
          </cell>
          <cell r="D5232" t="str">
            <v>UN</v>
          </cell>
          <cell r="E5232">
            <v>0</v>
          </cell>
        </row>
        <row r="5233">
          <cell r="B5233" t="str">
            <v>525565</v>
          </cell>
          <cell r="C5233" t="str">
            <v>TE FOFO C/ FG PN-16 1200 X 400MM (1099KG)</v>
          </cell>
          <cell r="D5233" t="str">
            <v>UN</v>
          </cell>
          <cell r="E5233">
            <v>0</v>
          </cell>
        </row>
        <row r="5234">
          <cell r="B5234" t="str">
            <v>525566</v>
          </cell>
          <cell r="C5234" t="str">
            <v>TE FOFO C/ FG PN-16 1200 X 600MM (1259KG)</v>
          </cell>
          <cell r="D5234" t="str">
            <v>UN</v>
          </cell>
          <cell r="E5234">
            <v>0</v>
          </cell>
        </row>
        <row r="5235">
          <cell r="B5235" t="str">
            <v>525567</v>
          </cell>
          <cell r="C5235" t="str">
            <v>TE FOFO C/ FG PN-16 1200 X 800MM (1515KG)</v>
          </cell>
          <cell r="D5235" t="str">
            <v>UN</v>
          </cell>
          <cell r="E5235">
            <v>0</v>
          </cell>
        </row>
        <row r="5236">
          <cell r="B5236" t="str">
            <v>525568</v>
          </cell>
          <cell r="C5236" t="str">
            <v>TE FOFO C/ FG PN-16 1200 X 1000MM (1734KG)</v>
          </cell>
          <cell r="D5236" t="str">
            <v>UN</v>
          </cell>
          <cell r="E5236">
            <v>0</v>
          </cell>
        </row>
        <row r="5237">
          <cell r="B5237" t="str">
            <v>525569</v>
          </cell>
          <cell r="C5237" t="str">
            <v>TE FOFO C/ FG PN-16 1200 X 1200MM (2055KG)</v>
          </cell>
          <cell r="D5237" t="str">
            <v>UN</v>
          </cell>
          <cell r="E5237">
            <v>0</v>
          </cell>
        </row>
        <row r="5238">
          <cell r="B5238" t="str">
            <v>525570</v>
          </cell>
          <cell r="C5238" t="str">
            <v>TE FOFO JE/FG PN-16 200 X 100MM (32KG)</v>
          </cell>
          <cell r="D5238" t="str">
            <v>UN</v>
          </cell>
          <cell r="E5238">
            <v>0</v>
          </cell>
        </row>
        <row r="5239">
          <cell r="B5239" t="str">
            <v>525571</v>
          </cell>
          <cell r="C5239" t="str">
            <v>TE FOFO JE/FG PN-16 250 X 100MM (41KG)</v>
          </cell>
          <cell r="D5239" t="str">
            <v>UN</v>
          </cell>
          <cell r="E5239">
            <v>0</v>
          </cell>
        </row>
        <row r="5240">
          <cell r="B5240" t="str">
            <v>525572</v>
          </cell>
          <cell r="C5240" t="str">
            <v>TE FOFO JE/FG PN-16 300 X 100MM (52KG)</v>
          </cell>
          <cell r="D5240" t="str">
            <v>UN</v>
          </cell>
          <cell r="E5240">
            <v>0</v>
          </cell>
        </row>
        <row r="5241">
          <cell r="B5241" t="str">
            <v>525573</v>
          </cell>
          <cell r="C5241" t="str">
            <v>TE FOFO JE/FG PN-16 300 X 200MM (68KG)</v>
          </cell>
          <cell r="D5241" t="str">
            <v>UN</v>
          </cell>
          <cell r="E5241">
            <v>0</v>
          </cell>
        </row>
        <row r="5242">
          <cell r="B5242" t="str">
            <v>525574</v>
          </cell>
          <cell r="C5242" t="str">
            <v>TE FOFO JE/FG PN-16 300 X 300MM (89KG)</v>
          </cell>
          <cell r="D5242" t="str">
            <v>UN</v>
          </cell>
          <cell r="E5242">
            <v>0</v>
          </cell>
        </row>
        <row r="5243">
          <cell r="B5243" t="str">
            <v>525575</v>
          </cell>
          <cell r="C5243" t="str">
            <v>TE FOFO JE/FG PN-16 350 X 100MM (65KG)</v>
          </cell>
          <cell r="D5243" t="str">
            <v>UN</v>
          </cell>
          <cell r="E5243">
            <v>0</v>
          </cell>
        </row>
        <row r="5244">
          <cell r="B5244" t="str">
            <v>525576</v>
          </cell>
          <cell r="C5244" t="str">
            <v>TE FOFO JE/FG PN-16 350 X 200MM (82KG)</v>
          </cell>
          <cell r="D5244" t="str">
            <v>UN</v>
          </cell>
          <cell r="E5244">
            <v>0</v>
          </cell>
        </row>
        <row r="5245">
          <cell r="B5245" t="str">
            <v>525577</v>
          </cell>
          <cell r="C5245" t="str">
            <v>TE FOFO JE/FG PN-16 350 X 350MM (115KG)</v>
          </cell>
          <cell r="D5245" t="str">
            <v>UN</v>
          </cell>
          <cell r="E5245">
            <v>0</v>
          </cell>
        </row>
        <row r="5246">
          <cell r="B5246" t="str">
            <v>525578</v>
          </cell>
          <cell r="C5246" t="str">
            <v>TE FOFO JE/FG PN-16 400 X 100MM (78KG)</v>
          </cell>
          <cell r="D5246" t="str">
            <v>UN</v>
          </cell>
          <cell r="E5246">
            <v>0</v>
          </cell>
        </row>
        <row r="5247">
          <cell r="B5247" t="str">
            <v>525579</v>
          </cell>
          <cell r="C5247" t="str">
            <v>TE FOFO JE/FG PN-16 400 X 200MM (98KG)</v>
          </cell>
          <cell r="D5247" t="str">
            <v>UN</v>
          </cell>
          <cell r="E5247">
            <v>0</v>
          </cell>
        </row>
        <row r="5248">
          <cell r="B5248" t="str">
            <v>525580</v>
          </cell>
          <cell r="C5248" t="str">
            <v>TE FOFO JE/FG PN-16 400 X 300MM (120KG)</v>
          </cell>
          <cell r="D5248" t="str">
            <v>UN</v>
          </cell>
          <cell r="E5248">
            <v>0</v>
          </cell>
        </row>
        <row r="5249">
          <cell r="B5249" t="str">
            <v>525581</v>
          </cell>
          <cell r="C5249" t="str">
            <v>TE FOFO JE/FG PN-16 400 X 400MM (151KG)</v>
          </cell>
          <cell r="D5249" t="str">
            <v>UN</v>
          </cell>
          <cell r="E5249">
            <v>0</v>
          </cell>
        </row>
        <row r="5250">
          <cell r="B5250" t="str">
            <v>525582</v>
          </cell>
          <cell r="C5250" t="str">
            <v>TE FOFO JE/FG PN-16 500 X 100MM (110KG)</v>
          </cell>
          <cell r="D5250" t="str">
            <v>UN</v>
          </cell>
          <cell r="E5250">
            <v>0</v>
          </cell>
        </row>
        <row r="5251">
          <cell r="B5251" t="str">
            <v>525583</v>
          </cell>
          <cell r="C5251" t="str">
            <v>TE FOFO JE/FG PN-16 500 X 200MM (134KG)</v>
          </cell>
          <cell r="D5251" t="str">
            <v>UN</v>
          </cell>
          <cell r="E5251">
            <v>0</v>
          </cell>
        </row>
        <row r="5252">
          <cell r="B5252" t="str">
            <v>525584</v>
          </cell>
          <cell r="C5252" t="str">
            <v>TE FOFO JE/FG PN-16 500 X 300MM (160KG)</v>
          </cell>
          <cell r="D5252" t="str">
            <v>UN</v>
          </cell>
          <cell r="E5252">
            <v>0</v>
          </cell>
        </row>
        <row r="5253">
          <cell r="B5253" t="str">
            <v>525585</v>
          </cell>
          <cell r="C5253" t="str">
            <v>TE FOFO JE/FG PN-16 500 X 400MM (198KG)</v>
          </cell>
          <cell r="D5253" t="str">
            <v>UN</v>
          </cell>
          <cell r="E5253">
            <v>0</v>
          </cell>
        </row>
        <row r="5254">
          <cell r="B5254" t="str">
            <v>525586</v>
          </cell>
          <cell r="C5254" t="str">
            <v>TE FOFO JE/FG PN-16 500 X 500MM (238KG)</v>
          </cell>
          <cell r="D5254" t="str">
            <v>UN</v>
          </cell>
          <cell r="E5254">
            <v>0</v>
          </cell>
        </row>
        <row r="5255">
          <cell r="B5255" t="str">
            <v>525587</v>
          </cell>
          <cell r="C5255" t="str">
            <v>TE FOFO JE/FG PN-16 600 X 100MM (140KG)</v>
          </cell>
          <cell r="D5255" t="str">
            <v>UN</v>
          </cell>
          <cell r="E5255">
            <v>0</v>
          </cell>
        </row>
        <row r="5256">
          <cell r="B5256" t="str">
            <v>525588</v>
          </cell>
          <cell r="C5256" t="str">
            <v>TE FOFO JE/FG PN-16 600 X 200MM (175KG)</v>
          </cell>
          <cell r="D5256" t="str">
            <v>UN</v>
          </cell>
          <cell r="E5256">
            <v>0</v>
          </cell>
        </row>
        <row r="5257">
          <cell r="B5257" t="str">
            <v>525589</v>
          </cell>
          <cell r="C5257" t="str">
            <v>TE FOFO JE/FG PN-16 600 X 300MM (205KG)</v>
          </cell>
          <cell r="D5257" t="str">
            <v>UN</v>
          </cell>
          <cell r="E5257">
            <v>0</v>
          </cell>
        </row>
        <row r="5258">
          <cell r="B5258" t="str">
            <v>525590</v>
          </cell>
          <cell r="C5258" t="str">
            <v>TE FOFO JE/FG PN-16 600 X 400MM (251KG)</v>
          </cell>
          <cell r="D5258" t="str">
            <v>UN</v>
          </cell>
          <cell r="E5258">
            <v>0</v>
          </cell>
        </row>
        <row r="5259">
          <cell r="B5259" t="str">
            <v>525591</v>
          </cell>
          <cell r="C5259" t="str">
            <v>TE FOFO JE/FG PN-16 600 X 600MM (352KG)</v>
          </cell>
          <cell r="D5259" t="str">
            <v>UN</v>
          </cell>
          <cell r="E5259">
            <v>0</v>
          </cell>
        </row>
        <row r="5260">
          <cell r="B5260" t="str">
            <v>525592</v>
          </cell>
          <cell r="C5260" t="str">
            <v>TE FOFO JE/FG PN-16 700 X 200MM (243KG)</v>
          </cell>
          <cell r="D5260" t="str">
            <v>UN</v>
          </cell>
          <cell r="E5260">
            <v>0</v>
          </cell>
        </row>
        <row r="5261">
          <cell r="B5261" t="str">
            <v>525593</v>
          </cell>
          <cell r="C5261" t="str">
            <v>TE FOFO JE/FG PN-16 700 X 400MM (327KG)</v>
          </cell>
          <cell r="D5261" t="str">
            <v>UN</v>
          </cell>
          <cell r="E5261">
            <v>0</v>
          </cell>
        </row>
        <row r="5262">
          <cell r="B5262" t="str">
            <v>525594</v>
          </cell>
          <cell r="C5262" t="str">
            <v>TE FOFO JE/FG PN-16 700 X 600MM (463KG)</v>
          </cell>
          <cell r="D5262" t="str">
            <v>UN</v>
          </cell>
          <cell r="E5262">
            <v>0</v>
          </cell>
        </row>
        <row r="5263">
          <cell r="B5263" t="str">
            <v>525595</v>
          </cell>
          <cell r="C5263" t="str">
            <v>TE FOFO JE/FG PN-16 700 X 700MM (476KG)</v>
          </cell>
          <cell r="D5263" t="str">
            <v>UN</v>
          </cell>
          <cell r="E5263">
            <v>0</v>
          </cell>
        </row>
        <row r="5264">
          <cell r="B5264" t="str">
            <v>525596</v>
          </cell>
          <cell r="C5264" t="str">
            <v>TE FOFO JE/FG PN-16 800 X 200MM (306KG)</v>
          </cell>
          <cell r="D5264" t="str">
            <v>UN</v>
          </cell>
          <cell r="E5264">
            <v>0</v>
          </cell>
        </row>
        <row r="5265">
          <cell r="B5265" t="str">
            <v>525597</v>
          </cell>
          <cell r="C5265" t="str">
            <v>TE FOFO JE/FG PN-16 800 X 400MM (404KG)</v>
          </cell>
          <cell r="D5265" t="str">
            <v>UN</v>
          </cell>
          <cell r="E5265">
            <v>0</v>
          </cell>
        </row>
        <row r="5266">
          <cell r="B5266" t="str">
            <v>525598</v>
          </cell>
          <cell r="C5266" t="str">
            <v>TE FOFO JE/FG PN-16 800 X 600MM (605KG)</v>
          </cell>
          <cell r="D5266" t="str">
            <v>UN</v>
          </cell>
          <cell r="E5266">
            <v>0</v>
          </cell>
        </row>
        <row r="5267">
          <cell r="B5267" t="str">
            <v>525599</v>
          </cell>
          <cell r="C5267" t="str">
            <v>TE FOFO JE/FG PN-16 800 X 800MM (642KG)</v>
          </cell>
          <cell r="D5267" t="str">
            <v>UN</v>
          </cell>
          <cell r="E5267">
            <v>0</v>
          </cell>
        </row>
        <row r="5268">
          <cell r="B5268" t="str">
            <v>525601</v>
          </cell>
          <cell r="C5268" t="str">
            <v>TE FOFO JE/FG PN-16 900 X 200MM (316KG)</v>
          </cell>
          <cell r="D5268" t="str">
            <v>UN</v>
          </cell>
          <cell r="E5268">
            <v>0</v>
          </cell>
        </row>
        <row r="5269">
          <cell r="B5269" t="str">
            <v>525602</v>
          </cell>
          <cell r="C5269" t="str">
            <v>TE FOFO JE/FG PN-16 900 X 400MM (496KG)</v>
          </cell>
          <cell r="D5269" t="str">
            <v>UN</v>
          </cell>
          <cell r="E5269">
            <v>0</v>
          </cell>
        </row>
        <row r="5270">
          <cell r="B5270" t="str">
            <v>525603</v>
          </cell>
          <cell r="C5270" t="str">
            <v>TE FOFO JE/FG PN-16 900 X 600MM (774KG)</v>
          </cell>
          <cell r="D5270" t="str">
            <v>UN</v>
          </cell>
          <cell r="E5270">
            <v>0</v>
          </cell>
        </row>
        <row r="5271">
          <cell r="B5271" t="str">
            <v>525604</v>
          </cell>
          <cell r="C5271" t="str">
            <v>TE FOFO JE/FG PN-16 900 X 800MM (860KG)</v>
          </cell>
          <cell r="D5271" t="str">
            <v>UN</v>
          </cell>
          <cell r="E5271">
            <v>0</v>
          </cell>
        </row>
        <row r="5272">
          <cell r="B5272" t="str">
            <v>525605</v>
          </cell>
          <cell r="C5272" t="str">
            <v>TE FOFO JE/FG PN-16 900 X 900MM (940KG)</v>
          </cell>
          <cell r="D5272" t="str">
            <v>UN</v>
          </cell>
          <cell r="E5272">
            <v>0</v>
          </cell>
        </row>
        <row r="5273">
          <cell r="B5273" t="str">
            <v>525606</v>
          </cell>
          <cell r="C5273" t="str">
            <v>TE FOFO JE/FG PN-16 1000 X 200MM (462KG)</v>
          </cell>
          <cell r="D5273" t="str">
            <v>UN</v>
          </cell>
          <cell r="E5273">
            <v>0</v>
          </cell>
        </row>
        <row r="5274">
          <cell r="B5274" t="str">
            <v>525607</v>
          </cell>
          <cell r="C5274" t="str">
            <v>TE FOFO JE/FG PN-16 1000 X 400MM (628KG)</v>
          </cell>
          <cell r="D5274" t="str">
            <v>UN</v>
          </cell>
          <cell r="E5274">
            <v>0</v>
          </cell>
        </row>
        <row r="5275">
          <cell r="B5275" t="str">
            <v>525608</v>
          </cell>
          <cell r="C5275" t="str">
            <v>TE FOFO JE/FG PN-16 1000 X 600MM (938KG)</v>
          </cell>
          <cell r="D5275" t="str">
            <v>UN</v>
          </cell>
          <cell r="E5275">
            <v>0</v>
          </cell>
        </row>
        <row r="5276">
          <cell r="B5276" t="str">
            <v>525609</v>
          </cell>
          <cell r="C5276" t="str">
            <v>TE FOFO JE/FG PN-16 1000 X 800MM (1056KG)</v>
          </cell>
          <cell r="D5276" t="str">
            <v>UN</v>
          </cell>
          <cell r="E5276">
            <v>0</v>
          </cell>
        </row>
        <row r="5277">
          <cell r="B5277" t="str">
            <v>525610</v>
          </cell>
          <cell r="C5277" t="str">
            <v>TE FOFO JE/FG PN-16 1000 X 1000MM (1196KG)</v>
          </cell>
          <cell r="D5277" t="str">
            <v>UN</v>
          </cell>
          <cell r="E5277">
            <v>0</v>
          </cell>
        </row>
        <row r="5278">
          <cell r="B5278" t="str">
            <v>525611</v>
          </cell>
          <cell r="C5278" t="str">
            <v>TE FOFO JE/FG PN-16 1200 X 200MM (739KG)</v>
          </cell>
          <cell r="D5278" t="str">
            <v>UN</v>
          </cell>
          <cell r="E5278">
            <v>0</v>
          </cell>
        </row>
        <row r="5279">
          <cell r="B5279" t="str">
            <v>525612</v>
          </cell>
          <cell r="C5279" t="str">
            <v>TE FOFO JE/FG PN-16 1200 X 400MM (955KG)</v>
          </cell>
          <cell r="D5279" t="str">
            <v>UN</v>
          </cell>
          <cell r="E5279">
            <v>0</v>
          </cell>
        </row>
        <row r="5280">
          <cell r="B5280" t="str">
            <v>525613</v>
          </cell>
          <cell r="C5280" t="str">
            <v>TE FOFO JE/FG PN-16 1200 X 600MM (1325KG)</v>
          </cell>
          <cell r="D5280" t="str">
            <v>UN</v>
          </cell>
          <cell r="E5280">
            <v>0</v>
          </cell>
        </row>
        <row r="5281">
          <cell r="B5281" t="str">
            <v>525614</v>
          </cell>
          <cell r="C5281" t="str">
            <v>TE FOFO JE/FG PN-16 1200 X 800MM (1568KG)</v>
          </cell>
          <cell r="D5281" t="str">
            <v>UN</v>
          </cell>
          <cell r="E5281">
            <v>0</v>
          </cell>
        </row>
        <row r="5282">
          <cell r="B5282" t="str">
            <v>525615</v>
          </cell>
          <cell r="C5282" t="str">
            <v>TE FOFO JE/FG PN-16 1200 X 1000MM (1791KG)</v>
          </cell>
          <cell r="D5282" t="str">
            <v>UN</v>
          </cell>
          <cell r="E5282">
            <v>0</v>
          </cell>
        </row>
        <row r="5283">
          <cell r="B5283" t="str">
            <v>525616</v>
          </cell>
          <cell r="C5283" t="str">
            <v>TE FOFO JE/FG PN-16 1200 X 1200MM (2013KG)</v>
          </cell>
          <cell r="D5283" t="str">
            <v>UN</v>
          </cell>
          <cell r="E5283">
            <v>0</v>
          </cell>
        </row>
        <row r="5284">
          <cell r="B5284" t="str">
            <v>525617</v>
          </cell>
          <cell r="C5284" t="str">
            <v>TE FOFO JM/FG PN-16 300 X 100MM (91KG)</v>
          </cell>
          <cell r="D5284" t="str">
            <v>UN</v>
          </cell>
          <cell r="E5284">
            <v>0</v>
          </cell>
        </row>
        <row r="5285">
          <cell r="B5285" t="str">
            <v>525618</v>
          </cell>
          <cell r="C5285" t="str">
            <v>TE FOFO JM/FG PN-16 400 X 100MM (137KG)</v>
          </cell>
          <cell r="D5285" t="str">
            <v>UN</v>
          </cell>
          <cell r="E5285">
            <v>0</v>
          </cell>
        </row>
        <row r="5286">
          <cell r="B5286" t="str">
            <v>525619</v>
          </cell>
          <cell r="C5286" t="str">
            <v>TE FOFO JM/FG PN-16 450 X 100MM (240KG)</v>
          </cell>
          <cell r="D5286" t="str">
            <v>UN</v>
          </cell>
          <cell r="E5286">
            <v>0</v>
          </cell>
        </row>
        <row r="5287">
          <cell r="B5287" t="str">
            <v>525620</v>
          </cell>
          <cell r="C5287" t="str">
            <v>TE FOFO JM/FG PN-16 500 X 100MM (193KG)</v>
          </cell>
          <cell r="D5287" t="str">
            <v>UN</v>
          </cell>
          <cell r="E5287">
            <v>0</v>
          </cell>
        </row>
        <row r="5288">
          <cell r="B5288" t="str">
            <v>525621</v>
          </cell>
          <cell r="C5288" t="str">
            <v>TE FOFO JM/FG PN-16 600 X 100MM (258KG)</v>
          </cell>
          <cell r="D5288" t="str">
            <v>UN</v>
          </cell>
          <cell r="E5288">
            <v>0</v>
          </cell>
        </row>
        <row r="5289">
          <cell r="B5289" t="str">
            <v>525622</v>
          </cell>
          <cell r="C5289" t="str">
            <v>TE FOFO JM/FG PN-16 700 X 200MM (367KG)</v>
          </cell>
          <cell r="D5289" t="str">
            <v>UN</v>
          </cell>
          <cell r="E5289">
            <v>0</v>
          </cell>
        </row>
        <row r="5290">
          <cell r="B5290" t="str">
            <v>525623</v>
          </cell>
          <cell r="C5290" t="str">
            <v>TE FOFO JM/FG PN-16 700 X 400MM (456KG)</v>
          </cell>
          <cell r="D5290" t="str">
            <v>UN</v>
          </cell>
          <cell r="E5290">
            <v>0</v>
          </cell>
        </row>
        <row r="5291">
          <cell r="B5291" t="str">
            <v>525624</v>
          </cell>
          <cell r="C5291" t="str">
            <v>TE FOFO JM/FG PN-16 700 X 600MM (601KG)</v>
          </cell>
          <cell r="D5291" t="str">
            <v>UN</v>
          </cell>
          <cell r="E5291">
            <v>0</v>
          </cell>
        </row>
        <row r="5292">
          <cell r="B5292" t="str">
            <v>525625</v>
          </cell>
          <cell r="C5292" t="str">
            <v>TE FOFO JM/FG PN-16 700 X 700MM (624KG)</v>
          </cell>
          <cell r="D5292" t="str">
            <v>UN</v>
          </cell>
          <cell r="E5292">
            <v>0</v>
          </cell>
        </row>
        <row r="5293">
          <cell r="B5293" t="str">
            <v>525626</v>
          </cell>
          <cell r="C5293" t="str">
            <v>TE FOFO JM/FG PN-16 800 X 200MM (515KG)</v>
          </cell>
          <cell r="D5293" t="str">
            <v>UN</v>
          </cell>
          <cell r="E5293">
            <v>0</v>
          </cell>
        </row>
        <row r="5294">
          <cell r="B5294" t="str">
            <v>525627</v>
          </cell>
          <cell r="C5294" t="str">
            <v>TE FOFO JM/FG PN-16 800 X 400MM (637KG)</v>
          </cell>
          <cell r="D5294" t="str">
            <v>UN</v>
          </cell>
          <cell r="E5294">
            <v>0</v>
          </cell>
        </row>
        <row r="5295">
          <cell r="B5295" t="str">
            <v>525628</v>
          </cell>
          <cell r="C5295" t="str">
            <v>TE FOFO JM/FG PN-16 800 X 600MM (887KG)</v>
          </cell>
          <cell r="D5295" t="str">
            <v>UN</v>
          </cell>
          <cell r="E5295">
            <v>0</v>
          </cell>
        </row>
        <row r="5296">
          <cell r="B5296" t="str">
            <v>525629</v>
          </cell>
          <cell r="C5296" t="str">
            <v>TE FOFO JM/FG PN-16 800 X 800MM (890KG)</v>
          </cell>
          <cell r="D5296" t="str">
            <v>UN</v>
          </cell>
          <cell r="E5296">
            <v>0</v>
          </cell>
        </row>
        <row r="5297">
          <cell r="B5297" t="str">
            <v>525630</v>
          </cell>
          <cell r="C5297" t="str">
            <v>TE FOFO JM/FG PN-16 900 X 200MM (631KG)</v>
          </cell>
          <cell r="D5297" t="str">
            <v>UN</v>
          </cell>
          <cell r="E5297">
            <v>0</v>
          </cell>
        </row>
        <row r="5298">
          <cell r="B5298" t="str">
            <v>525631</v>
          </cell>
          <cell r="C5298" t="str">
            <v>TE FOFO JM/FG PN-16 900 X 400MM (805KG)</v>
          </cell>
          <cell r="D5298" t="str">
            <v>UN</v>
          </cell>
          <cell r="E5298">
            <v>0</v>
          </cell>
        </row>
        <row r="5299">
          <cell r="B5299" t="str">
            <v>525632</v>
          </cell>
          <cell r="C5299" t="str">
            <v>TE FOFO JM/FG PN-16 900 X 600MM (1107KG)</v>
          </cell>
          <cell r="D5299" t="str">
            <v>UN</v>
          </cell>
          <cell r="E5299">
            <v>0</v>
          </cell>
        </row>
        <row r="5300">
          <cell r="B5300" t="str">
            <v>525633</v>
          </cell>
          <cell r="C5300" t="str">
            <v>TE FOFO JM/FG PN-16 900 X 800MM (1176KG)</v>
          </cell>
          <cell r="D5300" t="str">
            <v>UN</v>
          </cell>
          <cell r="E5300">
            <v>0</v>
          </cell>
        </row>
        <row r="5301">
          <cell r="B5301" t="str">
            <v>525634</v>
          </cell>
          <cell r="C5301" t="str">
            <v>TE FOFO JM/FG PN-16 900 X 900MM (1255KG)</v>
          </cell>
          <cell r="D5301" t="str">
            <v>UN</v>
          </cell>
          <cell r="E5301">
            <v>0</v>
          </cell>
        </row>
        <row r="5302">
          <cell r="B5302" t="str">
            <v>525635</v>
          </cell>
          <cell r="C5302" t="str">
            <v>TE FOFO JM/FG PN-16 1000 X 200MM (860KG)</v>
          </cell>
          <cell r="D5302" t="str">
            <v>UN</v>
          </cell>
          <cell r="E5302">
            <v>0</v>
          </cell>
        </row>
        <row r="5303">
          <cell r="B5303" t="str">
            <v>525636</v>
          </cell>
          <cell r="C5303" t="str">
            <v>TE FOFO JM/FG PN-16 1000 X 400MM (1028KG))</v>
          </cell>
          <cell r="D5303" t="str">
            <v>UN</v>
          </cell>
          <cell r="E5303">
            <v>0</v>
          </cell>
        </row>
        <row r="5304">
          <cell r="B5304" t="str">
            <v>525637</v>
          </cell>
          <cell r="C5304" t="str">
            <v>TE FOFO JM/FG PN-16 1000 X 600MM (1338KG)</v>
          </cell>
          <cell r="D5304" t="str">
            <v>UN</v>
          </cell>
          <cell r="E5304">
            <v>0</v>
          </cell>
        </row>
        <row r="5305">
          <cell r="B5305" t="str">
            <v>525638</v>
          </cell>
          <cell r="C5305" t="str">
            <v>TE FOFO JM/FG PN-16 1000 X 800MM (1456KG)</v>
          </cell>
          <cell r="D5305" t="str">
            <v>UN</v>
          </cell>
          <cell r="E5305">
            <v>0</v>
          </cell>
        </row>
        <row r="5306">
          <cell r="B5306" t="str">
            <v>525639</v>
          </cell>
          <cell r="C5306" t="str">
            <v>TE FOFO JM/FG PN-16 1000 X 1000MM (1596KG)</v>
          </cell>
          <cell r="D5306" t="str">
            <v>UN</v>
          </cell>
          <cell r="E5306">
            <v>0</v>
          </cell>
        </row>
        <row r="5307">
          <cell r="B5307" t="str">
            <v>525640</v>
          </cell>
          <cell r="C5307" t="str">
            <v>TE FOFO JM/FG PN-16 1200 X 200MM (1136KG)</v>
          </cell>
          <cell r="D5307" t="str">
            <v>UN</v>
          </cell>
          <cell r="E5307">
            <v>0</v>
          </cell>
        </row>
        <row r="5308">
          <cell r="B5308" t="str">
            <v>525641</v>
          </cell>
          <cell r="C5308" t="str">
            <v>TE FOFO JM/FG PN-16 1200 X 400MM (1352KG)</v>
          </cell>
          <cell r="D5308" t="str">
            <v>UN</v>
          </cell>
          <cell r="E5308">
            <v>0</v>
          </cell>
        </row>
        <row r="5309">
          <cell r="B5309" t="str">
            <v>525642</v>
          </cell>
          <cell r="C5309" t="str">
            <v>TE FOFO JM/FG PN-16 1200 X 600MM (1722KG)</v>
          </cell>
          <cell r="D5309" t="str">
            <v>UN</v>
          </cell>
          <cell r="E5309">
            <v>0</v>
          </cell>
        </row>
        <row r="5310">
          <cell r="B5310" t="str">
            <v>525643</v>
          </cell>
          <cell r="C5310" t="str">
            <v>TE FOFO JM/FG PN-16 1200 X 800MM (1965KG)</v>
          </cell>
          <cell r="D5310" t="str">
            <v>UN</v>
          </cell>
          <cell r="E5310">
            <v>0</v>
          </cell>
        </row>
        <row r="5311">
          <cell r="B5311" t="str">
            <v>525644</v>
          </cell>
          <cell r="C5311" t="str">
            <v>TE FOFO JM/FG PN-16 1200 X 1000MM (2188KG)</v>
          </cell>
          <cell r="D5311" t="str">
            <v>UN</v>
          </cell>
          <cell r="E5311">
            <v>0</v>
          </cell>
        </row>
        <row r="5312">
          <cell r="B5312" t="str">
            <v>525645</v>
          </cell>
          <cell r="C5312" t="str">
            <v>TE FOFO JM/FG PN-16 1200 X 1200MM (2410KG)</v>
          </cell>
          <cell r="D5312" t="str">
            <v>UN</v>
          </cell>
          <cell r="E5312">
            <v>0</v>
          </cell>
        </row>
        <row r="5313">
          <cell r="B5313" t="str">
            <v>525646</v>
          </cell>
          <cell r="C5313" t="str">
            <v>TE FOFO C/ FG PN-25 100 X 50MM (16KG)</v>
          </cell>
          <cell r="D5313" t="str">
            <v>UN</v>
          </cell>
          <cell r="E5313">
            <v>0</v>
          </cell>
        </row>
        <row r="5314">
          <cell r="B5314" t="str">
            <v>525647</v>
          </cell>
          <cell r="C5314" t="str">
            <v>TE FOFO C/ FG PN-25 100 X 100MM (18.5KG)</v>
          </cell>
          <cell r="D5314" t="str">
            <v>UN</v>
          </cell>
          <cell r="E5314">
            <v>0</v>
          </cell>
        </row>
        <row r="5315">
          <cell r="B5315" t="str">
            <v>525648</v>
          </cell>
          <cell r="C5315" t="str">
            <v>TE FOFO C/ FG PN-25 150 X 50MM (26KG)</v>
          </cell>
          <cell r="D5315" t="str">
            <v>UN</v>
          </cell>
          <cell r="E5315">
            <v>0</v>
          </cell>
        </row>
        <row r="5316">
          <cell r="B5316" t="str">
            <v>525649</v>
          </cell>
          <cell r="C5316" t="str">
            <v>TE FOFO C/ FG PN-25 150 X 100MM (31KG)</v>
          </cell>
          <cell r="D5316" t="str">
            <v>UN</v>
          </cell>
          <cell r="E5316">
            <v>0</v>
          </cell>
        </row>
        <row r="5317">
          <cell r="B5317" t="str">
            <v>525650</v>
          </cell>
          <cell r="C5317" t="str">
            <v>TE FOFO C/ FG PN-25 150 X 150MM (35KG)</v>
          </cell>
          <cell r="D5317" t="str">
            <v>UN</v>
          </cell>
          <cell r="E5317">
            <v>0</v>
          </cell>
        </row>
        <row r="5318">
          <cell r="B5318" t="str">
            <v>525651</v>
          </cell>
          <cell r="C5318" t="str">
            <v>TE FOFO C/ FG PN-25 200 X 50MM (52KG)</v>
          </cell>
          <cell r="D5318" t="str">
            <v>UN</v>
          </cell>
          <cell r="E5318">
            <v>0</v>
          </cell>
        </row>
        <row r="5319">
          <cell r="B5319" t="str">
            <v>525652</v>
          </cell>
          <cell r="C5319" t="str">
            <v>TE FOFO C/ FG PN-25 200 X 100MM (45KG)</v>
          </cell>
          <cell r="D5319" t="str">
            <v>UN</v>
          </cell>
          <cell r="E5319">
            <v>0</v>
          </cell>
        </row>
        <row r="5320">
          <cell r="B5320" t="str">
            <v>525653</v>
          </cell>
          <cell r="C5320" t="str">
            <v>TE FOFO C/ FG PN-25 200 X 150MM (49KG)</v>
          </cell>
          <cell r="D5320" t="str">
            <v>UN</v>
          </cell>
          <cell r="E5320">
            <v>0</v>
          </cell>
        </row>
        <row r="5321">
          <cell r="B5321" t="str">
            <v>525654</v>
          </cell>
          <cell r="C5321" t="str">
            <v>TE FOFO C/ FG PN-25 200 X 200MM (53KG)</v>
          </cell>
          <cell r="D5321" t="str">
            <v>UN</v>
          </cell>
          <cell r="E5321">
            <v>0</v>
          </cell>
        </row>
        <row r="5322">
          <cell r="B5322" t="str">
            <v>525655</v>
          </cell>
          <cell r="C5322" t="str">
            <v>TE FOFO C/ FG PN-25 250 X 50MM (73KG)</v>
          </cell>
          <cell r="D5322" t="str">
            <v>UN</v>
          </cell>
          <cell r="E5322">
            <v>0</v>
          </cell>
        </row>
        <row r="5323">
          <cell r="B5323" t="str">
            <v>525656</v>
          </cell>
          <cell r="C5323" t="str">
            <v>TE FOFO C/ FG PN-25 250 X 100MM (75KG)</v>
          </cell>
          <cell r="D5323" t="str">
            <v>UN</v>
          </cell>
          <cell r="E5323">
            <v>0</v>
          </cell>
        </row>
        <row r="5324">
          <cell r="B5324" t="str">
            <v>525657</v>
          </cell>
          <cell r="C5324" t="str">
            <v>TE FOFO C/ FG PN-25 250 X 200MM (82KG)</v>
          </cell>
          <cell r="D5324" t="str">
            <v>UN</v>
          </cell>
          <cell r="E5324">
            <v>0</v>
          </cell>
        </row>
        <row r="5325">
          <cell r="B5325" t="str">
            <v>525658</v>
          </cell>
          <cell r="C5325" t="str">
            <v>TE FOFO C/ FG PN-25 250 X 250MM (91KG)</v>
          </cell>
          <cell r="D5325" t="str">
            <v>UN</v>
          </cell>
          <cell r="E5325">
            <v>0</v>
          </cell>
        </row>
        <row r="5326">
          <cell r="B5326" t="str">
            <v>525659</v>
          </cell>
          <cell r="C5326" t="str">
            <v>TE FOFO C/ FG PN-25 300 X 100MM (103KG)</v>
          </cell>
          <cell r="D5326" t="str">
            <v>UN</v>
          </cell>
          <cell r="E5326">
            <v>0</v>
          </cell>
        </row>
        <row r="5327">
          <cell r="B5327" t="str">
            <v>525660</v>
          </cell>
          <cell r="C5327" t="str">
            <v>TE FOFO C/ FG PN-25 300 X 200MM (112KG)</v>
          </cell>
          <cell r="D5327" t="str">
            <v>UN</v>
          </cell>
          <cell r="E5327">
            <v>0</v>
          </cell>
        </row>
        <row r="5328">
          <cell r="B5328" t="str">
            <v>525661</v>
          </cell>
          <cell r="C5328" t="str">
            <v>TE FOFO C/ FG PN-25 300 X 300MM (134KG)</v>
          </cell>
          <cell r="D5328" t="str">
            <v>UN</v>
          </cell>
          <cell r="E5328">
            <v>0</v>
          </cell>
        </row>
        <row r="5329">
          <cell r="B5329" t="str">
            <v>525662</v>
          </cell>
          <cell r="C5329" t="str">
            <v>TE FOFO C/ FG PN-25 350 X 100MM (135KG)</v>
          </cell>
          <cell r="D5329" t="str">
            <v>UN</v>
          </cell>
          <cell r="E5329">
            <v>0</v>
          </cell>
        </row>
        <row r="5330">
          <cell r="B5330" t="str">
            <v>525663</v>
          </cell>
          <cell r="C5330" t="str">
            <v>TE FOFO C/ FG PN-25 350 X 200MM (142KG)</v>
          </cell>
          <cell r="D5330" t="str">
            <v>UN</v>
          </cell>
          <cell r="E5330">
            <v>0</v>
          </cell>
        </row>
        <row r="5331">
          <cell r="B5331" t="str">
            <v>525664</v>
          </cell>
          <cell r="C5331" t="str">
            <v>TE FOFO C/ FG PN-25 350 X 300MM (160KG)</v>
          </cell>
          <cell r="D5331" t="str">
            <v>UN</v>
          </cell>
          <cell r="E5331">
            <v>0</v>
          </cell>
        </row>
        <row r="5332">
          <cell r="B5332" t="str">
            <v>525665</v>
          </cell>
          <cell r="C5332" t="str">
            <v>TE FOFO C/ FG PN-25 350 X 350MM (173KG)</v>
          </cell>
          <cell r="D5332" t="str">
            <v>UN</v>
          </cell>
          <cell r="E5332">
            <v>0</v>
          </cell>
        </row>
        <row r="5333">
          <cell r="B5333" t="str">
            <v>525666</v>
          </cell>
          <cell r="C5333" t="str">
            <v>TE FOFO C/ FG PN-25 400 X 100MM (172KG)</v>
          </cell>
          <cell r="D5333" t="str">
            <v>UN</v>
          </cell>
          <cell r="E5333">
            <v>0</v>
          </cell>
        </row>
        <row r="5334">
          <cell r="B5334" t="str">
            <v>525667</v>
          </cell>
          <cell r="C5334" t="str">
            <v>TE FOFO C/ FG PN-25 400 X 200MM (178KG)</v>
          </cell>
          <cell r="D5334" t="str">
            <v>UN</v>
          </cell>
          <cell r="E5334">
            <v>0</v>
          </cell>
        </row>
        <row r="5335">
          <cell r="B5335" t="str">
            <v>525668</v>
          </cell>
          <cell r="C5335" t="str">
            <v>TE FOFO C/ FG PN-25 400 X 300MM (198KG)</v>
          </cell>
          <cell r="D5335" t="str">
            <v>UN</v>
          </cell>
          <cell r="E5335">
            <v>0</v>
          </cell>
        </row>
        <row r="5336">
          <cell r="B5336" t="str">
            <v>525669</v>
          </cell>
          <cell r="C5336" t="str">
            <v>TE FOFO C/ FG PN-25 400 X 400MM (223KG)</v>
          </cell>
          <cell r="D5336" t="str">
            <v>UN</v>
          </cell>
          <cell r="E5336">
            <v>0</v>
          </cell>
        </row>
        <row r="5337">
          <cell r="B5337" t="str">
            <v>525670</v>
          </cell>
          <cell r="C5337" t="str">
            <v>TE FOFO C/ FG PN-25 450 X 100MM (212KG)</v>
          </cell>
          <cell r="D5337" t="str">
            <v>UN</v>
          </cell>
          <cell r="E5337">
            <v>0</v>
          </cell>
        </row>
        <row r="5338">
          <cell r="B5338" t="str">
            <v>525671</v>
          </cell>
          <cell r="C5338" t="str">
            <v>TE FOFO C/ FG PN-25 450 X 200MM (220KG)</v>
          </cell>
          <cell r="D5338" t="str">
            <v>UN</v>
          </cell>
          <cell r="E5338">
            <v>0</v>
          </cell>
        </row>
        <row r="5339">
          <cell r="B5339" t="str">
            <v>525672</v>
          </cell>
          <cell r="C5339" t="str">
            <v>TE FOFO C/ FG PN-25 450 X 300MM (230KG)</v>
          </cell>
          <cell r="D5339" t="str">
            <v>UN</v>
          </cell>
          <cell r="E5339">
            <v>0</v>
          </cell>
        </row>
        <row r="5340">
          <cell r="B5340" t="str">
            <v>525673</v>
          </cell>
          <cell r="C5340" t="str">
            <v>TE FOFO C/ FG PN-25 450 X 400MM (259KG)</v>
          </cell>
          <cell r="D5340" t="str">
            <v>UN</v>
          </cell>
          <cell r="E5340">
            <v>0</v>
          </cell>
        </row>
        <row r="5341">
          <cell r="B5341" t="str">
            <v>525674</v>
          </cell>
          <cell r="C5341" t="str">
            <v>TE FOFO C/ FG PN-25 450 X 450MM (264KG)</v>
          </cell>
          <cell r="D5341" t="str">
            <v>UN</v>
          </cell>
          <cell r="E5341">
            <v>0</v>
          </cell>
        </row>
        <row r="5342">
          <cell r="B5342" t="str">
            <v>525675</v>
          </cell>
          <cell r="C5342" t="str">
            <v>TE FOFO C/ FG PN-25 500 X 100MM (259KG)</v>
          </cell>
          <cell r="D5342" t="str">
            <v>UN</v>
          </cell>
          <cell r="E5342">
            <v>0</v>
          </cell>
        </row>
        <row r="5343">
          <cell r="B5343" t="str">
            <v>525676</v>
          </cell>
          <cell r="C5343" t="str">
            <v>TE FOFO C/ FG PN-25 500 X 200MM (265KG)</v>
          </cell>
          <cell r="D5343" t="str">
            <v>UN</v>
          </cell>
          <cell r="E5343">
            <v>0</v>
          </cell>
        </row>
        <row r="5344">
          <cell r="B5344" t="str">
            <v>525677</v>
          </cell>
          <cell r="C5344" t="str">
            <v>TE FOFO C/ FG PN-25 500 X 300MM (278KG)</v>
          </cell>
          <cell r="D5344" t="str">
            <v>UN</v>
          </cell>
          <cell r="E5344">
            <v>0</v>
          </cell>
        </row>
        <row r="5345">
          <cell r="B5345" t="str">
            <v>525678</v>
          </cell>
          <cell r="C5345" t="str">
            <v>TE FOFO C/ FG PN-25 500 X 400MM (305KG)</v>
          </cell>
          <cell r="D5345" t="str">
            <v>UN</v>
          </cell>
          <cell r="E5345">
            <v>0</v>
          </cell>
        </row>
        <row r="5346">
          <cell r="B5346" t="str">
            <v>525679</v>
          </cell>
          <cell r="C5346" t="str">
            <v>TE FOFO C/ FG PN-25 500 X 500MM (329KG)</v>
          </cell>
          <cell r="D5346" t="str">
            <v>UN</v>
          </cell>
          <cell r="E5346">
            <v>0</v>
          </cell>
        </row>
        <row r="5347">
          <cell r="B5347" t="str">
            <v>525680</v>
          </cell>
          <cell r="C5347" t="str">
            <v>TE FOFO C/ FG PN-25 600 X 100MM (379KG)</v>
          </cell>
          <cell r="D5347" t="str">
            <v>UN</v>
          </cell>
          <cell r="E5347">
            <v>0</v>
          </cell>
        </row>
        <row r="5348">
          <cell r="B5348" t="str">
            <v>525681</v>
          </cell>
          <cell r="C5348" t="str">
            <v>TE FOFO C/ FG PN-25 600 X 200MM (376KG)</v>
          </cell>
          <cell r="D5348" t="str">
            <v>UN</v>
          </cell>
          <cell r="E5348">
            <v>0</v>
          </cell>
        </row>
        <row r="5349">
          <cell r="B5349" t="str">
            <v>525682</v>
          </cell>
          <cell r="C5349" t="str">
            <v>TE FOFO C/ FG PN-25 600 X 300MM (388KG)</v>
          </cell>
          <cell r="D5349" t="str">
            <v>UN</v>
          </cell>
          <cell r="E5349">
            <v>0</v>
          </cell>
        </row>
        <row r="5350">
          <cell r="B5350" t="str">
            <v>525683</v>
          </cell>
          <cell r="C5350" t="str">
            <v>TE FOFO C/ FG PN-25 600 X 400MM (414KG)</v>
          </cell>
          <cell r="D5350" t="str">
            <v>UN</v>
          </cell>
          <cell r="E5350">
            <v>0</v>
          </cell>
        </row>
        <row r="5351">
          <cell r="B5351" t="str">
            <v>525684</v>
          </cell>
          <cell r="C5351" t="str">
            <v>TE FOFO C/ FG PN-25 600 X 500MM (420KG)</v>
          </cell>
          <cell r="D5351" t="str">
            <v>UN</v>
          </cell>
          <cell r="E5351">
            <v>0</v>
          </cell>
        </row>
        <row r="5352">
          <cell r="B5352" t="str">
            <v>525685</v>
          </cell>
          <cell r="C5352" t="str">
            <v>TE FOFO C/ FG PN-25 600 X 600MM (474KG)</v>
          </cell>
          <cell r="D5352" t="str">
            <v>UN</v>
          </cell>
          <cell r="E5352">
            <v>0</v>
          </cell>
        </row>
        <row r="5353">
          <cell r="B5353" t="str">
            <v>525686</v>
          </cell>
          <cell r="C5353" t="str">
            <v>TE FOFO C/ FG PN-25 700 X 200MM (367KG)</v>
          </cell>
          <cell r="D5353" t="str">
            <v>UN</v>
          </cell>
          <cell r="E5353">
            <v>0</v>
          </cell>
        </row>
        <row r="5354">
          <cell r="B5354" t="str">
            <v>525687</v>
          </cell>
          <cell r="C5354" t="str">
            <v>TE FOFO C/ FG PN-25 700 X 400MM (456KG)</v>
          </cell>
          <cell r="D5354" t="str">
            <v>UN</v>
          </cell>
          <cell r="E5354">
            <v>0</v>
          </cell>
        </row>
        <row r="5355">
          <cell r="B5355" t="str">
            <v>525688</v>
          </cell>
          <cell r="C5355" t="str">
            <v>TE FOFO C/ FG PN-25 700 X 700MM (628KG)</v>
          </cell>
          <cell r="D5355" t="str">
            <v>UN</v>
          </cell>
          <cell r="E5355">
            <v>0</v>
          </cell>
        </row>
        <row r="5356">
          <cell r="B5356" t="str">
            <v>525689</v>
          </cell>
          <cell r="C5356" t="str">
            <v>TE FOFO C/ FG PN-25 800 X 200MM (487KG)</v>
          </cell>
          <cell r="D5356" t="str">
            <v>UN</v>
          </cell>
          <cell r="E5356">
            <v>0</v>
          </cell>
        </row>
        <row r="5357">
          <cell r="B5357" t="str">
            <v>525690</v>
          </cell>
          <cell r="C5357" t="str">
            <v>TE FOFO C/ FG PN-25 800 X 400MM (589KG)</v>
          </cell>
          <cell r="D5357" t="str">
            <v>UN</v>
          </cell>
          <cell r="E5357">
            <v>0</v>
          </cell>
        </row>
        <row r="5358">
          <cell r="B5358" t="str">
            <v>525691</v>
          </cell>
          <cell r="C5358" t="str">
            <v>TE FOFO C/ FG PN-25 800 X 600MM (784KG)</v>
          </cell>
          <cell r="D5358" t="str">
            <v>UN</v>
          </cell>
          <cell r="E5358">
            <v>0</v>
          </cell>
        </row>
        <row r="5359">
          <cell r="B5359" t="str">
            <v>525692</v>
          </cell>
          <cell r="C5359" t="str">
            <v>TE FOFO C/ FG PN-25 800 X 800MM (863KG)</v>
          </cell>
          <cell r="D5359" t="str">
            <v>UN</v>
          </cell>
          <cell r="E5359">
            <v>0</v>
          </cell>
        </row>
        <row r="5360">
          <cell r="B5360" t="str">
            <v>525693</v>
          </cell>
          <cell r="C5360" t="str">
            <v>TE FOFO C/ FG PN-25 900 X 200MM (603KG)</v>
          </cell>
          <cell r="D5360" t="str">
            <v>UN</v>
          </cell>
          <cell r="E5360">
            <v>0</v>
          </cell>
        </row>
        <row r="5361">
          <cell r="B5361" t="str">
            <v>525694</v>
          </cell>
          <cell r="C5361" t="str">
            <v>TE FOFO C/ FG PN-25 900 X 400MM (722KG)</v>
          </cell>
          <cell r="D5361" t="str">
            <v>UN</v>
          </cell>
          <cell r="E5361">
            <v>0</v>
          </cell>
        </row>
        <row r="5362">
          <cell r="B5362" t="str">
            <v>525695</v>
          </cell>
          <cell r="C5362" t="str">
            <v>TE FOFO C/ FG PN-25 900 X 600MM (990KG)</v>
          </cell>
          <cell r="D5362" t="str">
            <v>UN</v>
          </cell>
          <cell r="E5362">
            <v>0</v>
          </cell>
        </row>
        <row r="5363">
          <cell r="B5363" t="str">
            <v>525696</v>
          </cell>
          <cell r="C5363" t="str">
            <v>TE FOFO C/ FG PN-25 900 X 900MM (1107KG)</v>
          </cell>
          <cell r="D5363" t="str">
            <v>UN</v>
          </cell>
          <cell r="E5363">
            <v>0</v>
          </cell>
        </row>
        <row r="5364">
          <cell r="B5364" t="str">
            <v>525697</v>
          </cell>
          <cell r="C5364" t="str">
            <v>TE FOFO C/ FG PN-25 1000 X 200MM (785KG)</v>
          </cell>
          <cell r="D5364" t="str">
            <v>UN</v>
          </cell>
          <cell r="E5364">
            <v>0</v>
          </cell>
        </row>
        <row r="5365">
          <cell r="B5365" t="str">
            <v>525698</v>
          </cell>
          <cell r="C5365" t="str">
            <v>TE FOFO C/ FG PN-25 1000 X 400MM (920KG)</v>
          </cell>
          <cell r="D5365" t="str">
            <v>UN</v>
          </cell>
          <cell r="E5365">
            <v>0</v>
          </cell>
        </row>
        <row r="5366">
          <cell r="B5366" t="str">
            <v>525699</v>
          </cell>
          <cell r="C5366" t="str">
            <v>TE FOFO C/ FG PN-25 1000 X 600MM (1280KG)</v>
          </cell>
          <cell r="D5366" t="str">
            <v>UN</v>
          </cell>
          <cell r="E5366">
            <v>0</v>
          </cell>
        </row>
        <row r="5367">
          <cell r="B5367" t="str">
            <v>525701</v>
          </cell>
          <cell r="C5367" t="str">
            <v>TE FOFO C/ FG PN-25 1000 X 1000MM (1460KG)</v>
          </cell>
          <cell r="D5367" t="str">
            <v>UN</v>
          </cell>
          <cell r="E5367">
            <v>0</v>
          </cell>
        </row>
        <row r="5368">
          <cell r="B5368" t="str">
            <v>525702</v>
          </cell>
          <cell r="C5368" t="str">
            <v>TE FOFO C/ FG PN-25 1200 X 200MM (1137KG)</v>
          </cell>
          <cell r="D5368" t="str">
            <v>UN</v>
          </cell>
          <cell r="E5368">
            <v>0</v>
          </cell>
        </row>
        <row r="5369">
          <cell r="B5369" t="str">
            <v>525703</v>
          </cell>
          <cell r="C5369" t="str">
            <v>TE FOFO C/ FG PN-25 1200 X 400MM (1310KG)</v>
          </cell>
          <cell r="D5369" t="str">
            <v>UN</v>
          </cell>
          <cell r="E5369">
            <v>0</v>
          </cell>
        </row>
        <row r="5370">
          <cell r="B5370" t="str">
            <v>525704</v>
          </cell>
          <cell r="C5370" t="str">
            <v>TE FOFO C/ FG PN-25 1200 X 600MM (1473KG)</v>
          </cell>
          <cell r="D5370" t="str">
            <v>UN</v>
          </cell>
          <cell r="E5370">
            <v>0</v>
          </cell>
        </row>
        <row r="5371">
          <cell r="B5371" t="str">
            <v>525705</v>
          </cell>
          <cell r="C5371" t="str">
            <v>TE FOFO C/ FG PN-25 1200 X 800MM (1764KG)</v>
          </cell>
          <cell r="D5371" t="str">
            <v>UN</v>
          </cell>
          <cell r="E5371">
            <v>0</v>
          </cell>
        </row>
        <row r="5372">
          <cell r="B5372" t="str">
            <v>525706</v>
          </cell>
          <cell r="C5372" t="str">
            <v>TE FOFO C/ FG PN-25 1200 X 1000MM (2012KG)</v>
          </cell>
          <cell r="D5372" t="str">
            <v>UN</v>
          </cell>
          <cell r="E5372">
            <v>0</v>
          </cell>
        </row>
        <row r="5373">
          <cell r="B5373" t="str">
            <v>525707</v>
          </cell>
          <cell r="C5373" t="str">
            <v>TE FOFO C/ FG PN-25 1200 X 1200MM (2355KG)</v>
          </cell>
          <cell r="D5373" t="str">
            <v>UN</v>
          </cell>
          <cell r="E5373">
            <v>0</v>
          </cell>
        </row>
        <row r="5374">
          <cell r="B5374" t="str">
            <v>525708</v>
          </cell>
          <cell r="C5374" t="str">
            <v>TE FOFO JE/FG PN-10/16/25 80 X 50MM (14,3KG)</v>
          </cell>
          <cell r="D5374" t="str">
            <v>UN</v>
          </cell>
          <cell r="E5374">
            <v>0</v>
          </cell>
        </row>
        <row r="5375">
          <cell r="B5375" t="str">
            <v>525709</v>
          </cell>
          <cell r="C5375" t="str">
            <v>TE FOFO JE/FG PN-25 100 X 50MM (13KG)</v>
          </cell>
          <cell r="D5375" t="str">
            <v>UN</v>
          </cell>
          <cell r="E5375">
            <v>0</v>
          </cell>
        </row>
        <row r="5376">
          <cell r="B5376" t="str">
            <v>525710</v>
          </cell>
          <cell r="C5376" t="str">
            <v>TE FOFO JE/FG PN-25 100 X 80MM (16,5KG)</v>
          </cell>
          <cell r="D5376" t="str">
            <v>UN</v>
          </cell>
          <cell r="E5376">
            <v>0</v>
          </cell>
        </row>
        <row r="5377">
          <cell r="B5377" t="str">
            <v>525711</v>
          </cell>
          <cell r="C5377" t="str">
            <v>TE FOFO JE/FG PN-25 200 X 50MM (27KG)</v>
          </cell>
          <cell r="D5377" t="str">
            <v>UN</v>
          </cell>
          <cell r="E5377">
            <v>0</v>
          </cell>
        </row>
        <row r="5378">
          <cell r="B5378" t="str">
            <v>525712</v>
          </cell>
          <cell r="C5378" t="str">
            <v>TE FOFO JE/FG PN-25 200 X 100MM (32KG)</v>
          </cell>
          <cell r="D5378" t="str">
            <v>UN</v>
          </cell>
          <cell r="E5378">
            <v>0</v>
          </cell>
        </row>
        <row r="5379">
          <cell r="B5379" t="str">
            <v>525713</v>
          </cell>
          <cell r="C5379" t="str">
            <v>TE FOFO JE/FG PN-25 250 X 50MM (33KG)</v>
          </cell>
          <cell r="D5379" t="str">
            <v>UN</v>
          </cell>
          <cell r="E5379">
            <v>0</v>
          </cell>
        </row>
        <row r="5380">
          <cell r="B5380" t="str">
            <v>525714</v>
          </cell>
          <cell r="C5380" t="str">
            <v>TE FOFO JE/FG PN-25 250 X 100MM (41KG)</v>
          </cell>
          <cell r="D5380" t="str">
            <v>UN</v>
          </cell>
          <cell r="E5380">
            <v>0</v>
          </cell>
        </row>
        <row r="5381">
          <cell r="B5381" t="str">
            <v>525715</v>
          </cell>
          <cell r="C5381" t="str">
            <v>TE FOFO JE/FG PN-25 300 X 100MM (52KG)</v>
          </cell>
          <cell r="D5381" t="str">
            <v>UN</v>
          </cell>
          <cell r="E5381">
            <v>0</v>
          </cell>
        </row>
        <row r="5382">
          <cell r="B5382" t="str">
            <v>525716</v>
          </cell>
          <cell r="C5382" t="str">
            <v>TE FOFO JE/FG PN-25 300 X 200MM (70KG)</v>
          </cell>
          <cell r="D5382" t="str">
            <v>UN</v>
          </cell>
          <cell r="E5382">
            <v>0</v>
          </cell>
        </row>
        <row r="5383">
          <cell r="B5383" t="str">
            <v>525717</v>
          </cell>
          <cell r="C5383" t="str">
            <v>TE FOFO JE/FG PN-25 300 X 300MM (94KG)</v>
          </cell>
          <cell r="D5383" t="str">
            <v>UN</v>
          </cell>
          <cell r="E5383">
            <v>0</v>
          </cell>
        </row>
        <row r="5384">
          <cell r="B5384" t="str">
            <v>525718</v>
          </cell>
          <cell r="C5384" t="str">
            <v>TE FOFO JE/FG PN-25 350 X 100MM (65KG)</v>
          </cell>
          <cell r="D5384" t="str">
            <v>UN</v>
          </cell>
          <cell r="E5384">
            <v>0</v>
          </cell>
        </row>
        <row r="5385">
          <cell r="B5385" t="str">
            <v>525719</v>
          </cell>
          <cell r="C5385" t="str">
            <v>TE FOFO JE/FG PN-25 350 X 200MM (84KG)</v>
          </cell>
          <cell r="D5385" t="str">
            <v>UN</v>
          </cell>
          <cell r="E5385">
            <v>0</v>
          </cell>
        </row>
        <row r="5386">
          <cell r="B5386" t="str">
            <v>525720</v>
          </cell>
          <cell r="C5386" t="str">
            <v>TE FOFO JE/FG PN-25 350 X 350MM (123KG)</v>
          </cell>
          <cell r="D5386" t="str">
            <v>UN</v>
          </cell>
          <cell r="E5386">
            <v>0</v>
          </cell>
        </row>
        <row r="5387">
          <cell r="B5387" t="str">
            <v>525721</v>
          </cell>
          <cell r="C5387" t="str">
            <v>TE FOFO JE/FG PN-25 400 X 100MM (78KG)</v>
          </cell>
          <cell r="D5387" t="str">
            <v>UN</v>
          </cell>
          <cell r="E5387">
            <v>0</v>
          </cell>
        </row>
        <row r="5388">
          <cell r="B5388" t="str">
            <v>525722</v>
          </cell>
          <cell r="C5388" t="str">
            <v>TE FOFO JE/FG PN-25 400 X 200MM (100KG)</v>
          </cell>
          <cell r="D5388" t="str">
            <v>UN</v>
          </cell>
          <cell r="E5388">
            <v>0</v>
          </cell>
        </row>
        <row r="5389">
          <cell r="B5389" t="str">
            <v>525723</v>
          </cell>
          <cell r="C5389" t="str">
            <v>TE FOFO JE/FG PN-25 400 X 300MM (125KG)</v>
          </cell>
          <cell r="D5389" t="str">
            <v>UN</v>
          </cell>
          <cell r="E5389">
            <v>0</v>
          </cell>
        </row>
        <row r="5390">
          <cell r="B5390" t="str">
            <v>525724</v>
          </cell>
          <cell r="C5390" t="str">
            <v>TE FOFO JE/FG PN-25 400 X 400MM (162KG)</v>
          </cell>
          <cell r="D5390" t="str">
            <v>UN</v>
          </cell>
          <cell r="E5390">
            <v>0</v>
          </cell>
        </row>
        <row r="5391">
          <cell r="B5391" t="str">
            <v>525725</v>
          </cell>
          <cell r="C5391" t="str">
            <v>TE FOFO JE/FG PN-25 500 X 100MM (110KG)</v>
          </cell>
          <cell r="D5391" t="str">
            <v>UN</v>
          </cell>
          <cell r="E5391">
            <v>0</v>
          </cell>
        </row>
        <row r="5392">
          <cell r="B5392" t="str">
            <v>525726</v>
          </cell>
          <cell r="C5392" t="str">
            <v>TE FOFO JE/FG PN-25 500 X 200MM (136KG)</v>
          </cell>
          <cell r="D5392" t="str">
            <v>UN</v>
          </cell>
          <cell r="E5392">
            <v>0</v>
          </cell>
        </row>
        <row r="5393">
          <cell r="B5393" t="str">
            <v>525727</v>
          </cell>
          <cell r="C5393" t="str">
            <v>TE FOFO JE/FG PN-25 500 X 300MM (165KG)</v>
          </cell>
          <cell r="D5393" t="str">
            <v>UN</v>
          </cell>
          <cell r="E5393">
            <v>0</v>
          </cell>
        </row>
        <row r="5394">
          <cell r="B5394" t="str">
            <v>525728</v>
          </cell>
          <cell r="C5394" t="str">
            <v>TE FOFO JE/FG PN-25 500 X 400MM (209KG)</v>
          </cell>
          <cell r="D5394" t="str">
            <v>UN</v>
          </cell>
          <cell r="E5394">
            <v>0</v>
          </cell>
        </row>
        <row r="5395">
          <cell r="B5395" t="str">
            <v>525729</v>
          </cell>
          <cell r="C5395" t="str">
            <v>TE FOFO JE/FG PN-25 500 X 500MM (250KG)</v>
          </cell>
          <cell r="D5395" t="str">
            <v>UN</v>
          </cell>
          <cell r="E5395">
            <v>0</v>
          </cell>
        </row>
        <row r="5396">
          <cell r="B5396" t="str">
            <v>525730</v>
          </cell>
          <cell r="C5396" t="str">
            <v>TE FOFO JE/FG PN-25 600 X 100MM (140KG)</v>
          </cell>
          <cell r="D5396" t="str">
            <v>UN</v>
          </cell>
          <cell r="E5396">
            <v>0</v>
          </cell>
        </row>
        <row r="5397">
          <cell r="B5397" t="str">
            <v>525731</v>
          </cell>
          <cell r="C5397" t="str">
            <v>TE FOFO JE/FG PN-25 600 X 200MM (177KG)</v>
          </cell>
          <cell r="D5397" t="str">
            <v>UN</v>
          </cell>
          <cell r="E5397">
            <v>0</v>
          </cell>
        </row>
        <row r="5398">
          <cell r="B5398" t="str">
            <v>525732</v>
          </cell>
          <cell r="C5398" t="str">
            <v>TE FOFO JE/FG PN-25 600 X 300MM (210KG)</v>
          </cell>
          <cell r="D5398" t="str">
            <v>UN</v>
          </cell>
          <cell r="E5398">
            <v>0</v>
          </cell>
        </row>
        <row r="5399">
          <cell r="B5399" t="str">
            <v>525733</v>
          </cell>
          <cell r="C5399" t="str">
            <v>TE FOFO JE/FG PN-25 600 X 400MM (262KG)</v>
          </cell>
          <cell r="D5399" t="str">
            <v>UN</v>
          </cell>
          <cell r="E5399">
            <v>0</v>
          </cell>
        </row>
        <row r="5400">
          <cell r="B5400" t="str">
            <v>525734</v>
          </cell>
          <cell r="C5400" t="str">
            <v>TE FOFO JE/FG PN-25 600 X 600MM (367KG)</v>
          </cell>
          <cell r="D5400" t="str">
            <v>UN</v>
          </cell>
          <cell r="E5400">
            <v>0</v>
          </cell>
        </row>
        <row r="5401">
          <cell r="B5401" t="str">
            <v>525735</v>
          </cell>
          <cell r="C5401" t="str">
            <v>TE FOFO JE/FG PN-25 700 X 200MM (245KG)</v>
          </cell>
          <cell r="D5401" t="str">
            <v>UN</v>
          </cell>
          <cell r="E5401">
            <v>0</v>
          </cell>
        </row>
        <row r="5402">
          <cell r="B5402" t="str">
            <v>525736</v>
          </cell>
          <cell r="C5402" t="str">
            <v>TE FOFO JE/FG PN-25 700 X 400MM (338KG)</v>
          </cell>
          <cell r="D5402" t="str">
            <v>UN</v>
          </cell>
          <cell r="E5402">
            <v>0</v>
          </cell>
        </row>
        <row r="5403">
          <cell r="B5403" t="str">
            <v>525737</v>
          </cell>
          <cell r="C5403" t="str">
            <v>TE FOFO JE/FG PN-25 700 X 600MM (477KG)</v>
          </cell>
          <cell r="D5403" t="str">
            <v>UN</v>
          </cell>
          <cell r="E5403">
            <v>0</v>
          </cell>
        </row>
        <row r="5404">
          <cell r="B5404" t="str">
            <v>525738</v>
          </cell>
          <cell r="C5404" t="str">
            <v>TE FOFO JE/FG PN-25 700 X 700MM (511KG)</v>
          </cell>
          <cell r="D5404" t="str">
            <v>UN</v>
          </cell>
          <cell r="E5404">
            <v>0</v>
          </cell>
        </row>
        <row r="5405">
          <cell r="B5405" t="str">
            <v>525739</v>
          </cell>
          <cell r="C5405" t="str">
            <v>TE FOFO JE2GS/FG PN-25 800 X 200MM (317,2KG)</v>
          </cell>
          <cell r="D5405" t="str">
            <v>UN</v>
          </cell>
          <cell r="E5405">
            <v>0</v>
          </cell>
        </row>
        <row r="5406">
          <cell r="B5406" t="str">
            <v>525740</v>
          </cell>
          <cell r="C5406" t="str">
            <v>TE FOFO JE2GS/FG PN-25 800 X 400MM (423KG)</v>
          </cell>
          <cell r="D5406" t="str">
            <v>UN</v>
          </cell>
          <cell r="E5406">
            <v>0</v>
          </cell>
        </row>
        <row r="5407">
          <cell r="B5407" t="str">
            <v>525741</v>
          </cell>
          <cell r="C5407" t="str">
            <v>TE FOFO JE2GS/FG PN-25 800 X 600MM (637,6KG)</v>
          </cell>
          <cell r="D5407" t="str">
            <v>UN</v>
          </cell>
          <cell r="E5407">
            <v>0</v>
          </cell>
        </row>
        <row r="5408">
          <cell r="B5408" t="str">
            <v>525742</v>
          </cell>
          <cell r="C5408" t="str">
            <v>TE FOFO JE2GS/FG PN-25 800 X 800MM (708,3KG)</v>
          </cell>
          <cell r="D5408" t="str">
            <v>UN</v>
          </cell>
          <cell r="E5408">
            <v>0</v>
          </cell>
        </row>
        <row r="5409">
          <cell r="B5409" t="str">
            <v>525743</v>
          </cell>
          <cell r="C5409" t="str">
            <v>TE FOFO JE2GS/FG PN-25 900 X 200MM (325,9KG)</v>
          </cell>
          <cell r="D5409" t="str">
            <v>UN</v>
          </cell>
          <cell r="E5409">
            <v>0</v>
          </cell>
        </row>
        <row r="5410">
          <cell r="B5410" t="str">
            <v>525744</v>
          </cell>
          <cell r="C5410" t="str">
            <v>TE FOFO JE2GS/FG PN-25 900 X 400MM (519,7KG)</v>
          </cell>
          <cell r="D5410" t="str">
            <v>UN</v>
          </cell>
          <cell r="E5410">
            <v>0</v>
          </cell>
        </row>
        <row r="5411">
          <cell r="B5411" t="str">
            <v>525745</v>
          </cell>
          <cell r="C5411" t="str">
            <v>TE FOFO JE2GS/FG PN-25 900 X 600MM (803,4KG)</v>
          </cell>
          <cell r="D5411" t="str">
            <v>UN</v>
          </cell>
          <cell r="E5411">
            <v>0</v>
          </cell>
        </row>
        <row r="5412">
          <cell r="B5412" t="str">
            <v>525746</v>
          </cell>
          <cell r="C5412" t="str">
            <v>TE FOFO JE2GS/FG PN-25 900 X 800MM (923,6KG)</v>
          </cell>
          <cell r="D5412" t="str">
            <v>UN</v>
          </cell>
          <cell r="E5412">
            <v>0</v>
          </cell>
        </row>
        <row r="5413">
          <cell r="B5413" t="str">
            <v>525747</v>
          </cell>
          <cell r="C5413" t="str">
            <v>TE FOFO JE2GS/FG PN-25 900 X 900MM (1010KG)</v>
          </cell>
          <cell r="D5413" t="str">
            <v>UN</v>
          </cell>
          <cell r="E5413">
            <v>0</v>
          </cell>
        </row>
        <row r="5414">
          <cell r="B5414" t="str">
            <v>525748</v>
          </cell>
          <cell r="C5414" t="str">
            <v>TE FOFO JE2GS/FG PN-25 1000 X 200MM (470,9KG)</v>
          </cell>
          <cell r="D5414" t="str">
            <v>UN</v>
          </cell>
          <cell r="E5414">
            <v>0</v>
          </cell>
        </row>
        <row r="5415">
          <cell r="B5415" t="str">
            <v>525749</v>
          </cell>
          <cell r="C5415" t="str">
            <v>TE FOFO JE2GS/FG PN-25 1000 X 400MM (648,6KG)</v>
          </cell>
          <cell r="D5415" t="str">
            <v>UN</v>
          </cell>
          <cell r="E5415">
            <v>0</v>
          </cell>
        </row>
        <row r="5416">
          <cell r="B5416" t="str">
            <v>525750</v>
          </cell>
          <cell r="C5416" t="str">
            <v>TE FOFO JE2GS/FG PN-25 1000 X 600MM (971KG)</v>
          </cell>
          <cell r="D5416" t="str">
            <v>UN</v>
          </cell>
          <cell r="E5416">
            <v>0</v>
          </cell>
        </row>
        <row r="5417">
          <cell r="B5417" t="str">
            <v>525751</v>
          </cell>
          <cell r="C5417" t="str">
            <v>TE FOFO JE2GS/FG PN-25 1000 X 800MM (1133KG)</v>
          </cell>
          <cell r="D5417" t="str">
            <v>UN</v>
          </cell>
          <cell r="E5417">
            <v>0</v>
          </cell>
        </row>
        <row r="5418">
          <cell r="B5418" t="str">
            <v>525752</v>
          </cell>
          <cell r="C5418" t="str">
            <v>TE FOFO JE2GS/FG PN-25 1000 X 1000MM (1299KG)</v>
          </cell>
          <cell r="D5418" t="str">
            <v>UN</v>
          </cell>
          <cell r="E5418">
            <v>0</v>
          </cell>
        </row>
        <row r="5419">
          <cell r="B5419" t="str">
            <v>525753</v>
          </cell>
          <cell r="C5419" t="str">
            <v>TE FOFO JE2GS/FG PN-25 1200 X 200MM (758KG)</v>
          </cell>
          <cell r="D5419" t="str">
            <v>UN</v>
          </cell>
          <cell r="E5419">
            <v>0</v>
          </cell>
        </row>
        <row r="5420">
          <cell r="B5420" t="str">
            <v>525754</v>
          </cell>
          <cell r="C5420" t="str">
            <v>TE FOFO JE2GS/FG PN-25 1200 X 400MM (991KG)</v>
          </cell>
          <cell r="D5420" t="str">
            <v>UN</v>
          </cell>
          <cell r="E5420">
            <v>0</v>
          </cell>
        </row>
        <row r="5421">
          <cell r="B5421" t="str">
            <v>525755</v>
          </cell>
          <cell r="C5421" t="str">
            <v>TE FOFO JE2GS/FG PN-25 1200 X 600MM (1367KG)</v>
          </cell>
          <cell r="D5421" t="str">
            <v>UN</v>
          </cell>
          <cell r="E5421">
            <v>0</v>
          </cell>
        </row>
        <row r="5422">
          <cell r="B5422" t="str">
            <v>525756</v>
          </cell>
          <cell r="C5422" t="str">
            <v>TE FOFO JE2GS/FG PN-25 1200 X 800MM (1637KG)</v>
          </cell>
          <cell r="D5422" t="str">
            <v>UN</v>
          </cell>
          <cell r="E5422">
            <v>0</v>
          </cell>
        </row>
        <row r="5423">
          <cell r="B5423" t="str">
            <v>525757</v>
          </cell>
          <cell r="C5423" t="str">
            <v>TE FOFO JE2GS/FG PN-25 1200 X 1000MM (1898KG)</v>
          </cell>
          <cell r="D5423" t="str">
            <v>UN</v>
          </cell>
          <cell r="E5423">
            <v>0</v>
          </cell>
        </row>
        <row r="5424">
          <cell r="B5424" t="str">
            <v>525758</v>
          </cell>
          <cell r="C5424" t="str">
            <v>TE FOFO JE2GS/FG PN-25 1200 X 1200MM (2135KG)</v>
          </cell>
          <cell r="D5424" t="str">
            <v>UN</v>
          </cell>
          <cell r="E5424">
            <v>0</v>
          </cell>
        </row>
        <row r="5425">
          <cell r="B5425" t="str">
            <v>525759</v>
          </cell>
          <cell r="C5425" t="str">
            <v>TE FOFO JM/FG PN-25 700 X 200MM (369KG)</v>
          </cell>
          <cell r="D5425" t="str">
            <v>UN</v>
          </cell>
          <cell r="E5425">
            <v>0</v>
          </cell>
        </row>
        <row r="5426">
          <cell r="B5426" t="str">
            <v>525760</v>
          </cell>
          <cell r="C5426" t="str">
            <v>TE FOFO JM/FG PN-25 700 X 400MM (467KG)</v>
          </cell>
          <cell r="D5426" t="str">
            <v>UN</v>
          </cell>
          <cell r="E5426">
            <v>0</v>
          </cell>
        </row>
        <row r="5427">
          <cell r="B5427" t="str">
            <v>525761</v>
          </cell>
          <cell r="C5427" t="str">
            <v>TE FOFO JM/FG PN-25 700 X 600MM (616KG)</v>
          </cell>
          <cell r="D5427" t="str">
            <v>UN</v>
          </cell>
          <cell r="E5427">
            <v>0</v>
          </cell>
        </row>
        <row r="5428">
          <cell r="B5428" t="str">
            <v>525762</v>
          </cell>
          <cell r="C5428" t="str">
            <v>TE FOFO JM/FG PN-25 700 X 700MM (659KG)</v>
          </cell>
          <cell r="D5428" t="str">
            <v>UN</v>
          </cell>
          <cell r="E5428">
            <v>0</v>
          </cell>
        </row>
        <row r="5429">
          <cell r="B5429" t="str">
            <v>525763</v>
          </cell>
          <cell r="C5429" t="str">
            <v>TE FOFO JM/FG PN-25 800 X 200MM (516KG)</v>
          </cell>
          <cell r="D5429" t="str">
            <v>UN</v>
          </cell>
          <cell r="E5429">
            <v>0</v>
          </cell>
        </row>
        <row r="5430">
          <cell r="B5430" t="str">
            <v>525764</v>
          </cell>
          <cell r="C5430" t="str">
            <v>TE FOFO JM/FG PN-25 800 X 400MM (647KG)</v>
          </cell>
          <cell r="D5430" t="str">
            <v>UN</v>
          </cell>
          <cell r="E5430">
            <v>0</v>
          </cell>
        </row>
        <row r="5431">
          <cell r="B5431" t="str">
            <v>525765</v>
          </cell>
          <cell r="C5431" t="str">
            <v>TE FOFO JM/FG PN-25 800 X 600MM (900KG)</v>
          </cell>
          <cell r="D5431" t="str">
            <v>UN</v>
          </cell>
          <cell r="E5431">
            <v>0</v>
          </cell>
        </row>
        <row r="5432">
          <cell r="B5432" t="str">
            <v>525766</v>
          </cell>
          <cell r="C5432" t="str">
            <v>TE FOFO JM/FG PN-25 800 X 800MM (939KG)</v>
          </cell>
          <cell r="D5432" t="str">
            <v>UN</v>
          </cell>
          <cell r="E5432">
            <v>0</v>
          </cell>
        </row>
        <row r="5433">
          <cell r="B5433" t="str">
            <v>525767</v>
          </cell>
          <cell r="C5433" t="str">
            <v>TE FOFO JM/FG PN-25 900 X 200MM (633KG)</v>
          </cell>
          <cell r="D5433" t="str">
            <v>UN</v>
          </cell>
          <cell r="E5433">
            <v>0</v>
          </cell>
        </row>
        <row r="5434">
          <cell r="B5434" t="str">
            <v>525768</v>
          </cell>
          <cell r="C5434" t="str">
            <v>TE FOFO JM/FG PN-25 900 X 400MM (816KG)</v>
          </cell>
          <cell r="D5434" t="str">
            <v>UN</v>
          </cell>
          <cell r="E5434">
            <v>0</v>
          </cell>
        </row>
        <row r="5435">
          <cell r="B5435" t="str">
            <v>525769</v>
          </cell>
          <cell r="C5435" t="str">
            <v>TE FOFO JM/FG PN-25 900 X 600MM (1121KG)</v>
          </cell>
          <cell r="D5435" t="str">
            <v>UN</v>
          </cell>
          <cell r="E5435">
            <v>0</v>
          </cell>
        </row>
        <row r="5436">
          <cell r="B5436" t="str">
            <v>525770</v>
          </cell>
          <cell r="C5436" t="str">
            <v>TE FOFO JM/FG PN-25 900 X 800MM (1224KG)</v>
          </cell>
          <cell r="D5436" t="str">
            <v>UN</v>
          </cell>
          <cell r="E5436">
            <v>0</v>
          </cell>
        </row>
        <row r="5437">
          <cell r="B5437" t="str">
            <v>525771</v>
          </cell>
          <cell r="C5437" t="str">
            <v>TE FOFO JM/FG PN-25 900 X 900MM (1314KG)</v>
          </cell>
          <cell r="D5437" t="str">
            <v>UN</v>
          </cell>
          <cell r="E5437">
            <v>0</v>
          </cell>
        </row>
        <row r="5438">
          <cell r="B5438" t="str">
            <v>525772</v>
          </cell>
          <cell r="C5438" t="str">
            <v>TE FOFO JM/FG PN-25 1000 X 200MM (862KG)</v>
          </cell>
          <cell r="D5438" t="str">
            <v>UN</v>
          </cell>
          <cell r="E5438">
            <v>0</v>
          </cell>
        </row>
        <row r="5439">
          <cell r="B5439" t="str">
            <v>525773</v>
          </cell>
          <cell r="C5439" t="str">
            <v>TE FOFO JM/FG PN-25 1000 X 400MM (1039KG)</v>
          </cell>
          <cell r="D5439" t="str">
            <v>UN</v>
          </cell>
          <cell r="E5439">
            <v>0</v>
          </cell>
        </row>
        <row r="5440">
          <cell r="B5440" t="str">
            <v>525774</v>
          </cell>
          <cell r="C5440" t="str">
            <v>TE FOFO JM/FG PN-25 1000 X 600MM (1352KG)</v>
          </cell>
          <cell r="D5440" t="str">
            <v>UN</v>
          </cell>
          <cell r="E5440">
            <v>0</v>
          </cell>
        </row>
        <row r="5441">
          <cell r="B5441" t="str">
            <v>525775</v>
          </cell>
          <cell r="C5441" t="str">
            <v>TE FOFO JM/FG PN-25 1000 X 800MM (1505KG)</v>
          </cell>
          <cell r="D5441" t="str">
            <v>UN</v>
          </cell>
          <cell r="E5441">
            <v>0</v>
          </cell>
        </row>
        <row r="5442">
          <cell r="B5442" t="str">
            <v>525776</v>
          </cell>
          <cell r="C5442" t="str">
            <v>TE FOFO JM/FG PN-25 1000 X 1000MM (1674KG)</v>
          </cell>
          <cell r="D5442" t="str">
            <v>UN</v>
          </cell>
          <cell r="E5442">
            <v>0</v>
          </cell>
        </row>
        <row r="5443">
          <cell r="B5443" t="str">
            <v>525777</v>
          </cell>
          <cell r="C5443" t="str">
            <v>TE FOFO JM/FG PN-25 1200 X 200MM (1138KG)</v>
          </cell>
          <cell r="D5443" t="str">
            <v>UN</v>
          </cell>
          <cell r="E5443">
            <v>0</v>
          </cell>
        </row>
        <row r="5444">
          <cell r="B5444" t="str">
            <v>525778</v>
          </cell>
          <cell r="C5444" t="str">
            <v>TE FOFO JM/FG PN-25 1200 X 400MM (1363KG)</v>
          </cell>
          <cell r="D5444" t="str">
            <v>UN</v>
          </cell>
          <cell r="E5444">
            <v>0</v>
          </cell>
        </row>
        <row r="5445">
          <cell r="B5445" t="str">
            <v>525779</v>
          </cell>
          <cell r="C5445" t="str">
            <v>TE FOFO JM/FG PN-25 1200 X 600MM (1736KG)</v>
          </cell>
          <cell r="D5445" t="str">
            <v>UN</v>
          </cell>
          <cell r="E5445">
            <v>0</v>
          </cell>
        </row>
        <row r="5446">
          <cell r="B5446" t="str">
            <v>525780</v>
          </cell>
          <cell r="C5446" t="str">
            <v>TE FOFO JM/FG PN-25 1200 X 800MM (2014KG)</v>
          </cell>
          <cell r="D5446" t="str">
            <v>UN</v>
          </cell>
          <cell r="E5446">
            <v>0</v>
          </cell>
        </row>
        <row r="5447">
          <cell r="B5447" t="str">
            <v>525781</v>
          </cell>
          <cell r="C5447" t="str">
            <v>TE FOFO JM/FG PN-25 1200 X 1000MM (2266KG)</v>
          </cell>
          <cell r="D5447" t="str">
            <v>UN</v>
          </cell>
          <cell r="E5447">
            <v>0</v>
          </cell>
        </row>
        <row r="5448">
          <cell r="B5448" t="str">
            <v>525782</v>
          </cell>
          <cell r="C5448" t="str">
            <v>TE FOFO JM/FG PN-25 1200 X 1200MM (2510KG)</v>
          </cell>
          <cell r="D5448" t="str">
            <v>UN</v>
          </cell>
          <cell r="E5448">
            <v>0</v>
          </cell>
        </row>
        <row r="5450">
          <cell r="B5450" t="str">
            <v>525800</v>
          </cell>
          <cell r="C5450" t="str">
            <v>TOCO EM FOFO (C31 - METALURGICA 100%)</v>
          </cell>
        </row>
        <row r="5451">
          <cell r="B5451" t="str">
            <v>525801</v>
          </cell>
          <cell r="C5451" t="str">
            <v>TOCO FOFO C/FG PN-10 D=100MM;L=250MM (14KG)</v>
          </cell>
          <cell r="D5451" t="str">
            <v>UN</v>
          </cell>
          <cell r="E5451">
            <v>164.4</v>
          </cell>
        </row>
        <row r="5452">
          <cell r="B5452" t="str">
            <v>525802</v>
          </cell>
          <cell r="C5452" t="str">
            <v>TOCO FOFO C/FG PN-10 D=150MM;L=250MM (24KG)</v>
          </cell>
          <cell r="D5452" t="str">
            <v>UN</v>
          </cell>
          <cell r="E5452">
            <v>228.23</v>
          </cell>
        </row>
        <row r="5453">
          <cell r="B5453" t="str">
            <v>525803</v>
          </cell>
          <cell r="C5453" t="str">
            <v>TOCO FOFO C/FG PN-10 D=200MM;L=250MM (32KG)</v>
          </cell>
          <cell r="D5453" t="str">
            <v>UN</v>
          </cell>
          <cell r="E5453">
            <v>417.42</v>
          </cell>
        </row>
        <row r="5454">
          <cell r="B5454" t="str">
            <v>525804</v>
          </cell>
          <cell r="C5454" t="str">
            <v>TOCO FOFO C/FG PN-10 D=250MM;L=250MM (44KG)</v>
          </cell>
          <cell r="D5454" t="str">
            <v>UN</v>
          </cell>
          <cell r="E5454">
            <v>642.37</v>
          </cell>
        </row>
        <row r="5455">
          <cell r="B5455" t="str">
            <v>525805</v>
          </cell>
          <cell r="C5455" t="str">
            <v>TOCO FOFO C/FG PN-10 D=300MM;L=250MM (56KG)</v>
          </cell>
          <cell r="D5455" t="str">
            <v>UN</v>
          </cell>
          <cell r="E5455">
            <v>740.77</v>
          </cell>
        </row>
        <row r="5456">
          <cell r="B5456" t="str">
            <v>525806</v>
          </cell>
          <cell r="C5456" t="str">
            <v>TOCO FOFO C/FG PN-10 D=350MM;L=250MM (70KG)</v>
          </cell>
          <cell r="D5456" t="str">
            <v>UN</v>
          </cell>
          <cell r="E5456">
            <v>911.59</v>
          </cell>
        </row>
        <row r="5457">
          <cell r="B5457" t="str">
            <v>525807</v>
          </cell>
          <cell r="C5457" t="str">
            <v>TOCO FOFO C/FG PN-10 D=400MM;L=250MM (85KG)</v>
          </cell>
          <cell r="D5457" t="str">
            <v>UN</v>
          </cell>
          <cell r="E5457">
            <v>968.7</v>
          </cell>
        </row>
        <row r="5458">
          <cell r="B5458" t="str">
            <v>525808</v>
          </cell>
          <cell r="C5458" t="str">
            <v>TOCO FOFO C/FG PN-10 D=450MM;L=250MM (95KG)</v>
          </cell>
          <cell r="D5458" t="str">
            <v>UN</v>
          </cell>
          <cell r="E5458">
            <v>2847.1</v>
          </cell>
        </row>
        <row r="5459">
          <cell r="B5459" t="str">
            <v>525809</v>
          </cell>
          <cell r="C5459" t="str">
            <v>TOCO FOFO C/FG PN-10 D=500MM;L=250MM (116KG)</v>
          </cell>
          <cell r="D5459" t="str">
            <v>UN</v>
          </cell>
          <cell r="E5459">
            <v>2777.95</v>
          </cell>
        </row>
        <row r="5460">
          <cell r="B5460" t="str">
            <v>525810</v>
          </cell>
          <cell r="C5460" t="str">
            <v>TOCO FOFO C/FG PN-10 D=600MM;L=250MM (165KG)</v>
          </cell>
          <cell r="D5460" t="str">
            <v>UN</v>
          </cell>
          <cell r="E5460">
            <v>0</v>
          </cell>
        </row>
        <row r="5461">
          <cell r="B5461" t="str">
            <v>525811</v>
          </cell>
          <cell r="C5461" t="str">
            <v>TOCO FOFO C/FG PN-10 D=700MM;L=250MM (219KG)</v>
          </cell>
          <cell r="D5461" t="str">
            <v>UN</v>
          </cell>
          <cell r="E5461">
            <v>0</v>
          </cell>
        </row>
        <row r="5462">
          <cell r="B5462" t="str">
            <v>525812</v>
          </cell>
          <cell r="C5462" t="str">
            <v>TOCO FOFO C/FG PN-10 D=800MM;L=250MM (279KG)</v>
          </cell>
          <cell r="D5462" t="str">
            <v>UN</v>
          </cell>
          <cell r="E5462">
            <v>0</v>
          </cell>
        </row>
        <row r="5463">
          <cell r="B5463" t="str">
            <v>525813</v>
          </cell>
          <cell r="C5463" t="str">
            <v>TOCO FOFO C/FG PN-10 D=900MM;L=250MM (350KG)</v>
          </cell>
          <cell r="D5463" t="str">
            <v>UN</v>
          </cell>
          <cell r="E5463">
            <v>0</v>
          </cell>
        </row>
        <row r="5464">
          <cell r="B5464" t="str">
            <v>525814</v>
          </cell>
          <cell r="C5464" t="str">
            <v>TOCO FOFO C/FG PN-10 D=1000MM;L=250MM (419KG)</v>
          </cell>
          <cell r="D5464" t="str">
            <v>UN</v>
          </cell>
          <cell r="E5464">
            <v>0</v>
          </cell>
        </row>
        <row r="5465">
          <cell r="B5465" t="str">
            <v>525815</v>
          </cell>
          <cell r="C5465" t="str">
            <v>TOCO FOFO C/FG PN-10 D=1200MM;L=250MM (597KG)</v>
          </cell>
          <cell r="D5465" t="str">
            <v>UN</v>
          </cell>
          <cell r="E5465">
            <v>0</v>
          </cell>
        </row>
        <row r="5466">
          <cell r="B5466" t="str">
            <v>525816</v>
          </cell>
          <cell r="C5466" t="str">
            <v>TOCO FOFO C/FG PN-10/16/25 D=80MM;L= 500MM(13KG)</v>
          </cell>
          <cell r="D5466" t="str">
            <v>UN</v>
          </cell>
          <cell r="E5466">
            <v>320.18</v>
          </cell>
        </row>
        <row r="5467">
          <cell r="B5467" t="str">
            <v>525817</v>
          </cell>
          <cell r="C5467" t="str">
            <v>TOCO FOFO C/FG PN-10 D=100MM;L=500MM (19KG)</v>
          </cell>
          <cell r="D5467" t="str">
            <v>UN</v>
          </cell>
          <cell r="E5467">
            <v>207.83</v>
          </cell>
        </row>
        <row r="5468">
          <cell r="B5468" t="str">
            <v>525818</v>
          </cell>
          <cell r="C5468" t="str">
            <v>TOCO FOFO C/FG PN-10 D=150MM;L=500MM (32KG)</v>
          </cell>
          <cell r="D5468" t="str">
            <v>UN</v>
          </cell>
          <cell r="E5468">
            <v>577.84</v>
          </cell>
        </row>
        <row r="5469">
          <cell r="B5469" t="str">
            <v>525819</v>
          </cell>
          <cell r="C5469" t="str">
            <v>TOCO FOFO C/FG PN-10 D=200MM;L=500MM (43KG)</v>
          </cell>
          <cell r="D5469" t="str">
            <v>UN</v>
          </cell>
          <cell r="E5469">
            <v>556.38</v>
          </cell>
        </row>
        <row r="5470">
          <cell r="B5470" t="str">
            <v>525820</v>
          </cell>
          <cell r="C5470" t="str">
            <v>TOCO FOFO C/FG PN-10 D=250MM;L=500MM (60KG)</v>
          </cell>
          <cell r="D5470" t="str">
            <v>UN</v>
          </cell>
          <cell r="E5470">
            <v>813.47</v>
          </cell>
        </row>
        <row r="5471">
          <cell r="B5471" t="str">
            <v>525821</v>
          </cell>
          <cell r="C5471" t="str">
            <v>TOCO FOFO C/FG PN-10 D=300MM;L=500MM (76KG)</v>
          </cell>
          <cell r="D5471" t="str">
            <v>UN</v>
          </cell>
          <cell r="E5471">
            <v>967.56</v>
          </cell>
        </row>
        <row r="5472">
          <cell r="B5472" t="str">
            <v>525822</v>
          </cell>
          <cell r="C5472" t="str">
            <v>TOCO FOFO C/FG PN-10 D=350MM;L=500MM (88KG)</v>
          </cell>
          <cell r="D5472" t="str">
            <v>UN</v>
          </cell>
          <cell r="E5472">
            <v>1540.28</v>
          </cell>
        </row>
        <row r="5473">
          <cell r="B5473" t="str">
            <v>525823</v>
          </cell>
          <cell r="C5473" t="str">
            <v>TOCO FOFO C/FG PN-10 D=400MM;L=500MM (114KG)</v>
          </cell>
          <cell r="D5473" t="str">
            <v>UN</v>
          </cell>
          <cell r="E5473">
            <v>1670.71</v>
          </cell>
        </row>
        <row r="5474">
          <cell r="B5474" t="str">
            <v>525824</v>
          </cell>
          <cell r="C5474" t="str">
            <v>TOCO FOFO C/FG PN-10 D=450MM;L=500MM (137KG)</v>
          </cell>
          <cell r="D5474" t="str">
            <v>UN</v>
          </cell>
          <cell r="E5474">
            <v>3082.78</v>
          </cell>
        </row>
        <row r="5475">
          <cell r="B5475" t="str">
            <v>525825</v>
          </cell>
          <cell r="C5475" t="str">
            <v>TOCO FOFO C/FG PN-10 D=500MM;L=500MM (156KG)</v>
          </cell>
          <cell r="D5475" t="str">
            <v>UN</v>
          </cell>
          <cell r="E5475">
            <v>3144.44</v>
          </cell>
        </row>
        <row r="5476">
          <cell r="B5476" t="str">
            <v>525826</v>
          </cell>
          <cell r="C5476" t="str">
            <v>TOCO FOFO C/FG PN-10 D=600MM;L=500MM (217KG)</v>
          </cell>
          <cell r="D5476" t="str">
            <v>UN</v>
          </cell>
          <cell r="E5476">
            <v>0</v>
          </cell>
        </row>
        <row r="5477">
          <cell r="B5477" t="str">
            <v>525827</v>
          </cell>
          <cell r="C5477" t="str">
            <v>TOCO FOFO C/FG PN-10 D=700MM;L=500MM (289KG)</v>
          </cell>
          <cell r="D5477" t="str">
            <v>UN</v>
          </cell>
          <cell r="E5477">
            <v>0</v>
          </cell>
        </row>
        <row r="5478">
          <cell r="B5478" t="str">
            <v>525828</v>
          </cell>
          <cell r="C5478" t="str">
            <v>TOCO FOFO C/FG PN-10 D=800MM;L=500MM (361KG)</v>
          </cell>
          <cell r="D5478" t="str">
            <v>UN</v>
          </cell>
          <cell r="E5478">
            <v>0</v>
          </cell>
        </row>
        <row r="5479">
          <cell r="B5479" t="str">
            <v>525829</v>
          </cell>
          <cell r="C5479" t="str">
            <v>TOCO FOFO C/FG PN-10 D=900MM;L=500MM (450KG)</v>
          </cell>
          <cell r="D5479" t="str">
            <v>UN</v>
          </cell>
          <cell r="E5479">
            <v>0</v>
          </cell>
        </row>
        <row r="5480">
          <cell r="B5480" t="str">
            <v>525830</v>
          </cell>
          <cell r="C5480" t="str">
            <v>TOCO FOFO C/FG PN-10 D=1000MM;L=500MM (538KG)</v>
          </cell>
          <cell r="D5480" t="str">
            <v>UN</v>
          </cell>
          <cell r="E5480">
            <v>0</v>
          </cell>
        </row>
        <row r="5481">
          <cell r="B5481" t="str">
            <v>525831</v>
          </cell>
          <cell r="C5481" t="str">
            <v>TOCO FOFO C/FG PN-10 D=1200MM;L=500MM (755KG)</v>
          </cell>
          <cell r="D5481" t="str">
            <v>UN</v>
          </cell>
          <cell r="E5481">
            <v>0</v>
          </cell>
        </row>
        <row r="5482">
          <cell r="B5482" t="str">
            <v>525832</v>
          </cell>
          <cell r="C5482" t="str">
            <v>TOCO FOFO C/FG E ABA VED.PN-10/16/25 D=80MM(18KG)</v>
          </cell>
          <cell r="D5482" t="str">
            <v>UN</v>
          </cell>
          <cell r="E5482">
            <v>373.98</v>
          </cell>
        </row>
        <row r="5483">
          <cell r="B5483" t="str">
            <v>525833</v>
          </cell>
          <cell r="C5483" t="str">
            <v>TOCO FOFO C/FG E ABA DE VED.PN-10 D=100MM (26KG)</v>
          </cell>
          <cell r="D5483" t="str">
            <v>UN</v>
          </cell>
          <cell r="E5483">
            <v>381.47</v>
          </cell>
        </row>
        <row r="5484">
          <cell r="B5484" t="str">
            <v>525834</v>
          </cell>
          <cell r="C5484" t="str">
            <v>TOCO FOFO C/FG E ABA DE VED.PN-10 D=150MM (40KG)</v>
          </cell>
          <cell r="D5484" t="str">
            <v>UN</v>
          </cell>
          <cell r="E5484">
            <v>611.82000000000005</v>
          </cell>
        </row>
        <row r="5485">
          <cell r="B5485" t="str">
            <v>525835</v>
          </cell>
          <cell r="C5485" t="str">
            <v>TOCO FOFO C/FG E ABA DE VED.PN-10 D=200MM (56KG)</v>
          </cell>
          <cell r="D5485" t="str">
            <v>UN</v>
          </cell>
          <cell r="E5485">
            <v>706.46</v>
          </cell>
        </row>
        <row r="5486">
          <cell r="B5486" t="str">
            <v>525836</v>
          </cell>
          <cell r="C5486" t="str">
            <v>TOCO FOFO C/FG E ABA DE VED.PN-10 D=250MM (73KG)</v>
          </cell>
          <cell r="D5486" t="str">
            <v>UN</v>
          </cell>
          <cell r="E5486">
            <v>1002.08</v>
          </cell>
        </row>
        <row r="5487">
          <cell r="B5487" t="str">
            <v>525837</v>
          </cell>
          <cell r="C5487" t="str">
            <v>TOCO FOFO C/FG E ABA DE VED.PN-10 D=300MM (93KG)</v>
          </cell>
          <cell r="D5487" t="str">
            <v>UN</v>
          </cell>
          <cell r="E5487">
            <v>1022.12</v>
          </cell>
        </row>
        <row r="5488">
          <cell r="B5488" t="str">
            <v>525838</v>
          </cell>
          <cell r="C5488" t="str">
            <v>TOCO FOFO C/FG E ABA DE VED.PN-10 D=350MM (112KG)</v>
          </cell>
          <cell r="D5488" t="str">
            <v>UN</v>
          </cell>
          <cell r="E5488">
            <v>1508.11</v>
          </cell>
        </row>
        <row r="5489">
          <cell r="B5489" t="str">
            <v>525839</v>
          </cell>
          <cell r="C5489" t="str">
            <v>TOCO FOFO C/FG E ABA DE VED.PN-10 D=400MM (136KG)</v>
          </cell>
          <cell r="D5489" t="str">
            <v>UN</v>
          </cell>
          <cell r="E5489">
            <v>1586.74</v>
          </cell>
        </row>
        <row r="5490">
          <cell r="B5490" t="str">
            <v>525840</v>
          </cell>
          <cell r="C5490" t="str">
            <v>TOCO FOFO C/FG E ABA DE VED.PN-10 D=450MM (183KG)</v>
          </cell>
          <cell r="D5490" t="str">
            <v>UN</v>
          </cell>
          <cell r="E5490">
            <v>3435.26</v>
          </cell>
        </row>
        <row r="5491">
          <cell r="B5491" t="str">
            <v>525841</v>
          </cell>
          <cell r="C5491" t="str">
            <v>TOCO FOFO C/FG E ABA DE VED.PN-10 D=500MM (197KG)</v>
          </cell>
          <cell r="D5491" t="str">
            <v>UN</v>
          </cell>
          <cell r="E5491">
            <v>3532.36</v>
          </cell>
        </row>
        <row r="5492">
          <cell r="B5492" t="str">
            <v>525842</v>
          </cell>
          <cell r="C5492" t="str">
            <v>TOCO FOFO C/FG E ABA DE VED.PN-10 D=600MM (253KG)</v>
          </cell>
          <cell r="D5492" t="str">
            <v>UN</v>
          </cell>
          <cell r="E5492">
            <v>0</v>
          </cell>
        </row>
        <row r="5493">
          <cell r="B5493" t="str">
            <v>525843</v>
          </cell>
          <cell r="C5493" t="str">
            <v>TOCO FOFO C/FG E ABA DE VED.PN-10 D=700MM (320KG)</v>
          </cell>
          <cell r="D5493" t="str">
            <v>UN</v>
          </cell>
          <cell r="E5493">
            <v>0</v>
          </cell>
        </row>
        <row r="5494">
          <cell r="B5494" t="str">
            <v>525844</v>
          </cell>
          <cell r="C5494" t="str">
            <v>TOCO FOFO C/FG E ABA DE VED.PN-10 D=800MM (412KG)</v>
          </cell>
          <cell r="D5494" t="str">
            <v>UN</v>
          </cell>
          <cell r="E5494">
            <v>0</v>
          </cell>
        </row>
        <row r="5495">
          <cell r="B5495" t="str">
            <v>525845</v>
          </cell>
          <cell r="C5495" t="str">
            <v>TOCO FOFO C/FG E ABA DE VED.PN-10 D=900MM (470KG)</v>
          </cell>
          <cell r="D5495" t="str">
            <v>UN</v>
          </cell>
          <cell r="E5495">
            <v>0</v>
          </cell>
        </row>
        <row r="5496">
          <cell r="B5496" t="str">
            <v>525846</v>
          </cell>
          <cell r="C5496" t="str">
            <v>TOCO FOFO C/FG E ABA DE VED.PN-10 D=1000MM (637KG)</v>
          </cell>
          <cell r="D5496" t="str">
            <v>UN</v>
          </cell>
          <cell r="E5496">
            <v>0</v>
          </cell>
        </row>
        <row r="5497">
          <cell r="B5497" t="str">
            <v>525847</v>
          </cell>
          <cell r="C5497" t="str">
            <v>TOCO FOFO C/FG E ABA DE VED.PN-10 D=1200MM (857KG)</v>
          </cell>
          <cell r="D5497" t="str">
            <v>UN</v>
          </cell>
          <cell r="E5497">
            <v>0</v>
          </cell>
        </row>
        <row r="5498">
          <cell r="B5498" t="str">
            <v>525848</v>
          </cell>
          <cell r="C5498" t="str">
            <v>TOCO FOFO C/FG PN-16 D=100MM;L=250MM (14KG)</v>
          </cell>
          <cell r="D5498" t="str">
            <v>UN</v>
          </cell>
          <cell r="E5498">
            <v>0</v>
          </cell>
        </row>
        <row r="5499">
          <cell r="B5499" t="str">
            <v>525849</v>
          </cell>
          <cell r="C5499" t="str">
            <v>TOCO FOFO C/FG PN-16 D=150MM;L=250MM (24KG)</v>
          </cell>
          <cell r="D5499" t="str">
            <v>UN</v>
          </cell>
          <cell r="E5499">
            <v>0</v>
          </cell>
        </row>
        <row r="5500">
          <cell r="B5500" t="str">
            <v>525850</v>
          </cell>
          <cell r="C5500" t="str">
            <v>TOCO FOFO C/FG PN-16 D=200MM;L=250MM (32KG)</v>
          </cell>
          <cell r="D5500" t="str">
            <v>UN</v>
          </cell>
          <cell r="E5500">
            <v>0</v>
          </cell>
        </row>
        <row r="5501">
          <cell r="B5501" t="str">
            <v>525851</v>
          </cell>
          <cell r="C5501" t="str">
            <v>TOCO FOFO C/FG PN-16 D=250MM;L=250MM (44KG)</v>
          </cell>
          <cell r="D5501" t="str">
            <v>UN</v>
          </cell>
          <cell r="E5501">
            <v>0</v>
          </cell>
        </row>
        <row r="5502">
          <cell r="B5502" t="str">
            <v>525852</v>
          </cell>
          <cell r="C5502" t="str">
            <v>TOCO FOFO C/FG PN-16 D=300MM;L=250MM (56KG)</v>
          </cell>
          <cell r="D5502" t="str">
            <v>UN</v>
          </cell>
          <cell r="E5502">
            <v>0</v>
          </cell>
        </row>
        <row r="5503">
          <cell r="B5503" t="str">
            <v>525853</v>
          </cell>
          <cell r="C5503" t="str">
            <v>TOCO FOFO C/FG PN-16 D=350MM;L=250MM (76KG)</v>
          </cell>
          <cell r="D5503" t="str">
            <v>UN</v>
          </cell>
          <cell r="E5503">
            <v>0</v>
          </cell>
        </row>
        <row r="5504">
          <cell r="B5504" t="str">
            <v>525854</v>
          </cell>
          <cell r="C5504" t="str">
            <v>TOCO FOFO C/FG PN-16 D=400MM;L=250MM (97KG)</v>
          </cell>
          <cell r="D5504" t="str">
            <v>UN</v>
          </cell>
          <cell r="E5504">
            <v>0</v>
          </cell>
        </row>
        <row r="5505">
          <cell r="B5505" t="str">
            <v>525855</v>
          </cell>
          <cell r="C5505" t="str">
            <v>TOCO FOFO C/FG PN-16 D=450MM;L=250MM (110KG)</v>
          </cell>
          <cell r="D5505" t="str">
            <v>UN</v>
          </cell>
          <cell r="E5505">
            <v>0</v>
          </cell>
        </row>
        <row r="5506">
          <cell r="B5506" t="str">
            <v>525856</v>
          </cell>
          <cell r="C5506" t="str">
            <v>TOCO FOFO C/FG PN-16 D=500MM;L=250MM (146KG)</v>
          </cell>
          <cell r="D5506" t="str">
            <v>UN</v>
          </cell>
          <cell r="E5506">
            <v>0</v>
          </cell>
        </row>
        <row r="5507">
          <cell r="B5507" t="str">
            <v>525857</v>
          </cell>
          <cell r="C5507" t="str">
            <v>TOCO FOFO C/FG PN-16 D=600MM;L=250MM (217KG)</v>
          </cell>
          <cell r="D5507" t="str">
            <v>UN</v>
          </cell>
          <cell r="E5507">
            <v>0</v>
          </cell>
        </row>
        <row r="5508">
          <cell r="B5508" t="str">
            <v>525858</v>
          </cell>
          <cell r="C5508" t="str">
            <v>TOCO FOFO C/FG PN-16 D=700MM;L=250MM (249KG)</v>
          </cell>
          <cell r="D5508" t="str">
            <v>UN</v>
          </cell>
          <cell r="E5508">
            <v>0</v>
          </cell>
        </row>
        <row r="5509">
          <cell r="B5509" t="str">
            <v>525859</v>
          </cell>
          <cell r="C5509" t="str">
            <v>TOCO FOFO C/FG PN-16 D=800MM;L=250MM (317KG)</v>
          </cell>
          <cell r="D5509" t="str">
            <v>UN</v>
          </cell>
          <cell r="E5509">
            <v>0</v>
          </cell>
        </row>
        <row r="5510">
          <cell r="B5510" t="str">
            <v>525860</v>
          </cell>
          <cell r="C5510" t="str">
            <v>TOCO FOFO C/FG PN-16 D=900MM;L=250MM (398KG)</v>
          </cell>
          <cell r="D5510" t="str">
            <v>UN</v>
          </cell>
          <cell r="E5510">
            <v>0</v>
          </cell>
        </row>
        <row r="5511">
          <cell r="B5511" t="str">
            <v>525861</v>
          </cell>
          <cell r="C5511" t="str">
            <v>TOCO FOFO C/FG PN-16 D=1000MM;L=250MM (503KG)</v>
          </cell>
          <cell r="D5511" t="str">
            <v>UN</v>
          </cell>
          <cell r="E5511">
            <v>0</v>
          </cell>
        </row>
        <row r="5512">
          <cell r="B5512" t="str">
            <v>525862</v>
          </cell>
          <cell r="C5512" t="str">
            <v>TOCO FOFO C/FG PN-16 D=1200MM;L=250MM (622KG)</v>
          </cell>
          <cell r="D5512" t="str">
            <v>UN</v>
          </cell>
          <cell r="E5512">
            <v>0</v>
          </cell>
        </row>
        <row r="5513">
          <cell r="B5513" t="str">
            <v>525863</v>
          </cell>
          <cell r="C5513" t="str">
            <v>TOCO FOFO C/FG PN-16 D=100MM;L=500MM (19KG)</v>
          </cell>
          <cell r="D5513" t="str">
            <v>UN</v>
          </cell>
          <cell r="E5513">
            <v>0</v>
          </cell>
        </row>
        <row r="5514">
          <cell r="B5514" t="str">
            <v>525864</v>
          </cell>
          <cell r="C5514" t="str">
            <v>TOCO FOFO C/FG PN-16 D=150MM;L=500MM (32KG)</v>
          </cell>
          <cell r="D5514" t="str">
            <v>UN</v>
          </cell>
          <cell r="E5514">
            <v>0</v>
          </cell>
        </row>
        <row r="5515">
          <cell r="B5515" t="str">
            <v>525865</v>
          </cell>
          <cell r="C5515" t="str">
            <v>TOCO FOFO C/FG PN-16 D=200MM;L=500MM (43KG)</v>
          </cell>
          <cell r="D5515" t="str">
            <v>UN</v>
          </cell>
          <cell r="E5515">
            <v>0</v>
          </cell>
        </row>
        <row r="5516">
          <cell r="B5516" t="str">
            <v>525866</v>
          </cell>
          <cell r="C5516" t="str">
            <v>TOCO FOFO C/FG PN-16 D=250MM;L=500MM (60KG)</v>
          </cell>
          <cell r="D5516" t="str">
            <v>UN</v>
          </cell>
          <cell r="E5516">
            <v>0</v>
          </cell>
        </row>
        <row r="5517">
          <cell r="B5517" t="str">
            <v>525867</v>
          </cell>
          <cell r="C5517" t="str">
            <v>TOCO FOFO C/FG PN-16 D=300MM;L=500MM (76KG)</v>
          </cell>
          <cell r="D5517" t="str">
            <v>UN</v>
          </cell>
          <cell r="E5517">
            <v>0</v>
          </cell>
        </row>
        <row r="5518">
          <cell r="B5518" t="str">
            <v>525868</v>
          </cell>
          <cell r="C5518" t="str">
            <v>TOCO FOFO C/FG PN-16 D=350MM;L=500MM (94KG)</v>
          </cell>
          <cell r="D5518" t="str">
            <v>UN</v>
          </cell>
          <cell r="E5518">
            <v>0</v>
          </cell>
        </row>
        <row r="5519">
          <cell r="B5519" t="str">
            <v>525869</v>
          </cell>
          <cell r="C5519" t="str">
            <v>TOCO FOFO C/FG PN-16 D=400MM;L=500MM (126KG)</v>
          </cell>
          <cell r="D5519" t="str">
            <v>UN</v>
          </cell>
          <cell r="E5519">
            <v>0</v>
          </cell>
        </row>
        <row r="5520">
          <cell r="B5520" t="str">
            <v>525870</v>
          </cell>
          <cell r="C5520" t="str">
            <v>TOCO FOFO C/FG PN-16 D=450MM;L=500MM (152KG)</v>
          </cell>
          <cell r="D5520" t="str">
            <v>UN</v>
          </cell>
          <cell r="E5520">
            <v>0</v>
          </cell>
        </row>
        <row r="5521">
          <cell r="B5521" t="str">
            <v>525871</v>
          </cell>
          <cell r="C5521" t="str">
            <v>TOCO FOFO C/FG PN-16 D=500MM;L=500MM (186KG)</v>
          </cell>
          <cell r="D5521" t="str">
            <v>UN</v>
          </cell>
          <cell r="E5521">
            <v>0</v>
          </cell>
        </row>
        <row r="5522">
          <cell r="B5522" t="str">
            <v>525872</v>
          </cell>
          <cell r="C5522" t="str">
            <v>TOCO FOFO C/FG PN-16 D=600MM;L=500MM (269KG)</v>
          </cell>
          <cell r="D5522" t="str">
            <v>UN</v>
          </cell>
          <cell r="E5522">
            <v>0</v>
          </cell>
        </row>
        <row r="5523">
          <cell r="B5523" t="str">
            <v>525873</v>
          </cell>
          <cell r="C5523" t="str">
            <v>TOCO FOFO C/FG PN-16 D=700MM;L=500MM (316KG)</v>
          </cell>
          <cell r="D5523" t="str">
            <v>UN</v>
          </cell>
          <cell r="E5523">
            <v>0</v>
          </cell>
        </row>
        <row r="5524">
          <cell r="B5524" t="str">
            <v>525874</v>
          </cell>
          <cell r="C5524" t="str">
            <v>TOCO FOFO C/FG PN-16 D=800MM;L=500MM (399KG)</v>
          </cell>
          <cell r="D5524" t="str">
            <v>UN</v>
          </cell>
          <cell r="E5524">
            <v>0</v>
          </cell>
        </row>
        <row r="5525">
          <cell r="B5525" t="str">
            <v>525875</v>
          </cell>
          <cell r="C5525" t="str">
            <v>TOCO FOFO C/FG PN-16 D=900MM;L=500MM (498KG)</v>
          </cell>
          <cell r="D5525" t="str">
            <v>UN</v>
          </cell>
          <cell r="E5525">
            <v>0</v>
          </cell>
        </row>
        <row r="5526">
          <cell r="B5526" t="str">
            <v>525876</v>
          </cell>
          <cell r="C5526" t="str">
            <v>TOCO FOFO C/FG PN-16 D=1000MM;L=500MM (622KG)</v>
          </cell>
          <cell r="D5526" t="str">
            <v>UN</v>
          </cell>
          <cell r="E5526">
            <v>0</v>
          </cell>
        </row>
        <row r="5527">
          <cell r="B5527" t="str">
            <v>525877</v>
          </cell>
          <cell r="C5527" t="str">
            <v>TOCO FOFO C/FG PN-16 D=1200MM;L=500MM (883KG)</v>
          </cell>
          <cell r="D5527" t="str">
            <v>UN</v>
          </cell>
          <cell r="E5527">
            <v>0</v>
          </cell>
        </row>
        <row r="5528">
          <cell r="B5528" t="str">
            <v>525878</v>
          </cell>
          <cell r="C5528" t="str">
            <v>TOCO FOFO C/FG E ABA DE VED.PN-16 D=100MM (26KG)</v>
          </cell>
          <cell r="D5528" t="str">
            <v>UN</v>
          </cell>
          <cell r="E5528">
            <v>0</v>
          </cell>
        </row>
        <row r="5529">
          <cell r="B5529" t="str">
            <v>525879</v>
          </cell>
          <cell r="C5529" t="str">
            <v>TOCO FOFO C/FG E ABA DE VED.PN-16 D=150MM (40KG)</v>
          </cell>
          <cell r="D5529" t="str">
            <v>UN</v>
          </cell>
          <cell r="E5529">
            <v>0</v>
          </cell>
        </row>
        <row r="5530">
          <cell r="B5530" t="str">
            <v>525880</v>
          </cell>
          <cell r="C5530" t="str">
            <v>TOCO FOFO C/FG E ABA DE VED.PN-16 D=200MM (56KG)</v>
          </cell>
          <cell r="D5530" t="str">
            <v>UN</v>
          </cell>
          <cell r="E5530">
            <v>0</v>
          </cell>
        </row>
        <row r="5531">
          <cell r="B5531" t="str">
            <v>525881</v>
          </cell>
          <cell r="C5531" t="str">
            <v>TOCO FOFO C/FG E ABA DE VED.PN-16 D=250MM (73KG)</v>
          </cell>
          <cell r="D5531" t="str">
            <v>UN</v>
          </cell>
          <cell r="E5531">
            <v>0</v>
          </cell>
        </row>
        <row r="5532">
          <cell r="B5532" t="str">
            <v>525882</v>
          </cell>
          <cell r="C5532" t="str">
            <v>TOCO FOFO C/FG E ABA DE VED.PN-16 D=300MM (93KG)</v>
          </cell>
          <cell r="D5532" t="str">
            <v>UN</v>
          </cell>
          <cell r="E5532">
            <v>0</v>
          </cell>
        </row>
        <row r="5533">
          <cell r="B5533" t="str">
            <v>525883</v>
          </cell>
          <cell r="C5533" t="str">
            <v>TOCO FOFO C/FG E ABA DE VED.PN-16 D=350MM (119KG)</v>
          </cell>
          <cell r="D5533" t="str">
            <v>UN</v>
          </cell>
          <cell r="E5533">
            <v>0</v>
          </cell>
        </row>
        <row r="5534">
          <cell r="B5534" t="str">
            <v>525884</v>
          </cell>
          <cell r="C5534" t="str">
            <v>TOCO FOFO C/FG E ABA DE VED.PN-16 D=400MM (148KG)</v>
          </cell>
          <cell r="D5534" t="str">
            <v>UN</v>
          </cell>
          <cell r="E5534">
            <v>0</v>
          </cell>
        </row>
        <row r="5535">
          <cell r="B5535" t="str">
            <v>525885</v>
          </cell>
          <cell r="C5535" t="str">
            <v>TOCO FOFO C/FG E ABA DE VED.PN-16 D=500MM (217KG)</v>
          </cell>
          <cell r="D5535" t="str">
            <v>UN</v>
          </cell>
          <cell r="E5535">
            <v>0</v>
          </cell>
        </row>
        <row r="5536">
          <cell r="B5536" t="str">
            <v>525886</v>
          </cell>
          <cell r="C5536" t="str">
            <v>TOCO FOFO C/FG E ABA DE VED.PN-16 D=600MM (308KG)</v>
          </cell>
          <cell r="D5536" t="str">
            <v>UN</v>
          </cell>
          <cell r="E5536">
            <v>0</v>
          </cell>
        </row>
        <row r="5537">
          <cell r="B5537" t="str">
            <v>525887</v>
          </cell>
          <cell r="C5537" t="str">
            <v>TOCO FOFO C/FG E ABA DE VED.PN-16 D=700MM (363KG)</v>
          </cell>
          <cell r="D5537" t="str">
            <v>UN</v>
          </cell>
          <cell r="E5537">
            <v>0</v>
          </cell>
        </row>
        <row r="5538">
          <cell r="B5538" t="str">
            <v>525888</v>
          </cell>
          <cell r="C5538" t="str">
            <v>TOCO FOFO C/FG E ABA DE VED.PN-16 D=800MM (452KG)</v>
          </cell>
          <cell r="D5538" t="str">
            <v>UN</v>
          </cell>
          <cell r="E5538">
            <v>0</v>
          </cell>
        </row>
        <row r="5539">
          <cell r="B5539" t="str">
            <v>525889</v>
          </cell>
          <cell r="C5539" t="str">
            <v>TOCO FOFO C/FG E ABA DE VED.PN-16 D=900MM (557KG)</v>
          </cell>
          <cell r="D5539" t="str">
            <v>UN</v>
          </cell>
          <cell r="E5539">
            <v>0</v>
          </cell>
        </row>
        <row r="5540">
          <cell r="B5540" t="str">
            <v>525890</v>
          </cell>
          <cell r="C5540" t="str">
            <v>TOCO FOFO C/FG E ABA DE VED.PN-16 D=1000MM (725KG)</v>
          </cell>
          <cell r="D5540" t="str">
            <v>UN</v>
          </cell>
          <cell r="E5540">
            <v>0</v>
          </cell>
        </row>
        <row r="5541">
          <cell r="B5541" t="str">
            <v>525891</v>
          </cell>
          <cell r="C5541" t="str">
            <v>TOCO FOFO C/FG E ABA DE VED.PN-16 D=1200MM (979KG)</v>
          </cell>
          <cell r="D5541" t="str">
            <v>UN</v>
          </cell>
          <cell r="E5541">
            <v>0</v>
          </cell>
        </row>
        <row r="5542">
          <cell r="B5542" t="str">
            <v>525892</v>
          </cell>
          <cell r="C5542" t="str">
            <v>TOCO FOFO C/FG PN-25 D=50MM;L=250MM (8KG)</v>
          </cell>
          <cell r="D5542" t="str">
            <v>UN</v>
          </cell>
          <cell r="E5542">
            <v>0</v>
          </cell>
        </row>
        <row r="5543">
          <cell r="B5543" t="str">
            <v>525893</v>
          </cell>
          <cell r="C5543" t="str">
            <v>TOCO FOFO C/FG PN-25 D=100MM;L=250MM (15G)</v>
          </cell>
          <cell r="D5543" t="str">
            <v>UN</v>
          </cell>
          <cell r="E5543">
            <v>0</v>
          </cell>
        </row>
        <row r="5544">
          <cell r="B5544" t="str">
            <v>525894</v>
          </cell>
          <cell r="C5544" t="str">
            <v>TOCO FOFO C/FG PN-25 D=150MM;L=250MM (26KG)</v>
          </cell>
          <cell r="D5544" t="str">
            <v>UN</v>
          </cell>
          <cell r="E5544">
            <v>0</v>
          </cell>
        </row>
        <row r="5545">
          <cell r="B5545" t="str">
            <v>525895</v>
          </cell>
          <cell r="C5545" t="str">
            <v>TOCO FOFO C/FG PN-25 D=200MM;L=250MM (36KG)</v>
          </cell>
          <cell r="D5545" t="str">
            <v>UN</v>
          </cell>
          <cell r="E5545">
            <v>0</v>
          </cell>
        </row>
        <row r="5546">
          <cell r="B5546" t="str">
            <v>525896</v>
          </cell>
          <cell r="C5546" t="str">
            <v>TOCO FOFO C/FG PN-25 D=250MM;L=250MM (50KG)</v>
          </cell>
          <cell r="D5546" t="str">
            <v>UN</v>
          </cell>
          <cell r="E5546">
            <v>0</v>
          </cell>
        </row>
        <row r="5547">
          <cell r="B5547" t="str">
            <v>525897</v>
          </cell>
          <cell r="C5547" t="str">
            <v>TOCO FOFO C/FG PN-25 D=300MM;L=250MM (66KG)</v>
          </cell>
          <cell r="D5547" t="str">
            <v>UN</v>
          </cell>
          <cell r="E5547">
            <v>0</v>
          </cell>
        </row>
        <row r="5548">
          <cell r="B5548" t="str">
            <v>525898</v>
          </cell>
          <cell r="C5548" t="str">
            <v>TOCO FOFO C/FG PN-25 D=350MM;L=250MM (92KG)</v>
          </cell>
          <cell r="D5548" t="str">
            <v>UN</v>
          </cell>
          <cell r="E5548">
            <v>0</v>
          </cell>
        </row>
        <row r="5549">
          <cell r="B5549" t="str">
            <v>525899</v>
          </cell>
          <cell r="C5549" t="str">
            <v>TOCO FOFO C/FG PN-25 D=400MM;L=250MM (119KG)</v>
          </cell>
          <cell r="D5549" t="str">
            <v>UN</v>
          </cell>
          <cell r="E5549">
            <v>0</v>
          </cell>
        </row>
        <row r="5550">
          <cell r="B5550" t="str">
            <v>525901</v>
          </cell>
          <cell r="C5550" t="str">
            <v>TOCO FOFO C/FG PN-25 D=450MM;L=250MM (133KG)</v>
          </cell>
          <cell r="D5550" t="str">
            <v>UN</v>
          </cell>
          <cell r="E5550">
            <v>0</v>
          </cell>
        </row>
        <row r="5551">
          <cell r="B5551" t="str">
            <v>525902</v>
          </cell>
          <cell r="C5551" t="str">
            <v>TOCO FOFO C/FG PN-25 D=500MM;L=250MM (170KG)</v>
          </cell>
          <cell r="D5551" t="str">
            <v>UN</v>
          </cell>
          <cell r="E5551">
            <v>0</v>
          </cell>
        </row>
        <row r="5552">
          <cell r="B5552" t="str">
            <v>525903</v>
          </cell>
          <cell r="C5552" t="str">
            <v>TOCO FOFO C/FG PN-25 D=600MM;L=250MM (245KG)</v>
          </cell>
          <cell r="D5552" t="str">
            <v>UN</v>
          </cell>
          <cell r="E5552">
            <v>0</v>
          </cell>
        </row>
        <row r="5553">
          <cell r="B5553" t="str">
            <v>525904</v>
          </cell>
          <cell r="C5553" t="str">
            <v>TOCO FOFO C/FG PN-25 D=700MM;L=250MM (319KG)</v>
          </cell>
          <cell r="D5553" t="str">
            <v>UN</v>
          </cell>
          <cell r="E5553">
            <v>0</v>
          </cell>
        </row>
        <row r="5554">
          <cell r="B5554" t="str">
            <v>525905</v>
          </cell>
          <cell r="C5554" t="str">
            <v>TOCO FOFO C/FG PN-25 D=800MM;L=250MM (415KG)</v>
          </cell>
          <cell r="D5554" t="str">
            <v>UN</v>
          </cell>
          <cell r="E5554">
            <v>0</v>
          </cell>
        </row>
        <row r="5555">
          <cell r="B5555" t="str">
            <v>525906</v>
          </cell>
          <cell r="C5555" t="str">
            <v>TOCO FOFO C/FG PN-25 D=900MM;L=250MM (518KG)</v>
          </cell>
          <cell r="D5555" t="str">
            <v>UN</v>
          </cell>
          <cell r="E5555">
            <v>0</v>
          </cell>
        </row>
        <row r="5556">
          <cell r="B5556" t="str">
            <v>525907</v>
          </cell>
          <cell r="C5556" t="str">
            <v>TOCO FOFO C/FG PN-25 D=1000MM;L=250MM (659KG)</v>
          </cell>
          <cell r="D5556" t="str">
            <v>UN</v>
          </cell>
          <cell r="E5556">
            <v>0</v>
          </cell>
        </row>
        <row r="5557">
          <cell r="B5557" t="str">
            <v>525908</v>
          </cell>
          <cell r="C5557" t="str">
            <v>TOCO FOFO C/FG PN-25 D=1200MM;L=250MM (925KG)</v>
          </cell>
          <cell r="D5557" t="str">
            <v>UN</v>
          </cell>
          <cell r="E5557">
            <v>0</v>
          </cell>
        </row>
        <row r="5558">
          <cell r="B5558" t="str">
            <v>525909</v>
          </cell>
          <cell r="C5558" t="str">
            <v>TOCO FOFO C/FG PN-25 D=50MM;L=500MM (10KG)</v>
          </cell>
          <cell r="D5558" t="str">
            <v>UN</v>
          </cell>
          <cell r="E5558">
            <v>0</v>
          </cell>
        </row>
        <row r="5559">
          <cell r="B5559" t="str">
            <v>525910</v>
          </cell>
          <cell r="C5559" t="str">
            <v>TOCO FOFO C/FG PN-25 D=100MM;L=500MM (19KG)</v>
          </cell>
          <cell r="D5559" t="str">
            <v>UN</v>
          </cell>
          <cell r="E5559">
            <v>0</v>
          </cell>
        </row>
        <row r="5560">
          <cell r="B5560" t="str">
            <v>525911</v>
          </cell>
          <cell r="C5560" t="str">
            <v>TOCO FOFO C/FG PN-25 D=150MM;L=500MM (34KG)</v>
          </cell>
          <cell r="D5560" t="str">
            <v>UN</v>
          </cell>
          <cell r="E5560">
            <v>0</v>
          </cell>
        </row>
        <row r="5561">
          <cell r="B5561" t="str">
            <v>525912</v>
          </cell>
          <cell r="C5561" t="str">
            <v>TOCO FOFO C/FG PN-25 D=200MM;L=500MM (47KG)</v>
          </cell>
          <cell r="D5561" t="str">
            <v>UN</v>
          </cell>
          <cell r="E5561">
            <v>0</v>
          </cell>
        </row>
        <row r="5562">
          <cell r="B5562" t="str">
            <v>525913</v>
          </cell>
          <cell r="C5562" t="str">
            <v>TOCO FOFO C/FG PN-25 D=250MM;L=500MM (67KG)</v>
          </cell>
          <cell r="D5562" t="str">
            <v>UN</v>
          </cell>
          <cell r="E5562">
            <v>0</v>
          </cell>
        </row>
        <row r="5563">
          <cell r="B5563" t="str">
            <v>525914</v>
          </cell>
          <cell r="C5563" t="str">
            <v>TOCO FOFO C/FG PN-25 D=300MM;L=500MM (86KG)</v>
          </cell>
          <cell r="D5563" t="str">
            <v>UN</v>
          </cell>
          <cell r="E5563">
            <v>0</v>
          </cell>
        </row>
        <row r="5564">
          <cell r="B5564" t="str">
            <v>525915</v>
          </cell>
          <cell r="C5564" t="str">
            <v>TOCO FOFO C/FG PN-25 D=350MM;L=500MM (110KG)</v>
          </cell>
          <cell r="D5564" t="str">
            <v>UN</v>
          </cell>
          <cell r="E5564">
            <v>0</v>
          </cell>
        </row>
        <row r="5565">
          <cell r="B5565" t="str">
            <v>525916</v>
          </cell>
          <cell r="C5565" t="str">
            <v>TOCO FOFO C/FG PN-25 D=400MM;L=500MM (148KG)</v>
          </cell>
          <cell r="D5565" t="str">
            <v>UN</v>
          </cell>
          <cell r="E5565">
            <v>0</v>
          </cell>
        </row>
        <row r="5566">
          <cell r="B5566" t="str">
            <v>525917</v>
          </cell>
          <cell r="C5566" t="str">
            <v>TOCO FOFO C/FG PN-25 D=450MM;L=500MM (175KG)</v>
          </cell>
          <cell r="D5566" t="str">
            <v>UN</v>
          </cell>
          <cell r="E5566">
            <v>0</v>
          </cell>
        </row>
        <row r="5567">
          <cell r="B5567" t="str">
            <v>525918</v>
          </cell>
          <cell r="C5567" t="str">
            <v>TOCO FOFO C/FG PN-25 D=500MM;L=500MM (210KG)</v>
          </cell>
          <cell r="D5567" t="str">
            <v>UN</v>
          </cell>
          <cell r="E5567">
            <v>0</v>
          </cell>
        </row>
        <row r="5568">
          <cell r="B5568" t="str">
            <v>525919</v>
          </cell>
          <cell r="C5568" t="str">
            <v>TOCO FOFO C/FG PN-25 D=600MM;L=500MM (297KG)</v>
          </cell>
          <cell r="D5568" t="str">
            <v>UN</v>
          </cell>
          <cell r="E5568">
            <v>0</v>
          </cell>
        </row>
        <row r="5569">
          <cell r="B5569" t="str">
            <v>525920</v>
          </cell>
          <cell r="C5569" t="str">
            <v>TOCO FOFO C/FG PN-25 D=700MM;L=500MM (386KG)</v>
          </cell>
          <cell r="D5569" t="str">
            <v>UN</v>
          </cell>
          <cell r="E5569">
            <v>0</v>
          </cell>
        </row>
        <row r="5570">
          <cell r="B5570" t="str">
            <v>525921</v>
          </cell>
          <cell r="C5570" t="str">
            <v>TOCO FOFO C/FG PN-25 D=800MM;L=500MM (497KG)</v>
          </cell>
          <cell r="D5570" t="str">
            <v>UN</v>
          </cell>
          <cell r="E5570">
            <v>0</v>
          </cell>
        </row>
        <row r="5571">
          <cell r="B5571" t="str">
            <v>525922</v>
          </cell>
          <cell r="C5571" t="str">
            <v>TOCO FOFO C/FG PN-25 D=900MM;L=500MM (618KG)</v>
          </cell>
          <cell r="D5571" t="str">
            <v>UN</v>
          </cell>
          <cell r="E5571">
            <v>0</v>
          </cell>
        </row>
        <row r="5572">
          <cell r="B5572" t="str">
            <v>525923</v>
          </cell>
          <cell r="C5572" t="str">
            <v>TOCO FOFO C/FG PN-25 D=1000MM;L=500MM (778KG)</v>
          </cell>
          <cell r="D5572" t="str">
            <v>UN</v>
          </cell>
          <cell r="E5572">
            <v>0</v>
          </cell>
        </row>
        <row r="5573">
          <cell r="B5573" t="str">
            <v>525924</v>
          </cell>
          <cell r="C5573" t="str">
            <v>TOCO FOFO C/FG PN-25 D=1200MM;L=500MM (1083KG)</v>
          </cell>
          <cell r="D5573" t="str">
            <v>UN</v>
          </cell>
          <cell r="E5573">
            <v>0</v>
          </cell>
        </row>
        <row r="5574">
          <cell r="B5574" t="str">
            <v>525925</v>
          </cell>
          <cell r="C5574" t="str">
            <v>TOCO FOFO C/FG E ABA DE VED.PN-25 D=100MM (26KG)</v>
          </cell>
          <cell r="D5574" t="str">
            <v>UN</v>
          </cell>
          <cell r="E5574">
            <v>0</v>
          </cell>
        </row>
        <row r="5575">
          <cell r="B5575" t="str">
            <v>525926</v>
          </cell>
          <cell r="C5575" t="str">
            <v>TOCO FOFO C/FG E ABA DE VED.PN-25 D=150MM (42KG)</v>
          </cell>
          <cell r="D5575" t="str">
            <v>UN</v>
          </cell>
          <cell r="E5575">
            <v>0</v>
          </cell>
        </row>
        <row r="5576">
          <cell r="B5576" t="str">
            <v>525927</v>
          </cell>
          <cell r="C5576" t="str">
            <v>TOCO FOFO C/FG E ABA DE VED.PN-25 D=200MM (60KG)</v>
          </cell>
          <cell r="D5576" t="str">
            <v>UN</v>
          </cell>
          <cell r="E5576">
            <v>0</v>
          </cell>
        </row>
        <row r="5577">
          <cell r="B5577" t="str">
            <v>525928</v>
          </cell>
          <cell r="C5577" t="str">
            <v>TOCO FOFO C/FG E ABA DE VED.PN-25 D=250MM (79KG)</v>
          </cell>
          <cell r="D5577" t="str">
            <v>UN</v>
          </cell>
          <cell r="E5577">
            <v>0</v>
          </cell>
        </row>
        <row r="5578">
          <cell r="B5578" t="str">
            <v>525929</v>
          </cell>
          <cell r="C5578" t="str">
            <v>TOCO FOFO C/FG E ABA DE VED.PN-25 D=300MM (104KG)</v>
          </cell>
          <cell r="D5578" t="str">
            <v>UN</v>
          </cell>
          <cell r="E5578">
            <v>0</v>
          </cell>
        </row>
        <row r="5579">
          <cell r="B5579" t="str">
            <v>525930</v>
          </cell>
          <cell r="C5579" t="str">
            <v>TOCO FOFO C/FG E ABA DE VED.PN-25 D=350MM (135KG)</v>
          </cell>
          <cell r="D5579" t="str">
            <v>UN</v>
          </cell>
          <cell r="E5579">
            <v>0</v>
          </cell>
        </row>
        <row r="5580">
          <cell r="B5580" t="str">
            <v>525931</v>
          </cell>
          <cell r="C5580" t="str">
            <v>TOCO FOFO C/FG E ABA DE VED.PN-25 D=400MM (172KG)</v>
          </cell>
          <cell r="D5580" t="str">
            <v>UN</v>
          </cell>
          <cell r="E5580">
            <v>0</v>
          </cell>
        </row>
        <row r="5581">
          <cell r="B5581" t="str">
            <v>525932</v>
          </cell>
          <cell r="C5581" t="str">
            <v>TOCO FOFO C/FG E ABA DE VED.PN-25 D=500MM (242KG)</v>
          </cell>
          <cell r="D5581" t="str">
            <v>UN</v>
          </cell>
          <cell r="E5581">
            <v>0</v>
          </cell>
        </row>
        <row r="5582">
          <cell r="B5582" t="str">
            <v>525933</v>
          </cell>
          <cell r="C5582" t="str">
            <v>TOCO FOFO C/FG E ABA DE VED.PN-25 D=600MM (337KG)</v>
          </cell>
          <cell r="D5582" t="str">
            <v>UN</v>
          </cell>
          <cell r="E5582">
            <v>0</v>
          </cell>
        </row>
        <row r="5583">
          <cell r="B5583" t="str">
            <v>525934</v>
          </cell>
          <cell r="C5583" t="str">
            <v>TOCO FOFO C/FG E ABA DE VED.PN-25 D=700MM (425KG)</v>
          </cell>
          <cell r="D5583" t="str">
            <v>UN</v>
          </cell>
          <cell r="E5583">
            <v>0</v>
          </cell>
        </row>
        <row r="5584">
          <cell r="B5584" t="str">
            <v>525935</v>
          </cell>
          <cell r="C5584" t="str">
            <v>TOCO FOFO C/FG E ABA DE VED.PN-25 D=800MM (555KG)</v>
          </cell>
          <cell r="D5584" t="str">
            <v>UN</v>
          </cell>
          <cell r="E5584">
            <v>0</v>
          </cell>
        </row>
        <row r="5585">
          <cell r="B5585" t="str">
            <v>525936</v>
          </cell>
          <cell r="C5585" t="str">
            <v>TOCO FOFO C/FG E ABA DE VED.PN-25 D=900MM (683KG)</v>
          </cell>
          <cell r="D5585" t="str">
            <v>UN</v>
          </cell>
          <cell r="E5585">
            <v>0</v>
          </cell>
        </row>
        <row r="5586">
          <cell r="B5586" t="str">
            <v>525937</v>
          </cell>
          <cell r="C5586" t="str">
            <v>TOCO FOFO C/FG E ABA DE VED.PN-25 D=1000MM (889KG)</v>
          </cell>
          <cell r="D5586" t="str">
            <v>UN</v>
          </cell>
          <cell r="E5586">
            <v>0</v>
          </cell>
        </row>
        <row r="5587">
          <cell r="B5587" t="str">
            <v>525938</v>
          </cell>
          <cell r="C5587" t="str">
            <v>TOCO FOFO C/FG E ABA DE VED.PN-25 D=1200MM(1201KG)</v>
          </cell>
          <cell r="D5587" t="str">
            <v>UN</v>
          </cell>
          <cell r="E5587">
            <v>0</v>
          </cell>
        </row>
        <row r="5589">
          <cell r="B5589" t="str">
            <v>526000</v>
          </cell>
          <cell r="C5589" t="str">
            <v>TUBOS  FOFO C/FLANGE   PN-10 (C31 - METALURGICA 100%)</v>
          </cell>
        </row>
        <row r="5590">
          <cell r="B5590" t="str">
            <v>526001</v>
          </cell>
          <cell r="C5590" t="str">
            <v>TUBO FOFO C/FG PN-10 D=80MM;L=1000MM (20KG)</v>
          </cell>
          <cell r="D5590" t="str">
            <v>UN</v>
          </cell>
          <cell r="E5590">
            <v>561.01</v>
          </cell>
        </row>
        <row r="5591">
          <cell r="B5591" t="str">
            <v>526002</v>
          </cell>
          <cell r="C5591" t="str">
            <v>TUBO FOFO C/FG PN-10 D=80MM;L=1500MM (27KG)</v>
          </cell>
          <cell r="D5591" t="str">
            <v>UN</v>
          </cell>
          <cell r="E5591">
            <v>639.96</v>
          </cell>
        </row>
        <row r="5592">
          <cell r="B5592" t="str">
            <v>526003</v>
          </cell>
          <cell r="C5592" t="str">
            <v>TUBO FOFO C/FG PN-10 D=80MM;L=2000MM (33KG)</v>
          </cell>
          <cell r="D5592" t="str">
            <v>UN</v>
          </cell>
          <cell r="E5592">
            <v>718.75</v>
          </cell>
        </row>
        <row r="5593">
          <cell r="B5593" t="str">
            <v>526004</v>
          </cell>
          <cell r="C5593" t="str">
            <v>TUBO FOFO C/FG PN-10 D=80MM;L=2500MM (40KG)</v>
          </cell>
          <cell r="D5593" t="str">
            <v>UN</v>
          </cell>
          <cell r="E5593">
            <v>797.63</v>
          </cell>
        </row>
        <row r="5594">
          <cell r="B5594" t="str">
            <v>526005</v>
          </cell>
          <cell r="C5594" t="str">
            <v>TUBO FOFO C/FG PN-10 D=80MM;L=3000MM (46KG)</v>
          </cell>
          <cell r="D5594" t="str">
            <v>UN</v>
          </cell>
          <cell r="E5594">
            <v>876.59</v>
          </cell>
        </row>
        <row r="5595">
          <cell r="B5595" t="str">
            <v>526006</v>
          </cell>
          <cell r="C5595" t="str">
            <v>TUBO FOFO C/FG PN-10 D=80MM;L=3500MM (53KG)</v>
          </cell>
          <cell r="D5595" t="str">
            <v>UN</v>
          </cell>
          <cell r="E5595">
            <v>955.44</v>
          </cell>
        </row>
        <row r="5596">
          <cell r="B5596" t="str">
            <v>526007</v>
          </cell>
          <cell r="C5596" t="str">
            <v>TUBO FOFO C/FG PN-10 D=80MM;L=4000MM (59KG)</v>
          </cell>
          <cell r="D5596" t="str">
            <v>UN</v>
          </cell>
          <cell r="E5596">
            <v>1034.32</v>
          </cell>
        </row>
        <row r="5597">
          <cell r="B5597" t="str">
            <v>526008</v>
          </cell>
          <cell r="C5597" t="str">
            <v>TUBO FOFO C/FG PN-10 D=80MM;L=4500MM (66KG)</v>
          </cell>
          <cell r="D5597" t="str">
            <v>UN</v>
          </cell>
          <cell r="E5597">
            <v>1113.18</v>
          </cell>
        </row>
        <row r="5598">
          <cell r="B5598" t="str">
            <v>526009</v>
          </cell>
          <cell r="C5598" t="str">
            <v>TUBO FOFO C/FG PN-10 D=80MM;L=5000MM (72KG)</v>
          </cell>
          <cell r="D5598" t="str">
            <v>UN</v>
          </cell>
          <cell r="E5598">
            <v>1192.06</v>
          </cell>
        </row>
        <row r="5599">
          <cell r="B5599" t="str">
            <v>526010</v>
          </cell>
          <cell r="C5599" t="str">
            <v>TUBO FOFO C/FG PN-10 D=80MM;L=5500MM (79KG)</v>
          </cell>
          <cell r="D5599" t="str">
            <v>UN</v>
          </cell>
          <cell r="E5599">
            <v>1270.98</v>
          </cell>
        </row>
        <row r="5600">
          <cell r="B5600" t="str">
            <v>526011</v>
          </cell>
          <cell r="C5600" t="str">
            <v>TUBO FOFO C/FG PN-10 D=80MM;L=5800MM (82KG)</v>
          </cell>
          <cell r="D5600" t="str">
            <v>UN</v>
          </cell>
          <cell r="E5600">
            <v>1317.86</v>
          </cell>
        </row>
        <row r="5601">
          <cell r="B5601" t="str">
            <v>526012</v>
          </cell>
          <cell r="C5601" t="str">
            <v>TUBO FOFO C/FG PN-10 D=100MM;L=1000MM (26KG)</v>
          </cell>
          <cell r="D5601" t="str">
            <v>UN</v>
          </cell>
          <cell r="E5601">
            <v>584.21</v>
          </cell>
        </row>
        <row r="5602">
          <cell r="B5602" t="str">
            <v>526013</v>
          </cell>
          <cell r="C5602" t="str">
            <v>TUBO FOFO C/FG PN-10 D=100MM;L=1500MM (35KG)</v>
          </cell>
          <cell r="D5602" t="str">
            <v>UN</v>
          </cell>
          <cell r="E5602">
            <v>673.18</v>
          </cell>
        </row>
        <row r="5603">
          <cell r="B5603" t="str">
            <v>526014</v>
          </cell>
          <cell r="C5603" t="str">
            <v>TUBO FOFO C/FG PN-10 D=100MM;L=2000MM (43KG)</v>
          </cell>
          <cell r="D5603" t="str">
            <v>UN</v>
          </cell>
          <cell r="E5603">
            <v>759.71</v>
          </cell>
        </row>
        <row r="5604">
          <cell r="B5604" t="str">
            <v>526015</v>
          </cell>
          <cell r="C5604" t="str">
            <v>TUBO FOFO C/FG PN-10 D=100MM;L=2500MM (52KG)</v>
          </cell>
          <cell r="D5604" t="str">
            <v>UN</v>
          </cell>
          <cell r="E5604">
            <v>848.64</v>
          </cell>
        </row>
        <row r="5605">
          <cell r="B5605" t="str">
            <v>526016</v>
          </cell>
          <cell r="C5605" t="str">
            <v>TUBO FOFO C/FG PN-10 D=100MM;L=3000MM (61KG)</v>
          </cell>
          <cell r="D5605" t="str">
            <v>UN</v>
          </cell>
          <cell r="E5605">
            <v>935.12</v>
          </cell>
        </row>
        <row r="5606">
          <cell r="B5606" t="str">
            <v>526017</v>
          </cell>
          <cell r="C5606" t="str">
            <v>TUBO FOFO C/FG PN-10 D=100MM;L=3500MM (69KG)</v>
          </cell>
          <cell r="D5606" t="str">
            <v>UN</v>
          </cell>
          <cell r="E5606">
            <v>1024.2</v>
          </cell>
        </row>
        <row r="5607">
          <cell r="B5607" t="str">
            <v>526018</v>
          </cell>
          <cell r="C5607" t="str">
            <v>TUBO FOFO C/FG PN-10 D=100MM;L=4000MM (78KG)</v>
          </cell>
          <cell r="D5607" t="str">
            <v>UN</v>
          </cell>
          <cell r="E5607">
            <v>1113.1400000000001</v>
          </cell>
        </row>
        <row r="5608">
          <cell r="B5608" t="str">
            <v>526019</v>
          </cell>
          <cell r="C5608" t="str">
            <v>TUBO FOFO C/FG PN-10 D=100MM;L=4500MM (86KG)</v>
          </cell>
          <cell r="D5608" t="str">
            <v>UN</v>
          </cell>
          <cell r="E5608">
            <v>1199.6600000000001</v>
          </cell>
        </row>
        <row r="5609">
          <cell r="B5609" t="str">
            <v>526020</v>
          </cell>
          <cell r="C5609" t="str">
            <v>TUBO FOFO C/FG PN-10 D=100MM;L=5000MM (95KG)</v>
          </cell>
          <cell r="D5609" t="str">
            <v>UN</v>
          </cell>
          <cell r="E5609">
            <v>1288.5999999999999</v>
          </cell>
        </row>
        <row r="5610">
          <cell r="B5610" t="str">
            <v>526021</v>
          </cell>
          <cell r="C5610" t="str">
            <v>TUBO FOFO C/FG PN-10 D=100MM;L=5500MM (104KG)</v>
          </cell>
          <cell r="D5610" t="str">
            <v>UN</v>
          </cell>
          <cell r="E5610">
            <v>1377.64</v>
          </cell>
        </row>
        <row r="5611">
          <cell r="B5611" t="str">
            <v>526022</v>
          </cell>
          <cell r="C5611" t="str">
            <v>TUBO FOFO C/FG PN-10 D=100MM;L=5800MM (109KG)</v>
          </cell>
          <cell r="D5611" t="str">
            <v>UN</v>
          </cell>
          <cell r="E5611">
            <v>1430</v>
          </cell>
        </row>
        <row r="5612">
          <cell r="B5612" t="str">
            <v>526023</v>
          </cell>
          <cell r="C5612" t="str">
            <v>TUBO FOFO C/FG PN-10 D=150MM;L=1000MM (42KG)</v>
          </cell>
          <cell r="D5612" t="str">
            <v>UN</v>
          </cell>
          <cell r="E5612">
            <v>774.4</v>
          </cell>
        </row>
        <row r="5613">
          <cell r="B5613" t="str">
            <v>526024</v>
          </cell>
          <cell r="C5613" t="str">
            <v>TUBO FOFO C/FG PN-10 D=150MM;L=1500MM (55KG)</v>
          </cell>
          <cell r="D5613" t="str">
            <v>UN</v>
          </cell>
          <cell r="E5613">
            <v>893.62</v>
          </cell>
        </row>
        <row r="5614">
          <cell r="B5614" t="str">
            <v>526025</v>
          </cell>
          <cell r="C5614" t="str">
            <v>TUBO FOFO C/FG PN-10 D=150MM;L=2000MM (68KG)</v>
          </cell>
          <cell r="D5614" t="str">
            <v>UN</v>
          </cell>
          <cell r="E5614">
            <v>1012.76</v>
          </cell>
        </row>
        <row r="5615">
          <cell r="B5615" t="str">
            <v>526026</v>
          </cell>
          <cell r="C5615" t="str">
            <v>TUBO FOFO C/FG PN-10 D=150MM;L=2500MM (81KG)</v>
          </cell>
          <cell r="D5615" t="str">
            <v>UN</v>
          </cell>
          <cell r="E5615">
            <v>1132</v>
          </cell>
        </row>
        <row r="5616">
          <cell r="B5616" t="str">
            <v>526027</v>
          </cell>
          <cell r="C5616" t="str">
            <v>TUBO FOFO C/FG PN-10 D=150MM;L=3000MM (94KG)</v>
          </cell>
          <cell r="D5616" t="str">
            <v>UN</v>
          </cell>
          <cell r="E5616">
            <v>1251.07</v>
          </cell>
        </row>
        <row r="5617">
          <cell r="B5617" t="str">
            <v>526028</v>
          </cell>
          <cell r="C5617" t="str">
            <v>TUBO FOFO C/FG PN-10 D=150MM;L=3500MM (107KG)</v>
          </cell>
          <cell r="D5617" t="str">
            <v>UN</v>
          </cell>
          <cell r="E5617">
            <v>1370.29</v>
          </cell>
        </row>
        <row r="5618">
          <cell r="B5618" t="str">
            <v>526029</v>
          </cell>
          <cell r="C5618" t="str">
            <v>TUBO FOFO C/FG PN-10 D=150MM;L=4000MM (120KG)</v>
          </cell>
          <cell r="D5618" t="str">
            <v>UN</v>
          </cell>
          <cell r="E5618">
            <v>1489.51</v>
          </cell>
        </row>
        <row r="5619">
          <cell r="B5619" t="str">
            <v>526030</v>
          </cell>
          <cell r="C5619" t="str">
            <v>TUBO FOFO C/FG PN-10 D=150MM;L=4500MM (133KG)</v>
          </cell>
          <cell r="D5619" t="str">
            <v>UN</v>
          </cell>
          <cell r="E5619">
            <v>1623.35</v>
          </cell>
        </row>
        <row r="5620">
          <cell r="B5620" t="str">
            <v>526031</v>
          </cell>
          <cell r="C5620" t="str">
            <v>TUBO FOFO C/FG PN-10 D=150MM;L=5000MM (146KG)</v>
          </cell>
          <cell r="D5620" t="str">
            <v>UN</v>
          </cell>
          <cell r="E5620">
            <v>1727.89</v>
          </cell>
        </row>
        <row r="5621">
          <cell r="B5621" t="str">
            <v>526032</v>
          </cell>
          <cell r="C5621" t="str">
            <v>TUBO FOFO C/FG PN-10 D=150MM;L=5500MM (159KG)</v>
          </cell>
          <cell r="D5621" t="str">
            <v>UN</v>
          </cell>
          <cell r="E5621">
            <v>1847</v>
          </cell>
        </row>
        <row r="5622">
          <cell r="B5622" t="str">
            <v>526033</v>
          </cell>
          <cell r="C5622" t="str">
            <v>TUBO FOFO C/FG PN-10 D=150MM;L=5800MM (167KG)</v>
          </cell>
          <cell r="D5622" t="str">
            <v>UN</v>
          </cell>
          <cell r="E5622">
            <v>1919.06</v>
          </cell>
        </row>
        <row r="5623">
          <cell r="B5623" t="str">
            <v>526034</v>
          </cell>
          <cell r="C5623" t="str">
            <v>TUBO FOFO C/FG PN-10 D=200MM;L=1000MM (55KG)</v>
          </cell>
          <cell r="D5623" t="str">
            <v>UN</v>
          </cell>
          <cell r="E5623">
            <v>954.86</v>
          </cell>
        </row>
        <row r="5624">
          <cell r="B5624" t="str">
            <v>526035</v>
          </cell>
          <cell r="C5624" t="str">
            <v>TUBO FOFO C/FG PN-10 D=200MM;L=1500MM (72KG)</v>
          </cell>
          <cell r="D5624" t="str">
            <v>UN</v>
          </cell>
          <cell r="E5624">
            <v>1110.4000000000001</v>
          </cell>
        </row>
        <row r="5625">
          <cell r="B5625" t="str">
            <v>526036</v>
          </cell>
          <cell r="C5625" t="str">
            <v>TUBO FOFO C/FG PN-10 D=200MM;L=2000MM (90KG)</v>
          </cell>
          <cell r="D5625" t="str">
            <v>UN</v>
          </cell>
          <cell r="E5625">
            <v>1263.5999999999999</v>
          </cell>
        </row>
        <row r="5626">
          <cell r="B5626" t="str">
            <v>526037</v>
          </cell>
          <cell r="C5626" t="str">
            <v>TUBO FOFO C/FG PN-10 D=200MM;L=2500MM (107KG)</v>
          </cell>
          <cell r="D5626" t="str">
            <v>UN</v>
          </cell>
          <cell r="E5626">
            <v>1419.23</v>
          </cell>
        </row>
        <row r="5627">
          <cell r="B5627" t="str">
            <v>526038</v>
          </cell>
          <cell r="C5627" t="str">
            <v>TUBO FOFO C/FG PN-10 D=200MM;L=3000MM (124KG)</v>
          </cell>
          <cell r="D5627" t="str">
            <v>UN</v>
          </cell>
          <cell r="E5627">
            <v>1572.31</v>
          </cell>
        </row>
        <row r="5628">
          <cell r="B5628" t="str">
            <v>526039</v>
          </cell>
          <cell r="C5628" t="str">
            <v>TUBO FOFO C/FG PN-10 D=200MM;L=3500MM (142KG)</v>
          </cell>
          <cell r="D5628" t="str">
            <v>UN</v>
          </cell>
          <cell r="E5628">
            <v>1727.89</v>
          </cell>
        </row>
        <row r="5629">
          <cell r="B5629" t="str">
            <v>526040</v>
          </cell>
          <cell r="C5629" t="str">
            <v>TUBO FOFO C/FG PN-10 D=200MM;L=4000MM (159KG)</v>
          </cell>
          <cell r="D5629" t="str">
            <v>UN</v>
          </cell>
          <cell r="E5629">
            <v>1881.07</v>
          </cell>
        </row>
        <row r="5630">
          <cell r="B5630" t="str">
            <v>526041</v>
          </cell>
          <cell r="C5630" t="str">
            <v>TUBO FOFO C/FG PN-10 D=200MM;L=4500MM (177KG)</v>
          </cell>
          <cell r="D5630" t="str">
            <v>UN</v>
          </cell>
          <cell r="E5630">
            <v>2036.68</v>
          </cell>
        </row>
        <row r="5631">
          <cell r="B5631" t="str">
            <v>526042</v>
          </cell>
          <cell r="C5631" t="str">
            <v>TUBO FOFO C/FG PN-10 D=200MM;L=5000MM (194KG)</v>
          </cell>
          <cell r="D5631" t="str">
            <v>UN</v>
          </cell>
          <cell r="E5631">
            <v>2189.7399999999998</v>
          </cell>
        </row>
        <row r="5632">
          <cell r="B5632" t="str">
            <v>526043</v>
          </cell>
          <cell r="C5632" t="str">
            <v>TUBO FOFO C/FG PN-10 D=200MM;L=5500MM (211KG)</v>
          </cell>
          <cell r="D5632" t="str">
            <v>UN</v>
          </cell>
          <cell r="E5632">
            <v>2342.98</v>
          </cell>
        </row>
        <row r="5633">
          <cell r="B5633" t="str">
            <v>526044</v>
          </cell>
          <cell r="C5633" t="str">
            <v>TUBO FOFO C/FG PN-10 D=200MM;L=5800MM (222KG)</v>
          </cell>
          <cell r="D5633" t="str">
            <v>UN</v>
          </cell>
          <cell r="E5633">
            <v>2436.73</v>
          </cell>
        </row>
        <row r="5634">
          <cell r="B5634" t="str">
            <v>526045</v>
          </cell>
          <cell r="C5634" t="str">
            <v>TUBO FOFO C/FG PN-10 D=250MM;L=1000MM (74KG)</v>
          </cell>
          <cell r="D5634" t="str">
            <v>UN</v>
          </cell>
          <cell r="E5634">
            <v>1256.6300000000001</v>
          </cell>
        </row>
        <row r="5635">
          <cell r="B5635" t="str">
            <v>526046</v>
          </cell>
          <cell r="C5635" t="str">
            <v>TUBO FOFO C/FG PN-10 D=250MM;L=1500MM (97KG)</v>
          </cell>
          <cell r="D5635" t="str">
            <v>UN</v>
          </cell>
          <cell r="E5635">
            <v>1464.06</v>
          </cell>
        </row>
        <row r="5636">
          <cell r="B5636" t="str">
            <v>526047</v>
          </cell>
          <cell r="C5636" t="str">
            <v>TUBO FOFO C/FG PN-10 D=250MM;L=2000MM (120KG)</v>
          </cell>
          <cell r="D5636" t="str">
            <v>UN</v>
          </cell>
          <cell r="E5636">
            <v>1669</v>
          </cell>
        </row>
        <row r="5637">
          <cell r="B5637" t="str">
            <v>526048</v>
          </cell>
          <cell r="C5637" t="str">
            <v>TUBO FOFO C/FG PN-10 D=250MM;L=2500MM (143KG)</v>
          </cell>
          <cell r="D5637" t="str">
            <v>UN</v>
          </cell>
          <cell r="E5637">
            <v>1697.34</v>
          </cell>
        </row>
        <row r="5638">
          <cell r="B5638" t="str">
            <v>526049</v>
          </cell>
          <cell r="C5638" t="str">
            <v>TUBO FOFO C/FG PN-10 D=250MM;L=3000MM (165KG)</v>
          </cell>
          <cell r="D5638" t="str">
            <v>UN</v>
          </cell>
          <cell r="E5638">
            <v>2083.92</v>
          </cell>
        </row>
        <row r="5639">
          <cell r="B5639" t="str">
            <v>526050</v>
          </cell>
          <cell r="C5639" t="str">
            <v>TUBO FOFO C/FG PN-10 D=250MM;L=3500MM (188KG)</v>
          </cell>
          <cell r="D5639" t="str">
            <v>UN</v>
          </cell>
          <cell r="E5639">
            <v>2291.3000000000002</v>
          </cell>
        </row>
        <row r="5640">
          <cell r="B5640" t="str">
            <v>526051</v>
          </cell>
          <cell r="C5640" t="str">
            <v>TUBO FOFO C/FG PN-10 D=250MM;L=4000MM (211KG)</v>
          </cell>
          <cell r="D5640" t="str">
            <v>UN</v>
          </cell>
          <cell r="E5640">
            <v>2498.7800000000002</v>
          </cell>
        </row>
        <row r="5641">
          <cell r="B5641" t="str">
            <v>526052</v>
          </cell>
          <cell r="C5641" t="str">
            <v>TUBO FOFO C/FG PN-10 D=250MM;L=4500MM (233KG)</v>
          </cell>
          <cell r="D5641" t="str">
            <v>UN</v>
          </cell>
          <cell r="E5641">
            <v>2706.2</v>
          </cell>
        </row>
        <row r="5642">
          <cell r="B5642" t="str">
            <v>526053</v>
          </cell>
          <cell r="C5642" t="str">
            <v>TUBO FOFO C/FG PN-10 D=250MM;L=5000MM (256KG)</v>
          </cell>
          <cell r="D5642" t="str">
            <v>UN</v>
          </cell>
          <cell r="E5642">
            <v>2911.22</v>
          </cell>
        </row>
        <row r="5643">
          <cell r="B5643" t="str">
            <v>526054</v>
          </cell>
          <cell r="C5643" t="str">
            <v>TUBO FOFO C/FG PN-10 D=250MM;L=5500MM (279KG)</v>
          </cell>
          <cell r="D5643" t="str">
            <v>UN</v>
          </cell>
          <cell r="E5643">
            <v>3118.66</v>
          </cell>
        </row>
        <row r="5644">
          <cell r="B5644" t="str">
            <v>526055</v>
          </cell>
          <cell r="C5644" t="str">
            <v>TUBO FOFO C/FG PN-10 D=250MM;L=5800MM (292KG)</v>
          </cell>
          <cell r="D5644" t="str">
            <v>UN</v>
          </cell>
          <cell r="E5644">
            <v>3243.58</v>
          </cell>
        </row>
        <row r="5645">
          <cell r="B5645" t="str">
            <v>526056</v>
          </cell>
          <cell r="C5645" t="str">
            <v>TUBO FOFO C/FG PN-10 D=300MM;L=1000MM (93KG)</v>
          </cell>
          <cell r="D5645" t="str">
            <v>UN</v>
          </cell>
          <cell r="E5645">
            <v>1523.87</v>
          </cell>
        </row>
        <row r="5646">
          <cell r="B5646" t="str">
            <v>526057</v>
          </cell>
          <cell r="C5646" t="str">
            <v>TUBO FOFO C/FG PN-10 D=300MM;L=1500MM (122KG)</v>
          </cell>
          <cell r="D5646" t="str">
            <v>UN</v>
          </cell>
          <cell r="E5646">
            <v>1777.19</v>
          </cell>
        </row>
        <row r="5647">
          <cell r="B5647" t="str">
            <v>526058</v>
          </cell>
          <cell r="C5647" t="str">
            <v>TUBO FOFO C/FG PN-10 D=300MM;L=2000MM (150KG)</v>
          </cell>
          <cell r="D5647" t="str">
            <v>UN</v>
          </cell>
          <cell r="E5647">
            <v>2027.94</v>
          </cell>
        </row>
        <row r="5648">
          <cell r="B5648" t="str">
            <v>526059</v>
          </cell>
          <cell r="C5648" t="str">
            <v>TUBO FOFO C/FG PN-10 D=300MM;L=2500MM (179KG)</v>
          </cell>
          <cell r="D5648" t="str">
            <v>UN</v>
          </cell>
          <cell r="E5648">
            <v>2281.2600000000002</v>
          </cell>
        </row>
        <row r="5649">
          <cell r="B5649" t="str">
            <v>526060</v>
          </cell>
          <cell r="C5649" t="str">
            <v>TUBO FOFO C/FG PN-10 D=300MM;L=3000MM (207KG)</v>
          </cell>
          <cell r="D5649" t="str">
            <v>UN</v>
          </cell>
          <cell r="E5649">
            <v>2534.66</v>
          </cell>
        </row>
        <row r="5650">
          <cell r="B5650" t="str">
            <v>526061</v>
          </cell>
          <cell r="C5650" t="str">
            <v>TUBO FOFO C/FG PN-10 D=300MM;L=3500MM (236KG)</v>
          </cell>
          <cell r="D5650" t="str">
            <v>UN</v>
          </cell>
          <cell r="E5650">
            <v>2785.46</v>
          </cell>
        </row>
        <row r="5651">
          <cell r="B5651" t="str">
            <v>526062</v>
          </cell>
          <cell r="C5651" t="str">
            <v>TUBO FOFO C/FG PN-10 D=300MM;L=4000MM (264KG)</v>
          </cell>
          <cell r="D5651" t="str">
            <v>UN</v>
          </cell>
          <cell r="E5651">
            <v>3038.82</v>
          </cell>
        </row>
        <row r="5652">
          <cell r="B5652" t="str">
            <v>526063</v>
          </cell>
          <cell r="C5652" t="str">
            <v>TUBO FOFO C/FG PN-10 D=300MM;L=4500MM (293KG)</v>
          </cell>
          <cell r="D5652" t="str">
            <v>UN</v>
          </cell>
          <cell r="E5652">
            <v>3292.1</v>
          </cell>
        </row>
        <row r="5653">
          <cell r="B5653" t="str">
            <v>526064</v>
          </cell>
          <cell r="C5653" t="str">
            <v>TUBO FOFO C/FG PN-10 D=300MM;L=5000MM (322KG)</v>
          </cell>
          <cell r="D5653" t="str">
            <v>UN</v>
          </cell>
          <cell r="E5653">
            <v>3542.89</v>
          </cell>
        </row>
        <row r="5654">
          <cell r="B5654" t="str">
            <v>526065</v>
          </cell>
          <cell r="C5654" t="str">
            <v>TUBO FOFO C/FG PN-10 D=300MM;L=5500MM (350KG)</v>
          </cell>
          <cell r="D5654" t="str">
            <v>UN</v>
          </cell>
          <cell r="E5654">
            <v>3796.21</v>
          </cell>
        </row>
        <row r="5655">
          <cell r="B5655" t="str">
            <v>526066</v>
          </cell>
          <cell r="C5655" t="str">
            <v>TUBO FOFO C/FG PN-10 D=300MM;L=5800MM (367KG)</v>
          </cell>
          <cell r="D5655" t="str">
            <v>UN</v>
          </cell>
          <cell r="E5655">
            <v>3947.27</v>
          </cell>
        </row>
        <row r="5656">
          <cell r="B5656" t="str">
            <v>526067</v>
          </cell>
          <cell r="C5656" t="str">
            <v>TUBO FOFO C/FG PN-10 D=350MM;L=1000MM (122KG)</v>
          </cell>
          <cell r="D5656" t="str">
            <v>UN</v>
          </cell>
          <cell r="E5656">
            <v>1949.83</v>
          </cell>
        </row>
        <row r="5657">
          <cell r="B5657" t="str">
            <v>526068</v>
          </cell>
          <cell r="C5657" t="str">
            <v>TUBO FOFO C/FG PN-10 D=350MM;L=1500MM (159KG)</v>
          </cell>
          <cell r="D5657" t="str">
            <v>UN</v>
          </cell>
          <cell r="E5657">
            <v>2247.8000000000002</v>
          </cell>
        </row>
        <row r="5658">
          <cell r="B5658" t="str">
            <v>526069</v>
          </cell>
          <cell r="C5658" t="str">
            <v>TUBO FOFO C/FG PN-10 D=350MM;L=2000MM (197KG)</v>
          </cell>
          <cell r="D5658" t="str">
            <v>UN</v>
          </cell>
          <cell r="E5658">
            <v>2545.8000000000002</v>
          </cell>
        </row>
        <row r="5659">
          <cell r="B5659" t="str">
            <v>526070</v>
          </cell>
          <cell r="C5659" t="str">
            <v>TUBO FOFO C/FG PN-10 D=350MM;L=2500MM (235KG)</v>
          </cell>
          <cell r="D5659" t="str">
            <v>UN</v>
          </cell>
          <cell r="E5659">
            <v>2843.81</v>
          </cell>
        </row>
        <row r="5660">
          <cell r="B5660" t="str">
            <v>526071</v>
          </cell>
          <cell r="C5660" t="str">
            <v>TUBO FOFO C/FG PN-10 D=350MM;L=3000MM (273KG)</v>
          </cell>
          <cell r="D5660" t="str">
            <v>UN</v>
          </cell>
          <cell r="E5660">
            <v>3141.74</v>
          </cell>
        </row>
        <row r="5661">
          <cell r="B5661" t="str">
            <v>526072</v>
          </cell>
          <cell r="C5661" t="str">
            <v>TUBO FOFO C/FG PN-10 D=350MM;L=3500MM (310KG)</v>
          </cell>
          <cell r="D5661" t="str">
            <v>UN</v>
          </cell>
          <cell r="E5661">
            <v>3439.79</v>
          </cell>
        </row>
        <row r="5662">
          <cell r="B5662" t="str">
            <v>526073</v>
          </cell>
          <cell r="C5662" t="str">
            <v>TUBO FOFO C/FG PN-10 D=350MM;L=4000MM (348KG)</v>
          </cell>
          <cell r="D5662" t="str">
            <v>UN</v>
          </cell>
          <cell r="E5662">
            <v>3737.75</v>
          </cell>
        </row>
        <row r="5663">
          <cell r="B5663" t="str">
            <v>526074</v>
          </cell>
          <cell r="C5663" t="str">
            <v>TUBO FOFO C/FG PN-10 D=350MM;L=4500MM (386KG)</v>
          </cell>
          <cell r="D5663" t="str">
            <v>UN</v>
          </cell>
          <cell r="E5663">
            <v>4033.36</v>
          </cell>
        </row>
        <row r="5664">
          <cell r="B5664" t="str">
            <v>526075</v>
          </cell>
          <cell r="C5664" t="str">
            <v>TUBO FOFO C/FG PN-10 D=350MM;L=5000MM (424KG)</v>
          </cell>
          <cell r="D5664" t="str">
            <v>UN</v>
          </cell>
          <cell r="E5664">
            <v>4331.32</v>
          </cell>
        </row>
        <row r="5665">
          <cell r="B5665" t="str">
            <v>526076</v>
          </cell>
          <cell r="C5665" t="str">
            <v>TUBO FOFO C/FG PN-10 D=350MM;L=5500MM (461KG)</v>
          </cell>
          <cell r="D5665" t="str">
            <v>UN</v>
          </cell>
          <cell r="E5665">
            <v>4629.25</v>
          </cell>
        </row>
        <row r="5666">
          <cell r="B5666" t="str">
            <v>526077</v>
          </cell>
          <cell r="C5666" t="str">
            <v>TUBO FOFO C/FG PN-10 D=350MM;L=5800MM (484KG)</v>
          </cell>
          <cell r="D5666" t="str">
            <v>UN</v>
          </cell>
          <cell r="E5666">
            <v>4655.17</v>
          </cell>
        </row>
        <row r="5667">
          <cell r="B5667" t="str">
            <v>526078</v>
          </cell>
          <cell r="C5667" t="str">
            <v>TUBO FOFO C/FG PN-10 D=400MM;L=1000MM (146KG)</v>
          </cell>
          <cell r="D5667" t="str">
            <v>UN</v>
          </cell>
          <cell r="E5667">
            <v>2047.5</v>
          </cell>
        </row>
        <row r="5668">
          <cell r="B5668" t="str">
            <v>526079</v>
          </cell>
          <cell r="C5668" t="str">
            <v>TUBO FOFO C/FG PN-10 D=400MM;L=1500MM (190KG)</v>
          </cell>
          <cell r="D5668" t="str">
            <v>UN</v>
          </cell>
          <cell r="E5668">
            <v>2392.9899999999998</v>
          </cell>
        </row>
        <row r="5669">
          <cell r="B5669" t="str">
            <v>526080</v>
          </cell>
          <cell r="C5669" t="str">
            <v>TUBO FOFO C/FG PN-10 D=400MM;L=2000MM (235KG)</v>
          </cell>
          <cell r="D5669" t="str">
            <v>UN</v>
          </cell>
          <cell r="E5669">
            <v>2738.4</v>
          </cell>
        </row>
        <row r="5670">
          <cell r="B5670" t="str">
            <v>526081</v>
          </cell>
          <cell r="C5670" t="str">
            <v>TUBO FOFO C/FG PN-10 D=400MM;L=2500MM (280KG)</v>
          </cell>
          <cell r="D5670" t="str">
            <v>UN</v>
          </cell>
          <cell r="E5670">
            <v>3081.35</v>
          </cell>
        </row>
        <row r="5671">
          <cell r="B5671" t="str">
            <v>526082</v>
          </cell>
          <cell r="C5671" t="str">
            <v>TUBO FOFO C/FG PN-10 D=400MM;L=3000MM (325KG)</v>
          </cell>
          <cell r="D5671" t="str">
            <v>UN</v>
          </cell>
          <cell r="E5671">
            <v>3426.85</v>
          </cell>
        </row>
        <row r="5672">
          <cell r="B5672" t="str">
            <v>526083</v>
          </cell>
          <cell r="C5672" t="str">
            <v>TUBO FOFO C/FG PN-10 D=400MM;L=3500MM (369KG)</v>
          </cell>
          <cell r="D5672" t="str">
            <v>UN</v>
          </cell>
          <cell r="E5672">
            <v>3772.36</v>
          </cell>
        </row>
        <row r="5673">
          <cell r="B5673" t="str">
            <v>526084</v>
          </cell>
          <cell r="C5673" t="str">
            <v>TUBO FOFO C/FG PN-10 D=400MM;L=4000MM (414KG)</v>
          </cell>
          <cell r="D5673" t="str">
            <v>UN</v>
          </cell>
          <cell r="E5673">
            <v>4117.79</v>
          </cell>
        </row>
        <row r="5674">
          <cell r="B5674" t="str">
            <v>526085</v>
          </cell>
          <cell r="C5674" t="str">
            <v>TUBO FOFO C/FG PN-10 D=400MM;L=4500MM (459KG)</v>
          </cell>
          <cell r="D5674" t="str">
            <v>UN</v>
          </cell>
          <cell r="E5674">
            <v>4463.22</v>
          </cell>
        </row>
        <row r="5675">
          <cell r="B5675" t="str">
            <v>526086</v>
          </cell>
          <cell r="C5675" t="str">
            <v>TUBO FOFO C/FG PN-10 D=400MM;L=5000MM (504KG)</v>
          </cell>
          <cell r="D5675" t="str">
            <v>UN</v>
          </cell>
          <cell r="E5675">
            <v>4808.74</v>
          </cell>
        </row>
        <row r="5676">
          <cell r="B5676" t="str">
            <v>526087</v>
          </cell>
          <cell r="C5676" t="str">
            <v>TUBO FOFO C/FG PN-10 D=400MM;L=5500MM (548KG)</v>
          </cell>
          <cell r="D5676" t="str">
            <v>UN</v>
          </cell>
          <cell r="E5676">
            <v>5154.1899999999996</v>
          </cell>
        </row>
        <row r="5677">
          <cell r="B5677" t="str">
            <v>526088</v>
          </cell>
          <cell r="C5677" t="str">
            <v>TUBO FOFO C/FG PN-10 D=400MM;L=5800MM (575KG)</v>
          </cell>
          <cell r="D5677" t="str">
            <v>UN</v>
          </cell>
          <cell r="E5677">
            <v>5361.54</v>
          </cell>
        </row>
        <row r="5678">
          <cell r="B5678" t="str">
            <v>526089</v>
          </cell>
          <cell r="C5678" t="str">
            <v>TUBO FOFO C/FG PN-10 D=450MM;L=1000MM (174KG)</v>
          </cell>
          <cell r="D5678" t="str">
            <v>UN</v>
          </cell>
          <cell r="E5678">
            <v>0</v>
          </cell>
        </row>
        <row r="5679">
          <cell r="B5679" t="str">
            <v>526090</v>
          </cell>
          <cell r="C5679" t="str">
            <v>TUBO FOFO C/FG PN-10 D=450MM;L=1500MM (227KG)</v>
          </cell>
          <cell r="D5679" t="str">
            <v>UN</v>
          </cell>
          <cell r="E5679">
            <v>0</v>
          </cell>
        </row>
        <row r="5680">
          <cell r="B5680" t="str">
            <v>526091</v>
          </cell>
          <cell r="C5680" t="str">
            <v>TUBO FOFO C/FG PN-10 D=450MM;L=2000MM (279KG)</v>
          </cell>
          <cell r="D5680" t="str">
            <v>UN</v>
          </cell>
          <cell r="E5680">
            <v>0</v>
          </cell>
        </row>
        <row r="5681">
          <cell r="B5681" t="str">
            <v>526092</v>
          </cell>
          <cell r="C5681" t="str">
            <v>TUBO FOFO C/FG PN-10 D=450MM;L=2500MM (332KG)</v>
          </cell>
          <cell r="D5681" t="str">
            <v>UN</v>
          </cell>
          <cell r="E5681">
            <v>0</v>
          </cell>
        </row>
        <row r="5682">
          <cell r="B5682" t="str">
            <v>526093</v>
          </cell>
          <cell r="C5682" t="str">
            <v>TUBO FOFO C/FG PN-10 D=450MM;L=3000MM (384KG)</v>
          </cell>
          <cell r="D5682" t="str">
            <v>UN</v>
          </cell>
          <cell r="E5682">
            <v>0</v>
          </cell>
        </row>
        <row r="5683">
          <cell r="B5683" t="str">
            <v>526094</v>
          </cell>
          <cell r="C5683" t="str">
            <v>TUBO FOFO C/FG PN-10 D=450MM;L=3500MM (437KG)</v>
          </cell>
          <cell r="D5683" t="str">
            <v>UN</v>
          </cell>
          <cell r="E5683">
            <v>0</v>
          </cell>
        </row>
        <row r="5684">
          <cell r="B5684" t="str">
            <v>526095</v>
          </cell>
          <cell r="C5684" t="str">
            <v>TUBO FOFO C/FG PN-10 D=450MM;L=4000MM (489KG)</v>
          </cell>
          <cell r="D5684" t="str">
            <v>UN</v>
          </cell>
          <cell r="E5684">
            <v>0</v>
          </cell>
        </row>
        <row r="5685">
          <cell r="B5685" t="str">
            <v>526096</v>
          </cell>
          <cell r="C5685" t="str">
            <v>TUBO FOFO C/FG PN-10 D=450MM;L=4500MM (542KG)</v>
          </cell>
          <cell r="D5685" t="str">
            <v>UN</v>
          </cell>
          <cell r="E5685">
            <v>0</v>
          </cell>
        </row>
        <row r="5686">
          <cell r="B5686" t="str">
            <v>526097</v>
          </cell>
          <cell r="C5686" t="str">
            <v>TUBO FOFO C/FG PN-10 D=450MM;L=5000MM (595KG)</v>
          </cell>
          <cell r="D5686" t="str">
            <v>UN</v>
          </cell>
          <cell r="E5686">
            <v>0</v>
          </cell>
        </row>
        <row r="5687">
          <cell r="B5687" t="str">
            <v>526098</v>
          </cell>
          <cell r="C5687" t="str">
            <v>TUBO FOFO C/FG PN-10 D=450MM;L=5500MM (647KG)</v>
          </cell>
          <cell r="D5687" t="str">
            <v>UN</v>
          </cell>
          <cell r="E5687">
            <v>0</v>
          </cell>
        </row>
        <row r="5688">
          <cell r="B5688" t="str">
            <v>526099</v>
          </cell>
          <cell r="C5688" t="str">
            <v>TUBO FOFO C/FG PN-10 D=450MM;L=5800MM (679KG)</v>
          </cell>
          <cell r="D5688" t="str">
            <v>UN</v>
          </cell>
          <cell r="E5688">
            <v>0</v>
          </cell>
        </row>
        <row r="5689">
          <cell r="B5689" t="str">
            <v>526101</v>
          </cell>
          <cell r="C5689" t="str">
            <v>TUBO FOFO C/FG PN-10 D=500MM;L=1000MM (198KG)</v>
          </cell>
          <cell r="D5689" t="str">
            <v>UN</v>
          </cell>
          <cell r="E5689">
            <v>0</v>
          </cell>
        </row>
        <row r="5690">
          <cell r="B5690" t="str">
            <v>526102</v>
          </cell>
          <cell r="C5690" t="str">
            <v>TUBO FOFO C/FG PN-10 D=500MM;L=1500MM (259KG)</v>
          </cell>
          <cell r="D5690" t="str">
            <v>UN</v>
          </cell>
          <cell r="E5690">
            <v>0</v>
          </cell>
        </row>
        <row r="5691">
          <cell r="B5691" t="str">
            <v>526103</v>
          </cell>
          <cell r="C5691" t="str">
            <v>TUBO FOFO C/FG PN-10 D=500MM;L=2000MM (320KG)</v>
          </cell>
          <cell r="D5691" t="str">
            <v>UN</v>
          </cell>
          <cell r="E5691">
            <v>0</v>
          </cell>
        </row>
        <row r="5692">
          <cell r="B5692" t="str">
            <v>526104</v>
          </cell>
          <cell r="C5692" t="str">
            <v>TUBO FOFO C/FG PN-10 D=500MM;L=2500MM (381KG)</v>
          </cell>
          <cell r="D5692" t="str">
            <v>UN</v>
          </cell>
          <cell r="E5692">
            <v>0</v>
          </cell>
        </row>
        <row r="5693">
          <cell r="B5693" t="str">
            <v>526105</v>
          </cell>
          <cell r="C5693" t="str">
            <v>TUBO FOFO C/FG PN-10 D=500MM;L=3000MM (441KG)</v>
          </cell>
          <cell r="D5693" t="str">
            <v>UN</v>
          </cell>
          <cell r="E5693">
            <v>0</v>
          </cell>
        </row>
        <row r="5694">
          <cell r="B5694" t="str">
            <v>526106</v>
          </cell>
          <cell r="C5694" t="str">
            <v>TUBO FOFO C/FG PN-10 D=500MM;L=3500MM (502KG)</v>
          </cell>
          <cell r="D5694" t="str">
            <v>UN</v>
          </cell>
          <cell r="E5694">
            <v>0</v>
          </cell>
        </row>
        <row r="5695">
          <cell r="B5695" t="str">
            <v>526107</v>
          </cell>
          <cell r="C5695" t="str">
            <v>TUBO FOFO C/FG PN-10 D=500MM;L=4000MM (563KG)</v>
          </cell>
          <cell r="D5695" t="str">
            <v>UN</v>
          </cell>
          <cell r="E5695">
            <v>0</v>
          </cell>
        </row>
        <row r="5696">
          <cell r="B5696" t="str">
            <v>526108</v>
          </cell>
          <cell r="C5696" t="str">
            <v>TUBO FOFO C/FG PN-10 D=500MM;L=4500MM (624KG)</v>
          </cell>
          <cell r="D5696" t="str">
            <v>UN</v>
          </cell>
          <cell r="E5696">
            <v>0</v>
          </cell>
        </row>
        <row r="5697">
          <cell r="B5697" t="str">
            <v>526109</v>
          </cell>
          <cell r="C5697" t="str">
            <v>TUBO FOFO C/FG PN-10 D=500MM;L=5000MM (685KG)</v>
          </cell>
          <cell r="D5697" t="str">
            <v>UN</v>
          </cell>
          <cell r="E5697">
            <v>0</v>
          </cell>
        </row>
        <row r="5698">
          <cell r="B5698" t="str">
            <v>526110</v>
          </cell>
          <cell r="C5698" t="str">
            <v>TUBO FOFO C/FG PN-10 D=500MM;L=5500MM (746KG)</v>
          </cell>
          <cell r="D5698" t="str">
            <v>UN</v>
          </cell>
          <cell r="E5698">
            <v>0</v>
          </cell>
        </row>
        <row r="5699">
          <cell r="B5699" t="str">
            <v>526111</v>
          </cell>
          <cell r="C5699" t="str">
            <v>TUBO FOFO C/FG PN-10 D=500MM;L=5800MM (782KG)</v>
          </cell>
          <cell r="D5699" t="str">
            <v>UN</v>
          </cell>
          <cell r="E5699">
            <v>0</v>
          </cell>
        </row>
        <row r="5700">
          <cell r="B5700" t="str">
            <v>526112</v>
          </cell>
          <cell r="C5700" t="str">
            <v>TUBO FOFO C/FG PN-10 D=600MM;L=1000MM (270KG)</v>
          </cell>
          <cell r="D5700" t="str">
            <v>UN</v>
          </cell>
          <cell r="E5700">
            <v>0</v>
          </cell>
        </row>
        <row r="5701">
          <cell r="B5701" t="str">
            <v>526113</v>
          </cell>
          <cell r="C5701" t="str">
            <v>TUBO FOFO C/FG PN-10 D=600MM;L=1500MM (349KG)</v>
          </cell>
          <cell r="D5701" t="str">
            <v>UN</v>
          </cell>
          <cell r="E5701">
            <v>0</v>
          </cell>
        </row>
        <row r="5702">
          <cell r="B5702" t="str">
            <v>526114</v>
          </cell>
          <cell r="C5702" t="str">
            <v>TUBO FOFO C/FG PN-10 D=600MM;L=2000MM (428KG)</v>
          </cell>
          <cell r="D5702" t="str">
            <v>UN</v>
          </cell>
          <cell r="E5702">
            <v>0</v>
          </cell>
        </row>
        <row r="5703">
          <cell r="B5703" t="str">
            <v>526115</v>
          </cell>
          <cell r="C5703" t="str">
            <v>TUBO FOFO C/FG PN-10 D=600MM;L=2500MM (507KG)</v>
          </cell>
          <cell r="D5703" t="str">
            <v>UN</v>
          </cell>
          <cell r="E5703">
            <v>0</v>
          </cell>
        </row>
        <row r="5704">
          <cell r="B5704" t="str">
            <v>526116</v>
          </cell>
          <cell r="C5704" t="str">
            <v>TUBO FOFO C/FG PN-10 D=600MM;L=3000MM (586KG)</v>
          </cell>
          <cell r="D5704" t="str">
            <v>UN</v>
          </cell>
          <cell r="E5704">
            <v>0</v>
          </cell>
        </row>
        <row r="5705">
          <cell r="B5705" t="str">
            <v>526117</v>
          </cell>
          <cell r="C5705" t="str">
            <v>TUBO FOFO C/FG PN-10 D=600MM;L=3500MM (665KG)</v>
          </cell>
          <cell r="D5705" t="str">
            <v>UN</v>
          </cell>
          <cell r="E5705">
            <v>0</v>
          </cell>
        </row>
        <row r="5706">
          <cell r="B5706" t="str">
            <v>526118</v>
          </cell>
          <cell r="C5706" t="str">
            <v>TUBO FOFO C/FG PN-10 D=600MM;L=4000MM (744KG)</v>
          </cell>
          <cell r="D5706" t="str">
            <v>UN</v>
          </cell>
          <cell r="E5706">
            <v>0</v>
          </cell>
        </row>
        <row r="5707">
          <cell r="B5707" t="str">
            <v>526119</v>
          </cell>
          <cell r="C5707" t="str">
            <v>TUBO FOFO C/FG PN-10 D=600MM;L=4500MM (823KG)</v>
          </cell>
          <cell r="D5707" t="str">
            <v>UN</v>
          </cell>
          <cell r="E5707">
            <v>0</v>
          </cell>
        </row>
        <row r="5708">
          <cell r="B5708" t="str">
            <v>526120</v>
          </cell>
          <cell r="C5708" t="str">
            <v>TUBO FOFO C/FG PN-10 D=600MM;L=5000MM (902KG)</v>
          </cell>
          <cell r="D5708" t="str">
            <v>UN</v>
          </cell>
          <cell r="E5708">
            <v>0</v>
          </cell>
        </row>
        <row r="5709">
          <cell r="B5709" t="str">
            <v>526121</v>
          </cell>
          <cell r="C5709" t="str">
            <v>TUBO FOFO C/FG PN-10 D=600MM;L=5500MM (981KG)</v>
          </cell>
          <cell r="D5709" t="str">
            <v>UN</v>
          </cell>
          <cell r="E5709">
            <v>0</v>
          </cell>
        </row>
        <row r="5710">
          <cell r="B5710" t="str">
            <v>526122</v>
          </cell>
          <cell r="C5710" t="str">
            <v>TUBO FOFO C/FG PN-10 D=600MM;L=5800MM (1028KG)</v>
          </cell>
          <cell r="D5710" t="str">
            <v>UN</v>
          </cell>
          <cell r="E5710">
            <v>0</v>
          </cell>
        </row>
        <row r="5711">
          <cell r="B5711" t="str">
            <v>526123</v>
          </cell>
          <cell r="C5711" t="str">
            <v>TUBO FOFO C/FG PN-10 D=700MM;L=1000MM (412KG)</v>
          </cell>
          <cell r="D5711" t="str">
            <v>UN</v>
          </cell>
          <cell r="E5711">
            <v>0</v>
          </cell>
        </row>
        <row r="5712">
          <cell r="B5712" t="str">
            <v>526124</v>
          </cell>
          <cell r="C5712" t="str">
            <v>TUBO FOFO C/FG PN-10 D=700MM;L=1500MM (542KG)</v>
          </cell>
          <cell r="D5712" t="str">
            <v>UN</v>
          </cell>
          <cell r="E5712">
            <v>0</v>
          </cell>
        </row>
        <row r="5713">
          <cell r="B5713" t="str">
            <v>526125</v>
          </cell>
          <cell r="C5713" t="str">
            <v>TUBO FOFO C/FG PN-10 D=700MM;L=2000MM (672KG)</v>
          </cell>
          <cell r="D5713" t="str">
            <v>UN</v>
          </cell>
          <cell r="E5713">
            <v>0</v>
          </cell>
        </row>
        <row r="5714">
          <cell r="B5714" t="str">
            <v>526126</v>
          </cell>
          <cell r="C5714" t="str">
            <v>TUBO FOFO C/FG PN-10 D=700MM;L=2500MM (672KG)</v>
          </cell>
          <cell r="D5714" t="str">
            <v>UN</v>
          </cell>
          <cell r="E5714">
            <v>0</v>
          </cell>
        </row>
        <row r="5715">
          <cell r="B5715" t="str">
            <v>526127</v>
          </cell>
          <cell r="C5715" t="str">
            <v>TUBO FOFO C/FG PN-10 D=700MM;L=3000MM (932KG)</v>
          </cell>
          <cell r="D5715" t="str">
            <v>UN</v>
          </cell>
          <cell r="E5715">
            <v>0</v>
          </cell>
        </row>
        <row r="5716">
          <cell r="B5716" t="str">
            <v>526128</v>
          </cell>
          <cell r="C5716" t="str">
            <v>TUBO FOFO C/FG PN-10 D=700MM;L=3500MM (1062KG)</v>
          </cell>
          <cell r="D5716" t="str">
            <v>UN</v>
          </cell>
          <cell r="E5716">
            <v>0</v>
          </cell>
        </row>
        <row r="5717">
          <cell r="B5717" t="str">
            <v>526129</v>
          </cell>
          <cell r="C5717" t="str">
            <v>TUBO FOFO C/FG PN-10 D=700MM;L=4000MM (1192KG)</v>
          </cell>
          <cell r="D5717" t="str">
            <v>UN</v>
          </cell>
          <cell r="E5717">
            <v>0</v>
          </cell>
        </row>
        <row r="5718">
          <cell r="B5718" t="str">
            <v>526130</v>
          </cell>
          <cell r="C5718" t="str">
            <v>TUBO FOFO C/FG PN-10 D=700MM;L=4500MM (1322KG)</v>
          </cell>
          <cell r="D5718" t="str">
            <v>UN</v>
          </cell>
          <cell r="E5718">
            <v>0</v>
          </cell>
        </row>
        <row r="5719">
          <cell r="B5719" t="str">
            <v>526131</v>
          </cell>
          <cell r="C5719" t="str">
            <v>TUBO FOFO C/FG PN-10 D=700MM;L=5000MM (1453KG)</v>
          </cell>
          <cell r="D5719" t="str">
            <v>UN</v>
          </cell>
          <cell r="E5719">
            <v>0</v>
          </cell>
        </row>
        <row r="5720">
          <cell r="B5720" t="str">
            <v>526132</v>
          </cell>
          <cell r="C5720" t="str">
            <v>TUBO FOFO C/FG PN-10 D=700MM;L=5500MM (1583KG)</v>
          </cell>
          <cell r="D5720" t="str">
            <v>UN</v>
          </cell>
          <cell r="E5720">
            <v>0</v>
          </cell>
        </row>
        <row r="5721">
          <cell r="B5721" t="str">
            <v>526133</v>
          </cell>
          <cell r="C5721" t="str">
            <v>TUBO FOFO C/FG PN-10 D=700MM;L=6000MM (1713KG)</v>
          </cell>
          <cell r="D5721" t="str">
            <v>UN</v>
          </cell>
          <cell r="E5721">
            <v>0</v>
          </cell>
        </row>
        <row r="5722">
          <cell r="B5722" t="str">
            <v>526134</v>
          </cell>
          <cell r="C5722" t="str">
            <v>TUBO FOFO C/FG PN-10 D=700MM;L=6500MM (1843KG)</v>
          </cell>
          <cell r="D5722" t="str">
            <v>UN</v>
          </cell>
          <cell r="E5722">
            <v>0</v>
          </cell>
        </row>
        <row r="5723">
          <cell r="B5723" t="str">
            <v>526135</v>
          </cell>
          <cell r="C5723" t="str">
            <v>TUBO FOFO C/FG PN-10 D=700MM;L=6800MM (1921KG)</v>
          </cell>
          <cell r="D5723" t="str">
            <v>UN</v>
          </cell>
          <cell r="E5723">
            <v>0</v>
          </cell>
        </row>
        <row r="5724">
          <cell r="B5724" t="str">
            <v>526136</v>
          </cell>
          <cell r="C5724" t="str">
            <v>TUBO FOFO C/FG PN-10 D=800MM;L=1000MM (582KG)</v>
          </cell>
          <cell r="D5724" t="str">
            <v>UN</v>
          </cell>
          <cell r="E5724">
            <v>0</v>
          </cell>
        </row>
        <row r="5725">
          <cell r="B5725" t="str">
            <v>526137</v>
          </cell>
          <cell r="C5725" t="str">
            <v>TUBO FOFO C/FG PN-10 D=800MM;L=1500MM (674KG)</v>
          </cell>
          <cell r="D5725" t="str">
            <v>UN</v>
          </cell>
          <cell r="E5725">
            <v>0</v>
          </cell>
        </row>
        <row r="5726">
          <cell r="B5726" t="str">
            <v>526138</v>
          </cell>
          <cell r="C5726" t="str">
            <v>TUBO FOFO C/FG PN-10 D=800MM;L=2000MM (834KG)</v>
          </cell>
          <cell r="D5726" t="str">
            <v>UN</v>
          </cell>
          <cell r="E5726">
            <v>0</v>
          </cell>
        </row>
        <row r="5727">
          <cell r="B5727" t="str">
            <v>526139</v>
          </cell>
          <cell r="C5727" t="str">
            <v>TUBO FOFO C/FG PN-10 D=800MM;L=2500MM (993KG)</v>
          </cell>
          <cell r="D5727" t="str">
            <v>UN</v>
          </cell>
          <cell r="E5727">
            <v>0</v>
          </cell>
        </row>
        <row r="5728">
          <cell r="B5728" t="str">
            <v>526140</v>
          </cell>
          <cell r="C5728" t="str">
            <v>TUBO FOFO C/FG PN-10 D=800MM;L=3000MM (1153KG)</v>
          </cell>
          <cell r="D5728" t="str">
            <v>UN</v>
          </cell>
          <cell r="E5728">
            <v>0</v>
          </cell>
        </row>
        <row r="5729">
          <cell r="B5729" t="str">
            <v>526141</v>
          </cell>
          <cell r="C5729" t="str">
            <v>TUBO FOFO C/FG PN-10 D=800MM;L=3500MM (1312KG)</v>
          </cell>
          <cell r="D5729" t="str">
            <v>UN</v>
          </cell>
          <cell r="E5729">
            <v>0</v>
          </cell>
        </row>
        <row r="5730">
          <cell r="B5730" t="str">
            <v>526142</v>
          </cell>
          <cell r="C5730" t="str">
            <v>TUBO FOFO C/FG PN-10 D=800MM;L=4000MM (1472KG)</v>
          </cell>
          <cell r="D5730" t="str">
            <v>UN</v>
          </cell>
          <cell r="E5730">
            <v>0</v>
          </cell>
        </row>
        <row r="5731">
          <cell r="B5731" t="str">
            <v>526143</v>
          </cell>
          <cell r="C5731" t="str">
            <v>TUBO FOFO C/FG PN-10 D=800MM;L=4500MM (1631KG)</v>
          </cell>
          <cell r="D5731" t="str">
            <v>UN</v>
          </cell>
          <cell r="E5731">
            <v>0</v>
          </cell>
        </row>
        <row r="5732">
          <cell r="B5732" t="str">
            <v>526144</v>
          </cell>
          <cell r="C5732" t="str">
            <v>TUBO FOFO C/FG PN-10 D=800MM;L=5000MM (1791KG)</v>
          </cell>
          <cell r="D5732" t="str">
            <v>UN</v>
          </cell>
          <cell r="E5732">
            <v>0</v>
          </cell>
        </row>
        <row r="5733">
          <cell r="B5733" t="str">
            <v>526145</v>
          </cell>
          <cell r="C5733" t="str">
            <v>TUBO FOFO C/FG PN-10 D=800MM;L=5500MM (1950KG)</v>
          </cell>
          <cell r="D5733" t="str">
            <v>UN</v>
          </cell>
          <cell r="E5733">
            <v>0</v>
          </cell>
        </row>
        <row r="5734">
          <cell r="B5734" t="str">
            <v>526146</v>
          </cell>
          <cell r="C5734" t="str">
            <v>TUBO FOFO C/FG PN-10 D=800MM;L=6000MM (2109KG)</v>
          </cell>
          <cell r="D5734" t="str">
            <v>UN</v>
          </cell>
          <cell r="E5734">
            <v>0</v>
          </cell>
        </row>
        <row r="5735">
          <cell r="B5735" t="str">
            <v>526147</v>
          </cell>
          <cell r="C5735" t="str">
            <v>TUBO FOFO C/FG PN-10 D=800MM;L=6500MM (2269KG)</v>
          </cell>
          <cell r="D5735" t="str">
            <v>UN</v>
          </cell>
          <cell r="E5735">
            <v>0</v>
          </cell>
        </row>
        <row r="5736">
          <cell r="B5736" t="str">
            <v>526148</v>
          </cell>
          <cell r="C5736" t="str">
            <v>TUBO FOFO C/FG PN-10 D=800MM;L=6800MM (2365KG)</v>
          </cell>
          <cell r="D5736" t="str">
            <v>UN</v>
          </cell>
          <cell r="E5736">
            <v>0</v>
          </cell>
        </row>
        <row r="5737">
          <cell r="B5737" t="str">
            <v>526149</v>
          </cell>
          <cell r="C5737" t="str">
            <v>TUBO FOFO C/FG PN-10 D=900MM;L=1000MM (708KG)</v>
          </cell>
          <cell r="D5737" t="str">
            <v>UN</v>
          </cell>
          <cell r="E5737">
            <v>0</v>
          </cell>
        </row>
        <row r="5738">
          <cell r="B5738" t="str">
            <v>526150</v>
          </cell>
          <cell r="C5738" t="str">
            <v>TUBO FOFO C/FG PN-10 D=900MM;L=1500MM (825KG)</v>
          </cell>
          <cell r="D5738" t="str">
            <v>UN</v>
          </cell>
          <cell r="E5738">
            <v>0</v>
          </cell>
        </row>
        <row r="5739">
          <cell r="B5739" t="str">
            <v>526151</v>
          </cell>
          <cell r="C5739" t="str">
            <v>TUBO FOFO C/FG PN-10 D=900MM;L=2000MM (1016KG)</v>
          </cell>
          <cell r="D5739" t="str">
            <v>UN</v>
          </cell>
          <cell r="E5739">
            <v>0</v>
          </cell>
        </row>
        <row r="5740">
          <cell r="B5740" t="str">
            <v>526152</v>
          </cell>
          <cell r="C5740" t="str">
            <v>TUBO FOFO C/FG PN-10 D=900MM;L=2500MM (1207KG)</v>
          </cell>
          <cell r="D5740" t="str">
            <v>UN</v>
          </cell>
          <cell r="E5740">
            <v>0</v>
          </cell>
        </row>
        <row r="5741">
          <cell r="B5741" t="str">
            <v>526153</v>
          </cell>
          <cell r="C5741" t="str">
            <v>TUBO FOFO C/FG PN-10 D=900MM;L=3000MM (1399KG)</v>
          </cell>
          <cell r="D5741" t="str">
            <v>UN</v>
          </cell>
          <cell r="E5741">
            <v>0</v>
          </cell>
        </row>
        <row r="5742">
          <cell r="B5742" t="str">
            <v>526154</v>
          </cell>
          <cell r="C5742" t="str">
            <v>TUBO FOFO C/FG PN-10 D=900MM;L=3500MM (1591KG)</v>
          </cell>
          <cell r="D5742" t="str">
            <v>UN</v>
          </cell>
          <cell r="E5742">
            <v>0</v>
          </cell>
        </row>
        <row r="5743">
          <cell r="B5743" t="str">
            <v>526155</v>
          </cell>
          <cell r="C5743" t="str">
            <v>TUBO FOFO C/FG PN-10 D=900MM;L=4000MM (1782KG)</v>
          </cell>
          <cell r="D5743" t="str">
            <v>UN</v>
          </cell>
          <cell r="E5743">
            <v>0</v>
          </cell>
        </row>
        <row r="5744">
          <cell r="B5744" t="str">
            <v>526156</v>
          </cell>
          <cell r="C5744" t="str">
            <v>TUBO FOFO C/FG PN-10 D=900MM;L=4500MM (1974KG)</v>
          </cell>
          <cell r="D5744" t="str">
            <v>UN</v>
          </cell>
          <cell r="E5744">
            <v>0</v>
          </cell>
        </row>
        <row r="5745">
          <cell r="B5745" t="str">
            <v>526157</v>
          </cell>
          <cell r="C5745" t="str">
            <v>TUBO FOFO C/FG PN-10 D=900MM;L=5000MM (2165KG)</v>
          </cell>
          <cell r="D5745" t="str">
            <v>UN</v>
          </cell>
          <cell r="E5745">
            <v>0</v>
          </cell>
        </row>
        <row r="5746">
          <cell r="B5746" t="str">
            <v>526158</v>
          </cell>
          <cell r="C5746" t="str">
            <v>TUBO FOFO C/FG PN-10 D=900MM;L=5500MM (2357KG)</v>
          </cell>
          <cell r="D5746" t="str">
            <v>UN</v>
          </cell>
          <cell r="E5746">
            <v>0</v>
          </cell>
        </row>
        <row r="5747">
          <cell r="B5747" t="str">
            <v>526159</v>
          </cell>
          <cell r="C5747" t="str">
            <v>TUBO FOFO C/FG PN-10 D=900MM;L=6500MM (2740KG)</v>
          </cell>
          <cell r="D5747" t="str">
            <v>UN</v>
          </cell>
          <cell r="E5747">
            <v>0</v>
          </cell>
        </row>
        <row r="5748">
          <cell r="B5748" t="str">
            <v>526160</v>
          </cell>
          <cell r="C5748" t="str">
            <v>TUBO FOFO C/FG PN-10 D=900MM;L=6800MM (2854KG)</v>
          </cell>
          <cell r="D5748" t="str">
            <v>UN</v>
          </cell>
          <cell r="E5748">
            <v>0</v>
          </cell>
        </row>
        <row r="5749">
          <cell r="B5749" t="str">
            <v>526161</v>
          </cell>
          <cell r="C5749" t="str">
            <v>TUBO FOFO C/FG PN-10 D=1000MM;L=1000MM (752KG)</v>
          </cell>
          <cell r="D5749" t="str">
            <v>UN</v>
          </cell>
          <cell r="E5749">
            <v>0</v>
          </cell>
        </row>
        <row r="5750">
          <cell r="B5750" t="str">
            <v>526162</v>
          </cell>
          <cell r="C5750" t="str">
            <v>TUBO FOFO C/FG PN-10 D=1000MM;L=1500MM (978KG)</v>
          </cell>
          <cell r="D5750" t="str">
            <v>UN</v>
          </cell>
          <cell r="E5750">
            <v>0</v>
          </cell>
        </row>
        <row r="5751">
          <cell r="B5751" t="str">
            <v>526163</v>
          </cell>
          <cell r="C5751" t="str">
            <v>TUBO FOFO C/FG PN-10 D=1000MM;L=2000MM (1205KG)</v>
          </cell>
          <cell r="D5751" t="str">
            <v>UN</v>
          </cell>
          <cell r="E5751">
            <v>0</v>
          </cell>
        </row>
        <row r="5752">
          <cell r="B5752" t="str">
            <v>526164</v>
          </cell>
          <cell r="C5752" t="str">
            <v>TUBO FOFO C/FG PN-10 D=1000MM;L=2500MM (1431KG)</v>
          </cell>
          <cell r="D5752" t="str">
            <v>UN</v>
          </cell>
          <cell r="E5752">
            <v>0</v>
          </cell>
        </row>
        <row r="5753">
          <cell r="B5753" t="str">
            <v>526165</v>
          </cell>
          <cell r="C5753" t="str">
            <v>TUBO FOFO C/FG PN-10 D=1000MM;L=3000MM (1657KG)</v>
          </cell>
          <cell r="D5753" t="str">
            <v>UN</v>
          </cell>
          <cell r="E5753">
            <v>0</v>
          </cell>
        </row>
        <row r="5754">
          <cell r="B5754" t="str">
            <v>526166</v>
          </cell>
          <cell r="C5754" t="str">
            <v>TUBO FOFO C/FG PN-10 D=1000MM;L=3500MM (1883KG)</v>
          </cell>
          <cell r="D5754" t="str">
            <v>UN</v>
          </cell>
          <cell r="E5754">
            <v>0</v>
          </cell>
        </row>
        <row r="5755">
          <cell r="B5755" t="str">
            <v>526167</v>
          </cell>
          <cell r="C5755" t="str">
            <v>TUBO FOFO C/FG PN-10 D=1000MM;L=4000MM (2109KG)</v>
          </cell>
          <cell r="D5755" t="str">
            <v>UN</v>
          </cell>
          <cell r="E5755">
            <v>0</v>
          </cell>
        </row>
        <row r="5756">
          <cell r="B5756" t="str">
            <v>526168</v>
          </cell>
          <cell r="C5756" t="str">
            <v>TUBO FOFO C/FG PN-10 D=1000MM;L=4500MM (2335KG)</v>
          </cell>
          <cell r="D5756" t="str">
            <v>UN</v>
          </cell>
          <cell r="E5756">
            <v>0</v>
          </cell>
        </row>
        <row r="5757">
          <cell r="B5757" t="str">
            <v>526169</v>
          </cell>
          <cell r="C5757" t="str">
            <v>TUBO FOFO C/FG PN-10 D=1000MM;L=5000MM (2562KG)</v>
          </cell>
          <cell r="D5757" t="str">
            <v>UN</v>
          </cell>
          <cell r="E5757">
            <v>0</v>
          </cell>
        </row>
        <row r="5758">
          <cell r="B5758" t="str">
            <v>526170</v>
          </cell>
          <cell r="C5758" t="str">
            <v>TUBO FOFO C/FG PN-10 D=1000MM;L=5500MM (2788KG)</v>
          </cell>
          <cell r="D5758" t="str">
            <v>UN</v>
          </cell>
          <cell r="E5758">
            <v>0</v>
          </cell>
        </row>
        <row r="5759">
          <cell r="B5759" t="str">
            <v>526171</v>
          </cell>
          <cell r="C5759" t="str">
            <v>TUBO FOFO C/FG PN-10 D=1000MM;L=6000MM (3014KG)</v>
          </cell>
          <cell r="D5759" t="str">
            <v>UN</v>
          </cell>
          <cell r="E5759">
            <v>0</v>
          </cell>
        </row>
        <row r="5760">
          <cell r="B5760" t="str">
            <v>526172</v>
          </cell>
          <cell r="C5760" t="str">
            <v>TUBO FOFO C/FG PN-10 D=1000MM;L=6500MM (3240KG)</v>
          </cell>
          <cell r="D5760" t="str">
            <v>UN</v>
          </cell>
          <cell r="E5760">
            <v>0</v>
          </cell>
        </row>
        <row r="5761">
          <cell r="B5761" t="str">
            <v>526173</v>
          </cell>
          <cell r="C5761" t="str">
            <v>TUBO FOFO C/FG PN-10 D=1000MM;L=6800MM (3376KG)</v>
          </cell>
          <cell r="D5761" t="str">
            <v>UN</v>
          </cell>
          <cell r="E5761">
            <v>0</v>
          </cell>
        </row>
        <row r="5762">
          <cell r="B5762" t="str">
            <v>526174</v>
          </cell>
          <cell r="C5762" t="str">
            <v>TUBO FOFO C/FG PN-10 D=1200MM;L=1000MM (1048KG)</v>
          </cell>
          <cell r="D5762" t="str">
            <v>UN</v>
          </cell>
          <cell r="E5762">
            <v>0</v>
          </cell>
        </row>
        <row r="5763">
          <cell r="B5763" t="str">
            <v>526175</v>
          </cell>
          <cell r="C5763" t="str">
            <v>TUBO FOFO C/FG PN-10 D=1200MM;L=1500MM (1352KG)</v>
          </cell>
          <cell r="D5763" t="str">
            <v>UN</v>
          </cell>
          <cell r="E5763">
            <v>0</v>
          </cell>
        </row>
        <row r="5764">
          <cell r="B5764" t="str">
            <v>526176</v>
          </cell>
          <cell r="C5764" t="str">
            <v>TUBO FOFO C/FG PN-10 D=1200MM;L=2000MM (1656KG)</v>
          </cell>
          <cell r="D5764" t="str">
            <v>UN</v>
          </cell>
          <cell r="E5764">
            <v>0</v>
          </cell>
        </row>
        <row r="5765">
          <cell r="B5765" t="str">
            <v>526177</v>
          </cell>
          <cell r="C5765" t="str">
            <v>TUBO FOFO C/FG PN-10 D=1200MM;L=2500MM (1960KG)</v>
          </cell>
          <cell r="D5765" t="str">
            <v>UN</v>
          </cell>
          <cell r="E5765">
            <v>0</v>
          </cell>
        </row>
        <row r="5766">
          <cell r="B5766" t="str">
            <v>526178</v>
          </cell>
          <cell r="C5766" t="str">
            <v>TUBO FOFO C/FG PN-10 D=1200MM;L=3000MM (2263KG)</v>
          </cell>
          <cell r="D5766" t="str">
            <v>UN</v>
          </cell>
          <cell r="E5766">
            <v>0</v>
          </cell>
        </row>
        <row r="5767">
          <cell r="B5767" t="str">
            <v>526179</v>
          </cell>
          <cell r="C5767" t="str">
            <v>TUBO FOFO C/FG PN-10 D=1200MM;L=3500MM (2567KG)</v>
          </cell>
          <cell r="D5767" t="str">
            <v>UN</v>
          </cell>
          <cell r="E5767">
            <v>0</v>
          </cell>
        </row>
        <row r="5768">
          <cell r="B5768" t="str">
            <v>526180</v>
          </cell>
          <cell r="C5768" t="str">
            <v>TUBO FOFO C/FG PN-10 D=1200MM;L=4000MM (2971KG)</v>
          </cell>
          <cell r="D5768" t="str">
            <v>UN</v>
          </cell>
          <cell r="E5768">
            <v>0</v>
          </cell>
        </row>
        <row r="5769">
          <cell r="B5769" t="str">
            <v>526181</v>
          </cell>
          <cell r="C5769" t="str">
            <v>TUBO FOFO C/FG PN-10 D=1200MM;L=4500MM (3175KG)</v>
          </cell>
          <cell r="D5769" t="str">
            <v>UN</v>
          </cell>
          <cell r="E5769">
            <v>0</v>
          </cell>
        </row>
        <row r="5770">
          <cell r="B5770" t="str">
            <v>526182</v>
          </cell>
          <cell r="C5770" t="str">
            <v>TUBO FOFO C/FG PN-10 D=1200MM;L=5000MM (3479KG)</v>
          </cell>
          <cell r="D5770" t="str">
            <v>UN</v>
          </cell>
          <cell r="E5770">
            <v>0</v>
          </cell>
        </row>
        <row r="5771">
          <cell r="B5771" t="str">
            <v>526183</v>
          </cell>
          <cell r="C5771" t="str">
            <v>TUBO FOFO C/FG PN-10 D=1200MM;L=5500MM (3783KG)</v>
          </cell>
          <cell r="D5771" t="str">
            <v>UN</v>
          </cell>
          <cell r="E5771">
            <v>0</v>
          </cell>
        </row>
        <row r="5772">
          <cell r="B5772" t="str">
            <v>526184</v>
          </cell>
          <cell r="C5772" t="str">
            <v>TUBO FOFO C/FG PN-10 D=1200MM;L=6000MM (4087KG)</v>
          </cell>
          <cell r="D5772" t="str">
            <v>UN</v>
          </cell>
          <cell r="E5772">
            <v>0</v>
          </cell>
        </row>
        <row r="5773">
          <cell r="B5773" t="str">
            <v>526185</v>
          </cell>
          <cell r="C5773" t="str">
            <v>TUBO FOFO C/FG PN-10 D=1200MM;L=6500MM (4391KG)</v>
          </cell>
          <cell r="D5773" t="str">
            <v>UN</v>
          </cell>
          <cell r="E5773">
            <v>0</v>
          </cell>
        </row>
        <row r="5774">
          <cell r="B5774" t="str">
            <v>526186</v>
          </cell>
          <cell r="C5774" t="str">
            <v>TUBO FOFO C/FG PN-10 D=1200MM;L=6800MM (4573KG)</v>
          </cell>
          <cell r="D5774" t="str">
            <v>UN</v>
          </cell>
          <cell r="E5774">
            <v>0</v>
          </cell>
        </row>
        <row r="5776">
          <cell r="B5776" t="str">
            <v>526200</v>
          </cell>
          <cell r="C5776" t="str">
            <v>TUBOS  FOFO C/FLANGE  PN-10 E BOLSA JE (C31 - METALURGICA 100%)</v>
          </cell>
        </row>
        <row r="5777">
          <cell r="B5777" t="str">
            <v>526201</v>
          </cell>
          <cell r="C5777" t="str">
            <v>TUBO FOFO C/FG PN-10/JE D=80MM;L=1000MM (20KG)</v>
          </cell>
          <cell r="D5777" t="str">
            <v>UN</v>
          </cell>
          <cell r="E5777">
            <v>0</v>
          </cell>
        </row>
        <row r="5778">
          <cell r="B5778" t="str">
            <v>526202</v>
          </cell>
          <cell r="C5778" t="str">
            <v>TUBO FOFO C/FG PN-10/JE D=80MM;L=1500MM (26KG)</v>
          </cell>
          <cell r="D5778" t="str">
            <v>UN</v>
          </cell>
          <cell r="E5778">
            <v>0</v>
          </cell>
        </row>
        <row r="5779">
          <cell r="B5779" t="str">
            <v>526203</v>
          </cell>
          <cell r="C5779" t="str">
            <v>TUBO FOFO C/FG PN-10/JE D=80MM;L=2000MM (33KG)</v>
          </cell>
          <cell r="D5779" t="str">
            <v>UN</v>
          </cell>
          <cell r="E5779">
            <v>0</v>
          </cell>
        </row>
        <row r="5780">
          <cell r="B5780" t="str">
            <v>526204</v>
          </cell>
          <cell r="C5780" t="str">
            <v>TUBO FOFO C/FG PN-10/JE D=80MM;L=2500MM (40KG)</v>
          </cell>
          <cell r="D5780" t="str">
            <v>UN</v>
          </cell>
          <cell r="E5780">
            <v>0</v>
          </cell>
        </row>
        <row r="5781">
          <cell r="B5781" t="str">
            <v>526205</v>
          </cell>
          <cell r="C5781" t="str">
            <v>TUBO FOFO C/FG PN-10/JE D=80MM;L=3000MM (46KG)</v>
          </cell>
          <cell r="D5781" t="str">
            <v>UN</v>
          </cell>
          <cell r="E5781">
            <v>0</v>
          </cell>
        </row>
        <row r="5782">
          <cell r="B5782" t="str">
            <v>526206</v>
          </cell>
          <cell r="C5782" t="str">
            <v>TUBO FOFO C/FG PN-10/JE D=80MM;L=3500MM (52KG)</v>
          </cell>
          <cell r="D5782" t="str">
            <v>UN</v>
          </cell>
          <cell r="E5782">
            <v>0</v>
          </cell>
        </row>
        <row r="5783">
          <cell r="B5783" t="str">
            <v>526207</v>
          </cell>
          <cell r="C5783" t="str">
            <v>TUBO FOFO C/FG PN-10/JE D=80MM;L=4000MM (59KG)</v>
          </cell>
          <cell r="D5783" t="str">
            <v>UN</v>
          </cell>
          <cell r="E5783">
            <v>0</v>
          </cell>
        </row>
        <row r="5784">
          <cell r="B5784" t="str">
            <v>526208</v>
          </cell>
          <cell r="C5784" t="str">
            <v>TUBO FOFO C/FG PN-10/JE D=80MM;L=4500MM (65KG)</v>
          </cell>
          <cell r="D5784" t="str">
            <v>UN</v>
          </cell>
          <cell r="E5784">
            <v>0</v>
          </cell>
        </row>
        <row r="5785">
          <cell r="B5785" t="str">
            <v>526209</v>
          </cell>
          <cell r="C5785" t="str">
            <v>TUBO FOFO C/FG PN-10/JE D=80MM;L=5000MM (72KG)</v>
          </cell>
          <cell r="D5785" t="str">
            <v>UN</v>
          </cell>
          <cell r="E5785">
            <v>0</v>
          </cell>
        </row>
        <row r="5786">
          <cell r="B5786" t="str">
            <v>526210</v>
          </cell>
          <cell r="C5786" t="str">
            <v>TUBO FOFO C/FG PN-10/JE D=80MM;L=5500MM (79KG)</v>
          </cell>
          <cell r="D5786" t="str">
            <v>UN</v>
          </cell>
          <cell r="E5786">
            <v>0</v>
          </cell>
        </row>
        <row r="5787">
          <cell r="B5787" t="str">
            <v>526211</v>
          </cell>
          <cell r="C5787" t="str">
            <v>TUBO FOFO C/FG PN-10/JE D=80MM;L=5800MM (82KG)</v>
          </cell>
          <cell r="D5787" t="str">
            <v>UN</v>
          </cell>
          <cell r="E5787">
            <v>0</v>
          </cell>
        </row>
        <row r="5788">
          <cell r="B5788" t="str">
            <v>526212</v>
          </cell>
          <cell r="C5788" t="str">
            <v>TUBO FOFO C/FG PN-10/JE D=100MM;L=1000MM (26KG)</v>
          </cell>
          <cell r="D5788" t="str">
            <v>UN</v>
          </cell>
          <cell r="E5788">
            <v>0</v>
          </cell>
        </row>
        <row r="5789">
          <cell r="B5789" t="str">
            <v>526213</v>
          </cell>
          <cell r="C5789" t="str">
            <v>TUBO FOFO C/FG PN-10/JE D=100MM;L=1500MM (34KG)</v>
          </cell>
          <cell r="D5789" t="str">
            <v>UN</v>
          </cell>
          <cell r="E5789">
            <v>0</v>
          </cell>
        </row>
        <row r="5790">
          <cell r="B5790" t="str">
            <v>526214</v>
          </cell>
          <cell r="C5790" t="str">
            <v>TUBO FOFO C/FG PN-10/JE D=100MM;L=2000MM (43KG)</v>
          </cell>
          <cell r="D5790" t="str">
            <v>UN</v>
          </cell>
          <cell r="E5790">
            <v>0</v>
          </cell>
        </row>
        <row r="5791">
          <cell r="B5791" t="str">
            <v>526215</v>
          </cell>
          <cell r="C5791" t="str">
            <v>TUBO FOFO C/FG PN-10/JE D=100MM;L=2500MM (52KG)</v>
          </cell>
          <cell r="D5791" t="str">
            <v>UN</v>
          </cell>
          <cell r="E5791">
            <v>0</v>
          </cell>
        </row>
        <row r="5792">
          <cell r="B5792" t="str">
            <v>526216</v>
          </cell>
          <cell r="C5792" t="str">
            <v>TUBO FOFO C/FG PN-10/JE D=100MM;L=3000MM (60KG)</v>
          </cell>
          <cell r="D5792" t="str">
            <v>UN</v>
          </cell>
          <cell r="E5792">
            <v>0</v>
          </cell>
        </row>
        <row r="5793">
          <cell r="B5793" t="str">
            <v>526217</v>
          </cell>
          <cell r="C5793" t="str">
            <v>TUBO FOFO C/FG PN-10/JE D=100MM;L=3500MM (69KG)</v>
          </cell>
          <cell r="D5793" t="str">
            <v>UN</v>
          </cell>
          <cell r="E5793">
            <v>0</v>
          </cell>
        </row>
        <row r="5794">
          <cell r="B5794" t="str">
            <v>526218</v>
          </cell>
          <cell r="C5794" t="str">
            <v>TUBO FOFO C/FG PN-10/JE D=100MM;L=4000MM (77KG)</v>
          </cell>
          <cell r="D5794" t="str">
            <v>UN</v>
          </cell>
          <cell r="E5794">
            <v>0</v>
          </cell>
        </row>
        <row r="5795">
          <cell r="B5795" t="str">
            <v>526219</v>
          </cell>
          <cell r="C5795" t="str">
            <v>TUBO FOFO C/FG PN-10/JE D=100MM;L=4500MM (86KG)</v>
          </cell>
          <cell r="D5795" t="str">
            <v>UN</v>
          </cell>
          <cell r="E5795">
            <v>0</v>
          </cell>
        </row>
        <row r="5796">
          <cell r="B5796" t="str">
            <v>526220</v>
          </cell>
          <cell r="C5796" t="str">
            <v>TUBO FOFO C/FG PN-10/JE D=100MM;L=5000MM (95KG)</v>
          </cell>
          <cell r="D5796" t="str">
            <v>UN</v>
          </cell>
          <cell r="E5796">
            <v>0</v>
          </cell>
        </row>
        <row r="5797">
          <cell r="B5797" t="str">
            <v>526221</v>
          </cell>
          <cell r="C5797" t="str">
            <v>TUBO FOFO C/FG PN-10/JE D=100MM;L=5500MM (103KG)</v>
          </cell>
          <cell r="D5797" t="str">
            <v>UN</v>
          </cell>
          <cell r="E5797">
            <v>0</v>
          </cell>
        </row>
        <row r="5798">
          <cell r="B5798" t="str">
            <v>526222</v>
          </cell>
          <cell r="C5798" t="str">
            <v>TUBO FOFO C/FG PN-10/JE D=100MM;L=5800MM (108KG)</v>
          </cell>
          <cell r="D5798" t="str">
            <v>UN</v>
          </cell>
          <cell r="E5798">
            <v>0</v>
          </cell>
        </row>
        <row r="5799">
          <cell r="B5799" t="str">
            <v>526223</v>
          </cell>
          <cell r="C5799" t="str">
            <v>TUBO FOFO C/FG PN-10/JE D=150MM;L=1000MM (41KG)</v>
          </cell>
          <cell r="D5799" t="str">
            <v>UN</v>
          </cell>
          <cell r="E5799">
            <v>0</v>
          </cell>
        </row>
        <row r="5800">
          <cell r="B5800" t="str">
            <v>526224</v>
          </cell>
          <cell r="C5800" t="str">
            <v>TUBO FOFO C/FG PN-10/JE D=150MM;L=1500MM (54KG)</v>
          </cell>
          <cell r="D5800" t="str">
            <v>UN</v>
          </cell>
          <cell r="E5800">
            <v>0</v>
          </cell>
        </row>
        <row r="5801">
          <cell r="B5801" t="str">
            <v>526225</v>
          </cell>
          <cell r="C5801" t="str">
            <v>TUBO FOFO C/FG PN-10/JE D=150MM;L=2000MM (67KG)</v>
          </cell>
          <cell r="D5801" t="str">
            <v>UN</v>
          </cell>
          <cell r="E5801">
            <v>0</v>
          </cell>
        </row>
        <row r="5802">
          <cell r="B5802" t="str">
            <v>526226</v>
          </cell>
          <cell r="C5802" t="str">
            <v>TUBO FOFO C/FG PN-10/JE D=150MM;L=2500MM (80KG)</v>
          </cell>
          <cell r="D5802" t="str">
            <v>UN</v>
          </cell>
          <cell r="E5802">
            <v>0</v>
          </cell>
        </row>
        <row r="5803">
          <cell r="B5803" t="str">
            <v>526227</v>
          </cell>
          <cell r="C5803" t="str">
            <v>TUBO FOFO C/FG PN-10/JE D=150MM;L=3000MM (93KG)</v>
          </cell>
          <cell r="D5803" t="str">
            <v>UN</v>
          </cell>
          <cell r="E5803">
            <v>0</v>
          </cell>
        </row>
        <row r="5804">
          <cell r="B5804" t="str">
            <v>526228</v>
          </cell>
          <cell r="C5804" t="str">
            <v>TUBO FOFO C/FG PN-10/JE D=150MM;L=3500MM (106KG)</v>
          </cell>
          <cell r="D5804" t="str">
            <v>UN</v>
          </cell>
          <cell r="E5804">
            <v>0</v>
          </cell>
        </row>
        <row r="5805">
          <cell r="B5805" t="str">
            <v>526229</v>
          </cell>
          <cell r="C5805" t="str">
            <v>TUBO FOFO C/FG PN-10/JE D=150MM;L=4000MM (119KG)</v>
          </cell>
          <cell r="D5805" t="str">
            <v>UN</v>
          </cell>
          <cell r="E5805">
            <v>0</v>
          </cell>
        </row>
        <row r="5806">
          <cell r="B5806" t="str">
            <v>526230</v>
          </cell>
          <cell r="C5806" t="str">
            <v>TUBO FOFO C/FG PN-10/JE D=150MM;L=4500MM (132KG)</v>
          </cell>
          <cell r="D5806" t="str">
            <v>UN</v>
          </cell>
          <cell r="E5806">
            <v>0</v>
          </cell>
        </row>
        <row r="5807">
          <cell r="B5807" t="str">
            <v>526231</v>
          </cell>
          <cell r="C5807" t="str">
            <v>TUBO FOFO C/FG PN-10/JE D=150MM;L=5000MM (145KG)</v>
          </cell>
          <cell r="D5807" t="str">
            <v>UN</v>
          </cell>
          <cell r="E5807">
            <v>0</v>
          </cell>
        </row>
        <row r="5808">
          <cell r="B5808" t="str">
            <v>526232</v>
          </cell>
          <cell r="C5808" t="str">
            <v>TUBO FOFO C/FG PN-10/JE D=150MM;L=5500MM (158KG)</v>
          </cell>
          <cell r="D5808" t="str">
            <v>UN</v>
          </cell>
          <cell r="E5808">
            <v>0</v>
          </cell>
        </row>
        <row r="5809">
          <cell r="B5809" t="str">
            <v>526233</v>
          </cell>
          <cell r="C5809" t="str">
            <v>TUBO FOFO C/FG PN-10/JE D=150MM;L=5800MM (166KG)</v>
          </cell>
          <cell r="D5809" t="str">
            <v>UN</v>
          </cell>
          <cell r="E5809">
            <v>0</v>
          </cell>
        </row>
        <row r="5810">
          <cell r="B5810" t="str">
            <v>526234</v>
          </cell>
          <cell r="C5810" t="str">
            <v>TUBO FOFO C/FG PN-10/JE D=200MM;L=1000MM (55KG)</v>
          </cell>
          <cell r="D5810" t="str">
            <v>UN</v>
          </cell>
          <cell r="E5810">
            <v>0</v>
          </cell>
        </row>
        <row r="5811">
          <cell r="B5811" t="str">
            <v>526235</v>
          </cell>
          <cell r="C5811" t="str">
            <v>TUBO FOFO C/FG PN-10/JE D=200MM;L=1500MM (72KG)</v>
          </cell>
          <cell r="D5811" t="str">
            <v>UN</v>
          </cell>
          <cell r="E5811">
            <v>0</v>
          </cell>
        </row>
        <row r="5812">
          <cell r="B5812" t="str">
            <v>526236</v>
          </cell>
          <cell r="C5812" t="str">
            <v>TUBO FOFO C/FG PN-10/JE D=200MM;L=2000MM (90KG)</v>
          </cell>
          <cell r="D5812" t="str">
            <v>UN</v>
          </cell>
          <cell r="E5812">
            <v>0</v>
          </cell>
        </row>
        <row r="5813">
          <cell r="B5813" t="str">
            <v>526237</v>
          </cell>
          <cell r="C5813" t="str">
            <v>TUBO FOFO C/FG PN-10/JE D=200MM;L=2500MM (107KG)</v>
          </cell>
          <cell r="D5813" t="str">
            <v>UN</v>
          </cell>
          <cell r="E5813">
            <v>0</v>
          </cell>
        </row>
        <row r="5814">
          <cell r="B5814" t="str">
            <v>526238</v>
          </cell>
          <cell r="C5814" t="str">
            <v>TUBO FOFO C/FG PN-10/JE D=200MM;L=3000MM (124KG)</v>
          </cell>
          <cell r="D5814" t="str">
            <v>UN</v>
          </cell>
          <cell r="E5814">
            <v>0</v>
          </cell>
        </row>
        <row r="5815">
          <cell r="B5815" t="str">
            <v>526239</v>
          </cell>
          <cell r="C5815" t="str">
            <v>TUBO FOFO C/FG PN-10/JE D=200MM;L=3500MM (142KG)</v>
          </cell>
          <cell r="D5815" t="str">
            <v>UN</v>
          </cell>
          <cell r="E5815">
            <v>0</v>
          </cell>
        </row>
        <row r="5816">
          <cell r="B5816" t="str">
            <v>526240</v>
          </cell>
          <cell r="C5816" t="str">
            <v>TUBO FOFO C/FG PN-10/JE D=200MM;L=4000MM (159KG)</v>
          </cell>
          <cell r="D5816" t="str">
            <v>UN</v>
          </cell>
          <cell r="E5816">
            <v>0</v>
          </cell>
        </row>
        <row r="5817">
          <cell r="B5817" t="str">
            <v>526241</v>
          </cell>
          <cell r="C5817" t="str">
            <v>TUBO FOFO C/FG PN-10/JE D=200MM;L=4500MM (177KG)</v>
          </cell>
          <cell r="D5817" t="str">
            <v>UN</v>
          </cell>
          <cell r="E5817">
            <v>0</v>
          </cell>
        </row>
        <row r="5818">
          <cell r="B5818" t="str">
            <v>526242</v>
          </cell>
          <cell r="C5818" t="str">
            <v>TUBO FOFO C/FG PN-10/JE D=200MM;L=5000MM (194KG)</v>
          </cell>
          <cell r="D5818" t="str">
            <v>UN</v>
          </cell>
          <cell r="E5818">
            <v>0</v>
          </cell>
        </row>
        <row r="5819">
          <cell r="B5819" t="str">
            <v>526243</v>
          </cell>
          <cell r="C5819" t="str">
            <v>TUBO FOFO C/FG PN-10/JE D=200MM;L=5500MM (211KG)</v>
          </cell>
          <cell r="D5819" t="str">
            <v>UN</v>
          </cell>
          <cell r="E5819">
            <v>0</v>
          </cell>
        </row>
        <row r="5820">
          <cell r="B5820" t="str">
            <v>526244</v>
          </cell>
          <cell r="C5820" t="str">
            <v>TUBO FOFO C/FG PN-10/JE D=200MM;L=5800MM (222KG)</v>
          </cell>
          <cell r="D5820" t="str">
            <v>UN</v>
          </cell>
          <cell r="E5820">
            <v>0</v>
          </cell>
        </row>
        <row r="5821">
          <cell r="B5821" t="str">
            <v>526245</v>
          </cell>
          <cell r="C5821" t="str">
            <v>TUBO FOFO C/FG PN-10/JE D=250MM;L=1000MM (74KG)</v>
          </cell>
          <cell r="D5821" t="str">
            <v>UN</v>
          </cell>
          <cell r="E5821">
            <v>0</v>
          </cell>
        </row>
        <row r="5822">
          <cell r="B5822" t="str">
            <v>526246</v>
          </cell>
          <cell r="C5822" t="str">
            <v>TUBO FOFO C/FG PN-10/JE D=250MM;L=1500MM (97KG)</v>
          </cell>
          <cell r="D5822" t="str">
            <v>UN</v>
          </cell>
          <cell r="E5822">
            <v>0</v>
          </cell>
        </row>
        <row r="5823">
          <cell r="B5823" t="str">
            <v>526247</v>
          </cell>
          <cell r="C5823" t="str">
            <v>TUBO FOFO C/FG PN-10/JE D=250MM;L=2000MM (119KG)</v>
          </cell>
          <cell r="D5823" t="str">
            <v>UN</v>
          </cell>
          <cell r="E5823">
            <v>0</v>
          </cell>
        </row>
        <row r="5824">
          <cell r="B5824" t="str">
            <v>526248</v>
          </cell>
          <cell r="C5824" t="str">
            <v>TUBO FOFO C/FG PN-10/JE D=250MM;L=2500MM (142KG)</v>
          </cell>
          <cell r="D5824" t="str">
            <v>UN</v>
          </cell>
          <cell r="E5824">
            <v>0</v>
          </cell>
        </row>
        <row r="5825">
          <cell r="B5825" t="str">
            <v>526249</v>
          </cell>
          <cell r="C5825" t="str">
            <v>TUBO FOFO C/FG PN-10/JE D=250MM;L=3000MM (165KG)</v>
          </cell>
          <cell r="D5825" t="str">
            <v>UN</v>
          </cell>
          <cell r="E5825">
            <v>0</v>
          </cell>
        </row>
        <row r="5826">
          <cell r="B5826" t="str">
            <v>526250</v>
          </cell>
          <cell r="C5826" t="str">
            <v>TUBO FOFO C/FG PN-10/JE D=250MM;L=3500MM (187KG)</v>
          </cell>
          <cell r="D5826" t="str">
            <v>UN</v>
          </cell>
          <cell r="E5826">
            <v>0</v>
          </cell>
        </row>
        <row r="5827">
          <cell r="B5827" t="str">
            <v>526251</v>
          </cell>
          <cell r="C5827" t="str">
            <v>TUBO FOFO C/FG PN-10/JE D=250MM;L=4000MM (210KG)</v>
          </cell>
          <cell r="D5827" t="str">
            <v>UN</v>
          </cell>
          <cell r="E5827">
            <v>0</v>
          </cell>
        </row>
        <row r="5828">
          <cell r="B5828" t="str">
            <v>526252</v>
          </cell>
          <cell r="C5828" t="str">
            <v>TUBO FOFO C/FG PN-10/JE D=250MM;L=4500MM (233KG)</v>
          </cell>
          <cell r="D5828" t="str">
            <v>UN</v>
          </cell>
          <cell r="E5828">
            <v>0</v>
          </cell>
        </row>
        <row r="5829">
          <cell r="B5829" t="str">
            <v>526253</v>
          </cell>
          <cell r="C5829" t="str">
            <v>TUBO FOFO C/FG PN-10/JE D=250MM;L=5000MM (256KG)</v>
          </cell>
          <cell r="D5829" t="str">
            <v>UN</v>
          </cell>
          <cell r="E5829">
            <v>0</v>
          </cell>
        </row>
        <row r="5830">
          <cell r="B5830" t="str">
            <v>526254</v>
          </cell>
          <cell r="C5830" t="str">
            <v>TUBO FOFO C/FG PN-10/JE D=250MM;L=5500MM (278KG)</v>
          </cell>
          <cell r="D5830" t="str">
            <v>UN</v>
          </cell>
          <cell r="E5830">
            <v>0</v>
          </cell>
        </row>
        <row r="5831">
          <cell r="B5831" t="str">
            <v>526255</v>
          </cell>
          <cell r="C5831" t="str">
            <v>TUBO FOFO C/FG PN-10/JE D=250MM;L=5800MM (292KG)</v>
          </cell>
          <cell r="D5831" t="str">
            <v>UN</v>
          </cell>
          <cell r="E5831">
            <v>0</v>
          </cell>
        </row>
        <row r="5832">
          <cell r="B5832" t="str">
            <v>526256</v>
          </cell>
          <cell r="C5832" t="str">
            <v>TUBO FOFO C/FG PN-10/JE D=300MM;L=1000MM (94KG)</v>
          </cell>
          <cell r="D5832" t="str">
            <v>UN</v>
          </cell>
          <cell r="E5832">
            <v>0</v>
          </cell>
        </row>
        <row r="5833">
          <cell r="B5833" t="str">
            <v>526257</v>
          </cell>
          <cell r="C5833" t="str">
            <v>TUBO FOFO C/FG PN-10/JE D=300MM;L=1500MM (122KG)</v>
          </cell>
          <cell r="D5833" t="str">
            <v>UN</v>
          </cell>
          <cell r="E5833">
            <v>0</v>
          </cell>
        </row>
        <row r="5834">
          <cell r="B5834" t="str">
            <v>526258</v>
          </cell>
          <cell r="C5834" t="str">
            <v>TUBO FOFO C/FG PN-10/JE D=300MM;L=2000MM (151KG)</v>
          </cell>
          <cell r="D5834" t="str">
            <v>UN</v>
          </cell>
          <cell r="E5834">
            <v>0</v>
          </cell>
        </row>
        <row r="5835">
          <cell r="B5835" t="str">
            <v>526259</v>
          </cell>
          <cell r="C5835" t="str">
            <v>TUBO FOFO C/FG PN-10/JE D=300MM;L=2500MM (179KG)</v>
          </cell>
          <cell r="D5835" t="str">
            <v>UN</v>
          </cell>
          <cell r="E5835">
            <v>0</v>
          </cell>
        </row>
        <row r="5836">
          <cell r="B5836" t="str">
            <v>526260</v>
          </cell>
          <cell r="C5836" t="str">
            <v>TUBO FOFO C/FG PN-10/JE D=300MM;L=3000MM (208KG)</v>
          </cell>
          <cell r="D5836" t="str">
            <v>UN</v>
          </cell>
          <cell r="E5836">
            <v>0</v>
          </cell>
        </row>
        <row r="5837">
          <cell r="B5837" t="str">
            <v>526261</v>
          </cell>
          <cell r="C5837" t="str">
            <v>TUBO FOFO C/FG PN-10/JE D=300MM;L=3500MM (236KG)</v>
          </cell>
          <cell r="D5837" t="str">
            <v>UN</v>
          </cell>
          <cell r="E5837">
            <v>0</v>
          </cell>
        </row>
        <row r="5838">
          <cell r="B5838" t="str">
            <v>526262</v>
          </cell>
          <cell r="C5838" t="str">
            <v>TUBO FOFO C/FG PN-10/JE D=300MM;L=4000MM (265KG)</v>
          </cell>
          <cell r="D5838" t="str">
            <v>UN</v>
          </cell>
          <cell r="E5838">
            <v>0</v>
          </cell>
        </row>
        <row r="5839">
          <cell r="B5839" t="str">
            <v>526263</v>
          </cell>
          <cell r="C5839" t="str">
            <v>TUBO FOFO C/FG PN-10/JE D=300MM;L=4500MM (294KG)</v>
          </cell>
          <cell r="D5839" t="str">
            <v>UN</v>
          </cell>
          <cell r="E5839">
            <v>0</v>
          </cell>
        </row>
        <row r="5840">
          <cell r="B5840" t="str">
            <v>526264</v>
          </cell>
          <cell r="C5840" t="str">
            <v>TUBO FOFO C/FG PN-10/JE D=300MM;L=5000MM (322KG)</v>
          </cell>
          <cell r="D5840" t="str">
            <v>UN</v>
          </cell>
          <cell r="E5840">
            <v>0</v>
          </cell>
        </row>
        <row r="5841">
          <cell r="B5841" t="str">
            <v>526265</v>
          </cell>
          <cell r="C5841" t="str">
            <v>TUBO FOFO C/FG PN-10/JE D=300MM;L=5500MM (351KG)</v>
          </cell>
          <cell r="D5841" t="str">
            <v>UN</v>
          </cell>
          <cell r="E5841">
            <v>0</v>
          </cell>
        </row>
        <row r="5842">
          <cell r="B5842" t="str">
            <v>526266</v>
          </cell>
          <cell r="C5842" t="str">
            <v>TUBO FOFO C/FG PN-10/JE D=300MM;L=5800MM (368KG)</v>
          </cell>
          <cell r="D5842" t="str">
            <v>UN</v>
          </cell>
          <cell r="E5842">
            <v>0</v>
          </cell>
        </row>
        <row r="5843">
          <cell r="B5843" t="str">
            <v>526267</v>
          </cell>
          <cell r="C5843" t="str">
            <v>TUBO FOFO C/FG PN-10/JE D=350MM;L=1000MM (118KG)</v>
          </cell>
          <cell r="D5843" t="str">
            <v>UN</v>
          </cell>
          <cell r="E5843">
            <v>0</v>
          </cell>
        </row>
        <row r="5844">
          <cell r="B5844" t="str">
            <v>526268</v>
          </cell>
          <cell r="C5844" t="str">
            <v>TUBO FOFO C/FG PN-10/JE D=350MM;L=1500MM (155KG)</v>
          </cell>
          <cell r="D5844" t="str">
            <v>UN</v>
          </cell>
          <cell r="E5844">
            <v>0</v>
          </cell>
        </row>
        <row r="5845">
          <cell r="B5845" t="str">
            <v>526269</v>
          </cell>
          <cell r="C5845" t="str">
            <v>TUBO FOFO C/FG PN-10/JE D=350MM;L=2000MM (193KG)</v>
          </cell>
          <cell r="D5845" t="str">
            <v>UN</v>
          </cell>
          <cell r="E5845">
            <v>0</v>
          </cell>
        </row>
        <row r="5846">
          <cell r="B5846" t="str">
            <v>526270</v>
          </cell>
          <cell r="C5846" t="str">
            <v>TUBO FOFO C/FG PN-10/JE D=350MM;L=2500MM (231KG)</v>
          </cell>
          <cell r="D5846" t="str">
            <v>UN</v>
          </cell>
          <cell r="E5846">
            <v>0</v>
          </cell>
        </row>
        <row r="5847">
          <cell r="B5847" t="str">
            <v>526271</v>
          </cell>
          <cell r="C5847" t="str">
            <v>TUBO FOFO C/FG PN-10/JE D=350MM;L=3000MM (269KG)</v>
          </cell>
          <cell r="D5847" t="str">
            <v>UN</v>
          </cell>
          <cell r="E5847">
            <v>0</v>
          </cell>
        </row>
        <row r="5848">
          <cell r="B5848" t="str">
            <v>526272</v>
          </cell>
          <cell r="C5848" t="str">
            <v>TUBO FOFO C/FG PN-10/JE D=350MM;L=3500MM (306KG)</v>
          </cell>
          <cell r="D5848" t="str">
            <v>UN</v>
          </cell>
          <cell r="E5848">
            <v>0</v>
          </cell>
        </row>
        <row r="5849">
          <cell r="B5849" t="str">
            <v>526273</v>
          </cell>
          <cell r="C5849" t="str">
            <v>TUBO FOFO C/FG PN-10/JE D=350MM;L=4000MM (344KG)</v>
          </cell>
          <cell r="D5849" t="str">
            <v>UN</v>
          </cell>
          <cell r="E5849">
            <v>0</v>
          </cell>
        </row>
        <row r="5850">
          <cell r="B5850" t="str">
            <v>526274</v>
          </cell>
          <cell r="C5850" t="str">
            <v>TUBO FOFO C/FG PN-10/JE D=350MM;L=4500MM (382KG)</v>
          </cell>
          <cell r="D5850" t="str">
            <v>UN</v>
          </cell>
          <cell r="E5850">
            <v>0</v>
          </cell>
        </row>
        <row r="5851">
          <cell r="B5851" t="str">
            <v>526275</v>
          </cell>
          <cell r="C5851" t="str">
            <v>TUBO FOFO C/FG PN-10/JE D=350MM;L=5000MM (420KG)</v>
          </cell>
          <cell r="D5851" t="str">
            <v>UN</v>
          </cell>
          <cell r="E5851">
            <v>0</v>
          </cell>
        </row>
        <row r="5852">
          <cell r="B5852" t="str">
            <v>526276</v>
          </cell>
          <cell r="C5852" t="str">
            <v>TUBO FOFO C/FG PN-10/JE D=350MM;L=5500MM (457KG)</v>
          </cell>
          <cell r="D5852" t="str">
            <v>UN</v>
          </cell>
          <cell r="E5852">
            <v>0</v>
          </cell>
        </row>
        <row r="5853">
          <cell r="B5853" t="str">
            <v>526277</v>
          </cell>
          <cell r="C5853" t="str">
            <v>TUBO FOFO C/FG PN-10/JE D=350MM;L=5800MM (480KG)</v>
          </cell>
          <cell r="D5853" t="str">
            <v>UN</v>
          </cell>
          <cell r="E5853">
            <v>0</v>
          </cell>
        </row>
        <row r="5854">
          <cell r="B5854" t="str">
            <v>526278</v>
          </cell>
          <cell r="C5854" t="str">
            <v>TUBO FOFO C/FG PN-10/JE D=400MM;L=1000MM (480KG)</v>
          </cell>
          <cell r="D5854" t="str">
            <v>UN</v>
          </cell>
          <cell r="E5854">
            <v>0</v>
          </cell>
        </row>
        <row r="5855">
          <cell r="B5855" t="str">
            <v>526279</v>
          </cell>
          <cell r="C5855" t="str">
            <v>TUBO FOFO C/FG PN-10/JE D=400MM;L=1500MM (185KG)</v>
          </cell>
          <cell r="D5855" t="str">
            <v>UN</v>
          </cell>
          <cell r="E5855">
            <v>0</v>
          </cell>
        </row>
        <row r="5856">
          <cell r="B5856" t="str">
            <v>526280</v>
          </cell>
          <cell r="C5856" t="str">
            <v>TUBO FOFO C/FG PN-10/JE D=400MM;L=2000MM (230KG)</v>
          </cell>
          <cell r="D5856" t="str">
            <v>UN</v>
          </cell>
          <cell r="E5856">
            <v>0</v>
          </cell>
        </row>
        <row r="5857">
          <cell r="B5857" t="str">
            <v>526281</v>
          </cell>
          <cell r="C5857" t="str">
            <v>TUBO FOFO C/FG PN-10/JE D=400MM;L=2500MM (275KG)</v>
          </cell>
          <cell r="D5857" t="str">
            <v>UN</v>
          </cell>
          <cell r="E5857">
            <v>0</v>
          </cell>
        </row>
        <row r="5858">
          <cell r="B5858" t="str">
            <v>526282</v>
          </cell>
          <cell r="C5858" t="str">
            <v>TUBO FOFO C/FG PN-10/JE D=400MM;L=3000MM (320KG)</v>
          </cell>
          <cell r="D5858" t="str">
            <v>UN</v>
          </cell>
          <cell r="E5858">
            <v>0</v>
          </cell>
        </row>
        <row r="5859">
          <cell r="B5859" t="str">
            <v>526283</v>
          </cell>
          <cell r="C5859" t="str">
            <v>TUBO FOFO C/FG PN-10/JE D=400MM;L=3500MM (364KG)</v>
          </cell>
          <cell r="D5859" t="str">
            <v>UN</v>
          </cell>
          <cell r="E5859">
            <v>0</v>
          </cell>
        </row>
        <row r="5860">
          <cell r="B5860" t="str">
            <v>526284</v>
          </cell>
          <cell r="C5860" t="str">
            <v>TUBO FOFO C/FG PN-10/JE D=400MM;L=4000MM (409KG)</v>
          </cell>
          <cell r="D5860" t="str">
            <v>UN</v>
          </cell>
          <cell r="E5860">
            <v>0</v>
          </cell>
        </row>
        <row r="5861">
          <cell r="B5861" t="str">
            <v>526285</v>
          </cell>
          <cell r="C5861" t="str">
            <v>TUBO FOFO C/FG PN-10/JE D=400MM;L=4500MM (454KG)</v>
          </cell>
          <cell r="D5861" t="str">
            <v>UN</v>
          </cell>
          <cell r="E5861">
            <v>0</v>
          </cell>
        </row>
        <row r="5862">
          <cell r="B5862" t="str">
            <v>526286</v>
          </cell>
          <cell r="C5862" t="str">
            <v>TUBO FOFO C/FG PN-10/JE D=400MM;L=5000MM (499KG)</v>
          </cell>
          <cell r="D5862" t="str">
            <v>UN</v>
          </cell>
          <cell r="E5862">
            <v>0</v>
          </cell>
        </row>
        <row r="5863">
          <cell r="B5863" t="str">
            <v>526287</v>
          </cell>
          <cell r="C5863" t="str">
            <v>TUBO FOFO C/FG PN-10/JE D=400MM;L=5500MM (543KG)</v>
          </cell>
          <cell r="D5863" t="str">
            <v>UN</v>
          </cell>
          <cell r="E5863">
            <v>0</v>
          </cell>
        </row>
        <row r="5864">
          <cell r="B5864" t="str">
            <v>526288</v>
          </cell>
          <cell r="C5864" t="str">
            <v>TUBO FOFO C/FG PN-10/JE D=400MM;L=5800MM (570KG)</v>
          </cell>
          <cell r="D5864" t="str">
            <v>UN</v>
          </cell>
          <cell r="E5864">
            <v>0</v>
          </cell>
        </row>
        <row r="5865">
          <cell r="B5865" t="str">
            <v>526289</v>
          </cell>
          <cell r="C5865" t="str">
            <v>TUBO FOFO C/FG PN-10/JE D=450MM;L=1000MM (168KG)</v>
          </cell>
          <cell r="D5865" t="str">
            <v>UN</v>
          </cell>
          <cell r="E5865">
            <v>0</v>
          </cell>
        </row>
        <row r="5866">
          <cell r="B5866" t="str">
            <v>526290</v>
          </cell>
          <cell r="C5866" t="str">
            <v>TUBO FOFO C/FG PN-10/JE D=450MM;L=1500MM (220KG)</v>
          </cell>
          <cell r="D5866" t="str">
            <v>UN</v>
          </cell>
          <cell r="E5866">
            <v>0</v>
          </cell>
        </row>
        <row r="5867">
          <cell r="B5867" t="str">
            <v>526291</v>
          </cell>
          <cell r="C5867" t="str">
            <v>TUBO FOFO C/FG PN-10/JE D=450MM;L=2000MM (272KG)</v>
          </cell>
          <cell r="D5867" t="str">
            <v>UN</v>
          </cell>
          <cell r="E5867">
            <v>0</v>
          </cell>
        </row>
        <row r="5868">
          <cell r="B5868" t="str">
            <v>526292</v>
          </cell>
          <cell r="C5868" t="str">
            <v>TUBO FOFO C/FG PN-10/JE D=450MM;L=2500MM (325KG)</v>
          </cell>
          <cell r="D5868" t="str">
            <v>UN</v>
          </cell>
          <cell r="E5868">
            <v>0</v>
          </cell>
        </row>
        <row r="5869">
          <cell r="B5869" t="str">
            <v>526293</v>
          </cell>
          <cell r="C5869" t="str">
            <v>TUBO FOFO C/FG PN-10/JE D=450MM;L=3000MM (378KG)</v>
          </cell>
          <cell r="D5869" t="str">
            <v>UN</v>
          </cell>
          <cell r="E5869">
            <v>0</v>
          </cell>
        </row>
        <row r="5870">
          <cell r="B5870" t="str">
            <v>526294</v>
          </cell>
          <cell r="C5870" t="str">
            <v>TUBO FOFO C/FG PN-10/JE D=450MM;L=3500MM (430KG)</v>
          </cell>
          <cell r="D5870" t="str">
            <v>UN</v>
          </cell>
          <cell r="E5870">
            <v>0</v>
          </cell>
        </row>
        <row r="5871">
          <cell r="B5871" t="str">
            <v>526295</v>
          </cell>
          <cell r="C5871" t="str">
            <v>TUBO FOFO C/FG PN-10/JE D=450MM;L=4000MM (483KG)</v>
          </cell>
          <cell r="D5871" t="str">
            <v>UN</v>
          </cell>
          <cell r="E5871">
            <v>0</v>
          </cell>
        </row>
        <row r="5872">
          <cell r="B5872" t="str">
            <v>526296</v>
          </cell>
          <cell r="C5872" t="str">
            <v>TUBO FOFO C/FG PN-10/JE D=450MM;L=4500MM (535KG)</v>
          </cell>
          <cell r="D5872" t="str">
            <v>UN</v>
          </cell>
          <cell r="E5872">
            <v>0</v>
          </cell>
        </row>
        <row r="5873">
          <cell r="B5873" t="str">
            <v>526297</v>
          </cell>
          <cell r="C5873" t="str">
            <v>TUBO FOFO C/FG PN-10/JE D=450MM;L=5000MM (588KG)</v>
          </cell>
          <cell r="D5873" t="str">
            <v>UN</v>
          </cell>
          <cell r="E5873">
            <v>0</v>
          </cell>
        </row>
        <row r="5874">
          <cell r="B5874" t="str">
            <v>526298</v>
          </cell>
          <cell r="C5874" t="str">
            <v>TUBO FOFO C/FG PN-10/JE D=450MM;L=5500MM (641KG)</v>
          </cell>
          <cell r="D5874" t="str">
            <v>UN</v>
          </cell>
          <cell r="E5874">
            <v>0</v>
          </cell>
        </row>
        <row r="5875">
          <cell r="B5875" t="str">
            <v>526299</v>
          </cell>
          <cell r="C5875" t="str">
            <v>TUBO FOFO C/FG PN-10/JE D=450MM;L=5800MM (672KG)</v>
          </cell>
          <cell r="D5875" t="str">
            <v>UN</v>
          </cell>
          <cell r="E5875">
            <v>0</v>
          </cell>
        </row>
        <row r="5876">
          <cell r="B5876" t="str">
            <v>526301</v>
          </cell>
          <cell r="C5876" t="str">
            <v>TUBO FOFO C/FG PN-10/JE D=500MM;L=1000MM (193KG)</v>
          </cell>
          <cell r="D5876" t="str">
            <v>UN</v>
          </cell>
          <cell r="E5876">
            <v>0</v>
          </cell>
        </row>
        <row r="5877">
          <cell r="B5877" t="str">
            <v>526302</v>
          </cell>
          <cell r="C5877" t="str">
            <v>TUBO FOFO C/FG PN-10/JE D=500MM;L=1500MM (254KG)</v>
          </cell>
          <cell r="D5877" t="str">
            <v>UN</v>
          </cell>
          <cell r="E5877">
            <v>0</v>
          </cell>
        </row>
        <row r="5878">
          <cell r="B5878" t="str">
            <v>526303</v>
          </cell>
          <cell r="C5878" t="str">
            <v>TUBO FOFO C/FG PN-10/JE D=500MM;L=2000MM (314KG)</v>
          </cell>
          <cell r="D5878" t="str">
            <v>UN</v>
          </cell>
          <cell r="E5878">
            <v>0</v>
          </cell>
        </row>
        <row r="5879">
          <cell r="B5879" t="str">
            <v>526304</v>
          </cell>
          <cell r="C5879" t="str">
            <v>TUBO FOFO C/FG PN-10/JE D=500MM;L=2500MM (376KG)</v>
          </cell>
          <cell r="D5879" t="str">
            <v>UN</v>
          </cell>
          <cell r="E5879">
            <v>0</v>
          </cell>
        </row>
        <row r="5880">
          <cell r="B5880" t="str">
            <v>526305</v>
          </cell>
          <cell r="C5880" t="str">
            <v>TUBO FOFO C/FG PN-10/JE D=500MM;L=3000MM (436KG)</v>
          </cell>
          <cell r="D5880" t="str">
            <v>UN</v>
          </cell>
          <cell r="E5880">
            <v>0</v>
          </cell>
        </row>
        <row r="5881">
          <cell r="B5881" t="str">
            <v>526306</v>
          </cell>
          <cell r="C5881" t="str">
            <v>TUBO FOFO C/FG PN-10/JE D=500MM;L=3500MM (497KG)</v>
          </cell>
          <cell r="D5881" t="str">
            <v>UN</v>
          </cell>
          <cell r="E5881">
            <v>0</v>
          </cell>
        </row>
        <row r="5882">
          <cell r="B5882" t="str">
            <v>526307</v>
          </cell>
          <cell r="C5882" t="str">
            <v>TUBO FOFO C/FG PN-10/JE D=500MM;L=4000MM (558KG)</v>
          </cell>
          <cell r="D5882" t="str">
            <v>UN</v>
          </cell>
          <cell r="E5882">
            <v>0</v>
          </cell>
        </row>
        <row r="5883">
          <cell r="B5883" t="str">
            <v>526308</v>
          </cell>
          <cell r="C5883" t="str">
            <v>TUBO FOFO C/FG PN-10/JE D=500MM;L=4500MM (619KG)</v>
          </cell>
          <cell r="D5883" t="str">
            <v>UN</v>
          </cell>
          <cell r="E5883">
            <v>0</v>
          </cell>
        </row>
        <row r="5884">
          <cell r="B5884" t="str">
            <v>526309</v>
          </cell>
          <cell r="C5884" t="str">
            <v>TUBO FOFO C/FG PN-10/JE D=500MM;L=5000MM (680KG)</v>
          </cell>
          <cell r="D5884" t="str">
            <v>UN</v>
          </cell>
          <cell r="E5884">
            <v>0</v>
          </cell>
        </row>
        <row r="5885">
          <cell r="B5885" t="str">
            <v>526310</v>
          </cell>
          <cell r="C5885" t="str">
            <v>TUBO FOFO C/FG PN-10/JE D=500MM;L=5500MM (741KG)</v>
          </cell>
          <cell r="D5885" t="str">
            <v>UN</v>
          </cell>
          <cell r="E5885">
            <v>0</v>
          </cell>
        </row>
        <row r="5886">
          <cell r="B5886" t="str">
            <v>526311</v>
          </cell>
          <cell r="C5886" t="str">
            <v>TUBO FOFO C/FG PN-10/JE D=500MM;L=5800MM (777KG)</v>
          </cell>
          <cell r="D5886" t="str">
            <v>UN</v>
          </cell>
          <cell r="E5886">
            <v>0</v>
          </cell>
        </row>
        <row r="5887">
          <cell r="B5887" t="str">
            <v>526312</v>
          </cell>
          <cell r="C5887" t="str">
            <v>TUBO FOFO C/FG PN-10/JE D=600MM;L=1000MM (256KG)</v>
          </cell>
          <cell r="D5887" t="str">
            <v>UN</v>
          </cell>
          <cell r="E5887">
            <v>0</v>
          </cell>
        </row>
        <row r="5888">
          <cell r="B5888" t="str">
            <v>526313</v>
          </cell>
          <cell r="C5888" t="str">
            <v>TUBO FOFO C/FG PN-10/JE D=600MM;L=1500MM (335KG)</v>
          </cell>
          <cell r="D5888" t="str">
            <v>UN</v>
          </cell>
          <cell r="E5888">
            <v>0</v>
          </cell>
        </row>
        <row r="5889">
          <cell r="B5889" t="str">
            <v>526314</v>
          </cell>
          <cell r="C5889" t="str">
            <v>TUBO FOFO C/FG PN-10/JE D=600MM;L=2000MM (414KG)</v>
          </cell>
          <cell r="D5889" t="str">
            <v>UN</v>
          </cell>
          <cell r="E5889">
            <v>0</v>
          </cell>
        </row>
        <row r="5890">
          <cell r="B5890" t="str">
            <v>526315</v>
          </cell>
          <cell r="C5890" t="str">
            <v>TUBO FOFO C/FG PN-10/JE D=600MM;L=2500MM (493KG)</v>
          </cell>
          <cell r="D5890" t="str">
            <v>UN</v>
          </cell>
          <cell r="E5890">
            <v>0</v>
          </cell>
        </row>
        <row r="5891">
          <cell r="B5891" t="str">
            <v>526316</v>
          </cell>
          <cell r="C5891" t="str">
            <v>TUBO FOFO C/FG PN-10/JE D=600MM;L=3000MM (572KG)</v>
          </cell>
          <cell r="D5891" t="str">
            <v>UN</v>
          </cell>
          <cell r="E5891">
            <v>0</v>
          </cell>
        </row>
        <row r="5892">
          <cell r="B5892" t="str">
            <v>526317</v>
          </cell>
          <cell r="C5892" t="str">
            <v>TUBO FOFO C/FG PN-10/JE D=600MM;L=3500MM (651KG)</v>
          </cell>
          <cell r="D5892" t="str">
            <v>UN</v>
          </cell>
          <cell r="E5892">
            <v>0</v>
          </cell>
        </row>
        <row r="5893">
          <cell r="B5893" t="str">
            <v>526318</v>
          </cell>
          <cell r="C5893" t="str">
            <v>TUBO FOFO C/FG PN-10/JE D=600MM;L=4000MM (730KG)</v>
          </cell>
          <cell r="D5893" t="str">
            <v>UN</v>
          </cell>
          <cell r="E5893">
            <v>0</v>
          </cell>
        </row>
        <row r="5894">
          <cell r="B5894" t="str">
            <v>526319</v>
          </cell>
          <cell r="C5894" t="str">
            <v>TUBO FOFO C/FG PN-10/JE D=600MM;L=4500MM (809KG)</v>
          </cell>
          <cell r="D5894" t="str">
            <v>UN</v>
          </cell>
          <cell r="E5894">
            <v>0</v>
          </cell>
        </row>
        <row r="5895">
          <cell r="B5895" t="str">
            <v>526320</v>
          </cell>
          <cell r="C5895" t="str">
            <v>TUBO FOFO C/FG PN-10/JE D=600MM;L=5000MM (888KG)</v>
          </cell>
          <cell r="D5895" t="str">
            <v>UN</v>
          </cell>
          <cell r="E5895">
            <v>0</v>
          </cell>
        </row>
        <row r="5896">
          <cell r="B5896" t="str">
            <v>526321</v>
          </cell>
          <cell r="C5896" t="str">
            <v>TUBO FOFO C/FG PN-10/JE D=600MM;L=5500MM (967KG)</v>
          </cell>
          <cell r="D5896" t="str">
            <v>UN</v>
          </cell>
          <cell r="E5896">
            <v>0</v>
          </cell>
        </row>
        <row r="5897">
          <cell r="B5897" t="str">
            <v>526322</v>
          </cell>
          <cell r="C5897" t="str">
            <v>TUBO FOFO C/FG PN-10/JE D=600MM;L=5800MM (1014KG)</v>
          </cell>
          <cell r="D5897" t="str">
            <v>UN</v>
          </cell>
          <cell r="E5897">
            <v>0</v>
          </cell>
        </row>
        <row r="5898">
          <cell r="B5898" t="str">
            <v>526323</v>
          </cell>
          <cell r="C5898" t="str">
            <v>TUBO FOFO C/FG PN-10/JE D=700MM;L=1000MM (347KG)</v>
          </cell>
          <cell r="D5898" t="str">
            <v>UN</v>
          </cell>
          <cell r="E5898">
            <v>0</v>
          </cell>
        </row>
        <row r="5899">
          <cell r="B5899" t="str">
            <v>526324</v>
          </cell>
          <cell r="C5899" t="str">
            <v>TUBO FOFO C/FG PN-10/JE D=700MM;L=1500MM (477KG)</v>
          </cell>
          <cell r="D5899" t="str">
            <v>UN</v>
          </cell>
          <cell r="E5899">
            <v>0</v>
          </cell>
        </row>
        <row r="5900">
          <cell r="B5900" t="str">
            <v>526325</v>
          </cell>
          <cell r="C5900" t="str">
            <v>TUBO FOFO C/FG PN-10/JE D=700MM;L=2000MM (675KG)</v>
          </cell>
          <cell r="D5900" t="str">
            <v>UN</v>
          </cell>
          <cell r="E5900">
            <v>0</v>
          </cell>
        </row>
        <row r="5901">
          <cell r="B5901" t="str">
            <v>526326</v>
          </cell>
          <cell r="C5901" t="str">
            <v>TUBO FOFO C/FG PN-10/JE D=700MM;L=2500MM (738KG)</v>
          </cell>
          <cell r="D5901" t="str">
            <v>UN</v>
          </cell>
          <cell r="E5901">
            <v>0</v>
          </cell>
        </row>
        <row r="5902">
          <cell r="B5902" t="str">
            <v>526327</v>
          </cell>
          <cell r="C5902" t="str">
            <v>TUBO FOFO C/FG PN-10/JE D=700MM;L=3000MM (868KG)</v>
          </cell>
          <cell r="D5902" t="str">
            <v>UN</v>
          </cell>
          <cell r="E5902">
            <v>0</v>
          </cell>
        </row>
        <row r="5903">
          <cell r="B5903" t="str">
            <v>526328</v>
          </cell>
          <cell r="C5903" t="str">
            <v>TUBO FOFO C/FG PN-10/JE D=700MM;L=3500MM (998KG)</v>
          </cell>
          <cell r="D5903" t="str">
            <v>UN</v>
          </cell>
          <cell r="E5903">
            <v>0</v>
          </cell>
        </row>
        <row r="5904">
          <cell r="B5904" t="str">
            <v>526329</v>
          </cell>
          <cell r="C5904" t="str">
            <v>TUBO FOFO C/FG PN-10/JE D=700MM;L=4000MM (1128KG)</v>
          </cell>
          <cell r="D5904" t="str">
            <v>UN</v>
          </cell>
          <cell r="E5904">
            <v>0</v>
          </cell>
        </row>
        <row r="5905">
          <cell r="B5905" t="str">
            <v>526330</v>
          </cell>
          <cell r="C5905" t="str">
            <v>TUBO FOFO C/FG PN-10/JE D=700MM;L=4500MM (1258KG)</v>
          </cell>
          <cell r="D5905" t="str">
            <v>UN</v>
          </cell>
          <cell r="E5905">
            <v>0</v>
          </cell>
        </row>
        <row r="5906">
          <cell r="B5906" t="str">
            <v>526331</v>
          </cell>
          <cell r="C5906" t="str">
            <v>TUBO FOFO C/FG PN-10/JE D=700MM;L=5500MM (1518KG)</v>
          </cell>
          <cell r="D5906" t="str">
            <v>UN</v>
          </cell>
          <cell r="E5906">
            <v>0</v>
          </cell>
        </row>
        <row r="5907">
          <cell r="B5907" t="str">
            <v>526332</v>
          </cell>
          <cell r="C5907" t="str">
            <v>TUBO FOFO C/FG PN-10/JE D=700MM;L=6000MM (1647KG)</v>
          </cell>
          <cell r="D5907" t="str">
            <v>UN</v>
          </cell>
          <cell r="E5907">
            <v>0</v>
          </cell>
        </row>
        <row r="5908">
          <cell r="B5908" t="str">
            <v>526333</v>
          </cell>
          <cell r="C5908" t="str">
            <v>TUBO FOFO C/FG PN-10/JE D=700MM;L=6500MM (1778KG)</v>
          </cell>
          <cell r="D5908" t="str">
            <v>UN</v>
          </cell>
          <cell r="E5908">
            <v>0</v>
          </cell>
        </row>
        <row r="5909">
          <cell r="B5909" t="str">
            <v>526334</v>
          </cell>
          <cell r="C5909" t="str">
            <v>TUBO FOFO C/FG PN-10/JE D=700MM;L=6800MM (1856KG)</v>
          </cell>
          <cell r="D5909" t="str">
            <v>UN</v>
          </cell>
          <cell r="E5909">
            <v>0</v>
          </cell>
        </row>
        <row r="5910">
          <cell r="B5910" t="str">
            <v>526335</v>
          </cell>
          <cell r="C5910" t="str">
            <v>TUBO FOFO C/FG PN-10/JE D=800MM;L=1000MM (432KG)</v>
          </cell>
          <cell r="D5910" t="str">
            <v>UN</v>
          </cell>
          <cell r="E5910">
            <v>0</v>
          </cell>
        </row>
        <row r="5911">
          <cell r="B5911" t="str">
            <v>526336</v>
          </cell>
          <cell r="C5911" t="str">
            <v>TUBO FOFO C/FG PN-10/JE D=800MM;L=1500MM (591KG)</v>
          </cell>
          <cell r="D5911" t="str">
            <v>UN</v>
          </cell>
          <cell r="E5911">
            <v>0</v>
          </cell>
        </row>
        <row r="5912">
          <cell r="B5912" t="str">
            <v>526337</v>
          </cell>
          <cell r="C5912" t="str">
            <v>TUBO FOFO C/FG PN-10/JE D=800MM;L=2000MM (750KG)</v>
          </cell>
          <cell r="D5912" t="str">
            <v>UN</v>
          </cell>
          <cell r="E5912">
            <v>0</v>
          </cell>
        </row>
        <row r="5913">
          <cell r="B5913" t="str">
            <v>526338</v>
          </cell>
          <cell r="C5913" t="str">
            <v>TUBO FOFO C/FG PN-10/JE D=800MM;L=2500MM (910KG)</v>
          </cell>
          <cell r="D5913" t="str">
            <v>UN</v>
          </cell>
          <cell r="E5913">
            <v>0</v>
          </cell>
        </row>
        <row r="5914">
          <cell r="B5914" t="str">
            <v>526339</v>
          </cell>
          <cell r="C5914" t="str">
            <v>TUBO FOFO C/FG PN-10/JE D=800MM;L=3000MM (1069KG)</v>
          </cell>
          <cell r="D5914" t="str">
            <v>UN</v>
          </cell>
          <cell r="E5914">
            <v>0</v>
          </cell>
        </row>
        <row r="5915">
          <cell r="B5915" t="str">
            <v>526340</v>
          </cell>
          <cell r="C5915" t="str">
            <v>TUBO FOFO C/FG PN-10/JE D=800MM;L=3500MM (1229KG)</v>
          </cell>
          <cell r="D5915" t="str">
            <v>UN</v>
          </cell>
          <cell r="E5915">
            <v>0</v>
          </cell>
        </row>
        <row r="5916">
          <cell r="B5916" t="str">
            <v>526341</v>
          </cell>
          <cell r="C5916" t="str">
            <v>TUBO FOFO C/FG PN-10/JE D=800MM;L=4000MM (1388KG)</v>
          </cell>
          <cell r="D5916" t="str">
            <v>UN</v>
          </cell>
          <cell r="E5916">
            <v>0</v>
          </cell>
        </row>
        <row r="5917">
          <cell r="B5917" t="str">
            <v>526342</v>
          </cell>
          <cell r="C5917" t="str">
            <v>TUBO FOFO C/FG PN-10/JE D=800MM;L=4500MM (1548KG)</v>
          </cell>
          <cell r="D5917" t="str">
            <v>UN</v>
          </cell>
          <cell r="E5917">
            <v>0</v>
          </cell>
        </row>
        <row r="5918">
          <cell r="B5918" t="str">
            <v>526343</v>
          </cell>
          <cell r="C5918" t="str">
            <v>TUBO FOFO C/FG PN-10/JE D=800MM;L=5000MM (1707KG)</v>
          </cell>
          <cell r="D5918" t="str">
            <v>UN</v>
          </cell>
          <cell r="E5918">
            <v>0</v>
          </cell>
        </row>
        <row r="5919">
          <cell r="B5919" t="str">
            <v>526344</v>
          </cell>
          <cell r="C5919" t="str">
            <v>TUBO FOFO C/FG PN-10/JE D=800MM;L=5500MM (1867KG)</v>
          </cell>
          <cell r="D5919" t="str">
            <v>UN</v>
          </cell>
          <cell r="E5919">
            <v>0</v>
          </cell>
        </row>
        <row r="5920">
          <cell r="B5920" t="str">
            <v>526345</v>
          </cell>
          <cell r="C5920" t="str">
            <v>TUBO FOFO C/FG PN-10/JE D=800MM;L=6000MM (1956KG)</v>
          </cell>
          <cell r="D5920" t="str">
            <v>UN</v>
          </cell>
          <cell r="E5920">
            <v>0</v>
          </cell>
        </row>
        <row r="5921">
          <cell r="B5921" t="str">
            <v>526346</v>
          </cell>
          <cell r="C5921" t="str">
            <v>TUBO FOFO C/FG PN-10/JE D=800MM;L=6500MM (2185KG)</v>
          </cell>
          <cell r="D5921" t="str">
            <v>UN</v>
          </cell>
          <cell r="E5921">
            <v>0</v>
          </cell>
        </row>
        <row r="5922">
          <cell r="B5922" t="str">
            <v>526347</v>
          </cell>
          <cell r="C5922" t="str">
            <v>TUBO FOFO C/FG PN-10/JE D=800MM;L=6800MM (2281KG)</v>
          </cell>
          <cell r="D5922" t="str">
            <v>UN</v>
          </cell>
          <cell r="E5922">
            <v>0</v>
          </cell>
        </row>
        <row r="5923">
          <cell r="B5923" t="str">
            <v>526348</v>
          </cell>
          <cell r="C5923" t="str">
            <v>TUBO FOFO C/FG PN-10/JE D=900MM;L=1000MM (527KG)</v>
          </cell>
          <cell r="D5923" t="str">
            <v>UN</v>
          </cell>
          <cell r="E5923">
            <v>0</v>
          </cell>
        </row>
        <row r="5924">
          <cell r="B5924" t="str">
            <v>526349</v>
          </cell>
          <cell r="C5924" t="str">
            <v>TUBO FOFO C/FG PN-10/JE D=900MM;L=1500MM (718KG)</v>
          </cell>
          <cell r="D5924" t="str">
            <v>UN</v>
          </cell>
          <cell r="E5924">
            <v>0</v>
          </cell>
        </row>
        <row r="5925">
          <cell r="B5925" t="str">
            <v>526350</v>
          </cell>
          <cell r="C5925" t="str">
            <v>TUBO FOFO C/FG PN-10/JE D=900MM;L=2000MM (910KG)</v>
          </cell>
          <cell r="D5925" t="str">
            <v>UN</v>
          </cell>
          <cell r="E5925">
            <v>0</v>
          </cell>
        </row>
        <row r="5926">
          <cell r="B5926" t="str">
            <v>526351</v>
          </cell>
          <cell r="C5926" t="str">
            <v>TUBO FOFO C/FG PN-10/JE D=900MM;L=2500MM (1101KG)</v>
          </cell>
          <cell r="D5926" t="str">
            <v>UN</v>
          </cell>
          <cell r="E5926">
            <v>0</v>
          </cell>
        </row>
        <row r="5927">
          <cell r="B5927" t="str">
            <v>526352</v>
          </cell>
          <cell r="C5927" t="str">
            <v>TUBO FOFO C/FG PN-10/JE D=900MM;L=3000MM (1293KG)</v>
          </cell>
          <cell r="D5927" t="str">
            <v>UN</v>
          </cell>
          <cell r="E5927">
            <v>0</v>
          </cell>
        </row>
        <row r="5928">
          <cell r="B5928" t="str">
            <v>526353</v>
          </cell>
          <cell r="C5928" t="str">
            <v>TUBO FOFO C/FG PN-10/JE D=900MM;L=3500MM (1446KG)</v>
          </cell>
          <cell r="D5928" t="str">
            <v>UN</v>
          </cell>
          <cell r="E5928">
            <v>0</v>
          </cell>
        </row>
        <row r="5929">
          <cell r="B5929" t="str">
            <v>526354</v>
          </cell>
          <cell r="C5929" t="str">
            <v>TUBO FOFO C/FG PN-10/JE D=900MM;L=4000MM (1676KG)</v>
          </cell>
          <cell r="D5929" t="str">
            <v>UN</v>
          </cell>
          <cell r="E5929">
            <v>0</v>
          </cell>
        </row>
        <row r="5930">
          <cell r="B5930" t="str">
            <v>526355</v>
          </cell>
          <cell r="C5930" t="str">
            <v>TUBO FOFO C/FG PN-10/JE D=900MM;L=4500MM (1867KG)</v>
          </cell>
          <cell r="D5930" t="str">
            <v>UN</v>
          </cell>
          <cell r="E5930">
            <v>0</v>
          </cell>
        </row>
        <row r="5931">
          <cell r="B5931" t="str">
            <v>526356</v>
          </cell>
          <cell r="C5931" t="str">
            <v>TUBO FOFO C/FG PN-10/JE D=900MM;L=5000MM (2058KG)</v>
          </cell>
          <cell r="D5931" t="str">
            <v>UN</v>
          </cell>
          <cell r="E5931">
            <v>0</v>
          </cell>
        </row>
        <row r="5932">
          <cell r="B5932" t="str">
            <v>526357</v>
          </cell>
          <cell r="C5932" t="str">
            <v>TUBO FOFO C/FG PN-10/JE D=900MM;L=5500MM (2250KG)</v>
          </cell>
          <cell r="D5932" t="str">
            <v>UN</v>
          </cell>
          <cell r="E5932">
            <v>0</v>
          </cell>
        </row>
        <row r="5933">
          <cell r="B5933" t="str">
            <v>526358</v>
          </cell>
          <cell r="C5933" t="str">
            <v>TUBO FOFO C/FG PN-10/JE D=900MM;L=6000MM (2442KG)</v>
          </cell>
          <cell r="D5933" t="str">
            <v>UN</v>
          </cell>
          <cell r="E5933">
            <v>0</v>
          </cell>
        </row>
        <row r="5934">
          <cell r="B5934" t="str">
            <v>526359</v>
          </cell>
          <cell r="C5934" t="str">
            <v>TUBO FOFO C/FG PN-10/JE D=900MM;L=6500MM (2633KG)</v>
          </cell>
          <cell r="D5934" t="str">
            <v>UN</v>
          </cell>
          <cell r="E5934">
            <v>0</v>
          </cell>
        </row>
        <row r="5935">
          <cell r="B5935" t="str">
            <v>526360</v>
          </cell>
          <cell r="C5935" t="str">
            <v>TUBO FOFO C/FG PN-10/JE D=900MM;L=6800MM (2748KG)</v>
          </cell>
          <cell r="D5935" t="str">
            <v>UN</v>
          </cell>
          <cell r="E5935">
            <v>0</v>
          </cell>
        </row>
        <row r="5936">
          <cell r="B5936" t="str">
            <v>526361</v>
          </cell>
          <cell r="C5936" t="str">
            <v>TUBO FOFO C/FG PN-10/JE D=1000MM;L=1000MM (625KG)</v>
          </cell>
          <cell r="D5936" t="str">
            <v>UN</v>
          </cell>
          <cell r="E5936">
            <v>0</v>
          </cell>
        </row>
        <row r="5937">
          <cell r="B5937" t="str">
            <v>526362</v>
          </cell>
          <cell r="C5937" t="str">
            <v>TUBO FOFO C/FG PN-10/JE D=1000MM;L=1500MM (851KG)</v>
          </cell>
          <cell r="D5937" t="str">
            <v>UN</v>
          </cell>
          <cell r="E5937">
            <v>0</v>
          </cell>
        </row>
        <row r="5938">
          <cell r="B5938" t="str">
            <v>526363</v>
          </cell>
          <cell r="C5938" t="str">
            <v>TUBO FOFO C/FG PN-10/JE D=1000MM;L=2000MM (1078KG)</v>
          </cell>
          <cell r="D5938" t="str">
            <v>UN</v>
          </cell>
          <cell r="E5938">
            <v>0</v>
          </cell>
        </row>
        <row r="5939">
          <cell r="B5939" t="str">
            <v>526364</v>
          </cell>
          <cell r="C5939" t="str">
            <v>TUBO FOFO C/FG PN-10/JE D=1000MM;L=2500MM (1304KG)</v>
          </cell>
          <cell r="D5939" t="str">
            <v>UN</v>
          </cell>
          <cell r="E5939">
            <v>0</v>
          </cell>
        </row>
        <row r="5940">
          <cell r="B5940" t="str">
            <v>526365</v>
          </cell>
          <cell r="C5940" t="str">
            <v>TUBO FOFO C/FG PN-10/JE D=1000MM;L=3000MM (1530KG)</v>
          </cell>
          <cell r="D5940" t="str">
            <v>UN</v>
          </cell>
          <cell r="E5940">
            <v>0</v>
          </cell>
        </row>
        <row r="5941">
          <cell r="B5941" t="str">
            <v>526366</v>
          </cell>
          <cell r="C5941" t="str">
            <v>TUBO FOFO C/FG PN-10/JE D=1000MM;L=3500MM (1756KG)</v>
          </cell>
          <cell r="D5941" t="str">
            <v>UN</v>
          </cell>
          <cell r="E5941">
            <v>0</v>
          </cell>
        </row>
        <row r="5942">
          <cell r="B5942" t="str">
            <v>526367</v>
          </cell>
          <cell r="C5942" t="str">
            <v>TUBO FOFO C/FG PN-10/JE D=1000MM;L=4000MM (1982KG)</v>
          </cell>
          <cell r="D5942" t="str">
            <v>UN</v>
          </cell>
          <cell r="E5942">
            <v>0</v>
          </cell>
        </row>
        <row r="5943">
          <cell r="B5943" t="str">
            <v>526368</v>
          </cell>
          <cell r="C5943" t="str">
            <v>TUBO FOFO C/FG PN-10/JE D=1000MM;L=4500MM (2208KG)</v>
          </cell>
          <cell r="D5943" t="str">
            <v>UN</v>
          </cell>
          <cell r="E5943">
            <v>0</v>
          </cell>
        </row>
        <row r="5944">
          <cell r="B5944" t="str">
            <v>526369</v>
          </cell>
          <cell r="C5944" t="str">
            <v>TUBO FOFO C/FG PN-10/JE D=1000MM;L=5000MM (2435KG)</v>
          </cell>
          <cell r="D5944" t="str">
            <v>UN</v>
          </cell>
          <cell r="E5944">
            <v>0</v>
          </cell>
        </row>
        <row r="5945">
          <cell r="B5945" t="str">
            <v>526370</v>
          </cell>
          <cell r="C5945" t="str">
            <v>TUBO FOFO C/FG PN-10/JE D=1000MM;L=5500MM (2661KG)</v>
          </cell>
          <cell r="D5945" t="str">
            <v>UN</v>
          </cell>
          <cell r="E5945">
            <v>0</v>
          </cell>
        </row>
        <row r="5946">
          <cell r="B5946" t="str">
            <v>526371</v>
          </cell>
          <cell r="C5946" t="str">
            <v>TUBO FOFO C/FG PN-10/JE D=1000MM;L=6000MM (2887KG)</v>
          </cell>
          <cell r="D5946" t="str">
            <v>UN</v>
          </cell>
          <cell r="E5946">
            <v>0</v>
          </cell>
        </row>
        <row r="5947">
          <cell r="B5947" t="str">
            <v>526372</v>
          </cell>
          <cell r="C5947" t="str">
            <v>TUBO FOFO C/FG PN-10/JE D=1000MM;L=6500MM (3113KG)</v>
          </cell>
          <cell r="D5947" t="str">
            <v>UN</v>
          </cell>
          <cell r="E5947">
            <v>0</v>
          </cell>
        </row>
        <row r="5948">
          <cell r="B5948" t="str">
            <v>526373</v>
          </cell>
          <cell r="C5948" t="str">
            <v>TUBO FOFO C/FG PN-10/JE D=1000MM;L=6800MM (3249KG)</v>
          </cell>
          <cell r="D5948" t="str">
            <v>UN</v>
          </cell>
          <cell r="E5948">
            <v>0</v>
          </cell>
        </row>
        <row r="5949">
          <cell r="B5949" t="str">
            <v>526374</v>
          </cell>
          <cell r="C5949" t="str">
            <v>TUBO FOFO C/FG PN-10/JE D=1200MM;L=1000MM (862KG)</v>
          </cell>
          <cell r="D5949" t="str">
            <v>UN</v>
          </cell>
          <cell r="E5949">
            <v>0</v>
          </cell>
        </row>
        <row r="5950">
          <cell r="B5950" t="str">
            <v>526375</v>
          </cell>
          <cell r="C5950" t="str">
            <v>TUBO FOFO C/FG PN-10/JE D=1200MM;L=1500MM (1166KG)</v>
          </cell>
          <cell r="D5950" t="str">
            <v>UN</v>
          </cell>
          <cell r="E5950">
            <v>0</v>
          </cell>
        </row>
        <row r="5951">
          <cell r="B5951" t="str">
            <v>526376</v>
          </cell>
          <cell r="C5951" t="str">
            <v>TUBO FOFO C/FG PN-10/JE D=1200MM;L=2000MM (1470KG)</v>
          </cell>
          <cell r="D5951" t="str">
            <v>UN</v>
          </cell>
          <cell r="E5951">
            <v>0</v>
          </cell>
        </row>
        <row r="5952">
          <cell r="B5952" t="str">
            <v>526377</v>
          </cell>
          <cell r="C5952" t="str">
            <v>TUBO FOFO C/FG PN-10/JE D=1200MM;L=2500MM (1773KG)</v>
          </cell>
          <cell r="D5952" t="str">
            <v>UN</v>
          </cell>
          <cell r="E5952">
            <v>0</v>
          </cell>
        </row>
        <row r="5953">
          <cell r="B5953" t="str">
            <v>526378</v>
          </cell>
          <cell r="C5953" t="str">
            <v>TUBO FOFO C/FG PN-10/JE D=1200MM;L=3000MM (2077KG)</v>
          </cell>
          <cell r="D5953" t="str">
            <v>UN</v>
          </cell>
          <cell r="E5953">
            <v>0</v>
          </cell>
        </row>
        <row r="5954">
          <cell r="B5954" t="str">
            <v>526379</v>
          </cell>
          <cell r="C5954" t="str">
            <v>TUBO FOFO C/FG PN-10/JE D=1200MM;L=3500MM (2381KG)</v>
          </cell>
          <cell r="D5954" t="str">
            <v>UN</v>
          </cell>
          <cell r="E5954">
            <v>0</v>
          </cell>
        </row>
        <row r="5955">
          <cell r="B5955" t="str">
            <v>526380</v>
          </cell>
          <cell r="C5955" t="str">
            <v>TUBO FOFO C/FG PN-10/JE D=1200MM;L=4000MM (2685KG)</v>
          </cell>
          <cell r="D5955" t="str">
            <v>UN</v>
          </cell>
          <cell r="E5955">
            <v>0</v>
          </cell>
        </row>
        <row r="5956">
          <cell r="B5956" t="str">
            <v>526381</v>
          </cell>
          <cell r="C5956" t="str">
            <v>TUBO FOFO C/FG PN-10/JE D=1200MM;L=4500MM (2989KG)</v>
          </cell>
          <cell r="D5956" t="str">
            <v>UN</v>
          </cell>
          <cell r="E5956">
            <v>0</v>
          </cell>
        </row>
        <row r="5957">
          <cell r="B5957" t="str">
            <v>526382</v>
          </cell>
          <cell r="C5957" t="str">
            <v>TUBO FOFO C/FG PN-10/JE D=1200MM;L=5000MM (3493KG)</v>
          </cell>
          <cell r="D5957" t="str">
            <v>UN</v>
          </cell>
          <cell r="E5957">
            <v>0</v>
          </cell>
        </row>
        <row r="5958">
          <cell r="B5958" t="str">
            <v>526383</v>
          </cell>
          <cell r="C5958" t="str">
            <v>TUBO FOFO C/FG PN-10/JE D=1200MM;L=5500MM (3597KG)</v>
          </cell>
          <cell r="D5958" t="str">
            <v>UN</v>
          </cell>
          <cell r="E5958">
            <v>0</v>
          </cell>
        </row>
        <row r="5959">
          <cell r="B5959" t="str">
            <v>526384</v>
          </cell>
          <cell r="C5959" t="str">
            <v>TUBO FOFO C/FG PN-10/JE D=1200MM;L=6000MM (3901KG)</v>
          </cell>
          <cell r="D5959" t="str">
            <v>UN</v>
          </cell>
          <cell r="E5959">
            <v>0</v>
          </cell>
        </row>
        <row r="5960">
          <cell r="B5960" t="str">
            <v>526385</v>
          </cell>
          <cell r="C5960" t="str">
            <v>TUBO FOFO C/FG PN-10/JE D=1200MM;L=6500MM (4205KG)</v>
          </cell>
          <cell r="D5960" t="str">
            <v>UN</v>
          </cell>
          <cell r="E5960">
            <v>0</v>
          </cell>
        </row>
        <row r="5961">
          <cell r="B5961" t="str">
            <v>526386</v>
          </cell>
          <cell r="C5961" t="str">
            <v>TUBO FOFO C/FG PN-10/JE D=1200MM;L=6800MM (4387KG)</v>
          </cell>
          <cell r="D5961" t="str">
            <v>UN</v>
          </cell>
          <cell r="E5961">
            <v>0</v>
          </cell>
        </row>
        <row r="5963">
          <cell r="B5963" t="str">
            <v>526400</v>
          </cell>
          <cell r="C5963" t="str">
            <v>TUBOS  FOFO C/FLANGE  PN-10 E PONTA  (C31 - METALURGICA 100%)</v>
          </cell>
        </row>
        <row r="5964">
          <cell r="B5964" t="str">
            <v>526401</v>
          </cell>
          <cell r="C5964" t="str">
            <v>TUBO FOFO C/FG PN-10/PT D=80MM;L=1000MM (17KG)</v>
          </cell>
          <cell r="D5964" t="str">
            <v>UN</v>
          </cell>
          <cell r="E5964">
            <v>359.62</v>
          </cell>
        </row>
        <row r="5965">
          <cell r="B5965" t="str">
            <v>526402</v>
          </cell>
          <cell r="C5965" t="str">
            <v>TUBO FOFO C/FG PN-10/PT D=80MM;L=1500MM (23KG)</v>
          </cell>
          <cell r="D5965" t="str">
            <v>UN</v>
          </cell>
          <cell r="E5965">
            <v>438.56</v>
          </cell>
        </row>
        <row r="5966">
          <cell r="B5966" t="str">
            <v>526403</v>
          </cell>
          <cell r="C5966" t="str">
            <v>TUBO FOFO C/FG PN-10/PT D=80MM;L=2000MM (30KG)</v>
          </cell>
          <cell r="D5966" t="str">
            <v>UN</v>
          </cell>
          <cell r="E5966">
            <v>517.34</v>
          </cell>
        </row>
        <row r="5967">
          <cell r="B5967" t="str">
            <v>526404</v>
          </cell>
          <cell r="C5967" t="str">
            <v>TUBO FOFO C/FG PN-10/PT D=80MM;L=2500MM (36KG)</v>
          </cell>
          <cell r="D5967" t="str">
            <v>UN</v>
          </cell>
          <cell r="E5967">
            <v>596.23</v>
          </cell>
        </row>
        <row r="5968">
          <cell r="B5968" t="str">
            <v>526405</v>
          </cell>
          <cell r="C5968" t="str">
            <v>TUBO FOFO C/FG PN-10/PT D=80MM;L=3000MM (43KG)</v>
          </cell>
          <cell r="D5968" t="str">
            <v>UN</v>
          </cell>
          <cell r="E5968">
            <v>675.19</v>
          </cell>
        </row>
        <row r="5969">
          <cell r="B5969" t="str">
            <v>526406</v>
          </cell>
          <cell r="C5969" t="str">
            <v>TUBO FOFO C/FG PN-10/PT D=80MM;L=3500MM (49KG)</v>
          </cell>
          <cell r="D5969" t="str">
            <v>UN</v>
          </cell>
          <cell r="E5969">
            <v>754.03</v>
          </cell>
        </row>
        <row r="5970">
          <cell r="B5970" t="str">
            <v>526407</v>
          </cell>
          <cell r="C5970" t="str">
            <v>TUBO FOFO C/FG PN-10/PT D=80MM;L=4000MM (56KG)</v>
          </cell>
          <cell r="D5970" t="str">
            <v>UN</v>
          </cell>
          <cell r="E5970">
            <v>832.93</v>
          </cell>
        </row>
        <row r="5971">
          <cell r="B5971" t="str">
            <v>526408</v>
          </cell>
          <cell r="C5971" t="str">
            <v>TUBO FOFO C/FG PN-10/PT D=80MM;L=4500MM (62KG)</v>
          </cell>
          <cell r="D5971" t="str">
            <v>UN</v>
          </cell>
          <cell r="E5971">
            <v>911.81</v>
          </cell>
        </row>
        <row r="5972">
          <cell r="B5972" t="str">
            <v>526409</v>
          </cell>
          <cell r="C5972" t="str">
            <v>TUBO FOFO C/FG PN-10/PT D=80MM;L=5000MM (69KG)</v>
          </cell>
          <cell r="D5972" t="str">
            <v>UN</v>
          </cell>
          <cell r="E5972">
            <v>990.67</v>
          </cell>
        </row>
        <row r="5973">
          <cell r="B5973" t="str">
            <v>526410</v>
          </cell>
          <cell r="C5973" t="str">
            <v>TUBO FOFO C/FG PN-10/PT D=80MM;L=5500MM (75KG)</v>
          </cell>
          <cell r="D5973" t="str">
            <v>UN</v>
          </cell>
          <cell r="E5973">
            <v>1069.58</v>
          </cell>
        </row>
        <row r="5974">
          <cell r="B5974" t="str">
            <v>526411</v>
          </cell>
          <cell r="C5974" t="str">
            <v>TUBO FOFO C/FG PN-10/PT D=80MM;L=5800MM (79KG)</v>
          </cell>
          <cell r="D5974" t="str">
            <v>UN</v>
          </cell>
          <cell r="E5974">
            <v>1116.47</v>
          </cell>
        </row>
        <row r="5975">
          <cell r="B5975" t="str">
            <v>526412</v>
          </cell>
          <cell r="C5975" t="str">
            <v>TUBO FOFO C/FG PN-10/PT D=100MM;L=1000MM (22KG)</v>
          </cell>
          <cell r="D5975" t="str">
            <v>UN</v>
          </cell>
          <cell r="E5975">
            <v>379.85</v>
          </cell>
        </row>
        <row r="5976">
          <cell r="B5976" t="str">
            <v>526413</v>
          </cell>
          <cell r="C5976" t="str">
            <v>TUBO FOFO C/FG PN-10/PT D=100MM;L=1500MM (30KG)</v>
          </cell>
          <cell r="D5976" t="str">
            <v>UN</v>
          </cell>
          <cell r="E5976">
            <v>468.83</v>
          </cell>
        </row>
        <row r="5977">
          <cell r="B5977" t="str">
            <v>526414</v>
          </cell>
          <cell r="C5977" t="str">
            <v>TUBO FOFO C/FG PN-10/PT D=100MM;L=2000MM (39KG)</v>
          </cell>
          <cell r="D5977" t="str">
            <v>UN</v>
          </cell>
          <cell r="E5977">
            <v>555.35</v>
          </cell>
        </row>
        <row r="5978">
          <cell r="B5978" t="str">
            <v>526415</v>
          </cell>
          <cell r="C5978" t="str">
            <v>TUBO FOFO C/FG PN-10/PT D=100MM;L=2500MM (48KG)</v>
          </cell>
          <cell r="D5978" t="str">
            <v>UN</v>
          </cell>
          <cell r="E5978">
            <v>644.35</v>
          </cell>
        </row>
        <row r="5979">
          <cell r="B5979" t="str">
            <v>526416</v>
          </cell>
          <cell r="C5979" t="str">
            <v>TUBO FOFO C/FG PN-10/PT D=100MM;L=3000MM (56KG)</v>
          </cell>
          <cell r="D5979" t="str">
            <v>UN</v>
          </cell>
          <cell r="E5979">
            <v>733.25</v>
          </cell>
        </row>
        <row r="5980">
          <cell r="B5980" t="str">
            <v>526417</v>
          </cell>
          <cell r="C5980" t="str">
            <v>TUBO FOFO C/FG PN-10/PT D=100MM;L=3500MM (65KG)</v>
          </cell>
          <cell r="D5980" t="str">
            <v>UN</v>
          </cell>
          <cell r="E5980">
            <v>819.85</v>
          </cell>
        </row>
        <row r="5981">
          <cell r="B5981" t="str">
            <v>526418</v>
          </cell>
          <cell r="C5981" t="str">
            <v>TUBO FOFO C/FG PN-10/PT D=100MM;L=4000MM (73KG)</v>
          </cell>
          <cell r="D5981" t="str">
            <v>UN</v>
          </cell>
          <cell r="E5981">
            <v>908.78</v>
          </cell>
        </row>
        <row r="5982">
          <cell r="B5982" t="str">
            <v>526419</v>
          </cell>
          <cell r="C5982" t="str">
            <v>TUBO FOFO C/FG PN-10/PT D=100MM;L=4500MM (82KG)</v>
          </cell>
          <cell r="D5982" t="str">
            <v>UN</v>
          </cell>
          <cell r="E5982">
            <v>997.79</v>
          </cell>
        </row>
        <row r="5983">
          <cell r="B5983" t="str">
            <v>526420</v>
          </cell>
          <cell r="C5983" t="str">
            <v>TUBO FOFO C/FG PN-10/PT D=100MM;L=5000MM (91KG)</v>
          </cell>
          <cell r="D5983" t="str">
            <v>UN</v>
          </cell>
          <cell r="E5983">
            <v>1084.27</v>
          </cell>
        </row>
        <row r="5984">
          <cell r="B5984" t="str">
            <v>526421</v>
          </cell>
          <cell r="C5984" t="str">
            <v>TUBO FOFO C/FG PN-10/PT D=100MM;L=5500MM (99KG)</v>
          </cell>
          <cell r="D5984" t="str">
            <v>UN</v>
          </cell>
          <cell r="E5984">
            <v>1173.29</v>
          </cell>
        </row>
        <row r="5985">
          <cell r="B5985" t="str">
            <v>526422</v>
          </cell>
          <cell r="C5985" t="str">
            <v>TUBO FOFO C/FG PN-10/PT D=100MM;L=5800MM (104KG)</v>
          </cell>
          <cell r="D5985" t="str">
            <v>UN</v>
          </cell>
          <cell r="E5985">
            <v>1225.6400000000001</v>
          </cell>
        </row>
        <row r="5986">
          <cell r="B5986" t="str">
            <v>526423</v>
          </cell>
          <cell r="C5986" t="str">
            <v>TUBO FOFO C/FG PN-10/PT D=150MM;L=1000MM (34KG)</v>
          </cell>
          <cell r="D5986" t="str">
            <v>UN</v>
          </cell>
          <cell r="E5986">
            <v>507.32</v>
          </cell>
        </row>
        <row r="5987">
          <cell r="B5987" t="str">
            <v>526424</v>
          </cell>
          <cell r="C5987" t="str">
            <v>TUBO FOFO C/FG PN-10/PT D=150MM;L=1500MM (47KG)</v>
          </cell>
          <cell r="D5987" t="str">
            <v>UN</v>
          </cell>
          <cell r="E5987">
            <v>626.55999999999995</v>
          </cell>
        </row>
        <row r="5988">
          <cell r="B5988" t="str">
            <v>526425</v>
          </cell>
          <cell r="C5988" t="str">
            <v>TUBO FOFO C/FG PN-10/PT D=150MM;L=2000MM (60KG)</v>
          </cell>
          <cell r="D5988" t="str">
            <v>UN</v>
          </cell>
          <cell r="E5988">
            <v>745.7</v>
          </cell>
        </row>
        <row r="5989">
          <cell r="B5989" t="str">
            <v>526426</v>
          </cell>
          <cell r="C5989" t="str">
            <v>TUBO FOFO C/FG PN-10/PT D=150MM;L=2500MM (73KG)</v>
          </cell>
          <cell r="D5989" t="str">
            <v>UN</v>
          </cell>
          <cell r="E5989">
            <v>864.9</v>
          </cell>
        </row>
        <row r="5990">
          <cell r="B5990" t="str">
            <v>526427</v>
          </cell>
          <cell r="C5990" t="str">
            <v>TUBO FOFO C/FG PN-10/PT D=150MM;L=3000MM (86KG)</v>
          </cell>
          <cell r="D5990" t="str">
            <v>UN</v>
          </cell>
          <cell r="E5990">
            <v>984.01</v>
          </cell>
        </row>
        <row r="5991">
          <cell r="B5991" t="str">
            <v>526428</v>
          </cell>
          <cell r="C5991" t="str">
            <v>TUBO FOFO C/FG PN-10/PT D=150MM;L=3500MM (99KG)</v>
          </cell>
          <cell r="D5991" t="str">
            <v>UN</v>
          </cell>
          <cell r="E5991">
            <v>1103.24</v>
          </cell>
        </row>
        <row r="5992">
          <cell r="B5992" t="str">
            <v>526429</v>
          </cell>
          <cell r="C5992" t="str">
            <v>TUBO FOFO C/FG PN-10/PT D=150MM;L=4000MM (112KG)</v>
          </cell>
          <cell r="D5992" t="str">
            <v>UN</v>
          </cell>
          <cell r="E5992">
            <v>1222.43</v>
          </cell>
        </row>
        <row r="5993">
          <cell r="B5993" t="str">
            <v>526430</v>
          </cell>
          <cell r="C5993" t="str">
            <v>TUBO FOFO C/FG PN-10/PT D=150MM;L=4500MM (125KG)</v>
          </cell>
          <cell r="D5993" t="str">
            <v>UN</v>
          </cell>
          <cell r="E5993">
            <v>1341.65</v>
          </cell>
        </row>
        <row r="5994">
          <cell r="B5994" t="str">
            <v>526431</v>
          </cell>
          <cell r="C5994" t="str">
            <v>TUBO FOFO C/FG PN-10/PT D=150MM;L=5000MM (138KG)</v>
          </cell>
          <cell r="D5994" t="str">
            <v>UN</v>
          </cell>
          <cell r="E5994">
            <v>1460.84</v>
          </cell>
        </row>
        <row r="5995">
          <cell r="B5995" t="str">
            <v>526432</v>
          </cell>
          <cell r="C5995" t="str">
            <v>TUBO FOFO C/FG PN-10/PT D=150MM;L=5500MM (151KG)</v>
          </cell>
          <cell r="D5995" t="str">
            <v>UN</v>
          </cell>
          <cell r="E5995">
            <v>1579.96</v>
          </cell>
        </row>
        <row r="5996">
          <cell r="B5996" t="str">
            <v>526433</v>
          </cell>
          <cell r="C5996" t="str">
            <v>TUBO FOFO C/FG PN-10/PT D=150MM;L=5800MM (159KG)</v>
          </cell>
          <cell r="D5996" t="str">
            <v>UN</v>
          </cell>
          <cell r="E5996">
            <v>1708.78</v>
          </cell>
        </row>
        <row r="5997">
          <cell r="B5997" t="str">
            <v>526434</v>
          </cell>
          <cell r="C5997" t="str">
            <v>TUBO FOFO C/FG PN-10/PT D=200MM;L=1000MM (45KG)</v>
          </cell>
          <cell r="D5997" t="str">
            <v>UN</v>
          </cell>
          <cell r="E5997">
            <v>633.07000000000005</v>
          </cell>
        </row>
        <row r="5998">
          <cell r="B5998" t="str">
            <v>526435</v>
          </cell>
          <cell r="C5998" t="str">
            <v>TUBO FOFO C/FG PN-10/PT D=200MM;L=1500MM (62KG)</v>
          </cell>
          <cell r="D5998" t="str">
            <v>UN</v>
          </cell>
          <cell r="E5998">
            <v>786.16</v>
          </cell>
        </row>
        <row r="5999">
          <cell r="B5999" t="str">
            <v>526436</v>
          </cell>
          <cell r="C5999" t="str">
            <v>TUBO FOFO C/FG PN-10/PT D=200MM;L=2000MM (80KG)</v>
          </cell>
          <cell r="D5999" t="str">
            <v>UN</v>
          </cell>
          <cell r="E5999">
            <v>941.77</v>
          </cell>
        </row>
        <row r="6000">
          <cell r="B6000" t="str">
            <v>526437</v>
          </cell>
          <cell r="C6000" t="str">
            <v>TUBO FOFO C/FG PN-10/PT D=200MM;L=2500MM (97KG)</v>
          </cell>
          <cell r="D6000" t="str">
            <v>UN</v>
          </cell>
          <cell r="E6000">
            <v>1094.95</v>
          </cell>
        </row>
        <row r="6001">
          <cell r="B6001" t="str">
            <v>526438</v>
          </cell>
          <cell r="C6001" t="str">
            <v>TUBO FOFO C/FG PN-10/PT D=200MM;L=3000MM (114KG)</v>
          </cell>
          <cell r="D6001" t="str">
            <v>UN</v>
          </cell>
          <cell r="E6001">
            <v>1248.04</v>
          </cell>
        </row>
        <row r="6002">
          <cell r="B6002" t="str">
            <v>526439</v>
          </cell>
          <cell r="C6002" t="str">
            <v>TUBO FOFO C/FG PN-10/PT D=200MM;L=3500MM (132KG)</v>
          </cell>
          <cell r="D6002" t="str">
            <v>UN</v>
          </cell>
          <cell r="E6002">
            <v>1403.62</v>
          </cell>
        </row>
        <row r="6003">
          <cell r="B6003" t="str">
            <v>526440</v>
          </cell>
          <cell r="C6003" t="str">
            <v>TUBO FOFO C/FG PN-10/PT D=200MM;L=4000MM (149KG)</v>
          </cell>
          <cell r="D6003" t="str">
            <v>UN</v>
          </cell>
          <cell r="E6003">
            <v>1556.82</v>
          </cell>
        </row>
        <row r="6004">
          <cell r="B6004" t="str">
            <v>526441</v>
          </cell>
          <cell r="C6004" t="str">
            <v>TUBO FOFO C/FG PN-10/PT D=200MM;L=4500MM (167KG)</v>
          </cell>
          <cell r="D6004" t="str">
            <v>UN</v>
          </cell>
          <cell r="E6004">
            <v>1712.44</v>
          </cell>
        </row>
        <row r="6005">
          <cell r="B6005" t="str">
            <v>526442</v>
          </cell>
          <cell r="C6005" t="str">
            <v>TUBO FOFO C/FG PN-10/PT D=200MM;L=5000MM (184KG)</v>
          </cell>
          <cell r="D6005" t="str">
            <v>UN</v>
          </cell>
          <cell r="E6005">
            <v>1865.5</v>
          </cell>
        </row>
        <row r="6006">
          <cell r="B6006" t="str">
            <v>526443</v>
          </cell>
          <cell r="C6006" t="str">
            <v>TUBO FOFO C/FG PN-10/PT D=200MM;L=5500MM (201KG)</v>
          </cell>
          <cell r="D6006" t="str">
            <v>UN</v>
          </cell>
          <cell r="E6006">
            <v>2021.15</v>
          </cell>
        </row>
        <row r="6007">
          <cell r="B6007" t="str">
            <v>526444</v>
          </cell>
          <cell r="C6007" t="str">
            <v>TUBO FOFO C/FG PN-10/PT D=200MM;L=5800MM (212KG)</v>
          </cell>
          <cell r="D6007" t="str">
            <v>UN</v>
          </cell>
          <cell r="E6007">
            <v>2112.42</v>
          </cell>
        </row>
        <row r="6008">
          <cell r="B6008" t="str">
            <v>526445</v>
          </cell>
          <cell r="C6008" t="str">
            <v>TUBO FOFO C/FG PN-10/PT D=250MM;L=1000MM (60KG)</v>
          </cell>
          <cell r="D6008" t="str">
            <v>UN</v>
          </cell>
          <cell r="E6008">
            <v>834.54</v>
          </cell>
        </row>
        <row r="6009">
          <cell r="B6009" t="str">
            <v>526446</v>
          </cell>
          <cell r="C6009" t="str">
            <v>TUBO FOFO C/FG PN-10/PT D=250MM;L=1500MM (83KG)</v>
          </cell>
          <cell r="D6009" t="str">
            <v>UN</v>
          </cell>
          <cell r="E6009">
            <v>1041.96</v>
          </cell>
        </row>
        <row r="6010">
          <cell r="B6010" t="str">
            <v>526447</v>
          </cell>
          <cell r="C6010" t="str">
            <v>TUBO FOFO C/FG PN-10/PT D=250MM;L=2000MM (105KG)</v>
          </cell>
          <cell r="D6010" t="str">
            <v>UN</v>
          </cell>
          <cell r="E6010">
            <v>1249.3399999999999</v>
          </cell>
        </row>
        <row r="6011">
          <cell r="B6011" t="str">
            <v>526448</v>
          </cell>
          <cell r="C6011" t="str">
            <v>TUBO FOFO C/FG PN-10/PT D=250MM;L=2500MM (128KG)</v>
          </cell>
          <cell r="D6011" t="str">
            <v>UN</v>
          </cell>
          <cell r="E6011">
            <v>1456.81</v>
          </cell>
        </row>
        <row r="6012">
          <cell r="B6012" t="str">
            <v>526449</v>
          </cell>
          <cell r="C6012" t="str">
            <v>TUBO FOFO C/FG PN-10/PT D=250MM;L=3000MM (151KG)</v>
          </cell>
          <cell r="D6012" t="str">
            <v>UN</v>
          </cell>
          <cell r="E6012">
            <v>1664.29</v>
          </cell>
        </row>
        <row r="6013">
          <cell r="B6013" t="str">
            <v>526450</v>
          </cell>
          <cell r="C6013" t="str">
            <v>TUBO FOFO C/FG PN-10/PT D=250MM;L=3500MM (173KG)</v>
          </cell>
          <cell r="D6013" t="str">
            <v>UN</v>
          </cell>
          <cell r="E6013">
            <v>1869.19</v>
          </cell>
        </row>
        <row r="6014">
          <cell r="B6014" t="str">
            <v>526451</v>
          </cell>
          <cell r="C6014" t="str">
            <v>TUBO FOFO C/FG PN-10/PT D=250MM;L=4000MM (196KG)</v>
          </cell>
          <cell r="D6014" t="str">
            <v>UN</v>
          </cell>
          <cell r="E6014">
            <v>2076.65</v>
          </cell>
        </row>
        <row r="6015">
          <cell r="B6015" t="str">
            <v>526452</v>
          </cell>
          <cell r="C6015" t="str">
            <v>TUBO FOFO C/FG PN-10/PT D=250MM;L=4500MM (219KG)</v>
          </cell>
          <cell r="D6015" t="str">
            <v>UN</v>
          </cell>
          <cell r="E6015">
            <v>2284.12</v>
          </cell>
        </row>
        <row r="6016">
          <cell r="B6016" t="str">
            <v>526453</v>
          </cell>
          <cell r="C6016" t="str">
            <v>TUBO FOFO C/FG PN-10/PT D=250MM;L=5000MM (242KG)</v>
          </cell>
          <cell r="D6016" t="str">
            <v>UN</v>
          </cell>
          <cell r="E6016">
            <v>2491.62</v>
          </cell>
        </row>
        <row r="6017">
          <cell r="B6017" t="str">
            <v>526454</v>
          </cell>
          <cell r="C6017" t="str">
            <v>TUBO FOFO C/FG PN-10/PT D=250MM;L=5500MM (264KG)</v>
          </cell>
          <cell r="D6017" t="str">
            <v>UN</v>
          </cell>
          <cell r="E6017">
            <v>2699</v>
          </cell>
        </row>
        <row r="6018">
          <cell r="B6018" t="str">
            <v>526455</v>
          </cell>
          <cell r="C6018" t="str">
            <v>TUBO FOFO C/FG PN-10/PT D=250MM;L=5800MM (278KG)</v>
          </cell>
          <cell r="D6018" t="str">
            <v>UN</v>
          </cell>
          <cell r="E6018">
            <v>2821.44</v>
          </cell>
        </row>
        <row r="6019">
          <cell r="B6019" t="str">
            <v>526456</v>
          </cell>
          <cell r="C6019" t="str">
            <v>TUBO FOFO C/FG PN-10/PT D=300MM;L=1000MM (75KG)</v>
          </cell>
          <cell r="D6019" t="str">
            <v>UN</v>
          </cell>
          <cell r="E6019">
            <v>1015.25</v>
          </cell>
        </row>
        <row r="6020">
          <cell r="B6020" t="str">
            <v>526457</v>
          </cell>
          <cell r="C6020" t="str">
            <v>TUBO FOFO C/FG PN-10/PT D=300MM;L=1500MM (104KG)</v>
          </cell>
          <cell r="D6020" t="str">
            <v>UN</v>
          </cell>
          <cell r="E6020">
            <v>1266.08</v>
          </cell>
        </row>
        <row r="6021">
          <cell r="B6021" t="str">
            <v>526458</v>
          </cell>
          <cell r="C6021" t="str">
            <v>TUBO FOFO C/FG PN-10/PT D=300MM;L=2000MM (132KG)</v>
          </cell>
          <cell r="D6021" t="str">
            <v>UN</v>
          </cell>
          <cell r="E6021">
            <v>1519.33</v>
          </cell>
        </row>
        <row r="6022">
          <cell r="B6022" t="str">
            <v>526459</v>
          </cell>
          <cell r="C6022" t="str">
            <v>TUBO FOFO C/FG PN-10/PT D=300MM;L=2500MM (161KG)</v>
          </cell>
          <cell r="D6022" t="str">
            <v>UN</v>
          </cell>
          <cell r="E6022">
            <v>1772.66</v>
          </cell>
        </row>
        <row r="6023">
          <cell r="B6023" t="str">
            <v>526460</v>
          </cell>
          <cell r="C6023" t="str">
            <v>TUBO FOFO C/FG PN-10/PT D=300MM;L=3000MM (189KG)</v>
          </cell>
          <cell r="D6023" t="str">
            <v>UN</v>
          </cell>
          <cell r="E6023">
            <v>2023.57</v>
          </cell>
        </row>
        <row r="6024">
          <cell r="B6024" t="str">
            <v>526461</v>
          </cell>
          <cell r="C6024" t="str">
            <v>TUBO FOFO C/FG PN-10/PT D=300MM;L=3500MM (218KG)</v>
          </cell>
          <cell r="D6024" t="str">
            <v>UN</v>
          </cell>
          <cell r="E6024">
            <v>2276.81</v>
          </cell>
        </row>
        <row r="6025">
          <cell r="B6025" t="str">
            <v>526462</v>
          </cell>
          <cell r="C6025" t="str">
            <v>TUBO FOFO C/FG PN-10/PT D=300MM;L=4000MM (246KG)</v>
          </cell>
          <cell r="D6025" t="str">
            <v>UN</v>
          </cell>
          <cell r="E6025">
            <v>2530.1999999999998</v>
          </cell>
        </row>
        <row r="6026">
          <cell r="B6026" t="str">
            <v>526463</v>
          </cell>
          <cell r="C6026" t="str">
            <v>TUBO FOFO C/FG PN-10/PT D=300MM;L=4500MM (275KG)</v>
          </cell>
          <cell r="D6026" t="str">
            <v>UN</v>
          </cell>
          <cell r="E6026">
            <v>2781</v>
          </cell>
        </row>
        <row r="6027">
          <cell r="B6027" t="str">
            <v>526464</v>
          </cell>
          <cell r="C6027" t="str">
            <v>TUBO FOFO C/FG PN-10/PT D=300MM;L=5000MM (304KG)</v>
          </cell>
          <cell r="D6027" t="str">
            <v>UN</v>
          </cell>
          <cell r="E6027">
            <v>3034.28</v>
          </cell>
        </row>
        <row r="6028">
          <cell r="B6028" t="str">
            <v>526465</v>
          </cell>
          <cell r="C6028" t="str">
            <v>TUBO FOFO C/FG PN-10/PT D=300MM;L=5500MM (332KG)</v>
          </cell>
          <cell r="D6028" t="str">
            <v>UN</v>
          </cell>
          <cell r="E6028">
            <v>3287.6</v>
          </cell>
        </row>
        <row r="6029">
          <cell r="B6029" t="str">
            <v>526466</v>
          </cell>
          <cell r="C6029" t="str">
            <v>TUBO FOFO C/FG PN-10/PT D=300MM;L=5800MM (349KG)</v>
          </cell>
          <cell r="D6029" t="str">
            <v>UN</v>
          </cell>
          <cell r="E6029">
            <v>3438.65</v>
          </cell>
        </row>
        <row r="6030">
          <cell r="B6030" t="str">
            <v>526467</v>
          </cell>
          <cell r="C6030" t="str">
            <v>TUBO FOFO C/FG PN-10/PT D=350MM;L=1000MM (99KG)</v>
          </cell>
          <cell r="D6030" t="str">
            <v>UN</v>
          </cell>
          <cell r="E6030">
            <v>1271.8900000000001</v>
          </cell>
        </row>
        <row r="6031">
          <cell r="B6031" t="str">
            <v>526468</v>
          </cell>
          <cell r="C6031" t="str">
            <v>TUBO FOFO C/FG PN-10/PT D=350MM;L=1500MM (136KG)</v>
          </cell>
          <cell r="D6031" t="str">
            <v>UN</v>
          </cell>
          <cell r="E6031">
            <v>1569.9</v>
          </cell>
        </row>
        <row r="6032">
          <cell r="B6032" t="str">
            <v>526469</v>
          </cell>
          <cell r="C6032" t="str">
            <v>TUBO FOFO C/FG PN-10/PT D=350MM;L=2000MM (174KG)</v>
          </cell>
          <cell r="D6032" t="str">
            <v>UN</v>
          </cell>
          <cell r="E6032">
            <v>1867.91</v>
          </cell>
        </row>
        <row r="6033">
          <cell r="B6033" t="str">
            <v>526470</v>
          </cell>
          <cell r="C6033" t="str">
            <v>TUBO FOFO C/FG PN-10/PT D=350MM;L=2500MM (212KG)</v>
          </cell>
          <cell r="D6033" t="str">
            <v>UN</v>
          </cell>
          <cell r="E6033">
            <v>2165.88</v>
          </cell>
        </row>
        <row r="6034">
          <cell r="B6034" t="str">
            <v>526471</v>
          </cell>
          <cell r="C6034" t="str">
            <v>TUBO FOFO C/FG PN-10/PT D=350MM;L=3000MM (250KG)</v>
          </cell>
          <cell r="D6034" t="str">
            <v>UN</v>
          </cell>
          <cell r="E6034">
            <v>2463.84</v>
          </cell>
        </row>
        <row r="6035">
          <cell r="B6035" t="str">
            <v>526472</v>
          </cell>
          <cell r="C6035" t="str">
            <v>TUBO FOFO C/FG PN-10/PT D=350MM;L=3500MM (287KG)</v>
          </cell>
          <cell r="D6035" t="str">
            <v>UN</v>
          </cell>
          <cell r="E6035">
            <v>2761.9</v>
          </cell>
        </row>
        <row r="6036">
          <cell r="B6036" t="str">
            <v>526473</v>
          </cell>
          <cell r="C6036" t="str">
            <v>TUBO FOFO C/FG PN-10/PT D=350MM;L=4000MM (325KG)</v>
          </cell>
          <cell r="D6036" t="str">
            <v>UN</v>
          </cell>
          <cell r="E6036">
            <v>3059.89</v>
          </cell>
        </row>
        <row r="6037">
          <cell r="B6037" t="str">
            <v>526474</v>
          </cell>
          <cell r="C6037" t="str">
            <v>TUBO FOFO C/FG PN-10/PT D=350MM;L=4500MM (383KG)</v>
          </cell>
          <cell r="D6037" t="str">
            <v>UN</v>
          </cell>
          <cell r="E6037">
            <v>3357.9</v>
          </cell>
        </row>
        <row r="6038">
          <cell r="B6038" t="str">
            <v>526475</v>
          </cell>
          <cell r="C6038" t="str">
            <v>TUBO FOFO C/FG PN-10/PT D=350MM;L=5000MM (401KG)</v>
          </cell>
          <cell r="D6038" t="str">
            <v>UN</v>
          </cell>
          <cell r="E6038">
            <v>3655.87</v>
          </cell>
        </row>
        <row r="6039">
          <cell r="B6039" t="str">
            <v>526476</v>
          </cell>
          <cell r="C6039" t="str">
            <v>TUBO FOFO C/FG PN-10/PT D=350MM;L=5500MM (438KG)</v>
          </cell>
          <cell r="D6039" t="str">
            <v>UN</v>
          </cell>
          <cell r="E6039">
            <v>3953.81</v>
          </cell>
        </row>
        <row r="6040">
          <cell r="B6040" t="str">
            <v>526477</v>
          </cell>
          <cell r="C6040" t="str">
            <v>TUBO FOFO C/FG PN-10/PT D=350MM;L=5800MM (461KG)</v>
          </cell>
          <cell r="D6040" t="str">
            <v>UN</v>
          </cell>
          <cell r="E6040">
            <v>4130.6499999999996</v>
          </cell>
        </row>
        <row r="6041">
          <cell r="B6041" t="str">
            <v>526478</v>
          </cell>
          <cell r="C6041" t="str">
            <v>TUBO FOFO C/FG PN-10/PT D=400MM;L=1000MM (118KG)</v>
          </cell>
          <cell r="D6041" t="str">
            <v>UN</v>
          </cell>
          <cell r="E6041">
            <v>1369.45</v>
          </cell>
        </row>
        <row r="6042">
          <cell r="B6042" t="str">
            <v>526479</v>
          </cell>
          <cell r="C6042" t="str">
            <v>TUBO FOFO C/FG PN-10/PT D=400MM;L=1500MM (162KG)</v>
          </cell>
          <cell r="D6042" t="str">
            <v>UN</v>
          </cell>
          <cell r="E6042">
            <v>1714.97</v>
          </cell>
        </row>
        <row r="6043">
          <cell r="B6043" t="str">
            <v>526480</v>
          </cell>
          <cell r="C6043" t="str">
            <v>TUBO FOFO C/FG PN-10/PT D=400MM;L=2000MM (207KG)</v>
          </cell>
          <cell r="D6043" t="str">
            <v>UN</v>
          </cell>
          <cell r="E6043">
            <v>2060.39</v>
          </cell>
        </row>
        <row r="6044">
          <cell r="B6044" t="str">
            <v>526481</v>
          </cell>
          <cell r="C6044" t="str">
            <v>TUBO FOFO C/FG PN-10/PT D=400MM;L=2500MM (252KG)</v>
          </cell>
          <cell r="D6044" t="str">
            <v>UN</v>
          </cell>
          <cell r="E6044">
            <v>2405.7800000000002</v>
          </cell>
        </row>
        <row r="6045">
          <cell r="B6045" t="str">
            <v>526482</v>
          </cell>
          <cell r="C6045" t="str">
            <v>TUBO FOFO C/FG PN-10/PT D=400MM;L=3000MM (297KG)</v>
          </cell>
          <cell r="D6045" t="str">
            <v>UN</v>
          </cell>
          <cell r="E6045">
            <v>2748.82</v>
          </cell>
        </row>
        <row r="6046">
          <cell r="B6046" t="str">
            <v>526483</v>
          </cell>
          <cell r="C6046" t="str">
            <v>TUBO FOFO C/FG PN-10/PT D=400MM;L=3500MM (341KG)</v>
          </cell>
          <cell r="D6046" t="str">
            <v>UN</v>
          </cell>
          <cell r="E6046">
            <v>3094.31</v>
          </cell>
        </row>
        <row r="6047">
          <cell r="B6047" t="str">
            <v>526484</v>
          </cell>
          <cell r="C6047" t="str">
            <v>TUBO FOFO C/FG PN-10/PT D=400MM;L=4000MM (386KG)</v>
          </cell>
          <cell r="D6047" t="str">
            <v>UN</v>
          </cell>
          <cell r="E6047">
            <v>3439.75</v>
          </cell>
        </row>
        <row r="6048">
          <cell r="B6048" t="str">
            <v>526485</v>
          </cell>
          <cell r="C6048" t="str">
            <v>TUBO FOFO C/FG PN-10/PT D=400MM;L=4500MM (431KG)</v>
          </cell>
          <cell r="D6048" t="str">
            <v>UN</v>
          </cell>
          <cell r="E6048">
            <v>3785.17</v>
          </cell>
        </row>
        <row r="6049">
          <cell r="B6049" t="str">
            <v>526486</v>
          </cell>
          <cell r="C6049" t="str">
            <v>TUBO FOFO C/FG PN-10/PT D=400MM;L=5000MM (476KG)</v>
          </cell>
          <cell r="D6049" t="str">
            <v>UN</v>
          </cell>
          <cell r="E6049">
            <v>4130.6899999999996</v>
          </cell>
        </row>
        <row r="6050">
          <cell r="B6050" t="str">
            <v>526487</v>
          </cell>
          <cell r="C6050" t="str">
            <v>TUBO FOFO C/FG PN-10/PT D=400MM;L=5500MM (520KG)</v>
          </cell>
          <cell r="D6050" t="str">
            <v>UN</v>
          </cell>
          <cell r="E6050">
            <v>4476.12</v>
          </cell>
        </row>
        <row r="6051">
          <cell r="B6051" t="str">
            <v>526488</v>
          </cell>
          <cell r="C6051" t="str">
            <v>TUBO FOFO C/FG PN-10/PT D=400MM;L=5800MM (547KG)</v>
          </cell>
          <cell r="D6051" t="str">
            <v>UN</v>
          </cell>
          <cell r="E6051">
            <v>4683.4799999999996</v>
          </cell>
        </row>
        <row r="6052">
          <cell r="B6052" t="str">
            <v>526489</v>
          </cell>
          <cell r="C6052" t="str">
            <v>TUBO FOFO C/FG PN-10/PT D=450MM;L=1000MM (140KG)</v>
          </cell>
          <cell r="D6052" t="str">
            <v>UN</v>
          </cell>
          <cell r="E6052">
            <v>0</v>
          </cell>
        </row>
        <row r="6053">
          <cell r="B6053" t="str">
            <v>526490</v>
          </cell>
          <cell r="C6053" t="str">
            <v>TUBO FOFO C/FG PN-10/PT D=450MM;L=1500MM (192KG)</v>
          </cell>
          <cell r="D6053" t="str">
            <v>UN</v>
          </cell>
          <cell r="E6053">
            <v>0</v>
          </cell>
        </row>
        <row r="6054">
          <cell r="B6054" t="str">
            <v>526491</v>
          </cell>
          <cell r="C6054" t="str">
            <v>TUBO FOFO C/FG PN-10/PT D=450MM;L=2000MM (245KG)</v>
          </cell>
          <cell r="D6054" t="str">
            <v>UN</v>
          </cell>
          <cell r="E6054">
            <v>0</v>
          </cell>
        </row>
        <row r="6055">
          <cell r="B6055" t="str">
            <v>526492</v>
          </cell>
          <cell r="C6055" t="str">
            <v>TUBO FOFO C/FG PN-10/PT D=450MM;L=2500MM (297KG)</v>
          </cell>
          <cell r="D6055" t="str">
            <v>UN</v>
          </cell>
          <cell r="E6055">
            <v>0</v>
          </cell>
        </row>
        <row r="6056">
          <cell r="B6056" t="str">
            <v>526493</v>
          </cell>
          <cell r="C6056" t="str">
            <v>TUBO FOFO C/FG PN-10/PT D=450MM;L=3000MM (350KG)</v>
          </cell>
          <cell r="D6056" t="str">
            <v>UN</v>
          </cell>
          <cell r="E6056">
            <v>0</v>
          </cell>
        </row>
        <row r="6057">
          <cell r="B6057" t="str">
            <v>526494</v>
          </cell>
          <cell r="C6057" t="str">
            <v>TUBO FOFO C/FG PN-10/PT D=450MM;L=3500MM (402KG)</v>
          </cell>
          <cell r="D6057" t="str">
            <v>UN</v>
          </cell>
          <cell r="E6057">
            <v>0</v>
          </cell>
        </row>
        <row r="6058">
          <cell r="B6058" t="str">
            <v>526495</v>
          </cell>
          <cell r="C6058" t="str">
            <v>TUBO FOFO C/FG PN-10/PT D=450MM;L=4000MM (455KG)</v>
          </cell>
          <cell r="D6058" t="str">
            <v>UN</v>
          </cell>
          <cell r="E6058">
            <v>0</v>
          </cell>
        </row>
        <row r="6059">
          <cell r="B6059" t="str">
            <v>526496</v>
          </cell>
          <cell r="C6059" t="str">
            <v>TUBO FOFO C/FG PN-10/PT D=450MM;L=4500MM (507KG)</v>
          </cell>
          <cell r="D6059" t="str">
            <v>UN</v>
          </cell>
          <cell r="E6059">
            <v>0</v>
          </cell>
        </row>
        <row r="6060">
          <cell r="B6060" t="str">
            <v>526497</v>
          </cell>
          <cell r="C6060" t="str">
            <v>TUBO FOFO C/FG PN-10/PT D=450MM;L=5000MM (560KG)</v>
          </cell>
          <cell r="D6060" t="str">
            <v>UN</v>
          </cell>
          <cell r="E6060">
            <v>0</v>
          </cell>
        </row>
        <row r="6061">
          <cell r="B6061" t="str">
            <v>526498</v>
          </cell>
          <cell r="C6061" t="str">
            <v>TUBO FOFO C/FG PN-10/PT D=450MM;L=5500MM (613KG)</v>
          </cell>
          <cell r="D6061" t="str">
            <v>UN</v>
          </cell>
          <cell r="E6061">
            <v>0</v>
          </cell>
        </row>
        <row r="6062">
          <cell r="B6062" t="str">
            <v>526499</v>
          </cell>
          <cell r="C6062" t="str">
            <v>TUBO FOFO C/FG PN-10/PT D=450MM;L=5800MM (644KG)</v>
          </cell>
          <cell r="D6062" t="str">
            <v>UN</v>
          </cell>
          <cell r="E6062">
            <v>0</v>
          </cell>
        </row>
        <row r="6063">
          <cell r="B6063" t="str">
            <v>526501</v>
          </cell>
          <cell r="C6063" t="str">
            <v>TUBO FOFO C/FG PN-10/PT D=500MM;L=1000MM (160KG)</v>
          </cell>
          <cell r="D6063" t="str">
            <v>UN</v>
          </cell>
          <cell r="E6063">
            <v>0</v>
          </cell>
        </row>
        <row r="6064">
          <cell r="B6064" t="str">
            <v>526502</v>
          </cell>
          <cell r="C6064" t="str">
            <v>TUBO FOFO C/FG PN-10/PT D=500MM;L=1500MM (221KG)</v>
          </cell>
          <cell r="D6064" t="str">
            <v>UN</v>
          </cell>
          <cell r="E6064">
            <v>0</v>
          </cell>
        </row>
        <row r="6065">
          <cell r="B6065" t="str">
            <v>526503</v>
          </cell>
          <cell r="C6065" t="str">
            <v>TUBO FOFO C/FG PN-10/PT D=500MM;L=2000MM (282KG)</v>
          </cell>
          <cell r="D6065" t="str">
            <v>UN</v>
          </cell>
          <cell r="E6065">
            <v>0</v>
          </cell>
        </row>
        <row r="6066">
          <cell r="B6066" t="str">
            <v>526504</v>
          </cell>
          <cell r="C6066" t="str">
            <v>TUBO FOFO C/FG PN-10/PT D=500MM;L=2500MM (343KG)</v>
          </cell>
          <cell r="D6066" t="str">
            <v>UN</v>
          </cell>
          <cell r="E6066">
            <v>0</v>
          </cell>
        </row>
        <row r="6067">
          <cell r="B6067" t="str">
            <v>526505</v>
          </cell>
          <cell r="C6067" t="str">
            <v>TUBO FOFO C/FG PN-10/PT D=500MM;L=3000MM (403KG)</v>
          </cell>
          <cell r="D6067" t="str">
            <v>UN</v>
          </cell>
          <cell r="E6067">
            <v>0</v>
          </cell>
        </row>
        <row r="6068">
          <cell r="B6068" t="str">
            <v>526506</v>
          </cell>
          <cell r="C6068" t="str">
            <v>TUBO FOFO C/FG PN-10/PT D=500MM;L=3500MM (464KG)</v>
          </cell>
          <cell r="D6068" t="str">
            <v>UN</v>
          </cell>
          <cell r="E6068">
            <v>0</v>
          </cell>
        </row>
        <row r="6069">
          <cell r="B6069" t="str">
            <v>526507</v>
          </cell>
          <cell r="C6069" t="str">
            <v>TUBO FOFO C/FG PN-10/PT D=500MM;L=4000MM (525KG)</v>
          </cell>
          <cell r="D6069" t="str">
            <v>UN</v>
          </cell>
          <cell r="E6069">
            <v>0</v>
          </cell>
        </row>
        <row r="6070">
          <cell r="B6070" t="str">
            <v>526508</v>
          </cell>
          <cell r="C6070" t="str">
            <v>TUBO FOFO C/FG PN-10/PT D=500MM;L=4500MM (586KG)</v>
          </cell>
          <cell r="D6070" t="str">
            <v>UN</v>
          </cell>
          <cell r="E6070">
            <v>0</v>
          </cell>
        </row>
        <row r="6071">
          <cell r="B6071" t="str">
            <v>526509</v>
          </cell>
          <cell r="C6071" t="str">
            <v>TUBO FOFO C/FG PN-10/PT D=500MM;L=5000MM (647KG)</v>
          </cell>
          <cell r="D6071" t="str">
            <v>UN</v>
          </cell>
          <cell r="E6071">
            <v>0</v>
          </cell>
        </row>
        <row r="6072">
          <cell r="B6072" t="str">
            <v>526510</v>
          </cell>
          <cell r="C6072" t="str">
            <v>TUBO FOFO C/FG PN-10/PT D=500MM;L=5500MM (708KG)</v>
          </cell>
          <cell r="D6072" t="str">
            <v>UN</v>
          </cell>
          <cell r="E6072">
            <v>0</v>
          </cell>
        </row>
        <row r="6073">
          <cell r="B6073" t="str">
            <v>526511</v>
          </cell>
          <cell r="C6073" t="str">
            <v>TUBO FOFO C/FG PN-10/PT D=500MM;L=5800MM (744KG)</v>
          </cell>
          <cell r="D6073" t="str">
            <v>UN</v>
          </cell>
          <cell r="E6073">
            <v>0</v>
          </cell>
        </row>
        <row r="6074">
          <cell r="B6074" t="str">
            <v>526512</v>
          </cell>
          <cell r="C6074" t="str">
            <v>TUBO FOFO C/FG PN-10/PT D=600MM;L=1000MM (214KG)</v>
          </cell>
          <cell r="D6074" t="str">
            <v>UN</v>
          </cell>
          <cell r="E6074">
            <v>0</v>
          </cell>
        </row>
        <row r="6075">
          <cell r="B6075" t="str">
            <v>526513</v>
          </cell>
          <cell r="C6075" t="str">
            <v>TUBO FOFO C/FG PN-10/PT D=600MM;L=1500MM (293KG)</v>
          </cell>
          <cell r="D6075" t="str">
            <v>UN</v>
          </cell>
          <cell r="E6075">
            <v>0</v>
          </cell>
        </row>
        <row r="6076">
          <cell r="B6076" t="str">
            <v>526514</v>
          </cell>
          <cell r="C6076" t="str">
            <v>TUBO FOFO C/FG PN-10/PT D=600MM;L=2000MM (372KG)</v>
          </cell>
          <cell r="D6076" t="str">
            <v>UN</v>
          </cell>
          <cell r="E6076">
            <v>0</v>
          </cell>
        </row>
        <row r="6077">
          <cell r="B6077" t="str">
            <v>526515</v>
          </cell>
          <cell r="C6077" t="str">
            <v>TUBO FOFO C/FG PN-10/PT D=600MM;L=2500MM (451KG)</v>
          </cell>
          <cell r="D6077" t="str">
            <v>UN</v>
          </cell>
          <cell r="E6077">
            <v>0</v>
          </cell>
        </row>
        <row r="6078">
          <cell r="B6078" t="str">
            <v>526516</v>
          </cell>
          <cell r="C6078" t="str">
            <v>TUBO FOFO C/FG PN-10/PT D=600MM;L=3000MM (530KG)</v>
          </cell>
          <cell r="D6078" t="str">
            <v>UN</v>
          </cell>
          <cell r="E6078">
            <v>0</v>
          </cell>
        </row>
        <row r="6079">
          <cell r="B6079" t="str">
            <v>526517</v>
          </cell>
          <cell r="C6079" t="str">
            <v>TUBO FOFO C/FG PN-10/PT D=600MM;L=3500MM (609KG)</v>
          </cell>
          <cell r="D6079" t="str">
            <v>UN</v>
          </cell>
          <cell r="E6079">
            <v>0</v>
          </cell>
        </row>
        <row r="6080">
          <cell r="B6080" t="str">
            <v>526518</v>
          </cell>
          <cell r="C6080" t="str">
            <v>TUBO FOFO C/FG PN-10/PT D=600MM;L=4000MM (688KG)</v>
          </cell>
          <cell r="D6080" t="str">
            <v>UN</v>
          </cell>
          <cell r="E6080">
            <v>0</v>
          </cell>
        </row>
        <row r="6081">
          <cell r="B6081" t="str">
            <v>526519</v>
          </cell>
          <cell r="C6081" t="str">
            <v>TUBO FOFO C/FG PN-10/PT D=600MM;L=4500MM (767KG)</v>
          </cell>
          <cell r="D6081" t="str">
            <v>UN</v>
          </cell>
          <cell r="E6081">
            <v>0</v>
          </cell>
        </row>
        <row r="6082">
          <cell r="B6082" t="str">
            <v>526520</v>
          </cell>
          <cell r="C6082" t="str">
            <v>TUBO FOFO C/FG PN-10/PT D=600MM;L=5000MM (846KG)</v>
          </cell>
          <cell r="D6082" t="str">
            <v>UN</v>
          </cell>
          <cell r="E6082">
            <v>0</v>
          </cell>
        </row>
        <row r="6083">
          <cell r="B6083" t="str">
            <v>526521</v>
          </cell>
          <cell r="C6083" t="str">
            <v>TUBO FOFO C/FG PN-10/PT D=600MM;L=5500MM (925KG)</v>
          </cell>
          <cell r="D6083" t="str">
            <v>UN</v>
          </cell>
          <cell r="E6083">
            <v>0</v>
          </cell>
        </row>
        <row r="6084">
          <cell r="B6084" t="str">
            <v>526522</v>
          </cell>
          <cell r="C6084" t="str">
            <v>TUBO FOFO C/FG PN-10/PT D=600MM;L=5800MM (972KG)</v>
          </cell>
          <cell r="D6084" t="str">
            <v>UN</v>
          </cell>
          <cell r="E6084">
            <v>0</v>
          </cell>
        </row>
        <row r="6085">
          <cell r="B6085" t="str">
            <v>526523</v>
          </cell>
          <cell r="C6085" t="str">
            <v>TUBO FOFO C/FG PN-10/PT D=700MM;L=1000MM (336KG)</v>
          </cell>
          <cell r="D6085" t="str">
            <v>UN</v>
          </cell>
          <cell r="E6085">
            <v>0</v>
          </cell>
        </row>
        <row r="6086">
          <cell r="B6086" t="str">
            <v>526524</v>
          </cell>
          <cell r="C6086" t="str">
            <v>TUBO FOFO C/FG PN-10/PT D=700MM;L=1500MM (466KG)</v>
          </cell>
          <cell r="D6086" t="str">
            <v>UN</v>
          </cell>
          <cell r="E6086">
            <v>0</v>
          </cell>
        </row>
        <row r="6087">
          <cell r="B6087" t="str">
            <v>526525</v>
          </cell>
          <cell r="C6087" t="str">
            <v>TUBO FOFO C/FG PN-10/PT D=700MM;L=2000MM (596KG)</v>
          </cell>
          <cell r="D6087" t="str">
            <v>UN</v>
          </cell>
          <cell r="E6087">
            <v>0</v>
          </cell>
        </row>
        <row r="6088">
          <cell r="B6088" t="str">
            <v>526526</v>
          </cell>
          <cell r="C6088" t="str">
            <v>TUBO FOFO C/FG PN-10/PT D=700MM;L=2500MM (726KG)</v>
          </cell>
          <cell r="D6088" t="str">
            <v>UN</v>
          </cell>
          <cell r="E6088">
            <v>0</v>
          </cell>
        </row>
        <row r="6089">
          <cell r="B6089" t="str">
            <v>526527</v>
          </cell>
          <cell r="C6089" t="str">
            <v>TUBO FOFO C/FG PN-10/PT D=700MM;L=3000MM (856KG)</v>
          </cell>
          <cell r="D6089" t="str">
            <v>UN</v>
          </cell>
          <cell r="E6089">
            <v>0</v>
          </cell>
        </row>
        <row r="6090">
          <cell r="B6090" t="str">
            <v>526528</v>
          </cell>
          <cell r="C6090" t="str">
            <v>TUBO FOFO C/FG PN-10/PT D=700MM;L=3500MM (986KG)</v>
          </cell>
          <cell r="D6090" t="str">
            <v>UN</v>
          </cell>
          <cell r="E6090">
            <v>0</v>
          </cell>
        </row>
        <row r="6091">
          <cell r="B6091" t="str">
            <v>526529</v>
          </cell>
          <cell r="C6091" t="str">
            <v>TUBO FOFO C/FG PN-10/PT D=700MM;L=4000MM (1116KG)</v>
          </cell>
          <cell r="D6091" t="str">
            <v>UN</v>
          </cell>
          <cell r="E6091">
            <v>0</v>
          </cell>
        </row>
        <row r="6092">
          <cell r="B6092" t="str">
            <v>526530</v>
          </cell>
          <cell r="C6092" t="str">
            <v>TUBO FOFO C/FG PN-10/PT D=700MM;L=4500MM (1246KG)</v>
          </cell>
          <cell r="D6092" t="str">
            <v>UN</v>
          </cell>
          <cell r="E6092">
            <v>0</v>
          </cell>
        </row>
        <row r="6093">
          <cell r="B6093" t="str">
            <v>526531</v>
          </cell>
          <cell r="C6093" t="str">
            <v>TUBO FOFO C/FG PN-10/PT D=700MM;L=5000MM (1376KG)</v>
          </cell>
          <cell r="D6093" t="str">
            <v>UN</v>
          </cell>
          <cell r="E6093">
            <v>0</v>
          </cell>
        </row>
        <row r="6094">
          <cell r="B6094" t="str">
            <v>526532</v>
          </cell>
          <cell r="C6094" t="str">
            <v>TUBO FOFO C/FG PN-10/PT D=700MM;L=5500MM (1506KG)</v>
          </cell>
          <cell r="D6094" t="str">
            <v>UN</v>
          </cell>
          <cell r="E6094">
            <v>0</v>
          </cell>
        </row>
        <row r="6095">
          <cell r="B6095" t="str">
            <v>526533</v>
          </cell>
          <cell r="C6095" t="str">
            <v>TUBO FOFO C/FG PN-10/PT D=700MM;L=6000MM (1636KG)</v>
          </cell>
          <cell r="D6095" t="str">
            <v>UN</v>
          </cell>
          <cell r="E6095">
            <v>0</v>
          </cell>
        </row>
        <row r="6096">
          <cell r="B6096" t="str">
            <v>526534</v>
          </cell>
          <cell r="C6096" t="str">
            <v>TUBO FOFO C/FG PN-10/PT D=700MM;L=6500MM (1766KG)</v>
          </cell>
          <cell r="D6096" t="str">
            <v>UN</v>
          </cell>
          <cell r="E6096">
            <v>0</v>
          </cell>
        </row>
        <row r="6097">
          <cell r="B6097" t="str">
            <v>526535</v>
          </cell>
          <cell r="C6097" t="str">
            <v>TUBO FOFO C/FG PN-10/PT D=700MM;L=6800MM (1844KG)</v>
          </cell>
          <cell r="D6097" t="str">
            <v>UN</v>
          </cell>
          <cell r="E6097">
            <v>0</v>
          </cell>
        </row>
        <row r="6098">
          <cell r="B6098" t="str">
            <v>526536</v>
          </cell>
          <cell r="C6098" t="str">
            <v>TUBO FOFO C/FG PN-10/PT D=800MM;L=1000MM (417KG)</v>
          </cell>
          <cell r="D6098" t="str">
            <v>UN</v>
          </cell>
          <cell r="E6098">
            <v>0</v>
          </cell>
        </row>
        <row r="6099">
          <cell r="B6099" t="str">
            <v>526537</v>
          </cell>
          <cell r="C6099" t="str">
            <v>TUBO FOFO C/FG PN-10/PT D=800MM;L=1500MM (576KG)</v>
          </cell>
          <cell r="D6099" t="str">
            <v>UN</v>
          </cell>
          <cell r="E6099">
            <v>0</v>
          </cell>
        </row>
        <row r="6100">
          <cell r="B6100" t="str">
            <v>526538</v>
          </cell>
          <cell r="C6100" t="str">
            <v>TUBO FOFO C/FG PN-10/PT D=800MM;L=2000MM (736KG)</v>
          </cell>
          <cell r="D6100" t="str">
            <v>UN</v>
          </cell>
          <cell r="E6100">
            <v>0</v>
          </cell>
        </row>
        <row r="6101">
          <cell r="B6101" t="str">
            <v>526539</v>
          </cell>
          <cell r="C6101" t="str">
            <v>TUBO FOFO C/FG PN-10/PT D=800MM;L=2500MM (895KG)</v>
          </cell>
          <cell r="D6101" t="str">
            <v>UN</v>
          </cell>
          <cell r="E6101">
            <v>0</v>
          </cell>
        </row>
        <row r="6102">
          <cell r="B6102" t="str">
            <v>526540</v>
          </cell>
          <cell r="C6102" t="str">
            <v>TUBO FOFO C/FG PN-10/PT D=800MM;L=3000MM (1054KG)</v>
          </cell>
          <cell r="D6102" t="str">
            <v>UN</v>
          </cell>
          <cell r="E6102">
            <v>0</v>
          </cell>
        </row>
        <row r="6103">
          <cell r="B6103" t="str">
            <v>526541</v>
          </cell>
          <cell r="C6103" t="str">
            <v>TUBO FOFO C/FG PN-10/PT D=800MM;L=3500MM (1250KG)</v>
          </cell>
          <cell r="D6103" t="str">
            <v>UN</v>
          </cell>
          <cell r="E6103">
            <v>0</v>
          </cell>
        </row>
        <row r="6104">
          <cell r="B6104" t="str">
            <v>526542</v>
          </cell>
          <cell r="C6104" t="str">
            <v>TUBO FOFO C/FG PN-10/PT D=800MM;L=4000MM (1442KG)</v>
          </cell>
          <cell r="D6104" t="str">
            <v>UN</v>
          </cell>
          <cell r="E6104">
            <v>0</v>
          </cell>
        </row>
        <row r="6105">
          <cell r="B6105" t="str">
            <v>526543</v>
          </cell>
          <cell r="C6105" t="str">
            <v>TUBO FOFO C/FG PN-10/PT D=800MM;L=4500MM (1602KG)</v>
          </cell>
          <cell r="D6105" t="str">
            <v>UN</v>
          </cell>
          <cell r="E6105">
            <v>0</v>
          </cell>
        </row>
        <row r="6106">
          <cell r="B6106" t="str">
            <v>526544</v>
          </cell>
          <cell r="C6106" t="str">
            <v>TUBO FOFO C/FG PN-10/PT D=800MM;L=5000MM (1761KG)</v>
          </cell>
          <cell r="D6106" t="str">
            <v>UN</v>
          </cell>
          <cell r="E6106">
            <v>0</v>
          </cell>
        </row>
        <row r="6107">
          <cell r="B6107" t="str">
            <v>526545</v>
          </cell>
          <cell r="C6107" t="str">
            <v>TUBO FOFO C/FG PN-10/PT D=800MM;L=5500MM (1921KG)</v>
          </cell>
          <cell r="D6107" t="str">
            <v>UN</v>
          </cell>
          <cell r="E6107">
            <v>0</v>
          </cell>
        </row>
        <row r="6108">
          <cell r="B6108" t="str">
            <v>526546</v>
          </cell>
          <cell r="C6108" t="str">
            <v>TUBO FOFO C/FG PN-10/PT D=800MM;L=6000MM (2080KG)</v>
          </cell>
          <cell r="D6108" t="str">
            <v>UN</v>
          </cell>
          <cell r="E6108">
            <v>0</v>
          </cell>
        </row>
        <row r="6109">
          <cell r="B6109" t="str">
            <v>526547</v>
          </cell>
          <cell r="C6109" t="str">
            <v>TUBO FOFO C/FG PN-10/PT D=800MM;L=6500MM (2240KG)</v>
          </cell>
          <cell r="D6109" t="str">
            <v>UN</v>
          </cell>
          <cell r="E6109">
            <v>0</v>
          </cell>
        </row>
        <row r="6110">
          <cell r="B6110" t="str">
            <v>526548</v>
          </cell>
          <cell r="C6110" t="str">
            <v>TUBO FOFO C/FG PN-10/PT D=800MM;L=6800MM (2335KG)</v>
          </cell>
          <cell r="D6110" t="str">
            <v>UN</v>
          </cell>
          <cell r="E6110">
            <v>0</v>
          </cell>
        </row>
        <row r="6111">
          <cell r="B6111" t="str">
            <v>526549</v>
          </cell>
          <cell r="C6111" t="str">
            <v>TUBO FOFO C/FG PN-10/PT D=900MM;L=1000MM (583KG)</v>
          </cell>
          <cell r="D6111" t="str">
            <v>UN</v>
          </cell>
          <cell r="E6111">
            <v>0</v>
          </cell>
        </row>
        <row r="6112">
          <cell r="B6112" t="str">
            <v>526550</v>
          </cell>
          <cell r="C6112" t="str">
            <v>TUBO FOFO C/FG PN-10/PT D=900MM;L=1500MM (791KG)</v>
          </cell>
          <cell r="D6112" t="str">
            <v>UN</v>
          </cell>
          <cell r="E6112">
            <v>0</v>
          </cell>
        </row>
        <row r="6113">
          <cell r="B6113" t="str">
            <v>526551</v>
          </cell>
          <cell r="C6113" t="str">
            <v>TUBO FOFO C/FG PN-10/PT D=900MM;L=2000MM (983KG)</v>
          </cell>
          <cell r="D6113" t="str">
            <v>UN</v>
          </cell>
          <cell r="E6113">
            <v>0</v>
          </cell>
        </row>
        <row r="6114">
          <cell r="B6114" t="str">
            <v>526552</v>
          </cell>
          <cell r="C6114" t="str">
            <v>TUBO FOFO C/FG PN-10/PT D=900MM;L=2500MM (1174KG)</v>
          </cell>
          <cell r="D6114" t="str">
            <v>UN</v>
          </cell>
          <cell r="E6114">
            <v>0</v>
          </cell>
        </row>
        <row r="6115">
          <cell r="B6115" t="str">
            <v>526553</v>
          </cell>
          <cell r="C6115" t="str">
            <v>TUBO FOFO C/FG PN-10/PT D=900MM;L=3000MM (1366KG)</v>
          </cell>
          <cell r="D6115" t="str">
            <v>UN</v>
          </cell>
          <cell r="E6115">
            <v>0</v>
          </cell>
        </row>
        <row r="6116">
          <cell r="B6116" t="str">
            <v>526554</v>
          </cell>
          <cell r="C6116" t="str">
            <v>TUBO FOFO C/FG PN-10/PT D=900MM;L=3500MM (1557KG)</v>
          </cell>
          <cell r="D6116" t="str">
            <v>UN</v>
          </cell>
          <cell r="E6116">
            <v>0</v>
          </cell>
        </row>
        <row r="6117">
          <cell r="B6117" t="str">
            <v>526555</v>
          </cell>
          <cell r="C6117" t="str">
            <v>TUBO FOFO C/FG PN-10/PT D=900MM;L=4000MM (1749KG)</v>
          </cell>
          <cell r="D6117" t="str">
            <v>UN</v>
          </cell>
          <cell r="E6117">
            <v>0</v>
          </cell>
        </row>
        <row r="6118">
          <cell r="B6118" t="str">
            <v>526556</v>
          </cell>
          <cell r="C6118" t="str">
            <v>TUBO FOFO C/FG PN-10/PT D=900MM;L=4500MM (1940KG)</v>
          </cell>
          <cell r="D6118" t="str">
            <v>UN</v>
          </cell>
          <cell r="E6118">
            <v>0</v>
          </cell>
        </row>
        <row r="6119">
          <cell r="B6119" t="str">
            <v>526557</v>
          </cell>
          <cell r="C6119" t="str">
            <v>TUBO FOFO C/FG PN-10/PT D=900MM;L=5000MM (2132KG)</v>
          </cell>
          <cell r="D6119" t="str">
            <v>UN</v>
          </cell>
          <cell r="E6119">
            <v>0</v>
          </cell>
        </row>
        <row r="6120">
          <cell r="B6120" t="str">
            <v>526558</v>
          </cell>
          <cell r="C6120" t="str">
            <v>TUBO FOFO C/FG PN-10/PT D=900MM;L=5500MM (2323KG)</v>
          </cell>
          <cell r="D6120" t="str">
            <v>UN</v>
          </cell>
          <cell r="E6120">
            <v>0</v>
          </cell>
        </row>
        <row r="6121">
          <cell r="B6121" t="str">
            <v>526559</v>
          </cell>
          <cell r="C6121" t="str">
            <v>TUBO FOFO C/FG PN-10/PT D=900MM;L=6000MM (2515KG)</v>
          </cell>
          <cell r="D6121" t="str">
            <v>UN</v>
          </cell>
          <cell r="E6121">
            <v>0</v>
          </cell>
        </row>
        <row r="6122">
          <cell r="B6122" t="str">
            <v>526560</v>
          </cell>
          <cell r="C6122" t="str">
            <v>TUBO FOFO C/FG PN-10/PT D=900MM;L=6500MM (2706KG)</v>
          </cell>
          <cell r="D6122" t="str">
            <v>UN</v>
          </cell>
          <cell r="E6122">
            <v>0</v>
          </cell>
        </row>
        <row r="6123">
          <cell r="B6123" t="str">
            <v>526561</v>
          </cell>
          <cell r="C6123" t="str">
            <v>TUBO FOFO C/FG PN-10/PT D=900MM;L=6800MM (2821KG)</v>
          </cell>
          <cell r="D6123" t="str">
            <v>UN</v>
          </cell>
          <cell r="E6123">
            <v>0</v>
          </cell>
        </row>
        <row r="6124">
          <cell r="B6124" t="str">
            <v>526562</v>
          </cell>
          <cell r="C6124" t="str">
            <v>TUBO FOFO C/FG PN-10/PT D=1000MM;L=1000MM (686KG)</v>
          </cell>
          <cell r="D6124" t="str">
            <v>UN</v>
          </cell>
          <cell r="E6124">
            <v>0</v>
          </cell>
        </row>
        <row r="6125">
          <cell r="B6125" t="str">
            <v>526563</v>
          </cell>
          <cell r="C6125" t="str">
            <v>TUBO FOFO C/FG PN-10/PT D=1000MM;L=1500MM (948KG)</v>
          </cell>
          <cell r="D6125" t="str">
            <v>UN</v>
          </cell>
          <cell r="E6125">
            <v>0</v>
          </cell>
        </row>
        <row r="6126">
          <cell r="B6126" t="str">
            <v>526564</v>
          </cell>
          <cell r="C6126" t="str">
            <v>TUBO FOFO C/FG PN-10/PT D=1000MM;L=2000MM (1174KG)</v>
          </cell>
          <cell r="D6126" t="str">
            <v>UN</v>
          </cell>
          <cell r="E6126">
            <v>0</v>
          </cell>
        </row>
        <row r="6127">
          <cell r="B6127" t="str">
            <v>526565</v>
          </cell>
          <cell r="C6127" t="str">
            <v>TUBO FOFO C/FG PN-10/PT D=1000MM;L=2500MM (1174KG)</v>
          </cell>
          <cell r="D6127" t="str">
            <v>UN</v>
          </cell>
          <cell r="E6127">
            <v>0</v>
          </cell>
        </row>
        <row r="6128">
          <cell r="B6128" t="str">
            <v>526566</v>
          </cell>
          <cell r="C6128" t="str">
            <v>TUBO FOFO C/FG PN-10/PT D=1000MM;L=3000MM (1626KG)</v>
          </cell>
          <cell r="D6128" t="str">
            <v>UN</v>
          </cell>
          <cell r="E6128">
            <v>0</v>
          </cell>
        </row>
        <row r="6129">
          <cell r="B6129" t="str">
            <v>526567</v>
          </cell>
          <cell r="C6129" t="str">
            <v>TUBO FOFO C/FG PN-10/PT D=1000MM;L=3500MM (1852KG)</v>
          </cell>
          <cell r="D6129" t="str">
            <v>UN</v>
          </cell>
          <cell r="E6129">
            <v>0</v>
          </cell>
        </row>
        <row r="6130">
          <cell r="B6130" t="str">
            <v>526568</v>
          </cell>
          <cell r="C6130" t="str">
            <v>TUBO FOFO C/FG PN-10/PT D=1000MM;L=4000MM (2079KG)</v>
          </cell>
          <cell r="D6130" t="str">
            <v>UN</v>
          </cell>
          <cell r="E6130">
            <v>0</v>
          </cell>
        </row>
        <row r="6131">
          <cell r="B6131" t="str">
            <v>526569</v>
          </cell>
          <cell r="C6131" t="str">
            <v>TUBO FOFO C/FG PN-10/PT D=1000MM;L=4500MM (2305KG)</v>
          </cell>
          <cell r="D6131" t="str">
            <v>UN</v>
          </cell>
          <cell r="E6131">
            <v>0</v>
          </cell>
        </row>
        <row r="6132">
          <cell r="B6132" t="str">
            <v>526570</v>
          </cell>
          <cell r="C6132" t="str">
            <v>TUBO FOFO C/FG PN-10/PT D=1000MM;L=5000MM (2531KG)</v>
          </cell>
          <cell r="D6132" t="str">
            <v>UN</v>
          </cell>
          <cell r="E6132">
            <v>0</v>
          </cell>
        </row>
        <row r="6133">
          <cell r="B6133" t="str">
            <v>526571</v>
          </cell>
          <cell r="C6133" t="str">
            <v>TUBO FOFO C/FG PN-10/PT D=1000MM;L=5500MM (2757KG)</v>
          </cell>
          <cell r="D6133" t="str">
            <v>UN</v>
          </cell>
          <cell r="E6133">
            <v>0</v>
          </cell>
        </row>
        <row r="6134">
          <cell r="B6134" t="str">
            <v>526572</v>
          </cell>
          <cell r="C6134" t="str">
            <v>TUBO FOFO C/FG PN-10/PT D=1000MM;L=6000MM (2983KG)</v>
          </cell>
          <cell r="D6134" t="str">
            <v>UN</v>
          </cell>
          <cell r="E6134">
            <v>0</v>
          </cell>
        </row>
        <row r="6135">
          <cell r="B6135" t="str">
            <v>526573</v>
          </cell>
          <cell r="C6135" t="str">
            <v>TUBO FOFO C/FG PN-10/PT D=1000MM;L=6500MM (3209KG)</v>
          </cell>
          <cell r="D6135" t="str">
            <v>UN</v>
          </cell>
          <cell r="E6135">
            <v>0</v>
          </cell>
        </row>
        <row r="6136">
          <cell r="B6136" t="str">
            <v>526574</v>
          </cell>
          <cell r="C6136" t="str">
            <v>TUBO FOFO C/FG PN-10/PT D=1000MM;L=6800MM (3345KG)</v>
          </cell>
          <cell r="D6136" t="str">
            <v>UN</v>
          </cell>
          <cell r="E6136">
            <v>0</v>
          </cell>
        </row>
        <row r="6137">
          <cell r="B6137" t="str">
            <v>526575</v>
          </cell>
          <cell r="C6137" t="str">
            <v>TUBO FOFO C/FG PN-10/PT D=1200MM;L=1000MM (828KG)</v>
          </cell>
          <cell r="D6137" t="str">
            <v>UN</v>
          </cell>
          <cell r="E6137">
            <v>0</v>
          </cell>
        </row>
        <row r="6138">
          <cell r="B6138" t="str">
            <v>526576</v>
          </cell>
          <cell r="C6138" t="str">
            <v>TUBO FOFO C/FG PN-10/PT D=1200MM;L=1500MM (1319KG)</v>
          </cell>
          <cell r="D6138" t="str">
            <v>UN</v>
          </cell>
          <cell r="E6138">
            <v>0</v>
          </cell>
        </row>
        <row r="6139">
          <cell r="B6139" t="str">
            <v>526577</v>
          </cell>
          <cell r="C6139" t="str">
            <v>TUBO FOFO C/FG PN-10/PT D=1200MM;L=2000MM (1435KG)</v>
          </cell>
          <cell r="D6139" t="str">
            <v>UN</v>
          </cell>
          <cell r="E6139">
            <v>0</v>
          </cell>
        </row>
        <row r="6140">
          <cell r="B6140" t="str">
            <v>526578</v>
          </cell>
          <cell r="C6140" t="str">
            <v>TUBO FOFO C/FG PN-10/PT D=1200MM;L=2500MM (1740KG)</v>
          </cell>
          <cell r="D6140" t="str">
            <v>UN</v>
          </cell>
          <cell r="E6140">
            <v>0</v>
          </cell>
        </row>
        <row r="6141">
          <cell r="B6141" t="str">
            <v>526579</v>
          </cell>
          <cell r="C6141" t="str">
            <v>TUBO FOFO C/FG PN-10/PT D=1200MM;L=3000MM (2043KG)</v>
          </cell>
          <cell r="D6141" t="str">
            <v>UN</v>
          </cell>
          <cell r="E6141">
            <v>0</v>
          </cell>
        </row>
        <row r="6142">
          <cell r="B6142" t="str">
            <v>526580</v>
          </cell>
          <cell r="C6142" t="str">
            <v>TUBO FOFO C/FG PN-10/PT D=1200MM;L=3500MM (2347KG)</v>
          </cell>
          <cell r="D6142" t="str">
            <v>UN</v>
          </cell>
          <cell r="E6142">
            <v>0</v>
          </cell>
        </row>
        <row r="6143">
          <cell r="B6143" t="str">
            <v>526581</v>
          </cell>
          <cell r="C6143" t="str">
            <v>TUBO FOFO C/FG PN-10/PT D=1200MM;L=4000MM (2651KG)</v>
          </cell>
          <cell r="D6143" t="str">
            <v>UN</v>
          </cell>
          <cell r="E6143">
            <v>0</v>
          </cell>
        </row>
        <row r="6144">
          <cell r="B6144" t="str">
            <v>526582</v>
          </cell>
          <cell r="C6144" t="str">
            <v>TUBO FOFO C/FG PN-10/PT D=1200MM;L=4500MM (2955KG)</v>
          </cell>
          <cell r="D6144" t="str">
            <v>UN</v>
          </cell>
          <cell r="E6144">
            <v>0</v>
          </cell>
        </row>
        <row r="6145">
          <cell r="B6145" t="str">
            <v>526583</v>
          </cell>
          <cell r="C6145" t="str">
            <v>TUBO FOFO C/FG PN-10/PT D=1200MM;L=5000MM (3259KG)</v>
          </cell>
          <cell r="D6145" t="str">
            <v>UN</v>
          </cell>
          <cell r="E6145">
            <v>0</v>
          </cell>
        </row>
        <row r="6146">
          <cell r="B6146" t="str">
            <v>526584</v>
          </cell>
          <cell r="C6146" t="str">
            <v>TUBO FOFO C/FG PN-10/PT D=1200MM;L=5500MM (3563KG)</v>
          </cell>
          <cell r="D6146" t="str">
            <v>UN</v>
          </cell>
          <cell r="E6146">
            <v>0</v>
          </cell>
        </row>
        <row r="6147">
          <cell r="B6147" t="str">
            <v>526585</v>
          </cell>
          <cell r="C6147" t="str">
            <v>TUBO FOFO C/FG PN-10/PT D=1200MM;L=6000MM (3866KG)</v>
          </cell>
          <cell r="D6147" t="str">
            <v>UN</v>
          </cell>
          <cell r="E6147">
            <v>0</v>
          </cell>
        </row>
        <row r="6148">
          <cell r="B6148" t="str">
            <v>526586</v>
          </cell>
          <cell r="C6148" t="str">
            <v>TUBO FOFO C/FG PN-10/PT D=1200MM;L=6500MM (4171KG)</v>
          </cell>
          <cell r="D6148" t="str">
            <v>UN</v>
          </cell>
          <cell r="E6148">
            <v>0</v>
          </cell>
        </row>
        <row r="6149">
          <cell r="B6149" t="str">
            <v>526587</v>
          </cell>
          <cell r="C6149" t="str">
            <v>TUBO FOFO C/FG PN-10/PT D=1200MM;L=6800MM (4553KG)</v>
          </cell>
          <cell r="D6149" t="str">
            <v>UN</v>
          </cell>
          <cell r="E6149">
            <v>0</v>
          </cell>
        </row>
        <row r="6151">
          <cell r="B6151" t="str">
            <v>526600</v>
          </cell>
          <cell r="C6151" t="str">
            <v>TUBO FOFO PONTA/BOLSA K7 JE  (C31 - METALURGICA 100%)</v>
          </cell>
        </row>
        <row r="6152">
          <cell r="B6152" t="str">
            <v>526601</v>
          </cell>
          <cell r="C6152" t="str">
            <v>TUBO FOFO PONTA/BOLSA K7 JE D=100MM (15KG/M)</v>
          </cell>
          <cell r="D6152" t="str">
            <v>M</v>
          </cell>
          <cell r="E6152">
            <v>0</v>
          </cell>
        </row>
        <row r="6153">
          <cell r="B6153" t="str">
            <v>526602</v>
          </cell>
          <cell r="C6153" t="str">
            <v>TUBO FOFO PONTA/BOLSA K7 JE D=150MM (24KG/M)</v>
          </cell>
          <cell r="D6153" t="str">
            <v>M</v>
          </cell>
          <cell r="E6153">
            <v>167.66</v>
          </cell>
        </row>
        <row r="6154">
          <cell r="B6154" t="str">
            <v>526603</v>
          </cell>
          <cell r="C6154" t="str">
            <v>TUBO FOFO PONTA/BOLSA K7 JE D=200MM (32KG/M)</v>
          </cell>
          <cell r="D6154" t="str">
            <v>M</v>
          </cell>
          <cell r="E6154">
            <v>211.79</v>
          </cell>
        </row>
        <row r="6155">
          <cell r="B6155" t="str">
            <v>526604</v>
          </cell>
          <cell r="C6155" t="str">
            <v>TUBO FOFO PONTA/BOLSA K7 JE D=250MM (41KG/M)</v>
          </cell>
          <cell r="D6155" t="str">
            <v>M</v>
          </cell>
          <cell r="E6155">
            <v>277.79000000000002</v>
          </cell>
        </row>
        <row r="6156">
          <cell r="B6156" t="str">
            <v>526605</v>
          </cell>
          <cell r="C6156" t="str">
            <v>TUBO FOFO PONTA/BOLSA K7 JE D=300MM (50KG/M)</v>
          </cell>
          <cell r="D6156" t="str">
            <v>M</v>
          </cell>
          <cell r="E6156">
            <v>329.78</v>
          </cell>
        </row>
        <row r="6157">
          <cell r="B6157" t="str">
            <v>526606</v>
          </cell>
          <cell r="C6157" t="str">
            <v>TUBO FOFO PONTA/BOLSA K7 JE D=350MM (62KG/M)</v>
          </cell>
          <cell r="D6157" t="str">
            <v>M</v>
          </cell>
          <cell r="E6157">
            <v>361.8</v>
          </cell>
        </row>
        <row r="6158">
          <cell r="B6158" t="str">
            <v>526607</v>
          </cell>
          <cell r="C6158" t="str">
            <v>TUBO FOFO PONTA/BOLSA K7 JE D=400MM (74KG/M)</v>
          </cell>
          <cell r="D6158" t="str">
            <v>M</v>
          </cell>
          <cell r="E6158">
            <v>416.98</v>
          </cell>
        </row>
        <row r="6159">
          <cell r="B6159" t="str">
            <v>526608</v>
          </cell>
          <cell r="C6159" t="str">
            <v>TUBO FOFO PONTA/BOLSA K7 JE D=450MM (88KG/M)</v>
          </cell>
          <cell r="D6159" t="str">
            <v>M</v>
          </cell>
          <cell r="E6159">
            <v>0</v>
          </cell>
        </row>
        <row r="6160">
          <cell r="B6160" t="str">
            <v>526609</v>
          </cell>
          <cell r="C6160" t="str">
            <v>TUBO FOFO PONTA/BOLSA K7 JE D=500MM (101KG/M)</v>
          </cell>
          <cell r="D6160" t="str">
            <v>M</v>
          </cell>
          <cell r="E6160">
            <v>0</v>
          </cell>
        </row>
        <row r="6161">
          <cell r="B6161" t="str">
            <v>526610</v>
          </cell>
          <cell r="C6161" t="str">
            <v>TUBO FOFO PONTA/BOLSA K7 JE D=600MM (131KG/M)</v>
          </cell>
          <cell r="D6161" t="str">
            <v>M</v>
          </cell>
          <cell r="E6161">
            <v>0</v>
          </cell>
        </row>
        <row r="6162">
          <cell r="B6162" t="str">
            <v>526611</v>
          </cell>
          <cell r="C6162" t="str">
            <v>TUBO FOFO PONTA/BOLSA K7 JE D=700MM (166KG/M)</v>
          </cell>
          <cell r="D6162" t="str">
            <v>M</v>
          </cell>
          <cell r="E6162">
            <v>0</v>
          </cell>
        </row>
        <row r="6163">
          <cell r="B6163" t="str">
            <v>526612</v>
          </cell>
          <cell r="C6163" t="str">
            <v>TUBO FOFO PONTA/BOLSA K7 JE D=800MM (204KG/M)</v>
          </cell>
          <cell r="D6163" t="str">
            <v>M</v>
          </cell>
          <cell r="E6163">
            <v>0</v>
          </cell>
        </row>
        <row r="6164">
          <cell r="B6164" t="str">
            <v>526613</v>
          </cell>
          <cell r="C6164" t="str">
            <v>TUBO FOFO PONTA/BOLSA K7 JE D=900MM (245KG/M)</v>
          </cell>
          <cell r="D6164" t="str">
            <v>M</v>
          </cell>
          <cell r="E6164">
            <v>0</v>
          </cell>
        </row>
        <row r="6165">
          <cell r="B6165" t="str">
            <v>526614</v>
          </cell>
          <cell r="C6165" t="str">
            <v>TUBO FOFO PONTA/BOLSA K7 JE D=1000MM (594KG/M)</v>
          </cell>
          <cell r="D6165" t="str">
            <v>M</v>
          </cell>
          <cell r="E6165">
            <v>0</v>
          </cell>
        </row>
        <row r="6166">
          <cell r="B6166" t="str">
            <v>526615</v>
          </cell>
          <cell r="C6166" t="str">
            <v>TUBO FOFO PONTA/BOLSA K7 JE D=1200MM (392KG/M)</v>
          </cell>
          <cell r="D6166" t="str">
            <v>M</v>
          </cell>
          <cell r="E6166">
            <v>0</v>
          </cell>
        </row>
        <row r="6167">
          <cell r="B6167" t="str">
            <v>526616</v>
          </cell>
          <cell r="C6167" t="str">
            <v>TUBO FF DUC.K7 REV INT CIM PB-JE2GS ESG. DN=150MM</v>
          </cell>
          <cell r="D6167" t="str">
            <v>M</v>
          </cell>
          <cell r="E6167">
            <v>195.05</v>
          </cell>
        </row>
        <row r="6168">
          <cell r="B6168" t="str">
            <v>526617</v>
          </cell>
          <cell r="C6168" t="str">
            <v>TUBO FF DUC.K7 REV INT CIM PB-JE2GS ESG. DN=200MM</v>
          </cell>
          <cell r="D6168" t="str">
            <v>M</v>
          </cell>
          <cell r="E6168">
            <v>247.57</v>
          </cell>
        </row>
        <row r="6169">
          <cell r="B6169" t="str">
            <v>526618</v>
          </cell>
          <cell r="C6169" t="str">
            <v>TUBO FF DUC.K7 REV INT CIM PB-JE2GS ESG. DN=250MM</v>
          </cell>
          <cell r="D6169" t="str">
            <v>M</v>
          </cell>
          <cell r="E6169">
            <v>322.04000000000002</v>
          </cell>
        </row>
        <row r="6170">
          <cell r="B6170" t="str">
            <v>526619</v>
          </cell>
          <cell r="C6170" t="str">
            <v>TUBO FF DUC.K7 REV INT CIM PB-JE2GS ESG. DN=300MM</v>
          </cell>
          <cell r="D6170" t="str">
            <v>M</v>
          </cell>
          <cell r="E6170">
            <v>382.85</v>
          </cell>
        </row>
        <row r="6171">
          <cell r="B6171" t="str">
            <v>526620</v>
          </cell>
          <cell r="C6171" t="str">
            <v>TUBO FF DUC.K7 REV INT CIM PB-JE2GS ESG. DN=350MM</v>
          </cell>
          <cell r="D6171" t="str">
            <v>M</v>
          </cell>
          <cell r="E6171">
            <v>425.06</v>
          </cell>
        </row>
        <row r="6172">
          <cell r="B6172" t="str">
            <v>526621</v>
          </cell>
          <cell r="C6172" t="str">
            <v>TUBO FF DUC.K7 REV INT CIM PB-JE2GS ESG. DN=400MM</v>
          </cell>
          <cell r="D6172" t="str">
            <v>M</v>
          </cell>
          <cell r="E6172">
            <v>488.92</v>
          </cell>
        </row>
        <row r="6173">
          <cell r="B6173" t="str">
            <v>526622</v>
          </cell>
          <cell r="C6173" t="str">
            <v>TUBO FF DUC.K7 REV INT CIM PB-JE2GS ESG. DN=450MM</v>
          </cell>
          <cell r="D6173" t="str">
            <v>M</v>
          </cell>
          <cell r="E6173">
            <v>0</v>
          </cell>
        </row>
        <row r="6174">
          <cell r="B6174" t="str">
            <v>526623</v>
          </cell>
          <cell r="C6174" t="str">
            <v>TUBO FF DUC.K7 REV INT CIM PB-JE2GS ESG. DN=500MM</v>
          </cell>
          <cell r="D6174" t="str">
            <v>M</v>
          </cell>
          <cell r="E6174">
            <v>0</v>
          </cell>
        </row>
        <row r="6175">
          <cell r="B6175" t="str">
            <v>526624</v>
          </cell>
          <cell r="C6175" t="str">
            <v>TUBO FF DUC.K7 REV INT CIM PB-JE2GS ESG. DN=600MM</v>
          </cell>
          <cell r="D6175" t="str">
            <v>M</v>
          </cell>
          <cell r="E6175">
            <v>0</v>
          </cell>
        </row>
        <row r="6176">
          <cell r="B6176" t="str">
            <v>526625</v>
          </cell>
          <cell r="C6176" t="str">
            <v>TUBO FF DUC.K7 REV INT CIM PB-JE2GS ESG. DN=700MM</v>
          </cell>
          <cell r="D6176" t="str">
            <v>M</v>
          </cell>
          <cell r="E6176">
            <v>0</v>
          </cell>
        </row>
        <row r="6177">
          <cell r="B6177" t="str">
            <v>526626</v>
          </cell>
          <cell r="C6177" t="str">
            <v>TUBO FF DUC.K7 REV INT CIM PB-JE2GS ESG. DN=800MM</v>
          </cell>
          <cell r="D6177" t="str">
            <v>M</v>
          </cell>
          <cell r="E6177">
            <v>0</v>
          </cell>
        </row>
        <row r="6178">
          <cell r="B6178" t="str">
            <v>526627</v>
          </cell>
          <cell r="C6178" t="str">
            <v>TUBO FF DUC.K7 REV INT CIM PB-JE2GS ESG. DN=900MM</v>
          </cell>
          <cell r="D6178" t="str">
            <v>M</v>
          </cell>
          <cell r="E6178">
            <v>0</v>
          </cell>
        </row>
        <row r="6179">
          <cell r="B6179" t="str">
            <v>526628</v>
          </cell>
          <cell r="C6179" t="str">
            <v>TUBO FF DUC.K7 REV INT CIM PB-JE2GS ESG. DN=1000MM</v>
          </cell>
          <cell r="D6179" t="str">
            <v>M</v>
          </cell>
          <cell r="E6179">
            <v>0</v>
          </cell>
        </row>
        <row r="6180">
          <cell r="B6180" t="str">
            <v>526629</v>
          </cell>
          <cell r="C6180" t="str">
            <v>TUBO FF DUC.K7 REV INT CIM PB-JE2GS ESG. DN=1200MM</v>
          </cell>
          <cell r="D6180" t="str">
            <v>M</v>
          </cell>
          <cell r="E6180">
            <v>0</v>
          </cell>
        </row>
        <row r="6182">
          <cell r="B6182" t="str">
            <v>526700</v>
          </cell>
          <cell r="C6182" t="str">
            <v>TUBO FOFO PONTA/BOLSA K9 JE  (C31 - METALURGICA 100%)</v>
          </cell>
          <cell r="E6182">
            <v>0</v>
          </cell>
        </row>
        <row r="6183">
          <cell r="B6183" t="str">
            <v>526701</v>
          </cell>
          <cell r="C6183" t="str">
            <v>TUBO FOFO PONTA/BOLSA K9JE D=80MM(14KG/M)</v>
          </cell>
          <cell r="D6183" t="str">
            <v>M</v>
          </cell>
          <cell r="E6183">
            <v>140.9</v>
          </cell>
        </row>
        <row r="6184">
          <cell r="B6184" t="str">
            <v>526702</v>
          </cell>
          <cell r="C6184" t="str">
            <v>TUBO FOFO PONTA/BOLSA K9JE D=100MM(18KG/M)</v>
          </cell>
          <cell r="D6184" t="str">
            <v>M</v>
          </cell>
          <cell r="E6184">
            <v>147.44</v>
          </cell>
        </row>
        <row r="6185">
          <cell r="B6185" t="str">
            <v>526703</v>
          </cell>
          <cell r="C6185" t="str">
            <v>TUBO FOFO PONTA/BOLSA K9 JE D=150MM (27KG/M)</v>
          </cell>
          <cell r="D6185" t="str">
            <v>M</v>
          </cell>
          <cell r="E6185">
            <v>185.44</v>
          </cell>
        </row>
        <row r="6186">
          <cell r="B6186" t="str">
            <v>526704</v>
          </cell>
          <cell r="C6186" t="str">
            <v>TUBO FOFO PONTA/BOLSA K9 JE D=200MM (37KG/M)</v>
          </cell>
          <cell r="D6186" t="str">
            <v>M</v>
          </cell>
          <cell r="E6186">
            <v>235.3</v>
          </cell>
        </row>
        <row r="6187">
          <cell r="B6187" t="str">
            <v>526705</v>
          </cell>
          <cell r="C6187" t="str">
            <v>TUBO FOFO PONTA/BOLSA K9 JE D=250MM (49KG/M)</v>
          </cell>
          <cell r="D6187" t="str">
            <v>M</v>
          </cell>
          <cell r="E6187">
            <v>313.38</v>
          </cell>
        </row>
        <row r="6188">
          <cell r="B6188" t="str">
            <v>526706</v>
          </cell>
          <cell r="C6188" t="str">
            <v>TUBO FOFO PONTA/BOLSA K9 JE D=300MM (61KG/M)</v>
          </cell>
          <cell r="D6188" t="str">
            <v>M</v>
          </cell>
          <cell r="E6188">
            <v>379.18</v>
          </cell>
        </row>
        <row r="6189">
          <cell r="B6189" t="str">
            <v>526707</v>
          </cell>
          <cell r="C6189" t="str">
            <v>TUBO FOFO PONTA/BOLSA K9 JE D=350MM (77KG/M)</v>
          </cell>
          <cell r="D6189" t="str">
            <v>M</v>
          </cell>
          <cell r="E6189">
            <v>425.5</v>
          </cell>
        </row>
        <row r="6190">
          <cell r="B6190" t="str">
            <v>526708</v>
          </cell>
          <cell r="C6190" t="str">
            <v>TUBO FOFO PONTA/BOLSA K9 JE D=400MM (91KG/M)</v>
          </cell>
          <cell r="D6190" t="str">
            <v>M</v>
          </cell>
          <cell r="E6190">
            <v>490.32</v>
          </cell>
        </row>
        <row r="6191">
          <cell r="B6191" t="str">
            <v>526709</v>
          </cell>
          <cell r="C6191" t="str">
            <v>TUBO FOFO PONTA/BOLSA K9 JE D=450MM (107KG/M)</v>
          </cell>
          <cell r="D6191" t="str">
            <v>M</v>
          </cell>
          <cell r="E6191">
            <v>0</v>
          </cell>
        </row>
        <row r="6192">
          <cell r="B6192" t="str">
            <v>526710</v>
          </cell>
          <cell r="C6192" t="str">
            <v>TUBO FOFO PONTA/BOLSA K9 JE D=500MM (124KG/M)</v>
          </cell>
          <cell r="D6192" t="str">
            <v>M</v>
          </cell>
          <cell r="E6192">
            <v>0</v>
          </cell>
        </row>
        <row r="6193">
          <cell r="B6193" t="str">
            <v>526711</v>
          </cell>
          <cell r="C6193" t="str">
            <v>TUBO FOFO PONTA/BOLSA K9 JE D=600MM (162KG/M)</v>
          </cell>
          <cell r="D6193" t="str">
            <v>M</v>
          </cell>
          <cell r="E6193">
            <v>0</v>
          </cell>
        </row>
        <row r="6194">
          <cell r="B6194" t="str">
            <v>526712</v>
          </cell>
          <cell r="C6194" t="str">
            <v>TUBO FOFO PONTA/BOLSA K9 JE D=700MM (205KG/M)</v>
          </cell>
          <cell r="D6194" t="str">
            <v>M</v>
          </cell>
          <cell r="E6194">
            <v>0</v>
          </cell>
        </row>
        <row r="6195">
          <cell r="B6195" t="str">
            <v>526713</v>
          </cell>
          <cell r="C6195" t="str">
            <v>TUBO FOFO PONTA/BOLSA K9 JE D=800MM (252KG/M)</v>
          </cell>
          <cell r="D6195" t="str">
            <v>M</v>
          </cell>
          <cell r="E6195">
            <v>0</v>
          </cell>
        </row>
        <row r="6196">
          <cell r="B6196" t="str">
            <v>526714</v>
          </cell>
          <cell r="C6196" t="str">
            <v>TUBO FOFO PONTA/BOLSA K9 JE D=900MM (302KG/M)</v>
          </cell>
          <cell r="D6196" t="str">
            <v>M</v>
          </cell>
          <cell r="E6196">
            <v>0</v>
          </cell>
        </row>
        <row r="6197">
          <cell r="B6197" t="str">
            <v>526715</v>
          </cell>
          <cell r="C6197" t="str">
            <v>TUBO FOFO PONTA/BOLSA K9 JE D=1000MM (358KG/M)</v>
          </cell>
          <cell r="D6197" t="str">
            <v>M</v>
          </cell>
          <cell r="E6197">
            <v>0</v>
          </cell>
        </row>
        <row r="6198">
          <cell r="B6198" t="str">
            <v>526716</v>
          </cell>
          <cell r="C6198" t="str">
            <v>TUBO FOFO PONTA/BOLSA K9 JE D=1200MM (485KG/M)</v>
          </cell>
          <cell r="D6198" t="str">
            <v>M</v>
          </cell>
          <cell r="E6198">
            <v>0</v>
          </cell>
        </row>
        <row r="6199">
          <cell r="B6199" t="str">
            <v>526717</v>
          </cell>
          <cell r="C6199" t="str">
            <v>TUBO FF DUC.K9 REV INT CIM PB-JE2GS ESG. DN=80MM</v>
          </cell>
          <cell r="D6199" t="str">
            <v>M</v>
          </cell>
          <cell r="E6199">
            <v>0</v>
          </cell>
        </row>
        <row r="6200">
          <cell r="B6200" t="str">
            <v>526718</v>
          </cell>
          <cell r="C6200" t="str">
            <v>TUBO FF DUC.K9 REV INT CIM PB-JE2GS ESG. DN=100MM</v>
          </cell>
          <cell r="D6200" t="str">
            <v>M</v>
          </cell>
          <cell r="E6200">
            <v>0</v>
          </cell>
        </row>
        <row r="6201">
          <cell r="B6201" t="str">
            <v>526719</v>
          </cell>
          <cell r="C6201" t="str">
            <v>TUBO FF DUC.K9 REV INT CIM PB-JE2GS ESG. DN=150MM</v>
          </cell>
          <cell r="D6201" t="str">
            <v>M</v>
          </cell>
          <cell r="E6201">
            <v>212.87</v>
          </cell>
        </row>
        <row r="6202">
          <cell r="B6202" t="str">
            <v>526720</v>
          </cell>
          <cell r="C6202" t="str">
            <v>TUBO FF DUC.K9 REV INT CIM PB-JE2GS ESG. DN=200MM</v>
          </cell>
          <cell r="D6202" t="str">
            <v>M</v>
          </cell>
          <cell r="E6202">
            <v>276.02</v>
          </cell>
        </row>
        <row r="6203">
          <cell r="B6203" t="str">
            <v>526721</v>
          </cell>
          <cell r="C6203" t="str">
            <v>TUBO FF DUC.K9 REV INT CIM PB-JE2GS ESG. DN=250MM</v>
          </cell>
          <cell r="D6203" t="str">
            <v>M</v>
          </cell>
          <cell r="E6203">
            <v>368.72</v>
          </cell>
        </row>
        <row r="6204">
          <cell r="B6204" t="str">
            <v>526722</v>
          </cell>
          <cell r="C6204" t="str">
            <v>TUBO FF DUC.K9 REV INT CIM PB-JE2GS ESG. DN=300MM</v>
          </cell>
          <cell r="D6204" t="str">
            <v>M</v>
          </cell>
          <cell r="E6204">
            <v>442.75</v>
          </cell>
        </row>
        <row r="6205">
          <cell r="B6205" t="str">
            <v>526723</v>
          </cell>
          <cell r="C6205" t="str">
            <v>TUBO FF DUC.K9 REV INT CIM PB-JE2GS ESG. DN=350MM</v>
          </cell>
          <cell r="D6205" t="str">
            <v>M</v>
          </cell>
          <cell r="E6205">
            <v>493.86</v>
          </cell>
        </row>
        <row r="6206">
          <cell r="B6206" t="str">
            <v>526724</v>
          </cell>
          <cell r="C6206" t="str">
            <v>TUBO FF DUC.K9 REV INT CIM PB-JE2GS ESG. DN=400MM</v>
          </cell>
          <cell r="D6206" t="str">
            <v>M</v>
          </cell>
          <cell r="E6206">
            <v>560.63</v>
          </cell>
        </row>
        <row r="6207">
          <cell r="B6207" t="str">
            <v>526725</v>
          </cell>
          <cell r="C6207" t="str">
            <v>TUBO FF DUC.K9 REV INT CIM PB-JE2GS ESG. DN=450MM</v>
          </cell>
          <cell r="D6207" t="str">
            <v>M</v>
          </cell>
          <cell r="E6207">
            <v>0</v>
          </cell>
        </row>
        <row r="6208">
          <cell r="B6208" t="str">
            <v>526726</v>
          </cell>
          <cell r="C6208" t="str">
            <v>TUBO FF DUC.K9 REV INT CIM PB-JE2GS ESG. DN=500MM</v>
          </cell>
          <cell r="D6208" t="str">
            <v>M</v>
          </cell>
          <cell r="E6208">
            <v>0</v>
          </cell>
        </row>
        <row r="6209">
          <cell r="B6209" t="str">
            <v>526727</v>
          </cell>
          <cell r="C6209" t="str">
            <v>TUBO FF DUC.K9 REV INT CIM PB-JE2GS ESG. DN=600MM</v>
          </cell>
          <cell r="D6209" t="str">
            <v>M</v>
          </cell>
          <cell r="E6209">
            <v>0</v>
          </cell>
        </row>
        <row r="6210">
          <cell r="B6210" t="str">
            <v>526728</v>
          </cell>
          <cell r="C6210" t="str">
            <v>TUBO FF DUC.K9 REV INT CIM PB-JE2GS ESG. DN=700MM</v>
          </cell>
          <cell r="D6210" t="str">
            <v>M</v>
          </cell>
          <cell r="E6210">
            <v>0</v>
          </cell>
        </row>
        <row r="6211">
          <cell r="B6211" t="str">
            <v>526729</v>
          </cell>
          <cell r="C6211" t="str">
            <v>TUBO FF DUC.K9 REV INT CIM PB-JE2GS ESG. DN=800MM</v>
          </cell>
          <cell r="D6211" t="str">
            <v>M</v>
          </cell>
          <cell r="E6211">
            <v>0</v>
          </cell>
        </row>
        <row r="6212">
          <cell r="B6212" t="str">
            <v>526730</v>
          </cell>
          <cell r="C6212" t="str">
            <v>TUBO FF DUC.K9 REV INT CIM PB-JE2GS ESG. DN=900MM</v>
          </cell>
          <cell r="D6212" t="str">
            <v>M</v>
          </cell>
          <cell r="E6212">
            <v>0</v>
          </cell>
        </row>
        <row r="6213">
          <cell r="B6213" t="str">
            <v>526731</v>
          </cell>
          <cell r="C6213" t="str">
            <v>TUBO FF DUC.K9 REV INT CIM PB-JE2GS ESG. DN=1000MM</v>
          </cell>
          <cell r="D6213" t="str">
            <v>M</v>
          </cell>
          <cell r="E6213">
            <v>0</v>
          </cell>
        </row>
        <row r="6214">
          <cell r="B6214" t="str">
            <v>526732</v>
          </cell>
          <cell r="C6214" t="str">
            <v>TUBO FF DUC.K9 REV INT CIM PB-JE2GS ESG. DN=1200MM</v>
          </cell>
          <cell r="D6214" t="str">
            <v>M</v>
          </cell>
          <cell r="E6214">
            <v>0</v>
          </cell>
        </row>
        <row r="6216">
          <cell r="B6216" t="str">
            <v>526800</v>
          </cell>
          <cell r="C6216" t="str">
            <v>TUBO FOFO C/FG PN-16 (C31 - METALURGICA 100%)</v>
          </cell>
        </row>
        <row r="6217">
          <cell r="B6217" t="str">
            <v>526801</v>
          </cell>
          <cell r="C6217" t="str">
            <v>TUBO FOFO C/FG PN-16 D=80MM;L=1000MM (20KG)</v>
          </cell>
          <cell r="D6217" t="str">
            <v>UN</v>
          </cell>
          <cell r="E6217">
            <v>0</v>
          </cell>
        </row>
        <row r="6218">
          <cell r="B6218" t="str">
            <v>526802</v>
          </cell>
          <cell r="C6218" t="str">
            <v>TUBO FOFO C/FG PN-16 D=80MM;L=1500MM (27KG)</v>
          </cell>
          <cell r="D6218" t="str">
            <v>UN</v>
          </cell>
          <cell r="E6218">
            <v>0</v>
          </cell>
        </row>
        <row r="6219">
          <cell r="B6219" t="str">
            <v>526803</v>
          </cell>
          <cell r="C6219" t="str">
            <v>TUBO FOFO C/FG PN-16 D=80MM;L=2000MM (33KG)</v>
          </cell>
          <cell r="D6219" t="str">
            <v>UN</v>
          </cell>
          <cell r="E6219">
            <v>0</v>
          </cell>
        </row>
        <row r="6220">
          <cell r="B6220" t="str">
            <v>526804</v>
          </cell>
          <cell r="C6220" t="str">
            <v>TUBO FOFO C/FG PN-16 D=80MM;L=2500MM (40KG)</v>
          </cell>
          <cell r="D6220" t="str">
            <v>UN</v>
          </cell>
          <cell r="E6220">
            <v>0</v>
          </cell>
        </row>
        <row r="6221">
          <cell r="B6221" t="str">
            <v>526805</v>
          </cell>
          <cell r="C6221" t="str">
            <v>TUBO FOFO C/FG PN-16 D=80MM;L=3000MM (46KG)</v>
          </cell>
          <cell r="D6221" t="str">
            <v>UN</v>
          </cell>
          <cell r="E6221">
            <v>0</v>
          </cell>
        </row>
        <row r="6222">
          <cell r="B6222" t="str">
            <v>526806</v>
          </cell>
          <cell r="C6222" t="str">
            <v>TUBO FOFO C/FG PN-16 D=80MM;L=3500MM (53KG)</v>
          </cell>
          <cell r="D6222" t="str">
            <v>UN</v>
          </cell>
          <cell r="E6222">
            <v>0</v>
          </cell>
        </row>
        <row r="6223">
          <cell r="B6223" t="str">
            <v>526807</v>
          </cell>
          <cell r="C6223" t="str">
            <v>TUBO FOFO C/FG PN-16 D=80MM;L=4000MM (59KG)</v>
          </cell>
          <cell r="D6223" t="str">
            <v>UN</v>
          </cell>
          <cell r="E6223">
            <v>0</v>
          </cell>
        </row>
        <row r="6224">
          <cell r="B6224" t="str">
            <v>526808</v>
          </cell>
          <cell r="C6224" t="str">
            <v>TUBO FOFO C/FG PN-16 D=80MM;L=4500MM (66KG)</v>
          </cell>
          <cell r="D6224" t="str">
            <v>UN</v>
          </cell>
          <cell r="E6224">
            <v>0</v>
          </cell>
        </row>
        <row r="6225">
          <cell r="B6225" t="str">
            <v>526809</v>
          </cell>
          <cell r="C6225" t="str">
            <v>TUBO FOFO C/FG PN-16 D=80MM;L=5000MM (72KG)</v>
          </cell>
          <cell r="D6225" t="str">
            <v>UN</v>
          </cell>
          <cell r="E6225">
            <v>0</v>
          </cell>
        </row>
        <row r="6226">
          <cell r="B6226" t="str">
            <v>526810</v>
          </cell>
          <cell r="C6226" t="str">
            <v>TUBO FOFO C/FG PN-16 D=80MM;L=5500MM (79KG)</v>
          </cell>
          <cell r="D6226" t="str">
            <v>UN</v>
          </cell>
          <cell r="E6226">
            <v>0</v>
          </cell>
        </row>
        <row r="6227">
          <cell r="B6227" t="str">
            <v>526811</v>
          </cell>
          <cell r="C6227" t="str">
            <v>TUBO FOFO C/FG PN-16 D=80MM;L=5800MM (82KG)</v>
          </cell>
          <cell r="D6227" t="str">
            <v>UN</v>
          </cell>
          <cell r="E6227">
            <v>0</v>
          </cell>
        </row>
        <row r="6228">
          <cell r="B6228" t="str">
            <v>526812</v>
          </cell>
          <cell r="C6228" t="str">
            <v>TUBO FOFO C/FG PN-16 D=100MM;L=1000MM (26KG)</v>
          </cell>
          <cell r="D6228" t="str">
            <v>UN</v>
          </cell>
          <cell r="E6228">
            <v>0</v>
          </cell>
        </row>
        <row r="6229">
          <cell r="B6229" t="str">
            <v>526813</v>
          </cell>
          <cell r="C6229" t="str">
            <v>TUBO FOFO C/FG PN-16 D=100MM;L=1500MM (35KG)</v>
          </cell>
          <cell r="D6229" t="str">
            <v>UN</v>
          </cell>
          <cell r="E6229">
            <v>0</v>
          </cell>
        </row>
        <row r="6230">
          <cell r="B6230" t="str">
            <v>526814</v>
          </cell>
          <cell r="C6230" t="str">
            <v>TUBO FOFO C/FG PN-16 D=100MM;L=2000MM (43KG)</v>
          </cell>
          <cell r="D6230" t="str">
            <v>UN</v>
          </cell>
          <cell r="E6230">
            <v>0</v>
          </cell>
        </row>
        <row r="6231">
          <cell r="B6231" t="str">
            <v>526815</v>
          </cell>
          <cell r="C6231" t="str">
            <v>TUBO FOFO C/FG PN-16 D=100MM;L=2500MM (52KG)</v>
          </cell>
          <cell r="D6231" t="str">
            <v>UN</v>
          </cell>
          <cell r="E6231">
            <v>0</v>
          </cell>
        </row>
        <row r="6232">
          <cell r="B6232" t="str">
            <v>526816</v>
          </cell>
          <cell r="C6232" t="str">
            <v>TUBO FOFO C/FG PN-16 D=100MM;L=3000MM (61KG)</v>
          </cell>
          <cell r="D6232" t="str">
            <v>UN</v>
          </cell>
          <cell r="E6232">
            <v>0</v>
          </cell>
        </row>
        <row r="6233">
          <cell r="B6233" t="str">
            <v>526817</v>
          </cell>
          <cell r="C6233" t="str">
            <v>TUBO FOFO C/FG PN-16 D=100MM;L=3500MM (69KG)</v>
          </cell>
          <cell r="D6233" t="str">
            <v>UN</v>
          </cell>
          <cell r="E6233">
            <v>0</v>
          </cell>
        </row>
        <row r="6234">
          <cell r="B6234" t="str">
            <v>526818</v>
          </cell>
          <cell r="C6234" t="str">
            <v>TUBO FOFO C/FG PN-16 D=100MM;L=4000MM (78KG)</v>
          </cell>
          <cell r="D6234" t="str">
            <v>UN</v>
          </cell>
          <cell r="E6234">
            <v>0</v>
          </cell>
        </row>
        <row r="6235">
          <cell r="B6235" t="str">
            <v>526819</v>
          </cell>
          <cell r="C6235" t="str">
            <v>TUBO FOFO C/FG PN-16 D=100MM;L=4500MM (86KG)</v>
          </cell>
          <cell r="D6235" t="str">
            <v>UN</v>
          </cell>
          <cell r="E6235">
            <v>0</v>
          </cell>
        </row>
        <row r="6236">
          <cell r="B6236" t="str">
            <v>526820</v>
          </cell>
          <cell r="C6236" t="str">
            <v>TUBO FOFO C/FG PN-16 D=100MM;L=5000MM (95KG)</v>
          </cell>
          <cell r="D6236" t="str">
            <v>UN</v>
          </cell>
          <cell r="E6236">
            <v>0</v>
          </cell>
        </row>
        <row r="6237">
          <cell r="B6237" t="str">
            <v>526821</v>
          </cell>
          <cell r="C6237" t="str">
            <v>TUBO FOFO C/FG PN-16 D=100MM;L=5500MM (104KG)</v>
          </cell>
          <cell r="D6237" t="str">
            <v>UN</v>
          </cell>
          <cell r="E6237">
            <v>0</v>
          </cell>
        </row>
        <row r="6238">
          <cell r="B6238" t="str">
            <v>526822</v>
          </cell>
          <cell r="C6238" t="str">
            <v>TUBO FOFO C/FG PN-16 D=100MM;L=5800MM (109KG)</v>
          </cell>
          <cell r="D6238" t="str">
            <v>UN</v>
          </cell>
          <cell r="E6238">
            <v>0</v>
          </cell>
        </row>
        <row r="6239">
          <cell r="B6239" t="str">
            <v>526823</v>
          </cell>
          <cell r="C6239" t="str">
            <v>TUBO FOFO C/FG PN-16 D=150MM;L=1000MM (42KG)</v>
          </cell>
          <cell r="D6239" t="str">
            <v>UN</v>
          </cell>
          <cell r="E6239">
            <v>0</v>
          </cell>
        </row>
        <row r="6240">
          <cell r="B6240" t="str">
            <v>526824</v>
          </cell>
          <cell r="C6240" t="str">
            <v>TUBO FOFO C/FG PN-16 D=150MM;L=1500MM (55KG)</v>
          </cell>
          <cell r="D6240" t="str">
            <v>UN</v>
          </cell>
          <cell r="E6240">
            <v>0</v>
          </cell>
        </row>
        <row r="6241">
          <cell r="B6241" t="str">
            <v>526825</v>
          </cell>
          <cell r="C6241" t="str">
            <v>TUBO FOFO C/FG PN-16 D=150MM;L=2000MM (68KG)</v>
          </cell>
          <cell r="D6241" t="str">
            <v>UN</v>
          </cell>
          <cell r="E6241">
            <v>0</v>
          </cell>
        </row>
        <row r="6242">
          <cell r="B6242" t="str">
            <v>526826</v>
          </cell>
          <cell r="C6242" t="str">
            <v>TUBO FOFO C/FG PN-16 D=150MM;L=2500MM (81KG)</v>
          </cell>
          <cell r="D6242" t="str">
            <v>UN</v>
          </cell>
          <cell r="E6242">
            <v>0</v>
          </cell>
        </row>
        <row r="6243">
          <cell r="B6243" t="str">
            <v>526827</v>
          </cell>
          <cell r="C6243" t="str">
            <v>TUBO FOFO C/FG PN-16 D=150MM;L=3000MM (94KG)</v>
          </cell>
          <cell r="D6243" t="str">
            <v>UN</v>
          </cell>
          <cell r="E6243">
            <v>0</v>
          </cell>
        </row>
        <row r="6244">
          <cell r="B6244" t="str">
            <v>526828</v>
          </cell>
          <cell r="C6244" t="str">
            <v>TUBO FOFO C/FG PN-16 D=150MM;L=3500MM (107KG)</v>
          </cell>
          <cell r="D6244" t="str">
            <v>UN</v>
          </cell>
          <cell r="E6244">
            <v>0</v>
          </cell>
        </row>
        <row r="6245">
          <cell r="B6245" t="str">
            <v>526829</v>
          </cell>
          <cell r="C6245" t="str">
            <v>TUBO FOFO C/FG PN-16 D=150MM;L=4000MM (120KG)</v>
          </cell>
          <cell r="D6245" t="str">
            <v>UN</v>
          </cell>
          <cell r="E6245">
            <v>0</v>
          </cell>
        </row>
        <row r="6246">
          <cell r="B6246" t="str">
            <v>526830</v>
          </cell>
          <cell r="C6246" t="str">
            <v>TUBO FOFO C/FG PN-16 D=150MM;L=4500MM (133KG)</v>
          </cell>
          <cell r="D6246" t="str">
            <v>UN</v>
          </cell>
          <cell r="E6246">
            <v>0</v>
          </cell>
        </row>
        <row r="6247">
          <cell r="B6247" t="str">
            <v>526831</v>
          </cell>
          <cell r="C6247" t="str">
            <v>TUBO FOFO C/FG PN-16 D=150MM;L=5000MM (146KG)</v>
          </cell>
          <cell r="D6247" t="str">
            <v>UN</v>
          </cell>
          <cell r="E6247">
            <v>0</v>
          </cell>
        </row>
        <row r="6248">
          <cell r="B6248" t="str">
            <v>526832</v>
          </cell>
          <cell r="C6248" t="str">
            <v>TUBO FOFO C/FG PN-16 D=150MM;L=5500MM (159KG)</v>
          </cell>
          <cell r="D6248" t="str">
            <v>UN</v>
          </cell>
          <cell r="E6248">
            <v>0</v>
          </cell>
        </row>
        <row r="6249">
          <cell r="B6249" t="str">
            <v>526833</v>
          </cell>
          <cell r="C6249" t="str">
            <v>TUBO FOFO C/FG PN-16 D=150MM;L=5800MM (167KG)</v>
          </cell>
          <cell r="D6249" t="str">
            <v>UN</v>
          </cell>
          <cell r="E6249">
            <v>0</v>
          </cell>
        </row>
        <row r="6250">
          <cell r="B6250" t="str">
            <v>526834</v>
          </cell>
          <cell r="C6250" t="str">
            <v>TUBO FOFO C/FG PN-16 D=200MM;L=1000MM (55KG)</v>
          </cell>
          <cell r="D6250" t="str">
            <v>UN</v>
          </cell>
          <cell r="E6250">
            <v>0</v>
          </cell>
        </row>
        <row r="6251">
          <cell r="B6251" t="str">
            <v>526835</v>
          </cell>
          <cell r="C6251" t="str">
            <v>TUBO FOFO C/FG PN-16 D=200MM;L=1500MM (72KG)</v>
          </cell>
          <cell r="D6251" t="str">
            <v>UN</v>
          </cell>
          <cell r="E6251">
            <v>0</v>
          </cell>
        </row>
        <row r="6252">
          <cell r="B6252" t="str">
            <v>526836</v>
          </cell>
          <cell r="C6252" t="str">
            <v>TUBO FOFO C/FG PN-16 D=200MM;L=2000MM (90KG)</v>
          </cell>
          <cell r="D6252" t="str">
            <v>UN</v>
          </cell>
          <cell r="E6252">
            <v>0</v>
          </cell>
        </row>
        <row r="6253">
          <cell r="B6253" t="str">
            <v>526837</v>
          </cell>
          <cell r="C6253" t="str">
            <v>TUBO FOFO C/FG PN-16 D=200MM;L=2500MM (107KG)</v>
          </cell>
          <cell r="D6253" t="str">
            <v>UN</v>
          </cell>
          <cell r="E6253">
            <v>0</v>
          </cell>
        </row>
        <row r="6254">
          <cell r="B6254" t="str">
            <v>526838</v>
          </cell>
          <cell r="C6254" t="str">
            <v>TUBO FOFO C/FG PN-16 D=200MM;L=3000MM (124KG)</v>
          </cell>
          <cell r="D6254" t="str">
            <v>UN</v>
          </cell>
          <cell r="E6254">
            <v>0</v>
          </cell>
        </row>
        <row r="6255">
          <cell r="B6255" t="str">
            <v>526839</v>
          </cell>
          <cell r="C6255" t="str">
            <v>TUBO FOFO C/FG PN-16 D=200MM;L=3500MM (142KG)</v>
          </cell>
          <cell r="D6255" t="str">
            <v>UN</v>
          </cell>
          <cell r="E6255">
            <v>0</v>
          </cell>
        </row>
        <row r="6256">
          <cell r="B6256" t="str">
            <v>526840</v>
          </cell>
          <cell r="C6256" t="str">
            <v>TUBO FOFO C/FG PN-16 D=200MM;L=4000MM (159KG)</v>
          </cell>
          <cell r="D6256" t="str">
            <v>UN</v>
          </cell>
          <cell r="E6256">
            <v>0</v>
          </cell>
        </row>
        <row r="6257">
          <cell r="B6257" t="str">
            <v>526841</v>
          </cell>
          <cell r="C6257" t="str">
            <v>TUBO FOFO C/FG PN-16 D=200MM;L=4500MM (177KG)</v>
          </cell>
          <cell r="D6257" t="str">
            <v>UN</v>
          </cell>
          <cell r="E6257">
            <v>0</v>
          </cell>
        </row>
        <row r="6258">
          <cell r="B6258" t="str">
            <v>526842</v>
          </cell>
          <cell r="C6258" t="str">
            <v>TUBO FOFO C/FG PN-16 D=200MM;L=5000MM (194KG)</v>
          </cell>
          <cell r="D6258" t="str">
            <v>UN</v>
          </cell>
          <cell r="E6258">
            <v>0</v>
          </cell>
        </row>
        <row r="6259">
          <cell r="B6259" t="str">
            <v>526843</v>
          </cell>
          <cell r="C6259" t="str">
            <v>TUBO FOFO C/FG PN-16 D=200MM;L=5500MM (211KG)</v>
          </cell>
          <cell r="D6259" t="str">
            <v>UN</v>
          </cell>
          <cell r="E6259">
            <v>0</v>
          </cell>
        </row>
        <row r="6260">
          <cell r="B6260" t="str">
            <v>526844</v>
          </cell>
          <cell r="C6260" t="str">
            <v>TUBO FOFO C/FG PN-16 D=200MM;L=5800MM (222KG)</v>
          </cell>
          <cell r="D6260" t="str">
            <v>UN</v>
          </cell>
          <cell r="E6260">
            <v>0</v>
          </cell>
        </row>
        <row r="6261">
          <cell r="B6261" t="str">
            <v>526845</v>
          </cell>
          <cell r="C6261" t="str">
            <v>TUBO FOFO C/FG PN-16 D=250MM;L=1000MM (74KG)</v>
          </cell>
          <cell r="D6261" t="str">
            <v>UN</v>
          </cell>
          <cell r="E6261">
            <v>0</v>
          </cell>
        </row>
        <row r="6262">
          <cell r="B6262" t="str">
            <v>526846</v>
          </cell>
          <cell r="C6262" t="str">
            <v>TUBO FOFO C/FG PN-16 D=250MM;L=1500MM (97KG)</v>
          </cell>
          <cell r="D6262" t="str">
            <v>UN</v>
          </cell>
          <cell r="E6262">
            <v>0</v>
          </cell>
        </row>
        <row r="6263">
          <cell r="B6263" t="str">
            <v>526847</v>
          </cell>
          <cell r="C6263" t="str">
            <v>TUBO FOFO C/FG PN-16 D=250MM;L=2000MM (120KG)</v>
          </cell>
          <cell r="D6263" t="str">
            <v>UN</v>
          </cell>
          <cell r="E6263">
            <v>0</v>
          </cell>
        </row>
        <row r="6264">
          <cell r="B6264" t="str">
            <v>526848</v>
          </cell>
          <cell r="C6264" t="str">
            <v>TUBO FOFO C/FG PN-16 D=250MM;L=2500MM (143KG)</v>
          </cell>
          <cell r="D6264" t="str">
            <v>UN</v>
          </cell>
          <cell r="E6264">
            <v>0</v>
          </cell>
        </row>
        <row r="6265">
          <cell r="B6265" t="str">
            <v>526849</v>
          </cell>
          <cell r="C6265" t="str">
            <v>TUBO FOFO C/FG PN-16 D=250MM;L=3000MM (165KG)</v>
          </cell>
          <cell r="D6265" t="str">
            <v>UN</v>
          </cell>
          <cell r="E6265">
            <v>0</v>
          </cell>
        </row>
        <row r="6266">
          <cell r="B6266" t="str">
            <v>526850</v>
          </cell>
          <cell r="C6266" t="str">
            <v>TUBO FOFO C/FG PN-16 D=250MM;L=3500MM (188KG)</v>
          </cell>
          <cell r="D6266" t="str">
            <v>UN</v>
          </cell>
          <cell r="E6266">
            <v>0</v>
          </cell>
        </row>
        <row r="6267">
          <cell r="B6267" t="str">
            <v>526851</v>
          </cell>
          <cell r="C6267" t="str">
            <v>TUBO FOFO C/FG PN-16 D=250MM;L=4000MM (211KG)</v>
          </cell>
          <cell r="D6267" t="str">
            <v>UN</v>
          </cell>
          <cell r="E6267">
            <v>0</v>
          </cell>
        </row>
        <row r="6268">
          <cell r="B6268" t="str">
            <v>526852</v>
          </cell>
          <cell r="C6268" t="str">
            <v>TUBO FOFO C/FG PN-16 D=250MM;L=4500MM (233KG)</v>
          </cell>
          <cell r="D6268" t="str">
            <v>UN</v>
          </cell>
          <cell r="E6268">
            <v>0</v>
          </cell>
        </row>
        <row r="6269">
          <cell r="B6269" t="str">
            <v>526853</v>
          </cell>
          <cell r="C6269" t="str">
            <v>TUBO FOFO C/FG PN-16 D=250MM;L=5000MM (256KG)</v>
          </cell>
          <cell r="D6269" t="str">
            <v>UN</v>
          </cell>
          <cell r="E6269">
            <v>0</v>
          </cell>
        </row>
        <row r="6270">
          <cell r="B6270" t="str">
            <v>526854</v>
          </cell>
          <cell r="C6270" t="str">
            <v>TUBO FOFO C/FG PN-16 D=250MM;L=5500MM (279KG)</v>
          </cell>
          <cell r="D6270" t="str">
            <v>UN</v>
          </cell>
          <cell r="E6270">
            <v>0</v>
          </cell>
        </row>
        <row r="6271">
          <cell r="B6271" t="str">
            <v>526855</v>
          </cell>
          <cell r="C6271" t="str">
            <v>TUBO FOFO C/FG PN-16 D=250MM;L=5800MM (292KG)</v>
          </cell>
          <cell r="D6271" t="str">
            <v>UN</v>
          </cell>
          <cell r="E6271">
            <v>0</v>
          </cell>
        </row>
        <row r="6272">
          <cell r="B6272" t="str">
            <v>526856</v>
          </cell>
          <cell r="C6272" t="str">
            <v>TUBO FOFO C/FG PN-16 D=300MM;L=1000MM (93KG)</v>
          </cell>
          <cell r="D6272" t="str">
            <v>UN</v>
          </cell>
          <cell r="E6272">
            <v>0</v>
          </cell>
        </row>
        <row r="6273">
          <cell r="B6273" t="str">
            <v>526857</v>
          </cell>
          <cell r="C6273" t="str">
            <v>TUBO FOFO C/FG PN-16 D=300MM;L=1500MM (122KG)</v>
          </cell>
          <cell r="D6273" t="str">
            <v>UN</v>
          </cell>
          <cell r="E6273">
            <v>0</v>
          </cell>
        </row>
        <row r="6274">
          <cell r="B6274" t="str">
            <v>526858</v>
          </cell>
          <cell r="C6274" t="str">
            <v>TUBO FOFO C/FG PN-16 D=300MM;L=2000MM (150KG)</v>
          </cell>
          <cell r="D6274" t="str">
            <v>UN</v>
          </cell>
          <cell r="E6274">
            <v>0</v>
          </cell>
        </row>
        <row r="6275">
          <cell r="B6275" t="str">
            <v>526859</v>
          </cell>
          <cell r="C6275" t="str">
            <v>TUBO FOFO C/FG PN-16 D=300MM;L=2500MM (179KG)</v>
          </cell>
          <cell r="D6275" t="str">
            <v>UN</v>
          </cell>
          <cell r="E6275">
            <v>0</v>
          </cell>
        </row>
        <row r="6276">
          <cell r="B6276" t="str">
            <v>526860</v>
          </cell>
          <cell r="C6276" t="str">
            <v>TUBO FOFO C/FG PN-16 D=300MM;L=3000MM (207KG)</v>
          </cell>
          <cell r="D6276" t="str">
            <v>UN</v>
          </cell>
          <cell r="E6276">
            <v>0</v>
          </cell>
        </row>
        <row r="6277">
          <cell r="B6277" t="str">
            <v>526861</v>
          </cell>
          <cell r="C6277" t="str">
            <v>TUBO FOFO C/FG PN-16 D=300MM;L=3500MM (236KG)</v>
          </cell>
          <cell r="D6277" t="str">
            <v>UN</v>
          </cell>
          <cell r="E6277">
            <v>0</v>
          </cell>
        </row>
        <row r="6278">
          <cell r="B6278" t="str">
            <v>526862</v>
          </cell>
          <cell r="C6278" t="str">
            <v>TUBO FOFO C/FG PN-16 D=300MM;L=4000MM (264KG)</v>
          </cell>
          <cell r="D6278" t="str">
            <v>UN</v>
          </cell>
          <cell r="E6278">
            <v>0</v>
          </cell>
        </row>
        <row r="6279">
          <cell r="B6279" t="str">
            <v>526863</v>
          </cell>
          <cell r="C6279" t="str">
            <v>TUBO FOFO C/FG PN-16 D=300MM;L=4500MM (293KG)</v>
          </cell>
          <cell r="D6279" t="str">
            <v>UN</v>
          </cell>
          <cell r="E6279">
            <v>0</v>
          </cell>
        </row>
        <row r="6280">
          <cell r="B6280" t="str">
            <v>526864</v>
          </cell>
          <cell r="C6280" t="str">
            <v>TUBO FOFO C/FG PN-16 D=300MM;L=5000MM (322KG)</v>
          </cell>
          <cell r="D6280" t="str">
            <v>UN</v>
          </cell>
          <cell r="E6280">
            <v>0</v>
          </cell>
        </row>
        <row r="6281">
          <cell r="B6281" t="str">
            <v>526865</v>
          </cell>
          <cell r="C6281" t="str">
            <v>TUBO FOFO C/FG PN-16 D=300MM;L=5500MM (350KG)</v>
          </cell>
          <cell r="D6281" t="str">
            <v>UN</v>
          </cell>
          <cell r="E6281">
            <v>0</v>
          </cell>
        </row>
        <row r="6282">
          <cell r="B6282" t="str">
            <v>526866</v>
          </cell>
          <cell r="C6282" t="str">
            <v>TUBO FOFO C/FG PN-16 D=300MM;L=5800MM (367KG)</v>
          </cell>
          <cell r="D6282" t="str">
            <v>UN</v>
          </cell>
          <cell r="E6282">
            <v>0</v>
          </cell>
        </row>
        <row r="6283">
          <cell r="B6283" t="str">
            <v>526867</v>
          </cell>
          <cell r="C6283" t="str">
            <v>TUBO FOFO C/FG PN-16 D=350MM;L=1000MM (128KG)</v>
          </cell>
          <cell r="D6283" t="str">
            <v>UN</v>
          </cell>
          <cell r="E6283">
            <v>0</v>
          </cell>
        </row>
        <row r="6284">
          <cell r="B6284" t="str">
            <v>526868</v>
          </cell>
          <cell r="C6284" t="str">
            <v>TUBO FOFO C/FG PN-16 D=350MM;L=1500MM (165KG)</v>
          </cell>
          <cell r="D6284" t="str">
            <v>UN</v>
          </cell>
          <cell r="E6284">
            <v>0</v>
          </cell>
        </row>
        <row r="6285">
          <cell r="B6285" t="str">
            <v>526869</v>
          </cell>
          <cell r="C6285" t="str">
            <v>TUBO FOFO C/FG PN-16 D=350MM;L=2000MM (203KG)</v>
          </cell>
          <cell r="D6285" t="str">
            <v>UN</v>
          </cell>
          <cell r="E6285">
            <v>0</v>
          </cell>
        </row>
        <row r="6286">
          <cell r="B6286" t="str">
            <v>526870</v>
          </cell>
          <cell r="C6286" t="str">
            <v>TUBO FOFO C/FG PN-16 D=350MM;L=2500MM (241KG)</v>
          </cell>
          <cell r="D6286" t="str">
            <v>UN</v>
          </cell>
          <cell r="E6286">
            <v>0</v>
          </cell>
        </row>
        <row r="6287">
          <cell r="B6287" t="str">
            <v>526871</v>
          </cell>
          <cell r="C6287" t="str">
            <v>TUBO FOFO C/FG PN-16 D=350MM;L=3000MM (279KG)</v>
          </cell>
          <cell r="D6287" t="str">
            <v>UN</v>
          </cell>
          <cell r="E6287">
            <v>0</v>
          </cell>
        </row>
        <row r="6288">
          <cell r="B6288" t="str">
            <v>526872</v>
          </cell>
          <cell r="C6288" t="str">
            <v>TUBO FOFO C/FG PN-16 D=350MM;L=3500MM (316KG)</v>
          </cell>
          <cell r="D6288" t="str">
            <v>UN</v>
          </cell>
          <cell r="E6288">
            <v>0</v>
          </cell>
        </row>
        <row r="6289">
          <cell r="B6289" t="str">
            <v>526873</v>
          </cell>
          <cell r="C6289" t="str">
            <v>TUBO FOFO C/FG PN-16 D=350MM;L=4000MM (354KG)</v>
          </cell>
          <cell r="D6289" t="str">
            <v>UN</v>
          </cell>
          <cell r="E6289">
            <v>0</v>
          </cell>
        </row>
        <row r="6290">
          <cell r="B6290" t="str">
            <v>526874</v>
          </cell>
          <cell r="C6290" t="str">
            <v>TUBO FOFO C/FG PN-16 D=350MM;L=4500MM (392KG)</v>
          </cell>
          <cell r="D6290" t="str">
            <v>UN</v>
          </cell>
          <cell r="E6290">
            <v>0</v>
          </cell>
        </row>
        <row r="6291">
          <cell r="B6291" t="str">
            <v>526875</v>
          </cell>
          <cell r="C6291" t="str">
            <v>TUBO FOFO C/FG PN-16 D=350MM;L=5000MM (430KG)</v>
          </cell>
          <cell r="D6291" t="str">
            <v>UN</v>
          </cell>
          <cell r="E6291">
            <v>0</v>
          </cell>
        </row>
        <row r="6292">
          <cell r="B6292" t="str">
            <v>526876</v>
          </cell>
          <cell r="C6292" t="str">
            <v>TUBO FOFO C/FG PN-16 D=350MM;L=5500MM (467KG)</v>
          </cell>
          <cell r="D6292" t="str">
            <v>UN</v>
          </cell>
          <cell r="E6292">
            <v>0</v>
          </cell>
        </row>
        <row r="6293">
          <cell r="B6293" t="str">
            <v>526877</v>
          </cell>
          <cell r="C6293" t="str">
            <v>TUBO FOFO C/FG PN-16 D=350MM;L=5800MM (490KG)</v>
          </cell>
          <cell r="D6293" t="str">
            <v>UN</v>
          </cell>
          <cell r="E6293">
            <v>0</v>
          </cell>
        </row>
        <row r="6294">
          <cell r="B6294" t="str">
            <v>526878</v>
          </cell>
          <cell r="C6294" t="str">
            <v>TUBO FOFO C/FG PN-16 D=400MM;L=1000MM (158KG)</v>
          </cell>
          <cell r="D6294" t="str">
            <v>UN</v>
          </cell>
          <cell r="E6294">
            <v>0</v>
          </cell>
        </row>
        <row r="6295">
          <cell r="B6295" t="str">
            <v>526879</v>
          </cell>
          <cell r="C6295" t="str">
            <v>TUBO FOFO C/FG PN-16 D=400MM;L=1500MM (202KG)</v>
          </cell>
          <cell r="D6295" t="str">
            <v>UN</v>
          </cell>
          <cell r="E6295">
            <v>0</v>
          </cell>
        </row>
        <row r="6296">
          <cell r="B6296" t="str">
            <v>526880</v>
          </cell>
          <cell r="C6296" t="str">
            <v>TUBO FOFO C/FG PN-16 D=400MM;L=2000MM (247KG)</v>
          </cell>
          <cell r="D6296" t="str">
            <v>UN</v>
          </cell>
          <cell r="E6296">
            <v>0</v>
          </cell>
        </row>
        <row r="6297">
          <cell r="B6297" t="str">
            <v>526881</v>
          </cell>
          <cell r="C6297" t="str">
            <v>TUBO FOFO C/FG PN-16 D=400MM;L=2500MM (292KG)</v>
          </cell>
          <cell r="D6297" t="str">
            <v>UN</v>
          </cell>
          <cell r="E6297">
            <v>0</v>
          </cell>
        </row>
        <row r="6298">
          <cell r="B6298" t="str">
            <v>526882</v>
          </cell>
          <cell r="C6298" t="str">
            <v>TUBO FOFO C/FG PN-16 D=400MM;L=3000MM (337KG)</v>
          </cell>
          <cell r="D6298" t="str">
            <v>UN</v>
          </cell>
          <cell r="E6298">
            <v>0</v>
          </cell>
        </row>
        <row r="6299">
          <cell r="B6299" t="str">
            <v>526883</v>
          </cell>
          <cell r="C6299" t="str">
            <v>TUBO FOFO C/FG PN-16 D=400MM;L=3500MM (381KG)</v>
          </cell>
          <cell r="D6299" t="str">
            <v>UN</v>
          </cell>
          <cell r="E6299">
            <v>0</v>
          </cell>
        </row>
        <row r="6300">
          <cell r="B6300" t="str">
            <v>526884</v>
          </cell>
          <cell r="C6300" t="str">
            <v>TUBO FOFO C/FG PN-16 D=400MM;L=4000MM (426KG)</v>
          </cell>
          <cell r="D6300" t="str">
            <v>UN</v>
          </cell>
          <cell r="E6300">
            <v>0</v>
          </cell>
        </row>
        <row r="6301">
          <cell r="B6301" t="str">
            <v>526885</v>
          </cell>
          <cell r="C6301" t="str">
            <v>TUBO FOFO C/FG PN-16 D=400MM;L=4500MM (471KG)</v>
          </cell>
          <cell r="D6301" t="str">
            <v>UN</v>
          </cell>
          <cell r="E6301">
            <v>0</v>
          </cell>
        </row>
        <row r="6302">
          <cell r="B6302" t="str">
            <v>526886</v>
          </cell>
          <cell r="C6302" t="str">
            <v>TUBO FOFO C/FG PN-16 D=400MM;L=5000MM (516KG)</v>
          </cell>
          <cell r="D6302" t="str">
            <v>UN</v>
          </cell>
          <cell r="E6302">
            <v>0</v>
          </cell>
        </row>
        <row r="6303">
          <cell r="B6303" t="str">
            <v>526887</v>
          </cell>
          <cell r="C6303" t="str">
            <v>TUBO FOFO C/FG PN-16 D=400MM;L=5500MM (560KG)</v>
          </cell>
          <cell r="D6303" t="str">
            <v>UN</v>
          </cell>
          <cell r="E6303">
            <v>0</v>
          </cell>
        </row>
        <row r="6304">
          <cell r="B6304" t="str">
            <v>526888</v>
          </cell>
          <cell r="C6304" t="str">
            <v>TUBO FOFO C/FG PN-16 D=400MM;L=5800MM (587KG)</v>
          </cell>
          <cell r="D6304" t="str">
            <v>UN</v>
          </cell>
          <cell r="E6304">
            <v>0</v>
          </cell>
        </row>
        <row r="6305">
          <cell r="B6305" t="str">
            <v>526889</v>
          </cell>
          <cell r="C6305" t="str">
            <v>TUBO FOFO C/FG PN-16 D=450MM;L=1000MM (189KG)</v>
          </cell>
          <cell r="D6305" t="str">
            <v>UN</v>
          </cell>
          <cell r="E6305">
            <v>0</v>
          </cell>
        </row>
        <row r="6306">
          <cell r="B6306" t="str">
            <v>526890</v>
          </cell>
          <cell r="C6306" t="str">
            <v>TUBO FOFO C/FG PN-16 D=450MM;L=1500MM (242KG)</v>
          </cell>
          <cell r="D6306" t="str">
            <v>UN</v>
          </cell>
          <cell r="E6306">
            <v>0</v>
          </cell>
        </row>
        <row r="6307">
          <cell r="B6307" t="str">
            <v>526891</v>
          </cell>
          <cell r="C6307" t="str">
            <v>TUBO FOFO C/FG PN-16 D=450MM;L=2000MM (294KG)</v>
          </cell>
          <cell r="D6307" t="str">
            <v>UN</v>
          </cell>
          <cell r="E6307">
            <v>0</v>
          </cell>
        </row>
        <row r="6308">
          <cell r="B6308" t="str">
            <v>526892</v>
          </cell>
          <cell r="C6308" t="str">
            <v>TUBO FOFO C/FG PN-16 D=450MM;L=2500MM (347KG)</v>
          </cell>
          <cell r="D6308" t="str">
            <v>UN</v>
          </cell>
          <cell r="E6308">
            <v>0</v>
          </cell>
        </row>
        <row r="6309">
          <cell r="B6309" t="str">
            <v>526893</v>
          </cell>
          <cell r="C6309" t="str">
            <v>TUBO FOFO C/FG PN-16 D=450MM;L=3000MM (399KG)</v>
          </cell>
          <cell r="D6309" t="str">
            <v>UN</v>
          </cell>
          <cell r="E6309">
            <v>0</v>
          </cell>
        </row>
        <row r="6310">
          <cell r="B6310" t="str">
            <v>526894</v>
          </cell>
          <cell r="C6310" t="str">
            <v>TUBO FOFO C/FG PN-16 D=450MM;L=3500MM (452KG)</v>
          </cell>
          <cell r="D6310" t="str">
            <v>UN</v>
          </cell>
          <cell r="E6310">
            <v>0</v>
          </cell>
        </row>
        <row r="6311">
          <cell r="B6311" t="str">
            <v>526895</v>
          </cell>
          <cell r="C6311" t="str">
            <v>TUBO FOFO C/FG PN-16 D=450MM;L=4000MM (504KG)</v>
          </cell>
          <cell r="D6311" t="str">
            <v>UN</v>
          </cell>
          <cell r="E6311">
            <v>0</v>
          </cell>
        </row>
        <row r="6312">
          <cell r="B6312" t="str">
            <v>526896</v>
          </cell>
          <cell r="C6312" t="str">
            <v>TUBO FOFO C/FG PN-16 D=450MM;L=4500MM (557KG)</v>
          </cell>
          <cell r="D6312" t="str">
            <v>UN</v>
          </cell>
          <cell r="E6312">
            <v>0</v>
          </cell>
        </row>
        <row r="6313">
          <cell r="B6313" t="str">
            <v>526897</v>
          </cell>
          <cell r="C6313" t="str">
            <v>TUBO FOFO C/FG PN-16 D=450MM;L=5000MM (610KG)</v>
          </cell>
          <cell r="D6313" t="str">
            <v>UN</v>
          </cell>
          <cell r="E6313">
            <v>0</v>
          </cell>
        </row>
        <row r="6314">
          <cell r="B6314" t="str">
            <v>526898</v>
          </cell>
          <cell r="C6314" t="str">
            <v>TUBO FOFO C/FG PN-16 D=450MM;L=5500MM (662KG)</v>
          </cell>
          <cell r="D6314" t="str">
            <v>UN</v>
          </cell>
          <cell r="E6314">
            <v>0</v>
          </cell>
        </row>
        <row r="6315">
          <cell r="B6315" t="str">
            <v>526899</v>
          </cell>
          <cell r="C6315" t="str">
            <v>TUBO FOFO C/FG PN-16 D=500MM;L=1000MM (228KG)</v>
          </cell>
          <cell r="D6315" t="str">
            <v>UN</v>
          </cell>
          <cell r="E6315">
            <v>0</v>
          </cell>
        </row>
        <row r="6316">
          <cell r="B6316" t="str">
            <v>526901</v>
          </cell>
          <cell r="C6316" t="str">
            <v>TUBO FOFO C/FG PN-16 D=500MM;L=1500MM (289KG)</v>
          </cell>
          <cell r="D6316" t="str">
            <v>UN</v>
          </cell>
          <cell r="E6316">
            <v>0</v>
          </cell>
        </row>
        <row r="6317">
          <cell r="B6317" t="str">
            <v>526902</v>
          </cell>
          <cell r="C6317" t="str">
            <v>TUBO FOFO C/FG PN-16 D=500MM;L=2000MM (350KG)</v>
          </cell>
          <cell r="D6317" t="str">
            <v>UN</v>
          </cell>
          <cell r="E6317">
            <v>0</v>
          </cell>
        </row>
        <row r="6318">
          <cell r="B6318" t="str">
            <v>526903</v>
          </cell>
          <cell r="C6318" t="str">
            <v>TUBO FOFO C/FG PN-16 D=500MM;L=2500MM (411KG)</v>
          </cell>
          <cell r="D6318" t="str">
            <v>UN</v>
          </cell>
          <cell r="E6318">
            <v>0</v>
          </cell>
        </row>
        <row r="6319">
          <cell r="B6319" t="str">
            <v>526904</v>
          </cell>
          <cell r="C6319" t="str">
            <v>TUBO FOFO C/FG PN-16 D=500MM;L=3000MM (471KG)</v>
          </cell>
          <cell r="D6319" t="str">
            <v>UN</v>
          </cell>
          <cell r="E6319">
            <v>0</v>
          </cell>
        </row>
        <row r="6320">
          <cell r="B6320" t="str">
            <v>526905</v>
          </cell>
          <cell r="C6320" t="str">
            <v>TUBO FOFO C/FG PN-16 D=500MM;L=3500MM (532KG)</v>
          </cell>
          <cell r="D6320" t="str">
            <v>UN</v>
          </cell>
          <cell r="E6320">
            <v>0</v>
          </cell>
        </row>
        <row r="6321">
          <cell r="B6321" t="str">
            <v>526906</v>
          </cell>
          <cell r="C6321" t="str">
            <v>TUBO FOFO C/FG PN-16 D=500MM;L=4000MM (593KG)</v>
          </cell>
          <cell r="D6321" t="str">
            <v>UN</v>
          </cell>
          <cell r="E6321">
            <v>0</v>
          </cell>
        </row>
        <row r="6322">
          <cell r="B6322" t="str">
            <v>526907</v>
          </cell>
          <cell r="C6322" t="str">
            <v>TUBO FOFO C/FG PN-16 D=500MM;L=4500MM (654KG)</v>
          </cell>
          <cell r="D6322" t="str">
            <v>UN</v>
          </cell>
          <cell r="E6322">
            <v>0</v>
          </cell>
        </row>
        <row r="6323">
          <cell r="B6323" t="str">
            <v>526908</v>
          </cell>
          <cell r="C6323" t="str">
            <v>TUBO FOFO C/FG PN-16 D=500MM;L=5000MM (715KG)</v>
          </cell>
          <cell r="D6323" t="str">
            <v>UN</v>
          </cell>
          <cell r="E6323">
            <v>0</v>
          </cell>
        </row>
        <row r="6324">
          <cell r="B6324" t="str">
            <v>526909</v>
          </cell>
          <cell r="C6324" t="str">
            <v>TUBO FOFO C/FG PN-16 D=500MM;L=5500MM (776KG)</v>
          </cell>
          <cell r="D6324" t="str">
            <v>UN</v>
          </cell>
          <cell r="E6324">
            <v>0</v>
          </cell>
        </row>
        <row r="6325">
          <cell r="B6325" t="str">
            <v>526910</v>
          </cell>
          <cell r="C6325" t="str">
            <v>TUBO FOFO C/FG PN-16 D=500MM;L=5800MM (812KG)</v>
          </cell>
          <cell r="D6325" t="str">
            <v>UN</v>
          </cell>
          <cell r="E6325">
            <v>0</v>
          </cell>
        </row>
        <row r="6326">
          <cell r="B6326" t="str">
            <v>526911</v>
          </cell>
          <cell r="C6326" t="str">
            <v>TUBO FOFO C/FG PN-16 D=600MM;L=1000MM (322KG)</v>
          </cell>
          <cell r="D6326" t="str">
            <v>UN</v>
          </cell>
          <cell r="E6326">
            <v>0</v>
          </cell>
        </row>
        <row r="6327">
          <cell r="B6327" t="str">
            <v>526912</v>
          </cell>
          <cell r="C6327" t="str">
            <v>TUBO FOFO C/FG PN-16 D=600MM;L=1500MM (401KG)</v>
          </cell>
          <cell r="D6327" t="str">
            <v>UN</v>
          </cell>
          <cell r="E6327">
            <v>0</v>
          </cell>
        </row>
        <row r="6328">
          <cell r="B6328" t="str">
            <v>526913</v>
          </cell>
          <cell r="C6328" t="str">
            <v>TUBO FOFO C/FG PN-16 D=600MM;L=2000MM (480KG)</v>
          </cell>
          <cell r="D6328" t="str">
            <v>UN</v>
          </cell>
          <cell r="E6328">
            <v>0</v>
          </cell>
        </row>
        <row r="6329">
          <cell r="B6329" t="str">
            <v>526914</v>
          </cell>
          <cell r="C6329" t="str">
            <v>TUBO FOFO C/FG PN-16 D=600MM;L=2500MM (559KG)</v>
          </cell>
          <cell r="D6329" t="str">
            <v>UN</v>
          </cell>
          <cell r="E6329">
            <v>0</v>
          </cell>
        </row>
        <row r="6330">
          <cell r="B6330" t="str">
            <v>526915</v>
          </cell>
          <cell r="C6330" t="str">
            <v>TUBO FOFO C/FG PN-16 D=600MM;L=3000MM (638KG)</v>
          </cell>
          <cell r="D6330" t="str">
            <v>UN</v>
          </cell>
          <cell r="E6330">
            <v>0</v>
          </cell>
        </row>
        <row r="6331">
          <cell r="B6331" t="str">
            <v>526916</v>
          </cell>
          <cell r="C6331" t="str">
            <v>TUBO FOFO C/FG PN-16 D=600MM;L=3500MM (717KG)</v>
          </cell>
          <cell r="D6331" t="str">
            <v>UN</v>
          </cell>
          <cell r="E6331">
            <v>0</v>
          </cell>
        </row>
        <row r="6332">
          <cell r="B6332" t="str">
            <v>526917</v>
          </cell>
          <cell r="C6332" t="str">
            <v>TUBO FOFO C/FG PN-16 D=600MM;L=4000MM (796KG)</v>
          </cell>
          <cell r="D6332" t="str">
            <v>UN</v>
          </cell>
          <cell r="E6332">
            <v>0</v>
          </cell>
        </row>
        <row r="6333">
          <cell r="B6333" t="str">
            <v>526918</v>
          </cell>
          <cell r="C6333" t="str">
            <v>TUBO FOFO C/FG PN-16 D=600MM;L=4500MM (875KG)</v>
          </cell>
          <cell r="D6333" t="str">
            <v>UN</v>
          </cell>
          <cell r="E6333">
            <v>0</v>
          </cell>
        </row>
        <row r="6334">
          <cell r="B6334" t="str">
            <v>526919</v>
          </cell>
          <cell r="C6334" t="str">
            <v>TUBO FOFO C/FG PN-16 D=600MM;L=5000MM (954KG)</v>
          </cell>
          <cell r="D6334" t="str">
            <v>UN</v>
          </cell>
          <cell r="E6334">
            <v>0</v>
          </cell>
        </row>
        <row r="6335">
          <cell r="B6335" t="str">
            <v>526920</v>
          </cell>
          <cell r="C6335" t="str">
            <v>TUBO FOFO C/FG PN-16 D=600MM;L=5500MM (1033KG)</v>
          </cell>
          <cell r="D6335" t="str">
            <v>UN</v>
          </cell>
          <cell r="E6335">
            <v>0</v>
          </cell>
        </row>
        <row r="6336">
          <cell r="B6336" t="str">
            <v>526921</v>
          </cell>
          <cell r="C6336" t="str">
            <v>TUBO FOFO C/FG PN-16 D=600MM;L=5800MM (1080KG)</v>
          </cell>
          <cell r="D6336" t="str">
            <v>UN</v>
          </cell>
          <cell r="E6336">
            <v>0</v>
          </cell>
        </row>
        <row r="6337">
          <cell r="B6337" t="str">
            <v>526922</v>
          </cell>
          <cell r="C6337" t="str">
            <v>TUBO FOFO C/FG PN-16 D=700MM;L=1000MM (442KG)</v>
          </cell>
          <cell r="D6337" t="str">
            <v>UN</v>
          </cell>
          <cell r="E6337">
            <v>0</v>
          </cell>
        </row>
        <row r="6338">
          <cell r="B6338" t="str">
            <v>526923</v>
          </cell>
          <cell r="C6338" t="str">
            <v>TUBO FOFO C/FG PN-16 D=700MM;L=1500MM (572KG)</v>
          </cell>
          <cell r="D6338" t="str">
            <v>UN</v>
          </cell>
          <cell r="E6338">
            <v>0</v>
          </cell>
        </row>
        <row r="6339">
          <cell r="B6339" t="str">
            <v>526924</v>
          </cell>
          <cell r="C6339" t="str">
            <v>TUBO FOFO C/FG PN-16 D=700MM;L=2000MM (702KG)</v>
          </cell>
          <cell r="D6339" t="str">
            <v>UN</v>
          </cell>
          <cell r="E6339">
            <v>0</v>
          </cell>
        </row>
        <row r="6340">
          <cell r="B6340" t="str">
            <v>526925</v>
          </cell>
          <cell r="C6340" t="str">
            <v>TUBO FOFO C/FG PN-16 D=700MM;L=2500MM (832KG)</v>
          </cell>
          <cell r="D6340" t="str">
            <v>UN</v>
          </cell>
          <cell r="E6340">
            <v>0</v>
          </cell>
        </row>
        <row r="6341">
          <cell r="B6341" t="str">
            <v>526926</v>
          </cell>
          <cell r="C6341" t="str">
            <v>TUBO FOFO C/FG PN-16 D=700MM;L=3000MM (962KG)</v>
          </cell>
          <cell r="D6341" t="str">
            <v>UN</v>
          </cell>
          <cell r="E6341">
            <v>0</v>
          </cell>
        </row>
        <row r="6342">
          <cell r="B6342" t="str">
            <v>526927</v>
          </cell>
          <cell r="C6342" t="str">
            <v>TUBO FOFO C/FG PN-16 D=700MM;L=3500MM (1092KG)</v>
          </cell>
          <cell r="D6342" t="str">
            <v>UN</v>
          </cell>
          <cell r="E6342">
            <v>0</v>
          </cell>
        </row>
        <row r="6343">
          <cell r="B6343" t="str">
            <v>526928</v>
          </cell>
          <cell r="C6343" t="str">
            <v>TUBO FOFO C/FG PN-16 D=700MM;L=4000MM (1222KG)</v>
          </cell>
          <cell r="D6343" t="str">
            <v>UN</v>
          </cell>
          <cell r="E6343">
            <v>0</v>
          </cell>
        </row>
        <row r="6344">
          <cell r="B6344" t="str">
            <v>526929</v>
          </cell>
          <cell r="C6344" t="str">
            <v>TUBO FOFO C/FG PN-16 D=700MM;L=4500MM (1352KG)</v>
          </cell>
          <cell r="D6344" t="str">
            <v>UN</v>
          </cell>
          <cell r="E6344">
            <v>0</v>
          </cell>
        </row>
        <row r="6345">
          <cell r="B6345" t="str">
            <v>526930</v>
          </cell>
          <cell r="C6345" t="str">
            <v>TUBO FOFO C/FG PN-16 D=700MM;L=5000MM (1482KG)</v>
          </cell>
          <cell r="D6345" t="str">
            <v>UN</v>
          </cell>
          <cell r="E6345">
            <v>0</v>
          </cell>
        </row>
        <row r="6346">
          <cell r="B6346" t="str">
            <v>526931</v>
          </cell>
          <cell r="C6346" t="str">
            <v>TUBO FOFO C/FG PN-16 D=700MM;L=5500MM (1613KG)</v>
          </cell>
          <cell r="D6346" t="str">
            <v>UN</v>
          </cell>
          <cell r="E6346">
            <v>0</v>
          </cell>
        </row>
        <row r="6347">
          <cell r="B6347" t="str">
            <v>526932</v>
          </cell>
          <cell r="C6347" t="str">
            <v>TUBO FOFO C/FG PN-16 D=700MM;L=6000MM (1743KG)</v>
          </cell>
          <cell r="D6347" t="str">
            <v>UN</v>
          </cell>
          <cell r="E6347">
            <v>0</v>
          </cell>
        </row>
        <row r="6348">
          <cell r="B6348" t="str">
            <v>526933</v>
          </cell>
          <cell r="C6348" t="str">
            <v>TUBO FOFO C/FG PN-16 D=700MM;L=6500MM (1873KG)</v>
          </cell>
          <cell r="D6348" t="str">
            <v>UN</v>
          </cell>
          <cell r="E6348">
            <v>0</v>
          </cell>
        </row>
        <row r="6349">
          <cell r="B6349" t="str">
            <v>526934</v>
          </cell>
          <cell r="C6349" t="str">
            <v>TUBO FOFO C/FG PN-16 D=700MM;L=6800MM (1951KG)</v>
          </cell>
          <cell r="D6349" t="str">
            <v>UN</v>
          </cell>
          <cell r="E6349">
            <v>0</v>
          </cell>
        </row>
        <row r="6351">
          <cell r="B6351" t="str">
            <v>527000</v>
          </cell>
          <cell r="C6351" t="str">
            <v>TUBO FOFO C/FG PN-16/JE (C31 - METALURGICA 100%)</v>
          </cell>
        </row>
        <row r="6352">
          <cell r="B6352" t="str">
            <v>527001</v>
          </cell>
          <cell r="C6352" t="str">
            <v>TUBO FOFO C/FG PN-16/JE D=80MM;L=1500MM (26KG)</v>
          </cell>
          <cell r="D6352" t="str">
            <v>UN</v>
          </cell>
          <cell r="E6352">
            <v>0</v>
          </cell>
        </row>
        <row r="6353">
          <cell r="B6353" t="str">
            <v>527002</v>
          </cell>
          <cell r="C6353" t="str">
            <v>TUBO FOFO C/FG PN-16/JE D=80MM;L=2000MM (33KG)</v>
          </cell>
          <cell r="D6353" t="str">
            <v>UN</v>
          </cell>
          <cell r="E6353">
            <v>0</v>
          </cell>
        </row>
        <row r="6354">
          <cell r="B6354" t="str">
            <v>527003</v>
          </cell>
          <cell r="C6354" t="str">
            <v>TUBO FOFO C/FG PN-16/JE D=80MM;L=2500MM (40KG)</v>
          </cell>
          <cell r="D6354" t="str">
            <v>UN</v>
          </cell>
          <cell r="E6354">
            <v>0</v>
          </cell>
        </row>
        <row r="6355">
          <cell r="B6355" t="str">
            <v>527004</v>
          </cell>
          <cell r="C6355" t="str">
            <v>TUBO FOFO C/FG PN-16/JE D=80MM;L=3000MM (46KG)</v>
          </cell>
          <cell r="D6355" t="str">
            <v>UN</v>
          </cell>
          <cell r="E6355">
            <v>0</v>
          </cell>
        </row>
        <row r="6356">
          <cell r="B6356" t="str">
            <v>527005</v>
          </cell>
          <cell r="C6356" t="str">
            <v>TUBO FOFO C/FG PN-16/JE D=80MM;L=3500MM (52KG)</v>
          </cell>
          <cell r="D6356" t="str">
            <v>UN</v>
          </cell>
          <cell r="E6356">
            <v>0</v>
          </cell>
        </row>
        <row r="6357">
          <cell r="B6357" t="str">
            <v>527006</v>
          </cell>
          <cell r="C6357" t="str">
            <v>TUBO FOFO C/FG PN-16/JE D=80MM;L=4000MM (59KG)</v>
          </cell>
          <cell r="D6357" t="str">
            <v>UN</v>
          </cell>
          <cell r="E6357">
            <v>0</v>
          </cell>
        </row>
        <row r="6358">
          <cell r="B6358" t="str">
            <v>527007</v>
          </cell>
          <cell r="C6358" t="str">
            <v>TUBO FOFO C/FG PN-16/JE D=80MM;L=4500MM (65KG)</v>
          </cell>
          <cell r="D6358" t="str">
            <v>UN</v>
          </cell>
          <cell r="E6358">
            <v>0</v>
          </cell>
        </row>
        <row r="6359">
          <cell r="B6359" t="str">
            <v>527008</v>
          </cell>
          <cell r="C6359" t="str">
            <v>TUBO FOFO C/FG PN-16/JE D=80MM;L=5000MM (72KG)</v>
          </cell>
          <cell r="D6359" t="str">
            <v>UN</v>
          </cell>
          <cell r="E6359">
            <v>0</v>
          </cell>
        </row>
        <row r="6360">
          <cell r="B6360" t="str">
            <v>527009</v>
          </cell>
          <cell r="C6360" t="str">
            <v>TUBO FOFO C/FG PN-16/JE D=80MM;L=5500MM (79KG)</v>
          </cell>
          <cell r="D6360" t="str">
            <v>UN</v>
          </cell>
          <cell r="E6360">
            <v>0</v>
          </cell>
        </row>
        <row r="6361">
          <cell r="B6361" t="str">
            <v>527010</v>
          </cell>
          <cell r="C6361" t="str">
            <v>TUBO FOFO C/FG PN-16/JE D=80MM;L=5800MM (82KG)</v>
          </cell>
          <cell r="D6361" t="str">
            <v>UN</v>
          </cell>
          <cell r="E6361">
            <v>0</v>
          </cell>
        </row>
        <row r="6362">
          <cell r="B6362" t="str">
            <v>527011</v>
          </cell>
          <cell r="C6362" t="str">
            <v>TUBO FOFO C/FG PN-16/JE D=100MM;L=1000MM (26KG)</v>
          </cell>
          <cell r="D6362" t="str">
            <v>UN</v>
          </cell>
          <cell r="E6362">
            <v>0</v>
          </cell>
        </row>
        <row r="6363">
          <cell r="B6363" t="str">
            <v>527012</v>
          </cell>
          <cell r="C6363" t="str">
            <v>TUBO FOFO C/FG PN-16/JE D=100MM;L=1500MM (35KG)</v>
          </cell>
          <cell r="D6363" t="str">
            <v>UN</v>
          </cell>
          <cell r="E6363">
            <v>0</v>
          </cell>
        </row>
        <row r="6364">
          <cell r="B6364" t="str">
            <v>527013</v>
          </cell>
          <cell r="C6364" t="str">
            <v>TUBO FOFO C/FG PN-16/JE D=100MM;L=2000MM (43KG)</v>
          </cell>
          <cell r="D6364" t="str">
            <v>UN</v>
          </cell>
          <cell r="E6364">
            <v>0</v>
          </cell>
        </row>
        <row r="6365">
          <cell r="B6365" t="str">
            <v>527014</v>
          </cell>
          <cell r="C6365" t="str">
            <v>TUBO FOFO C/FG PN-16/JE D=100MM;L=2500MM (52KG)</v>
          </cell>
          <cell r="D6365" t="str">
            <v>UN</v>
          </cell>
          <cell r="E6365">
            <v>0</v>
          </cell>
        </row>
        <row r="6366">
          <cell r="B6366" t="str">
            <v>527015</v>
          </cell>
          <cell r="C6366" t="str">
            <v>TUBO FOFO C/FG PN-16/JE D=100MM;L=3000MM (60KG)</v>
          </cell>
          <cell r="D6366" t="str">
            <v>UN</v>
          </cell>
          <cell r="E6366">
            <v>0</v>
          </cell>
        </row>
        <row r="6367">
          <cell r="B6367" t="str">
            <v>527016</v>
          </cell>
          <cell r="C6367" t="str">
            <v>TUBO FOFO C/FG PN-16/JE D=100MM;L=3500MM (69KG)</v>
          </cell>
          <cell r="D6367" t="str">
            <v>UN</v>
          </cell>
          <cell r="E6367">
            <v>0</v>
          </cell>
        </row>
        <row r="6368">
          <cell r="B6368" t="str">
            <v>527017</v>
          </cell>
          <cell r="C6368" t="str">
            <v>TUBO FOFO C/FG PN-16/JE D=100MM;L=4000MM (78KG)</v>
          </cell>
          <cell r="D6368" t="str">
            <v>UN</v>
          </cell>
          <cell r="E6368">
            <v>0</v>
          </cell>
        </row>
        <row r="6369">
          <cell r="B6369" t="str">
            <v>527018</v>
          </cell>
          <cell r="C6369" t="str">
            <v>TUBO FOFO C/FG PN-16/JE D=100MM;L=4500MM (86KG)</v>
          </cell>
          <cell r="D6369" t="str">
            <v>UN</v>
          </cell>
          <cell r="E6369">
            <v>0</v>
          </cell>
        </row>
        <row r="6370">
          <cell r="B6370" t="str">
            <v>527019</v>
          </cell>
          <cell r="C6370" t="str">
            <v>TUBO FOFO C/FG PN-16/JE D=100MM;L=5000MM (95KG)</v>
          </cell>
          <cell r="D6370" t="str">
            <v>UN</v>
          </cell>
          <cell r="E6370">
            <v>0</v>
          </cell>
        </row>
        <row r="6371">
          <cell r="B6371" t="str">
            <v>527020</v>
          </cell>
          <cell r="C6371" t="str">
            <v>TUBO FOFO C/FG PN-16/JE D=100MM;L=5500MM (103KG)</v>
          </cell>
          <cell r="D6371" t="str">
            <v>UN</v>
          </cell>
          <cell r="E6371">
            <v>0</v>
          </cell>
        </row>
        <row r="6372">
          <cell r="B6372" t="str">
            <v>527021</v>
          </cell>
          <cell r="C6372" t="str">
            <v>TUBO FOFO C/FG PN-16/JE D=100MM;L=5800MM (109KG)</v>
          </cell>
          <cell r="D6372" t="str">
            <v>UN</v>
          </cell>
          <cell r="E6372">
            <v>0</v>
          </cell>
        </row>
        <row r="6373">
          <cell r="B6373" t="str">
            <v>527022</v>
          </cell>
          <cell r="C6373" t="str">
            <v>TUBO FOFO C/FG PN-16/JE D=150MM;L=1000MM (41KG)</v>
          </cell>
          <cell r="D6373" t="str">
            <v>UN</v>
          </cell>
          <cell r="E6373">
            <v>0</v>
          </cell>
        </row>
        <row r="6374">
          <cell r="B6374" t="str">
            <v>527023</v>
          </cell>
          <cell r="C6374" t="str">
            <v>TUBO FOFO C/FG PN-16/JE D=150MM;L=1500MM (54KG)</v>
          </cell>
          <cell r="D6374" t="str">
            <v>UN</v>
          </cell>
          <cell r="E6374">
            <v>0</v>
          </cell>
        </row>
        <row r="6375">
          <cell r="B6375" t="str">
            <v>527024</v>
          </cell>
          <cell r="C6375" t="str">
            <v>TUBO FOFO C/FG PN-16/JE D=150MM;L=2000MM (67KG)</v>
          </cell>
          <cell r="D6375" t="str">
            <v>UN</v>
          </cell>
          <cell r="E6375">
            <v>0</v>
          </cell>
        </row>
        <row r="6376">
          <cell r="B6376" t="str">
            <v>527025</v>
          </cell>
          <cell r="C6376" t="str">
            <v>TUBO FOFO C/FG PN-16/JE D=150MM;L=2500MM (80KG)</v>
          </cell>
          <cell r="D6376" t="str">
            <v>UN</v>
          </cell>
          <cell r="E6376">
            <v>0</v>
          </cell>
        </row>
        <row r="6377">
          <cell r="B6377" t="str">
            <v>527026</v>
          </cell>
          <cell r="C6377" t="str">
            <v>TUBO FOFO C/FG PN-16/JE D=150MM;L=3000MM (93KG)</v>
          </cell>
          <cell r="D6377" t="str">
            <v>UN</v>
          </cell>
          <cell r="E6377">
            <v>0</v>
          </cell>
        </row>
        <row r="6378">
          <cell r="B6378" t="str">
            <v>527027</v>
          </cell>
          <cell r="C6378" t="str">
            <v>TUBO FOFO C/FG PN-16/JE D=150MM;L=3500MM (106KG)</v>
          </cell>
          <cell r="D6378" t="str">
            <v>UN</v>
          </cell>
          <cell r="E6378">
            <v>0</v>
          </cell>
        </row>
        <row r="6379">
          <cell r="B6379" t="str">
            <v>527028</v>
          </cell>
          <cell r="C6379" t="str">
            <v>TUBO FOFO C/FG PN-16/JE D=150MM;L=4000MM (119KG)</v>
          </cell>
          <cell r="D6379" t="str">
            <v>UN</v>
          </cell>
          <cell r="E6379">
            <v>0</v>
          </cell>
        </row>
        <row r="6380">
          <cell r="B6380" t="str">
            <v>527029</v>
          </cell>
          <cell r="C6380" t="str">
            <v>TUBO FOFO C/FG PN-16/JE D=150MM;L=4500MM (132KG)</v>
          </cell>
          <cell r="D6380" t="str">
            <v>UN</v>
          </cell>
          <cell r="E6380">
            <v>0</v>
          </cell>
        </row>
        <row r="6381">
          <cell r="B6381" t="str">
            <v>527030</v>
          </cell>
          <cell r="C6381" t="str">
            <v>TUBO FOFO C/FG PN-16/JE D=150MM;L=5000MM (145KG)</v>
          </cell>
          <cell r="D6381" t="str">
            <v>UN</v>
          </cell>
          <cell r="E6381">
            <v>0</v>
          </cell>
        </row>
        <row r="6382">
          <cell r="B6382" t="str">
            <v>527031</v>
          </cell>
          <cell r="C6382" t="str">
            <v>TUBO FOFO C/FG PN-16/JE D=150MM;L=5500MM (158KG)</v>
          </cell>
          <cell r="D6382" t="str">
            <v>UN</v>
          </cell>
          <cell r="E6382">
            <v>0</v>
          </cell>
        </row>
        <row r="6383">
          <cell r="B6383" t="str">
            <v>527032</v>
          </cell>
          <cell r="C6383" t="str">
            <v>TUBO FOFO C/FG PN-16/JE D=150MM;L=5800MM (166KG)</v>
          </cell>
          <cell r="D6383" t="str">
            <v>UN</v>
          </cell>
          <cell r="E6383">
            <v>0</v>
          </cell>
        </row>
        <row r="6384">
          <cell r="B6384" t="str">
            <v>527033</v>
          </cell>
          <cell r="C6384" t="str">
            <v>TUBO FOFO C/FG PN-16/JE D=200MM;L=1000MM (55KG)</v>
          </cell>
          <cell r="D6384" t="str">
            <v>UN</v>
          </cell>
          <cell r="E6384">
            <v>0</v>
          </cell>
        </row>
        <row r="6385">
          <cell r="B6385" t="str">
            <v>527034</v>
          </cell>
          <cell r="C6385" t="str">
            <v>TUBO FOFO C/FG PN-16/JE D=200MM;L=1500MM (72KG)</v>
          </cell>
          <cell r="D6385" t="str">
            <v>UN</v>
          </cell>
          <cell r="E6385">
            <v>0</v>
          </cell>
        </row>
        <row r="6386">
          <cell r="B6386" t="str">
            <v>527035</v>
          </cell>
          <cell r="C6386" t="str">
            <v>TUBO FOFO C/FG PN-16/JE D=200MM;L=2000MM (90KG)</v>
          </cell>
          <cell r="D6386" t="str">
            <v>UN</v>
          </cell>
          <cell r="E6386">
            <v>0</v>
          </cell>
        </row>
        <row r="6387">
          <cell r="B6387" t="str">
            <v>527036</v>
          </cell>
          <cell r="C6387" t="str">
            <v>TUBO FOFO C/FG PN-16/JE D=200MM;L=2500MM (107KG)</v>
          </cell>
          <cell r="D6387" t="str">
            <v>UN</v>
          </cell>
          <cell r="E6387">
            <v>0</v>
          </cell>
        </row>
        <row r="6388">
          <cell r="B6388" t="str">
            <v>527037</v>
          </cell>
          <cell r="C6388" t="str">
            <v>TUBO FOFO C/FG PN-16/JE D=200MM;L=3000MM (124KG)</v>
          </cell>
          <cell r="D6388" t="str">
            <v>UN</v>
          </cell>
          <cell r="E6388">
            <v>0</v>
          </cell>
        </row>
        <row r="6389">
          <cell r="B6389" t="str">
            <v>527038</v>
          </cell>
          <cell r="C6389" t="str">
            <v>TUBO FOFO C/FG PN-16/JE D=200MM;L=3500MM (142KG)</v>
          </cell>
          <cell r="D6389" t="str">
            <v>UN</v>
          </cell>
          <cell r="E6389">
            <v>0</v>
          </cell>
        </row>
        <row r="6390">
          <cell r="B6390" t="str">
            <v>527039</v>
          </cell>
          <cell r="C6390" t="str">
            <v>TUBO FOFO C/FG PN-16/JE D=200MM;L=4000MM (159KG)</v>
          </cell>
          <cell r="D6390" t="str">
            <v>UN</v>
          </cell>
          <cell r="E6390">
            <v>0</v>
          </cell>
        </row>
        <row r="6391">
          <cell r="B6391" t="str">
            <v>527040</v>
          </cell>
          <cell r="C6391" t="str">
            <v>TUBO FOFO C/FG PN-16/JE D=200MM;L=4500MM (177KG)</v>
          </cell>
          <cell r="D6391" t="str">
            <v>UN</v>
          </cell>
          <cell r="E6391">
            <v>0</v>
          </cell>
        </row>
        <row r="6392">
          <cell r="B6392" t="str">
            <v>527041</v>
          </cell>
          <cell r="C6392" t="str">
            <v>TUBO FOFO C/FG PN-16/JE D=200MM;L=5000MM (194KG)</v>
          </cell>
          <cell r="D6392" t="str">
            <v>UN</v>
          </cell>
          <cell r="E6392">
            <v>0</v>
          </cell>
        </row>
        <row r="6393">
          <cell r="B6393" t="str">
            <v>527042</v>
          </cell>
          <cell r="C6393" t="str">
            <v>TUBO FOFO C/FG PN-16/JE D=200MM;L=5500MM (211KG)</v>
          </cell>
          <cell r="D6393" t="str">
            <v>UN</v>
          </cell>
          <cell r="E6393">
            <v>0</v>
          </cell>
        </row>
        <row r="6394">
          <cell r="B6394" t="str">
            <v>527043</v>
          </cell>
          <cell r="C6394" t="str">
            <v>TUBO FOFO C/FG PN-16/JE D=200MM;L=5800MM (222KG)</v>
          </cell>
          <cell r="D6394" t="str">
            <v>UN</v>
          </cell>
          <cell r="E6394">
            <v>0</v>
          </cell>
        </row>
        <row r="6395">
          <cell r="B6395" t="str">
            <v>527044</v>
          </cell>
          <cell r="C6395" t="str">
            <v>TUBO FOFO C/FG PN-16/JE D=250MM;L=1000MM (74KG)</v>
          </cell>
          <cell r="D6395" t="str">
            <v>UN</v>
          </cell>
          <cell r="E6395">
            <v>0</v>
          </cell>
        </row>
        <row r="6396">
          <cell r="B6396" t="str">
            <v>527045</v>
          </cell>
          <cell r="C6396" t="str">
            <v>TUBO FOFO C/FG PN-16/JE D=250MM;L=1500MM (97KG)</v>
          </cell>
          <cell r="D6396" t="str">
            <v>UN</v>
          </cell>
          <cell r="E6396">
            <v>0</v>
          </cell>
        </row>
        <row r="6397">
          <cell r="B6397" t="str">
            <v>527046</v>
          </cell>
          <cell r="C6397" t="str">
            <v>TUBO FOFO C/FG PN-16/JE D=250MM;L=2000MM (120KG)</v>
          </cell>
          <cell r="D6397" t="str">
            <v>UN</v>
          </cell>
          <cell r="E6397">
            <v>0</v>
          </cell>
        </row>
        <row r="6398">
          <cell r="B6398" t="str">
            <v>527047</v>
          </cell>
          <cell r="C6398" t="str">
            <v>TUBO FOFO C/FG PN-16/JE D=250MM;L=2500MM (142KG)</v>
          </cell>
          <cell r="D6398" t="str">
            <v>UN</v>
          </cell>
          <cell r="E6398">
            <v>0</v>
          </cell>
        </row>
        <row r="6399">
          <cell r="B6399" t="str">
            <v>527048</v>
          </cell>
          <cell r="C6399" t="str">
            <v>TUBO FOFO C/FG PN-16/JE D=250MM;L=3000MM (165KG)</v>
          </cell>
          <cell r="D6399" t="str">
            <v>UN</v>
          </cell>
          <cell r="E6399">
            <v>0</v>
          </cell>
        </row>
        <row r="6400">
          <cell r="B6400" t="str">
            <v>527049</v>
          </cell>
          <cell r="C6400" t="str">
            <v>TUBO FOFO C/FG PN-16/JE D=250MM;L=3500MM (187KG)</v>
          </cell>
          <cell r="D6400" t="str">
            <v>UN</v>
          </cell>
          <cell r="E6400">
            <v>0</v>
          </cell>
        </row>
        <row r="6401">
          <cell r="B6401" t="str">
            <v>527050</v>
          </cell>
          <cell r="C6401" t="str">
            <v>TUBO FOFO C/FG PN-16/JE D=250MM;L=4000MM (210KG)</v>
          </cell>
          <cell r="D6401" t="str">
            <v>UN</v>
          </cell>
          <cell r="E6401">
            <v>0</v>
          </cell>
        </row>
        <row r="6402">
          <cell r="B6402" t="str">
            <v>527051</v>
          </cell>
          <cell r="C6402" t="str">
            <v>TUBO FOFO C/FG PN-16/JE D=250MM;L=4500MM (233KG)</v>
          </cell>
          <cell r="D6402" t="str">
            <v>UN</v>
          </cell>
          <cell r="E6402">
            <v>0</v>
          </cell>
        </row>
        <row r="6403">
          <cell r="B6403" t="str">
            <v>527052</v>
          </cell>
          <cell r="C6403" t="str">
            <v>TUBO FOFO C/FG PN-16/JE D=250MM;L=5000MM (256KG)</v>
          </cell>
          <cell r="D6403" t="str">
            <v>UN</v>
          </cell>
          <cell r="E6403">
            <v>0</v>
          </cell>
        </row>
        <row r="6404">
          <cell r="B6404" t="str">
            <v>527053</v>
          </cell>
          <cell r="C6404" t="str">
            <v>TUBO FOFO C/FG PN-16/JE D=250MM;L=5500MM (278KG)</v>
          </cell>
          <cell r="D6404" t="str">
            <v>UN</v>
          </cell>
          <cell r="E6404">
            <v>0</v>
          </cell>
        </row>
        <row r="6405">
          <cell r="B6405" t="str">
            <v>527054</v>
          </cell>
          <cell r="C6405" t="str">
            <v>TUBO FOFO C/FG PN-16/JE D=250MM;L=5800MM (292KG)</v>
          </cell>
          <cell r="D6405" t="str">
            <v>UN</v>
          </cell>
          <cell r="E6405">
            <v>0</v>
          </cell>
        </row>
        <row r="6406">
          <cell r="B6406" t="str">
            <v>527055</v>
          </cell>
          <cell r="C6406" t="str">
            <v>TUBO FOFO C/FG PN-16/JE D=300MM;L=1000MM (94KG)</v>
          </cell>
          <cell r="D6406" t="str">
            <v>UN</v>
          </cell>
          <cell r="E6406">
            <v>0</v>
          </cell>
        </row>
        <row r="6407">
          <cell r="B6407" t="str">
            <v>527056</v>
          </cell>
          <cell r="C6407" t="str">
            <v>TUBO FOFO C/FG PN-16/JE D=300MM;L=1500MM (122KG)</v>
          </cell>
          <cell r="D6407" t="str">
            <v>UN</v>
          </cell>
          <cell r="E6407">
            <v>0</v>
          </cell>
        </row>
        <row r="6408">
          <cell r="B6408" t="str">
            <v>527057</v>
          </cell>
          <cell r="C6408" t="str">
            <v>TUBO FOFO C/FG PN-16/JE D=300MM;L=2000MM (151KG)</v>
          </cell>
          <cell r="D6408" t="str">
            <v>UN</v>
          </cell>
          <cell r="E6408">
            <v>0</v>
          </cell>
        </row>
        <row r="6409">
          <cell r="B6409" t="str">
            <v>527058</v>
          </cell>
          <cell r="C6409" t="str">
            <v>TUBO FOFO C/FG PN-16/JE D=300MM;L=2500MM (179KG)</v>
          </cell>
          <cell r="D6409" t="str">
            <v>UN</v>
          </cell>
          <cell r="E6409">
            <v>0</v>
          </cell>
        </row>
        <row r="6410">
          <cell r="B6410" t="str">
            <v>527059</v>
          </cell>
          <cell r="C6410" t="str">
            <v>TUBO FOFO C/FG PN-16/JE D=300MM;L=3000MM (208KG)</v>
          </cell>
          <cell r="D6410" t="str">
            <v>UN</v>
          </cell>
          <cell r="E6410">
            <v>0</v>
          </cell>
        </row>
        <row r="6411">
          <cell r="B6411" t="str">
            <v>527060</v>
          </cell>
          <cell r="C6411" t="str">
            <v>TUBO FOFO C/FG PN-16/JE D=300MM;L=3500MM (236KG)</v>
          </cell>
          <cell r="D6411" t="str">
            <v>UN</v>
          </cell>
          <cell r="E6411">
            <v>0</v>
          </cell>
        </row>
        <row r="6412">
          <cell r="B6412" t="str">
            <v>527061</v>
          </cell>
          <cell r="C6412" t="str">
            <v>TUBO FOFO C/FG PN-16/JE D=300MM;L=4000MM (265KG)</v>
          </cell>
          <cell r="D6412" t="str">
            <v>UN</v>
          </cell>
          <cell r="E6412">
            <v>0</v>
          </cell>
        </row>
        <row r="6413">
          <cell r="B6413" t="str">
            <v>527062</v>
          </cell>
          <cell r="C6413" t="str">
            <v>TUBO FOFO C/FG PN-16/JE D=300MM;L=4500MM (294KG)</v>
          </cell>
          <cell r="D6413" t="str">
            <v>UN</v>
          </cell>
          <cell r="E6413">
            <v>0</v>
          </cell>
        </row>
        <row r="6414">
          <cell r="B6414" t="str">
            <v>527063</v>
          </cell>
          <cell r="C6414" t="str">
            <v>TUBO FOFO C/FG PN-16/JE D=300MM;L=5000MM (322KG)</v>
          </cell>
          <cell r="D6414" t="str">
            <v>UN</v>
          </cell>
          <cell r="E6414">
            <v>0</v>
          </cell>
        </row>
        <row r="6415">
          <cell r="B6415" t="str">
            <v>527064</v>
          </cell>
          <cell r="C6415" t="str">
            <v>TUBO FOFO C/FG PN-16/JE D=300MM;L=5500MM (351KG)</v>
          </cell>
          <cell r="D6415" t="str">
            <v>UN</v>
          </cell>
          <cell r="E6415">
            <v>0</v>
          </cell>
        </row>
        <row r="6416">
          <cell r="B6416" t="str">
            <v>527065</v>
          </cell>
          <cell r="C6416" t="str">
            <v>TUBO FOFO C/FG PN-16/JE D=300MM;L=5800MM (368KG)</v>
          </cell>
          <cell r="D6416" t="str">
            <v>UN</v>
          </cell>
          <cell r="E6416">
            <v>0</v>
          </cell>
        </row>
        <row r="6417">
          <cell r="B6417" t="str">
            <v>527066</v>
          </cell>
          <cell r="C6417" t="str">
            <v>TUBO FOFO C/FG PN-16/JE D=350MM;L=1000MM (121KG)</v>
          </cell>
          <cell r="D6417" t="str">
            <v>UN</v>
          </cell>
          <cell r="E6417">
            <v>0</v>
          </cell>
        </row>
        <row r="6418">
          <cell r="B6418" t="str">
            <v>527067</v>
          </cell>
          <cell r="C6418" t="str">
            <v>TUBO FOFO C/FG PN-16/JE D=350MM;L=1500MM (158KG)</v>
          </cell>
          <cell r="D6418" t="str">
            <v>UN</v>
          </cell>
          <cell r="E6418">
            <v>0</v>
          </cell>
        </row>
        <row r="6419">
          <cell r="B6419" t="str">
            <v>527068</v>
          </cell>
          <cell r="C6419" t="str">
            <v>TUBO FOFO C/FG PN-16/JE D=350MM;L=2000MM (196KG)</v>
          </cell>
          <cell r="D6419" t="str">
            <v>UN</v>
          </cell>
          <cell r="E6419">
            <v>0</v>
          </cell>
        </row>
        <row r="6420">
          <cell r="B6420" t="str">
            <v>527069</v>
          </cell>
          <cell r="C6420" t="str">
            <v>TUBO FOFO C/FG PN-16/JE D=350MM;L=2500MM (234KG)</v>
          </cell>
          <cell r="D6420" t="str">
            <v>UN</v>
          </cell>
          <cell r="E6420">
            <v>0</v>
          </cell>
        </row>
        <row r="6421">
          <cell r="B6421" t="str">
            <v>527070</v>
          </cell>
          <cell r="C6421" t="str">
            <v>TUBO FOFO C/FG PN-16/JE D=350MM;L=3000MM (272KG)</v>
          </cell>
          <cell r="D6421" t="str">
            <v>UN</v>
          </cell>
          <cell r="E6421">
            <v>0</v>
          </cell>
        </row>
        <row r="6422">
          <cell r="B6422" t="str">
            <v>527071</v>
          </cell>
          <cell r="C6422" t="str">
            <v>TUBO FOFO C/FG PN-16/JE D=350MM;L=3500MM (309KG)</v>
          </cell>
          <cell r="D6422" t="str">
            <v>UN</v>
          </cell>
          <cell r="E6422">
            <v>0</v>
          </cell>
        </row>
        <row r="6423">
          <cell r="B6423" t="str">
            <v>527072</v>
          </cell>
          <cell r="C6423" t="str">
            <v>TUBO FOFO C/FG PN-16/JE D=350MM;L=4000MM (347KG)</v>
          </cell>
          <cell r="D6423" t="str">
            <v>UN</v>
          </cell>
          <cell r="E6423">
            <v>0</v>
          </cell>
        </row>
        <row r="6424">
          <cell r="B6424" t="str">
            <v>527073</v>
          </cell>
          <cell r="C6424" t="str">
            <v>TUBO FOFO C/FG PN-16/JE D=350MM;L=4500MM (385KG)</v>
          </cell>
          <cell r="D6424" t="str">
            <v>UN</v>
          </cell>
          <cell r="E6424">
            <v>0</v>
          </cell>
        </row>
        <row r="6425">
          <cell r="B6425" t="str">
            <v>527074</v>
          </cell>
          <cell r="C6425" t="str">
            <v>TUBO FOFO C/FG PN-16/JE D=350MM;L=5000MM (423KG)</v>
          </cell>
          <cell r="D6425" t="str">
            <v>UN</v>
          </cell>
          <cell r="E6425">
            <v>0</v>
          </cell>
        </row>
        <row r="6426">
          <cell r="B6426" t="str">
            <v>527075</v>
          </cell>
          <cell r="C6426" t="str">
            <v>TUBO FOFO C/FG PN-16/JE D=350MM;L=5500MM (460KG)</v>
          </cell>
          <cell r="D6426" t="str">
            <v>UN</v>
          </cell>
          <cell r="E6426">
            <v>0</v>
          </cell>
        </row>
        <row r="6427">
          <cell r="B6427" t="str">
            <v>527076</v>
          </cell>
          <cell r="C6427" t="str">
            <v>TUBO FOFO C/FG PN-16/JE D=350MM;L=5800MM (483KG)</v>
          </cell>
          <cell r="D6427" t="str">
            <v>UN</v>
          </cell>
          <cell r="E6427">
            <v>0</v>
          </cell>
        </row>
        <row r="6428">
          <cell r="B6428" t="str">
            <v>527077</v>
          </cell>
          <cell r="C6428" t="str">
            <v>TUBO FOFO C/FG PN-16/JE D=400MM;L=1000MM (147KG)</v>
          </cell>
          <cell r="D6428" t="str">
            <v>UN</v>
          </cell>
          <cell r="E6428">
            <v>0</v>
          </cell>
        </row>
        <row r="6429">
          <cell r="B6429" t="str">
            <v>527078</v>
          </cell>
          <cell r="C6429" t="str">
            <v>TUBO FOFO C/FG PN-16/JE D=400MM;L=1500MM (191KG)</v>
          </cell>
          <cell r="D6429" t="str">
            <v>UN</v>
          </cell>
          <cell r="E6429">
            <v>0</v>
          </cell>
        </row>
        <row r="6430">
          <cell r="B6430" t="str">
            <v>527079</v>
          </cell>
          <cell r="C6430" t="str">
            <v>TUBO FOFO C/FG PN-16/JE D=400MM;L=2000MM (236KG)</v>
          </cell>
          <cell r="D6430" t="str">
            <v>UN</v>
          </cell>
          <cell r="E6430">
            <v>0</v>
          </cell>
        </row>
        <row r="6431">
          <cell r="B6431" t="str">
            <v>527080</v>
          </cell>
          <cell r="C6431" t="str">
            <v>TUBO FOFO C/FG PN-16/JE D=400MM;L=2500MM (281KG)</v>
          </cell>
          <cell r="D6431" t="str">
            <v>UN</v>
          </cell>
          <cell r="E6431">
            <v>0</v>
          </cell>
        </row>
        <row r="6432">
          <cell r="B6432" t="str">
            <v>527081</v>
          </cell>
          <cell r="C6432" t="str">
            <v>TUBO FOFO C/FG PN-16/JE D=400MM;L=3000MM (326KG)</v>
          </cell>
          <cell r="D6432" t="str">
            <v>UN</v>
          </cell>
          <cell r="E6432">
            <v>0</v>
          </cell>
        </row>
        <row r="6433">
          <cell r="B6433" t="str">
            <v>527082</v>
          </cell>
          <cell r="C6433" t="str">
            <v>TUBO FOFO C/FG PN-16/JE D=400MM;L=3500MM (370KG)</v>
          </cell>
          <cell r="D6433" t="str">
            <v>UN</v>
          </cell>
          <cell r="E6433">
            <v>0</v>
          </cell>
        </row>
        <row r="6434">
          <cell r="B6434" t="str">
            <v>527083</v>
          </cell>
          <cell r="C6434" t="str">
            <v>TUBO FOFO C/FG PN-16/JE D=400MM;L=4000MM (415KG)</v>
          </cell>
          <cell r="D6434" t="str">
            <v>UN</v>
          </cell>
          <cell r="E6434">
            <v>0</v>
          </cell>
        </row>
        <row r="6435">
          <cell r="B6435" t="str">
            <v>527084</v>
          </cell>
          <cell r="C6435" t="str">
            <v>TUBO FOFO C/FG PN-16/JE D=400MM;L=4500MM (460KG)</v>
          </cell>
          <cell r="D6435" t="str">
            <v>UN</v>
          </cell>
          <cell r="E6435">
            <v>0</v>
          </cell>
        </row>
        <row r="6436">
          <cell r="B6436" t="str">
            <v>527085</v>
          </cell>
          <cell r="C6436" t="str">
            <v>TUBO FOFO C/FG PN-16/JE D=400MM;L=5000MM (505KG)</v>
          </cell>
          <cell r="D6436" t="str">
            <v>UN</v>
          </cell>
          <cell r="E6436">
            <v>0</v>
          </cell>
        </row>
        <row r="6437">
          <cell r="B6437" t="str">
            <v>527086</v>
          </cell>
          <cell r="C6437" t="str">
            <v>TUBO FOFO C/FG PN-16/JE D=400MM;L=5500MM (549KG)</v>
          </cell>
          <cell r="D6437" t="str">
            <v>UN</v>
          </cell>
          <cell r="E6437">
            <v>0</v>
          </cell>
        </row>
        <row r="6438">
          <cell r="B6438" t="str">
            <v>527087</v>
          </cell>
          <cell r="C6438" t="str">
            <v>TUBO FOFO C/FG PN-16/JE D=400MM;L=5800MM (576KG)</v>
          </cell>
          <cell r="D6438" t="str">
            <v>UN</v>
          </cell>
          <cell r="E6438">
            <v>0</v>
          </cell>
        </row>
        <row r="6439">
          <cell r="B6439" t="str">
            <v>527088</v>
          </cell>
          <cell r="C6439" t="str">
            <v>TUBO FOFO C/FG PN-16/JE D=450MM;L=1000MM (175KG)</v>
          </cell>
          <cell r="D6439" t="str">
            <v>UN</v>
          </cell>
          <cell r="E6439">
            <v>0</v>
          </cell>
        </row>
        <row r="6440">
          <cell r="B6440" t="str">
            <v>527089</v>
          </cell>
          <cell r="C6440" t="str">
            <v>TUBO FOFO C/FG PN-16/JE D=450MM;L=1500MM (228KG)</v>
          </cell>
          <cell r="D6440" t="str">
            <v>UN</v>
          </cell>
          <cell r="E6440">
            <v>0</v>
          </cell>
        </row>
        <row r="6441">
          <cell r="B6441" t="str">
            <v>527090</v>
          </cell>
          <cell r="C6441" t="str">
            <v>TUBO FOFO C/FG PN-16/JE D=450MM;L=2000MM (280KG)</v>
          </cell>
          <cell r="D6441" t="str">
            <v>UN</v>
          </cell>
          <cell r="E6441">
            <v>0</v>
          </cell>
        </row>
        <row r="6442">
          <cell r="B6442" t="str">
            <v>527091</v>
          </cell>
          <cell r="C6442" t="str">
            <v>TUBO FOFO C/FG PN-16/JE D=450MM;L=2500MM (333KG)</v>
          </cell>
          <cell r="D6442" t="str">
            <v>UN</v>
          </cell>
          <cell r="E6442">
            <v>0</v>
          </cell>
        </row>
        <row r="6443">
          <cell r="B6443" t="str">
            <v>527092</v>
          </cell>
          <cell r="C6443" t="str">
            <v>TUBO FOFO C/FG PN-16/JE D=450MM;L=3000MM (385KG)</v>
          </cell>
          <cell r="D6443" t="str">
            <v>UN</v>
          </cell>
          <cell r="E6443">
            <v>0</v>
          </cell>
        </row>
        <row r="6444">
          <cell r="B6444" t="str">
            <v>527093</v>
          </cell>
          <cell r="C6444" t="str">
            <v>TUBO FOFO C/FG PN-16/JE D=450MM;L=3500MM (438KG)</v>
          </cell>
          <cell r="D6444" t="str">
            <v>UN</v>
          </cell>
          <cell r="E6444">
            <v>0</v>
          </cell>
        </row>
        <row r="6445">
          <cell r="B6445" t="str">
            <v>527094</v>
          </cell>
          <cell r="C6445" t="str">
            <v>TUBO FOFO C/FG PN-16/JE D=450MM;L=4000MM (490KG)</v>
          </cell>
          <cell r="D6445" t="str">
            <v>UN</v>
          </cell>
          <cell r="E6445">
            <v>0</v>
          </cell>
        </row>
        <row r="6446">
          <cell r="B6446" t="str">
            <v>527095</v>
          </cell>
          <cell r="C6446" t="str">
            <v>TUBO FOFO C/FG PN-16/JE D=450MM;L=4500MM (543KG)</v>
          </cell>
          <cell r="D6446" t="str">
            <v>UN</v>
          </cell>
          <cell r="E6446">
            <v>0</v>
          </cell>
        </row>
        <row r="6447">
          <cell r="B6447" t="str">
            <v>527096</v>
          </cell>
          <cell r="C6447" t="str">
            <v>TUBO FOFO C/FG PN-16/JE D=450MM;L=5000MM (596KG)</v>
          </cell>
          <cell r="D6447" t="str">
            <v>UN</v>
          </cell>
          <cell r="E6447">
            <v>0</v>
          </cell>
        </row>
        <row r="6448">
          <cell r="B6448" t="str">
            <v>527097</v>
          </cell>
          <cell r="C6448" t="str">
            <v>TUBO FOFO C/FG PN-16/JE D=450MM;L=5500MM (648KG)</v>
          </cell>
          <cell r="D6448" t="str">
            <v>UN</v>
          </cell>
          <cell r="E6448">
            <v>0</v>
          </cell>
        </row>
        <row r="6449">
          <cell r="B6449" t="str">
            <v>527098</v>
          </cell>
          <cell r="C6449" t="str">
            <v>TUBO FOFO C/FG PN-16/JE D=450MM;L=5800MM (680KG)</v>
          </cell>
          <cell r="D6449" t="str">
            <v>UN</v>
          </cell>
          <cell r="E6449">
            <v>0</v>
          </cell>
        </row>
        <row r="6450">
          <cell r="B6450" t="str">
            <v>527099</v>
          </cell>
          <cell r="C6450" t="str">
            <v>TUBO FOFO C/FG PN-16/JE D=500MM;L=1000MM (208KG)</v>
          </cell>
          <cell r="D6450" t="str">
            <v>UN</v>
          </cell>
          <cell r="E6450">
            <v>0</v>
          </cell>
        </row>
        <row r="6451">
          <cell r="B6451" t="str">
            <v>527101</v>
          </cell>
          <cell r="C6451" t="str">
            <v>TUBO FOFO C/FG PN-16/JE D=500MM;L=1500MM (269KG)</v>
          </cell>
          <cell r="D6451" t="str">
            <v>UN</v>
          </cell>
          <cell r="E6451">
            <v>0</v>
          </cell>
        </row>
        <row r="6452">
          <cell r="B6452" t="str">
            <v>527102</v>
          </cell>
          <cell r="C6452" t="str">
            <v>TUBO FOFO C/FG PN-16/JE D=500MM;L=2000MM (330KG)</v>
          </cell>
          <cell r="D6452" t="str">
            <v>UN</v>
          </cell>
          <cell r="E6452">
            <v>0</v>
          </cell>
        </row>
        <row r="6453">
          <cell r="B6453" t="str">
            <v>527103</v>
          </cell>
          <cell r="C6453" t="str">
            <v>TUBO FOFO C/FG PN-16/JE D=500MM;L=2500MM (391KG)</v>
          </cell>
          <cell r="D6453" t="str">
            <v>UN</v>
          </cell>
          <cell r="E6453">
            <v>0</v>
          </cell>
        </row>
        <row r="6454">
          <cell r="B6454" t="str">
            <v>527104</v>
          </cell>
          <cell r="C6454" t="str">
            <v>TUBO FOFO C/FG PN-16/JE D=500MM;L=3000MM (451KG)</v>
          </cell>
          <cell r="D6454" t="str">
            <v>UN</v>
          </cell>
          <cell r="E6454">
            <v>0</v>
          </cell>
        </row>
        <row r="6455">
          <cell r="B6455" t="str">
            <v>527105</v>
          </cell>
          <cell r="C6455" t="str">
            <v>TUBO FOFO C/FG PN-16/JE D=500MM;L=3500MM (512KG)</v>
          </cell>
          <cell r="D6455" t="str">
            <v>UN</v>
          </cell>
          <cell r="E6455">
            <v>0</v>
          </cell>
        </row>
        <row r="6456">
          <cell r="B6456" t="str">
            <v>527106</v>
          </cell>
          <cell r="C6456" t="str">
            <v>TUBO FOFO C/FG PN-16/JE D=500MM;L=4000MM (573KG)</v>
          </cell>
          <cell r="D6456" t="str">
            <v>UN</v>
          </cell>
          <cell r="E6456">
            <v>0</v>
          </cell>
        </row>
        <row r="6457">
          <cell r="B6457" t="str">
            <v>527107</v>
          </cell>
          <cell r="C6457" t="str">
            <v>TUBO FOFO C/FG PN-16/JE D=500MM;L=4500MM (634KG)</v>
          </cell>
          <cell r="D6457" t="str">
            <v>UN</v>
          </cell>
          <cell r="E6457">
            <v>0</v>
          </cell>
        </row>
        <row r="6458">
          <cell r="B6458" t="str">
            <v>527108</v>
          </cell>
          <cell r="C6458" t="str">
            <v>TUBO FOFO C/FG PN-16/JE D=500MM;L=5000MM (695KG)</v>
          </cell>
          <cell r="D6458" t="str">
            <v>UN</v>
          </cell>
          <cell r="E6458">
            <v>0</v>
          </cell>
        </row>
        <row r="6459">
          <cell r="B6459" t="str">
            <v>527109</v>
          </cell>
          <cell r="C6459" t="str">
            <v>TUBO FOFO C/FG PN-16/JE D=500MM;L=5500MM (756KG)</v>
          </cell>
          <cell r="D6459" t="str">
            <v>UN</v>
          </cell>
          <cell r="E6459">
            <v>0</v>
          </cell>
        </row>
        <row r="6460">
          <cell r="B6460" t="str">
            <v>527110</v>
          </cell>
          <cell r="C6460" t="str">
            <v>TUBO FOFO C/FG PN-16/JE D=500MM;L=5800MM (792KG)</v>
          </cell>
          <cell r="D6460" t="str">
            <v>UN</v>
          </cell>
          <cell r="E6460">
            <v>0</v>
          </cell>
        </row>
        <row r="6461">
          <cell r="B6461" t="str">
            <v>527111</v>
          </cell>
          <cell r="C6461" t="str">
            <v>TUBO FOFO C/FG PN-16/JE D=600MM;L=1000MM (282KG)</v>
          </cell>
          <cell r="D6461" t="str">
            <v>UN</v>
          </cell>
          <cell r="E6461">
            <v>0</v>
          </cell>
        </row>
        <row r="6462">
          <cell r="B6462" t="str">
            <v>527112</v>
          </cell>
          <cell r="C6462" t="str">
            <v>TUBO FOFO C/FG PN-16/JE D=600MM;L=1500MM (361KG)</v>
          </cell>
          <cell r="D6462" t="str">
            <v>UN</v>
          </cell>
          <cell r="E6462">
            <v>0</v>
          </cell>
        </row>
        <row r="6463">
          <cell r="B6463" t="str">
            <v>527113</v>
          </cell>
          <cell r="C6463" t="str">
            <v>TUBO FOFO C/FG PN-16/JE D=600MM;L=2000MM (440KG)</v>
          </cell>
          <cell r="D6463" t="str">
            <v>UN</v>
          </cell>
          <cell r="E6463">
            <v>0</v>
          </cell>
        </row>
        <row r="6464">
          <cell r="B6464" t="str">
            <v>527114</v>
          </cell>
          <cell r="C6464" t="str">
            <v>TUBO FOFO C/FG PN-16/JE D=600MM;L=2500MM (519KG)</v>
          </cell>
          <cell r="D6464" t="str">
            <v>UN</v>
          </cell>
          <cell r="E6464">
            <v>0</v>
          </cell>
        </row>
        <row r="6465">
          <cell r="B6465" t="str">
            <v>527115</v>
          </cell>
          <cell r="C6465" t="str">
            <v>TUBO FOFO C/FG PN-16/JE D=600MM;L=3000MM (598KG)</v>
          </cell>
          <cell r="D6465" t="str">
            <v>UN</v>
          </cell>
          <cell r="E6465">
            <v>0</v>
          </cell>
        </row>
        <row r="6466">
          <cell r="B6466" t="str">
            <v>527116</v>
          </cell>
          <cell r="C6466" t="str">
            <v>TUBO FOFO C/FG PN-16/JE D=600MM;L=3500MM (677KG)</v>
          </cell>
          <cell r="D6466" t="str">
            <v>UN</v>
          </cell>
          <cell r="E6466">
            <v>0</v>
          </cell>
        </row>
        <row r="6467">
          <cell r="B6467" t="str">
            <v>527117</v>
          </cell>
          <cell r="C6467" t="str">
            <v>TUBO FOFO C/FG PN-16/JE D=600MM;L=4000MM (756KG)</v>
          </cell>
          <cell r="D6467" t="str">
            <v>UN</v>
          </cell>
          <cell r="E6467">
            <v>0</v>
          </cell>
        </row>
        <row r="6468">
          <cell r="B6468" t="str">
            <v>527118</v>
          </cell>
          <cell r="C6468" t="str">
            <v>TUBO FOFO C/FG PN-16/JE D=600MM;L=4500MM (835KG)</v>
          </cell>
          <cell r="D6468" t="str">
            <v>UN</v>
          </cell>
          <cell r="E6468">
            <v>0</v>
          </cell>
        </row>
        <row r="6469">
          <cell r="B6469" t="str">
            <v>527119</v>
          </cell>
          <cell r="C6469" t="str">
            <v>TUBO FOFO C/FG PN-16/JE D=600MM;L=5000MM (914KG)</v>
          </cell>
          <cell r="D6469" t="str">
            <v>UN</v>
          </cell>
          <cell r="E6469">
            <v>0</v>
          </cell>
        </row>
        <row r="6470">
          <cell r="B6470" t="str">
            <v>527120</v>
          </cell>
          <cell r="C6470" t="str">
            <v>TUBO FOFO C/FG PN-16/JE D=600MM;L=5500MM (993KG)</v>
          </cell>
          <cell r="D6470" t="str">
            <v>UN</v>
          </cell>
          <cell r="E6470">
            <v>0</v>
          </cell>
        </row>
        <row r="6471">
          <cell r="B6471" t="str">
            <v>527121</v>
          </cell>
          <cell r="C6471" t="str">
            <v>TUBO FOFO C/FG PN-16/JE D=600MM;L=5800MM (1040KG)</v>
          </cell>
          <cell r="D6471" t="str">
            <v>UN</v>
          </cell>
          <cell r="E6471">
            <v>0</v>
          </cell>
        </row>
        <row r="6472">
          <cell r="B6472" t="str">
            <v>527122</v>
          </cell>
          <cell r="C6472" t="str">
            <v>TUBO FOFO C/FG PN-16/JE D=700MM;L=1000MM (362KG)</v>
          </cell>
          <cell r="D6472" t="str">
            <v>UN</v>
          </cell>
          <cell r="E6472">
            <v>0</v>
          </cell>
        </row>
        <row r="6473">
          <cell r="B6473" t="str">
            <v>527123</v>
          </cell>
          <cell r="C6473" t="str">
            <v>TUBO FOFO C/FG PN-16/JE D=700MM;L=1500MM (492KG)</v>
          </cell>
          <cell r="D6473" t="str">
            <v>UN</v>
          </cell>
          <cell r="E6473">
            <v>0</v>
          </cell>
        </row>
        <row r="6474">
          <cell r="B6474" t="str">
            <v>527124</v>
          </cell>
          <cell r="C6474" t="str">
            <v>TUBO FOFO C/FG PN-16/JE D=700MM;L=2000MM (623KG)</v>
          </cell>
          <cell r="D6474" t="str">
            <v>UN</v>
          </cell>
          <cell r="E6474">
            <v>0</v>
          </cell>
        </row>
        <row r="6475">
          <cell r="B6475" t="str">
            <v>527125</v>
          </cell>
          <cell r="C6475" t="str">
            <v>TUBO FOFO C/FG PN-16/JE D=700MM;L=2500MM (753KG)</v>
          </cell>
          <cell r="D6475" t="str">
            <v>UN</v>
          </cell>
          <cell r="E6475">
            <v>0</v>
          </cell>
        </row>
        <row r="6476">
          <cell r="B6476" t="str">
            <v>527126</v>
          </cell>
          <cell r="C6476" t="str">
            <v>TUBO FOFO C/FG PN-16/JE D=700MM;L=3000MM (883KG)</v>
          </cell>
          <cell r="D6476" t="str">
            <v>UN</v>
          </cell>
          <cell r="E6476">
            <v>0</v>
          </cell>
        </row>
        <row r="6477">
          <cell r="B6477" t="str">
            <v>527127</v>
          </cell>
          <cell r="C6477" t="str">
            <v>TUBO FOFO C/FG PN-16/JE D=700MM;L=3500MM (1013KG)</v>
          </cell>
          <cell r="D6477" t="str">
            <v>UN</v>
          </cell>
          <cell r="E6477">
            <v>0</v>
          </cell>
        </row>
        <row r="6478">
          <cell r="B6478" t="str">
            <v>527128</v>
          </cell>
          <cell r="C6478" t="str">
            <v>TUBO FOFO C/FG PN-16/JE D=700MM;L=4000MM (1143KG)</v>
          </cell>
          <cell r="D6478" t="str">
            <v>UN</v>
          </cell>
          <cell r="E6478">
            <v>0</v>
          </cell>
        </row>
        <row r="6479">
          <cell r="B6479" t="str">
            <v>527129</v>
          </cell>
          <cell r="C6479" t="str">
            <v>TUBO FOFO C/FG PN-16/JE D=700MM;L=4500MM (1273KG)</v>
          </cell>
          <cell r="D6479" t="str">
            <v>UN</v>
          </cell>
          <cell r="E6479">
            <v>0</v>
          </cell>
        </row>
        <row r="6480">
          <cell r="B6480" t="str">
            <v>527130</v>
          </cell>
          <cell r="C6480" t="str">
            <v>TUBO FOFO C/FG PN-16/JE D=700MM;L=5000MM (1403KG)</v>
          </cell>
          <cell r="D6480" t="str">
            <v>UN</v>
          </cell>
          <cell r="E6480">
            <v>0</v>
          </cell>
        </row>
        <row r="6481">
          <cell r="B6481" t="str">
            <v>527131</v>
          </cell>
          <cell r="C6481" t="str">
            <v>TUBO FOFO C/FG PN-16/JE D=700MM;L=5500MM (1533KG)</v>
          </cell>
          <cell r="D6481" t="str">
            <v>UN</v>
          </cell>
          <cell r="E6481">
            <v>0</v>
          </cell>
        </row>
        <row r="6482">
          <cell r="B6482" t="str">
            <v>527132</v>
          </cell>
          <cell r="C6482" t="str">
            <v>TUBO FOFO C/FG PN-16/JE D=700MM;L=6000MM (1663KG)</v>
          </cell>
          <cell r="D6482" t="str">
            <v>UN</v>
          </cell>
          <cell r="E6482">
            <v>0</v>
          </cell>
        </row>
        <row r="6483">
          <cell r="B6483" t="str">
            <v>527133</v>
          </cell>
          <cell r="C6483" t="str">
            <v>TUBO FOFO C/FG PN-16/JE D=700MM;L=6500MM (1793KG)</v>
          </cell>
          <cell r="D6483" t="str">
            <v>UN</v>
          </cell>
          <cell r="E6483">
            <v>0</v>
          </cell>
        </row>
        <row r="6484">
          <cell r="B6484" t="str">
            <v>527134</v>
          </cell>
          <cell r="C6484" t="str">
            <v>TUBO FOFO C/FG PN-16/JE D=700MM;L=6800MM (1871KG)</v>
          </cell>
          <cell r="D6484" t="str">
            <v>UN</v>
          </cell>
          <cell r="E6484">
            <v>0</v>
          </cell>
        </row>
        <row r="6486">
          <cell r="B6486" t="str">
            <v>527200</v>
          </cell>
          <cell r="C6486" t="str">
            <v>TUBO FOFO C/FG PN-16/PT (C31 - METALURGICA 100%)</v>
          </cell>
        </row>
        <row r="6487">
          <cell r="B6487" t="str">
            <v>527201</v>
          </cell>
          <cell r="C6487" t="str">
            <v>TUBO FOFO C/FG PN-16/PT D=80MM;L=1000MM (17KG)</v>
          </cell>
          <cell r="D6487" t="str">
            <v>UN</v>
          </cell>
          <cell r="E6487">
            <v>0</v>
          </cell>
        </row>
        <row r="6488">
          <cell r="B6488" t="str">
            <v>527202</v>
          </cell>
          <cell r="C6488" t="str">
            <v>TUBO FOFO C/FG PN-16/PT D=80MM;L=1500MM (23KG)</v>
          </cell>
          <cell r="D6488" t="str">
            <v>UN</v>
          </cell>
          <cell r="E6488">
            <v>0</v>
          </cell>
        </row>
        <row r="6489">
          <cell r="B6489" t="str">
            <v>527203</v>
          </cell>
          <cell r="C6489" t="str">
            <v>TUBO FOFO C/FG PN-16/PT D=80MM;L=2000MM (30KG)</v>
          </cell>
          <cell r="D6489" t="str">
            <v>UN</v>
          </cell>
          <cell r="E6489">
            <v>0</v>
          </cell>
        </row>
        <row r="6490">
          <cell r="B6490" t="str">
            <v>527204</v>
          </cell>
          <cell r="C6490" t="str">
            <v>TUBO FOFO C/FG PN-16/PT D=80MM;L=2500MM (36KG)</v>
          </cell>
          <cell r="D6490" t="str">
            <v>UN</v>
          </cell>
          <cell r="E6490">
            <v>0</v>
          </cell>
        </row>
        <row r="6491">
          <cell r="B6491" t="str">
            <v>527205</v>
          </cell>
          <cell r="C6491" t="str">
            <v>TUBO FOFO C/FG PN-16/PT D=80MM;L=3000MM (43KG)</v>
          </cell>
          <cell r="D6491" t="str">
            <v>UN</v>
          </cell>
          <cell r="E6491">
            <v>0</v>
          </cell>
        </row>
        <row r="6492">
          <cell r="B6492" t="str">
            <v>527206</v>
          </cell>
          <cell r="C6492" t="str">
            <v>TUBO FOFO C/FG PN-16/PT D=80MM;L=3500MM (49KG)</v>
          </cell>
          <cell r="D6492" t="str">
            <v>UN</v>
          </cell>
          <cell r="E6492">
            <v>0</v>
          </cell>
        </row>
        <row r="6493">
          <cell r="B6493" t="str">
            <v>527207</v>
          </cell>
          <cell r="C6493" t="str">
            <v>TUBO FOFO C/FG PN-16/PT D=80MM;L=4000MM (56KG)</v>
          </cell>
          <cell r="D6493" t="str">
            <v>UN</v>
          </cell>
          <cell r="E6493">
            <v>0</v>
          </cell>
        </row>
        <row r="6494">
          <cell r="B6494" t="str">
            <v>527208</v>
          </cell>
          <cell r="C6494" t="str">
            <v>TUBO FOFO C/FG PN-16/PT D=80MM;L=4500MM (62KG)</v>
          </cell>
          <cell r="D6494" t="str">
            <v>UN</v>
          </cell>
          <cell r="E6494">
            <v>0</v>
          </cell>
        </row>
        <row r="6495">
          <cell r="B6495" t="str">
            <v>527209</v>
          </cell>
          <cell r="C6495" t="str">
            <v>TUBO FOFO C/FG PN-16/PT D=80MM;L=5000MM (69KG)</v>
          </cell>
          <cell r="D6495" t="str">
            <v>UN</v>
          </cell>
          <cell r="E6495">
            <v>0</v>
          </cell>
        </row>
        <row r="6496">
          <cell r="B6496" t="str">
            <v>527210</v>
          </cell>
          <cell r="C6496" t="str">
            <v>TUBO FOFO C/FG PN-16/PT D=80MM;L=5500MM (75KG)</v>
          </cell>
          <cell r="D6496" t="str">
            <v>UN</v>
          </cell>
          <cell r="E6496">
            <v>0</v>
          </cell>
        </row>
        <row r="6497">
          <cell r="B6497" t="str">
            <v>527211</v>
          </cell>
          <cell r="C6497" t="str">
            <v>TUBO FOFO C/FG PN-16/PT D=80MM;L=5800MM (79KG)</v>
          </cell>
          <cell r="D6497" t="str">
            <v>UN</v>
          </cell>
          <cell r="E6497">
            <v>0</v>
          </cell>
        </row>
        <row r="6498">
          <cell r="B6498" t="str">
            <v>527212</v>
          </cell>
          <cell r="C6498" t="str">
            <v>TUBO FOFO C/FG PN-16/PT D=100MM;L=1000MM (22KG)</v>
          </cell>
          <cell r="D6498" t="str">
            <v>UN</v>
          </cell>
          <cell r="E6498">
            <v>0</v>
          </cell>
        </row>
        <row r="6499">
          <cell r="B6499" t="str">
            <v>527213</v>
          </cell>
          <cell r="C6499" t="str">
            <v>TUBO FOFO C/FG PN-16/PT D=100MM;L=1500MM (30KG)</v>
          </cell>
          <cell r="D6499" t="str">
            <v>UN</v>
          </cell>
          <cell r="E6499">
            <v>0</v>
          </cell>
        </row>
        <row r="6500">
          <cell r="B6500" t="str">
            <v>527214</v>
          </cell>
          <cell r="C6500" t="str">
            <v>TUBO FOFO C/FG PN-16/PT D=100MM;L=2000MM (39KG)</v>
          </cell>
          <cell r="D6500" t="str">
            <v>UN</v>
          </cell>
          <cell r="E6500">
            <v>0</v>
          </cell>
        </row>
        <row r="6501">
          <cell r="B6501" t="str">
            <v>527215</v>
          </cell>
          <cell r="C6501" t="str">
            <v>TUBO FOFO C/FG PN-16/PT D=100MM;L=2500MM (48KG)</v>
          </cell>
          <cell r="D6501" t="str">
            <v>UN</v>
          </cell>
          <cell r="E6501">
            <v>0</v>
          </cell>
        </row>
        <row r="6502">
          <cell r="B6502" t="str">
            <v>527216</v>
          </cell>
          <cell r="C6502" t="str">
            <v>TUBO FOFO C/FG PN-16/PT D=100MM;L=3000MM (56KG)</v>
          </cell>
          <cell r="D6502" t="str">
            <v>UN</v>
          </cell>
          <cell r="E6502">
            <v>0</v>
          </cell>
        </row>
        <row r="6503">
          <cell r="B6503" t="str">
            <v>527217</v>
          </cell>
          <cell r="C6503" t="str">
            <v>TUBO FOFO C/FG PN-16/PT D=100MM;L=3500MM (65KG)</v>
          </cell>
          <cell r="D6503" t="str">
            <v>UN</v>
          </cell>
          <cell r="E6503">
            <v>0</v>
          </cell>
        </row>
        <row r="6504">
          <cell r="B6504" t="str">
            <v>527218</v>
          </cell>
          <cell r="C6504" t="str">
            <v>TUBO FOFO C/FG PN-16/PT D=100MM;L=4000MM (73KG)</v>
          </cell>
          <cell r="D6504" t="str">
            <v>UN</v>
          </cell>
          <cell r="E6504">
            <v>0</v>
          </cell>
        </row>
        <row r="6505">
          <cell r="B6505" t="str">
            <v>527219</v>
          </cell>
          <cell r="C6505" t="str">
            <v>TUBO FOFO C/FG PN-16/PT D=100MM;L=4500MM (82KG)</v>
          </cell>
          <cell r="D6505" t="str">
            <v>UN</v>
          </cell>
          <cell r="E6505">
            <v>0</v>
          </cell>
        </row>
        <row r="6506">
          <cell r="B6506" t="str">
            <v>527220</v>
          </cell>
          <cell r="C6506" t="str">
            <v>TUBO FOFO C/FG PN-16/PT D=100MM;L=5000MM (91KG)</v>
          </cell>
          <cell r="D6506" t="str">
            <v>UN</v>
          </cell>
          <cell r="E6506">
            <v>0</v>
          </cell>
        </row>
        <row r="6507">
          <cell r="B6507" t="str">
            <v>527221</v>
          </cell>
          <cell r="C6507" t="str">
            <v>TUBO FOFO C/FG PN-16/PT D=100MM;L=5500MM (99KG)</v>
          </cell>
          <cell r="D6507" t="str">
            <v>UN</v>
          </cell>
          <cell r="E6507">
            <v>0</v>
          </cell>
        </row>
        <row r="6508">
          <cell r="B6508" t="str">
            <v>527222</v>
          </cell>
          <cell r="C6508" t="str">
            <v>TUBO FOFO C/FG PN-16/PT D=100MM;L=5800MM (104KG)</v>
          </cell>
          <cell r="D6508" t="str">
            <v>UN</v>
          </cell>
          <cell r="E6508">
            <v>0</v>
          </cell>
        </row>
        <row r="6509">
          <cell r="B6509" t="str">
            <v>527223</v>
          </cell>
          <cell r="C6509" t="str">
            <v>TUBO FOFO C/FG PN-16/PT D=150MM;L=1000MM (34KG)</v>
          </cell>
          <cell r="D6509" t="str">
            <v>UN</v>
          </cell>
          <cell r="E6509">
            <v>0</v>
          </cell>
        </row>
        <row r="6510">
          <cell r="B6510" t="str">
            <v>527224</v>
          </cell>
          <cell r="C6510" t="str">
            <v>TUBO FOFO C/FG PN-16/PT D=150MM;L=1500MM (47KG)</v>
          </cell>
          <cell r="D6510" t="str">
            <v>UN</v>
          </cell>
          <cell r="E6510">
            <v>0</v>
          </cell>
        </row>
        <row r="6511">
          <cell r="B6511" t="str">
            <v>527225</v>
          </cell>
          <cell r="C6511" t="str">
            <v>TUBO FOFO C/FG PN-16/PT D=150MM;L=2000MM (60KG)</v>
          </cell>
          <cell r="D6511" t="str">
            <v>UN</v>
          </cell>
          <cell r="E6511">
            <v>0</v>
          </cell>
        </row>
        <row r="6512">
          <cell r="B6512" t="str">
            <v>527226</v>
          </cell>
          <cell r="C6512" t="str">
            <v>TUBO FOFO C/FG PN-16/PT D=150MM;L=2500MM (73KG)</v>
          </cell>
          <cell r="D6512" t="str">
            <v>UN</v>
          </cell>
          <cell r="E6512">
            <v>0</v>
          </cell>
        </row>
        <row r="6513">
          <cell r="B6513" t="str">
            <v>527227</v>
          </cell>
          <cell r="C6513" t="str">
            <v>TUBO FOFO C/FG PN-16/PT D=150MM;L=3000MM (86KG)</v>
          </cell>
          <cell r="D6513" t="str">
            <v>UN</v>
          </cell>
          <cell r="E6513">
            <v>0</v>
          </cell>
        </row>
        <row r="6514">
          <cell r="B6514" t="str">
            <v>527228</v>
          </cell>
          <cell r="C6514" t="str">
            <v>TUBO FOFO C/FG PN-16/PT D=150MM;L=3500MM (99KG)</v>
          </cell>
          <cell r="D6514" t="str">
            <v>UN</v>
          </cell>
          <cell r="E6514">
            <v>0</v>
          </cell>
        </row>
        <row r="6515">
          <cell r="B6515" t="str">
            <v>527229</v>
          </cell>
          <cell r="C6515" t="str">
            <v>TUBO FOFO C/FG PN-16/PT D=150MM;L=4000MM (112KG)</v>
          </cell>
          <cell r="D6515" t="str">
            <v>UN</v>
          </cell>
          <cell r="E6515">
            <v>0</v>
          </cell>
        </row>
        <row r="6516">
          <cell r="B6516" t="str">
            <v>527230</v>
          </cell>
          <cell r="C6516" t="str">
            <v>TUBO FOFO C/FG PN-16/PT D=150MM;L=4500MM (125KG)</v>
          </cell>
          <cell r="D6516" t="str">
            <v>UN</v>
          </cell>
          <cell r="E6516">
            <v>0</v>
          </cell>
        </row>
        <row r="6517">
          <cell r="B6517" t="str">
            <v>527231</v>
          </cell>
          <cell r="C6517" t="str">
            <v>TUBO FOFO C/FG PN-16/PT D=150MM;L=5000MM (138KG)</v>
          </cell>
          <cell r="D6517" t="str">
            <v>UN</v>
          </cell>
          <cell r="E6517">
            <v>0</v>
          </cell>
        </row>
        <row r="6518">
          <cell r="B6518" t="str">
            <v>527232</v>
          </cell>
          <cell r="C6518" t="str">
            <v>TUBO FOFO C/FG PN-16/PT D=150MM;L=5500MM (151KG)</v>
          </cell>
          <cell r="D6518" t="str">
            <v>UN</v>
          </cell>
          <cell r="E6518">
            <v>0</v>
          </cell>
        </row>
        <row r="6519">
          <cell r="B6519" t="str">
            <v>527233</v>
          </cell>
          <cell r="C6519" t="str">
            <v>TUBO FOFO C/FG PN-16/PT D=150MM;L=5800MM (159KG)</v>
          </cell>
          <cell r="D6519" t="str">
            <v>UN</v>
          </cell>
          <cell r="E6519">
            <v>0</v>
          </cell>
        </row>
        <row r="6520">
          <cell r="B6520" t="str">
            <v>527234</v>
          </cell>
          <cell r="C6520" t="str">
            <v>TUBO FOFO C/FG PN-16/PT D=200MM;L=1000MM (45KG)</v>
          </cell>
          <cell r="D6520" t="str">
            <v>UN</v>
          </cell>
          <cell r="E6520">
            <v>0</v>
          </cell>
        </row>
        <row r="6521">
          <cell r="B6521" t="str">
            <v>527235</v>
          </cell>
          <cell r="C6521" t="str">
            <v>TUBO FOFO C/FG PN-16/PT D=200MM;L=1500MM (62KG)</v>
          </cell>
          <cell r="D6521" t="str">
            <v>UN</v>
          </cell>
          <cell r="E6521">
            <v>0</v>
          </cell>
        </row>
        <row r="6522">
          <cell r="B6522" t="str">
            <v>527236</v>
          </cell>
          <cell r="C6522" t="str">
            <v>TUBO FOFO C/FG PN-16/PT D=200MM;L=2000MM (80KG)</v>
          </cell>
          <cell r="D6522" t="str">
            <v>UN</v>
          </cell>
          <cell r="E6522">
            <v>0</v>
          </cell>
        </row>
        <row r="6523">
          <cell r="B6523" t="str">
            <v>527237</v>
          </cell>
          <cell r="C6523" t="str">
            <v>TUBO FOFO C/FG PN-16/PT D=200MM;L=2500MM (97KG)</v>
          </cell>
          <cell r="D6523" t="str">
            <v>UN</v>
          </cell>
          <cell r="E6523">
            <v>0</v>
          </cell>
        </row>
        <row r="6524">
          <cell r="B6524" t="str">
            <v>527238</v>
          </cell>
          <cell r="C6524" t="str">
            <v>TUBO FOFO C/FG PN-16/PT D=200MM;L=3000MM (114KG)</v>
          </cell>
          <cell r="D6524" t="str">
            <v>UN</v>
          </cell>
          <cell r="E6524">
            <v>0</v>
          </cell>
        </row>
        <row r="6525">
          <cell r="B6525" t="str">
            <v>527239</v>
          </cell>
          <cell r="C6525" t="str">
            <v>TUBO FOFO C/FG PN-16/PT D=200MM;L=3500MM (132KG)</v>
          </cell>
          <cell r="D6525" t="str">
            <v>UN</v>
          </cell>
          <cell r="E6525">
            <v>0</v>
          </cell>
        </row>
        <row r="6526">
          <cell r="B6526" t="str">
            <v>527240</v>
          </cell>
          <cell r="C6526" t="str">
            <v>TUBO FOFO C/FG PN-16/PT D=200MM;L=4000MM (149KG)</v>
          </cell>
          <cell r="D6526" t="str">
            <v>UN</v>
          </cell>
          <cell r="E6526">
            <v>0</v>
          </cell>
        </row>
        <row r="6527">
          <cell r="B6527" t="str">
            <v>527241</v>
          </cell>
          <cell r="C6527" t="str">
            <v>TUBO FOFO C/FG PN-16/PT D=200MM;L=4500MM (167KG)</v>
          </cell>
          <cell r="D6527" t="str">
            <v>UN</v>
          </cell>
          <cell r="E6527">
            <v>0</v>
          </cell>
        </row>
        <row r="6528">
          <cell r="B6528" t="str">
            <v>527242</v>
          </cell>
          <cell r="C6528" t="str">
            <v>TUBO FOFO C/FG PN-16/PT D=200MM;L=5000MM (184KG)</v>
          </cell>
          <cell r="D6528" t="str">
            <v>UN</v>
          </cell>
          <cell r="E6528">
            <v>0</v>
          </cell>
        </row>
        <row r="6529">
          <cell r="B6529" t="str">
            <v>527243</v>
          </cell>
          <cell r="C6529" t="str">
            <v>TUBO FOFO C/FG PN-16/PT D=200MM;L=5500MM (201KG)</v>
          </cell>
          <cell r="D6529" t="str">
            <v>UN</v>
          </cell>
          <cell r="E6529">
            <v>0</v>
          </cell>
        </row>
        <row r="6530">
          <cell r="B6530" t="str">
            <v>527244</v>
          </cell>
          <cell r="C6530" t="str">
            <v>TUBO FOFO C/FG PN-16/PT D=200MM;L=5800MM (212KG)</v>
          </cell>
          <cell r="D6530" t="str">
            <v>UN</v>
          </cell>
          <cell r="E6530">
            <v>0</v>
          </cell>
        </row>
        <row r="6531">
          <cell r="B6531" t="str">
            <v>527245</v>
          </cell>
          <cell r="C6531" t="str">
            <v>TUBO FOFO C/FG PN-16/PT D=250MM;L=1000MM (60KG)</v>
          </cell>
          <cell r="D6531" t="str">
            <v>UN</v>
          </cell>
          <cell r="E6531">
            <v>0</v>
          </cell>
        </row>
        <row r="6532">
          <cell r="B6532" t="str">
            <v>527246</v>
          </cell>
          <cell r="C6532" t="str">
            <v>TUBO FOFO C/FG PN-16/PT D=250MM;L=1500MM (83KG)</v>
          </cell>
          <cell r="D6532" t="str">
            <v>UN</v>
          </cell>
          <cell r="E6532">
            <v>0</v>
          </cell>
        </row>
        <row r="6533">
          <cell r="B6533" t="str">
            <v>527247</v>
          </cell>
          <cell r="C6533" t="str">
            <v>TUBO FOFO C/FG PN-16/PT D=250MM;L=2000MM (105KG)</v>
          </cell>
          <cell r="D6533" t="str">
            <v>UN</v>
          </cell>
          <cell r="E6533">
            <v>0</v>
          </cell>
        </row>
        <row r="6534">
          <cell r="B6534" t="str">
            <v>527248</v>
          </cell>
          <cell r="C6534" t="str">
            <v>TUBO FOFO C/FG PN-16/PT D=250MM;L=2500MM (128KG)</v>
          </cell>
          <cell r="D6534" t="str">
            <v>UN</v>
          </cell>
          <cell r="E6534">
            <v>0</v>
          </cell>
        </row>
        <row r="6535">
          <cell r="B6535" t="str">
            <v>527249</v>
          </cell>
          <cell r="C6535" t="str">
            <v>TUBO FOFO C/FG PN-16/PT D=250MM;L=3000MM (151KG)</v>
          </cell>
          <cell r="D6535" t="str">
            <v>UN</v>
          </cell>
          <cell r="E6535">
            <v>0</v>
          </cell>
        </row>
        <row r="6536">
          <cell r="B6536" t="str">
            <v>527250</v>
          </cell>
          <cell r="C6536" t="str">
            <v>TUBO FOFO C/FG PN-16/PT D=250MM;L=3500MM (173KG)</v>
          </cell>
          <cell r="D6536" t="str">
            <v>UN</v>
          </cell>
          <cell r="E6536">
            <v>0</v>
          </cell>
        </row>
        <row r="6537">
          <cell r="B6537" t="str">
            <v>527251</v>
          </cell>
          <cell r="C6537" t="str">
            <v>TUBO FOFO C/FG PN-16/PT D=250MM;L=4000MM (196KG)</v>
          </cell>
          <cell r="D6537" t="str">
            <v>UN</v>
          </cell>
          <cell r="E6537">
            <v>0</v>
          </cell>
        </row>
        <row r="6538">
          <cell r="B6538" t="str">
            <v>527252</v>
          </cell>
          <cell r="C6538" t="str">
            <v>TUBO FOFO C/FG PN-16/PT D=250MM;L=4500MM (219KG)</v>
          </cell>
          <cell r="D6538" t="str">
            <v>UN</v>
          </cell>
          <cell r="E6538">
            <v>0</v>
          </cell>
        </row>
        <row r="6539">
          <cell r="B6539" t="str">
            <v>527253</v>
          </cell>
          <cell r="C6539" t="str">
            <v>TUBO FOFO C/FG PN-16/PT D=250MM;L=5000MM (242KG)</v>
          </cell>
          <cell r="D6539" t="str">
            <v>UN</v>
          </cell>
          <cell r="E6539">
            <v>0</v>
          </cell>
        </row>
        <row r="6540">
          <cell r="B6540" t="str">
            <v>527254</v>
          </cell>
          <cell r="C6540" t="str">
            <v>TUBO FOFO C/FG PN-16/PT D=250MM;L=5500MM (264KG)</v>
          </cell>
          <cell r="D6540" t="str">
            <v>UN</v>
          </cell>
          <cell r="E6540">
            <v>0</v>
          </cell>
        </row>
        <row r="6541">
          <cell r="B6541" t="str">
            <v>527255</v>
          </cell>
          <cell r="C6541" t="str">
            <v>TUBO FOFO C/FG PN-16/PT D=250MM;L=5800MM (278KG)</v>
          </cell>
          <cell r="D6541" t="str">
            <v>UN</v>
          </cell>
          <cell r="E6541">
            <v>0</v>
          </cell>
        </row>
        <row r="6542">
          <cell r="B6542" t="str">
            <v>527256</v>
          </cell>
          <cell r="C6542" t="str">
            <v>TUBO FOFO C/FG PN-16/PT D=300MM;L=1000MM (75KG)</v>
          </cell>
          <cell r="D6542" t="str">
            <v>UN</v>
          </cell>
          <cell r="E6542">
            <v>0</v>
          </cell>
        </row>
        <row r="6543">
          <cell r="B6543" t="str">
            <v>527257</v>
          </cell>
          <cell r="C6543" t="str">
            <v>TUBO FOFO C/FG PN-16/PT D=300MM;L=1500MM (104KG)</v>
          </cell>
          <cell r="D6543" t="str">
            <v>UN</v>
          </cell>
          <cell r="E6543">
            <v>0</v>
          </cell>
        </row>
        <row r="6544">
          <cell r="B6544" t="str">
            <v>527258</v>
          </cell>
          <cell r="C6544" t="str">
            <v>TUBO FOFO C/FG PN-16/PT D=300MM;L=2000MM (132KG)</v>
          </cell>
          <cell r="D6544" t="str">
            <v>UN</v>
          </cell>
          <cell r="E6544">
            <v>0</v>
          </cell>
        </row>
        <row r="6545">
          <cell r="B6545" t="str">
            <v>527259</v>
          </cell>
          <cell r="C6545" t="str">
            <v>TUBO FOFO C/FG PN-16/PT D=300MM;L=2500MM (161KG)</v>
          </cell>
          <cell r="D6545" t="str">
            <v>UN</v>
          </cell>
          <cell r="E6545">
            <v>0</v>
          </cell>
        </row>
        <row r="6546">
          <cell r="B6546" t="str">
            <v>527260</v>
          </cell>
          <cell r="C6546" t="str">
            <v>TUBO FOFO C/FG PN-16/PT D=300MM;L=3000MM (189KG)</v>
          </cell>
          <cell r="D6546" t="str">
            <v>UN</v>
          </cell>
          <cell r="E6546">
            <v>0</v>
          </cell>
        </row>
        <row r="6547">
          <cell r="B6547" t="str">
            <v>527261</v>
          </cell>
          <cell r="C6547" t="str">
            <v>TUBO FOFO C/FG PN-16/PT D=300MM;L=3500MM (218KG)</v>
          </cell>
          <cell r="D6547" t="str">
            <v>UN</v>
          </cell>
          <cell r="E6547">
            <v>0</v>
          </cell>
        </row>
        <row r="6548">
          <cell r="B6548" t="str">
            <v>527262</v>
          </cell>
          <cell r="C6548" t="str">
            <v>TUBO FOFO C/FG PN-16/PT D=300MM;L=4000MM (246KG)</v>
          </cell>
          <cell r="D6548" t="str">
            <v>UN</v>
          </cell>
          <cell r="E6548">
            <v>0</v>
          </cell>
        </row>
        <row r="6549">
          <cell r="B6549" t="str">
            <v>527263</v>
          </cell>
          <cell r="C6549" t="str">
            <v>TUBO FOFO C/FG PN-16/PT D=300MM;L=4500MM (275KG)</v>
          </cell>
          <cell r="D6549" t="str">
            <v>UN</v>
          </cell>
          <cell r="E6549">
            <v>0</v>
          </cell>
        </row>
        <row r="6550">
          <cell r="B6550" t="str">
            <v>527264</v>
          </cell>
          <cell r="C6550" t="str">
            <v>TUBO FOFO C/FG PN-16/PT D=300MM;L=5000MM (304KG)</v>
          </cell>
          <cell r="D6550" t="str">
            <v>UN</v>
          </cell>
          <cell r="E6550">
            <v>0</v>
          </cell>
        </row>
        <row r="6551">
          <cell r="B6551" t="str">
            <v>527265</v>
          </cell>
          <cell r="C6551" t="str">
            <v>TUBO FOFO C/FG PN-16/PT D=300MM;L=5500MM (332KG)</v>
          </cell>
          <cell r="D6551" t="str">
            <v>UN</v>
          </cell>
          <cell r="E6551">
            <v>0</v>
          </cell>
        </row>
        <row r="6552">
          <cell r="B6552" t="str">
            <v>527266</v>
          </cell>
          <cell r="C6552" t="str">
            <v>TUBO FOFO C/FG PN-16/PT D=300MM;L=5800MM (349KG)</v>
          </cell>
          <cell r="D6552" t="str">
            <v>UN</v>
          </cell>
          <cell r="E6552">
            <v>0</v>
          </cell>
        </row>
        <row r="6553">
          <cell r="B6553" t="str">
            <v>527267</v>
          </cell>
          <cell r="C6553" t="str">
            <v>TUBO FOFO C/FG PN-16/PT D=350MM;L=1000MM (102KG)</v>
          </cell>
          <cell r="D6553" t="str">
            <v>UN</v>
          </cell>
          <cell r="E6553">
            <v>0</v>
          </cell>
        </row>
        <row r="6554">
          <cell r="B6554" t="str">
            <v>527268</v>
          </cell>
          <cell r="C6554" t="str">
            <v>TUBO FOFO C/FG PN-16/PT D=350MM;L=1500MM (139KG)</v>
          </cell>
          <cell r="D6554" t="str">
            <v>UN</v>
          </cell>
          <cell r="E6554">
            <v>0</v>
          </cell>
        </row>
        <row r="6555">
          <cell r="B6555" t="str">
            <v>527269</v>
          </cell>
          <cell r="C6555" t="str">
            <v>TUBO FOFO C/FG PN-16/PT D=350MM;L=2000MM (177KG)</v>
          </cell>
          <cell r="D6555" t="str">
            <v>UN</v>
          </cell>
          <cell r="E6555">
            <v>0</v>
          </cell>
        </row>
        <row r="6556">
          <cell r="B6556" t="str">
            <v>527270</v>
          </cell>
          <cell r="C6556" t="str">
            <v>TUBO FOFO C/FG PN-16/PT D=350MM;L=2500MM (215KG)</v>
          </cell>
          <cell r="D6556" t="str">
            <v>UN</v>
          </cell>
          <cell r="E6556">
            <v>0</v>
          </cell>
        </row>
        <row r="6557">
          <cell r="B6557" t="str">
            <v>527271</v>
          </cell>
          <cell r="C6557" t="str">
            <v>TUBO FOFO C/FG PN-16/PT D=350MM;L=3000MM (253KG)</v>
          </cell>
          <cell r="D6557" t="str">
            <v>UN</v>
          </cell>
          <cell r="E6557">
            <v>0</v>
          </cell>
        </row>
        <row r="6558">
          <cell r="B6558" t="str">
            <v>527272</v>
          </cell>
          <cell r="C6558" t="str">
            <v>TUBO FOFO C/FG PN-16/PT D=350MM;L=3500MM (290KG)</v>
          </cell>
          <cell r="D6558" t="str">
            <v>UN</v>
          </cell>
          <cell r="E6558">
            <v>0</v>
          </cell>
        </row>
        <row r="6559">
          <cell r="B6559" t="str">
            <v>527273</v>
          </cell>
          <cell r="C6559" t="str">
            <v>TUBO FOFO C/FG PN-16/PT D=350MM;L=4000MM (328KG)</v>
          </cell>
          <cell r="D6559" t="str">
            <v>UN</v>
          </cell>
          <cell r="E6559">
            <v>0</v>
          </cell>
        </row>
        <row r="6560">
          <cell r="B6560" t="str">
            <v>527274</v>
          </cell>
          <cell r="C6560" t="str">
            <v>TUBO FOFO C/FG PN-16/PT D=350MM;L=4500MM (366KG)</v>
          </cell>
          <cell r="D6560" t="str">
            <v>UN</v>
          </cell>
          <cell r="E6560">
            <v>0</v>
          </cell>
        </row>
        <row r="6561">
          <cell r="B6561" t="str">
            <v>527275</v>
          </cell>
          <cell r="C6561" t="str">
            <v>TUBO FOFO C/FG PN-16/PT D=350MM;L=5000MM (404KG)</v>
          </cell>
          <cell r="D6561" t="str">
            <v>UN</v>
          </cell>
          <cell r="E6561">
            <v>0</v>
          </cell>
        </row>
        <row r="6562">
          <cell r="B6562" t="str">
            <v>527276</v>
          </cell>
          <cell r="C6562" t="str">
            <v>TUBO FOFO C/FG PN-16/PT D=350MM;L=5500MM (441KG)</v>
          </cell>
          <cell r="D6562" t="str">
            <v>UN</v>
          </cell>
          <cell r="E6562">
            <v>0</v>
          </cell>
        </row>
        <row r="6563">
          <cell r="B6563" t="str">
            <v>527277</v>
          </cell>
          <cell r="C6563" t="str">
            <v>TUBO FOFO C/FG PN-16/PT D=350MM;L=5800MM (464KG)</v>
          </cell>
          <cell r="D6563" t="str">
            <v>UN</v>
          </cell>
          <cell r="E6563">
            <v>0</v>
          </cell>
        </row>
        <row r="6564">
          <cell r="B6564" t="str">
            <v>527278</v>
          </cell>
          <cell r="C6564" t="str">
            <v>TUBO FOFO C/FG PN-16/PT D=400MM;L=1000MM (124KG)</v>
          </cell>
          <cell r="D6564" t="str">
            <v>UN</v>
          </cell>
          <cell r="E6564">
            <v>0</v>
          </cell>
        </row>
        <row r="6565">
          <cell r="B6565" t="str">
            <v>527279</v>
          </cell>
          <cell r="C6565" t="str">
            <v>TUBO FOFO C/FG PN-16/PT D=400MM;L=1500MM (168KG)</v>
          </cell>
          <cell r="D6565" t="str">
            <v>UN</v>
          </cell>
          <cell r="E6565">
            <v>0</v>
          </cell>
        </row>
        <row r="6566">
          <cell r="B6566" t="str">
            <v>527280</v>
          </cell>
          <cell r="C6566" t="str">
            <v>TUBO FOFO C/FG PN-16/PT D=400MM;L=2000MM (213KG)</v>
          </cell>
          <cell r="D6566" t="str">
            <v>UN</v>
          </cell>
          <cell r="E6566">
            <v>0</v>
          </cell>
        </row>
        <row r="6567">
          <cell r="B6567" t="str">
            <v>527281</v>
          </cell>
          <cell r="C6567" t="str">
            <v>TUBO FOFO C/FG PN-16/PT D=400MM;L=2500MM (258KG)</v>
          </cell>
          <cell r="D6567" t="str">
            <v>UN</v>
          </cell>
          <cell r="E6567">
            <v>0</v>
          </cell>
        </row>
        <row r="6568">
          <cell r="B6568" t="str">
            <v>527282</v>
          </cell>
          <cell r="C6568" t="str">
            <v>TUBO FOFO C/FG PN-16/PT D=400MM;L=3000MM (303KG)</v>
          </cell>
          <cell r="D6568" t="str">
            <v>UN</v>
          </cell>
          <cell r="E6568">
            <v>0</v>
          </cell>
        </row>
        <row r="6569">
          <cell r="B6569" t="str">
            <v>527283</v>
          </cell>
          <cell r="C6569" t="str">
            <v>TUBO FOFO C/FG PN-16/PT D=400MM;L=3500MM (347KG)</v>
          </cell>
          <cell r="D6569" t="str">
            <v>UN</v>
          </cell>
          <cell r="E6569">
            <v>0</v>
          </cell>
        </row>
        <row r="6570">
          <cell r="B6570" t="str">
            <v>527284</v>
          </cell>
          <cell r="C6570" t="str">
            <v>TUBO FOFO C/FG PN-16/PT D=400MM;L=4000MM (392KG)</v>
          </cell>
          <cell r="D6570" t="str">
            <v>UN</v>
          </cell>
          <cell r="E6570">
            <v>0</v>
          </cell>
        </row>
        <row r="6571">
          <cell r="B6571" t="str">
            <v>527285</v>
          </cell>
          <cell r="C6571" t="str">
            <v>TUBO FOFO C/FG PN-16/PT D=400MM;L=4500MM (437KG)</v>
          </cell>
          <cell r="D6571" t="str">
            <v>UN</v>
          </cell>
          <cell r="E6571">
            <v>0</v>
          </cell>
        </row>
        <row r="6572">
          <cell r="B6572" t="str">
            <v>527286</v>
          </cell>
          <cell r="C6572" t="str">
            <v>TUBO FOFO C/FG PN-16/PT D=400MM;L=5000MM (482KG)</v>
          </cell>
          <cell r="D6572" t="str">
            <v>UN</v>
          </cell>
          <cell r="E6572">
            <v>0</v>
          </cell>
        </row>
        <row r="6573">
          <cell r="B6573" t="str">
            <v>527287</v>
          </cell>
          <cell r="C6573" t="str">
            <v>TUBO FOFO C/FG PN-16/PT D=400MM;L=5500MM (526KG)</v>
          </cell>
          <cell r="D6573" t="str">
            <v>UN</v>
          </cell>
          <cell r="E6573">
            <v>0</v>
          </cell>
        </row>
        <row r="6574">
          <cell r="B6574" t="str">
            <v>527288</v>
          </cell>
          <cell r="C6574" t="str">
            <v>TUBO FOFO C/FG PN-16/PT D=400MM;L=5800MM (553KG)</v>
          </cell>
          <cell r="D6574" t="str">
            <v>UN</v>
          </cell>
          <cell r="E6574">
            <v>0</v>
          </cell>
        </row>
        <row r="6575">
          <cell r="B6575" t="str">
            <v>527289</v>
          </cell>
          <cell r="C6575" t="str">
            <v>TUBO FOFO C/FG PN-16/PT D=450MM;L=1000MM (147KG)</v>
          </cell>
          <cell r="D6575" t="str">
            <v>UN</v>
          </cell>
          <cell r="E6575">
            <v>0</v>
          </cell>
        </row>
        <row r="6576">
          <cell r="B6576" t="str">
            <v>527290</v>
          </cell>
          <cell r="C6576" t="str">
            <v>TUBO FOFO C/FG PN-16/PT D=450MM;L=1500MM (200KG)</v>
          </cell>
          <cell r="D6576" t="str">
            <v>UN</v>
          </cell>
          <cell r="E6576">
            <v>0</v>
          </cell>
        </row>
        <row r="6577">
          <cell r="B6577" t="str">
            <v>527291</v>
          </cell>
          <cell r="C6577" t="str">
            <v>TUBO FOFO C/FG PN-16/PT D=450MM;L=2000MM (252KG)</v>
          </cell>
          <cell r="D6577" t="str">
            <v>UN</v>
          </cell>
          <cell r="E6577">
            <v>0</v>
          </cell>
        </row>
        <row r="6578">
          <cell r="B6578" t="str">
            <v>527292</v>
          </cell>
          <cell r="C6578" t="str">
            <v>TUBO FOFO C/FG PN-16/PT D=450MM;L=2500MM (305KG)</v>
          </cell>
          <cell r="D6578" t="str">
            <v>UN</v>
          </cell>
          <cell r="E6578">
            <v>0</v>
          </cell>
        </row>
        <row r="6579">
          <cell r="B6579" t="str">
            <v>527293</v>
          </cell>
          <cell r="C6579" t="str">
            <v>TUBO FOFO C/FG PN-16/PT D=450MM;L=3000MM (357KG)</v>
          </cell>
          <cell r="D6579" t="str">
            <v>UN</v>
          </cell>
          <cell r="E6579">
            <v>0</v>
          </cell>
        </row>
        <row r="6580">
          <cell r="B6580" t="str">
            <v>527294</v>
          </cell>
          <cell r="C6580" t="str">
            <v>TUBO FOFO C/FG PN-16/PT D=450MM;L=3500MM (410KG)</v>
          </cell>
          <cell r="D6580" t="str">
            <v>UN</v>
          </cell>
          <cell r="E6580">
            <v>0</v>
          </cell>
        </row>
        <row r="6581">
          <cell r="B6581" t="str">
            <v>527295</v>
          </cell>
          <cell r="C6581" t="str">
            <v>TUBO FOFO C/FG PN-16/PT D=450MM;L=4000MM (462KG)</v>
          </cell>
          <cell r="D6581" t="str">
            <v>UN</v>
          </cell>
          <cell r="E6581">
            <v>0</v>
          </cell>
        </row>
        <row r="6582">
          <cell r="B6582" t="str">
            <v>527296</v>
          </cell>
          <cell r="C6582" t="str">
            <v>TUBO FOFO C/FG PN-16/PT D=450MM;L=4500MM (515KG)</v>
          </cell>
          <cell r="D6582" t="str">
            <v>UN</v>
          </cell>
          <cell r="E6582">
            <v>0</v>
          </cell>
        </row>
        <row r="6583">
          <cell r="B6583" t="str">
            <v>527297</v>
          </cell>
          <cell r="C6583" t="str">
            <v>TUBO FOFO C/FG PN-16/PT D=450MM;L=5000MM (568KG)</v>
          </cell>
          <cell r="D6583" t="str">
            <v>UN</v>
          </cell>
          <cell r="E6583">
            <v>0</v>
          </cell>
        </row>
        <row r="6584">
          <cell r="B6584" t="str">
            <v>527298</v>
          </cell>
          <cell r="C6584" t="str">
            <v>TUBO FOFO C/FG PN-16/PT D=450MM;L=5500MM (620KG)</v>
          </cell>
          <cell r="D6584" t="str">
            <v>UN</v>
          </cell>
          <cell r="E6584">
            <v>0</v>
          </cell>
        </row>
        <row r="6585">
          <cell r="B6585" t="str">
            <v>527299</v>
          </cell>
          <cell r="C6585" t="str">
            <v>TUBO FOFO C/FG PN-16/PT D=450MM;L=5800MM (652KG)</v>
          </cell>
          <cell r="D6585" t="str">
            <v>UN</v>
          </cell>
          <cell r="E6585">
            <v>0</v>
          </cell>
        </row>
        <row r="6586">
          <cell r="B6586" t="str">
            <v>527301</v>
          </cell>
          <cell r="C6586" t="str">
            <v>TUBO FOFO C/FG PN-16/PT D=500MM;L=1000MM (175KG)</v>
          </cell>
          <cell r="D6586" t="str">
            <v>UN</v>
          </cell>
          <cell r="E6586">
            <v>0</v>
          </cell>
        </row>
        <row r="6587">
          <cell r="B6587" t="str">
            <v>527302</v>
          </cell>
          <cell r="C6587" t="str">
            <v>TUBO FOFO C/FG PN-16/PT D=500MM;L=1500MM (236KG)</v>
          </cell>
          <cell r="D6587" t="str">
            <v>UN</v>
          </cell>
          <cell r="E6587">
            <v>0</v>
          </cell>
        </row>
        <row r="6588">
          <cell r="B6588" t="str">
            <v>527303</v>
          </cell>
          <cell r="C6588" t="str">
            <v>TUBO FOFO C/FG PN-16/PT D=500MM;L=2000MM (297KG)</v>
          </cell>
          <cell r="D6588" t="str">
            <v>UN</v>
          </cell>
          <cell r="E6588">
            <v>0</v>
          </cell>
        </row>
        <row r="6589">
          <cell r="B6589" t="str">
            <v>527304</v>
          </cell>
          <cell r="C6589" t="str">
            <v>TUBO FOFO C/FG PN-16/PT D=500MM;L=2500MM (358KG)</v>
          </cell>
          <cell r="D6589" t="str">
            <v>UN</v>
          </cell>
          <cell r="E6589">
            <v>0</v>
          </cell>
        </row>
        <row r="6590">
          <cell r="B6590" t="str">
            <v>527305</v>
          </cell>
          <cell r="C6590" t="str">
            <v>TUBO FOFO C/FG PN-16/PT D=500MM;L=3000MM (418KG)</v>
          </cell>
          <cell r="D6590" t="str">
            <v>UN</v>
          </cell>
          <cell r="E6590">
            <v>0</v>
          </cell>
        </row>
        <row r="6591">
          <cell r="B6591" t="str">
            <v>527306</v>
          </cell>
          <cell r="C6591" t="str">
            <v>TUBO FOFO C/FG PN-16/PT D=500MM;L=3500MM (479KG)</v>
          </cell>
          <cell r="D6591" t="str">
            <v>UN</v>
          </cell>
          <cell r="E6591">
            <v>0</v>
          </cell>
        </row>
        <row r="6592">
          <cell r="B6592" t="str">
            <v>527307</v>
          </cell>
          <cell r="C6592" t="str">
            <v>TUBO FOFO C/FG PN-16/PT D=500MM;L=4000MM (540KG)</v>
          </cell>
          <cell r="D6592" t="str">
            <v>UN</v>
          </cell>
          <cell r="E6592">
            <v>0</v>
          </cell>
        </row>
        <row r="6593">
          <cell r="B6593" t="str">
            <v>527308</v>
          </cell>
          <cell r="C6593" t="str">
            <v>TUBO FOFO C/FG PN-16/PT D=500MM;L=4500MM (601KG)</v>
          </cell>
          <cell r="D6593" t="str">
            <v>UN</v>
          </cell>
          <cell r="E6593">
            <v>0</v>
          </cell>
        </row>
        <row r="6594">
          <cell r="B6594" t="str">
            <v>527309</v>
          </cell>
          <cell r="C6594" t="str">
            <v>TUBO FOFO C/FG PN-16/PT D=500MM;L=5000MM (662KG)</v>
          </cell>
          <cell r="D6594" t="str">
            <v>UN</v>
          </cell>
          <cell r="E6594">
            <v>0</v>
          </cell>
        </row>
        <row r="6595">
          <cell r="B6595" t="str">
            <v>527310</v>
          </cell>
          <cell r="C6595" t="str">
            <v>TUBO FOFO C/FG PN-16/PT D=500MM;L=5500MM (723KG)</v>
          </cell>
          <cell r="D6595" t="str">
            <v>UN</v>
          </cell>
          <cell r="E6595">
            <v>0</v>
          </cell>
        </row>
        <row r="6596">
          <cell r="B6596" t="str">
            <v>527311</v>
          </cell>
          <cell r="C6596" t="str">
            <v>TUBO FOFO C/FG PN-16/PT D=500MM;L=5800MM (759KG)</v>
          </cell>
          <cell r="D6596" t="str">
            <v>UN</v>
          </cell>
          <cell r="E6596">
            <v>0</v>
          </cell>
        </row>
        <row r="6597">
          <cell r="B6597" t="str">
            <v>527312</v>
          </cell>
          <cell r="C6597" t="str">
            <v>TUBO FOFO C/FG PN-16/PT D=600MM;L=1000MM (240KG)</v>
          </cell>
          <cell r="D6597" t="str">
            <v>UN</v>
          </cell>
          <cell r="E6597">
            <v>0</v>
          </cell>
        </row>
        <row r="6598">
          <cell r="B6598" t="str">
            <v>527313</v>
          </cell>
          <cell r="C6598" t="str">
            <v>TUBO FOFO C/FG PN-16/PT D=600MM;L=1500MM (319KG)</v>
          </cell>
          <cell r="D6598" t="str">
            <v>UN</v>
          </cell>
          <cell r="E6598">
            <v>0</v>
          </cell>
        </row>
        <row r="6599">
          <cell r="B6599" t="str">
            <v>527314</v>
          </cell>
          <cell r="C6599" t="str">
            <v>TUBO FOFO C/FG PN-16/PT D=600MM;L=2000MM (398KG)</v>
          </cell>
          <cell r="D6599" t="str">
            <v>UN</v>
          </cell>
          <cell r="E6599">
            <v>0</v>
          </cell>
        </row>
        <row r="6600">
          <cell r="B6600" t="str">
            <v>527315</v>
          </cell>
          <cell r="C6600" t="str">
            <v>TUBO FOFO C/FG PN-16/PT D=600MM;L=2500MM (477KG)</v>
          </cell>
          <cell r="D6600" t="str">
            <v>UN</v>
          </cell>
          <cell r="E6600">
            <v>0</v>
          </cell>
        </row>
        <row r="6601">
          <cell r="B6601" t="str">
            <v>527316</v>
          </cell>
          <cell r="C6601" t="str">
            <v>TUBO FOFO C/FG PN-16/PT D=600MM;L=3000MM (556KG)</v>
          </cell>
          <cell r="D6601" t="str">
            <v>UN</v>
          </cell>
          <cell r="E6601">
            <v>0</v>
          </cell>
        </row>
        <row r="6602">
          <cell r="B6602" t="str">
            <v>527317</v>
          </cell>
          <cell r="C6602" t="str">
            <v>TUBO FOFO C/FG PN-16/PT D=600MM;L=3500MM (635KG)</v>
          </cell>
          <cell r="D6602" t="str">
            <v>UN</v>
          </cell>
          <cell r="E6602">
            <v>0</v>
          </cell>
        </row>
        <row r="6603">
          <cell r="B6603" t="str">
            <v>527318</v>
          </cell>
          <cell r="C6603" t="str">
            <v>TUBO FOFO C/FG PN-16/PT D=600MM;L=4000MM (714KG)</v>
          </cell>
          <cell r="D6603" t="str">
            <v>UN</v>
          </cell>
          <cell r="E6603">
            <v>0</v>
          </cell>
        </row>
        <row r="6604">
          <cell r="B6604" t="str">
            <v>527319</v>
          </cell>
          <cell r="C6604" t="str">
            <v>TUBO FOFO C/FG PN-16/PT D=600MM;L=4500MM (793KG)</v>
          </cell>
          <cell r="D6604" t="str">
            <v>UN</v>
          </cell>
          <cell r="E6604">
            <v>0</v>
          </cell>
        </row>
        <row r="6605">
          <cell r="B6605" t="str">
            <v>527320</v>
          </cell>
          <cell r="C6605" t="str">
            <v>TUBO FOFO C/FG PN-16/PT D=600MM;L=5000MM (872KG)</v>
          </cell>
          <cell r="D6605" t="str">
            <v>UN</v>
          </cell>
          <cell r="E6605">
            <v>0</v>
          </cell>
        </row>
        <row r="6606">
          <cell r="B6606" t="str">
            <v>527321</v>
          </cell>
          <cell r="C6606" t="str">
            <v>TUBO FOFO C/FG PN-16/PT D=600MM;L=5500MM (951KG)</v>
          </cell>
          <cell r="D6606" t="str">
            <v>UN</v>
          </cell>
          <cell r="E6606">
            <v>0</v>
          </cell>
        </row>
        <row r="6607">
          <cell r="B6607" t="str">
            <v>527322</v>
          </cell>
          <cell r="C6607" t="str">
            <v>TUBO FOFO C/FG PN-16/PT D=600MM;L=5800MM (998KG)</v>
          </cell>
          <cell r="D6607" t="str">
            <v>UN</v>
          </cell>
          <cell r="E6607">
            <v>0</v>
          </cell>
        </row>
        <row r="6608">
          <cell r="B6608" t="str">
            <v>527323</v>
          </cell>
          <cell r="C6608" t="str">
            <v>TUBO FOFO C/FG PN-16/PT D=700MM;L=1000MM (351KG)</v>
          </cell>
          <cell r="D6608" t="str">
            <v>UN</v>
          </cell>
          <cell r="E6608">
            <v>0</v>
          </cell>
        </row>
        <row r="6609">
          <cell r="B6609" t="str">
            <v>527324</v>
          </cell>
          <cell r="C6609" t="str">
            <v>TUBO FOFO C/FG PN-16/PT D=700MM;L=1500MM (481KG)</v>
          </cell>
          <cell r="D6609" t="str">
            <v>UN</v>
          </cell>
          <cell r="E6609">
            <v>0</v>
          </cell>
        </row>
        <row r="6610">
          <cell r="B6610" t="str">
            <v>527325</v>
          </cell>
          <cell r="C6610" t="str">
            <v>TUBO FOFO C/FG PN-16/PT D=700MM;L=2000MM (611KG)</v>
          </cell>
          <cell r="D6610" t="str">
            <v>UN</v>
          </cell>
          <cell r="E6610">
            <v>0</v>
          </cell>
        </row>
        <row r="6611">
          <cell r="B6611" t="str">
            <v>527326</v>
          </cell>
          <cell r="C6611" t="str">
            <v>TUBO FOFO C/FG PN-16/PT D=700MM;L=2500MM (741KG)</v>
          </cell>
          <cell r="D6611" t="str">
            <v>UN</v>
          </cell>
          <cell r="E6611">
            <v>0</v>
          </cell>
        </row>
        <row r="6612">
          <cell r="B6612" t="str">
            <v>527327</v>
          </cell>
          <cell r="C6612" t="str">
            <v>TUBO FOFO C/FG PN-16/PT D=700MM;L=3000MM (871KG)</v>
          </cell>
          <cell r="D6612" t="str">
            <v>UN</v>
          </cell>
          <cell r="E6612">
            <v>0</v>
          </cell>
        </row>
        <row r="6613">
          <cell r="B6613" t="str">
            <v>527328</v>
          </cell>
          <cell r="C6613" t="str">
            <v>TUBO FOFO C/FG PN-16/PT D=700MM;L=3500MM (1001KG)</v>
          </cell>
          <cell r="D6613" t="str">
            <v>UN</v>
          </cell>
          <cell r="E6613">
            <v>0</v>
          </cell>
        </row>
        <row r="6614">
          <cell r="B6614" t="str">
            <v>527329</v>
          </cell>
          <cell r="C6614" t="str">
            <v>TUBO FOFO C/FG PN-16/PT D=700MM;L=4000MM (1131KG)</v>
          </cell>
          <cell r="D6614" t="str">
            <v>UN</v>
          </cell>
          <cell r="E6614">
            <v>0</v>
          </cell>
        </row>
        <row r="6615">
          <cell r="B6615" t="str">
            <v>527330</v>
          </cell>
          <cell r="C6615" t="str">
            <v>TUBO FOFO C/FG PN-16/PT D=700MM;L=4500MM (1256KG)</v>
          </cell>
          <cell r="D6615" t="str">
            <v>UN</v>
          </cell>
          <cell r="E6615">
            <v>0</v>
          </cell>
        </row>
        <row r="6616">
          <cell r="B6616" t="str">
            <v>527331</v>
          </cell>
          <cell r="C6616" t="str">
            <v>TUBO FOFO C/FG PN-16/PT D=700MM;L=5000MM (1392KG)</v>
          </cell>
          <cell r="D6616" t="str">
            <v>UN</v>
          </cell>
          <cell r="E6616">
            <v>0</v>
          </cell>
        </row>
        <row r="6617">
          <cell r="B6617" t="str">
            <v>527332</v>
          </cell>
          <cell r="C6617" t="str">
            <v>TUBO FOFO C/FG PN-16/PT D=700MM;L=5500MM (1521KG)</v>
          </cell>
          <cell r="D6617" t="str">
            <v>UN</v>
          </cell>
          <cell r="E6617">
            <v>0</v>
          </cell>
        </row>
        <row r="6618">
          <cell r="B6618" t="str">
            <v>527333</v>
          </cell>
          <cell r="C6618" t="str">
            <v>TUBO FOFO C/FG PN-16/PT D=700MM;L=6000MM (1652KG)</v>
          </cell>
          <cell r="D6618" t="str">
            <v>UN</v>
          </cell>
          <cell r="E6618">
            <v>0</v>
          </cell>
        </row>
        <row r="6619">
          <cell r="B6619" t="str">
            <v>527334</v>
          </cell>
          <cell r="C6619" t="str">
            <v>TUBO FOFO C/FG PN-16/PT D=700MM;L=6500MM (1782KG)</v>
          </cell>
          <cell r="D6619" t="str">
            <v>UN</v>
          </cell>
          <cell r="E6619">
            <v>0</v>
          </cell>
        </row>
        <row r="6620">
          <cell r="B6620" t="str">
            <v>527335</v>
          </cell>
          <cell r="C6620" t="str">
            <v>TUBO FOFO C/FG PN-16/PT D=700MM;L=6800MM (1860KG)</v>
          </cell>
          <cell r="D6620" t="str">
            <v>UN</v>
          </cell>
          <cell r="E6620">
            <v>0</v>
          </cell>
        </row>
        <row r="6622">
          <cell r="B6622" t="str">
            <v>527400</v>
          </cell>
          <cell r="C6622" t="str">
            <v>TUBO FOFO C/FG PN-25 (C31 - METALURGICA 100%)</v>
          </cell>
        </row>
        <row r="6623">
          <cell r="B6623" t="str">
            <v>527401</v>
          </cell>
          <cell r="C6623" t="str">
            <v>TUBO FOFO C/FG PN-25 D=80MM;L=1000MM (20KG)</v>
          </cell>
          <cell r="D6623" t="str">
            <v>UN</v>
          </cell>
          <cell r="E6623">
            <v>0</v>
          </cell>
        </row>
        <row r="6624">
          <cell r="B6624" t="str">
            <v>527402</v>
          </cell>
          <cell r="C6624" t="str">
            <v>TUBO FOFO C/FG PN-25 D=80MM;L=1500MM (27KG)</v>
          </cell>
          <cell r="D6624" t="str">
            <v>UN</v>
          </cell>
          <cell r="E6624">
            <v>0</v>
          </cell>
        </row>
        <row r="6625">
          <cell r="B6625" t="str">
            <v>527403</v>
          </cell>
          <cell r="C6625" t="str">
            <v>TUBO FOFO C/FG PN-25 D=80MM;L=2000MM (33KG)</v>
          </cell>
          <cell r="D6625" t="str">
            <v>UN</v>
          </cell>
          <cell r="E6625">
            <v>0</v>
          </cell>
        </row>
        <row r="6626">
          <cell r="B6626" t="str">
            <v>527404</v>
          </cell>
          <cell r="C6626" t="str">
            <v>TUBO FOFO C/FG PN-25 D=80MM;L=2500MM (40KG)</v>
          </cell>
          <cell r="D6626" t="str">
            <v>UN</v>
          </cell>
          <cell r="E6626">
            <v>0</v>
          </cell>
        </row>
        <row r="6627">
          <cell r="B6627" t="str">
            <v>527405</v>
          </cell>
          <cell r="C6627" t="str">
            <v>TUBO FOFO C/FG PN-25 D=80MM;L=3000MM (46KG)</v>
          </cell>
          <cell r="D6627" t="str">
            <v>UN</v>
          </cell>
          <cell r="E6627">
            <v>0</v>
          </cell>
        </row>
        <row r="6628">
          <cell r="B6628" t="str">
            <v>527406</v>
          </cell>
          <cell r="C6628" t="str">
            <v>TUBO FOFO C/FG PN-25 D=80MM;L=3500MM (53KG)</v>
          </cell>
          <cell r="D6628" t="str">
            <v>UN</v>
          </cell>
          <cell r="E6628">
            <v>0</v>
          </cell>
        </row>
        <row r="6629">
          <cell r="B6629" t="str">
            <v>527407</v>
          </cell>
          <cell r="C6629" t="str">
            <v>TUBO FOFO C/FG PN-25 D=80MM;L=4000MM (59KG)</v>
          </cell>
          <cell r="D6629" t="str">
            <v>UN</v>
          </cell>
          <cell r="E6629">
            <v>0</v>
          </cell>
        </row>
        <row r="6630">
          <cell r="B6630" t="str">
            <v>527408</v>
          </cell>
          <cell r="C6630" t="str">
            <v>TUBO FOFO C/FG PN-25 D=80MM;L=4500MM (66KG)</v>
          </cell>
          <cell r="D6630" t="str">
            <v>UN</v>
          </cell>
          <cell r="E6630">
            <v>0</v>
          </cell>
        </row>
        <row r="6631">
          <cell r="B6631" t="str">
            <v>527409</v>
          </cell>
          <cell r="C6631" t="str">
            <v>TUBO FOFO C/FG PN-25 D=80MM;L=5000MM (72KG)</v>
          </cell>
          <cell r="D6631" t="str">
            <v>UN</v>
          </cell>
          <cell r="E6631">
            <v>0</v>
          </cell>
        </row>
        <row r="6632">
          <cell r="B6632" t="str">
            <v>527410</v>
          </cell>
          <cell r="C6632" t="str">
            <v>TUBO FOFO C/FG PN-25 D=80MM;L=5500MM (79KG)</v>
          </cell>
          <cell r="D6632" t="str">
            <v>UN</v>
          </cell>
          <cell r="E6632">
            <v>0</v>
          </cell>
        </row>
        <row r="6633">
          <cell r="B6633" t="str">
            <v>527411</v>
          </cell>
          <cell r="C6633" t="str">
            <v>TUBO FOFO C/FG PN-25 D=80MM;L=5800MM (82KG)</v>
          </cell>
          <cell r="D6633" t="str">
            <v>UN</v>
          </cell>
          <cell r="E6633">
            <v>0</v>
          </cell>
        </row>
        <row r="6634">
          <cell r="B6634" t="str">
            <v>527412</v>
          </cell>
          <cell r="C6634" t="str">
            <v>TUBO FOFO C/FG PN-25 D=100MM;L=1000MM (27KG)</v>
          </cell>
          <cell r="D6634" t="str">
            <v>UN</v>
          </cell>
          <cell r="E6634">
            <v>0</v>
          </cell>
        </row>
        <row r="6635">
          <cell r="B6635" t="str">
            <v>527413</v>
          </cell>
          <cell r="C6635" t="str">
            <v>TUBO FOFO C/FG PN-25 D=100MM;L=1500MM (36KG)</v>
          </cell>
          <cell r="D6635" t="str">
            <v>UN</v>
          </cell>
          <cell r="E6635">
            <v>0</v>
          </cell>
        </row>
        <row r="6636">
          <cell r="B6636" t="str">
            <v>527414</v>
          </cell>
          <cell r="C6636" t="str">
            <v>TUBO FOFO C/FG PN-25 D=100MM;L=2000MM (44KG)</v>
          </cell>
          <cell r="D6636" t="str">
            <v>UN</v>
          </cell>
          <cell r="E6636">
            <v>0</v>
          </cell>
        </row>
        <row r="6637">
          <cell r="B6637" t="str">
            <v>527415</v>
          </cell>
          <cell r="C6637" t="str">
            <v>TUBO FOFO C/FG PN-25 D=100MM;L=2500MM (53KG)</v>
          </cell>
          <cell r="D6637" t="str">
            <v>UN</v>
          </cell>
          <cell r="E6637">
            <v>0</v>
          </cell>
        </row>
        <row r="6638">
          <cell r="B6638" t="str">
            <v>527416</v>
          </cell>
          <cell r="C6638" t="str">
            <v>TUBO FOFO C/FG PN-25 D=100MM;L=3000MM (62KG)</v>
          </cell>
          <cell r="D6638" t="str">
            <v>UN</v>
          </cell>
          <cell r="E6638">
            <v>0</v>
          </cell>
        </row>
        <row r="6639">
          <cell r="B6639" t="str">
            <v>527417</v>
          </cell>
          <cell r="C6639" t="str">
            <v>TUBO FOFO C/FG PN-25 D=100MM;L=3500MM (70KG)</v>
          </cell>
          <cell r="D6639" t="str">
            <v>UN</v>
          </cell>
          <cell r="E6639">
            <v>0</v>
          </cell>
        </row>
        <row r="6640">
          <cell r="B6640" t="str">
            <v>527418</v>
          </cell>
          <cell r="C6640" t="str">
            <v>TUBO FOFO C/FG PN-25 D=100MM;L=4000MM (79KG)</v>
          </cell>
          <cell r="D6640" t="str">
            <v>UN</v>
          </cell>
          <cell r="E6640">
            <v>0</v>
          </cell>
        </row>
        <row r="6641">
          <cell r="B6641" t="str">
            <v>527419</v>
          </cell>
          <cell r="C6641" t="str">
            <v>TUBO FOFO C/FG PN-25 D=100MM;L=4500MM (87KG)</v>
          </cell>
          <cell r="D6641" t="str">
            <v>UN</v>
          </cell>
          <cell r="E6641">
            <v>0</v>
          </cell>
        </row>
        <row r="6642">
          <cell r="B6642" t="str">
            <v>527420</v>
          </cell>
          <cell r="C6642" t="str">
            <v>TUBO FOFO C/FG PN-25 D=100MM;L=5000MM (96KG)</v>
          </cell>
          <cell r="D6642" t="str">
            <v>UN</v>
          </cell>
          <cell r="E6642">
            <v>0</v>
          </cell>
        </row>
        <row r="6643">
          <cell r="B6643" t="str">
            <v>527421</v>
          </cell>
          <cell r="C6643" t="str">
            <v>TUBO FOFO C/FG PN-25 D=100MM;L=5500MM (105KG)</v>
          </cell>
          <cell r="D6643" t="str">
            <v>UN</v>
          </cell>
          <cell r="E6643">
            <v>0</v>
          </cell>
        </row>
        <row r="6644">
          <cell r="B6644" t="str">
            <v>527422</v>
          </cell>
          <cell r="C6644" t="str">
            <v>TUBO FOFO C/FG PN-25 D=100MM;L=5800MM (110KG)</v>
          </cell>
          <cell r="D6644" t="str">
            <v>UN</v>
          </cell>
          <cell r="E6644">
            <v>0</v>
          </cell>
        </row>
        <row r="6645">
          <cell r="B6645" t="str">
            <v>527423</v>
          </cell>
          <cell r="C6645" t="str">
            <v>TUBO FOFO C/FG PN-25 D=150MM;L=1000MM (44KG)</v>
          </cell>
          <cell r="D6645" t="str">
            <v>UN</v>
          </cell>
          <cell r="E6645">
            <v>0</v>
          </cell>
        </row>
        <row r="6646">
          <cell r="B6646" t="str">
            <v>527424</v>
          </cell>
          <cell r="C6646" t="str">
            <v>TUBO FOFO C/FG PN-25 D=150MM;L=1500MM (57KG)</v>
          </cell>
          <cell r="D6646" t="str">
            <v>UN</v>
          </cell>
          <cell r="E6646">
            <v>0</v>
          </cell>
        </row>
        <row r="6647">
          <cell r="B6647" t="str">
            <v>527425</v>
          </cell>
          <cell r="C6647" t="str">
            <v>TUBO FOFO C/FG PN-25 D=150MM;L=2000MM (70KG)</v>
          </cell>
          <cell r="D6647" t="str">
            <v>UN</v>
          </cell>
          <cell r="E6647">
            <v>0</v>
          </cell>
        </row>
        <row r="6648">
          <cell r="B6648" t="str">
            <v>527426</v>
          </cell>
          <cell r="C6648" t="str">
            <v>TUBO FOFO C/FG PN-25 D=150MM;L=2500MM (83KG)</v>
          </cell>
          <cell r="D6648" t="str">
            <v>UN</v>
          </cell>
          <cell r="E6648">
            <v>0</v>
          </cell>
        </row>
        <row r="6649">
          <cell r="B6649" t="str">
            <v>527427</v>
          </cell>
          <cell r="C6649" t="str">
            <v>TUBO FOFO C/FG PN-25 D=150MM;L=3000MM (96KG)</v>
          </cell>
          <cell r="D6649" t="str">
            <v>UN</v>
          </cell>
          <cell r="E6649">
            <v>0</v>
          </cell>
        </row>
        <row r="6650">
          <cell r="B6650" t="str">
            <v>527428</v>
          </cell>
          <cell r="C6650" t="str">
            <v>TUBO FOFO C/FG PN-25 D=150MM;L=3500MM (109KG)</v>
          </cell>
          <cell r="D6650" t="str">
            <v>UN</v>
          </cell>
          <cell r="E6650">
            <v>0</v>
          </cell>
        </row>
        <row r="6651">
          <cell r="B6651" t="str">
            <v>527429</v>
          </cell>
          <cell r="C6651" t="str">
            <v>TUBO FOFO C/FG PN-25 D=150MM;L=4000MM (122KG)</v>
          </cell>
          <cell r="D6651" t="str">
            <v>UN</v>
          </cell>
          <cell r="E6651">
            <v>0</v>
          </cell>
        </row>
        <row r="6652">
          <cell r="B6652" t="str">
            <v>527430</v>
          </cell>
          <cell r="C6652" t="str">
            <v>TUBO FOFO C/FG PN-25 D=150MM;L=4500MM (135KG)</v>
          </cell>
          <cell r="D6652" t="str">
            <v>UN</v>
          </cell>
          <cell r="E6652">
            <v>0</v>
          </cell>
        </row>
        <row r="6653">
          <cell r="B6653" t="str">
            <v>527431</v>
          </cell>
          <cell r="C6653" t="str">
            <v>TUBO FOFO C/FG PN-25 D=150MM;L=5000MM (148KG)</v>
          </cell>
          <cell r="D6653" t="str">
            <v>UN</v>
          </cell>
          <cell r="E6653">
            <v>0</v>
          </cell>
        </row>
        <row r="6654">
          <cell r="B6654" t="str">
            <v>527432</v>
          </cell>
          <cell r="C6654" t="str">
            <v>TUBO FOFO C/FG PN-25 D=150MM;L=5500MM (161KG)</v>
          </cell>
          <cell r="D6654" t="str">
            <v>UN</v>
          </cell>
          <cell r="E6654">
            <v>0</v>
          </cell>
        </row>
        <row r="6655">
          <cell r="B6655" t="str">
            <v>527433</v>
          </cell>
          <cell r="C6655" t="str">
            <v>TUBO FOFO C/FG PN-25 D=150MM;L=5800MM (168KG)</v>
          </cell>
          <cell r="D6655" t="str">
            <v>UN</v>
          </cell>
          <cell r="E6655">
            <v>0</v>
          </cell>
        </row>
        <row r="6656">
          <cell r="B6656" t="str">
            <v>527434</v>
          </cell>
          <cell r="C6656" t="str">
            <v>TUBO FOFO C/FG PN-25 D=200MM;L=1000MM (59KG)</v>
          </cell>
          <cell r="D6656" t="str">
            <v>UN</v>
          </cell>
          <cell r="E6656">
            <v>0</v>
          </cell>
        </row>
        <row r="6657">
          <cell r="B6657" t="str">
            <v>527435</v>
          </cell>
          <cell r="C6657" t="str">
            <v>TUBO FOFO C/FG PN-25 D=200MM;L=1500MM (76KG)</v>
          </cell>
          <cell r="D6657" t="str">
            <v>UN</v>
          </cell>
          <cell r="E6657">
            <v>0</v>
          </cell>
        </row>
        <row r="6658">
          <cell r="B6658" t="str">
            <v>527436</v>
          </cell>
          <cell r="C6658" t="str">
            <v>TUBO FOFO C/FG PN-25 D=200MM;L=2000MM (94KG)</v>
          </cell>
          <cell r="D6658" t="str">
            <v>UN</v>
          </cell>
          <cell r="E6658">
            <v>0</v>
          </cell>
        </row>
        <row r="6659">
          <cell r="B6659" t="str">
            <v>527437</v>
          </cell>
          <cell r="C6659" t="str">
            <v>TUBO FOFO C/FG PN-25 D=200MM;L=2500MM (111KG)</v>
          </cell>
          <cell r="D6659" t="str">
            <v>UN</v>
          </cell>
          <cell r="E6659">
            <v>0</v>
          </cell>
        </row>
        <row r="6660">
          <cell r="B6660" t="str">
            <v>527438</v>
          </cell>
          <cell r="C6660" t="str">
            <v>TUBO FOFO C/FG PN-25 D=200MM;L=3000MM (128KG)</v>
          </cell>
          <cell r="D6660" t="str">
            <v>UN</v>
          </cell>
          <cell r="E6660">
            <v>0</v>
          </cell>
        </row>
        <row r="6661">
          <cell r="B6661" t="str">
            <v>527439</v>
          </cell>
          <cell r="C6661" t="str">
            <v>TUBO FOFO C/FG PN-25 D=200MM;L=3500MM (146KG)</v>
          </cell>
          <cell r="D6661" t="str">
            <v>UN</v>
          </cell>
          <cell r="E6661">
            <v>0</v>
          </cell>
        </row>
        <row r="6662">
          <cell r="B6662" t="str">
            <v>527440</v>
          </cell>
          <cell r="C6662" t="str">
            <v>TUBO FOFO C/FG PN-25 D=200MM;L=4000MM (163KG)</v>
          </cell>
          <cell r="D6662" t="str">
            <v>UN</v>
          </cell>
          <cell r="E6662">
            <v>0</v>
          </cell>
        </row>
        <row r="6663">
          <cell r="B6663" t="str">
            <v>527441</v>
          </cell>
          <cell r="C6663" t="str">
            <v>TUBO FOFO C/FG PN-25 D=200MM;L=4500MM (181KG)</v>
          </cell>
          <cell r="D6663" t="str">
            <v>UN</v>
          </cell>
          <cell r="E6663">
            <v>0</v>
          </cell>
        </row>
        <row r="6664">
          <cell r="B6664" t="str">
            <v>527442</v>
          </cell>
          <cell r="C6664" t="str">
            <v>TUBO FOFO C/FG PN-25 D=200MM;L=5000MM (198KG)</v>
          </cell>
          <cell r="D6664" t="str">
            <v>UN</v>
          </cell>
          <cell r="E6664">
            <v>0</v>
          </cell>
        </row>
        <row r="6665">
          <cell r="B6665" t="str">
            <v>527443</v>
          </cell>
          <cell r="C6665" t="str">
            <v>TUBO FOFO C/FG PN-25 D=200MM;L=5500MM (215KG)</v>
          </cell>
          <cell r="D6665" t="str">
            <v>UN</v>
          </cell>
          <cell r="E6665">
            <v>0</v>
          </cell>
        </row>
        <row r="6666">
          <cell r="B6666" t="str">
            <v>527444</v>
          </cell>
          <cell r="C6666" t="str">
            <v>TUBO FOFO C/FG PN-25 D=200MM;L=5800MM (226KG)</v>
          </cell>
          <cell r="D6666" t="str">
            <v>UN</v>
          </cell>
          <cell r="E6666">
            <v>0</v>
          </cell>
        </row>
        <row r="6667">
          <cell r="B6667" t="str">
            <v>527445</v>
          </cell>
          <cell r="C6667" t="str">
            <v>TUBO FOFO C/FG PN-25 D=250MM;L=1000MM (80KG)</v>
          </cell>
          <cell r="D6667" t="str">
            <v>UN</v>
          </cell>
          <cell r="E6667">
            <v>0</v>
          </cell>
        </row>
        <row r="6668">
          <cell r="B6668" t="str">
            <v>527446</v>
          </cell>
          <cell r="C6668" t="str">
            <v>TUBO FOFO C/FG PN-25 D=250MM;L=1500MM (103KG)</v>
          </cell>
          <cell r="D6668" t="str">
            <v>UN</v>
          </cell>
          <cell r="E6668">
            <v>0</v>
          </cell>
        </row>
        <row r="6669">
          <cell r="B6669" t="str">
            <v>527447</v>
          </cell>
          <cell r="C6669" t="str">
            <v>TUBO FOFO C/FG PN-25 D=250MM;L=2000MM (126KG)</v>
          </cell>
          <cell r="D6669" t="str">
            <v>UN</v>
          </cell>
          <cell r="E6669">
            <v>0</v>
          </cell>
        </row>
        <row r="6670">
          <cell r="B6670" t="str">
            <v>527448</v>
          </cell>
          <cell r="C6670" t="str">
            <v>TUBO FOFO C/FG PN-25 D=250MM;L=2500MM (149KG)</v>
          </cell>
          <cell r="D6670" t="str">
            <v>UN</v>
          </cell>
          <cell r="E6670">
            <v>0</v>
          </cell>
        </row>
        <row r="6671">
          <cell r="B6671" t="str">
            <v>527449</v>
          </cell>
          <cell r="C6671" t="str">
            <v>TUBO FOFO C/FG PN-25 D=250MM;L=3000MM (171KG)</v>
          </cell>
          <cell r="D6671" t="str">
            <v>UN</v>
          </cell>
          <cell r="E6671">
            <v>0</v>
          </cell>
        </row>
        <row r="6672">
          <cell r="B6672" t="str">
            <v>527450</v>
          </cell>
          <cell r="C6672" t="str">
            <v>TUBO FOFO C/FG PN-25 D=250MM;L=3500MM (194KG)</v>
          </cell>
          <cell r="D6672" t="str">
            <v>UN</v>
          </cell>
          <cell r="E6672">
            <v>0</v>
          </cell>
        </row>
        <row r="6673">
          <cell r="B6673" t="str">
            <v>527451</v>
          </cell>
          <cell r="C6673" t="str">
            <v>TUBO FOFO C/FG PN-25 D=250MM;L=4000MM (217KG)</v>
          </cell>
          <cell r="D6673" t="str">
            <v>UN</v>
          </cell>
          <cell r="E6673">
            <v>0</v>
          </cell>
        </row>
        <row r="6674">
          <cell r="B6674" t="str">
            <v>527452</v>
          </cell>
          <cell r="C6674" t="str">
            <v>TUBO FOFO C/FG PN-25 D=250MM;L=4500MM (239KG)</v>
          </cell>
          <cell r="D6674" t="str">
            <v>UN</v>
          </cell>
          <cell r="E6674">
            <v>0</v>
          </cell>
        </row>
        <row r="6675">
          <cell r="B6675" t="str">
            <v>527453</v>
          </cell>
          <cell r="C6675" t="str">
            <v>TUBO FOFO C/FG PN-25 D=250MM;L=5000MM (262KG)</v>
          </cell>
          <cell r="D6675" t="str">
            <v>UN</v>
          </cell>
          <cell r="E6675">
            <v>0</v>
          </cell>
        </row>
        <row r="6676">
          <cell r="B6676" t="str">
            <v>527454</v>
          </cell>
          <cell r="C6676" t="str">
            <v>TUBO FOFO C/FG PN-25 D=250MM;L=5500MM (285KG)</v>
          </cell>
          <cell r="D6676" t="str">
            <v>UN</v>
          </cell>
          <cell r="E6676">
            <v>0</v>
          </cell>
        </row>
        <row r="6677">
          <cell r="B6677" t="str">
            <v>527455</v>
          </cell>
          <cell r="C6677" t="str">
            <v>TUBO FOFO C/FG PN-25 D=250MM;L=5800MM (298KG)</v>
          </cell>
          <cell r="D6677" t="str">
            <v>UN</v>
          </cell>
          <cell r="E6677">
            <v>0</v>
          </cell>
        </row>
        <row r="6678">
          <cell r="B6678" t="str">
            <v>527456</v>
          </cell>
          <cell r="C6678" t="str">
            <v>TUBO FOFO C/FG PN-25 D=300MM;L=1000MM (103KG)</v>
          </cell>
          <cell r="D6678" t="str">
            <v>UN</v>
          </cell>
          <cell r="E6678">
            <v>0</v>
          </cell>
        </row>
        <row r="6679">
          <cell r="B6679" t="str">
            <v>527457</v>
          </cell>
          <cell r="C6679" t="str">
            <v>TUBO FOFO C/FG PN-25 D=300MM;L=1500MM (132KG)</v>
          </cell>
          <cell r="D6679" t="str">
            <v>UN</v>
          </cell>
          <cell r="E6679">
            <v>0</v>
          </cell>
        </row>
        <row r="6680">
          <cell r="B6680" t="str">
            <v>527458</v>
          </cell>
          <cell r="C6680" t="str">
            <v>TUBO FOFO C/FG PN-25 D=300MM;L=2000MM (160KG)</v>
          </cell>
          <cell r="D6680" t="str">
            <v>UN</v>
          </cell>
          <cell r="E6680">
            <v>0</v>
          </cell>
        </row>
        <row r="6681">
          <cell r="B6681" t="str">
            <v>527459</v>
          </cell>
          <cell r="C6681" t="str">
            <v>TUBO FOFO C/FG PN-25 D=300MM;L=2500MM (189KG)</v>
          </cell>
          <cell r="D6681" t="str">
            <v>UN</v>
          </cell>
          <cell r="E6681">
            <v>0</v>
          </cell>
        </row>
        <row r="6682">
          <cell r="B6682" t="str">
            <v>527460</v>
          </cell>
          <cell r="C6682" t="str">
            <v>TUBO FOFO C/FG PN-25 D=300MM;L=3000MM (217KG)</v>
          </cell>
          <cell r="D6682" t="str">
            <v>UN</v>
          </cell>
          <cell r="E6682">
            <v>0</v>
          </cell>
        </row>
        <row r="6683">
          <cell r="B6683" t="str">
            <v>527461</v>
          </cell>
          <cell r="C6683" t="str">
            <v>TUBO FOFO C/FG PN-25 D=300MM;L=3500MM (246KG)</v>
          </cell>
          <cell r="D6683" t="str">
            <v>UN</v>
          </cell>
          <cell r="E6683">
            <v>0</v>
          </cell>
        </row>
        <row r="6684">
          <cell r="B6684" t="str">
            <v>527462</v>
          </cell>
          <cell r="C6684" t="str">
            <v>TUBO FOFO C/FG PN-25 D=300MM;L=4000MM (274KG)</v>
          </cell>
          <cell r="D6684" t="str">
            <v>UN</v>
          </cell>
          <cell r="E6684">
            <v>0</v>
          </cell>
        </row>
        <row r="6685">
          <cell r="B6685" t="str">
            <v>527463</v>
          </cell>
          <cell r="C6685" t="str">
            <v>TUBO FOFO C/FG PN-25 D=300MM;L=4500MM (303KG)</v>
          </cell>
          <cell r="D6685" t="str">
            <v>UN</v>
          </cell>
          <cell r="E6685">
            <v>0</v>
          </cell>
        </row>
        <row r="6686">
          <cell r="B6686" t="str">
            <v>527464</v>
          </cell>
          <cell r="C6686" t="str">
            <v>TUBO FOFO C/FG PN-25 D=300MM;L=5000MM (332KG)</v>
          </cell>
          <cell r="D6686" t="str">
            <v>UN</v>
          </cell>
          <cell r="E6686">
            <v>0</v>
          </cell>
        </row>
        <row r="6687">
          <cell r="B6687" t="str">
            <v>527465</v>
          </cell>
          <cell r="C6687" t="str">
            <v>TUBO FOFO C/FG PN-25 D=300MM;L=5500MM (360KG)</v>
          </cell>
          <cell r="D6687" t="str">
            <v>UN</v>
          </cell>
          <cell r="E6687">
            <v>0</v>
          </cell>
        </row>
        <row r="6688">
          <cell r="B6688" t="str">
            <v>527466</v>
          </cell>
          <cell r="C6688" t="str">
            <v>TUBO FOFO C/FG PN-25 D=300MM;L=5800MM (377KG)</v>
          </cell>
          <cell r="D6688" t="str">
            <v>UN</v>
          </cell>
          <cell r="E6688">
            <v>0</v>
          </cell>
        </row>
        <row r="6689">
          <cell r="B6689" t="str">
            <v>527467</v>
          </cell>
          <cell r="C6689" t="str">
            <v>TUBO FOFO C/FG PN-25 D=350MM;L=1000MM (144KG)</v>
          </cell>
          <cell r="D6689" t="str">
            <v>UN</v>
          </cell>
          <cell r="E6689">
            <v>0</v>
          </cell>
        </row>
        <row r="6690">
          <cell r="B6690" t="str">
            <v>527468</v>
          </cell>
          <cell r="C6690" t="str">
            <v>TUBO FOFO C/FG PN-25 D=350MM;L=1500MM (181KG)</v>
          </cell>
          <cell r="D6690" t="str">
            <v>UN</v>
          </cell>
          <cell r="E6690">
            <v>0</v>
          </cell>
        </row>
        <row r="6691">
          <cell r="B6691" t="str">
            <v>527469</v>
          </cell>
          <cell r="C6691" t="str">
            <v>TUBO FOFO C/FG PN-25 D=350MM;L=2000MM (219KG)</v>
          </cell>
          <cell r="D6691" t="str">
            <v>UN</v>
          </cell>
          <cell r="E6691">
            <v>0</v>
          </cell>
        </row>
        <row r="6692">
          <cell r="B6692" t="str">
            <v>527470</v>
          </cell>
          <cell r="C6692" t="str">
            <v>TUBO FOFO C/FG PN-25 D=350MM;L=2500MM (257KG)</v>
          </cell>
          <cell r="D6692" t="str">
            <v>UN</v>
          </cell>
          <cell r="E6692">
            <v>0</v>
          </cell>
        </row>
        <row r="6693">
          <cell r="B6693" t="str">
            <v>527471</v>
          </cell>
          <cell r="C6693" t="str">
            <v>TUBO FOFO C/FG PN-25 D=350MM;L=3000MM (295KG)</v>
          </cell>
          <cell r="D6693" t="str">
            <v>UN</v>
          </cell>
          <cell r="E6693">
            <v>0</v>
          </cell>
        </row>
        <row r="6694">
          <cell r="B6694" t="str">
            <v>527472</v>
          </cell>
          <cell r="C6694" t="str">
            <v>TUBO FOFO C/FG PN-25 D=350MM;L=3500MM (332KG)</v>
          </cell>
          <cell r="D6694" t="str">
            <v>UN</v>
          </cell>
          <cell r="E6694">
            <v>0</v>
          </cell>
        </row>
        <row r="6695">
          <cell r="B6695" t="str">
            <v>527473</v>
          </cell>
          <cell r="C6695" t="str">
            <v>TUBO FOFO C/FG PN-25 D=350MM;L=4000MM (370KG)</v>
          </cell>
          <cell r="D6695" t="str">
            <v>UN</v>
          </cell>
          <cell r="E6695">
            <v>0</v>
          </cell>
        </row>
        <row r="6696">
          <cell r="B6696" t="str">
            <v>527474</v>
          </cell>
          <cell r="C6696" t="str">
            <v>TUBO FOFO C/FG PN-25 D=350MM;L=4500MM (408KG)</v>
          </cell>
          <cell r="D6696" t="str">
            <v>UN</v>
          </cell>
          <cell r="E6696">
            <v>0</v>
          </cell>
        </row>
        <row r="6697">
          <cell r="B6697" t="str">
            <v>527475</v>
          </cell>
          <cell r="C6697" t="str">
            <v>TUBO FOFO C/FG PN-25 D=350MM;L=5000MM (446KG)</v>
          </cell>
          <cell r="D6697" t="str">
            <v>UN</v>
          </cell>
          <cell r="E6697">
            <v>0</v>
          </cell>
        </row>
        <row r="6698">
          <cell r="B6698" t="str">
            <v>527476</v>
          </cell>
          <cell r="C6698" t="str">
            <v>TUBO FOFO C/FG PN-25 D=350MM;L=5500MM (483KG)</v>
          </cell>
          <cell r="D6698" t="str">
            <v>UN</v>
          </cell>
          <cell r="E6698">
            <v>0</v>
          </cell>
        </row>
        <row r="6699">
          <cell r="B6699" t="str">
            <v>527477</v>
          </cell>
          <cell r="C6699" t="str">
            <v>TUBO FOFO C/FG PN-25 D=350MM;L=5800MM (506KG)</v>
          </cell>
          <cell r="D6699" t="str">
            <v>UN</v>
          </cell>
          <cell r="E6699">
            <v>0</v>
          </cell>
        </row>
        <row r="6700">
          <cell r="B6700" t="str">
            <v>527478</v>
          </cell>
          <cell r="C6700" t="str">
            <v>TUBO FOFO C/FG PN-25 D=400MM;L=1000MM (180KG)</v>
          </cell>
          <cell r="D6700" t="str">
            <v>UN</v>
          </cell>
          <cell r="E6700">
            <v>0</v>
          </cell>
        </row>
        <row r="6701">
          <cell r="B6701" t="str">
            <v>527479</v>
          </cell>
          <cell r="C6701" t="str">
            <v>TUBO FOFO C/FG PN-25 D=400MM;L=1500MM (224KG)</v>
          </cell>
          <cell r="D6701" t="str">
            <v>UN</v>
          </cell>
          <cell r="E6701">
            <v>0</v>
          </cell>
        </row>
        <row r="6702">
          <cell r="B6702" t="str">
            <v>527480</v>
          </cell>
          <cell r="C6702" t="str">
            <v>TUBO FOFO C/FG PN-25 D=400MM;L=2000MM (269KG)</v>
          </cell>
          <cell r="D6702" t="str">
            <v>UN</v>
          </cell>
          <cell r="E6702">
            <v>0</v>
          </cell>
        </row>
        <row r="6703">
          <cell r="B6703" t="str">
            <v>527481</v>
          </cell>
          <cell r="C6703" t="str">
            <v>TUBO FOFO C/FG PN-25 D=400MM;L=2500MM (314KG)</v>
          </cell>
          <cell r="D6703" t="str">
            <v>UN</v>
          </cell>
          <cell r="E6703">
            <v>0</v>
          </cell>
        </row>
        <row r="6704">
          <cell r="B6704" t="str">
            <v>527482</v>
          </cell>
          <cell r="C6704" t="str">
            <v>TUBO FOFO C/FG PN-25 D=400MM;L=3000MM (359KG)</v>
          </cell>
          <cell r="D6704" t="str">
            <v>UN</v>
          </cell>
          <cell r="E6704">
            <v>0</v>
          </cell>
        </row>
        <row r="6705">
          <cell r="B6705" t="str">
            <v>527483</v>
          </cell>
          <cell r="C6705" t="str">
            <v>TUBO FOFO C/FG PN-25 D=400MM;L=3500MM (403KG)</v>
          </cell>
          <cell r="D6705" t="str">
            <v>UN</v>
          </cell>
          <cell r="E6705">
            <v>0</v>
          </cell>
        </row>
        <row r="6706">
          <cell r="B6706" t="str">
            <v>527484</v>
          </cell>
          <cell r="C6706" t="str">
            <v>TUBO FOFO C/FG PN-25 D=400MM;L=4000MM (448KG)</v>
          </cell>
          <cell r="D6706" t="str">
            <v>UN</v>
          </cell>
          <cell r="E6706">
            <v>0</v>
          </cell>
        </row>
        <row r="6707">
          <cell r="B6707" t="str">
            <v>527485</v>
          </cell>
          <cell r="C6707" t="str">
            <v>TUBO FOFO C/FG PN-25 D=400MM;L=4500MM (493KG)</v>
          </cell>
          <cell r="D6707" t="str">
            <v>UN</v>
          </cell>
          <cell r="E6707">
            <v>0</v>
          </cell>
        </row>
        <row r="6708">
          <cell r="B6708" t="str">
            <v>527486</v>
          </cell>
          <cell r="C6708" t="str">
            <v>TUBO FOFO C/FG PN-25 D=400MM;L=5000MM (538KG)</v>
          </cell>
          <cell r="D6708" t="str">
            <v>UN</v>
          </cell>
          <cell r="E6708">
            <v>0</v>
          </cell>
        </row>
        <row r="6709">
          <cell r="B6709" t="str">
            <v>527487</v>
          </cell>
          <cell r="C6709" t="str">
            <v>TUBO FOFO C/FG PN-25 D=400MM;L=5500MM (582KG)</v>
          </cell>
          <cell r="D6709" t="str">
            <v>UN</v>
          </cell>
          <cell r="E6709">
            <v>0</v>
          </cell>
        </row>
        <row r="6710">
          <cell r="B6710" t="str">
            <v>527488</v>
          </cell>
          <cell r="C6710" t="str">
            <v>TUBO FOFO C/FG PN-25 D=400MM;L=5800MM (609KG)</v>
          </cell>
          <cell r="D6710" t="str">
            <v>UN</v>
          </cell>
          <cell r="E6710">
            <v>0</v>
          </cell>
        </row>
        <row r="6711">
          <cell r="B6711" t="str">
            <v>527489</v>
          </cell>
          <cell r="C6711" t="str">
            <v>TUBO FOFO C/FG PN-25 D=450MM;L=1000MM (212KG)</v>
          </cell>
          <cell r="D6711" t="str">
            <v>UN</v>
          </cell>
          <cell r="E6711">
            <v>0</v>
          </cell>
        </row>
        <row r="6712">
          <cell r="B6712" t="str">
            <v>527490</v>
          </cell>
          <cell r="C6712" t="str">
            <v>TUBO FOFO C/FG PN-25 D=450MM;L=1500MM (265KG)</v>
          </cell>
          <cell r="D6712" t="str">
            <v>UN</v>
          </cell>
          <cell r="E6712">
            <v>0</v>
          </cell>
        </row>
        <row r="6713">
          <cell r="B6713" t="str">
            <v>527491</v>
          </cell>
          <cell r="C6713" t="str">
            <v>TUBO FOFO C/FG PN-25 D=450MM;L=2000MM (317KG)</v>
          </cell>
          <cell r="D6713" t="str">
            <v>UN</v>
          </cell>
          <cell r="E6713">
            <v>0</v>
          </cell>
        </row>
        <row r="6714">
          <cell r="B6714" t="str">
            <v>527492</v>
          </cell>
          <cell r="C6714" t="str">
            <v>TUBO FOFO C/FG PN-25 D=450MM;L=2500MM (370KG)</v>
          </cell>
          <cell r="D6714" t="str">
            <v>UN</v>
          </cell>
          <cell r="E6714">
            <v>0</v>
          </cell>
        </row>
        <row r="6715">
          <cell r="B6715" t="str">
            <v>527493</v>
          </cell>
          <cell r="C6715" t="str">
            <v>TUBO FOFO C/FG PN-25 D=450MM;L=3000MM (422KG)</v>
          </cell>
          <cell r="D6715" t="str">
            <v>UN</v>
          </cell>
          <cell r="E6715">
            <v>0</v>
          </cell>
        </row>
        <row r="6716">
          <cell r="B6716" t="str">
            <v>527494</v>
          </cell>
          <cell r="C6716" t="str">
            <v>TUBO FOFO C/FG PN-25 D=450MM;L=3500MM (475KG)</v>
          </cell>
          <cell r="D6716" t="str">
            <v>UN</v>
          </cell>
          <cell r="E6716">
            <v>0</v>
          </cell>
        </row>
        <row r="6717">
          <cell r="B6717" t="str">
            <v>527495</v>
          </cell>
          <cell r="C6717" t="str">
            <v>TUBO FOFO C/FG PN-25 D=450MM;L=4000MM (527KG)</v>
          </cell>
          <cell r="D6717" t="str">
            <v>UN</v>
          </cell>
          <cell r="E6717">
            <v>0</v>
          </cell>
        </row>
        <row r="6718">
          <cell r="B6718" t="str">
            <v>527496</v>
          </cell>
          <cell r="C6718" t="str">
            <v>TUBO FOFO C/FG PN-25 D=450MM;L=4500MM (580KG)</v>
          </cell>
          <cell r="D6718" t="str">
            <v>UN</v>
          </cell>
          <cell r="E6718">
            <v>0</v>
          </cell>
        </row>
        <row r="6719">
          <cell r="B6719" t="str">
            <v>527497</v>
          </cell>
          <cell r="C6719" t="str">
            <v>TUBO FOFO C/FG PN-25 D=450MM;L=5000MM (633KG)</v>
          </cell>
          <cell r="D6719" t="str">
            <v>UN</v>
          </cell>
          <cell r="E6719">
            <v>0</v>
          </cell>
        </row>
        <row r="6720">
          <cell r="B6720" t="str">
            <v>527498</v>
          </cell>
          <cell r="C6720" t="str">
            <v>TUBO FOFO C/FG PN-25 D=450MM;L=5500MM (685KG)</v>
          </cell>
          <cell r="D6720" t="str">
            <v>UN</v>
          </cell>
          <cell r="E6720">
            <v>0</v>
          </cell>
        </row>
        <row r="6721">
          <cell r="B6721" t="str">
            <v>527499</v>
          </cell>
          <cell r="C6721" t="str">
            <v>TUBO FOFO C/FG PN-25 D=450MM;L=5800MM (717KG)</v>
          </cell>
          <cell r="D6721" t="str">
            <v>UN</v>
          </cell>
          <cell r="E6721">
            <v>0</v>
          </cell>
        </row>
        <row r="6722">
          <cell r="B6722" t="str">
            <v>527501</v>
          </cell>
          <cell r="C6722" t="str">
            <v>TUBO FOFO C/FG PN-25 D=500MM;L=1000MM (252KG)</v>
          </cell>
          <cell r="D6722" t="str">
            <v>UN</v>
          </cell>
          <cell r="E6722">
            <v>0</v>
          </cell>
        </row>
        <row r="6723">
          <cell r="B6723" t="str">
            <v>527502</v>
          </cell>
          <cell r="C6723" t="str">
            <v>TUBO FOFO C/FG PN-25 D=500MM;L=1500MM (313KG)</v>
          </cell>
          <cell r="D6723" t="str">
            <v>UN</v>
          </cell>
          <cell r="E6723">
            <v>0</v>
          </cell>
        </row>
        <row r="6724">
          <cell r="B6724" t="str">
            <v>527503</v>
          </cell>
          <cell r="C6724" t="str">
            <v>TUBO FOFO C/FG PN-25 D=500MM;L=2000MM (374KG)</v>
          </cell>
          <cell r="D6724" t="str">
            <v>UN</v>
          </cell>
          <cell r="E6724">
            <v>0</v>
          </cell>
        </row>
        <row r="6725">
          <cell r="B6725" t="str">
            <v>527504</v>
          </cell>
          <cell r="C6725" t="str">
            <v>TUBO FOFO C/FG PN-25 D=500MM;L=2500MM (435KG)</v>
          </cell>
          <cell r="D6725" t="str">
            <v>UN</v>
          </cell>
          <cell r="E6725">
            <v>0</v>
          </cell>
        </row>
        <row r="6726">
          <cell r="B6726" t="str">
            <v>527505</v>
          </cell>
          <cell r="C6726" t="str">
            <v>TUBO FOFO C/FG PN-25 D=500MM;L=3000MM (495KG)</v>
          </cell>
          <cell r="D6726" t="str">
            <v>UN</v>
          </cell>
          <cell r="E6726">
            <v>0</v>
          </cell>
        </row>
        <row r="6727">
          <cell r="B6727" t="str">
            <v>527506</v>
          </cell>
          <cell r="C6727" t="str">
            <v>TUBO FOFO C/FG PN-25 D=500MM;L=3500MM (556KG)</v>
          </cell>
          <cell r="D6727" t="str">
            <v>UN</v>
          </cell>
          <cell r="E6727">
            <v>0</v>
          </cell>
        </row>
        <row r="6728">
          <cell r="B6728" t="str">
            <v>527507</v>
          </cell>
          <cell r="C6728" t="str">
            <v>TUBO FOFO C/FG PN-25 D=500MM;L=4000MM (617KG)</v>
          </cell>
          <cell r="D6728" t="str">
            <v>UN</v>
          </cell>
          <cell r="E6728">
            <v>0</v>
          </cell>
        </row>
        <row r="6729">
          <cell r="B6729" t="str">
            <v>527508</v>
          </cell>
          <cell r="C6729" t="str">
            <v>TUBO FOFO C/FG PN-25 D=500MM;L=4500MM (678KG)</v>
          </cell>
          <cell r="D6729" t="str">
            <v>UN</v>
          </cell>
          <cell r="E6729">
            <v>0</v>
          </cell>
        </row>
        <row r="6730">
          <cell r="B6730" t="str">
            <v>527509</v>
          </cell>
          <cell r="C6730" t="str">
            <v>TUBO FOFO C/FG PN-25 D=500MM;L=5000MM (739KG)</v>
          </cell>
          <cell r="D6730" t="str">
            <v>UN</v>
          </cell>
          <cell r="E6730">
            <v>0</v>
          </cell>
        </row>
        <row r="6731">
          <cell r="B6731" t="str">
            <v>527510</v>
          </cell>
          <cell r="C6731" t="str">
            <v>TUBO FOFO C/FG PN-25 D=500MM;L=5500MM (800KG)</v>
          </cell>
          <cell r="D6731" t="str">
            <v>UN</v>
          </cell>
          <cell r="E6731">
            <v>0</v>
          </cell>
        </row>
        <row r="6732">
          <cell r="B6732" t="str">
            <v>527511</v>
          </cell>
          <cell r="C6732" t="str">
            <v>TUBO FOFO C/FG PN-25 D=500MM;L=5800MM (836KG)</v>
          </cell>
          <cell r="D6732" t="str">
            <v>UN</v>
          </cell>
          <cell r="E6732">
            <v>0</v>
          </cell>
        </row>
        <row r="6733">
          <cell r="B6733" t="str">
            <v>527512</v>
          </cell>
          <cell r="C6733" t="str">
            <v>TUBO FOFO C/FG PN-25 D=600MM;L=1000MM (350KG)</v>
          </cell>
          <cell r="D6733" t="str">
            <v>UN</v>
          </cell>
          <cell r="E6733">
            <v>0</v>
          </cell>
        </row>
        <row r="6734">
          <cell r="B6734" t="str">
            <v>527513</v>
          </cell>
          <cell r="C6734" t="str">
            <v>TUBO FOFO C/FG PN-25 D=600MM;L=1500MM (429KG)</v>
          </cell>
          <cell r="D6734" t="str">
            <v>UN</v>
          </cell>
          <cell r="E6734">
            <v>0</v>
          </cell>
        </row>
        <row r="6735">
          <cell r="B6735" t="str">
            <v>527514</v>
          </cell>
          <cell r="C6735" t="str">
            <v>TUBO FOFO C/FG PN-25 D=600MM;L=2000MM (508KG)</v>
          </cell>
          <cell r="D6735" t="str">
            <v>UN</v>
          </cell>
          <cell r="E6735">
            <v>0</v>
          </cell>
        </row>
        <row r="6736">
          <cell r="B6736" t="str">
            <v>527515</v>
          </cell>
          <cell r="C6736" t="str">
            <v>TUBO FOFO C/FG PN-25 D=600MM;L=2500MM (587KG)</v>
          </cell>
          <cell r="D6736" t="str">
            <v>UN</v>
          </cell>
          <cell r="E6736">
            <v>0</v>
          </cell>
        </row>
        <row r="6737">
          <cell r="B6737" t="str">
            <v>527516</v>
          </cell>
          <cell r="C6737" t="str">
            <v>TUBO FOFO C/FG PN-25 D=600MM;L=3000MM (666KG)</v>
          </cell>
          <cell r="D6737" t="str">
            <v>UN</v>
          </cell>
          <cell r="E6737">
            <v>0</v>
          </cell>
        </row>
        <row r="6738">
          <cell r="B6738" t="str">
            <v>527517</v>
          </cell>
          <cell r="C6738" t="str">
            <v>TUBO FOFO C/FG PN-25 D=600MM;L=3500MM (745KG)</v>
          </cell>
          <cell r="D6738" t="str">
            <v>UN</v>
          </cell>
          <cell r="E6738">
            <v>0</v>
          </cell>
        </row>
        <row r="6739">
          <cell r="B6739" t="str">
            <v>527518</v>
          </cell>
          <cell r="C6739" t="str">
            <v>TUBO FOFO C/FG PN-25 D=600MM;L=4000MM (824KG)</v>
          </cell>
          <cell r="D6739" t="str">
            <v>UN</v>
          </cell>
          <cell r="E6739">
            <v>0</v>
          </cell>
        </row>
        <row r="6740">
          <cell r="B6740" t="str">
            <v>527519</v>
          </cell>
          <cell r="C6740" t="str">
            <v>TUBO FOFO C/FG PN-25 D=600MM;L=4500MM (903KG)</v>
          </cell>
          <cell r="D6740" t="str">
            <v>UN</v>
          </cell>
          <cell r="E6740">
            <v>0</v>
          </cell>
        </row>
        <row r="6741">
          <cell r="B6741" t="str">
            <v>527520</v>
          </cell>
          <cell r="C6741" t="str">
            <v>TUBO FOFO C/FG PN-25 D=600MM;L=5000MM (982KG)</v>
          </cell>
          <cell r="D6741" t="str">
            <v>UN</v>
          </cell>
          <cell r="E6741">
            <v>0</v>
          </cell>
        </row>
        <row r="6742">
          <cell r="B6742" t="str">
            <v>527521</v>
          </cell>
          <cell r="C6742" t="str">
            <v>TUBO FOFO C/FG PN-25 D=600MM;L=5500MM (1061KG)</v>
          </cell>
          <cell r="D6742" t="str">
            <v>UN</v>
          </cell>
          <cell r="E6742">
            <v>0</v>
          </cell>
        </row>
        <row r="6743">
          <cell r="B6743" t="str">
            <v>527522</v>
          </cell>
          <cell r="C6743" t="str">
            <v>TUBO FOFO C/FG PN-25 D=600MM;L=5800MM (1108KG)</v>
          </cell>
          <cell r="D6743" t="str">
            <v>UN</v>
          </cell>
          <cell r="E6743">
            <v>0</v>
          </cell>
        </row>
        <row r="6744">
          <cell r="B6744" t="str">
            <v>527523</v>
          </cell>
          <cell r="C6744" t="str">
            <v>TUBO FOFO C/FG PN-25 D=700MM;L=1000MM (512KG)</v>
          </cell>
          <cell r="D6744" t="str">
            <v>UN</v>
          </cell>
          <cell r="E6744">
            <v>0</v>
          </cell>
        </row>
        <row r="6745">
          <cell r="B6745" t="str">
            <v>527524</v>
          </cell>
          <cell r="C6745" t="str">
            <v>TUBO FOFO C/FG PN-25 D=700MM;L=1500MM (642KG)</v>
          </cell>
          <cell r="D6745" t="str">
            <v>UN</v>
          </cell>
          <cell r="E6745">
            <v>0</v>
          </cell>
        </row>
        <row r="6746">
          <cell r="B6746" t="str">
            <v>527525</v>
          </cell>
          <cell r="C6746" t="str">
            <v>TUBO FOFO C/FG PN-25 D=700MM;L=2000MM (772KG)</v>
          </cell>
          <cell r="D6746" t="str">
            <v>UN</v>
          </cell>
          <cell r="E6746">
            <v>0</v>
          </cell>
        </row>
        <row r="6747">
          <cell r="B6747" t="str">
            <v>527526</v>
          </cell>
          <cell r="C6747" t="str">
            <v>TUBO FOFO C/FG PN-25 D=700MM;L=2500MM (902KG)</v>
          </cell>
          <cell r="D6747" t="str">
            <v>UN</v>
          </cell>
          <cell r="E6747">
            <v>0</v>
          </cell>
        </row>
        <row r="6748">
          <cell r="B6748" t="str">
            <v>527527</v>
          </cell>
          <cell r="C6748" t="str">
            <v>TUBO FOFO C/FG PN-25 D=700MM;L=3000MM (1032KG)</v>
          </cell>
          <cell r="D6748" t="str">
            <v>UN</v>
          </cell>
          <cell r="E6748">
            <v>0</v>
          </cell>
        </row>
        <row r="6749">
          <cell r="B6749" t="str">
            <v>527528</v>
          </cell>
          <cell r="C6749" t="str">
            <v>TUBO FOFO C/FG PN-25 D=700MM;L=3500MM (1162KG)</v>
          </cell>
          <cell r="D6749" t="str">
            <v>UN</v>
          </cell>
          <cell r="E6749">
            <v>0</v>
          </cell>
        </row>
        <row r="6750">
          <cell r="B6750" t="str">
            <v>527529</v>
          </cell>
          <cell r="C6750" t="str">
            <v>TUBO FOFO C/FG PN-25 D=700MM;L=4000MM (1292KG)</v>
          </cell>
          <cell r="D6750" t="str">
            <v>UN</v>
          </cell>
          <cell r="E6750">
            <v>0</v>
          </cell>
        </row>
        <row r="6751">
          <cell r="B6751" t="str">
            <v>527530</v>
          </cell>
          <cell r="C6751" t="str">
            <v>TUBO FOFO C/FG PN-25 D=700MM;L=4500MM (1422KG)</v>
          </cell>
          <cell r="D6751" t="str">
            <v>UN</v>
          </cell>
          <cell r="E6751">
            <v>0</v>
          </cell>
        </row>
        <row r="6752">
          <cell r="B6752" t="str">
            <v>527531</v>
          </cell>
          <cell r="C6752" t="str">
            <v>TUBO FOFO C/FG PN-25 D=700MM;L=5000MM (1553KG)</v>
          </cell>
          <cell r="D6752" t="str">
            <v>UN</v>
          </cell>
          <cell r="E6752">
            <v>0</v>
          </cell>
        </row>
        <row r="6753">
          <cell r="B6753" t="str">
            <v>527532</v>
          </cell>
          <cell r="C6753" t="str">
            <v>TUBO FOFO C/FG PN-25 D=700MM;L=5500MM (1683KG)</v>
          </cell>
          <cell r="D6753" t="str">
            <v>UN</v>
          </cell>
          <cell r="E6753">
            <v>0</v>
          </cell>
        </row>
        <row r="6754">
          <cell r="B6754" t="str">
            <v>527533</v>
          </cell>
          <cell r="C6754" t="str">
            <v>TUBO FOFO C/FG PN-25 D=700MM;L=6000MM (1813KG)</v>
          </cell>
          <cell r="D6754" t="str">
            <v>UN</v>
          </cell>
          <cell r="E6754">
            <v>0</v>
          </cell>
        </row>
        <row r="6755">
          <cell r="B6755" t="str">
            <v>527534</v>
          </cell>
          <cell r="C6755" t="str">
            <v>TUBO FOFO C/FG PN-25 D=700MM;L=6500MM (1943KG)</v>
          </cell>
          <cell r="D6755" t="str">
            <v>UN</v>
          </cell>
          <cell r="E6755">
            <v>0</v>
          </cell>
        </row>
        <row r="6756">
          <cell r="B6756" t="str">
            <v>527535</v>
          </cell>
          <cell r="C6756" t="str">
            <v>TUBO FOFO C/FG PN-25 D=700MM;L=6800MM (2021KG)</v>
          </cell>
          <cell r="D6756" t="str">
            <v>UN</v>
          </cell>
          <cell r="E6756">
            <v>0</v>
          </cell>
        </row>
        <row r="6758">
          <cell r="B6758" t="str">
            <v>527600</v>
          </cell>
          <cell r="C6758" t="str">
            <v>TUBO FOFO C/FG PN-25/JE (C31 - METALURGICA 100%)</v>
          </cell>
        </row>
        <row r="6759">
          <cell r="B6759" t="str">
            <v>527601</v>
          </cell>
          <cell r="C6759" t="str">
            <v>TUBO FOFO C/FG PN-25/JE D=80MM;L=1000MM (20KG)</v>
          </cell>
          <cell r="D6759" t="str">
            <v>UN</v>
          </cell>
          <cell r="E6759">
            <v>0</v>
          </cell>
        </row>
        <row r="6760">
          <cell r="B6760" t="str">
            <v>527602</v>
          </cell>
          <cell r="C6760" t="str">
            <v>TUBO FOFO C/FG PN-25/JE D=80MM;L=1500MM (26KG)</v>
          </cell>
          <cell r="D6760" t="str">
            <v>UN</v>
          </cell>
          <cell r="E6760">
            <v>0</v>
          </cell>
        </row>
        <row r="6761">
          <cell r="B6761" t="str">
            <v>527603</v>
          </cell>
          <cell r="C6761" t="str">
            <v>TUBO FOFO C/FG PN-25/JE D=80MM;L=2000MM (33KG)</v>
          </cell>
          <cell r="D6761" t="str">
            <v>UN</v>
          </cell>
          <cell r="E6761">
            <v>0</v>
          </cell>
        </row>
        <row r="6762">
          <cell r="B6762" t="str">
            <v>527604</v>
          </cell>
          <cell r="C6762" t="str">
            <v>TUBO FOFO C/FG PN-25/JE D=80MM;L=2500MM (39KG)</v>
          </cell>
          <cell r="D6762" t="str">
            <v>UN</v>
          </cell>
          <cell r="E6762">
            <v>0</v>
          </cell>
        </row>
        <row r="6763">
          <cell r="B6763" t="str">
            <v>527605</v>
          </cell>
          <cell r="C6763" t="str">
            <v>TUBO FOFO C/FG PN-25/JE D=80MM;L=3000MM (46KG)</v>
          </cell>
          <cell r="D6763" t="str">
            <v>UN</v>
          </cell>
          <cell r="E6763">
            <v>0</v>
          </cell>
        </row>
        <row r="6764">
          <cell r="B6764" t="str">
            <v>527606</v>
          </cell>
          <cell r="C6764" t="str">
            <v>TUBO FOFO C/FG PN-25/JE D=80MM;L=3500MM (52KG)</v>
          </cell>
          <cell r="D6764" t="str">
            <v>UN</v>
          </cell>
          <cell r="E6764">
            <v>0</v>
          </cell>
        </row>
        <row r="6765">
          <cell r="B6765" t="str">
            <v>527607</v>
          </cell>
          <cell r="C6765" t="str">
            <v>TUBO FOFO C/FG PN-25/JE D=80MM;L=4000MM (59KG)</v>
          </cell>
          <cell r="D6765" t="str">
            <v>UN</v>
          </cell>
          <cell r="E6765">
            <v>0</v>
          </cell>
        </row>
        <row r="6766">
          <cell r="B6766" t="str">
            <v>527608</v>
          </cell>
          <cell r="C6766" t="str">
            <v>TUBO FOFO C/FG PN-25/JE D=80MM;L=4500MM (65KG)</v>
          </cell>
          <cell r="D6766" t="str">
            <v>UN</v>
          </cell>
          <cell r="E6766">
            <v>0</v>
          </cell>
        </row>
        <row r="6767">
          <cell r="B6767" t="str">
            <v>527609</v>
          </cell>
          <cell r="C6767" t="str">
            <v>TUBO FOFO C/FG PN-25/JE D=80MM;L=5000MM (72KG)</v>
          </cell>
          <cell r="D6767" t="str">
            <v>UN</v>
          </cell>
          <cell r="E6767">
            <v>0</v>
          </cell>
        </row>
        <row r="6768">
          <cell r="B6768" t="str">
            <v>527610</v>
          </cell>
          <cell r="C6768" t="str">
            <v>TUBO FOFO C/FG PN-25/JE D=80MM;L=5500MM (78KG)</v>
          </cell>
          <cell r="D6768" t="str">
            <v>UN</v>
          </cell>
          <cell r="E6768">
            <v>0</v>
          </cell>
        </row>
        <row r="6769">
          <cell r="B6769" t="str">
            <v>527611</v>
          </cell>
          <cell r="C6769" t="str">
            <v>TUBO FOFO C/FG PN-25/JE D=80MM;L=5800MM (82KG)</v>
          </cell>
          <cell r="D6769" t="str">
            <v>UN</v>
          </cell>
          <cell r="E6769">
            <v>0</v>
          </cell>
        </row>
        <row r="6770">
          <cell r="B6770" t="str">
            <v>527612</v>
          </cell>
          <cell r="C6770" t="str">
            <v>TUBO FOFO C/FG PN-25/JE D=100MM;L=1000MM (26KG)</v>
          </cell>
          <cell r="D6770" t="str">
            <v>UN</v>
          </cell>
          <cell r="E6770">
            <v>0</v>
          </cell>
        </row>
        <row r="6771">
          <cell r="B6771" t="str">
            <v>527613</v>
          </cell>
          <cell r="C6771" t="str">
            <v>TUBO FOFO C/FG PN-25/JE D=100MM;L=1500MM (35KG)</v>
          </cell>
          <cell r="D6771" t="str">
            <v>UN</v>
          </cell>
          <cell r="E6771">
            <v>0</v>
          </cell>
        </row>
        <row r="6772">
          <cell r="B6772" t="str">
            <v>527614</v>
          </cell>
          <cell r="C6772" t="str">
            <v>TUBO FOFO C/FG PN-25/JE D=100MM;L=2000MM (43KG)</v>
          </cell>
          <cell r="D6772" t="str">
            <v>UN</v>
          </cell>
          <cell r="E6772">
            <v>0</v>
          </cell>
        </row>
        <row r="6773">
          <cell r="B6773" t="str">
            <v>527615</v>
          </cell>
          <cell r="C6773" t="str">
            <v>TUBO FOFO C/FG PN-25/JE D=100MM;L=2500MM (52KG)</v>
          </cell>
          <cell r="D6773" t="str">
            <v>UN</v>
          </cell>
          <cell r="E6773">
            <v>0</v>
          </cell>
        </row>
        <row r="6774">
          <cell r="B6774" t="str">
            <v>527616</v>
          </cell>
          <cell r="C6774" t="str">
            <v>TUBO FOFO C/FG PN-25/JE D=100MM;L=3000MM (61KG)</v>
          </cell>
          <cell r="D6774" t="str">
            <v>UN</v>
          </cell>
          <cell r="E6774">
            <v>0</v>
          </cell>
        </row>
        <row r="6775">
          <cell r="B6775" t="str">
            <v>527617</v>
          </cell>
          <cell r="C6775" t="str">
            <v>TUBO FOFO C/FG PN-25/JE D=100MM;L=3500MM (69KG)</v>
          </cell>
          <cell r="D6775" t="str">
            <v>UN</v>
          </cell>
          <cell r="E6775">
            <v>0</v>
          </cell>
        </row>
        <row r="6776">
          <cell r="B6776" t="str">
            <v>527618</v>
          </cell>
          <cell r="C6776" t="str">
            <v>TUBO FOFO C/FG PN-25/JE D=100MM;L=4000MM (78KG)</v>
          </cell>
          <cell r="D6776" t="str">
            <v>UN</v>
          </cell>
          <cell r="E6776">
            <v>0</v>
          </cell>
        </row>
        <row r="6777">
          <cell r="B6777" t="str">
            <v>527619</v>
          </cell>
          <cell r="C6777" t="str">
            <v>TUBO FOFO C/FG PN-25/JE D=100MM;L=4500MM (86KG)</v>
          </cell>
          <cell r="D6777" t="str">
            <v>UN</v>
          </cell>
          <cell r="E6777">
            <v>0</v>
          </cell>
        </row>
        <row r="6778">
          <cell r="B6778" t="str">
            <v>527620</v>
          </cell>
          <cell r="C6778" t="str">
            <v>TUBO FOFO C/FG PN-25/JE D=100MM;L=5000MM (95KG)</v>
          </cell>
          <cell r="D6778" t="str">
            <v>UN</v>
          </cell>
          <cell r="E6778">
            <v>0</v>
          </cell>
        </row>
        <row r="6779">
          <cell r="B6779" t="str">
            <v>527621</v>
          </cell>
          <cell r="C6779" t="str">
            <v>TUBO FOFO C/FG PN-25/JE D=100MM;L=5500MM (104KG)</v>
          </cell>
          <cell r="D6779" t="str">
            <v>UN</v>
          </cell>
          <cell r="E6779">
            <v>0</v>
          </cell>
        </row>
        <row r="6780">
          <cell r="B6780" t="str">
            <v>527622</v>
          </cell>
          <cell r="C6780" t="str">
            <v>TUBO FOFO C/FG PN-25/JE D=100MM;L=5800MM (109KG)</v>
          </cell>
          <cell r="D6780" t="str">
            <v>UN</v>
          </cell>
          <cell r="E6780">
            <v>0</v>
          </cell>
        </row>
        <row r="6781">
          <cell r="B6781" t="str">
            <v>527623</v>
          </cell>
          <cell r="C6781" t="str">
            <v>TUBO FOFO C/FG PN-25/JE D=150MM;L=1000MM (42KG)</v>
          </cell>
          <cell r="D6781" t="str">
            <v>UN</v>
          </cell>
          <cell r="E6781">
            <v>0</v>
          </cell>
        </row>
        <row r="6782">
          <cell r="B6782" t="str">
            <v>527624</v>
          </cell>
          <cell r="C6782" t="str">
            <v>TUBO FOFO C/FG PN-25/JE D=150MM;L=1500MM (55KG)</v>
          </cell>
          <cell r="D6782" t="str">
            <v>UN</v>
          </cell>
          <cell r="E6782">
            <v>0</v>
          </cell>
        </row>
        <row r="6783">
          <cell r="B6783" t="str">
            <v>527625</v>
          </cell>
          <cell r="C6783" t="str">
            <v>TUBO FOFO C/FG PN-25/JE D=150MM;L=2000MM (68KG)</v>
          </cell>
          <cell r="D6783" t="str">
            <v>UN</v>
          </cell>
          <cell r="E6783">
            <v>0</v>
          </cell>
        </row>
        <row r="6784">
          <cell r="B6784" t="str">
            <v>527626</v>
          </cell>
          <cell r="C6784" t="str">
            <v>TUBO FOFO C/FG PN-25/JE D=150MM;L=2500MM (81KG)</v>
          </cell>
          <cell r="D6784" t="str">
            <v>UN</v>
          </cell>
          <cell r="E6784">
            <v>0</v>
          </cell>
        </row>
        <row r="6785">
          <cell r="B6785" t="str">
            <v>527627</v>
          </cell>
          <cell r="C6785" t="str">
            <v>TUBO FOFO C/FG PN-25/JE D=150MM;L=3000MM (94KG)</v>
          </cell>
          <cell r="D6785" t="str">
            <v>UN</v>
          </cell>
          <cell r="E6785">
            <v>0</v>
          </cell>
        </row>
        <row r="6786">
          <cell r="B6786" t="str">
            <v>527628</v>
          </cell>
          <cell r="C6786" t="str">
            <v>TUBO FOFO C/FG PN-25/JE D=150MM;L=3500MM (107KG)</v>
          </cell>
          <cell r="D6786" t="str">
            <v>UN</v>
          </cell>
          <cell r="E6786">
            <v>0</v>
          </cell>
        </row>
        <row r="6787">
          <cell r="B6787" t="str">
            <v>527629</v>
          </cell>
          <cell r="C6787" t="str">
            <v>TUBO FOFO C/FG PN-25/JE D=150MM;L=4000MM (120KG)</v>
          </cell>
          <cell r="D6787" t="str">
            <v>UN</v>
          </cell>
          <cell r="E6787">
            <v>0</v>
          </cell>
        </row>
        <row r="6788">
          <cell r="B6788" t="str">
            <v>527630</v>
          </cell>
          <cell r="C6788" t="str">
            <v>TUBO FOFO C/FG PN-25/JE D=150MM;L=4500MM (133KG)</v>
          </cell>
          <cell r="D6788" t="str">
            <v>UN</v>
          </cell>
          <cell r="E6788">
            <v>0</v>
          </cell>
        </row>
        <row r="6789">
          <cell r="B6789" t="str">
            <v>527631</v>
          </cell>
          <cell r="C6789" t="str">
            <v>TUBO FOFO C/FG PN-25/JE D=150MM;L=5000MM (146KG)</v>
          </cell>
          <cell r="D6789" t="str">
            <v>UN</v>
          </cell>
          <cell r="E6789">
            <v>0</v>
          </cell>
        </row>
        <row r="6790">
          <cell r="B6790" t="str">
            <v>527632</v>
          </cell>
          <cell r="C6790" t="str">
            <v>TUBO FOFO C/FG PN-25/JE D=150MM;L=5500MM (159KG)</v>
          </cell>
          <cell r="D6790" t="str">
            <v>UN</v>
          </cell>
          <cell r="E6790">
            <v>0</v>
          </cell>
        </row>
        <row r="6791">
          <cell r="B6791" t="str">
            <v>527633</v>
          </cell>
          <cell r="C6791" t="str">
            <v>TUBO FOFO C/FG PN-25/JE D=150MM;L=5800MM (167KG)</v>
          </cell>
          <cell r="D6791" t="str">
            <v>UN</v>
          </cell>
          <cell r="E6791">
            <v>0</v>
          </cell>
        </row>
        <row r="6792">
          <cell r="B6792" t="str">
            <v>527634</v>
          </cell>
          <cell r="C6792" t="str">
            <v>TUBO FOFO C/FG PN-25/JE D=200MM;L=1000MM (57KG)</v>
          </cell>
          <cell r="D6792" t="str">
            <v>UN</v>
          </cell>
          <cell r="E6792">
            <v>0</v>
          </cell>
        </row>
        <row r="6793">
          <cell r="B6793" t="str">
            <v>527635</v>
          </cell>
          <cell r="C6793" t="str">
            <v>TUBO FOFO C/FG PN-25/JE D=200MM;L=1500MM (74KG)</v>
          </cell>
          <cell r="D6793" t="str">
            <v>UN</v>
          </cell>
          <cell r="E6793">
            <v>0</v>
          </cell>
        </row>
        <row r="6794">
          <cell r="B6794" t="str">
            <v>527636</v>
          </cell>
          <cell r="C6794" t="str">
            <v>TUBO FOFO C/FG PN-25/JE D=200MM;L=2000MM (92KG)</v>
          </cell>
          <cell r="D6794" t="str">
            <v>UN</v>
          </cell>
          <cell r="E6794">
            <v>0</v>
          </cell>
        </row>
        <row r="6795">
          <cell r="B6795" t="str">
            <v>527637</v>
          </cell>
          <cell r="C6795" t="str">
            <v>TUBO FOFO C/FG PN-25/JE D=200MM;L=2500MM (109KG)</v>
          </cell>
          <cell r="D6795" t="str">
            <v>UN</v>
          </cell>
          <cell r="E6795">
            <v>0</v>
          </cell>
        </row>
        <row r="6796">
          <cell r="B6796" t="str">
            <v>527638</v>
          </cell>
          <cell r="C6796" t="str">
            <v>TUBO FOFO C/FG PN-25/JE D=200MM;L=3000MM (126KG)</v>
          </cell>
          <cell r="D6796" t="str">
            <v>UN</v>
          </cell>
          <cell r="E6796">
            <v>0</v>
          </cell>
        </row>
        <row r="6797">
          <cell r="B6797" t="str">
            <v>527639</v>
          </cell>
          <cell r="C6797" t="str">
            <v>TUBO FOFO C/FG PN-25/JE D=200MM;L=3500MM (144KG)</v>
          </cell>
          <cell r="D6797" t="str">
            <v>UN</v>
          </cell>
          <cell r="E6797">
            <v>0</v>
          </cell>
        </row>
        <row r="6798">
          <cell r="B6798" t="str">
            <v>527640</v>
          </cell>
          <cell r="C6798" t="str">
            <v>TUBO FOFO C/FG PN-25/JE D=200MM;L=4000MM (161KG)</v>
          </cell>
          <cell r="D6798" t="str">
            <v>UN</v>
          </cell>
          <cell r="E6798">
            <v>0</v>
          </cell>
        </row>
        <row r="6799">
          <cell r="B6799" t="str">
            <v>527641</v>
          </cell>
          <cell r="C6799" t="str">
            <v>TUBO FOFO C/FG PN-25/JE D=200MM;L=4500MM (179KG)</v>
          </cell>
          <cell r="D6799" t="str">
            <v>UN</v>
          </cell>
          <cell r="E6799">
            <v>0</v>
          </cell>
        </row>
        <row r="6800">
          <cell r="B6800" t="str">
            <v>527642</v>
          </cell>
          <cell r="C6800" t="str">
            <v>TUBO FOFO C/FG PN-25/JE D=200MM;L=5000MM (196KG)</v>
          </cell>
          <cell r="D6800" t="str">
            <v>UN</v>
          </cell>
          <cell r="E6800">
            <v>0</v>
          </cell>
        </row>
        <row r="6801">
          <cell r="B6801" t="str">
            <v>527643</v>
          </cell>
          <cell r="C6801" t="str">
            <v>TUBO FOFO C/FG PN-25/JE D=200MM;L=5500MM (213KG)</v>
          </cell>
          <cell r="D6801" t="str">
            <v>UN</v>
          </cell>
          <cell r="E6801">
            <v>0</v>
          </cell>
        </row>
        <row r="6802">
          <cell r="B6802" t="str">
            <v>527644</v>
          </cell>
          <cell r="C6802" t="str">
            <v>TUBO FOFO C/FG PN-25/JE D=200MM;L=5800MM (224KG)</v>
          </cell>
          <cell r="D6802" t="str">
            <v>UN</v>
          </cell>
          <cell r="E6802">
            <v>0</v>
          </cell>
        </row>
        <row r="6803">
          <cell r="B6803" t="str">
            <v>527645</v>
          </cell>
          <cell r="C6803" t="str">
            <v>TUBO FOFO C/FG PN-25/JE D=250MM;L=1000MM (77KG)</v>
          </cell>
          <cell r="D6803" t="str">
            <v>UN</v>
          </cell>
          <cell r="E6803">
            <v>0</v>
          </cell>
        </row>
        <row r="6804">
          <cell r="B6804" t="str">
            <v>527646</v>
          </cell>
          <cell r="C6804" t="str">
            <v>TUBO FOFO C/FG PN-25/JE D=250MM;L=1500MM (100KG)</v>
          </cell>
          <cell r="D6804" t="str">
            <v>UN</v>
          </cell>
          <cell r="E6804">
            <v>0</v>
          </cell>
        </row>
        <row r="6805">
          <cell r="B6805" t="str">
            <v>527647</v>
          </cell>
          <cell r="C6805" t="str">
            <v>TUBO FOFO C/FG PN-25/JE D=250MM;L=2000MM (122KG)</v>
          </cell>
          <cell r="D6805" t="str">
            <v>UN</v>
          </cell>
          <cell r="E6805">
            <v>0</v>
          </cell>
        </row>
        <row r="6806">
          <cell r="B6806" t="str">
            <v>527648</v>
          </cell>
          <cell r="C6806" t="str">
            <v>TUBO FOFO C/FG PN-25/JE D=250MM;L=2500MM (145KG)</v>
          </cell>
          <cell r="D6806" t="str">
            <v>UN</v>
          </cell>
          <cell r="E6806">
            <v>0</v>
          </cell>
        </row>
        <row r="6807">
          <cell r="B6807" t="str">
            <v>527649</v>
          </cell>
          <cell r="C6807" t="str">
            <v>TUBO FOFO C/FG PN-25/JE D=250MM;L=3000MM (168KG)</v>
          </cell>
          <cell r="D6807" t="str">
            <v>UN</v>
          </cell>
          <cell r="E6807">
            <v>0</v>
          </cell>
        </row>
        <row r="6808">
          <cell r="B6808" t="str">
            <v>527650</v>
          </cell>
          <cell r="C6808" t="str">
            <v>TUBO FOFO C/FG PN-25/JE D=250MM;L=3500MM (191KG)</v>
          </cell>
          <cell r="D6808" t="str">
            <v>UN</v>
          </cell>
          <cell r="E6808">
            <v>0</v>
          </cell>
        </row>
        <row r="6809">
          <cell r="B6809" t="str">
            <v>527651</v>
          </cell>
          <cell r="C6809" t="str">
            <v>TUBO FOFO C/FG PN-25/JE D=250MM;L=4000MM (213KG)</v>
          </cell>
          <cell r="D6809" t="str">
            <v>UN</v>
          </cell>
          <cell r="E6809">
            <v>0</v>
          </cell>
        </row>
        <row r="6810">
          <cell r="B6810" t="str">
            <v>527652</v>
          </cell>
          <cell r="C6810" t="str">
            <v>TUBO FOFO C/FG PN-25/JE D=250MM;L=4500MM (236KG)</v>
          </cell>
          <cell r="D6810" t="str">
            <v>UN</v>
          </cell>
          <cell r="E6810">
            <v>0</v>
          </cell>
        </row>
        <row r="6811">
          <cell r="B6811" t="str">
            <v>527653</v>
          </cell>
          <cell r="C6811" t="str">
            <v>TUBO FOFO C/FG PN-25/JE D=250MM;L=5000MM (259KG)</v>
          </cell>
          <cell r="D6811" t="str">
            <v>UN</v>
          </cell>
          <cell r="E6811">
            <v>0</v>
          </cell>
        </row>
        <row r="6812">
          <cell r="B6812" t="str">
            <v>527654</v>
          </cell>
          <cell r="C6812" t="str">
            <v>TUBO FOFO C/FG PN-25/JE D=250MM;L=5500MM (281KG)</v>
          </cell>
          <cell r="D6812" t="str">
            <v>UN</v>
          </cell>
          <cell r="E6812">
            <v>0</v>
          </cell>
        </row>
        <row r="6813">
          <cell r="B6813" t="str">
            <v>527655</v>
          </cell>
          <cell r="C6813" t="str">
            <v>TUBO FOFO C/FG PN-25/JE D=250MM;L=5800MM (295KG)</v>
          </cell>
          <cell r="D6813" t="str">
            <v>UN</v>
          </cell>
          <cell r="E6813">
            <v>0</v>
          </cell>
        </row>
        <row r="6814">
          <cell r="B6814" t="str">
            <v>527656</v>
          </cell>
          <cell r="C6814" t="str">
            <v>TUBO FOFO C/FG PN-25/JE D=300MM;L=1000MM (99KG)</v>
          </cell>
          <cell r="D6814" t="str">
            <v>UN</v>
          </cell>
          <cell r="E6814">
            <v>0</v>
          </cell>
        </row>
        <row r="6815">
          <cell r="B6815" t="str">
            <v>527657</v>
          </cell>
          <cell r="C6815" t="str">
            <v>TUBO FOFO C/FG PN-25/JE D=300MM;L=1500MM (127KG)</v>
          </cell>
          <cell r="D6815" t="str">
            <v>UN</v>
          </cell>
          <cell r="E6815">
            <v>0</v>
          </cell>
        </row>
        <row r="6816">
          <cell r="B6816" t="str">
            <v>527658</v>
          </cell>
          <cell r="C6816" t="str">
            <v>TUBO FOFO C/FG PN-25/JE D=300MM;L=2000MM (156KG)</v>
          </cell>
          <cell r="D6816" t="str">
            <v>UN</v>
          </cell>
          <cell r="E6816">
            <v>0</v>
          </cell>
        </row>
        <row r="6817">
          <cell r="B6817" t="str">
            <v>527659</v>
          </cell>
          <cell r="C6817" t="str">
            <v>TUBO FOFO C/FG PN-25/JE D=300MM;L=2500MM (184KG)</v>
          </cell>
          <cell r="D6817" t="str">
            <v>UN</v>
          </cell>
          <cell r="E6817">
            <v>0</v>
          </cell>
        </row>
        <row r="6818">
          <cell r="B6818" t="str">
            <v>527660</v>
          </cell>
          <cell r="C6818" t="str">
            <v>TUBO FOFO C/FG PN-25/JE D=300MM;L=3000MM (213KG)</v>
          </cell>
          <cell r="D6818" t="str">
            <v>UN</v>
          </cell>
          <cell r="E6818">
            <v>0</v>
          </cell>
        </row>
        <row r="6819">
          <cell r="B6819" t="str">
            <v>527661</v>
          </cell>
          <cell r="C6819" t="str">
            <v>TUBO FOFO C/FG PN-25/JE D=300MM;L=3500MM (241KG)</v>
          </cell>
          <cell r="D6819" t="str">
            <v>UN</v>
          </cell>
          <cell r="E6819">
            <v>0</v>
          </cell>
        </row>
        <row r="6820">
          <cell r="B6820" t="str">
            <v>527662</v>
          </cell>
          <cell r="C6820" t="str">
            <v>TUBO FOFO C/FG PN-25/JE D=300MM;L=4000MM (270KG)</v>
          </cell>
          <cell r="D6820" t="str">
            <v>UN</v>
          </cell>
          <cell r="E6820">
            <v>0</v>
          </cell>
        </row>
        <row r="6821">
          <cell r="B6821" t="str">
            <v>527663</v>
          </cell>
          <cell r="C6821" t="str">
            <v>TUBO FOFO C/FG PN-25/JE D=300MM;L=4500MM (299KG)</v>
          </cell>
          <cell r="D6821" t="str">
            <v>UN</v>
          </cell>
          <cell r="E6821">
            <v>0</v>
          </cell>
        </row>
        <row r="6822">
          <cell r="B6822" t="str">
            <v>527664</v>
          </cell>
          <cell r="C6822" t="str">
            <v>TUBO FOFO C/FG PN-25/JE D=300MM;L=5000MM (327KG)</v>
          </cell>
          <cell r="D6822" t="str">
            <v>UN</v>
          </cell>
          <cell r="E6822">
            <v>0</v>
          </cell>
        </row>
        <row r="6823">
          <cell r="B6823" t="str">
            <v>527665</v>
          </cell>
          <cell r="C6823" t="str">
            <v>TUBO FOFO C/FG PN-25/JE D=300MM;L=5500MM (356KG)</v>
          </cell>
          <cell r="D6823" t="str">
            <v>UN</v>
          </cell>
          <cell r="E6823">
            <v>0</v>
          </cell>
        </row>
        <row r="6824">
          <cell r="B6824" t="str">
            <v>527666</v>
          </cell>
          <cell r="C6824" t="str">
            <v>TUBO FOFO C/FG PN-25/JE D=300MM;L=5800MM (373KG)</v>
          </cell>
          <cell r="D6824" t="str">
            <v>UN</v>
          </cell>
          <cell r="E6824">
            <v>0</v>
          </cell>
        </row>
        <row r="6825">
          <cell r="B6825" t="str">
            <v>527667</v>
          </cell>
          <cell r="C6825" t="str">
            <v>TUBO FOFO C/FG PN-25/JE D=350MM;L=1000MM (129KG)</v>
          </cell>
          <cell r="D6825" t="str">
            <v>UN</v>
          </cell>
          <cell r="E6825">
            <v>0</v>
          </cell>
        </row>
        <row r="6826">
          <cell r="B6826" t="str">
            <v>527668</v>
          </cell>
          <cell r="C6826" t="str">
            <v>TUBO FOFO C/FG PN-25/JE D=350MM;L=1500MM (166KG)</v>
          </cell>
          <cell r="D6826" t="str">
            <v>UN</v>
          </cell>
          <cell r="E6826">
            <v>0</v>
          </cell>
        </row>
        <row r="6827">
          <cell r="B6827" t="str">
            <v>527669</v>
          </cell>
          <cell r="C6827" t="str">
            <v>TUBO FOFO C/FG PN-25/JE D=350MM;L=2000MM (204KG)</v>
          </cell>
          <cell r="D6827" t="str">
            <v>UN</v>
          </cell>
          <cell r="E6827">
            <v>0</v>
          </cell>
        </row>
        <row r="6828">
          <cell r="B6828" t="str">
            <v>527670</v>
          </cell>
          <cell r="C6828" t="str">
            <v>TUBO FOFO C/FG PN-25/JE D=350MM;L=2500MM (242KG)</v>
          </cell>
          <cell r="D6828" t="str">
            <v>UN</v>
          </cell>
          <cell r="E6828">
            <v>0</v>
          </cell>
        </row>
        <row r="6829">
          <cell r="B6829" t="str">
            <v>527671</v>
          </cell>
          <cell r="C6829" t="str">
            <v>TUBO FOFO C/FG PN-25/JE D=350MM;L=3000MM (279KG)</v>
          </cell>
          <cell r="D6829" t="str">
            <v>UN</v>
          </cell>
          <cell r="E6829">
            <v>0</v>
          </cell>
        </row>
        <row r="6830">
          <cell r="B6830" t="str">
            <v>527672</v>
          </cell>
          <cell r="C6830" t="str">
            <v>TUBO FOFO C/FG PN-25/JE D=350MM;L=3500MM (317KG)</v>
          </cell>
          <cell r="D6830" t="str">
            <v>UN</v>
          </cell>
          <cell r="E6830">
            <v>0</v>
          </cell>
        </row>
        <row r="6831">
          <cell r="B6831" t="str">
            <v>527673</v>
          </cell>
          <cell r="C6831" t="str">
            <v>TUBO FOFO C/FG PN-25/JE D=350MM;L=4000MM (355KG)</v>
          </cell>
          <cell r="D6831" t="str">
            <v>UN</v>
          </cell>
          <cell r="E6831">
            <v>0</v>
          </cell>
        </row>
        <row r="6832">
          <cell r="B6832" t="str">
            <v>527674</v>
          </cell>
          <cell r="C6832" t="str">
            <v>TUBO FOFO C/FG PN-25/JE D=350MM;L=4500MM (393KG)</v>
          </cell>
          <cell r="D6832" t="str">
            <v>UN</v>
          </cell>
          <cell r="E6832">
            <v>0</v>
          </cell>
        </row>
        <row r="6833">
          <cell r="B6833" t="str">
            <v>527675</v>
          </cell>
          <cell r="C6833" t="str">
            <v>TUBO FOFO C/FG PN-25/JE D=350MM;L=5000MM (431KG)</v>
          </cell>
          <cell r="D6833" t="str">
            <v>UN</v>
          </cell>
          <cell r="E6833">
            <v>0</v>
          </cell>
        </row>
        <row r="6834">
          <cell r="B6834" t="str">
            <v>527676</v>
          </cell>
          <cell r="C6834" t="str">
            <v>TUBO FOFO C/FG PN-25/JE D=350MM;L=5500MM (468KG)</v>
          </cell>
          <cell r="D6834" t="str">
            <v>UN</v>
          </cell>
          <cell r="E6834">
            <v>0</v>
          </cell>
        </row>
        <row r="6835">
          <cell r="B6835" t="str">
            <v>527677</v>
          </cell>
          <cell r="C6835" t="str">
            <v>TUBO FOFO C/FG PN-25/JE D=350MM;L=5800MM (491KG)</v>
          </cell>
          <cell r="D6835" t="str">
            <v>UN</v>
          </cell>
          <cell r="E6835">
            <v>0</v>
          </cell>
        </row>
        <row r="6836">
          <cell r="B6836" t="str">
            <v>527678</v>
          </cell>
          <cell r="C6836" t="str">
            <v>TUBO FOFO C/FG PN-25/JE D=400MM;L=1000MM (158KG)</v>
          </cell>
          <cell r="D6836" t="str">
            <v>UN</v>
          </cell>
          <cell r="E6836">
            <v>0</v>
          </cell>
        </row>
        <row r="6837">
          <cell r="B6837" t="str">
            <v>527679</v>
          </cell>
          <cell r="C6837" t="str">
            <v>TUBO FOFO C/FG PN-25/JE D=400MM;L=1500MM (202KG)</v>
          </cell>
          <cell r="D6837" t="str">
            <v>UN</v>
          </cell>
          <cell r="E6837">
            <v>0</v>
          </cell>
        </row>
        <row r="6838">
          <cell r="B6838" t="str">
            <v>527680</v>
          </cell>
          <cell r="C6838" t="str">
            <v>TUBO FOFO C/FG PN-25/JE D=400MM;L=2000MM (247KG)</v>
          </cell>
          <cell r="D6838" t="str">
            <v>UN</v>
          </cell>
          <cell r="E6838">
            <v>0</v>
          </cell>
        </row>
        <row r="6839">
          <cell r="B6839" t="str">
            <v>527681</v>
          </cell>
          <cell r="C6839" t="str">
            <v>TUBO FOFO C/FG PN-25/JE D=400MM;L=2500MM (292KG)</v>
          </cell>
          <cell r="D6839" t="str">
            <v>UN</v>
          </cell>
          <cell r="E6839">
            <v>0</v>
          </cell>
        </row>
        <row r="6840">
          <cell r="B6840" t="str">
            <v>527682</v>
          </cell>
          <cell r="C6840" t="str">
            <v>TUBO FOFO C/FG PN-25/JE D=400MM;L=3000MM (337KG)</v>
          </cell>
          <cell r="D6840" t="str">
            <v>UN</v>
          </cell>
          <cell r="E6840">
            <v>0</v>
          </cell>
        </row>
        <row r="6841">
          <cell r="B6841" t="str">
            <v>527683</v>
          </cell>
          <cell r="C6841" t="str">
            <v>TUBO FOFO C/FG PN-25/JE D=400MM;L=3500MM (381KG)</v>
          </cell>
          <cell r="D6841" t="str">
            <v>UN</v>
          </cell>
          <cell r="E6841">
            <v>0</v>
          </cell>
        </row>
        <row r="6842">
          <cell r="B6842" t="str">
            <v>527684</v>
          </cell>
          <cell r="C6842" t="str">
            <v>TUBO FOFO C/FG PN-25/JE D=400MM;L=4000MM (426KG)</v>
          </cell>
          <cell r="D6842" t="str">
            <v>UN</v>
          </cell>
          <cell r="E6842">
            <v>0</v>
          </cell>
        </row>
        <row r="6843">
          <cell r="B6843" t="str">
            <v>527685</v>
          </cell>
          <cell r="C6843" t="str">
            <v>TUBO FOFO C/FG PN-25/JE D=400MM;L=4500MM (471KG)</v>
          </cell>
          <cell r="D6843" t="str">
            <v>UN</v>
          </cell>
          <cell r="E6843">
            <v>0</v>
          </cell>
        </row>
        <row r="6844">
          <cell r="B6844" t="str">
            <v>527686</v>
          </cell>
          <cell r="C6844" t="str">
            <v>TUBO FOFO C/FG PN-25/JE D=400MM;L=5000MM (516KG)</v>
          </cell>
          <cell r="D6844" t="str">
            <v>UN</v>
          </cell>
          <cell r="E6844">
            <v>0</v>
          </cell>
        </row>
        <row r="6845">
          <cell r="B6845" t="str">
            <v>527687</v>
          </cell>
          <cell r="C6845" t="str">
            <v>TUBO FOFO C/FG PN-25/JE D=400MM;L=5500MM (560KG)</v>
          </cell>
          <cell r="D6845" t="str">
            <v>UN</v>
          </cell>
          <cell r="E6845">
            <v>0</v>
          </cell>
        </row>
        <row r="6846">
          <cell r="B6846" t="str">
            <v>527688</v>
          </cell>
          <cell r="C6846" t="str">
            <v>TUBO FOFO C/FG PN-25/JE D=400MM;L=5800MM (587KG)</v>
          </cell>
          <cell r="D6846" t="str">
            <v>UN</v>
          </cell>
          <cell r="E6846">
            <v>0</v>
          </cell>
        </row>
        <row r="6847">
          <cell r="B6847" t="str">
            <v>527689</v>
          </cell>
          <cell r="C6847" t="str">
            <v>TUBO FOFO C/FG PN-25/JE D=450MM;L=1000MM (187KG)</v>
          </cell>
          <cell r="D6847" t="str">
            <v>UN</v>
          </cell>
          <cell r="E6847">
            <v>0</v>
          </cell>
        </row>
        <row r="6848">
          <cell r="B6848" t="str">
            <v>527690</v>
          </cell>
          <cell r="C6848" t="str">
            <v>TUBO FOFO C/FG PN-25/JE D=450MM;L=1500MM (239KG)</v>
          </cell>
          <cell r="D6848" t="str">
            <v>UN</v>
          </cell>
          <cell r="E6848">
            <v>0</v>
          </cell>
        </row>
        <row r="6849">
          <cell r="B6849" t="str">
            <v>527691</v>
          </cell>
          <cell r="C6849" t="str">
            <v>TUBO FOFO C/FG PN-25/JE D=450MM;L=2000MM (292KG)</v>
          </cell>
          <cell r="D6849" t="str">
            <v>UN</v>
          </cell>
          <cell r="E6849">
            <v>0</v>
          </cell>
        </row>
        <row r="6850">
          <cell r="B6850" t="str">
            <v>527692</v>
          </cell>
          <cell r="C6850" t="str">
            <v>TUBO FOFO C/FG PN-25/JE D=450MM;L=2500MM (344KG)</v>
          </cell>
          <cell r="D6850" t="str">
            <v>UN</v>
          </cell>
          <cell r="E6850">
            <v>0</v>
          </cell>
        </row>
        <row r="6851">
          <cell r="B6851" t="str">
            <v>527693</v>
          </cell>
          <cell r="C6851" t="str">
            <v>TUBO FOFO C/FG PN-25/JE D=450MM;L=3000MM (397KG)</v>
          </cell>
          <cell r="D6851" t="str">
            <v>UN</v>
          </cell>
          <cell r="E6851">
            <v>0</v>
          </cell>
        </row>
        <row r="6852">
          <cell r="B6852" t="str">
            <v>527694</v>
          </cell>
          <cell r="C6852" t="str">
            <v>TUBO FOFO C/FG PN-25/JE D=450MM;L=3500MM (449KG)</v>
          </cell>
          <cell r="D6852" t="str">
            <v>UN</v>
          </cell>
          <cell r="E6852">
            <v>0</v>
          </cell>
        </row>
        <row r="6853">
          <cell r="B6853" t="str">
            <v>527695</v>
          </cell>
          <cell r="C6853" t="str">
            <v>TUBO FOFO C/FG PN-25/JE D=450MM;L=4000MM (502KG)</v>
          </cell>
          <cell r="D6853" t="str">
            <v>UN</v>
          </cell>
          <cell r="E6853">
            <v>0</v>
          </cell>
        </row>
        <row r="6854">
          <cell r="B6854" t="str">
            <v>527696</v>
          </cell>
          <cell r="C6854" t="str">
            <v>TUBO FOFO C/FG PN-25/JE D=450MM;L=4500MM (554KG)</v>
          </cell>
          <cell r="D6854" t="str">
            <v>UN</v>
          </cell>
          <cell r="E6854">
            <v>0</v>
          </cell>
        </row>
        <row r="6855">
          <cell r="B6855" t="str">
            <v>527697</v>
          </cell>
          <cell r="C6855" t="str">
            <v>TUBO FOFO C/FG PN-25/JE D=450MM;L=5000MM (607KG)</v>
          </cell>
          <cell r="D6855" t="str">
            <v>UN</v>
          </cell>
          <cell r="E6855">
            <v>0</v>
          </cell>
        </row>
        <row r="6856">
          <cell r="B6856" t="str">
            <v>527698</v>
          </cell>
          <cell r="C6856" t="str">
            <v>TUBO FOFO C/FG PN-25/JE D=450MM;L=5500MM (660KG)</v>
          </cell>
          <cell r="D6856" t="str">
            <v>UN</v>
          </cell>
          <cell r="E6856">
            <v>0</v>
          </cell>
        </row>
        <row r="6857">
          <cell r="B6857" t="str">
            <v>527699</v>
          </cell>
          <cell r="C6857" t="str">
            <v>TUBO FOFO C/FG PN-25/JE D=450MM;L=5800MM (691KG)</v>
          </cell>
          <cell r="D6857" t="str">
            <v>UN</v>
          </cell>
          <cell r="E6857">
            <v>0</v>
          </cell>
        </row>
        <row r="6858">
          <cell r="B6858" t="str">
            <v>527701</v>
          </cell>
          <cell r="C6858" t="str">
            <v>TUBO FOFO C/FG PN-25/JE D=500MM;L=1000MM (220KG)</v>
          </cell>
          <cell r="D6858" t="str">
            <v>UN</v>
          </cell>
          <cell r="E6858">
            <v>0</v>
          </cell>
        </row>
        <row r="6859">
          <cell r="B6859" t="str">
            <v>527702</v>
          </cell>
          <cell r="C6859" t="str">
            <v>TUBO FOFO C/FG PN-25/JE D=500MM;L=1500MM (281KG)</v>
          </cell>
          <cell r="D6859" t="str">
            <v>UN</v>
          </cell>
          <cell r="E6859">
            <v>0</v>
          </cell>
        </row>
        <row r="6860">
          <cell r="B6860" t="str">
            <v>527703</v>
          </cell>
          <cell r="C6860" t="str">
            <v>TUBO FOFO C/FG PN-25/JE D=500MM;L=2000MM (342KG)</v>
          </cell>
          <cell r="D6860" t="str">
            <v>UN</v>
          </cell>
          <cell r="E6860">
            <v>0</v>
          </cell>
        </row>
        <row r="6861">
          <cell r="B6861" t="str">
            <v>527704</v>
          </cell>
          <cell r="C6861" t="str">
            <v>TUBO FOFO C/FG PN-25/JE D=500MM;L=2500MM (403KG)</v>
          </cell>
          <cell r="D6861" t="str">
            <v>UN</v>
          </cell>
          <cell r="E6861">
            <v>0</v>
          </cell>
        </row>
        <row r="6862">
          <cell r="B6862" t="str">
            <v>527705</v>
          </cell>
          <cell r="C6862" t="str">
            <v>TUBO FOFO C/FG PN-25/JE D=500MM;L=3000MM (463KG)</v>
          </cell>
          <cell r="D6862" t="str">
            <v>UN</v>
          </cell>
          <cell r="E6862">
            <v>0</v>
          </cell>
        </row>
        <row r="6863">
          <cell r="B6863" t="str">
            <v>527706</v>
          </cell>
          <cell r="C6863" t="str">
            <v>TUBO FOFO C/FG PN-25/JE D=500MM;L=3500MM (524KG)</v>
          </cell>
          <cell r="D6863" t="str">
            <v>UN</v>
          </cell>
          <cell r="E6863">
            <v>0</v>
          </cell>
        </row>
        <row r="6864">
          <cell r="B6864" t="str">
            <v>527707</v>
          </cell>
          <cell r="C6864" t="str">
            <v>TUBO FOFO C/FG PN-25/JE D=500MM;L=4000MM (585KG)</v>
          </cell>
          <cell r="D6864" t="str">
            <v>UN</v>
          </cell>
          <cell r="E6864">
            <v>0</v>
          </cell>
        </row>
        <row r="6865">
          <cell r="B6865" t="str">
            <v>527708</v>
          </cell>
          <cell r="C6865" t="str">
            <v>TUBO FOFO C/FG PN-25/JE D=500MM;L=4500MM (646KG)</v>
          </cell>
          <cell r="D6865" t="str">
            <v>UN</v>
          </cell>
          <cell r="E6865">
            <v>0</v>
          </cell>
        </row>
        <row r="6866">
          <cell r="B6866" t="str">
            <v>527709</v>
          </cell>
          <cell r="C6866" t="str">
            <v>TUBO FOFO C/FG PN-25/JE D=500MM;L=5000MM (707KG)</v>
          </cell>
          <cell r="D6866" t="str">
            <v>UN</v>
          </cell>
          <cell r="E6866">
            <v>0</v>
          </cell>
        </row>
        <row r="6867">
          <cell r="B6867" t="str">
            <v>527710</v>
          </cell>
          <cell r="C6867" t="str">
            <v>TUBO FOFO C/FG PN-25/JE D=500MM;L=5500MM (772KG)</v>
          </cell>
          <cell r="D6867" t="str">
            <v>UN</v>
          </cell>
          <cell r="E6867">
            <v>0</v>
          </cell>
        </row>
        <row r="6868">
          <cell r="B6868" t="str">
            <v>527711</v>
          </cell>
          <cell r="C6868" t="str">
            <v>TUBO FOFO C/FG PN-25/JE D=500MM;L=5800MM (804KG)</v>
          </cell>
          <cell r="D6868" t="str">
            <v>UN</v>
          </cell>
          <cell r="E6868">
            <v>0</v>
          </cell>
        </row>
        <row r="6869">
          <cell r="B6869" t="str">
            <v>527712</v>
          </cell>
          <cell r="C6869" t="str">
            <v>TUBO FOFO C/FG PN-25/JE D=600MM;L=1000MM (296KG)</v>
          </cell>
          <cell r="D6869" t="str">
            <v>UN</v>
          </cell>
          <cell r="E6869">
            <v>0</v>
          </cell>
        </row>
        <row r="6870">
          <cell r="B6870" t="str">
            <v>527713</v>
          </cell>
          <cell r="C6870" t="str">
            <v>TUBO FOFO C/FG PN-25/JE D=600MM;L=1500MM (375KG)</v>
          </cell>
          <cell r="D6870" t="str">
            <v>UN</v>
          </cell>
          <cell r="E6870">
            <v>0</v>
          </cell>
        </row>
        <row r="6871">
          <cell r="B6871" t="str">
            <v>527714</v>
          </cell>
          <cell r="C6871" t="str">
            <v>TUBO FOFO C/FG PN-25/JE D=600MM;L=2000MM (454KG)</v>
          </cell>
          <cell r="D6871" t="str">
            <v>UN</v>
          </cell>
          <cell r="E6871">
            <v>0</v>
          </cell>
        </row>
        <row r="6872">
          <cell r="B6872" t="str">
            <v>527715</v>
          </cell>
          <cell r="C6872" t="str">
            <v>TUBO FOFO C/FG PN-25/JE D=600MM;L=2500MM (533KG)</v>
          </cell>
          <cell r="D6872" t="str">
            <v>UN</v>
          </cell>
          <cell r="E6872">
            <v>0</v>
          </cell>
        </row>
        <row r="6873">
          <cell r="B6873" t="str">
            <v>527716</v>
          </cell>
          <cell r="C6873" t="str">
            <v>TUBO FOFO C/FG PN-25/JE D=600MM;L=3000MM (612KG)</v>
          </cell>
          <cell r="D6873" t="str">
            <v>UN</v>
          </cell>
          <cell r="E6873">
            <v>0</v>
          </cell>
        </row>
        <row r="6874">
          <cell r="B6874" t="str">
            <v>527717</v>
          </cell>
          <cell r="C6874" t="str">
            <v>TUBO FOFO C/FG PN-25/JE D=600MM;L=3500MM (691KG)</v>
          </cell>
          <cell r="D6874" t="str">
            <v>UN</v>
          </cell>
          <cell r="E6874">
            <v>0</v>
          </cell>
        </row>
        <row r="6875">
          <cell r="B6875" t="str">
            <v>527718</v>
          </cell>
          <cell r="C6875" t="str">
            <v>TUBO FOFO C/FG PN-25/JE D=600MM;L=4000MM (770KG)</v>
          </cell>
          <cell r="D6875" t="str">
            <v>UN</v>
          </cell>
          <cell r="E6875">
            <v>0</v>
          </cell>
        </row>
        <row r="6876">
          <cell r="B6876" t="str">
            <v>527719</v>
          </cell>
          <cell r="C6876" t="str">
            <v>TUBO FOFO C/FG PN-25/JE D=600MM;L=4500MM (849KG)</v>
          </cell>
          <cell r="D6876" t="str">
            <v>UN</v>
          </cell>
          <cell r="E6876">
            <v>0</v>
          </cell>
        </row>
        <row r="6877">
          <cell r="B6877" t="str">
            <v>527720</v>
          </cell>
          <cell r="C6877" t="str">
            <v>TUBO FOFO C/FG PN-25/JE D=600MM;L=5000MM (928KG)</v>
          </cell>
          <cell r="D6877" t="str">
            <v>UN</v>
          </cell>
          <cell r="E6877">
            <v>0</v>
          </cell>
        </row>
        <row r="6878">
          <cell r="B6878" t="str">
            <v>527721</v>
          </cell>
          <cell r="C6878" t="str">
            <v>TUBO FOFO C/FG PN-25/JE D=600MM;L=5500MM (1007KG)</v>
          </cell>
          <cell r="D6878" t="str">
            <v>UN</v>
          </cell>
          <cell r="E6878">
            <v>0</v>
          </cell>
        </row>
        <row r="6879">
          <cell r="B6879" t="str">
            <v>527722</v>
          </cell>
          <cell r="C6879" t="str">
            <v>TUBO FOFO C/FG PN-25/JE D=600MM;L=5800MM (1054KG)</v>
          </cell>
          <cell r="D6879" t="str">
            <v>UN</v>
          </cell>
          <cell r="E6879">
            <v>0</v>
          </cell>
        </row>
        <row r="6880">
          <cell r="B6880" t="str">
            <v>527723</v>
          </cell>
          <cell r="C6880" t="str">
            <v>TUBO FOFO C/FG PN-25/JE D=700MM;L=1000MM (397KG)</v>
          </cell>
          <cell r="D6880" t="str">
            <v>UN</v>
          </cell>
          <cell r="E6880">
            <v>0</v>
          </cell>
        </row>
        <row r="6881">
          <cell r="B6881" t="str">
            <v>527724</v>
          </cell>
          <cell r="C6881" t="str">
            <v>TUBO FOFO C/FG PN-25/JE D=700MM;L=1500MM (527KG)</v>
          </cell>
          <cell r="D6881" t="str">
            <v>UN</v>
          </cell>
          <cell r="E6881">
            <v>0</v>
          </cell>
        </row>
        <row r="6882">
          <cell r="B6882" t="str">
            <v>527725</v>
          </cell>
          <cell r="C6882" t="str">
            <v>TUBO FOFO C/FG PN-25/JE D=700MM;L=2000MM (658KG)</v>
          </cell>
          <cell r="D6882" t="str">
            <v>UN</v>
          </cell>
          <cell r="E6882">
            <v>0</v>
          </cell>
        </row>
        <row r="6883">
          <cell r="B6883" t="str">
            <v>527726</v>
          </cell>
          <cell r="C6883" t="str">
            <v>TUBO FOFO C/FG PN-25/JE D=700MM;L=2500MM (658KG)</v>
          </cell>
          <cell r="D6883" t="str">
            <v>UN</v>
          </cell>
          <cell r="E6883">
            <v>0</v>
          </cell>
        </row>
        <row r="6884">
          <cell r="B6884" t="str">
            <v>527727</v>
          </cell>
          <cell r="C6884" t="str">
            <v>TUBO FOFO C/FG PN-25/JE D=700MM;L=3000MM (918KG)</v>
          </cell>
          <cell r="D6884" t="str">
            <v>UN</v>
          </cell>
          <cell r="E6884">
            <v>0</v>
          </cell>
        </row>
        <row r="6885">
          <cell r="B6885" t="str">
            <v>527728</v>
          </cell>
          <cell r="C6885" t="str">
            <v>TUBO FOFO C/FG PN-25/JE D=700MM;L=3500MM (1048KG)</v>
          </cell>
          <cell r="D6885" t="str">
            <v>UN</v>
          </cell>
          <cell r="E6885">
            <v>0</v>
          </cell>
        </row>
        <row r="6886">
          <cell r="B6886" t="str">
            <v>527729</v>
          </cell>
          <cell r="C6886" t="str">
            <v>TUBO FOFO C/FG PN-25/JE D=700MM;L=4000MM (1178KG)</v>
          </cell>
          <cell r="D6886" t="str">
            <v>UN</v>
          </cell>
          <cell r="E6886">
            <v>0</v>
          </cell>
        </row>
        <row r="6887">
          <cell r="B6887" t="str">
            <v>527730</v>
          </cell>
          <cell r="C6887" t="str">
            <v>TUBO FOFO C/FG PN-25/JE D=700MM;L=4500MM (1308KG)</v>
          </cell>
          <cell r="D6887" t="str">
            <v>UN</v>
          </cell>
          <cell r="E6887">
            <v>0</v>
          </cell>
        </row>
        <row r="6888">
          <cell r="B6888" t="str">
            <v>527731</v>
          </cell>
          <cell r="C6888" t="str">
            <v>TUBO FOFO C/FG PN-25/JE D=700MM;L=5000MM (1438KG)</v>
          </cell>
          <cell r="D6888" t="str">
            <v>UN</v>
          </cell>
          <cell r="E6888">
            <v>0</v>
          </cell>
        </row>
        <row r="6889">
          <cell r="B6889" t="str">
            <v>527732</v>
          </cell>
          <cell r="C6889" t="str">
            <v>TUBO FOFO C/FG PN-25/JE D=700MM;L=5500MM (1568KG)</v>
          </cell>
          <cell r="D6889" t="str">
            <v>UN</v>
          </cell>
          <cell r="E6889">
            <v>0</v>
          </cell>
        </row>
        <row r="6890">
          <cell r="B6890" t="str">
            <v>527733</v>
          </cell>
          <cell r="C6890" t="str">
            <v>TUBO FOFO C/FG PN-25/JE D=700MM;L=6000MM (1698KG)</v>
          </cell>
          <cell r="D6890" t="str">
            <v>UN</v>
          </cell>
          <cell r="E6890">
            <v>0</v>
          </cell>
        </row>
        <row r="6891">
          <cell r="B6891" t="str">
            <v>527734</v>
          </cell>
          <cell r="C6891" t="str">
            <v>TUBO FOFO C/FG PN-25/JE D=700MM;L=6500MM (1828KG)</v>
          </cell>
          <cell r="D6891" t="str">
            <v>UN</v>
          </cell>
          <cell r="E6891">
            <v>0</v>
          </cell>
        </row>
        <row r="6892">
          <cell r="B6892" t="str">
            <v>527735</v>
          </cell>
          <cell r="C6892" t="str">
            <v>TUBO FOFO C/FG PN-25/JE D=700MM;L=6800MM (1906KG)</v>
          </cell>
          <cell r="D6892" t="str">
            <v>UN</v>
          </cell>
          <cell r="E6892">
            <v>0</v>
          </cell>
        </row>
        <row r="6894">
          <cell r="B6894" t="str">
            <v>527800</v>
          </cell>
          <cell r="C6894" t="str">
            <v>TUBO FOFO C/FG PN-25/PT (C31 - METALURGICA 100%)</v>
          </cell>
        </row>
        <row r="6895">
          <cell r="B6895" t="str">
            <v>527801</v>
          </cell>
          <cell r="C6895" t="str">
            <v>TUBO FOFO C/FG PN-25/PT D=80MM;L=1000MM (17KG)</v>
          </cell>
          <cell r="D6895" t="str">
            <v>UN</v>
          </cell>
          <cell r="E6895">
            <v>0</v>
          </cell>
        </row>
        <row r="6896">
          <cell r="B6896" t="str">
            <v>527802</v>
          </cell>
          <cell r="C6896" t="str">
            <v>TUBO FOFO C/FG PN-25/PT D=80MM;L=1500MM (23KG)</v>
          </cell>
          <cell r="D6896" t="str">
            <v>UN</v>
          </cell>
          <cell r="E6896">
            <v>0</v>
          </cell>
        </row>
        <row r="6897">
          <cell r="B6897" t="str">
            <v>527803</v>
          </cell>
          <cell r="C6897" t="str">
            <v>TUBO FOFO C/FG PN-25/PT D=80MM;L=2000MM (30KG)</v>
          </cell>
          <cell r="D6897" t="str">
            <v>UN</v>
          </cell>
          <cell r="E6897">
            <v>0</v>
          </cell>
        </row>
        <row r="6898">
          <cell r="B6898" t="str">
            <v>527804</v>
          </cell>
          <cell r="C6898" t="str">
            <v>TUBO FOFO C/FG PN-25/PT D=80MM;L=2500MM (36KG)</v>
          </cell>
          <cell r="D6898" t="str">
            <v>UN</v>
          </cell>
          <cell r="E6898">
            <v>0</v>
          </cell>
        </row>
        <row r="6899">
          <cell r="B6899" t="str">
            <v>527805</v>
          </cell>
          <cell r="C6899" t="str">
            <v>TUBO FOFO C/FG PN-25/PT D=80MM;L=3000MM (43KG)</v>
          </cell>
          <cell r="D6899" t="str">
            <v>UN</v>
          </cell>
          <cell r="E6899">
            <v>0</v>
          </cell>
        </row>
        <row r="6900">
          <cell r="B6900" t="str">
            <v>527806</v>
          </cell>
          <cell r="C6900" t="str">
            <v>TUBO FOFO C/FG PN-25/PT D=80MM;L=3500MM (49KG)</v>
          </cell>
          <cell r="D6900" t="str">
            <v>UN</v>
          </cell>
          <cell r="E6900">
            <v>0</v>
          </cell>
        </row>
        <row r="6901">
          <cell r="B6901" t="str">
            <v>527807</v>
          </cell>
          <cell r="C6901" t="str">
            <v>TUBO FOFO C/FG PN-25/PT D=80MM;L=4000MM (56KG)</v>
          </cell>
          <cell r="D6901" t="str">
            <v>UN</v>
          </cell>
          <cell r="E6901">
            <v>0</v>
          </cell>
        </row>
        <row r="6902">
          <cell r="B6902" t="str">
            <v>527808</v>
          </cell>
          <cell r="C6902" t="str">
            <v>TUBO FOFO C/FG PN-25/PT D=80MM;L=4500MM (62KG)</v>
          </cell>
          <cell r="D6902" t="str">
            <v>UN</v>
          </cell>
          <cell r="E6902">
            <v>0</v>
          </cell>
        </row>
        <row r="6903">
          <cell r="B6903" t="str">
            <v>527809</v>
          </cell>
          <cell r="C6903" t="str">
            <v>TUBO FOFO C/FG PN-25/PT D=80MM;L=5000MM (69KG)</v>
          </cell>
          <cell r="D6903" t="str">
            <v>UN</v>
          </cell>
          <cell r="E6903">
            <v>0</v>
          </cell>
        </row>
        <row r="6904">
          <cell r="B6904" t="str">
            <v>527810</v>
          </cell>
          <cell r="C6904" t="str">
            <v>TUBO FOFO C/FG PN-25/PT D=80MM;L=5500MM (75KG)</v>
          </cell>
          <cell r="D6904" t="str">
            <v>UN</v>
          </cell>
          <cell r="E6904">
            <v>0</v>
          </cell>
        </row>
        <row r="6905">
          <cell r="B6905" t="str">
            <v>527811</v>
          </cell>
          <cell r="C6905" t="str">
            <v>TUBO FOFO C/FG PN-25/PT D=80MM;L=5800MM (79KG)</v>
          </cell>
          <cell r="D6905" t="str">
            <v>UN</v>
          </cell>
          <cell r="E6905">
            <v>0</v>
          </cell>
        </row>
        <row r="6906">
          <cell r="B6906" t="str">
            <v>527812</v>
          </cell>
          <cell r="C6906" t="str">
            <v>TUBO FOFO C/FG PN-25/PT D=100MM;L=1000MM (22KG)</v>
          </cell>
          <cell r="D6906" t="str">
            <v>UN</v>
          </cell>
          <cell r="E6906">
            <v>0</v>
          </cell>
        </row>
        <row r="6907">
          <cell r="B6907" t="str">
            <v>527813</v>
          </cell>
          <cell r="C6907" t="str">
            <v>TUBO FOFO C/FG PN-25/PT D=100MM;L=1500MM (31KG)</v>
          </cell>
          <cell r="D6907" t="str">
            <v>UN</v>
          </cell>
          <cell r="E6907">
            <v>0</v>
          </cell>
        </row>
        <row r="6908">
          <cell r="B6908" t="str">
            <v>527814</v>
          </cell>
          <cell r="C6908" t="str">
            <v>TUBO FOFO C/FG PN-25/PT D=100MM;L=2000MM (39KG)</v>
          </cell>
          <cell r="D6908" t="str">
            <v>UN</v>
          </cell>
          <cell r="E6908">
            <v>0</v>
          </cell>
        </row>
        <row r="6909">
          <cell r="B6909" t="str">
            <v>527815</v>
          </cell>
          <cell r="C6909" t="str">
            <v>TUBO FOFO C/FG PN-25/PT D=100MM;L=2500MM (48KG)</v>
          </cell>
          <cell r="D6909" t="str">
            <v>UN</v>
          </cell>
          <cell r="E6909">
            <v>0</v>
          </cell>
        </row>
        <row r="6910">
          <cell r="B6910" t="str">
            <v>527816</v>
          </cell>
          <cell r="C6910" t="str">
            <v>TUBO FOFO C/FG PN-25/PT D=100MM;L=3000MM (57KG)</v>
          </cell>
          <cell r="D6910" t="str">
            <v>UN</v>
          </cell>
          <cell r="E6910">
            <v>0</v>
          </cell>
        </row>
        <row r="6911">
          <cell r="B6911" t="str">
            <v>527817</v>
          </cell>
          <cell r="C6911" t="str">
            <v>TUBO FOFO C/FG PN-25/PT D=100MM;L=3500MM (65KG)</v>
          </cell>
          <cell r="D6911" t="str">
            <v>UN</v>
          </cell>
          <cell r="E6911">
            <v>0</v>
          </cell>
        </row>
        <row r="6912">
          <cell r="B6912" t="str">
            <v>527818</v>
          </cell>
          <cell r="C6912" t="str">
            <v>TUBO FOFO C/FG PN-25/PT D=100MM;L=4000MM (74KG)</v>
          </cell>
          <cell r="D6912" t="str">
            <v>UN</v>
          </cell>
          <cell r="E6912">
            <v>0</v>
          </cell>
        </row>
        <row r="6913">
          <cell r="B6913" t="str">
            <v>527819</v>
          </cell>
          <cell r="C6913" t="str">
            <v>TUBO FOFO C/FG PN-25/PT D=100MM;L=4500MM (82KG)</v>
          </cell>
          <cell r="D6913" t="str">
            <v>UN</v>
          </cell>
          <cell r="E6913">
            <v>0</v>
          </cell>
        </row>
        <row r="6914">
          <cell r="B6914" t="str">
            <v>527820</v>
          </cell>
          <cell r="C6914" t="str">
            <v>TUBO FOFO C/FG PN-25/PT D=100MM;L=5000MM (91KG)</v>
          </cell>
          <cell r="D6914" t="str">
            <v>UN</v>
          </cell>
          <cell r="E6914">
            <v>0</v>
          </cell>
        </row>
        <row r="6915">
          <cell r="B6915" t="str">
            <v>527821</v>
          </cell>
          <cell r="C6915" t="str">
            <v>TUBO FOFO C/FG PN-25/PT D=100MM;L=5500MM (100KG)</v>
          </cell>
          <cell r="D6915" t="str">
            <v>UN</v>
          </cell>
          <cell r="E6915">
            <v>0</v>
          </cell>
        </row>
        <row r="6916">
          <cell r="B6916" t="str">
            <v>527822</v>
          </cell>
          <cell r="C6916" t="str">
            <v>TUBO FOFO C/FG PN-25/PT D=100MM;L=5800MM (105KG)</v>
          </cell>
          <cell r="D6916" t="str">
            <v>UN</v>
          </cell>
          <cell r="E6916">
            <v>0</v>
          </cell>
        </row>
        <row r="6917">
          <cell r="B6917" t="str">
            <v>527823</v>
          </cell>
          <cell r="C6917" t="str">
            <v>TUBO FOFO C/FG PN-25/PT D=150MM;L=1000MM (35KG)</v>
          </cell>
          <cell r="D6917" t="str">
            <v>UN</v>
          </cell>
          <cell r="E6917">
            <v>0</v>
          </cell>
        </row>
        <row r="6918">
          <cell r="B6918" t="str">
            <v>527824</v>
          </cell>
          <cell r="C6918" t="str">
            <v>TUBO FOFO C/FG PN-25/PT D=150MM;L=1500MM (48KG)</v>
          </cell>
          <cell r="D6918" t="str">
            <v>UN</v>
          </cell>
          <cell r="E6918">
            <v>0</v>
          </cell>
        </row>
        <row r="6919">
          <cell r="B6919" t="str">
            <v>527825</v>
          </cell>
          <cell r="C6919" t="str">
            <v>TUBO FOFO C/FG PN-25/PT D=150MM;L=2000MM (61KG)</v>
          </cell>
          <cell r="D6919" t="str">
            <v>UN</v>
          </cell>
          <cell r="E6919">
            <v>0</v>
          </cell>
        </row>
        <row r="6920">
          <cell r="B6920" t="str">
            <v>527826</v>
          </cell>
          <cell r="C6920" t="str">
            <v>TUBO FOFO C/FG PN-25/PT D=150MM;L=2500MM (74KG)</v>
          </cell>
          <cell r="D6920" t="str">
            <v>UN</v>
          </cell>
          <cell r="E6920">
            <v>0</v>
          </cell>
        </row>
        <row r="6921">
          <cell r="B6921" t="str">
            <v>527827</v>
          </cell>
          <cell r="C6921" t="str">
            <v>TUBO FOFO C/FG PN-25/PT D=150MM;L=3000MM (87KG)</v>
          </cell>
          <cell r="D6921" t="str">
            <v>UN</v>
          </cell>
          <cell r="E6921">
            <v>0</v>
          </cell>
        </row>
        <row r="6922">
          <cell r="B6922" t="str">
            <v>527828</v>
          </cell>
          <cell r="C6922" t="str">
            <v>TUBO FOFO C/FG PN-25/PT D=150MM;L=3500MM (100KG)</v>
          </cell>
          <cell r="D6922" t="str">
            <v>UN</v>
          </cell>
          <cell r="E6922">
            <v>0</v>
          </cell>
        </row>
        <row r="6923">
          <cell r="B6923" t="str">
            <v>527829</v>
          </cell>
          <cell r="C6923" t="str">
            <v>TUBO FOFO C/FG PN-25/PT D=150MM;L=4000MM (113KG)</v>
          </cell>
          <cell r="D6923" t="str">
            <v>UN</v>
          </cell>
          <cell r="E6923">
            <v>0</v>
          </cell>
        </row>
        <row r="6924">
          <cell r="B6924" t="str">
            <v>527830</v>
          </cell>
          <cell r="C6924" t="str">
            <v>TUBO FOFO C/FG PN-25/PT D=150MM;L=4500MM (126KG)</v>
          </cell>
          <cell r="D6924" t="str">
            <v>UN</v>
          </cell>
          <cell r="E6924">
            <v>0</v>
          </cell>
        </row>
        <row r="6925">
          <cell r="B6925" t="str">
            <v>527831</v>
          </cell>
          <cell r="C6925" t="str">
            <v>TUBO FOFO C/FG PN-25/PT D=150MM;L=5000MM (139KG)</v>
          </cell>
          <cell r="D6925" t="str">
            <v>UN</v>
          </cell>
          <cell r="E6925">
            <v>0</v>
          </cell>
        </row>
        <row r="6926">
          <cell r="B6926" t="str">
            <v>527832</v>
          </cell>
          <cell r="C6926" t="str">
            <v>TUBO FOFO C/FG PN-25/PT D=150MM;L=5500MM (152KG)</v>
          </cell>
          <cell r="D6926" t="str">
            <v>UN</v>
          </cell>
          <cell r="E6926">
            <v>0</v>
          </cell>
        </row>
        <row r="6927">
          <cell r="B6927" t="str">
            <v>527833</v>
          </cell>
          <cell r="C6927" t="str">
            <v>TUBO FOFO C/FG PN-25/PT D=150MM;L=5800MM (160KG)</v>
          </cell>
          <cell r="D6927" t="str">
            <v>UN</v>
          </cell>
          <cell r="E6927">
            <v>0</v>
          </cell>
        </row>
        <row r="6928">
          <cell r="B6928" t="str">
            <v>527834</v>
          </cell>
          <cell r="C6928" t="str">
            <v>TUBO FOFO C/FG PN-25/PT D=200MM;L=1000MM (47KG)</v>
          </cell>
          <cell r="D6928" t="str">
            <v>UN</v>
          </cell>
          <cell r="E6928">
            <v>0</v>
          </cell>
        </row>
        <row r="6929">
          <cell r="B6929" t="str">
            <v>527835</v>
          </cell>
          <cell r="C6929" t="str">
            <v>TUBO FOFO C/FG PN-25/PT D=200MM;L=1500MM (64KG)</v>
          </cell>
          <cell r="D6929" t="str">
            <v>UN</v>
          </cell>
          <cell r="E6929">
            <v>0</v>
          </cell>
        </row>
        <row r="6930">
          <cell r="B6930" t="str">
            <v>527836</v>
          </cell>
          <cell r="C6930" t="str">
            <v>TUBO FOFO C/FG PN-25/PT D=200MM;L=2000MM (82KG)</v>
          </cell>
          <cell r="D6930" t="str">
            <v>UN</v>
          </cell>
          <cell r="E6930">
            <v>0</v>
          </cell>
        </row>
        <row r="6931">
          <cell r="B6931" t="str">
            <v>527837</v>
          </cell>
          <cell r="C6931" t="str">
            <v>TUBO FOFO C/FG PN-25/PT D=200MM;L=2500MM (99KG)</v>
          </cell>
          <cell r="D6931" t="str">
            <v>UN</v>
          </cell>
          <cell r="E6931">
            <v>0</v>
          </cell>
        </row>
        <row r="6932">
          <cell r="B6932" t="str">
            <v>527838</v>
          </cell>
          <cell r="C6932" t="str">
            <v>TUBO FOFO C/FG PN-25/PT D=200MM;L=3000MM (116KG)</v>
          </cell>
          <cell r="D6932" t="str">
            <v>UN</v>
          </cell>
          <cell r="E6932">
            <v>0</v>
          </cell>
        </row>
        <row r="6933">
          <cell r="B6933" t="str">
            <v>527839</v>
          </cell>
          <cell r="C6933" t="str">
            <v>TUBO FOFO C/FG PN-25/PT D=200MM;L=3500MM (134KG)</v>
          </cell>
          <cell r="D6933" t="str">
            <v>UN</v>
          </cell>
          <cell r="E6933">
            <v>0</v>
          </cell>
        </row>
        <row r="6934">
          <cell r="B6934" t="str">
            <v>527840</v>
          </cell>
          <cell r="C6934" t="str">
            <v>TUBO FOFO C/FG PN-25/PT D=200MM;L=4000MM (151KG)</v>
          </cell>
          <cell r="D6934" t="str">
            <v>UN</v>
          </cell>
          <cell r="E6934">
            <v>0</v>
          </cell>
        </row>
        <row r="6935">
          <cell r="B6935" t="str">
            <v>527841</v>
          </cell>
          <cell r="C6935" t="str">
            <v>TUBO FOFO C/FG PN-25/PT D=200MM;L=4500MM (169KG)</v>
          </cell>
          <cell r="D6935" t="str">
            <v>UN</v>
          </cell>
          <cell r="E6935">
            <v>0</v>
          </cell>
        </row>
        <row r="6936">
          <cell r="B6936" t="str">
            <v>527842</v>
          </cell>
          <cell r="C6936" t="str">
            <v>TUBO FOFO C/FG PN-25/PT D=200MM;L=5000MM (186KG)</v>
          </cell>
          <cell r="D6936" t="str">
            <v>UN</v>
          </cell>
          <cell r="E6936">
            <v>0</v>
          </cell>
        </row>
        <row r="6937">
          <cell r="B6937" t="str">
            <v>527843</v>
          </cell>
          <cell r="C6937" t="str">
            <v>TUBO FOFO C/FG PN-25/PT D=200MM;L=5500MM (203KG)</v>
          </cell>
          <cell r="D6937" t="str">
            <v>UN</v>
          </cell>
          <cell r="E6937">
            <v>0</v>
          </cell>
        </row>
        <row r="6938">
          <cell r="B6938" t="str">
            <v>527844</v>
          </cell>
          <cell r="C6938" t="str">
            <v>TUBO FOFO C/FG PN-25/PT D=200MM;L=5800MM (214KG)</v>
          </cell>
          <cell r="D6938" t="str">
            <v>UN</v>
          </cell>
          <cell r="E6938">
            <v>0</v>
          </cell>
        </row>
        <row r="6939">
          <cell r="B6939" t="str">
            <v>527845</v>
          </cell>
          <cell r="C6939" t="str">
            <v>TUBO FOFO C/FG PN-25/PT D=250MM;L=1000MM (63KG)</v>
          </cell>
          <cell r="D6939" t="str">
            <v>UN</v>
          </cell>
          <cell r="E6939">
            <v>0</v>
          </cell>
        </row>
        <row r="6940">
          <cell r="B6940" t="str">
            <v>527846</v>
          </cell>
          <cell r="C6940" t="str">
            <v>TUBO FOFO C/FG PN-25/PT D=250MM;L=1500MM (86KG)</v>
          </cell>
          <cell r="D6940" t="str">
            <v>UN</v>
          </cell>
          <cell r="E6940">
            <v>0</v>
          </cell>
        </row>
        <row r="6941">
          <cell r="B6941" t="str">
            <v>527847</v>
          </cell>
          <cell r="C6941" t="str">
            <v>TUBO FOFO C/FG PN-25/PT D=250MM;L=2000MM (108KG)</v>
          </cell>
          <cell r="D6941" t="str">
            <v>UN</v>
          </cell>
          <cell r="E6941">
            <v>0</v>
          </cell>
        </row>
        <row r="6942">
          <cell r="B6942" t="str">
            <v>527848</v>
          </cell>
          <cell r="C6942" t="str">
            <v>TUBO FOFO C/FG PN-25/PT D=250MM;L=2500MM (131KG)</v>
          </cell>
          <cell r="D6942" t="str">
            <v>UN</v>
          </cell>
          <cell r="E6942">
            <v>0</v>
          </cell>
        </row>
        <row r="6943">
          <cell r="B6943" t="str">
            <v>527849</v>
          </cell>
          <cell r="C6943" t="str">
            <v>TUBO FOFO C/FG PN-25/PT D=250MM;L=3000MM (154KG)</v>
          </cell>
          <cell r="D6943" t="str">
            <v>UN</v>
          </cell>
          <cell r="E6943">
            <v>0</v>
          </cell>
        </row>
        <row r="6944">
          <cell r="B6944" t="str">
            <v>527850</v>
          </cell>
          <cell r="C6944" t="str">
            <v>TUBO FOFO C/FG PN-25/PT D=250MM;L=3500MM (176KG)</v>
          </cell>
          <cell r="D6944" t="str">
            <v>UN</v>
          </cell>
          <cell r="E6944">
            <v>0</v>
          </cell>
        </row>
        <row r="6945">
          <cell r="B6945" t="str">
            <v>527851</v>
          </cell>
          <cell r="C6945" t="str">
            <v>TUBO FOFO C/FG PN-25/PT D=250MM;L=4000MM (199KG)</v>
          </cell>
          <cell r="D6945" t="str">
            <v>UN</v>
          </cell>
          <cell r="E6945">
            <v>0</v>
          </cell>
        </row>
        <row r="6946">
          <cell r="B6946" t="str">
            <v>527852</v>
          </cell>
          <cell r="C6946" t="str">
            <v>TUBO FOFO C/FG PN-25/PT D=250MM;L=4500MM (222KG)</v>
          </cell>
          <cell r="D6946" t="str">
            <v>UN</v>
          </cell>
          <cell r="E6946">
            <v>0</v>
          </cell>
        </row>
        <row r="6947">
          <cell r="B6947" t="str">
            <v>527853</v>
          </cell>
          <cell r="C6947" t="str">
            <v>TUBO FOFO C/FG PN-25/PT D=250MM;L=5000MM (245KG)</v>
          </cell>
          <cell r="D6947" t="str">
            <v>UN</v>
          </cell>
          <cell r="E6947">
            <v>0</v>
          </cell>
        </row>
        <row r="6948">
          <cell r="B6948" t="str">
            <v>527854</v>
          </cell>
          <cell r="C6948" t="str">
            <v>TUBO FOFO C/FG PN-25/PT D=250MM;L=5500MM (267KG)</v>
          </cell>
          <cell r="D6948" t="str">
            <v>UN</v>
          </cell>
          <cell r="E6948">
            <v>0</v>
          </cell>
        </row>
        <row r="6949">
          <cell r="B6949" t="str">
            <v>527855</v>
          </cell>
          <cell r="C6949" t="str">
            <v>TUBO FOFO C/FG PN-25/PT D=250MM;L=5800MM (281KG)</v>
          </cell>
          <cell r="D6949" t="str">
            <v>UN</v>
          </cell>
          <cell r="E6949">
            <v>0</v>
          </cell>
        </row>
        <row r="6950">
          <cell r="B6950" t="str">
            <v>527856</v>
          </cell>
          <cell r="C6950" t="str">
            <v>TUBO FOFO C/FG PN-25/PT D=300MM;L=1000MM (80KG)</v>
          </cell>
          <cell r="D6950" t="str">
            <v>UN</v>
          </cell>
          <cell r="E6950">
            <v>0</v>
          </cell>
        </row>
        <row r="6951">
          <cell r="B6951" t="str">
            <v>527857</v>
          </cell>
          <cell r="C6951" t="str">
            <v>TUBO FOFO C/FG PN-25/PT D=300MM;L=1500MM (109KG)</v>
          </cell>
          <cell r="D6951" t="str">
            <v>UN</v>
          </cell>
          <cell r="E6951">
            <v>0</v>
          </cell>
        </row>
        <row r="6952">
          <cell r="B6952" t="str">
            <v>527858</v>
          </cell>
          <cell r="C6952" t="str">
            <v>TUBO FOFO C/FG PN-25/PT D=300MM;L=2000MM (137KG)</v>
          </cell>
          <cell r="D6952" t="str">
            <v>UN</v>
          </cell>
          <cell r="E6952">
            <v>0</v>
          </cell>
        </row>
        <row r="6953">
          <cell r="B6953" t="str">
            <v>527859</v>
          </cell>
          <cell r="C6953" t="str">
            <v>TUBO FOFO C/FG PN-25/PT D=300MM;L=2500MM (166KG)</v>
          </cell>
          <cell r="D6953" t="str">
            <v>UN</v>
          </cell>
          <cell r="E6953">
            <v>0</v>
          </cell>
        </row>
        <row r="6954">
          <cell r="B6954" t="str">
            <v>527860</v>
          </cell>
          <cell r="C6954" t="str">
            <v>TUBO FOFO C/FG PN-25/PT D=300MM;L=3000MM (194KG)</v>
          </cell>
          <cell r="D6954" t="str">
            <v>UN</v>
          </cell>
          <cell r="E6954">
            <v>0</v>
          </cell>
        </row>
        <row r="6955">
          <cell r="B6955" t="str">
            <v>527861</v>
          </cell>
          <cell r="C6955" t="str">
            <v>TUBO FOFO C/FG PN-25/PT D=300MM;L=3500MM (223KG)</v>
          </cell>
          <cell r="D6955" t="str">
            <v>UN</v>
          </cell>
          <cell r="E6955">
            <v>0</v>
          </cell>
        </row>
        <row r="6956">
          <cell r="B6956" t="str">
            <v>527862</v>
          </cell>
          <cell r="C6956" t="str">
            <v>TUBO FOFO C/FG PN-25/PT D=300MM;L=4000MM (251KG)</v>
          </cell>
          <cell r="D6956" t="str">
            <v>UN</v>
          </cell>
          <cell r="E6956">
            <v>0</v>
          </cell>
        </row>
        <row r="6957">
          <cell r="B6957" t="str">
            <v>527863</v>
          </cell>
          <cell r="C6957" t="str">
            <v>TUBO FOFO C/FG PN-25/PT D=300MM;L=4500MM (280KG)</v>
          </cell>
          <cell r="D6957" t="str">
            <v>UN</v>
          </cell>
          <cell r="E6957">
            <v>0</v>
          </cell>
        </row>
        <row r="6958">
          <cell r="B6958" t="str">
            <v>527864</v>
          </cell>
          <cell r="C6958" t="str">
            <v>TUBO FOFO C/FG PN-25/PT D=300MM;L=5000MM (309KG)</v>
          </cell>
          <cell r="D6958" t="str">
            <v>UN</v>
          </cell>
          <cell r="E6958">
            <v>0</v>
          </cell>
        </row>
        <row r="6959">
          <cell r="B6959" t="str">
            <v>527865</v>
          </cell>
          <cell r="C6959" t="str">
            <v>TUBO FOFO C/FG PN-25/PT D=300MM;L=5500MM (337KG)</v>
          </cell>
          <cell r="D6959" t="str">
            <v>UN</v>
          </cell>
          <cell r="E6959">
            <v>0</v>
          </cell>
        </row>
        <row r="6960">
          <cell r="B6960" t="str">
            <v>527866</v>
          </cell>
          <cell r="C6960" t="str">
            <v>TUBO FOFO C/FG PN-25/PT D=300MM;L=5800MM (354KG)</v>
          </cell>
          <cell r="D6960" t="str">
            <v>UN</v>
          </cell>
          <cell r="E6960">
            <v>0</v>
          </cell>
        </row>
        <row r="6961">
          <cell r="B6961" t="str">
            <v>527867</v>
          </cell>
          <cell r="C6961" t="str">
            <v>TUBO FOFO C/FG PN-25/PT D=350MM;L=1000MM (110KG)</v>
          </cell>
          <cell r="D6961" t="str">
            <v>UN</v>
          </cell>
          <cell r="E6961">
            <v>0</v>
          </cell>
        </row>
        <row r="6962">
          <cell r="B6962" t="str">
            <v>527868</v>
          </cell>
          <cell r="C6962" t="str">
            <v>TUBO FOFO C/FG PN-25/PT D=350MM;L=1500MM (147KG)</v>
          </cell>
          <cell r="D6962" t="str">
            <v>UN</v>
          </cell>
          <cell r="E6962">
            <v>0</v>
          </cell>
        </row>
        <row r="6963">
          <cell r="B6963" t="str">
            <v>527869</v>
          </cell>
          <cell r="C6963" t="str">
            <v>TUBO FOFO C/FG PN-25/PT D=350MM;L=2000MM (185KG)</v>
          </cell>
          <cell r="D6963" t="str">
            <v>UN</v>
          </cell>
          <cell r="E6963">
            <v>0</v>
          </cell>
        </row>
        <row r="6964">
          <cell r="B6964" t="str">
            <v>527870</v>
          </cell>
          <cell r="C6964" t="str">
            <v>TUBO FOFO C/FG PN-25/PT D=350MM;L=2500MM (223KG)</v>
          </cell>
          <cell r="D6964" t="str">
            <v>UN</v>
          </cell>
          <cell r="E6964">
            <v>0</v>
          </cell>
        </row>
        <row r="6965">
          <cell r="B6965" t="str">
            <v>527871</v>
          </cell>
          <cell r="C6965" t="str">
            <v>TUBO FOFO C/FG PN-25/PT D=350MM;L=3000MM (261KG)</v>
          </cell>
          <cell r="D6965" t="str">
            <v>UN</v>
          </cell>
          <cell r="E6965">
            <v>0</v>
          </cell>
        </row>
        <row r="6966">
          <cell r="B6966" t="str">
            <v>527872</v>
          </cell>
          <cell r="C6966" t="str">
            <v>TUBO FOFO C/FG PN-25/PT D=350MM;L=3500MM (298KG)</v>
          </cell>
          <cell r="D6966" t="str">
            <v>UN</v>
          </cell>
          <cell r="E6966">
            <v>0</v>
          </cell>
        </row>
        <row r="6967">
          <cell r="B6967" t="str">
            <v>527873</v>
          </cell>
          <cell r="C6967" t="str">
            <v>TUBO FOFO C/FG PN-25/PT D=350MM;L=4000MM (336KG)</v>
          </cell>
          <cell r="D6967" t="str">
            <v>UN</v>
          </cell>
          <cell r="E6967">
            <v>0</v>
          </cell>
        </row>
        <row r="6968">
          <cell r="B6968" t="str">
            <v>527874</v>
          </cell>
          <cell r="C6968" t="str">
            <v>TUBO FOFO C/FG PN-25/PT D=350MM;L=4500MM (374KG)</v>
          </cell>
          <cell r="D6968" t="str">
            <v>UN</v>
          </cell>
          <cell r="E6968">
            <v>0</v>
          </cell>
        </row>
        <row r="6969">
          <cell r="B6969" t="str">
            <v>527875</v>
          </cell>
          <cell r="C6969" t="str">
            <v>TUBO FOFO C/FG PN-25/PT D=350MM;L=5000MM (412KG)</v>
          </cell>
          <cell r="D6969" t="str">
            <v>UN</v>
          </cell>
          <cell r="E6969">
            <v>0</v>
          </cell>
        </row>
        <row r="6970">
          <cell r="B6970" t="str">
            <v>527876</v>
          </cell>
          <cell r="C6970" t="str">
            <v>TUBO FOFO C/FG PN-25/PT D=350MM;L=5500MM (449KG)</v>
          </cell>
          <cell r="D6970" t="str">
            <v>UN</v>
          </cell>
          <cell r="E6970">
            <v>0</v>
          </cell>
        </row>
        <row r="6971">
          <cell r="B6971" t="str">
            <v>527877</v>
          </cell>
          <cell r="C6971" t="str">
            <v>TUBO FOFO C/FG PN-25/PT D=350MM;L=5800MM (472KG)</v>
          </cell>
          <cell r="D6971" t="str">
            <v>UN</v>
          </cell>
          <cell r="E6971">
            <v>0</v>
          </cell>
        </row>
        <row r="6972">
          <cell r="B6972" t="str">
            <v>527878</v>
          </cell>
          <cell r="C6972" t="str">
            <v>TUBO FOFO C/FG PN-25/PT D=400MM;L=1000MM (135KG)</v>
          </cell>
          <cell r="D6972" t="str">
            <v>UN</v>
          </cell>
          <cell r="E6972">
            <v>0</v>
          </cell>
        </row>
        <row r="6973">
          <cell r="B6973" t="str">
            <v>527879</v>
          </cell>
          <cell r="C6973" t="str">
            <v>TUBO FOFO C/FG PN-25/PT D=400MM;L=1500MM (179KG)</v>
          </cell>
          <cell r="D6973" t="str">
            <v>UN</v>
          </cell>
          <cell r="E6973">
            <v>0</v>
          </cell>
        </row>
        <row r="6974">
          <cell r="B6974" t="str">
            <v>527880</v>
          </cell>
          <cell r="C6974" t="str">
            <v>TUBO FOFO C/FG PN-25/PT D=400MM;L=2000MM (224KG)</v>
          </cell>
          <cell r="D6974" t="str">
            <v>UN</v>
          </cell>
          <cell r="E6974">
            <v>0</v>
          </cell>
        </row>
        <row r="6975">
          <cell r="B6975" t="str">
            <v>527881</v>
          </cell>
          <cell r="C6975" t="str">
            <v>TUBO FOFO C/FG PN-25/PT D=400MM;L=2500MM (269KG)</v>
          </cell>
          <cell r="D6975" t="str">
            <v>UN</v>
          </cell>
          <cell r="E6975">
            <v>0</v>
          </cell>
        </row>
        <row r="6976">
          <cell r="B6976" t="str">
            <v>527882</v>
          </cell>
          <cell r="C6976" t="str">
            <v>TUBO FOFO C/FG PN-25/PT D=400MM;L=3000MM (314KG)</v>
          </cell>
          <cell r="D6976" t="str">
            <v>UN</v>
          </cell>
          <cell r="E6976">
            <v>0</v>
          </cell>
        </row>
        <row r="6977">
          <cell r="B6977" t="str">
            <v>527883</v>
          </cell>
          <cell r="C6977" t="str">
            <v>TUBO FOFO C/FG PN-25/PT D=400MM;L=3500MM (358KG)</v>
          </cell>
          <cell r="D6977" t="str">
            <v>UN</v>
          </cell>
          <cell r="E6977">
            <v>0</v>
          </cell>
        </row>
        <row r="6978">
          <cell r="B6978" t="str">
            <v>527884</v>
          </cell>
          <cell r="C6978" t="str">
            <v>TUBO FOFO C/FG PN-25/PT D=400MM;L=4000MM (403KG)</v>
          </cell>
          <cell r="D6978" t="str">
            <v>UN</v>
          </cell>
          <cell r="E6978">
            <v>0</v>
          </cell>
        </row>
        <row r="6979">
          <cell r="B6979" t="str">
            <v>527885</v>
          </cell>
          <cell r="C6979" t="str">
            <v>TUBO FOFO C/FG PN-25/PT D=400MM;L=4500MM (447KG)</v>
          </cell>
          <cell r="D6979" t="str">
            <v>UN</v>
          </cell>
          <cell r="E6979">
            <v>0</v>
          </cell>
        </row>
        <row r="6980">
          <cell r="B6980" t="str">
            <v>527886</v>
          </cell>
          <cell r="C6980" t="str">
            <v>TUBO FOFO C/FG PN-25/PT D=400MM;L=5000MM (493KG)</v>
          </cell>
          <cell r="D6980" t="str">
            <v>UN</v>
          </cell>
          <cell r="E6980">
            <v>0</v>
          </cell>
        </row>
        <row r="6981">
          <cell r="B6981" t="str">
            <v>527887</v>
          </cell>
          <cell r="C6981" t="str">
            <v>TUBO FOFO C/FG PN-25/PT D=400MM;L=5500MM (537KG)</v>
          </cell>
          <cell r="D6981" t="str">
            <v>UN</v>
          </cell>
          <cell r="E6981">
            <v>0</v>
          </cell>
        </row>
        <row r="6982">
          <cell r="B6982" t="str">
            <v>527888</v>
          </cell>
          <cell r="C6982" t="str">
            <v>TUBO FOFO C/FG PN-25/PT D=400MM;L=5800MM (564KG)</v>
          </cell>
          <cell r="D6982" t="str">
            <v>UN</v>
          </cell>
          <cell r="E6982">
            <v>0</v>
          </cell>
        </row>
        <row r="6983">
          <cell r="B6983" t="str">
            <v>527889</v>
          </cell>
          <cell r="C6983" t="str">
            <v>TUBO FOFO C/FG PN-25/PT D=450MM;L=1000MM (159KG)</v>
          </cell>
          <cell r="D6983" t="str">
            <v>UN</v>
          </cell>
          <cell r="E6983">
            <v>0</v>
          </cell>
        </row>
        <row r="6984">
          <cell r="B6984" t="str">
            <v>527890</v>
          </cell>
          <cell r="C6984" t="str">
            <v>TUBO FOFO C/FG PN-25/PT D=450MM;L=1500MM (211KG)</v>
          </cell>
          <cell r="D6984" t="str">
            <v>UN</v>
          </cell>
          <cell r="E6984">
            <v>0</v>
          </cell>
        </row>
        <row r="6985">
          <cell r="B6985" t="str">
            <v>527891</v>
          </cell>
          <cell r="C6985" t="str">
            <v>TUBO FOFO C/FG PN-25/PT D=450MM;L=2000MM (264KG)</v>
          </cell>
          <cell r="D6985" t="str">
            <v>UN</v>
          </cell>
          <cell r="E6985">
            <v>0</v>
          </cell>
        </row>
        <row r="6986">
          <cell r="B6986" t="str">
            <v>527892</v>
          </cell>
          <cell r="C6986" t="str">
            <v>TUBO FOFO C/FG PN-25/PT D=450MM;L=2500MM (316KG)</v>
          </cell>
          <cell r="D6986" t="str">
            <v>UN</v>
          </cell>
          <cell r="E6986">
            <v>0</v>
          </cell>
        </row>
        <row r="6987">
          <cell r="B6987" t="str">
            <v>527893</v>
          </cell>
          <cell r="C6987" t="str">
            <v>TUBO FOFO C/FG PN-25/PT D=450MM;L=3000MM (369KG)</v>
          </cell>
          <cell r="D6987" t="str">
            <v>UN</v>
          </cell>
          <cell r="E6987">
            <v>0</v>
          </cell>
        </row>
        <row r="6988">
          <cell r="B6988" t="str">
            <v>527894</v>
          </cell>
          <cell r="C6988" t="str">
            <v>TUBO FOFO C/FG PN-25/PT D=450MM;L=3500MM (421KG)</v>
          </cell>
          <cell r="D6988" t="str">
            <v>UN</v>
          </cell>
          <cell r="E6988">
            <v>0</v>
          </cell>
        </row>
        <row r="6989">
          <cell r="B6989" t="str">
            <v>527895</v>
          </cell>
          <cell r="C6989" t="str">
            <v>TUBO FOFO C/FG PN-25/PT D=450MM;L=4000MM (474KG)</v>
          </cell>
          <cell r="D6989" t="str">
            <v>UN</v>
          </cell>
          <cell r="E6989">
            <v>0</v>
          </cell>
        </row>
        <row r="6990">
          <cell r="B6990" t="str">
            <v>527896</v>
          </cell>
          <cell r="C6990" t="str">
            <v>TUBO FOFO C/FG PN-25/PT D=450MM;L=4500MM (526KG)</v>
          </cell>
          <cell r="D6990" t="str">
            <v>UN</v>
          </cell>
          <cell r="E6990">
            <v>0</v>
          </cell>
        </row>
        <row r="6991">
          <cell r="B6991" t="str">
            <v>527897</v>
          </cell>
          <cell r="C6991" t="str">
            <v>TUBO FOFO C/FG PN-25/PT D=450MM;L=5000MM (579KG)</v>
          </cell>
          <cell r="D6991" t="str">
            <v>UN</v>
          </cell>
          <cell r="E6991">
            <v>0</v>
          </cell>
        </row>
        <row r="6992">
          <cell r="B6992" t="str">
            <v>527898</v>
          </cell>
          <cell r="C6992" t="str">
            <v>TUBO FOFO C/FG PN-25/PT D=450MM;L=5500MM (632KG)</v>
          </cell>
          <cell r="D6992" t="str">
            <v>UN</v>
          </cell>
          <cell r="E6992">
            <v>0</v>
          </cell>
        </row>
        <row r="6993">
          <cell r="B6993" t="str">
            <v>527899</v>
          </cell>
          <cell r="C6993" t="str">
            <v>TUBO FOFO C/FG PN-25/PT D=450MM;L=5800MM (663KG)</v>
          </cell>
          <cell r="D6993" t="str">
            <v>UN</v>
          </cell>
          <cell r="E6993">
            <v>0</v>
          </cell>
        </row>
        <row r="6994">
          <cell r="B6994" t="str">
            <v>527901</v>
          </cell>
          <cell r="C6994" t="str">
            <v>TUBO FOFO C/FG PN-25/PT D=500MM;L=1000MM (187KG)</v>
          </cell>
          <cell r="D6994" t="str">
            <v>UN</v>
          </cell>
          <cell r="E6994">
            <v>0</v>
          </cell>
        </row>
        <row r="6995">
          <cell r="B6995" t="str">
            <v>527902</v>
          </cell>
          <cell r="C6995" t="str">
            <v>TUBO FOFO C/FG PN-25/PT D=500MM;L=1500MM (248KG)</v>
          </cell>
          <cell r="D6995" t="str">
            <v>UN</v>
          </cell>
          <cell r="E6995">
            <v>0</v>
          </cell>
        </row>
        <row r="6996">
          <cell r="B6996" t="str">
            <v>527903</v>
          </cell>
          <cell r="C6996" t="str">
            <v>TUBO FOFO C/FG PN-25/PT D=500MM;L=2000MM (309KG)</v>
          </cell>
          <cell r="D6996" t="str">
            <v>UN</v>
          </cell>
          <cell r="E6996">
            <v>0</v>
          </cell>
        </row>
        <row r="6997">
          <cell r="B6997" t="str">
            <v>527904</v>
          </cell>
          <cell r="C6997" t="str">
            <v>TUBO FOFO C/FG PN-25/PT D=500MM;L=2500MM (370KG)</v>
          </cell>
          <cell r="D6997" t="str">
            <v>UN</v>
          </cell>
          <cell r="E6997">
            <v>0</v>
          </cell>
        </row>
        <row r="6998">
          <cell r="B6998" t="str">
            <v>527905</v>
          </cell>
          <cell r="C6998" t="str">
            <v>TUBO FOFO C/FG PN-25/PT D=500MM;L=3000MM (430KG)</v>
          </cell>
          <cell r="D6998" t="str">
            <v>UN</v>
          </cell>
          <cell r="E6998">
            <v>0</v>
          </cell>
        </row>
        <row r="6999">
          <cell r="B6999" t="str">
            <v>527906</v>
          </cell>
          <cell r="C6999" t="str">
            <v>TUBO FOFO C/FG PN-25/PT D=500MM;L=3500MM (491KG)</v>
          </cell>
          <cell r="D6999" t="str">
            <v>UN</v>
          </cell>
          <cell r="E6999">
            <v>0</v>
          </cell>
        </row>
        <row r="7000">
          <cell r="B7000" t="str">
            <v>527907</v>
          </cell>
          <cell r="C7000" t="str">
            <v>TUBO FOFO C/FG PN-25/PT D=500MM;L=4000MM (552KG)</v>
          </cell>
          <cell r="D7000" t="str">
            <v>UN</v>
          </cell>
          <cell r="E7000">
            <v>0</v>
          </cell>
        </row>
        <row r="7001">
          <cell r="B7001" t="str">
            <v>527908</v>
          </cell>
          <cell r="C7001" t="str">
            <v>TUBO FOFO C/FG PN-25/PT D=500MM;L=4500MM (613KG)</v>
          </cell>
          <cell r="D7001" t="str">
            <v>UN</v>
          </cell>
          <cell r="E7001">
            <v>0</v>
          </cell>
        </row>
        <row r="7002">
          <cell r="B7002" t="str">
            <v>527909</v>
          </cell>
          <cell r="C7002" t="str">
            <v>TUBO FOFO C/FG PN-25/PT D=500MM;L=5000MM (674KG)</v>
          </cell>
          <cell r="D7002" t="str">
            <v>UN</v>
          </cell>
          <cell r="E7002">
            <v>0</v>
          </cell>
        </row>
        <row r="7003">
          <cell r="B7003" t="str">
            <v>527910</v>
          </cell>
          <cell r="C7003" t="str">
            <v>TUBO FOFO C/FG PN-25/PT D=500MM;L=5500MM (735KG)</v>
          </cell>
          <cell r="D7003" t="str">
            <v>UN</v>
          </cell>
          <cell r="E7003">
            <v>0</v>
          </cell>
        </row>
        <row r="7004">
          <cell r="B7004" t="str">
            <v>527911</v>
          </cell>
          <cell r="C7004" t="str">
            <v>TUBO FOFO C/FG PN-25/PT D=500MM;L=5800MM (771KG)</v>
          </cell>
          <cell r="D7004" t="str">
            <v>UN</v>
          </cell>
          <cell r="E7004">
            <v>0</v>
          </cell>
        </row>
        <row r="7005">
          <cell r="B7005" t="str">
            <v>527912</v>
          </cell>
          <cell r="C7005" t="str">
            <v>TUBO FOFO C/FG PN-25/PT D=600MM;L=1000MM (254KG)</v>
          </cell>
          <cell r="D7005" t="str">
            <v>UN</v>
          </cell>
          <cell r="E7005">
            <v>0</v>
          </cell>
        </row>
        <row r="7006">
          <cell r="B7006" t="str">
            <v>527913</v>
          </cell>
          <cell r="C7006" t="str">
            <v>TUBO FOFO C/FG PN-25/PT D=600MM;L=1500MM (333KG)</v>
          </cell>
          <cell r="D7006" t="str">
            <v>UN</v>
          </cell>
          <cell r="E7006">
            <v>0</v>
          </cell>
        </row>
        <row r="7007">
          <cell r="B7007" t="str">
            <v>527914</v>
          </cell>
          <cell r="C7007" t="str">
            <v>TUBO FOFO C/FG PN-25/PT D=600MM;L=2000MM (412KG)</v>
          </cell>
          <cell r="D7007" t="str">
            <v>UN</v>
          </cell>
          <cell r="E7007">
            <v>0</v>
          </cell>
        </row>
        <row r="7008">
          <cell r="B7008" t="str">
            <v>527915</v>
          </cell>
          <cell r="C7008" t="str">
            <v>TUBO FOFO C/FG PN-25/PT D=600MM;L=2500MM (491KG)</v>
          </cell>
          <cell r="D7008" t="str">
            <v>UN</v>
          </cell>
          <cell r="E7008">
            <v>0</v>
          </cell>
        </row>
        <row r="7009">
          <cell r="B7009" t="str">
            <v>527916</v>
          </cell>
          <cell r="C7009" t="str">
            <v>TUBO FOFO C/FG PN-25/PT D=600MM;L=3000MM (570KG)</v>
          </cell>
          <cell r="D7009" t="str">
            <v>UN</v>
          </cell>
          <cell r="E7009">
            <v>0</v>
          </cell>
        </row>
        <row r="7010">
          <cell r="B7010" t="str">
            <v>527917</v>
          </cell>
          <cell r="C7010" t="str">
            <v>TUBO FOFO C/FG PN-25/PT D=600MM;L=3500MM (649KG)</v>
          </cell>
          <cell r="D7010" t="str">
            <v>UN</v>
          </cell>
          <cell r="E7010">
            <v>0</v>
          </cell>
        </row>
        <row r="7011">
          <cell r="B7011" t="str">
            <v>527918</v>
          </cell>
          <cell r="C7011" t="str">
            <v>TUBO FOFO C/FG PN-25/PT D=600MM;L=4000MM (728KG)</v>
          </cell>
          <cell r="D7011" t="str">
            <v>UN</v>
          </cell>
          <cell r="E7011">
            <v>0</v>
          </cell>
        </row>
        <row r="7012">
          <cell r="B7012" t="str">
            <v>527919</v>
          </cell>
          <cell r="C7012" t="str">
            <v>TUBO FOFO C/FG PN-25/PT D=600MM;L=4500MM (807KG)</v>
          </cell>
          <cell r="D7012" t="str">
            <v>UN</v>
          </cell>
          <cell r="E7012">
            <v>0</v>
          </cell>
        </row>
        <row r="7013">
          <cell r="B7013" t="str">
            <v>527920</v>
          </cell>
          <cell r="C7013" t="str">
            <v>TUBO FOFO C/FG PN-25/PT D=600MM;L=5000MM (886KG)</v>
          </cell>
          <cell r="D7013" t="str">
            <v>UN</v>
          </cell>
          <cell r="E7013">
            <v>0</v>
          </cell>
        </row>
        <row r="7014">
          <cell r="B7014" t="str">
            <v>527921</v>
          </cell>
          <cell r="C7014" t="str">
            <v>TUBO FOFO C/FG PN-25/PT D=600MM;L=5500MM (965KG)</v>
          </cell>
          <cell r="D7014" t="str">
            <v>UN</v>
          </cell>
          <cell r="E7014">
            <v>0</v>
          </cell>
        </row>
        <row r="7015">
          <cell r="B7015" t="str">
            <v>527922</v>
          </cell>
          <cell r="C7015" t="str">
            <v>TUBO FOFO C/FG PN-25/PT D=600MM;L=5800MM (1012KG)</v>
          </cell>
          <cell r="D7015" t="str">
            <v>UN</v>
          </cell>
          <cell r="E7015">
            <v>0</v>
          </cell>
        </row>
        <row r="7016">
          <cell r="B7016" t="str">
            <v>527923</v>
          </cell>
          <cell r="C7016" t="str">
            <v>TUBO FOFO C/FG PN-25/PT D=700MM;L=1000MM (386KG)</v>
          </cell>
          <cell r="D7016" t="str">
            <v>UN</v>
          </cell>
          <cell r="E7016">
            <v>0</v>
          </cell>
        </row>
        <row r="7017">
          <cell r="B7017" t="str">
            <v>527924</v>
          </cell>
          <cell r="C7017" t="str">
            <v>TUBO FOFO C/FG PN-25/PT D=700MM;L=1500MM (516KG)</v>
          </cell>
          <cell r="D7017" t="str">
            <v>UN</v>
          </cell>
          <cell r="E7017">
            <v>0</v>
          </cell>
        </row>
        <row r="7018">
          <cell r="B7018" t="str">
            <v>527925</v>
          </cell>
          <cell r="C7018" t="str">
            <v>TUBO FOFO C/FG PN-25/PT D=700MM;L=2000MM (646KG)</v>
          </cell>
          <cell r="D7018" t="str">
            <v>UN</v>
          </cell>
          <cell r="E7018">
            <v>0</v>
          </cell>
        </row>
        <row r="7019">
          <cell r="B7019" t="str">
            <v>527926</v>
          </cell>
          <cell r="C7019" t="str">
            <v>TUBO FOFO C/FG PN-25/PT D=700MM;L=2500MM (776KG)</v>
          </cell>
          <cell r="D7019" t="str">
            <v>UN</v>
          </cell>
          <cell r="E7019">
            <v>0</v>
          </cell>
        </row>
        <row r="7020">
          <cell r="B7020" t="str">
            <v>527927</v>
          </cell>
          <cell r="C7020" t="str">
            <v>TUBO FOFO C/FG PN-25/PT D=700MM;L=3000MM (906KG)</v>
          </cell>
          <cell r="D7020" t="str">
            <v>UN</v>
          </cell>
          <cell r="E7020">
            <v>0</v>
          </cell>
        </row>
        <row r="7021">
          <cell r="B7021" t="str">
            <v>527928</v>
          </cell>
          <cell r="C7021" t="str">
            <v>TUBO FOFO C/FG PN-25/PT D=700MM;L=3500MM (1036KG)</v>
          </cell>
          <cell r="D7021" t="str">
            <v>UN</v>
          </cell>
          <cell r="E7021">
            <v>0</v>
          </cell>
        </row>
        <row r="7022">
          <cell r="B7022" t="str">
            <v>527929</v>
          </cell>
          <cell r="C7022" t="str">
            <v>TUBO FOFO C/FG PN-25/PT D=700MM;L=4000MM (776KG)</v>
          </cell>
          <cell r="D7022" t="str">
            <v>UN</v>
          </cell>
          <cell r="E7022">
            <v>0</v>
          </cell>
        </row>
        <row r="7023">
          <cell r="B7023" t="str">
            <v>527930</v>
          </cell>
          <cell r="C7023" t="str">
            <v>TUBO FOFO C/FG PN-25/PT D=700MM;L=4500MM (1296KG)</v>
          </cell>
          <cell r="D7023" t="str">
            <v>UN</v>
          </cell>
          <cell r="E7023">
            <v>0</v>
          </cell>
        </row>
        <row r="7024">
          <cell r="B7024" t="str">
            <v>527931</v>
          </cell>
          <cell r="C7024" t="str">
            <v>TUBO FOFO C/FG PN-25/PT D=700MM;L=5000MM (1426KG)</v>
          </cell>
          <cell r="D7024" t="str">
            <v>UN</v>
          </cell>
          <cell r="E7024">
            <v>0</v>
          </cell>
        </row>
        <row r="7025">
          <cell r="B7025" t="str">
            <v>527932</v>
          </cell>
          <cell r="C7025" t="str">
            <v>TUBO FOFO C/FG PN-25/PT D=700MM;L=5500MM (1557KG)</v>
          </cell>
          <cell r="D7025" t="str">
            <v>UN</v>
          </cell>
          <cell r="E7025">
            <v>0</v>
          </cell>
        </row>
        <row r="7026">
          <cell r="B7026" t="str">
            <v>527933</v>
          </cell>
          <cell r="C7026" t="str">
            <v>TUBO FOFO C/FG PN-25/PT D=700MM;L=6000MM (1687KG)</v>
          </cell>
          <cell r="D7026" t="str">
            <v>UN</v>
          </cell>
          <cell r="E7026">
            <v>0</v>
          </cell>
        </row>
        <row r="7027">
          <cell r="B7027" t="str">
            <v>527934</v>
          </cell>
          <cell r="C7027" t="str">
            <v>TUBO FOFO C/FG PN-25/PT D=700MM;L=6500MM (1817KG)</v>
          </cell>
          <cell r="D7027" t="str">
            <v>UN</v>
          </cell>
          <cell r="E7027">
            <v>0</v>
          </cell>
        </row>
        <row r="7028">
          <cell r="B7028" t="str">
            <v>527935</v>
          </cell>
          <cell r="C7028" t="str">
            <v>TUBO FOFO C/FG PN-25/PT D=700MM;L=6800MM (1895KG)</v>
          </cell>
          <cell r="D7028" t="str">
            <v>UN</v>
          </cell>
          <cell r="E7028">
            <v>0</v>
          </cell>
        </row>
        <row r="7030">
          <cell r="B7030" t="str">
            <v>528000</v>
          </cell>
          <cell r="C7030" t="str">
            <v>TAMPAO FERRO FUNDIDO (C31 - METALURGICA 100%)</v>
          </cell>
        </row>
        <row r="7031">
          <cell r="B7031" t="str">
            <v>528001</v>
          </cell>
          <cell r="C7031" t="str">
            <v>TAMPAO FERRO FUNDIDO TD-9</v>
          </cell>
          <cell r="D7031" t="str">
            <v>UN</v>
          </cell>
          <cell r="E7031">
            <v>51.48</v>
          </cell>
        </row>
        <row r="7032">
          <cell r="B7032" t="str">
            <v>528002</v>
          </cell>
          <cell r="C7032" t="str">
            <v>TAMPAO FERRO FUNDIDO, DIAMETRO 200 mm</v>
          </cell>
          <cell r="D7032" t="str">
            <v>UN</v>
          </cell>
          <cell r="E7032">
            <v>85.67</v>
          </cell>
        </row>
        <row r="7033">
          <cell r="B7033" t="str">
            <v>528003</v>
          </cell>
          <cell r="C7033" t="str">
            <v>TAMPAO FERRO FUNDIDO, DIAMETRO 600 MM - TDIL</v>
          </cell>
          <cell r="D7033" t="str">
            <v>UN</v>
          </cell>
          <cell r="E7033">
            <v>276</v>
          </cell>
        </row>
        <row r="7034">
          <cell r="B7034" t="str">
            <v>528004</v>
          </cell>
          <cell r="C7034" t="str">
            <v>TAMPAO FERRO FUNDIDO, DIAMETRO 900 MM - TDIL</v>
          </cell>
          <cell r="D7034" t="str">
            <v>UN</v>
          </cell>
          <cell r="E7034">
            <v>600</v>
          </cell>
        </row>
        <row r="7036">
          <cell r="B7036" t="str">
            <v>528100</v>
          </cell>
          <cell r="C7036" t="str">
            <v>ABRACADEIRA FF MULTIPARTIDA (C31 - METALURGICA 100%)</v>
          </cell>
        </row>
        <row r="7037">
          <cell r="B7037" t="str">
            <v>528101</v>
          </cell>
          <cell r="C7037" t="str">
            <v>ABRACADEIRA FF MULTIPARTIDA DN=50MM</v>
          </cell>
          <cell r="D7037" t="str">
            <v>UN</v>
          </cell>
          <cell r="E7037">
            <v>0</v>
          </cell>
        </row>
        <row r="7038">
          <cell r="B7038" t="str">
            <v>528102</v>
          </cell>
          <cell r="C7038" t="str">
            <v>ABRACADEIRA FF MULTIPARTIDA DN=75/80MM</v>
          </cell>
          <cell r="D7038" t="str">
            <v>UN</v>
          </cell>
          <cell r="E7038">
            <v>306.58999999999997</v>
          </cell>
        </row>
        <row r="7039">
          <cell r="B7039" t="str">
            <v>528103</v>
          </cell>
          <cell r="C7039" t="str">
            <v>ABRACADEIRA FF MULTIPARTIDA DN=100MM</v>
          </cell>
          <cell r="D7039" t="str">
            <v>UN</v>
          </cell>
          <cell r="E7039">
            <v>340.12</v>
          </cell>
        </row>
        <row r="7040">
          <cell r="B7040" t="str">
            <v>528104</v>
          </cell>
          <cell r="C7040" t="str">
            <v>ABRACADEIRA FF MULTIPARTIDA DN=150MM</v>
          </cell>
          <cell r="D7040" t="str">
            <v>UN</v>
          </cell>
          <cell r="E7040">
            <v>444.37</v>
          </cell>
        </row>
        <row r="7041">
          <cell r="B7041" t="str">
            <v>528105</v>
          </cell>
          <cell r="C7041" t="str">
            <v>ABRACADEIRA FF MULTIPARTIDA DN=200MM</v>
          </cell>
          <cell r="D7041" t="str">
            <v>UN</v>
          </cell>
          <cell r="E7041">
            <v>905.14</v>
          </cell>
        </row>
        <row r="7042">
          <cell r="B7042" t="str">
            <v>528106</v>
          </cell>
          <cell r="C7042" t="str">
            <v>ABRACADEIRA FF MULTIPARTIDA DN=250MM</v>
          </cell>
          <cell r="D7042" t="str">
            <v>UN</v>
          </cell>
          <cell r="E7042">
            <v>966.58</v>
          </cell>
        </row>
        <row r="7043">
          <cell r="B7043" t="str">
            <v>528107</v>
          </cell>
          <cell r="C7043" t="str">
            <v>ABRACADEIRA FF MULTIPARTIDA DN=300MM</v>
          </cell>
          <cell r="D7043" t="str">
            <v>UN</v>
          </cell>
          <cell r="E7043">
            <v>1026.7</v>
          </cell>
        </row>
        <row r="7044">
          <cell r="B7044" t="str">
            <v>528108</v>
          </cell>
          <cell r="C7044" t="str">
            <v>ABRACADEIRA FF MULTIPARTIDA DN=350MM</v>
          </cell>
          <cell r="D7044" t="str">
            <v>UN</v>
          </cell>
          <cell r="E7044">
            <v>1062.46</v>
          </cell>
        </row>
        <row r="7045">
          <cell r="B7045" t="str">
            <v>528109</v>
          </cell>
          <cell r="C7045" t="str">
            <v>ABRACADEIRA FF MULTIPARTIDA DN=400MM</v>
          </cell>
          <cell r="D7045" t="str">
            <v>UN</v>
          </cell>
          <cell r="E7045">
            <v>1124.74</v>
          </cell>
        </row>
        <row r="7046">
          <cell r="B7046" t="str">
            <v>528110</v>
          </cell>
          <cell r="C7046" t="str">
            <v>ABRACADEIRA FF MULTIPARTIDA DN=500MM</v>
          </cell>
          <cell r="D7046" t="str">
            <v>UN</v>
          </cell>
          <cell r="E7046">
            <v>1239.4000000000001</v>
          </cell>
        </row>
        <row r="7047">
          <cell r="B7047" t="str">
            <v>528111</v>
          </cell>
          <cell r="C7047" t="str">
            <v>ABRACADEIRA FF MULTIPARTIDA DN=600MM</v>
          </cell>
          <cell r="D7047" t="str">
            <v>UN</v>
          </cell>
          <cell r="E7047">
            <v>1459.14</v>
          </cell>
        </row>
        <row r="7048">
          <cell r="B7048" t="str">
            <v>528112</v>
          </cell>
          <cell r="C7048" t="str">
            <v>ABRACADEIRA FF MULTIPARTIDA DN=700MM</v>
          </cell>
          <cell r="D7048" t="str">
            <v>UN</v>
          </cell>
          <cell r="E7048">
            <v>1692.82</v>
          </cell>
        </row>
        <row r="7049">
          <cell r="B7049" t="str">
            <v>528113</v>
          </cell>
          <cell r="C7049" t="str">
            <v>ABRACADEIRA FF MULTIPARTIDA DN=800MM</v>
          </cell>
          <cell r="D7049" t="str">
            <v>UN</v>
          </cell>
          <cell r="E7049">
            <v>1733.14</v>
          </cell>
        </row>
        <row r="7050">
          <cell r="B7050" t="str">
            <v>528114</v>
          </cell>
          <cell r="C7050" t="str">
            <v>ABRACADEIRA FF MULTIPARTIDA DN=125MM</v>
          </cell>
          <cell r="D7050" t="str">
            <v>UN</v>
          </cell>
          <cell r="E7050">
            <v>410.48</v>
          </cell>
        </row>
        <row r="7052">
          <cell r="B7052" t="str">
            <v>528200</v>
          </cell>
          <cell r="C7052" t="str">
            <v>VALVULA DE PE C/CRIVO PORT.DUP. (SETOR ABDIB GLOBAL 40%; C32 - FERRO/ACO/DERIV. 60%)</v>
          </cell>
          <cell r="E7052">
            <v>0</v>
          </cell>
        </row>
        <row r="7053">
          <cell r="B7053" t="str">
            <v>528201</v>
          </cell>
          <cell r="C7053" t="str">
            <v>VALVULA DE PE C/CRIVO PORT.DUP.PN10 D=200MM(47KG)</v>
          </cell>
          <cell r="D7053" t="str">
            <v>UN</v>
          </cell>
          <cell r="E7053">
            <v>0</v>
          </cell>
        </row>
        <row r="7054">
          <cell r="B7054" t="str">
            <v>528202</v>
          </cell>
          <cell r="C7054" t="str">
            <v>VALVULA DE PE C/CRIVO PORT.DUP.PN10 D=250MM(78KG)</v>
          </cell>
          <cell r="D7054" t="str">
            <v>UN</v>
          </cell>
          <cell r="E7054">
            <v>0</v>
          </cell>
        </row>
        <row r="7055">
          <cell r="B7055" t="str">
            <v>528203</v>
          </cell>
          <cell r="C7055" t="str">
            <v>VALVULA DE PE C/CRIVO PORT.DUP.PN10 D=300MM(100KG)</v>
          </cell>
          <cell r="D7055" t="str">
            <v>UN</v>
          </cell>
          <cell r="E7055">
            <v>0</v>
          </cell>
        </row>
        <row r="7056">
          <cell r="B7056" t="str">
            <v>528204</v>
          </cell>
          <cell r="C7056" t="str">
            <v>VALVULA DE PE C/CRIVO PORT.DUP.PN10 D=350MM(105KG)</v>
          </cell>
          <cell r="D7056" t="str">
            <v>UN</v>
          </cell>
          <cell r="E7056">
            <v>0</v>
          </cell>
        </row>
        <row r="7057">
          <cell r="B7057" t="str">
            <v>528205</v>
          </cell>
          <cell r="C7057" t="str">
            <v>VALVULA DE PE C/CRIVO PORT.DUP.PN10 D=400MM(140KG)</v>
          </cell>
          <cell r="D7057" t="str">
            <v>UN</v>
          </cell>
          <cell r="E7057">
            <v>0</v>
          </cell>
        </row>
        <row r="7058">
          <cell r="B7058" t="str">
            <v>528206</v>
          </cell>
          <cell r="C7058" t="str">
            <v>VALVULA DE PE C/CRIVO PORT.DUP.PN10 D=450MM(182KG)</v>
          </cell>
          <cell r="D7058" t="str">
            <v>UN</v>
          </cell>
          <cell r="E7058">
            <v>0</v>
          </cell>
        </row>
        <row r="7059">
          <cell r="B7059" t="str">
            <v>528207</v>
          </cell>
          <cell r="C7059" t="str">
            <v>VALVULA DE PE C/CRIVO PORT.DUP.PN10 D=500MM(200KG)</v>
          </cell>
          <cell r="D7059" t="str">
            <v>UN</v>
          </cell>
          <cell r="E7059">
            <v>0</v>
          </cell>
        </row>
        <row r="7060">
          <cell r="B7060" t="str">
            <v>528208</v>
          </cell>
          <cell r="C7060" t="str">
            <v>VALVULA DE PE C/CRIVO PORT.DUP.PN10 D=600MM(285KG)</v>
          </cell>
          <cell r="D7060" t="str">
            <v>UN</v>
          </cell>
          <cell r="E7060">
            <v>0</v>
          </cell>
        </row>
        <row r="7061">
          <cell r="B7061" t="str">
            <v>528209</v>
          </cell>
          <cell r="C7061" t="str">
            <v>VALVULA DE PE C/CRIVO PORT.DUP.PN16 D=100MM(18KG)</v>
          </cell>
          <cell r="D7061" t="str">
            <v>UN</v>
          </cell>
          <cell r="E7061">
            <v>0</v>
          </cell>
        </row>
        <row r="7062">
          <cell r="B7062" t="str">
            <v>528210</v>
          </cell>
          <cell r="C7062" t="str">
            <v>VALVULA DE PE C/CRIVO PORT.DUP.PN16 D=150MM(30KG)</v>
          </cell>
          <cell r="D7062" t="str">
            <v>UN</v>
          </cell>
          <cell r="E7062">
            <v>0</v>
          </cell>
        </row>
        <row r="7063">
          <cell r="B7063" t="str">
            <v>528211</v>
          </cell>
          <cell r="C7063" t="str">
            <v>VALVULA DE PE C/CRIVO PORT.DUP.PN16 D=200MM(48KG)</v>
          </cell>
          <cell r="D7063" t="str">
            <v>UN</v>
          </cell>
          <cell r="E7063">
            <v>0</v>
          </cell>
        </row>
        <row r="7064">
          <cell r="B7064" t="str">
            <v>528212</v>
          </cell>
          <cell r="C7064" t="str">
            <v>VALVULA DE PE C/CRIVO PORT.DUP.PN16 D=250MM(79KG)</v>
          </cell>
          <cell r="D7064" t="str">
            <v>UN</v>
          </cell>
          <cell r="E7064">
            <v>0</v>
          </cell>
        </row>
        <row r="7065">
          <cell r="B7065" t="str">
            <v>528213</v>
          </cell>
          <cell r="C7065" t="str">
            <v>VALVULA DE PE C/CRIVO PORT.DUP.PN16 D=300MM(102KG)</v>
          </cell>
          <cell r="D7065" t="str">
            <v>UN</v>
          </cell>
          <cell r="E7065">
            <v>0</v>
          </cell>
        </row>
        <row r="7066">
          <cell r="B7066" t="str">
            <v>528214</v>
          </cell>
          <cell r="C7066" t="str">
            <v>VALVULA DE PE C/CRIVO PORT.DUP.PN16 D=350MM(116KG)</v>
          </cell>
          <cell r="D7066" t="str">
            <v>UN</v>
          </cell>
          <cell r="E7066">
            <v>0</v>
          </cell>
        </row>
        <row r="7067">
          <cell r="B7067" t="str">
            <v>528215</v>
          </cell>
          <cell r="C7067" t="str">
            <v>VALVULA DE PE C/CRIVO PORT.DUP.PN16 D=400MM(146KG)</v>
          </cell>
          <cell r="D7067" t="str">
            <v>UN</v>
          </cell>
          <cell r="E7067">
            <v>0</v>
          </cell>
        </row>
        <row r="7068">
          <cell r="B7068" t="str">
            <v>528216</v>
          </cell>
          <cell r="C7068" t="str">
            <v>VALVULA DE PE C/CRIVO PORT.DUP.PN16 D=450MM(183KG)</v>
          </cell>
          <cell r="D7068" t="str">
            <v>UN</v>
          </cell>
          <cell r="E7068">
            <v>0</v>
          </cell>
        </row>
        <row r="7069">
          <cell r="B7069" t="str">
            <v>528217</v>
          </cell>
          <cell r="C7069" t="str">
            <v>VALVULA DE PE C/CRIVO PORT.DUP.PN16 D=500MM(215KG)</v>
          </cell>
          <cell r="D7069" t="str">
            <v>UN</v>
          </cell>
          <cell r="E7069">
            <v>0</v>
          </cell>
        </row>
        <row r="7070">
          <cell r="B7070" t="str">
            <v>528218</v>
          </cell>
          <cell r="C7070" t="str">
            <v>VALVULA DE PE C/CRIVO PORT.DUP.PN16 D=600MM(311KG)</v>
          </cell>
          <cell r="D7070" t="str">
            <v>UN</v>
          </cell>
          <cell r="E7070">
            <v>0</v>
          </cell>
        </row>
        <row r="7072">
          <cell r="B7072" t="str">
            <v>528300</v>
          </cell>
          <cell r="C7072" t="str">
            <v>VALV. BORB. AWWA COROA/SEM FIM CAB. (SETOR ABDIB GLOBAL 40%; C32 - FERRO/ACO/DERIV. 60%)</v>
          </cell>
        </row>
        <row r="7073">
          <cell r="B7073" t="str">
            <v>528301</v>
          </cell>
          <cell r="C7073" t="str">
            <v>VALV. BORB. AWWA COROA/SEM FIM CAB.PN10 D=200MM</v>
          </cell>
          <cell r="D7073" t="str">
            <v>UN</v>
          </cell>
          <cell r="E7073">
            <v>0</v>
          </cell>
        </row>
        <row r="7074">
          <cell r="B7074" t="str">
            <v>528302</v>
          </cell>
          <cell r="C7074" t="str">
            <v>VALV. BORB. AWWA COROA/SEM FIM CAB.PN10 D=250MM</v>
          </cell>
          <cell r="D7074" t="str">
            <v>UN</v>
          </cell>
          <cell r="E7074">
            <v>0</v>
          </cell>
        </row>
        <row r="7075">
          <cell r="B7075" t="str">
            <v>528303</v>
          </cell>
          <cell r="C7075" t="str">
            <v>VALV. BORB. AWWA COROA/SEM FIM CAB.PN10 D=300MM</v>
          </cell>
          <cell r="D7075" t="str">
            <v>UN</v>
          </cell>
          <cell r="E7075">
            <v>0</v>
          </cell>
        </row>
        <row r="7076">
          <cell r="B7076" t="str">
            <v>528304</v>
          </cell>
          <cell r="C7076" t="str">
            <v>VALV. BORB. AWWA COROA/SEM FIM CAB.PN10 D=350MM</v>
          </cell>
          <cell r="D7076" t="str">
            <v>UN</v>
          </cell>
          <cell r="E7076">
            <v>0</v>
          </cell>
        </row>
        <row r="7077">
          <cell r="B7077" t="str">
            <v>528305</v>
          </cell>
          <cell r="C7077" t="str">
            <v>VALV. BORB. AWWA COROA/SEM FIM CAB.PN10 D=400MM</v>
          </cell>
          <cell r="D7077" t="str">
            <v>UN</v>
          </cell>
          <cell r="E7077">
            <v>0</v>
          </cell>
        </row>
        <row r="7078">
          <cell r="B7078" t="str">
            <v>528306</v>
          </cell>
          <cell r="C7078" t="str">
            <v>VALV. BORB. AWWA COROA/SEM FIM CAB.PN10 D=450MM</v>
          </cell>
          <cell r="D7078" t="str">
            <v>UN</v>
          </cell>
          <cell r="E7078">
            <v>0</v>
          </cell>
        </row>
        <row r="7079">
          <cell r="B7079" t="str">
            <v>528307</v>
          </cell>
          <cell r="C7079" t="str">
            <v>VALV. BORB. AWWA COROA/SEM FIM CAB.PN10 D=500MM</v>
          </cell>
          <cell r="D7079" t="str">
            <v>UN</v>
          </cell>
          <cell r="E7079">
            <v>0</v>
          </cell>
        </row>
        <row r="7080">
          <cell r="B7080" t="str">
            <v>528308</v>
          </cell>
          <cell r="C7080" t="str">
            <v>VALV. BORB. AWWA COROA/SEM FIM CAB.PN10 D=600MM</v>
          </cell>
          <cell r="D7080" t="str">
            <v>UN</v>
          </cell>
          <cell r="E7080">
            <v>0</v>
          </cell>
        </row>
        <row r="7081">
          <cell r="B7081" t="str">
            <v>528309</v>
          </cell>
          <cell r="C7081" t="str">
            <v>VALV. BORB. AWWA COROA/SEM FIM VOL.PN10 D=200MM</v>
          </cell>
          <cell r="D7081" t="str">
            <v>UN</v>
          </cell>
          <cell r="E7081">
            <v>0</v>
          </cell>
        </row>
        <row r="7082">
          <cell r="B7082" t="str">
            <v>528310</v>
          </cell>
          <cell r="C7082" t="str">
            <v>VALV. BORB. AWWA COROA/SEM FIM VOL.PN10 D=250MM</v>
          </cell>
          <cell r="D7082" t="str">
            <v>UN</v>
          </cell>
          <cell r="E7082">
            <v>0</v>
          </cell>
        </row>
        <row r="7083">
          <cell r="B7083" t="str">
            <v>528311</v>
          </cell>
          <cell r="C7083" t="str">
            <v>VALV. BORB. AWWA COROA/SEM FIM VOL.PN10 D=300MM</v>
          </cell>
          <cell r="D7083" t="str">
            <v>UN</v>
          </cell>
          <cell r="E7083">
            <v>0</v>
          </cell>
        </row>
        <row r="7084">
          <cell r="B7084" t="str">
            <v>528312</v>
          </cell>
          <cell r="C7084" t="str">
            <v>VALV. BORB. AWWA COROA/SEM FIM VOL.PN10 D=400MM</v>
          </cell>
          <cell r="D7084" t="str">
            <v>UN</v>
          </cell>
          <cell r="E7084">
            <v>0</v>
          </cell>
        </row>
        <row r="7085">
          <cell r="B7085" t="str">
            <v>528313</v>
          </cell>
          <cell r="C7085" t="str">
            <v>VALV. BORB. AWWA COROA/SEM FIM VOL.PN10 D=350MM</v>
          </cell>
          <cell r="D7085" t="str">
            <v>UN</v>
          </cell>
          <cell r="E7085">
            <v>0</v>
          </cell>
        </row>
        <row r="7086">
          <cell r="B7086" t="str">
            <v>528314</v>
          </cell>
          <cell r="C7086" t="str">
            <v>VALV. BORB. AWWA COROA/SEM FIM VOL.PN10 D=450MM</v>
          </cell>
          <cell r="D7086" t="str">
            <v>UN</v>
          </cell>
          <cell r="E7086">
            <v>0</v>
          </cell>
        </row>
        <row r="7087">
          <cell r="B7087" t="str">
            <v>528315</v>
          </cell>
          <cell r="C7087" t="str">
            <v>VALV. BORB. AWWA COROA/SEM FIM VOL.PN10 D=500MM</v>
          </cell>
          <cell r="D7087" t="str">
            <v>UN</v>
          </cell>
          <cell r="E7087">
            <v>0</v>
          </cell>
        </row>
        <row r="7088">
          <cell r="B7088" t="str">
            <v>528316</v>
          </cell>
          <cell r="C7088" t="str">
            <v>VALV. BORB. AWWA COROA/SEM FIM VOL.PN10 D=600MM</v>
          </cell>
          <cell r="D7088" t="str">
            <v>UN</v>
          </cell>
          <cell r="E7088">
            <v>0</v>
          </cell>
        </row>
        <row r="7090">
          <cell r="B7090" t="str">
            <v>528400</v>
          </cell>
          <cell r="C7090" t="str">
            <v>VALV. BORB. AWWA PORCA VIAJ. CAB. (SETOR ABDIB GLOBAL 40%; C32 - FERRO/ACO/DERIV. 60%)</v>
          </cell>
        </row>
        <row r="7091">
          <cell r="B7091" t="str">
            <v>528401</v>
          </cell>
          <cell r="C7091" t="str">
            <v>VALV. BORB. AWWA PORCA VIAJ. CAB.PN10 D=200MM</v>
          </cell>
          <cell r="D7091" t="str">
            <v>UN</v>
          </cell>
          <cell r="E7091">
            <v>0</v>
          </cell>
        </row>
        <row r="7092">
          <cell r="B7092" t="str">
            <v>528402</v>
          </cell>
          <cell r="C7092" t="str">
            <v>VALV. BORB. AWWA PORCA VIAJ. CAB.PN10 D=250MM</v>
          </cell>
          <cell r="D7092" t="str">
            <v>UN</v>
          </cell>
          <cell r="E7092">
            <v>0</v>
          </cell>
        </row>
        <row r="7093">
          <cell r="B7093" t="str">
            <v>528403</v>
          </cell>
          <cell r="C7093" t="str">
            <v>VALV. BORB. AWWA PORCA VIAJ. CAB.PN10 D=300MM</v>
          </cell>
          <cell r="D7093" t="str">
            <v>UN</v>
          </cell>
          <cell r="E7093">
            <v>0</v>
          </cell>
        </row>
        <row r="7094">
          <cell r="B7094" t="str">
            <v>528404</v>
          </cell>
          <cell r="C7094" t="str">
            <v>VALV. BORB. AWWA PORCA VIAJ. CAB.PN10 D=350MM</v>
          </cell>
          <cell r="D7094" t="str">
            <v>UN</v>
          </cell>
          <cell r="E7094">
            <v>0</v>
          </cell>
        </row>
        <row r="7095">
          <cell r="B7095" t="str">
            <v>528405</v>
          </cell>
          <cell r="C7095" t="str">
            <v>VALV. BORB. AWWA PORCA VIAJ. CAB.PN10 D=400MM</v>
          </cell>
          <cell r="D7095" t="str">
            <v>UN</v>
          </cell>
          <cell r="E7095">
            <v>0</v>
          </cell>
        </row>
        <row r="7096">
          <cell r="B7096" t="str">
            <v>528406</v>
          </cell>
          <cell r="C7096" t="str">
            <v>VALV. BORB. AWWA PORCA VIAJ. CAB.PN10 D=450MM</v>
          </cell>
          <cell r="D7096" t="str">
            <v>UN</v>
          </cell>
          <cell r="E7096">
            <v>0</v>
          </cell>
        </row>
        <row r="7097">
          <cell r="B7097" t="str">
            <v>528407</v>
          </cell>
          <cell r="C7097" t="str">
            <v>VALV. BORB. AWWA PORCA VIAJ. CAB.PN10 D=500MM</v>
          </cell>
          <cell r="D7097" t="str">
            <v>UN</v>
          </cell>
          <cell r="E7097">
            <v>0</v>
          </cell>
        </row>
        <row r="7098">
          <cell r="B7098" t="str">
            <v>528408</v>
          </cell>
          <cell r="C7098" t="str">
            <v>VALV. BORB. AWWA PORCA VIAJ. CAB.PN10 D=600MM</v>
          </cell>
          <cell r="D7098" t="str">
            <v>UN</v>
          </cell>
          <cell r="E7098">
            <v>0</v>
          </cell>
        </row>
        <row r="7099">
          <cell r="B7099" t="str">
            <v>528409</v>
          </cell>
          <cell r="C7099" t="str">
            <v>VALV. BORB. AWWA PORCA VIAJ. CAB.PN10 D=700MM</v>
          </cell>
          <cell r="D7099" t="str">
            <v>UN</v>
          </cell>
          <cell r="E7099">
            <v>0</v>
          </cell>
        </row>
        <row r="7100">
          <cell r="B7100" t="str">
            <v>528410</v>
          </cell>
          <cell r="C7100" t="str">
            <v>VALV. BORB. AWWA PORCA VIAJ. CAB.PN10 D=750MM</v>
          </cell>
          <cell r="D7100" t="str">
            <v>UN</v>
          </cell>
          <cell r="E7100">
            <v>0</v>
          </cell>
        </row>
        <row r="7101">
          <cell r="B7101" t="str">
            <v>528411</v>
          </cell>
          <cell r="C7101" t="str">
            <v>VALV. BORB. AWWA PORCA VIAJ. CAB.PN10 D=800MM</v>
          </cell>
          <cell r="D7101" t="str">
            <v>UN</v>
          </cell>
          <cell r="E7101">
            <v>0</v>
          </cell>
        </row>
        <row r="7102">
          <cell r="B7102" t="str">
            <v>528412</v>
          </cell>
          <cell r="C7102" t="str">
            <v>VALV. BORB. AWWA PORCA VIAJ. CAB.PN10 D=900MM</v>
          </cell>
          <cell r="D7102" t="str">
            <v>UN</v>
          </cell>
          <cell r="E7102">
            <v>0</v>
          </cell>
        </row>
        <row r="7103">
          <cell r="B7103" t="str">
            <v>528413</v>
          </cell>
          <cell r="C7103" t="str">
            <v>VALV. BORB. AWWA PORCA VIAJ. CAB.PN10 D=1000MM</v>
          </cell>
          <cell r="D7103" t="str">
            <v>UN</v>
          </cell>
          <cell r="E7103">
            <v>0</v>
          </cell>
        </row>
        <row r="7104">
          <cell r="B7104" t="str">
            <v>528414</v>
          </cell>
          <cell r="C7104" t="str">
            <v>VALV. BORB. AWWA PORCA VIAJ. CAB.PN10 D=1200MM</v>
          </cell>
          <cell r="D7104" t="str">
            <v>UN</v>
          </cell>
          <cell r="E7104">
            <v>0</v>
          </cell>
        </row>
        <row r="7105">
          <cell r="B7105" t="str">
            <v>528415</v>
          </cell>
          <cell r="C7105" t="str">
            <v>VALV. BORB. AWWA PORCA VIAJ. VOL.PN10 D=200MM</v>
          </cell>
          <cell r="D7105" t="str">
            <v>UN</v>
          </cell>
          <cell r="E7105">
            <v>0</v>
          </cell>
        </row>
        <row r="7106">
          <cell r="B7106" t="str">
            <v>528416</v>
          </cell>
          <cell r="C7106" t="str">
            <v>VALV. BORB. AWWA PORCA VIAJ. VOL.PN10 D=250MM</v>
          </cell>
          <cell r="D7106" t="str">
            <v>UN</v>
          </cell>
          <cell r="E7106">
            <v>0</v>
          </cell>
        </row>
        <row r="7107">
          <cell r="B7107" t="str">
            <v>528417</v>
          </cell>
          <cell r="C7107" t="str">
            <v>VALV. BORB. AWWA PORCA VIAJ. VOL.PN10 D=300MM</v>
          </cell>
          <cell r="D7107" t="str">
            <v>UN</v>
          </cell>
          <cell r="E7107">
            <v>0</v>
          </cell>
        </row>
        <row r="7108">
          <cell r="B7108" t="str">
            <v>528418</v>
          </cell>
          <cell r="C7108" t="str">
            <v>VALV. BORB. AWWA PORCA VIAJ. VOL.PN10 D=350MM</v>
          </cell>
          <cell r="D7108" t="str">
            <v>UN</v>
          </cell>
          <cell r="E7108">
            <v>0</v>
          </cell>
        </row>
        <row r="7109">
          <cell r="B7109" t="str">
            <v>528419</v>
          </cell>
          <cell r="C7109" t="str">
            <v>VALV. BORB. AWWA PORCA VIAJ. VOL.PN10 D=400MM</v>
          </cell>
          <cell r="D7109" t="str">
            <v>UN</v>
          </cell>
          <cell r="E7109">
            <v>0</v>
          </cell>
        </row>
        <row r="7110">
          <cell r="B7110" t="str">
            <v>528420</v>
          </cell>
          <cell r="C7110" t="str">
            <v>VALV. BORB. AWWA PORCA VIAJ. VOL.PN10 D=450MM</v>
          </cell>
          <cell r="D7110" t="str">
            <v>UN</v>
          </cell>
          <cell r="E7110">
            <v>0</v>
          </cell>
        </row>
        <row r="7111">
          <cell r="B7111" t="str">
            <v>528421</v>
          </cell>
          <cell r="C7111" t="str">
            <v>VALV. BORB. AWWA PORCA VIAJ. VOL.PN10 D=500MM</v>
          </cell>
          <cell r="D7111" t="str">
            <v>UN</v>
          </cell>
          <cell r="E7111">
            <v>0</v>
          </cell>
        </row>
        <row r="7112">
          <cell r="B7112" t="str">
            <v>528422</v>
          </cell>
          <cell r="C7112" t="str">
            <v>VALV. BORB. AWWA PORCA VIAJ. VOL.PN10 D=600MM</v>
          </cell>
          <cell r="D7112" t="str">
            <v>UN</v>
          </cell>
          <cell r="E7112">
            <v>0</v>
          </cell>
        </row>
        <row r="7113">
          <cell r="B7113" t="str">
            <v>528423</v>
          </cell>
          <cell r="C7113" t="str">
            <v>VALV. BORB. AWWA PORCA VIAJ. VOL.PN10 D=700MM</v>
          </cell>
          <cell r="D7113" t="str">
            <v>UN</v>
          </cell>
          <cell r="E7113">
            <v>0</v>
          </cell>
        </row>
        <row r="7114">
          <cell r="B7114" t="str">
            <v>528424</v>
          </cell>
          <cell r="C7114" t="str">
            <v>VALV. BORB. AWWA PORCA VIAJ. VOL.PN10 D=750MM</v>
          </cell>
          <cell r="D7114" t="str">
            <v>UN</v>
          </cell>
          <cell r="E7114">
            <v>0</v>
          </cell>
        </row>
        <row r="7115">
          <cell r="B7115" t="str">
            <v>528425</v>
          </cell>
          <cell r="C7115" t="str">
            <v>VALV. BORB. AWWA PORCA VIAJ. VOL.PN10 D=800MM</v>
          </cell>
          <cell r="D7115" t="str">
            <v>UN</v>
          </cell>
          <cell r="E7115">
            <v>0</v>
          </cell>
        </row>
        <row r="7116">
          <cell r="B7116" t="str">
            <v>528426</v>
          </cell>
          <cell r="C7116" t="str">
            <v>VALV. BORB. AWWA PORCA VIAJ. VOL.PN10 D=900MM</v>
          </cell>
          <cell r="D7116" t="str">
            <v>UN</v>
          </cell>
          <cell r="E7116">
            <v>0</v>
          </cell>
        </row>
        <row r="7117">
          <cell r="B7117" t="str">
            <v>528427</v>
          </cell>
          <cell r="C7117" t="str">
            <v>VALV. BORB. AWWA PORCA VIAJ. VOL.PN10 D=1000MM</v>
          </cell>
          <cell r="D7117" t="str">
            <v>UN</v>
          </cell>
          <cell r="E7117">
            <v>0</v>
          </cell>
        </row>
        <row r="7118">
          <cell r="B7118" t="str">
            <v>528428</v>
          </cell>
          <cell r="C7118" t="str">
            <v>VALV. BORB. AWWA PORCA VIAJ. VOL.PN10 D=1200MM</v>
          </cell>
          <cell r="D7118" t="str">
            <v>UN</v>
          </cell>
          <cell r="E7118">
            <v>0</v>
          </cell>
        </row>
        <row r="7120">
          <cell r="B7120" t="str">
            <v>528500</v>
          </cell>
          <cell r="C7120" t="str">
            <v>VALV. BORB. LUG COROA SEM/FIM  (SETOR ABDIB GLOBAL 40%; C32 - FERRO/ACO/DERIV. 60%)</v>
          </cell>
        </row>
        <row r="7121">
          <cell r="B7121" t="str">
            <v>528501</v>
          </cell>
          <cell r="C7121" t="str">
            <v>VALV. BORB. LUG COROA SEM/FIM CAB. PN10 D=150MM</v>
          </cell>
          <cell r="D7121" t="str">
            <v>UN</v>
          </cell>
          <cell r="E7121">
            <v>0</v>
          </cell>
        </row>
        <row r="7122">
          <cell r="B7122" t="str">
            <v>528502</v>
          </cell>
          <cell r="C7122" t="str">
            <v>VALV. BORB. LUG COROA SEM/FIM CAB. PN10 D=200MM</v>
          </cell>
          <cell r="D7122" t="str">
            <v>UN</v>
          </cell>
          <cell r="E7122">
            <v>0</v>
          </cell>
        </row>
        <row r="7123">
          <cell r="B7123" t="str">
            <v>528503</v>
          </cell>
          <cell r="C7123" t="str">
            <v>VALV. BORB. LUG COROA SEM/FIM CAB. PN10 D=250MM</v>
          </cell>
          <cell r="D7123" t="str">
            <v>UN</v>
          </cell>
          <cell r="E7123">
            <v>0</v>
          </cell>
        </row>
        <row r="7124">
          <cell r="B7124" t="str">
            <v>528504</v>
          </cell>
          <cell r="C7124" t="str">
            <v>VALV. BORB. LUG COROA SEM/FIM CAB. PN10 D=300MM</v>
          </cell>
          <cell r="D7124" t="str">
            <v>UN</v>
          </cell>
          <cell r="E7124">
            <v>0</v>
          </cell>
        </row>
        <row r="7125">
          <cell r="B7125" t="str">
            <v>528505</v>
          </cell>
          <cell r="C7125" t="str">
            <v>VALV. BORB. LUG COROA SEM/FIM CAB. PN10 D=350MM</v>
          </cell>
          <cell r="D7125" t="str">
            <v>UN</v>
          </cell>
          <cell r="E7125">
            <v>0</v>
          </cell>
        </row>
        <row r="7126">
          <cell r="B7126" t="str">
            <v>528506</v>
          </cell>
          <cell r="C7126" t="str">
            <v>VALV. BORB. LUG COROA SEM/FIM CAB. PN10 D=400MM</v>
          </cell>
          <cell r="D7126" t="str">
            <v>UN</v>
          </cell>
          <cell r="E7126">
            <v>0</v>
          </cell>
        </row>
        <row r="7127">
          <cell r="B7127" t="str">
            <v>528507</v>
          </cell>
          <cell r="C7127" t="str">
            <v>VALV. BORB. LUG COROA SEM/FIM CAB. PN10 D=450MM</v>
          </cell>
          <cell r="D7127" t="str">
            <v>UN</v>
          </cell>
          <cell r="E7127">
            <v>0</v>
          </cell>
        </row>
        <row r="7128">
          <cell r="B7128" t="str">
            <v>528508</v>
          </cell>
          <cell r="C7128" t="str">
            <v>VALV. BORB. LUG COROA SEM/FIM CAB. PN10 D=500MM</v>
          </cell>
          <cell r="D7128" t="str">
            <v>UN</v>
          </cell>
          <cell r="E7128">
            <v>0</v>
          </cell>
        </row>
        <row r="7129">
          <cell r="B7129" t="str">
            <v>528509</v>
          </cell>
          <cell r="C7129" t="str">
            <v>VALV. BORB. LUG COROA SEM/FIM CAB. PN10 D=600MM</v>
          </cell>
          <cell r="D7129" t="str">
            <v>UN</v>
          </cell>
          <cell r="E7129">
            <v>0</v>
          </cell>
        </row>
        <row r="7130">
          <cell r="B7130" t="str">
            <v>528510</v>
          </cell>
          <cell r="C7130" t="str">
            <v>VALV. BORB. LUG COROA SEM/FIM VOL. PN10 D=150MM</v>
          </cell>
          <cell r="D7130" t="str">
            <v>UN</v>
          </cell>
          <cell r="E7130">
            <v>0</v>
          </cell>
        </row>
        <row r="7131">
          <cell r="B7131" t="str">
            <v>528511</v>
          </cell>
          <cell r="C7131" t="str">
            <v>VALV. BORB. LUG COROA SEM/FIM VOL. PN10 D=200MM</v>
          </cell>
          <cell r="D7131" t="str">
            <v>UN</v>
          </cell>
          <cell r="E7131">
            <v>0</v>
          </cell>
        </row>
        <row r="7132">
          <cell r="B7132" t="str">
            <v>528512</v>
          </cell>
          <cell r="C7132" t="str">
            <v>VALV. BORB. LUG COROA SEM/FIM VOL. PN10 D=250MM</v>
          </cell>
          <cell r="D7132" t="str">
            <v>UN</v>
          </cell>
          <cell r="E7132">
            <v>0</v>
          </cell>
        </row>
        <row r="7133">
          <cell r="B7133" t="str">
            <v>528513</v>
          </cell>
          <cell r="C7133" t="str">
            <v>VALV. BORB. LUG COROA SEM/FIM VOL. PN10 D=300MM</v>
          </cell>
          <cell r="D7133" t="str">
            <v>UN</v>
          </cell>
          <cell r="E7133">
            <v>0</v>
          </cell>
        </row>
        <row r="7134">
          <cell r="B7134" t="str">
            <v>528514</v>
          </cell>
          <cell r="C7134" t="str">
            <v>VALV. BORB. LUG COROA SEM/FIM VOL. PN10 D=350MM</v>
          </cell>
          <cell r="D7134" t="str">
            <v>UN</v>
          </cell>
          <cell r="E7134">
            <v>0</v>
          </cell>
        </row>
        <row r="7135">
          <cell r="B7135" t="str">
            <v>528515</v>
          </cell>
          <cell r="C7135" t="str">
            <v>VALV. BORB. LUG COROA SEM/FIM VOL. PN10 D=400MM</v>
          </cell>
          <cell r="D7135" t="str">
            <v>UN</v>
          </cell>
          <cell r="E7135">
            <v>0</v>
          </cell>
        </row>
        <row r="7136">
          <cell r="B7136" t="str">
            <v>528516</v>
          </cell>
          <cell r="C7136" t="str">
            <v>VALV. BORB. LUG COROA SEM/FIM VOL. PN10 D=450MM</v>
          </cell>
          <cell r="D7136" t="str">
            <v>UN</v>
          </cell>
          <cell r="E7136">
            <v>0</v>
          </cell>
        </row>
        <row r="7137">
          <cell r="B7137" t="str">
            <v>528517</v>
          </cell>
          <cell r="C7137" t="str">
            <v>VALV. BORB. LUG COROA SEM/FIM VOL. PN10 D=500MM</v>
          </cell>
          <cell r="D7137" t="str">
            <v>UN</v>
          </cell>
          <cell r="E7137">
            <v>0</v>
          </cell>
        </row>
        <row r="7138">
          <cell r="B7138" t="str">
            <v>528518</v>
          </cell>
          <cell r="C7138" t="str">
            <v>VALV. BORB. LUG COROA SEM/FIM VOL. PN10 D=600MM</v>
          </cell>
          <cell r="D7138" t="str">
            <v>UN</v>
          </cell>
          <cell r="E7138">
            <v>0</v>
          </cell>
        </row>
        <row r="7140">
          <cell r="B7140" t="str">
            <v>528600</v>
          </cell>
          <cell r="C7140" t="str">
            <v>VALV. BORB. WAFER COROA SEM/FIM (SETOR ABDIB GLOBAL 40%; C32 - FERRO/ACO/DERIV. 60%)</v>
          </cell>
        </row>
        <row r="7141">
          <cell r="B7141" t="str">
            <v>528601</v>
          </cell>
          <cell r="C7141" t="str">
            <v>VALV. BORB. WAFER COROA SEM/FIM CAB. PN10 D=150MM</v>
          </cell>
          <cell r="D7141" t="str">
            <v>UN</v>
          </cell>
          <cell r="E7141">
            <v>0</v>
          </cell>
        </row>
        <row r="7142">
          <cell r="B7142" t="str">
            <v>528602</v>
          </cell>
          <cell r="C7142" t="str">
            <v>VALV. BORB. WAFER COROA SEM/FIM CAB. PN10 D=200MM</v>
          </cell>
          <cell r="D7142" t="str">
            <v>UN</v>
          </cell>
          <cell r="E7142">
            <v>0</v>
          </cell>
        </row>
        <row r="7143">
          <cell r="B7143" t="str">
            <v>528603</v>
          </cell>
          <cell r="C7143" t="str">
            <v>VALV. BORB. WAFER COROA SEM/FIM CAB. PN10 D=250MM</v>
          </cell>
          <cell r="D7143" t="str">
            <v>UN</v>
          </cell>
          <cell r="E7143">
            <v>0</v>
          </cell>
        </row>
        <row r="7144">
          <cell r="B7144" t="str">
            <v>528604</v>
          </cell>
          <cell r="C7144" t="str">
            <v>VALV. BORB. WAFER COROA SEM/FIM CAB. PN10 D=300MM</v>
          </cell>
          <cell r="D7144" t="str">
            <v>UN</v>
          </cell>
          <cell r="E7144">
            <v>0</v>
          </cell>
        </row>
        <row r="7145">
          <cell r="B7145" t="str">
            <v>528605</v>
          </cell>
          <cell r="C7145" t="str">
            <v>VALV. BORB. WAFER COROA SEM/FIM CAB. PN10 D=350MM</v>
          </cell>
          <cell r="D7145" t="str">
            <v>UN</v>
          </cell>
          <cell r="E7145">
            <v>0</v>
          </cell>
        </row>
        <row r="7146">
          <cell r="B7146" t="str">
            <v>528606</v>
          </cell>
          <cell r="C7146" t="str">
            <v>VALV. BORB. WAFER COROA SEM/FIM CAB. PN10 D=400MM</v>
          </cell>
          <cell r="D7146" t="str">
            <v>UN</v>
          </cell>
          <cell r="E7146">
            <v>0</v>
          </cell>
        </row>
        <row r="7147">
          <cell r="B7147" t="str">
            <v>528607</v>
          </cell>
          <cell r="C7147" t="str">
            <v>VALV. BORB. WAFER COROA SEM/FIM CAB. PN10 D=450MM</v>
          </cell>
          <cell r="D7147" t="str">
            <v>UN</v>
          </cell>
          <cell r="E7147">
            <v>0</v>
          </cell>
        </row>
        <row r="7148">
          <cell r="B7148" t="str">
            <v>528608</v>
          </cell>
          <cell r="C7148" t="str">
            <v>VALV. BORB. WAFER COROA SEM/FIM CAB. PN10 D=500MM</v>
          </cell>
          <cell r="D7148" t="str">
            <v>UN</v>
          </cell>
          <cell r="E7148">
            <v>0</v>
          </cell>
        </row>
        <row r="7149">
          <cell r="B7149" t="str">
            <v>528609</v>
          </cell>
          <cell r="C7149" t="str">
            <v>VALV. BORB. WAFER COROA SEM/FIM CAB. PN10 D=600MM</v>
          </cell>
          <cell r="D7149" t="str">
            <v>UN</v>
          </cell>
          <cell r="E7149">
            <v>0</v>
          </cell>
        </row>
        <row r="7150">
          <cell r="B7150" t="str">
            <v>528610</v>
          </cell>
          <cell r="C7150" t="str">
            <v>VALV. BORB. WAFER COROA SEM/FIM VOL. PN10 D=150MM</v>
          </cell>
          <cell r="D7150" t="str">
            <v>UN</v>
          </cell>
          <cell r="E7150">
            <v>0</v>
          </cell>
        </row>
        <row r="7151">
          <cell r="B7151" t="str">
            <v>528611</v>
          </cell>
          <cell r="C7151" t="str">
            <v>VALV. BORB. WAFER COROA SEM/FIM VOL. PN10 D=200MM</v>
          </cell>
          <cell r="D7151" t="str">
            <v>UN</v>
          </cell>
          <cell r="E7151">
            <v>0</v>
          </cell>
        </row>
        <row r="7152">
          <cell r="B7152" t="str">
            <v>528612</v>
          </cell>
          <cell r="C7152" t="str">
            <v>VALV. BORB. WAFER COROA SEM/FIM VOL. PN10 D=250MM</v>
          </cell>
          <cell r="D7152" t="str">
            <v>UN</v>
          </cell>
          <cell r="E7152">
            <v>0</v>
          </cell>
        </row>
        <row r="7153">
          <cell r="B7153" t="str">
            <v>528613</v>
          </cell>
          <cell r="C7153" t="str">
            <v>VALV. BORB. WAFER COROA SEM/FIM VOL. PN10 D=300MM</v>
          </cell>
          <cell r="D7153" t="str">
            <v>UN</v>
          </cell>
          <cell r="E7153">
            <v>0</v>
          </cell>
        </row>
        <row r="7154">
          <cell r="B7154" t="str">
            <v>528614</v>
          </cell>
          <cell r="C7154" t="str">
            <v>VALV. BORB. WAFER COROA SEM/FIM VOL. PN10 D=350MM</v>
          </cell>
          <cell r="D7154" t="str">
            <v>UN</v>
          </cell>
          <cell r="E7154">
            <v>0</v>
          </cell>
        </row>
        <row r="7155">
          <cell r="B7155" t="str">
            <v>528615</v>
          </cell>
          <cell r="C7155" t="str">
            <v>VALV. BORB. WAFER COROA SEM/FIM VOL. PN10 D=400MM</v>
          </cell>
          <cell r="D7155" t="str">
            <v>UN</v>
          </cell>
          <cell r="E7155">
            <v>0</v>
          </cell>
        </row>
        <row r="7156">
          <cell r="B7156" t="str">
            <v>528616</v>
          </cell>
          <cell r="C7156" t="str">
            <v>VALV. BORB. WAFER COROA SEM/FIM VOL. PN10 D=450MM</v>
          </cell>
          <cell r="D7156" t="str">
            <v>UN</v>
          </cell>
          <cell r="E7156">
            <v>0</v>
          </cell>
        </row>
        <row r="7157">
          <cell r="B7157" t="str">
            <v>528617</v>
          </cell>
          <cell r="C7157" t="str">
            <v>VALV. BORB. WAFER COROA SEM/FIM VOL. PN10 D=500MM</v>
          </cell>
          <cell r="D7157" t="str">
            <v>UN</v>
          </cell>
          <cell r="E7157">
            <v>0</v>
          </cell>
        </row>
        <row r="7158">
          <cell r="B7158" t="str">
            <v>528618</v>
          </cell>
          <cell r="C7158" t="str">
            <v>VALV. BORB. WAFER COROA SEM/FIM VOL. PN10 D=600MM</v>
          </cell>
          <cell r="D7158" t="str">
            <v>UN</v>
          </cell>
          <cell r="E7158">
            <v>0</v>
          </cell>
        </row>
        <row r="7160">
          <cell r="B7160" t="str">
            <v>528700</v>
          </cell>
          <cell r="C7160" t="str">
            <v>VALV. BORB. AWWA COROA/SEM FIM (SETOR ABDIB GLOBAL 40%; C32 - FERRO/ACO/DERIV. 60%)</v>
          </cell>
        </row>
        <row r="7161">
          <cell r="B7161" t="str">
            <v>528701</v>
          </cell>
          <cell r="C7161" t="str">
            <v>VALV. BORB. AWWA COROA/SEM FIM CAB.PN16 D=75MM</v>
          </cell>
          <cell r="D7161" t="str">
            <v>UN</v>
          </cell>
          <cell r="E7161">
            <v>0</v>
          </cell>
        </row>
        <row r="7162">
          <cell r="B7162" t="str">
            <v>528702</v>
          </cell>
          <cell r="C7162" t="str">
            <v>VALV. BORB. AWWA COROA/SEM FIM CAB.PN16 D=100MM</v>
          </cell>
          <cell r="D7162" t="str">
            <v>UN</v>
          </cell>
          <cell r="E7162">
            <v>0</v>
          </cell>
        </row>
        <row r="7163">
          <cell r="B7163" t="str">
            <v>528703</v>
          </cell>
          <cell r="C7163" t="str">
            <v>VALV. BORB. AWWA COROA/SEM FIM CAB.PN16 D=150MM</v>
          </cell>
          <cell r="D7163" t="str">
            <v>UN</v>
          </cell>
          <cell r="E7163">
            <v>0</v>
          </cell>
        </row>
        <row r="7164">
          <cell r="B7164" t="str">
            <v>528704</v>
          </cell>
          <cell r="C7164" t="str">
            <v>VALV. BORB. AWWA COROA/SEM FIM CAB.PN16 D=200MM</v>
          </cell>
          <cell r="D7164" t="str">
            <v>UN</v>
          </cell>
          <cell r="E7164">
            <v>0</v>
          </cell>
        </row>
        <row r="7165">
          <cell r="B7165" t="str">
            <v>528705</v>
          </cell>
          <cell r="C7165" t="str">
            <v>VALV. BORB. AWWA COROA/SEM FIM CAB.PN16 D=250MM</v>
          </cell>
          <cell r="D7165" t="str">
            <v>UN</v>
          </cell>
          <cell r="E7165">
            <v>0</v>
          </cell>
        </row>
        <row r="7166">
          <cell r="B7166" t="str">
            <v>528706</v>
          </cell>
          <cell r="C7166" t="str">
            <v>VALV. BORB. AWWA COROA/SEM FIM CAB.PN16 D=300MM</v>
          </cell>
          <cell r="D7166" t="str">
            <v>UN</v>
          </cell>
          <cell r="E7166">
            <v>0</v>
          </cell>
        </row>
        <row r="7167">
          <cell r="B7167" t="str">
            <v>528707</v>
          </cell>
          <cell r="C7167" t="str">
            <v>VALV. BORB. AWWA COROA/SEM FIM CAB.PN16 D=350MM</v>
          </cell>
          <cell r="D7167" t="str">
            <v>UN</v>
          </cell>
          <cell r="E7167">
            <v>0</v>
          </cell>
        </row>
        <row r="7168">
          <cell r="B7168" t="str">
            <v>528708</v>
          </cell>
          <cell r="C7168" t="str">
            <v>VALV. BORB. AWWA COROA/SEM FIM CAB.PN16 D=400MM</v>
          </cell>
          <cell r="D7168" t="str">
            <v>UN</v>
          </cell>
          <cell r="E7168">
            <v>0</v>
          </cell>
        </row>
        <row r="7169">
          <cell r="B7169" t="str">
            <v>528709</v>
          </cell>
          <cell r="C7169" t="str">
            <v>VALV. BORB. AWWA COROA/SEM FIM CAB.PN16 D=450MM</v>
          </cell>
          <cell r="D7169" t="str">
            <v>UN</v>
          </cell>
          <cell r="E7169">
            <v>0</v>
          </cell>
        </row>
        <row r="7170">
          <cell r="B7170" t="str">
            <v>528710</v>
          </cell>
          <cell r="C7170" t="str">
            <v>VALV. BORB. AWWA COROA/SEM FIM VOL.PN16 D=75MM</v>
          </cell>
          <cell r="D7170" t="str">
            <v>UN</v>
          </cell>
          <cell r="E7170">
            <v>0</v>
          </cell>
        </row>
        <row r="7171">
          <cell r="B7171" t="str">
            <v>528711</v>
          </cell>
          <cell r="C7171" t="str">
            <v>VALV. BORB. AWWA COROA/SEM FIM VOL.PN16 D=100MM</v>
          </cell>
          <cell r="D7171" t="str">
            <v>UN</v>
          </cell>
          <cell r="E7171">
            <v>0</v>
          </cell>
        </row>
        <row r="7172">
          <cell r="B7172" t="str">
            <v>528712</v>
          </cell>
          <cell r="C7172" t="str">
            <v>VALV. BORB. AWWA COROA/SEM FIM VOL.PN16 D=150MM</v>
          </cell>
          <cell r="D7172" t="str">
            <v>UN</v>
          </cell>
          <cell r="E7172">
            <v>0</v>
          </cell>
        </row>
        <row r="7173">
          <cell r="B7173" t="str">
            <v>528713</v>
          </cell>
          <cell r="C7173" t="str">
            <v>VALV. BORB. AWWA COROA/SEM FIM VOL.PN16 D=200MM</v>
          </cell>
          <cell r="D7173" t="str">
            <v>UN</v>
          </cell>
          <cell r="E7173">
            <v>0</v>
          </cell>
        </row>
        <row r="7174">
          <cell r="B7174" t="str">
            <v>528714</v>
          </cell>
          <cell r="C7174" t="str">
            <v>VALV. BORB. AWWA COROA/SEM FIM VOL.PN16 D=250MM</v>
          </cell>
          <cell r="D7174" t="str">
            <v>UN</v>
          </cell>
          <cell r="E7174">
            <v>0</v>
          </cell>
        </row>
        <row r="7175">
          <cell r="B7175" t="str">
            <v>528715</v>
          </cell>
          <cell r="C7175" t="str">
            <v>VALV. BORB. AWWA COROA/SEM FIM VOL.PN16 D=300MM</v>
          </cell>
          <cell r="D7175" t="str">
            <v>UN</v>
          </cell>
          <cell r="E7175">
            <v>0</v>
          </cell>
        </row>
        <row r="7176">
          <cell r="B7176" t="str">
            <v>528716</v>
          </cell>
          <cell r="C7176" t="str">
            <v>VALV. BORB. AWWA COROA/SEM FIM VOL.PN16 D=350MM</v>
          </cell>
          <cell r="D7176" t="str">
            <v>UN</v>
          </cell>
          <cell r="E7176">
            <v>0</v>
          </cell>
        </row>
        <row r="7177">
          <cell r="B7177" t="str">
            <v>528717</v>
          </cell>
          <cell r="C7177" t="str">
            <v>VALV. BORB. AWWA COROA/SEM FIM VOL.PN16 D=400MM</v>
          </cell>
          <cell r="D7177" t="str">
            <v>UN</v>
          </cell>
          <cell r="E7177">
            <v>0</v>
          </cell>
        </row>
        <row r="7178">
          <cell r="B7178" t="str">
            <v>528718</v>
          </cell>
          <cell r="C7178" t="str">
            <v>VALV. BORB. AWWA COROA/SEM FIM VOL.PN16 D=450MM</v>
          </cell>
          <cell r="D7178" t="str">
            <v>UN</v>
          </cell>
          <cell r="E7178">
            <v>0</v>
          </cell>
        </row>
        <row r="7180">
          <cell r="B7180" t="str">
            <v>528800</v>
          </cell>
          <cell r="C7180" t="str">
            <v>VALV. BORB. AWWA PORCA VIAJ. (SETOR ABDIB GLOBAL 40%; C32 - FERRO/ACO/DERIV. 60%)</v>
          </cell>
        </row>
        <row r="7181">
          <cell r="B7181" t="str">
            <v>528801</v>
          </cell>
          <cell r="C7181" t="str">
            <v>VALV. BORB. AWWA PORCA VIAJ. CAB.PN16 D=75MM</v>
          </cell>
          <cell r="D7181" t="str">
            <v>UN</v>
          </cell>
          <cell r="E7181">
            <v>0</v>
          </cell>
        </row>
        <row r="7182">
          <cell r="B7182" t="str">
            <v>528802</v>
          </cell>
          <cell r="C7182" t="str">
            <v>VALV. BORB. AWWA PORCA VIAJ. CAB.PN16 D=100MM</v>
          </cell>
          <cell r="D7182" t="str">
            <v>UN</v>
          </cell>
          <cell r="E7182">
            <v>0</v>
          </cell>
        </row>
        <row r="7183">
          <cell r="B7183" t="str">
            <v>528803</v>
          </cell>
          <cell r="C7183" t="str">
            <v>VALV. BORB. AWWA PORCA VIAJ. CAB.PN16 D=150MM</v>
          </cell>
          <cell r="D7183" t="str">
            <v>UN</v>
          </cell>
          <cell r="E7183">
            <v>0</v>
          </cell>
        </row>
        <row r="7184">
          <cell r="B7184" t="str">
            <v>528804</v>
          </cell>
          <cell r="C7184" t="str">
            <v>VALV. BORB. AWWA PORCA VIAJ. CAB.PN16 D=200MM</v>
          </cell>
          <cell r="D7184" t="str">
            <v>UN</v>
          </cell>
          <cell r="E7184">
            <v>0</v>
          </cell>
        </row>
        <row r="7185">
          <cell r="B7185" t="str">
            <v>528805</v>
          </cell>
          <cell r="C7185" t="str">
            <v>VALV. BORB. AWWA PORCA VIAJ. CAB.PN16 D=250MM</v>
          </cell>
          <cell r="D7185" t="str">
            <v>UN</v>
          </cell>
          <cell r="E7185">
            <v>0</v>
          </cell>
        </row>
        <row r="7186">
          <cell r="B7186" t="str">
            <v>528806</v>
          </cell>
          <cell r="C7186" t="str">
            <v>VALV. BORB. AWWA PORCA VIAJ. CAB.PN16 D=300MM</v>
          </cell>
          <cell r="D7186" t="str">
            <v>UN</v>
          </cell>
          <cell r="E7186">
            <v>0</v>
          </cell>
        </row>
        <row r="7187">
          <cell r="B7187" t="str">
            <v>528807</v>
          </cell>
          <cell r="C7187" t="str">
            <v>VALV. BORB. AWWA PORCA VIAJ. CAB.PN16 D=350MM</v>
          </cell>
          <cell r="D7187" t="str">
            <v>UN</v>
          </cell>
          <cell r="E7187">
            <v>0</v>
          </cell>
        </row>
        <row r="7188">
          <cell r="B7188" t="str">
            <v>528808</v>
          </cell>
          <cell r="C7188" t="str">
            <v>VALV. BORB. AWWA PORCA VIAJ. CAB.PN16 D=400MM</v>
          </cell>
          <cell r="D7188" t="str">
            <v>UN</v>
          </cell>
          <cell r="E7188">
            <v>0</v>
          </cell>
        </row>
        <row r="7189">
          <cell r="B7189" t="str">
            <v>528809</v>
          </cell>
          <cell r="C7189" t="str">
            <v>VALV. BORB. AWWA PORCA VIAJ. CAB.PN16 D=450MM</v>
          </cell>
          <cell r="D7189" t="str">
            <v>UN</v>
          </cell>
          <cell r="E7189">
            <v>0</v>
          </cell>
        </row>
        <row r="7190">
          <cell r="B7190" t="str">
            <v>528810</v>
          </cell>
          <cell r="C7190" t="str">
            <v>VALV. BORB. AWWA PORCA VIAJ. CAB.PN16 D=500MM</v>
          </cell>
          <cell r="D7190" t="str">
            <v>UN</v>
          </cell>
          <cell r="E7190">
            <v>0</v>
          </cell>
        </row>
        <row r="7191">
          <cell r="B7191" t="str">
            <v>528811</v>
          </cell>
          <cell r="C7191" t="str">
            <v>VALV. BORB. AWWA PORCA VIAJ. CAB.PN16 D=600MM</v>
          </cell>
          <cell r="D7191" t="str">
            <v>UN</v>
          </cell>
          <cell r="E7191">
            <v>0</v>
          </cell>
        </row>
        <row r="7192">
          <cell r="B7192" t="str">
            <v>528812</v>
          </cell>
          <cell r="C7192" t="str">
            <v>VALV. BORB. AWWA PORCA VIAJ. CAB.PN16 D=700MM</v>
          </cell>
          <cell r="D7192" t="str">
            <v>UN</v>
          </cell>
          <cell r="E7192">
            <v>0</v>
          </cell>
        </row>
        <row r="7193">
          <cell r="B7193" t="str">
            <v>528813</v>
          </cell>
          <cell r="C7193" t="str">
            <v>VALV. BORB. AWWA PORCA VIAJ. CAB.PN16 D=750MM</v>
          </cell>
          <cell r="D7193" t="str">
            <v>UN</v>
          </cell>
          <cell r="E7193">
            <v>0</v>
          </cell>
        </row>
        <row r="7194">
          <cell r="B7194" t="str">
            <v>528814</v>
          </cell>
          <cell r="C7194" t="str">
            <v>VALV. BORB. AWWA PORCA VIAJ. CAB.PN16 D=800MM</v>
          </cell>
          <cell r="D7194" t="str">
            <v>UN</v>
          </cell>
          <cell r="E7194">
            <v>0</v>
          </cell>
        </row>
        <row r="7195">
          <cell r="B7195" t="str">
            <v>528815</v>
          </cell>
          <cell r="C7195" t="str">
            <v>VALV. BORB. AWWA PORCA VIAJ. CAB.PN16 D=900MM</v>
          </cell>
          <cell r="D7195" t="str">
            <v>UN</v>
          </cell>
          <cell r="E7195">
            <v>0</v>
          </cell>
        </row>
        <row r="7196">
          <cell r="B7196" t="str">
            <v>528816</v>
          </cell>
          <cell r="C7196" t="str">
            <v>VALV. BORB. AWWA PORCA VIAJ. CAB.PN16 D=1000MM</v>
          </cell>
          <cell r="D7196" t="str">
            <v>UN</v>
          </cell>
          <cell r="E7196">
            <v>0</v>
          </cell>
        </row>
        <row r="7197">
          <cell r="B7197" t="str">
            <v>528817</v>
          </cell>
          <cell r="C7197" t="str">
            <v>VALV. BORB. AWWA PORCA VIAJ. CAB.PN16 D=1200MM</v>
          </cell>
          <cell r="D7197" t="str">
            <v>UN</v>
          </cell>
          <cell r="E7197">
            <v>0</v>
          </cell>
        </row>
        <row r="7198">
          <cell r="B7198" t="str">
            <v>528818</v>
          </cell>
          <cell r="C7198" t="str">
            <v>VALV. BORB. AWWA PORCA VIAJ. VOL.PN16 D=75MM</v>
          </cell>
          <cell r="D7198" t="str">
            <v>UN</v>
          </cell>
          <cell r="E7198">
            <v>0</v>
          </cell>
        </row>
        <row r="7199">
          <cell r="B7199" t="str">
            <v>528819</v>
          </cell>
          <cell r="C7199" t="str">
            <v>VALV. BORB. AWWA PORCA VIAJ. VOL.PN16 D=100MM</v>
          </cell>
          <cell r="D7199" t="str">
            <v>UN</v>
          </cell>
          <cell r="E7199">
            <v>0</v>
          </cell>
        </row>
        <row r="7200">
          <cell r="B7200" t="str">
            <v>528820</v>
          </cell>
          <cell r="C7200" t="str">
            <v>VALV. BORB. AWWA PORCA VIAJ. VOL.PN16 D=150MM</v>
          </cell>
          <cell r="D7200" t="str">
            <v>UN</v>
          </cell>
          <cell r="E7200">
            <v>0</v>
          </cell>
        </row>
        <row r="7201">
          <cell r="B7201" t="str">
            <v>528821</v>
          </cell>
          <cell r="C7201" t="str">
            <v>VALV. BORB. AWWA PORCA VIAJ. VOL.PN16 D=200MM</v>
          </cell>
          <cell r="D7201" t="str">
            <v>UN</v>
          </cell>
          <cell r="E7201">
            <v>0</v>
          </cell>
        </row>
        <row r="7202">
          <cell r="B7202" t="str">
            <v>528822</v>
          </cell>
          <cell r="C7202" t="str">
            <v>VALV. BORB. AWWA PORCA VIAJ. VOL.PN16 D=250MM</v>
          </cell>
          <cell r="D7202" t="str">
            <v>UN</v>
          </cell>
          <cell r="E7202">
            <v>0</v>
          </cell>
        </row>
        <row r="7203">
          <cell r="B7203" t="str">
            <v>528823</v>
          </cell>
          <cell r="C7203" t="str">
            <v>VALV. BORB. AWWA PORCA VIAJ. VOL.PN16 D=300MM</v>
          </cell>
          <cell r="D7203" t="str">
            <v>UN</v>
          </cell>
          <cell r="E7203">
            <v>0</v>
          </cell>
        </row>
        <row r="7204">
          <cell r="B7204" t="str">
            <v>528824</v>
          </cell>
          <cell r="C7204" t="str">
            <v>VALV. BORB. AWWA PORCA VIAJ. VOL.PN16 D=350MM</v>
          </cell>
          <cell r="D7204" t="str">
            <v>UN</v>
          </cell>
          <cell r="E7204">
            <v>0</v>
          </cell>
        </row>
        <row r="7205">
          <cell r="B7205" t="str">
            <v>528825</v>
          </cell>
          <cell r="C7205" t="str">
            <v>VALV. BORB. AWWA PORCA VIAJ. VOL.PN16 D=400MM</v>
          </cell>
          <cell r="D7205" t="str">
            <v>UN</v>
          </cell>
          <cell r="E7205">
            <v>0</v>
          </cell>
        </row>
        <row r="7206">
          <cell r="B7206" t="str">
            <v>528826</v>
          </cell>
          <cell r="C7206" t="str">
            <v>VALV. BORB. AWWA PORCA VIAJ. VOL.PN16 D=450MM</v>
          </cell>
          <cell r="D7206" t="str">
            <v>UN</v>
          </cell>
          <cell r="E7206">
            <v>0</v>
          </cell>
        </row>
        <row r="7207">
          <cell r="B7207" t="str">
            <v>528827</v>
          </cell>
          <cell r="C7207" t="str">
            <v>VALV. BORB. AWWA PORCA VIAJ. VOL.PN16 D=500MM</v>
          </cell>
          <cell r="D7207" t="str">
            <v>UN</v>
          </cell>
          <cell r="E7207">
            <v>0</v>
          </cell>
        </row>
        <row r="7208">
          <cell r="B7208" t="str">
            <v>528828</v>
          </cell>
          <cell r="C7208" t="str">
            <v>VALV. BORB. AWWA PORCA VIAJ. VOL.PN16 D=600MM</v>
          </cell>
          <cell r="D7208" t="str">
            <v>UN</v>
          </cell>
          <cell r="E7208">
            <v>0</v>
          </cell>
        </row>
        <row r="7209">
          <cell r="B7209" t="str">
            <v>528829</v>
          </cell>
          <cell r="C7209" t="str">
            <v>VALV. BORB. AWWA PORCA VIAJ. VOL.PN16 D=700MM</v>
          </cell>
          <cell r="D7209" t="str">
            <v>UN</v>
          </cell>
          <cell r="E7209">
            <v>0</v>
          </cell>
        </row>
        <row r="7210">
          <cell r="B7210" t="str">
            <v>528830</v>
          </cell>
          <cell r="C7210" t="str">
            <v>VALV. BORB. AWWA PORCA VIAJ. VOL.PN16 D=750MM</v>
          </cell>
          <cell r="D7210" t="str">
            <v>UN</v>
          </cell>
          <cell r="E7210">
            <v>0</v>
          </cell>
        </row>
        <row r="7211">
          <cell r="B7211" t="str">
            <v>528831</v>
          </cell>
          <cell r="C7211" t="str">
            <v>VALV. BORB. AWWA PORCA VIAJ. VOL.PN16 D=800MM</v>
          </cell>
          <cell r="D7211" t="str">
            <v>UN</v>
          </cell>
          <cell r="E7211">
            <v>0</v>
          </cell>
        </row>
        <row r="7212">
          <cell r="B7212" t="str">
            <v>528832</v>
          </cell>
          <cell r="C7212" t="str">
            <v>VALV. BORB. AWWA PORCA VIAJ. VOL.PN16 D=900MM</v>
          </cell>
          <cell r="D7212" t="str">
            <v>UN</v>
          </cell>
          <cell r="E7212">
            <v>0</v>
          </cell>
        </row>
        <row r="7213">
          <cell r="B7213" t="str">
            <v>528833</v>
          </cell>
          <cell r="C7213" t="str">
            <v>VALV. BORB. AWWA PORCA VIAJ. VOL.PN16 D=1000MM</v>
          </cell>
          <cell r="D7213" t="str">
            <v>UN</v>
          </cell>
          <cell r="E7213">
            <v>0</v>
          </cell>
        </row>
        <row r="7214">
          <cell r="B7214" t="str">
            <v>528834</v>
          </cell>
          <cell r="C7214" t="str">
            <v>VALV. BORB. AWWA PORCA VIAJ. VOL.PN16 D=1200MM</v>
          </cell>
          <cell r="D7214" t="str">
            <v>UN</v>
          </cell>
          <cell r="E7214">
            <v>0</v>
          </cell>
        </row>
        <row r="7216">
          <cell r="B7216" t="str">
            <v>528900</v>
          </cell>
          <cell r="C7216" t="str">
            <v>VALVULA GAV. MC PN-10 (SETOR ABDIB GLOBAL 40%; C32 - FERRO/ACO/DERIV. 60%)</v>
          </cell>
        </row>
        <row r="7217">
          <cell r="B7217" t="str">
            <v>528901</v>
          </cell>
          <cell r="C7217" t="str">
            <v>VALVULA GAV. MC JE/CAB. S/BY PASS PN10 D=50MM</v>
          </cell>
          <cell r="D7217" t="str">
            <v>UN</v>
          </cell>
          <cell r="E7217">
            <v>0</v>
          </cell>
        </row>
        <row r="7218">
          <cell r="B7218" t="str">
            <v>528902</v>
          </cell>
          <cell r="C7218" t="str">
            <v>VALVULA GAV. MC JE/CAB. S/BY PASS PN10 D=75MM</v>
          </cell>
          <cell r="D7218" t="str">
            <v>UN</v>
          </cell>
          <cell r="E7218">
            <v>487.97</v>
          </cell>
        </row>
        <row r="7219">
          <cell r="B7219" t="str">
            <v>528903</v>
          </cell>
          <cell r="C7219" t="str">
            <v>VALVULA GAV. MC JE/CAB. S/BY PASS PN10 D=100MM</v>
          </cell>
          <cell r="D7219" t="str">
            <v>UN</v>
          </cell>
          <cell r="E7219">
            <v>537.29</v>
          </cell>
        </row>
        <row r="7220">
          <cell r="B7220" t="str">
            <v>528904</v>
          </cell>
          <cell r="C7220" t="str">
            <v>VALVULA GAV. MC JE/CAB. S/BY PASS PN10 D=150MM</v>
          </cell>
          <cell r="D7220" t="str">
            <v>UN</v>
          </cell>
          <cell r="E7220">
            <v>1012.28</v>
          </cell>
        </row>
        <row r="7221">
          <cell r="B7221" t="str">
            <v>528905</v>
          </cell>
          <cell r="C7221" t="str">
            <v>VALVULA GAV. MC JE/CAB. S/BY PASS PN10 D=200MM</v>
          </cell>
          <cell r="D7221" t="str">
            <v>UN</v>
          </cell>
          <cell r="E7221">
            <v>1414.61</v>
          </cell>
        </row>
        <row r="7222">
          <cell r="B7222" t="str">
            <v>528906</v>
          </cell>
          <cell r="C7222" t="str">
            <v>VALVULA GAV. MC JE/CAB. S/BY PASS PN10 D=250MM</v>
          </cell>
          <cell r="D7222" t="str">
            <v>UN</v>
          </cell>
          <cell r="E7222">
            <v>2448.9499999999998</v>
          </cell>
        </row>
        <row r="7223">
          <cell r="B7223" t="str">
            <v>528907</v>
          </cell>
          <cell r="C7223" t="str">
            <v>VALVULA GAV. MC JE/CAB. S/BY PASS PN10 D=300MM</v>
          </cell>
          <cell r="D7223" t="str">
            <v>UN</v>
          </cell>
          <cell r="E7223">
            <v>3003.11</v>
          </cell>
        </row>
        <row r="7224">
          <cell r="B7224" t="str">
            <v>528908</v>
          </cell>
          <cell r="C7224" t="str">
            <v>VALVULA GAV. MC JE/VOL. S/BY PASS PN10 D=50MM</v>
          </cell>
          <cell r="D7224" t="str">
            <v>UN</v>
          </cell>
          <cell r="E7224">
            <v>0</v>
          </cell>
        </row>
        <row r="7225">
          <cell r="B7225" t="str">
            <v>528909</v>
          </cell>
          <cell r="C7225" t="str">
            <v>VALVULA GAV. MC JE/VOL. S/BY PASS PN10 D=75MM</v>
          </cell>
          <cell r="D7225" t="str">
            <v>UN</v>
          </cell>
          <cell r="E7225">
            <v>0</v>
          </cell>
        </row>
        <row r="7226">
          <cell r="B7226" t="str">
            <v>528910</v>
          </cell>
          <cell r="C7226" t="str">
            <v>VALVULA GAV. MC JE/VOL. S/BY PASS PN10 D=100MM</v>
          </cell>
          <cell r="D7226" t="str">
            <v>UN</v>
          </cell>
          <cell r="E7226">
            <v>728.06</v>
          </cell>
        </row>
        <row r="7227">
          <cell r="B7227" t="str">
            <v>528911</v>
          </cell>
          <cell r="C7227" t="str">
            <v>VALVULA GAV. MC JE/VOL. S/BY PASS PN10 D=150MM</v>
          </cell>
          <cell r="D7227" t="str">
            <v>UN</v>
          </cell>
          <cell r="E7227">
            <v>1121.06</v>
          </cell>
        </row>
        <row r="7228">
          <cell r="B7228" t="str">
            <v>528912</v>
          </cell>
          <cell r="C7228" t="str">
            <v>VALVULA GAV. MC JE/VOL. S/BY PASS PN10 D=200MM</v>
          </cell>
          <cell r="D7228" t="str">
            <v>UN</v>
          </cell>
          <cell r="E7228">
            <v>1364.77</v>
          </cell>
        </row>
        <row r="7229">
          <cell r="B7229" t="str">
            <v>528913</v>
          </cell>
          <cell r="C7229" t="str">
            <v>VALVULA GAV. MC JE/VOL. S/BY PASS PN10 D=250MM</v>
          </cell>
          <cell r="D7229" t="str">
            <v>UN</v>
          </cell>
          <cell r="E7229">
            <v>2705.16</v>
          </cell>
        </row>
        <row r="7230">
          <cell r="B7230" t="str">
            <v>528914</v>
          </cell>
          <cell r="C7230" t="str">
            <v>VALVULA GAV. MC JE/VOL. S/BY PASS PN10 D=300MM</v>
          </cell>
          <cell r="D7230" t="str">
            <v>UN</v>
          </cell>
          <cell r="E7230">
            <v>5080.24</v>
          </cell>
        </row>
        <row r="7231">
          <cell r="B7231" t="str">
            <v>528915</v>
          </cell>
          <cell r="C7231" t="str">
            <v>VALVULA GAV. MC JE-PVC/CAB. S/BY PASS PN10 D=50MM</v>
          </cell>
          <cell r="D7231" t="str">
            <v>UN</v>
          </cell>
          <cell r="E7231">
            <v>247.88</v>
          </cell>
        </row>
        <row r="7232">
          <cell r="B7232" t="str">
            <v>528916</v>
          </cell>
          <cell r="C7232" t="str">
            <v>VALVULA GAV. MC JE-PVC/CAB. S/BY PASS PN10 D=75MM</v>
          </cell>
          <cell r="D7232" t="str">
            <v>UN</v>
          </cell>
          <cell r="E7232">
            <v>397.13</v>
          </cell>
        </row>
        <row r="7233">
          <cell r="B7233" t="str">
            <v>528917</v>
          </cell>
          <cell r="C7233" t="str">
            <v>VALVULA GAV. MC JE-PVC/CAB. S/BY PASS PN10 D=100MM</v>
          </cell>
          <cell r="D7233" t="str">
            <v>UN</v>
          </cell>
          <cell r="E7233">
            <v>524.32000000000005</v>
          </cell>
        </row>
        <row r="7234">
          <cell r="B7234" t="str">
            <v>528918</v>
          </cell>
          <cell r="C7234" t="str">
            <v>VALVULA GAV. MC JE-PVC/VOL. S/BY PASS PN10 D=50MM</v>
          </cell>
          <cell r="D7234" t="str">
            <v>UN</v>
          </cell>
          <cell r="E7234">
            <v>247.88</v>
          </cell>
        </row>
        <row r="7235">
          <cell r="B7235" t="str">
            <v>528919</v>
          </cell>
          <cell r="C7235" t="str">
            <v>VALVULA GAV. MC JE-PVC/VOL. S/BY PASS PN10 D=75MM</v>
          </cell>
          <cell r="D7235" t="str">
            <v>UN</v>
          </cell>
          <cell r="E7235">
            <v>397.13</v>
          </cell>
        </row>
        <row r="7236">
          <cell r="B7236" t="str">
            <v>528920</v>
          </cell>
          <cell r="C7236" t="str">
            <v>VALVULA GAV. MC JE-PVC/VOL. S/BY PASS PN10 D=100MM</v>
          </cell>
          <cell r="D7236" t="str">
            <v>UN</v>
          </cell>
          <cell r="E7236">
            <v>524.32000000000005</v>
          </cell>
        </row>
        <row r="7237">
          <cell r="B7237" t="str">
            <v>528921</v>
          </cell>
          <cell r="C7237" t="str">
            <v>VALVULA GAV. MC FG/CAB. S/BY PASS PN10 D=200MM</v>
          </cell>
          <cell r="D7237" t="str">
            <v>UN</v>
          </cell>
          <cell r="E7237">
            <v>1414.61</v>
          </cell>
        </row>
        <row r="7238">
          <cell r="B7238" t="str">
            <v>528922</v>
          </cell>
          <cell r="C7238" t="str">
            <v>VALVULA GAV. MC FG/CAB. S/BY PASS PN10 D=250MM</v>
          </cell>
          <cell r="D7238" t="str">
            <v>UN</v>
          </cell>
          <cell r="E7238">
            <v>2746.14</v>
          </cell>
        </row>
        <row r="7239">
          <cell r="B7239" t="str">
            <v>528923</v>
          </cell>
          <cell r="C7239" t="str">
            <v>VALVULA GAV. MC FG/CAB. S/BY PASS PN10 D=300MM</v>
          </cell>
          <cell r="D7239" t="str">
            <v>UN</v>
          </cell>
          <cell r="E7239">
            <v>3322.37</v>
          </cell>
        </row>
        <row r="7240">
          <cell r="B7240" t="str">
            <v>528924</v>
          </cell>
          <cell r="C7240" t="str">
            <v>VALVULA GAV. MC FG/CAB. S/BY PASS PN10 D=350MM</v>
          </cell>
          <cell r="D7240" t="str">
            <v>UN</v>
          </cell>
          <cell r="E7240">
            <v>5418.31</v>
          </cell>
        </row>
        <row r="7241">
          <cell r="B7241" t="str">
            <v>528925</v>
          </cell>
          <cell r="C7241" t="str">
            <v>VALVULA GAV. MC FG/CAB. S/BY PASS PN10 D=400MM</v>
          </cell>
          <cell r="D7241" t="str">
            <v>UN</v>
          </cell>
          <cell r="E7241">
            <v>6367.87</v>
          </cell>
        </row>
        <row r="7242">
          <cell r="B7242" t="str">
            <v>528926</v>
          </cell>
          <cell r="C7242" t="str">
            <v>VALVULA GAV. MC FG/CAB. S/BY PASS PN10 D=450MM</v>
          </cell>
          <cell r="D7242" t="str">
            <v>UN</v>
          </cell>
          <cell r="E7242">
            <v>0</v>
          </cell>
        </row>
        <row r="7243">
          <cell r="B7243" t="str">
            <v>528927</v>
          </cell>
          <cell r="C7243" t="str">
            <v>VALVULA GAV. MC FG/CAB. S/BY PASS PN10 D=500MM</v>
          </cell>
          <cell r="D7243" t="str">
            <v>UN</v>
          </cell>
          <cell r="E7243">
            <v>0</v>
          </cell>
        </row>
        <row r="7244">
          <cell r="B7244" t="str">
            <v>528928</v>
          </cell>
          <cell r="C7244" t="str">
            <v>VALVULA GAV. MC FG/CAB. S/BY PASS PN10 D=600MM</v>
          </cell>
          <cell r="D7244" t="str">
            <v>UN</v>
          </cell>
          <cell r="E7244">
            <v>0</v>
          </cell>
        </row>
        <row r="7245">
          <cell r="B7245" t="str">
            <v>528929</v>
          </cell>
          <cell r="C7245" t="str">
            <v>VALVULA GAV. MC FG/VOL. S/BY PASS PN10 D=200MM</v>
          </cell>
          <cell r="D7245" t="str">
            <v>UN</v>
          </cell>
          <cell r="E7245">
            <v>1414.61</v>
          </cell>
        </row>
        <row r="7246">
          <cell r="B7246" t="str">
            <v>528930</v>
          </cell>
          <cell r="C7246" t="str">
            <v>VALVULA GAV. MC FG/VOL. S/BY PASS PN10 D=250MM</v>
          </cell>
          <cell r="D7246" t="str">
            <v>UN</v>
          </cell>
          <cell r="E7246">
            <v>2746.14</v>
          </cell>
        </row>
        <row r="7247">
          <cell r="B7247" t="str">
            <v>528931</v>
          </cell>
          <cell r="C7247" t="str">
            <v>VALVULA GAV. MC FG/VOL. S/BY PASS PN10 D=300MM</v>
          </cell>
          <cell r="D7247" t="str">
            <v>UN</v>
          </cell>
          <cell r="E7247">
            <v>3322.37</v>
          </cell>
        </row>
        <row r="7248">
          <cell r="B7248" t="str">
            <v>528932</v>
          </cell>
          <cell r="C7248" t="str">
            <v>VALVULA GAV. MC FG/VOL. S/BY PASS PN10 D=350MM</v>
          </cell>
          <cell r="D7248" t="str">
            <v>UN</v>
          </cell>
          <cell r="E7248">
            <v>5418.31</v>
          </cell>
        </row>
        <row r="7249">
          <cell r="B7249" t="str">
            <v>528933</v>
          </cell>
          <cell r="C7249" t="str">
            <v>VALVULA GAV. MC FG/VOL. S/BY PASS PN10 D=400MM</v>
          </cell>
          <cell r="D7249" t="str">
            <v>UN</v>
          </cell>
          <cell r="E7249">
            <v>6367.87</v>
          </cell>
        </row>
        <row r="7250">
          <cell r="B7250" t="str">
            <v>528934</v>
          </cell>
          <cell r="C7250" t="str">
            <v>VALVULA GAV. MC FG/VOL. S/BY PASS PN10 D=450MM</v>
          </cell>
          <cell r="D7250" t="str">
            <v>UN</v>
          </cell>
          <cell r="E7250">
            <v>0</v>
          </cell>
        </row>
        <row r="7251">
          <cell r="B7251" t="str">
            <v>528935</v>
          </cell>
          <cell r="C7251" t="str">
            <v>VALVULA GAV. MC FG/VOL. S/BY PASS PN10 D=500MM</v>
          </cell>
          <cell r="D7251" t="str">
            <v>UN</v>
          </cell>
          <cell r="E7251">
            <v>0</v>
          </cell>
        </row>
        <row r="7252">
          <cell r="B7252" t="str">
            <v>528936</v>
          </cell>
          <cell r="C7252" t="str">
            <v>VALVULA GAV. MC FG/VOL. S/BY PASS PN10 D=600MM</v>
          </cell>
          <cell r="D7252" t="str">
            <v>UN</v>
          </cell>
          <cell r="E7252">
            <v>0</v>
          </cell>
        </row>
        <row r="7253">
          <cell r="B7253" t="str">
            <v>528937</v>
          </cell>
          <cell r="C7253" t="str">
            <v>VALVULA GAV. MC FG/CAB. C/RED.S/BY P. PN10 D=350MM</v>
          </cell>
          <cell r="D7253" t="str">
            <v>UN</v>
          </cell>
          <cell r="E7253">
            <v>0</v>
          </cell>
        </row>
        <row r="7254">
          <cell r="B7254" t="str">
            <v>528938</v>
          </cell>
          <cell r="C7254" t="str">
            <v>VALVULA GAV. MC FG/CAB. C/RED.S/BY P. PN10 D=400MM</v>
          </cell>
          <cell r="D7254" t="str">
            <v>UN</v>
          </cell>
          <cell r="E7254">
            <v>0</v>
          </cell>
        </row>
        <row r="7255">
          <cell r="B7255" t="str">
            <v>528939</v>
          </cell>
          <cell r="C7255" t="str">
            <v>VALVULA GAV. MC FG/CAB. C/RED.S/BY P. PN10 D=450MM</v>
          </cell>
          <cell r="D7255" t="str">
            <v>UN</v>
          </cell>
          <cell r="E7255">
            <v>0</v>
          </cell>
        </row>
        <row r="7256">
          <cell r="B7256" t="str">
            <v>528940</v>
          </cell>
          <cell r="C7256" t="str">
            <v>VALVULA GAV. MC FG/CAB. C/RED.S/BY P. PN10 D=500MM</v>
          </cell>
          <cell r="D7256" t="str">
            <v>UN</v>
          </cell>
          <cell r="E7256">
            <v>0</v>
          </cell>
        </row>
        <row r="7257">
          <cell r="B7257" t="str">
            <v>528941</v>
          </cell>
          <cell r="C7257" t="str">
            <v>VALVULA GAV. MC FG/CAB. C/RED.S/BY P. PN10 D=600MM</v>
          </cell>
          <cell r="D7257" t="str">
            <v>UN</v>
          </cell>
          <cell r="E7257">
            <v>0</v>
          </cell>
        </row>
        <row r="7258">
          <cell r="B7258" t="str">
            <v>528942</v>
          </cell>
          <cell r="C7258" t="str">
            <v>VALVULA GAV. MC FG/VOL. C/RED.S/BY P. PN10 D=350MM</v>
          </cell>
          <cell r="D7258" t="str">
            <v>UN</v>
          </cell>
          <cell r="E7258">
            <v>0</v>
          </cell>
        </row>
        <row r="7259">
          <cell r="B7259" t="str">
            <v>528943</v>
          </cell>
          <cell r="C7259" t="str">
            <v>VALVULA GAV. MC FG/VOL. C/RED.S/BY P. PN10 D=400MM</v>
          </cell>
          <cell r="D7259" t="str">
            <v>UN</v>
          </cell>
          <cell r="E7259">
            <v>0</v>
          </cell>
        </row>
        <row r="7260">
          <cell r="B7260" t="str">
            <v>528944</v>
          </cell>
          <cell r="C7260" t="str">
            <v>VALVULA GAV. MC FG/VOL. C/RED.S/BY P. PN10 D=450MM</v>
          </cell>
          <cell r="D7260" t="str">
            <v>UN</v>
          </cell>
          <cell r="E7260">
            <v>0</v>
          </cell>
        </row>
        <row r="7261">
          <cell r="B7261" t="str">
            <v>528945</v>
          </cell>
          <cell r="C7261" t="str">
            <v>VALVULA GAV. MC FG/VOL. C/RED.S/BY P. PN10 D=500MM</v>
          </cell>
          <cell r="D7261" t="str">
            <v>UN</v>
          </cell>
          <cell r="E7261">
            <v>0</v>
          </cell>
        </row>
        <row r="7262">
          <cell r="B7262" t="str">
            <v>528946</v>
          </cell>
          <cell r="C7262" t="str">
            <v>VALVULA GAV. MC FG/VOL. C/RED.S/BY P. PN10 D=600MM</v>
          </cell>
          <cell r="D7262" t="str">
            <v>UN</v>
          </cell>
          <cell r="E7262">
            <v>0</v>
          </cell>
        </row>
        <row r="7263">
          <cell r="B7263" t="str">
            <v>528947</v>
          </cell>
          <cell r="C7263" t="str">
            <v>VALVULA GAV. MC FG/CAB. C/BY PASS PN10 D=350MM</v>
          </cell>
          <cell r="D7263" t="str">
            <v>UN</v>
          </cell>
          <cell r="E7263">
            <v>0</v>
          </cell>
        </row>
        <row r="7264">
          <cell r="B7264" t="str">
            <v>528948</v>
          </cell>
          <cell r="C7264" t="str">
            <v>VALVULA GAV. MC FG/CAB. C/BY PASS PN10 D=400MM</v>
          </cell>
          <cell r="D7264" t="str">
            <v>UN</v>
          </cell>
          <cell r="E7264">
            <v>0</v>
          </cell>
        </row>
        <row r="7265">
          <cell r="B7265" t="str">
            <v>528949</v>
          </cell>
          <cell r="C7265" t="str">
            <v>VALVULA GAV. MC FG/CAB. C/BY PASS PN10 D=450MM</v>
          </cell>
          <cell r="D7265" t="str">
            <v>UN</v>
          </cell>
          <cell r="E7265">
            <v>0</v>
          </cell>
        </row>
        <row r="7266">
          <cell r="B7266" t="str">
            <v>528950</v>
          </cell>
          <cell r="C7266" t="str">
            <v>VALVULA GAV. MC FG/CAB. C/BY PASS PN10 D=500MM</v>
          </cell>
          <cell r="D7266" t="str">
            <v>UN</v>
          </cell>
          <cell r="E7266">
            <v>0</v>
          </cell>
        </row>
        <row r="7267">
          <cell r="B7267" t="str">
            <v>528951</v>
          </cell>
          <cell r="C7267" t="str">
            <v>VALVULA GAV. MC FG/CAB. C/BY PASS PN10 D=600MM</v>
          </cell>
          <cell r="D7267" t="str">
            <v>UN</v>
          </cell>
          <cell r="E7267">
            <v>0</v>
          </cell>
        </row>
        <row r="7268">
          <cell r="B7268" t="str">
            <v>528952</v>
          </cell>
          <cell r="C7268" t="str">
            <v>VALVULA GAV. MC FG/VOL. C/BY PASS PN10 D=350MM</v>
          </cell>
          <cell r="D7268" t="str">
            <v>UN</v>
          </cell>
          <cell r="E7268">
            <v>0</v>
          </cell>
        </row>
        <row r="7269">
          <cell r="B7269" t="str">
            <v>528953</v>
          </cell>
          <cell r="C7269" t="str">
            <v>VALVULA GAV. MC FG/VOL. C/BY PASS PN10 D=400MM</v>
          </cell>
          <cell r="D7269" t="str">
            <v>UN</v>
          </cell>
          <cell r="E7269">
            <v>0</v>
          </cell>
        </row>
        <row r="7270">
          <cell r="B7270" t="str">
            <v>528954</v>
          </cell>
          <cell r="C7270" t="str">
            <v>VALVULA GAV. MC FG/VOL. C/BY PASS PN10 D=450MM</v>
          </cell>
          <cell r="D7270" t="str">
            <v>UN</v>
          </cell>
          <cell r="E7270">
            <v>0</v>
          </cell>
        </row>
        <row r="7271">
          <cell r="B7271" t="str">
            <v>528955</v>
          </cell>
          <cell r="C7271" t="str">
            <v>VALVULA GAV. MC FG/VOL. C/BY PASS PN10 D=500MM</v>
          </cell>
          <cell r="D7271" t="str">
            <v>UN</v>
          </cell>
          <cell r="E7271">
            <v>0</v>
          </cell>
        </row>
        <row r="7272">
          <cell r="B7272" t="str">
            <v>528956</v>
          </cell>
          <cell r="C7272" t="str">
            <v>VALVULA GAV. MC FG/VOL. C/BY PASS PN10 D=600MM</v>
          </cell>
          <cell r="D7272" t="str">
            <v>UN</v>
          </cell>
          <cell r="E7272">
            <v>0</v>
          </cell>
        </row>
        <row r="7273">
          <cell r="B7273" t="str">
            <v>528957</v>
          </cell>
          <cell r="C7273" t="str">
            <v>VALVULA GAV. MC FG/CAB. C/RED.C/BY P. PN10 D=350MM</v>
          </cell>
          <cell r="D7273" t="str">
            <v>UN</v>
          </cell>
          <cell r="E7273">
            <v>0</v>
          </cell>
        </row>
        <row r="7274">
          <cell r="B7274" t="str">
            <v>528958</v>
          </cell>
          <cell r="C7274" t="str">
            <v>VALVULA GAV. MC FG/CAB. C/RED.C/BY P. PN10 D=400MM</v>
          </cell>
          <cell r="D7274" t="str">
            <v>UN</v>
          </cell>
          <cell r="E7274">
            <v>0</v>
          </cell>
        </row>
        <row r="7275">
          <cell r="B7275" t="str">
            <v>528959</v>
          </cell>
          <cell r="C7275" t="str">
            <v>VALVULA GAV. MC FG/CAB. C/RED.C/BY P. PN10 D=450MM</v>
          </cell>
          <cell r="D7275" t="str">
            <v>UN</v>
          </cell>
          <cell r="E7275">
            <v>0</v>
          </cell>
        </row>
        <row r="7276">
          <cell r="B7276" t="str">
            <v>528960</v>
          </cell>
          <cell r="C7276" t="str">
            <v>VALVULA GAV. MC FG/CAB. C/RED.C/BY P. PN10 D=500MM</v>
          </cell>
          <cell r="D7276" t="str">
            <v>UN</v>
          </cell>
          <cell r="E7276">
            <v>0</v>
          </cell>
        </row>
        <row r="7277">
          <cell r="B7277" t="str">
            <v>528961</v>
          </cell>
          <cell r="C7277" t="str">
            <v>VALVULA GAV. MC FG/CAB. C/RED.C/BY P. PN10 D=600MM</v>
          </cell>
          <cell r="D7277" t="str">
            <v>UN</v>
          </cell>
          <cell r="E7277">
            <v>0</v>
          </cell>
        </row>
        <row r="7278">
          <cell r="B7278" t="str">
            <v>528962</v>
          </cell>
          <cell r="C7278" t="str">
            <v>VALVULA GAV. MC FG/VOL. C/RED.C/BY P. PN10 D=350MM</v>
          </cell>
          <cell r="D7278" t="str">
            <v>UN</v>
          </cell>
          <cell r="E7278">
            <v>0</v>
          </cell>
        </row>
        <row r="7279">
          <cell r="B7279" t="str">
            <v>528963</v>
          </cell>
          <cell r="C7279" t="str">
            <v>VALVULA GAV. MC FG/VOL. C/RED.C/BY P. PN10 D=400MM</v>
          </cell>
          <cell r="D7279" t="str">
            <v>UN</v>
          </cell>
          <cell r="E7279">
            <v>0</v>
          </cell>
        </row>
        <row r="7280">
          <cell r="B7280" t="str">
            <v>528964</v>
          </cell>
          <cell r="C7280" t="str">
            <v>VALVULA GAV. MC FG/VOL. C/RED.C/BY P. PN10 D=450MM</v>
          </cell>
          <cell r="D7280" t="str">
            <v>UN</v>
          </cell>
          <cell r="E7280">
            <v>0</v>
          </cell>
        </row>
        <row r="7281">
          <cell r="B7281" t="str">
            <v>528965</v>
          </cell>
          <cell r="C7281" t="str">
            <v>VALVULA GAV. MC FG/VOL. C/RED.C/BY P. PN10 D=500MM</v>
          </cell>
          <cell r="D7281" t="str">
            <v>UN</v>
          </cell>
          <cell r="E7281">
            <v>0</v>
          </cell>
        </row>
        <row r="7282">
          <cell r="B7282" t="str">
            <v>528966</v>
          </cell>
          <cell r="C7282" t="str">
            <v>VALVULA GAV. MC FG/VOL. C/RED.C/BY P. PN10 D=600MM</v>
          </cell>
          <cell r="D7282" t="str">
            <v>UN</v>
          </cell>
          <cell r="E7282">
            <v>0</v>
          </cell>
        </row>
        <row r="7284">
          <cell r="B7284" t="str">
            <v>529000</v>
          </cell>
          <cell r="C7284" t="str">
            <v>VALVULA GAV. MO PN-10 (SETOR ABDIB GLOBAL 40%; C32 - FERRO/ACO/DERIV. 60%)</v>
          </cell>
        </row>
        <row r="7285">
          <cell r="B7285" t="str">
            <v>529001</v>
          </cell>
          <cell r="C7285" t="str">
            <v>VALVULA GAV. MO FG/CAB. S/BY PASS PN10 D=350MM</v>
          </cell>
          <cell r="D7285" t="str">
            <v>UN</v>
          </cell>
          <cell r="E7285">
            <v>0</v>
          </cell>
        </row>
        <row r="7286">
          <cell r="B7286" t="str">
            <v>529002</v>
          </cell>
          <cell r="C7286" t="str">
            <v>VALVULA GAV. MO FG/CAB. S/BY PASS PN10 D=400MM</v>
          </cell>
          <cell r="D7286" t="str">
            <v>UN</v>
          </cell>
          <cell r="E7286">
            <v>0</v>
          </cell>
        </row>
        <row r="7287">
          <cell r="B7287" t="str">
            <v>529003</v>
          </cell>
          <cell r="C7287" t="str">
            <v>VALVULA GAV. MO FG/CAB. S/BY PASS PN10 D=450MM</v>
          </cell>
          <cell r="D7287" t="str">
            <v>UN</v>
          </cell>
          <cell r="E7287">
            <v>0</v>
          </cell>
        </row>
        <row r="7288">
          <cell r="B7288" t="str">
            <v>529004</v>
          </cell>
          <cell r="C7288" t="str">
            <v>VALVULA GAV. MO FG/CAB. S/BY PASS PN10 D=500MM</v>
          </cell>
          <cell r="D7288" t="str">
            <v>UN</v>
          </cell>
          <cell r="E7288">
            <v>0</v>
          </cell>
        </row>
        <row r="7289">
          <cell r="B7289" t="str">
            <v>529005</v>
          </cell>
          <cell r="C7289" t="str">
            <v>VALVULA GAV. MO FG/CAB. S/BY PASS PN10 D=600MM</v>
          </cell>
          <cell r="D7289" t="str">
            <v>UN</v>
          </cell>
          <cell r="E7289">
            <v>0</v>
          </cell>
        </row>
        <row r="7290">
          <cell r="B7290" t="str">
            <v>529006</v>
          </cell>
          <cell r="C7290" t="str">
            <v>VALVULA GAV. MO FG/CAB. S/BY PASS PN10 D=700MM</v>
          </cell>
          <cell r="D7290" t="str">
            <v>UN</v>
          </cell>
          <cell r="E7290">
            <v>0</v>
          </cell>
        </row>
        <row r="7291">
          <cell r="B7291" t="str">
            <v>529007</v>
          </cell>
          <cell r="C7291" t="str">
            <v>VALVULA GAV. MO FG/CAB. S/BY PASS PN10 D=800MM</v>
          </cell>
          <cell r="D7291" t="str">
            <v>UN</v>
          </cell>
          <cell r="E7291">
            <v>0</v>
          </cell>
        </row>
        <row r="7292">
          <cell r="B7292" t="str">
            <v>529008</v>
          </cell>
          <cell r="C7292" t="str">
            <v>VALVULA GAV. MO FG/CAB. S/BY PASS PN10 D=900MM</v>
          </cell>
          <cell r="D7292" t="str">
            <v>UN</v>
          </cell>
          <cell r="E7292">
            <v>0</v>
          </cell>
        </row>
        <row r="7293">
          <cell r="B7293" t="str">
            <v>529009</v>
          </cell>
          <cell r="C7293" t="str">
            <v>VALVULA GAV. MO FG/CAB. S/BY PASS PN10 D=1000MM</v>
          </cell>
          <cell r="D7293" t="str">
            <v>UN</v>
          </cell>
          <cell r="E7293">
            <v>0</v>
          </cell>
        </row>
        <row r="7294">
          <cell r="B7294" t="str">
            <v>529010</v>
          </cell>
          <cell r="C7294" t="str">
            <v>VALVULA GAV. MO FG/VOL. S/BY PASS PN10 D=350MM</v>
          </cell>
          <cell r="D7294" t="str">
            <v>UN</v>
          </cell>
          <cell r="E7294">
            <v>0</v>
          </cell>
        </row>
        <row r="7295">
          <cell r="B7295" t="str">
            <v>529011</v>
          </cell>
          <cell r="C7295" t="str">
            <v>VALVULA GAV. MO FG/VOL. S/BY PASS PN10 D=400MM</v>
          </cell>
          <cell r="D7295" t="str">
            <v>UN</v>
          </cell>
          <cell r="E7295">
            <v>0</v>
          </cell>
        </row>
        <row r="7296">
          <cell r="B7296" t="str">
            <v>529012</v>
          </cell>
          <cell r="C7296" t="str">
            <v>VALVULA GAV. MO FG/VOL. S/BY PASS PN10 D=450MM</v>
          </cell>
          <cell r="D7296" t="str">
            <v>UN</v>
          </cell>
          <cell r="E7296">
            <v>0</v>
          </cell>
        </row>
        <row r="7297">
          <cell r="B7297" t="str">
            <v>529013</v>
          </cell>
          <cell r="C7297" t="str">
            <v>VALVULA GAV. MO FG/VOL. S/BY PASS PN10 D=500MM</v>
          </cell>
          <cell r="D7297" t="str">
            <v>UN</v>
          </cell>
          <cell r="E7297">
            <v>0</v>
          </cell>
        </row>
        <row r="7298">
          <cell r="B7298" t="str">
            <v>529014</v>
          </cell>
          <cell r="C7298" t="str">
            <v>VALVULA GAV. MO FG/VOL. S/BY PASS PN10 D=600MM</v>
          </cell>
          <cell r="D7298" t="str">
            <v>UN</v>
          </cell>
          <cell r="E7298">
            <v>0</v>
          </cell>
        </row>
        <row r="7299">
          <cell r="B7299" t="str">
            <v>529015</v>
          </cell>
          <cell r="C7299" t="str">
            <v>VALVULA GAV. MO FG/VOL. S/BY PASS PN10 D=700MM</v>
          </cell>
          <cell r="D7299" t="str">
            <v>UN</v>
          </cell>
          <cell r="E7299">
            <v>0</v>
          </cell>
        </row>
        <row r="7300">
          <cell r="B7300" t="str">
            <v>529016</v>
          </cell>
          <cell r="C7300" t="str">
            <v>VALVULA GAV. MO FG/VOL. S/BY PASS PN10 D=800MM</v>
          </cell>
          <cell r="D7300" t="str">
            <v>UN</v>
          </cell>
          <cell r="E7300">
            <v>0</v>
          </cell>
        </row>
        <row r="7301">
          <cell r="B7301" t="str">
            <v>529017</v>
          </cell>
          <cell r="C7301" t="str">
            <v>VALVULA GAV. MO FG/VOL. S/BY PASS PN10 D=900MM</v>
          </cell>
          <cell r="D7301" t="str">
            <v>UN</v>
          </cell>
          <cell r="E7301">
            <v>0</v>
          </cell>
        </row>
        <row r="7302">
          <cell r="B7302" t="str">
            <v>529018</v>
          </cell>
          <cell r="C7302" t="str">
            <v>VALVULA GAV. MO FG/VOL. S/BY PASS PN10 D=1000MM</v>
          </cell>
          <cell r="D7302" t="str">
            <v>UN</v>
          </cell>
          <cell r="E7302">
            <v>0</v>
          </cell>
        </row>
        <row r="7303">
          <cell r="B7303" t="str">
            <v>529019</v>
          </cell>
          <cell r="C7303" t="str">
            <v>VALVULA GAV. MO JE/CAB. S/BY PASS PN10 D=250MM</v>
          </cell>
          <cell r="D7303" t="str">
            <v>UN</v>
          </cell>
          <cell r="E7303">
            <v>0</v>
          </cell>
        </row>
        <row r="7304">
          <cell r="B7304" t="str">
            <v>529020</v>
          </cell>
          <cell r="C7304" t="str">
            <v>VALVULA GAV. MO JE/CAB. S/BY PASS PN10 D=300MM</v>
          </cell>
          <cell r="D7304" t="str">
            <v>UN</v>
          </cell>
          <cell r="E7304">
            <v>0</v>
          </cell>
        </row>
        <row r="7305">
          <cell r="B7305" t="str">
            <v>529021</v>
          </cell>
          <cell r="C7305" t="str">
            <v>VALVULA GAV. MO JE/CAB. S/BY PASS PN10 D=350MM</v>
          </cell>
          <cell r="D7305" t="str">
            <v>UN</v>
          </cell>
          <cell r="E7305">
            <v>0</v>
          </cell>
        </row>
        <row r="7306">
          <cell r="B7306" t="str">
            <v>529022</v>
          </cell>
          <cell r="C7306" t="str">
            <v>VALVULA GAV. MO JE/CAB. S/BY PASS PN10 D=400MM</v>
          </cell>
          <cell r="D7306" t="str">
            <v>UN</v>
          </cell>
          <cell r="E7306">
            <v>0</v>
          </cell>
        </row>
        <row r="7307">
          <cell r="B7307" t="str">
            <v>529023</v>
          </cell>
          <cell r="C7307" t="str">
            <v>VALVULA GAV. MO JE/CAB. S/BY PASS PN10 D=450MM</v>
          </cell>
          <cell r="D7307" t="str">
            <v>UN</v>
          </cell>
          <cell r="E7307">
            <v>0</v>
          </cell>
        </row>
        <row r="7308">
          <cell r="B7308" t="str">
            <v>529024</v>
          </cell>
          <cell r="C7308" t="str">
            <v>VALVULA GAV. MO JE/CAB. S/BY PASS PN10 D=500MM</v>
          </cell>
          <cell r="D7308" t="str">
            <v>UN</v>
          </cell>
          <cell r="E7308">
            <v>0</v>
          </cell>
        </row>
        <row r="7309">
          <cell r="B7309" t="str">
            <v>529025</v>
          </cell>
          <cell r="C7309" t="str">
            <v>VALVULA GAV. MO JE/CAB. S/BY PASS PN10 D=600MM</v>
          </cell>
          <cell r="D7309" t="str">
            <v>UN</v>
          </cell>
          <cell r="E7309">
            <v>0</v>
          </cell>
        </row>
        <row r="7310">
          <cell r="B7310" t="str">
            <v>529026</v>
          </cell>
          <cell r="C7310" t="str">
            <v>VALVULA GAV. MO JE/VOL. S/BY PASS PN10 D=250MM</v>
          </cell>
          <cell r="D7310" t="str">
            <v>UN</v>
          </cell>
          <cell r="E7310">
            <v>0</v>
          </cell>
        </row>
        <row r="7311">
          <cell r="B7311" t="str">
            <v>529027</v>
          </cell>
          <cell r="C7311" t="str">
            <v>VALVULA GAV. MO JE/VOL. S/BY PASS PN10 D=300MM</v>
          </cell>
          <cell r="D7311" t="str">
            <v>UN</v>
          </cell>
          <cell r="E7311">
            <v>0</v>
          </cell>
        </row>
        <row r="7312">
          <cell r="B7312" t="str">
            <v>529028</v>
          </cell>
          <cell r="C7312" t="str">
            <v>VALVULA GAV. MO JE/VOL. S/BY PASS PN10 D=350MM</v>
          </cell>
          <cell r="D7312" t="str">
            <v>UN</v>
          </cell>
          <cell r="E7312">
            <v>0</v>
          </cell>
        </row>
        <row r="7313">
          <cell r="B7313" t="str">
            <v>529029</v>
          </cell>
          <cell r="C7313" t="str">
            <v>VALVULA GAV. MO JE/VOL. S/BY PASS PN10 D=400MM</v>
          </cell>
          <cell r="D7313" t="str">
            <v>UN</v>
          </cell>
          <cell r="E7313">
            <v>0</v>
          </cell>
        </row>
        <row r="7314">
          <cell r="B7314" t="str">
            <v>529030</v>
          </cell>
          <cell r="C7314" t="str">
            <v>VALVULA GAV. MO JE/VOL. S/BY PASS PN10 D=450MM</v>
          </cell>
          <cell r="D7314" t="str">
            <v>UN</v>
          </cell>
          <cell r="E7314">
            <v>0</v>
          </cell>
        </row>
        <row r="7315">
          <cell r="B7315" t="str">
            <v>529031</v>
          </cell>
          <cell r="C7315" t="str">
            <v>VALVULA GAV. MO JE/VOL. S/BY PASS PN10 D=500MM</v>
          </cell>
          <cell r="D7315" t="str">
            <v>UN</v>
          </cell>
          <cell r="E7315">
            <v>0</v>
          </cell>
        </row>
        <row r="7316">
          <cell r="B7316" t="str">
            <v>529032</v>
          </cell>
          <cell r="C7316" t="str">
            <v>VALVULA GAV. MO JE/VOL. S/BY PASS PN10 D=600MM</v>
          </cell>
          <cell r="D7316" t="str">
            <v>UN</v>
          </cell>
          <cell r="E7316">
            <v>0</v>
          </cell>
        </row>
        <row r="7317">
          <cell r="B7317" t="str">
            <v>529033</v>
          </cell>
          <cell r="C7317" t="str">
            <v>VALVULA GAV. MO FG/CAB.C/RED.S/BY P. PN10 D=350MM</v>
          </cell>
          <cell r="D7317" t="str">
            <v>UN</v>
          </cell>
          <cell r="E7317">
            <v>0</v>
          </cell>
        </row>
        <row r="7318">
          <cell r="B7318" t="str">
            <v>529034</v>
          </cell>
          <cell r="C7318" t="str">
            <v>VALVULA GAV. MO FG/CAB.C/RED.S/BY P. PN10 D=400MM</v>
          </cell>
          <cell r="D7318" t="str">
            <v>UN</v>
          </cell>
          <cell r="E7318">
            <v>0</v>
          </cell>
        </row>
        <row r="7319">
          <cell r="B7319" t="str">
            <v>529035</v>
          </cell>
          <cell r="C7319" t="str">
            <v>VALVULA GAV. MO FG/CAB.C/RED.S/BY P. PN10 D=450MM</v>
          </cell>
          <cell r="D7319" t="str">
            <v>UN</v>
          </cell>
          <cell r="E7319">
            <v>0</v>
          </cell>
        </row>
        <row r="7320">
          <cell r="B7320" t="str">
            <v>529036</v>
          </cell>
          <cell r="C7320" t="str">
            <v>VALVULA GAV. MO FG/CAB.C/RED.S/BY P. PN10 D=500MM</v>
          </cell>
          <cell r="D7320" t="str">
            <v>UN</v>
          </cell>
          <cell r="E7320">
            <v>0</v>
          </cell>
        </row>
        <row r="7321">
          <cell r="B7321" t="str">
            <v>529037</v>
          </cell>
          <cell r="C7321" t="str">
            <v>VALVULA GAV. MO FG/CAB.C/RED.S/BY P. PN10 D=600MM</v>
          </cell>
          <cell r="D7321" t="str">
            <v>UN</v>
          </cell>
          <cell r="E7321">
            <v>0</v>
          </cell>
        </row>
        <row r="7322">
          <cell r="B7322" t="str">
            <v>529038</v>
          </cell>
          <cell r="C7322" t="str">
            <v>VALVULA GAV. MO FG/CAB.C/RED.S/BY P. PN10 D=700MM</v>
          </cell>
          <cell r="D7322" t="str">
            <v>UN</v>
          </cell>
          <cell r="E7322">
            <v>0</v>
          </cell>
        </row>
        <row r="7323">
          <cell r="B7323" t="str">
            <v>529039</v>
          </cell>
          <cell r="C7323" t="str">
            <v>VALVULA GAV. MO FG/CAB.C/RED.S/BY P. PN10 D=800MM</v>
          </cell>
          <cell r="D7323" t="str">
            <v>UN</v>
          </cell>
          <cell r="E7323">
            <v>0</v>
          </cell>
        </row>
        <row r="7324">
          <cell r="B7324" t="str">
            <v>529040</v>
          </cell>
          <cell r="C7324" t="str">
            <v>VALVULA GAV. MO FG/CAB.C/RED.S/BY P. PN10 D=900MM</v>
          </cell>
          <cell r="D7324" t="str">
            <v>UN</v>
          </cell>
          <cell r="E7324">
            <v>0</v>
          </cell>
        </row>
        <row r="7325">
          <cell r="B7325" t="str">
            <v>529041</v>
          </cell>
          <cell r="C7325" t="str">
            <v>VALVULA GAV. MO FG/CAB.C/RED.S/BY P. PN10 D=1000MM</v>
          </cell>
          <cell r="D7325" t="str">
            <v>UN</v>
          </cell>
          <cell r="E7325">
            <v>0</v>
          </cell>
        </row>
        <row r="7326">
          <cell r="B7326" t="str">
            <v>529042</v>
          </cell>
          <cell r="C7326" t="str">
            <v>VALVULA GAV. MO FG/VOL.C/RED.S/BY P. PN10 D=350MM</v>
          </cell>
          <cell r="D7326" t="str">
            <v>UN</v>
          </cell>
          <cell r="E7326">
            <v>0</v>
          </cell>
        </row>
        <row r="7327">
          <cell r="B7327" t="str">
            <v>529043</v>
          </cell>
          <cell r="C7327" t="str">
            <v>VALVULA GAV. MO FG/VOL.C/RED.S/BY P. PN10 D=400MM</v>
          </cell>
          <cell r="D7327" t="str">
            <v>UN</v>
          </cell>
          <cell r="E7327">
            <v>0</v>
          </cell>
        </row>
        <row r="7328">
          <cell r="B7328" t="str">
            <v>529044</v>
          </cell>
          <cell r="C7328" t="str">
            <v>VALVULA GAV. MO FG/VOL.C/RED.S/BY P. PN10 D=450MM</v>
          </cell>
          <cell r="D7328" t="str">
            <v>UN</v>
          </cell>
          <cell r="E7328">
            <v>0</v>
          </cell>
        </row>
        <row r="7329">
          <cell r="B7329" t="str">
            <v>529045</v>
          </cell>
          <cell r="C7329" t="str">
            <v>VALVULA GAV. MO FG/VOL.C/RED.S/BY P. PN10 D=500MM</v>
          </cell>
          <cell r="D7329" t="str">
            <v>UN</v>
          </cell>
          <cell r="E7329">
            <v>0</v>
          </cell>
        </row>
        <row r="7330">
          <cell r="B7330" t="str">
            <v>529046</v>
          </cell>
          <cell r="C7330" t="str">
            <v>VALVULA GAV. MO FG/VOL.C/RED.S/BY P. PN10 D=600MM</v>
          </cell>
          <cell r="D7330" t="str">
            <v>UN</v>
          </cell>
          <cell r="E7330">
            <v>0</v>
          </cell>
        </row>
        <row r="7331">
          <cell r="B7331" t="str">
            <v>529047</v>
          </cell>
          <cell r="C7331" t="str">
            <v>VALVULA GAV. MO FG/VOL.C/RED.S/BY P. PN10 D=700MM</v>
          </cell>
          <cell r="D7331" t="str">
            <v>UN</v>
          </cell>
          <cell r="E7331">
            <v>0</v>
          </cell>
        </row>
        <row r="7332">
          <cell r="B7332" t="str">
            <v>529048</v>
          </cell>
          <cell r="C7332" t="str">
            <v>VALVULA GAV. MO FG/VOL.C/RED.S/BY P. PN10 D=800MM</v>
          </cell>
          <cell r="D7332" t="str">
            <v>UN</v>
          </cell>
          <cell r="E7332">
            <v>0</v>
          </cell>
        </row>
        <row r="7333">
          <cell r="B7333" t="str">
            <v>529049</v>
          </cell>
          <cell r="C7333" t="str">
            <v>VALVULA GAV. MO FG/VOL.C/RED.S/BY P. PN10 D=900MM</v>
          </cell>
          <cell r="D7333" t="str">
            <v>UN</v>
          </cell>
          <cell r="E7333">
            <v>0</v>
          </cell>
        </row>
        <row r="7334">
          <cell r="B7334" t="str">
            <v>529050</v>
          </cell>
          <cell r="C7334" t="str">
            <v>VALVULA GAV. MO FG/VOL.C/RED.S/BY P. PN10 D=1000MM</v>
          </cell>
          <cell r="D7334" t="str">
            <v>UN</v>
          </cell>
          <cell r="E7334">
            <v>0</v>
          </cell>
        </row>
        <row r="7335">
          <cell r="B7335" t="str">
            <v>529051</v>
          </cell>
          <cell r="C7335" t="str">
            <v>VALVULA GAV. MO JE/CAB. C/RED.S/BY P. PN10 D=300MM</v>
          </cell>
          <cell r="D7335" t="str">
            <v>UN</v>
          </cell>
          <cell r="E7335">
            <v>0</v>
          </cell>
        </row>
        <row r="7336">
          <cell r="B7336" t="str">
            <v>529052</v>
          </cell>
          <cell r="C7336" t="str">
            <v>VALVULA GAV. MO JE/CAB. C/RED.S/BY P. PN10 D=350MM</v>
          </cell>
          <cell r="D7336" t="str">
            <v>UN</v>
          </cell>
          <cell r="E7336">
            <v>0</v>
          </cell>
        </row>
        <row r="7337">
          <cell r="B7337" t="str">
            <v>529053</v>
          </cell>
          <cell r="C7337" t="str">
            <v>VALVULA GAV. MO JE/CAB. C/RED.S/BY P. PN10 D=400MM</v>
          </cell>
          <cell r="D7337" t="str">
            <v>UN</v>
          </cell>
          <cell r="E7337">
            <v>0</v>
          </cell>
        </row>
        <row r="7338">
          <cell r="B7338" t="str">
            <v>529054</v>
          </cell>
          <cell r="C7338" t="str">
            <v>VALVULA GAV. MO JE/CAB. C/RED.S/BY P. PN10 D=450MM</v>
          </cell>
          <cell r="D7338" t="str">
            <v>UN</v>
          </cell>
          <cell r="E7338">
            <v>0</v>
          </cell>
        </row>
        <row r="7339">
          <cell r="B7339" t="str">
            <v>529055</v>
          </cell>
          <cell r="C7339" t="str">
            <v>VALVULA GAV. MO JE/CAB. C/RED.S/BY P. PN10 D=500MM</v>
          </cell>
          <cell r="D7339" t="str">
            <v>UN</v>
          </cell>
          <cell r="E7339">
            <v>0</v>
          </cell>
        </row>
        <row r="7340">
          <cell r="B7340" t="str">
            <v>529056</v>
          </cell>
          <cell r="C7340" t="str">
            <v>VALVULA GAV. MO JE/CAB. C/RED.S/BY P. PN10 D=600MM</v>
          </cell>
          <cell r="D7340" t="str">
            <v>UN</v>
          </cell>
          <cell r="E7340">
            <v>0</v>
          </cell>
        </row>
        <row r="7341">
          <cell r="B7341" t="str">
            <v>529057</v>
          </cell>
          <cell r="C7341" t="str">
            <v>VALVULA GAV. MO JE/VOL. C/RED.S/BY P. PN10 D=300MM</v>
          </cell>
          <cell r="D7341" t="str">
            <v>UN</v>
          </cell>
          <cell r="E7341">
            <v>0</v>
          </cell>
        </row>
        <row r="7342">
          <cell r="B7342" t="str">
            <v>529058</v>
          </cell>
          <cell r="C7342" t="str">
            <v>VALVULA GAV. MO JE/VOL. C/RED.S/BY P. PN10 D=350MM</v>
          </cell>
          <cell r="D7342" t="str">
            <v>UN</v>
          </cell>
          <cell r="E7342">
            <v>0</v>
          </cell>
        </row>
        <row r="7343">
          <cell r="B7343" t="str">
            <v>529059</v>
          </cell>
          <cell r="C7343" t="str">
            <v>VALVULA GAV. MO JE/VOL. C/RED.S/BY P. PN10 D=400MM</v>
          </cell>
          <cell r="D7343" t="str">
            <v>UN</v>
          </cell>
          <cell r="E7343">
            <v>0</v>
          </cell>
        </row>
        <row r="7344">
          <cell r="B7344" t="str">
            <v>529060</v>
          </cell>
          <cell r="C7344" t="str">
            <v>VALVULA GAV. MO JE/VOL. C/RED.S/BY P. PN10 D=450MM</v>
          </cell>
          <cell r="D7344" t="str">
            <v>UN</v>
          </cell>
          <cell r="E7344">
            <v>0</v>
          </cell>
        </row>
        <row r="7345">
          <cell r="B7345" t="str">
            <v>529061</v>
          </cell>
          <cell r="C7345" t="str">
            <v>VALVULA GAV. MO JE/VOL. C/RED.S/BY P. PN10 D=500MM</v>
          </cell>
          <cell r="D7345" t="str">
            <v>UN</v>
          </cell>
          <cell r="E7345">
            <v>0</v>
          </cell>
        </row>
        <row r="7346">
          <cell r="B7346" t="str">
            <v>529062</v>
          </cell>
          <cell r="C7346" t="str">
            <v>VALVULA GAV. MO JE/VOL. C/RED.S/BY P. PN10 D=600MM</v>
          </cell>
          <cell r="D7346" t="str">
            <v>UN</v>
          </cell>
          <cell r="E7346">
            <v>0</v>
          </cell>
        </row>
        <row r="7347">
          <cell r="B7347" t="str">
            <v>529063</v>
          </cell>
          <cell r="C7347" t="str">
            <v>VALVULA GAV. MO FG/CAB. C/BY PASS PN10 D=350MM</v>
          </cell>
          <cell r="D7347" t="str">
            <v>UN</v>
          </cell>
          <cell r="E7347">
            <v>0</v>
          </cell>
        </row>
        <row r="7348">
          <cell r="B7348" t="str">
            <v>529064</v>
          </cell>
          <cell r="C7348" t="str">
            <v>VALVULA GAV. MO FG/CAB. C/BY PASS PN10 D=400MM</v>
          </cell>
          <cell r="D7348" t="str">
            <v>UN</v>
          </cell>
          <cell r="E7348">
            <v>0</v>
          </cell>
        </row>
        <row r="7349">
          <cell r="B7349" t="str">
            <v>529065</v>
          </cell>
          <cell r="C7349" t="str">
            <v>VALVULA GAV. MO FG/CAB. C/BY PASS PN10 D=450MM</v>
          </cell>
          <cell r="D7349" t="str">
            <v>UN</v>
          </cell>
          <cell r="E7349">
            <v>0</v>
          </cell>
        </row>
        <row r="7350">
          <cell r="B7350" t="str">
            <v>529066</v>
          </cell>
          <cell r="C7350" t="str">
            <v>VALVULA GAV. MO FG/CAB. C/BY PASS PN10 D=500MM</v>
          </cell>
          <cell r="D7350" t="str">
            <v>UN</v>
          </cell>
          <cell r="E7350">
            <v>0</v>
          </cell>
        </row>
        <row r="7351">
          <cell r="B7351" t="str">
            <v>529067</v>
          </cell>
          <cell r="C7351" t="str">
            <v>VALVULA GAV. MO FG/CAB. C/BY PASS PN10 D=600MM</v>
          </cell>
          <cell r="D7351" t="str">
            <v>UN</v>
          </cell>
          <cell r="E7351">
            <v>0</v>
          </cell>
        </row>
        <row r="7352">
          <cell r="B7352" t="str">
            <v>529068</v>
          </cell>
          <cell r="C7352" t="str">
            <v>VALVULA GAV. MO FG/CAB. C/BY PASS PN10 D=700MM</v>
          </cell>
          <cell r="D7352" t="str">
            <v>UN</v>
          </cell>
          <cell r="E7352">
            <v>0</v>
          </cell>
        </row>
        <row r="7353">
          <cell r="B7353" t="str">
            <v>529069</v>
          </cell>
          <cell r="C7353" t="str">
            <v>VALVULA GAV. MO FG/CAB. C/BY PASS PN10 D=800MM</v>
          </cell>
          <cell r="D7353" t="str">
            <v>UN</v>
          </cell>
          <cell r="E7353">
            <v>0</v>
          </cell>
        </row>
        <row r="7354">
          <cell r="B7354" t="str">
            <v>529070</v>
          </cell>
          <cell r="C7354" t="str">
            <v>VALVULA GAV. MO FG/CAB. C/BY PASS PN10 D=900MM</v>
          </cell>
          <cell r="D7354" t="str">
            <v>UN</v>
          </cell>
          <cell r="E7354">
            <v>0</v>
          </cell>
        </row>
        <row r="7355">
          <cell r="B7355" t="str">
            <v>529071</v>
          </cell>
          <cell r="C7355" t="str">
            <v>VALVULA GAV. MO FG/CAB. C/BY PASS PN10 D=1000MM</v>
          </cell>
          <cell r="D7355" t="str">
            <v>UN</v>
          </cell>
          <cell r="E7355">
            <v>0</v>
          </cell>
        </row>
        <row r="7356">
          <cell r="B7356" t="str">
            <v>529072</v>
          </cell>
          <cell r="C7356" t="str">
            <v>VALVULA GAV. MO FG/VOL. C/BY PASS PN10 D=350MM</v>
          </cell>
          <cell r="D7356" t="str">
            <v>UN</v>
          </cell>
          <cell r="E7356">
            <v>0</v>
          </cell>
        </row>
        <row r="7357">
          <cell r="B7357" t="str">
            <v>529073</v>
          </cell>
          <cell r="C7357" t="str">
            <v>VALVULA GAV. MO FG/VOL. C/BY PASS PN10 D=400MM</v>
          </cell>
          <cell r="D7357" t="str">
            <v>UN</v>
          </cell>
          <cell r="E7357">
            <v>0</v>
          </cell>
        </row>
        <row r="7358">
          <cell r="B7358" t="str">
            <v>529074</v>
          </cell>
          <cell r="C7358" t="str">
            <v>VALVULA GAV. MO FG/VOL. C/BY PASS PN10 D=450MM</v>
          </cell>
          <cell r="D7358" t="str">
            <v>UN</v>
          </cell>
          <cell r="E7358">
            <v>0</v>
          </cell>
        </row>
        <row r="7359">
          <cell r="B7359" t="str">
            <v>529075</v>
          </cell>
          <cell r="C7359" t="str">
            <v>VALVULA GAV. MO FG/VOL. C/BY PASS PN10 D=500MM</v>
          </cell>
          <cell r="D7359" t="str">
            <v>UN</v>
          </cell>
          <cell r="E7359">
            <v>0</v>
          </cell>
        </row>
        <row r="7360">
          <cell r="B7360" t="str">
            <v>529076</v>
          </cell>
          <cell r="C7360" t="str">
            <v>VALVULA GAV. MO FG/VOL. C/BY PASS PN10 D=600MM</v>
          </cell>
          <cell r="D7360" t="str">
            <v>UN</v>
          </cell>
          <cell r="E7360">
            <v>0</v>
          </cell>
        </row>
        <row r="7361">
          <cell r="B7361" t="str">
            <v>529077</v>
          </cell>
          <cell r="C7361" t="str">
            <v>VALVULA GAV. MO FG/VOL. C/BY PASS PN10 D=700MM</v>
          </cell>
          <cell r="D7361" t="str">
            <v>UN</v>
          </cell>
          <cell r="E7361">
            <v>0</v>
          </cell>
        </row>
        <row r="7362">
          <cell r="B7362" t="str">
            <v>529078</v>
          </cell>
          <cell r="C7362" t="str">
            <v>VALVULA GAV. MO FG/VOL. C/BY PASS PN10 D=800MM</v>
          </cell>
          <cell r="D7362" t="str">
            <v>UN</v>
          </cell>
          <cell r="E7362">
            <v>0</v>
          </cell>
        </row>
        <row r="7363">
          <cell r="B7363" t="str">
            <v>529079</v>
          </cell>
          <cell r="C7363" t="str">
            <v>VALVULA GAV. MO FG/VOL. C/BY PASS PN10 D=900MM</v>
          </cell>
          <cell r="D7363" t="str">
            <v>UN</v>
          </cell>
          <cell r="E7363">
            <v>0</v>
          </cell>
        </row>
        <row r="7364">
          <cell r="B7364" t="str">
            <v>529080</v>
          </cell>
          <cell r="C7364" t="str">
            <v>VALVULA GAV. MO FG/VOL. C/BY PASS PN10 D=1000MM</v>
          </cell>
          <cell r="D7364" t="str">
            <v>UN</v>
          </cell>
          <cell r="E7364">
            <v>0</v>
          </cell>
        </row>
        <row r="7365">
          <cell r="B7365" t="str">
            <v>529081</v>
          </cell>
          <cell r="C7365" t="str">
            <v>VALVULA GAV. MO JE/CAB. C/BY PASS PN10 D=250MM</v>
          </cell>
          <cell r="D7365" t="str">
            <v>UN</v>
          </cell>
          <cell r="E7365">
            <v>0</v>
          </cell>
        </row>
        <row r="7366">
          <cell r="B7366" t="str">
            <v>529082</v>
          </cell>
          <cell r="C7366" t="str">
            <v>VALVULA GAV. MO JE/CAB. C/BY PASS PN10 D=300MM</v>
          </cell>
          <cell r="D7366" t="str">
            <v>UN</v>
          </cell>
          <cell r="E7366">
            <v>0</v>
          </cell>
        </row>
        <row r="7367">
          <cell r="B7367" t="str">
            <v>529083</v>
          </cell>
          <cell r="C7367" t="str">
            <v>VALVULA GAV. MO JE/CAB. C/BY PASS PN10 D=350MM</v>
          </cell>
          <cell r="D7367" t="str">
            <v>UN</v>
          </cell>
          <cell r="E7367">
            <v>0</v>
          </cell>
        </row>
        <row r="7368">
          <cell r="B7368" t="str">
            <v>529084</v>
          </cell>
          <cell r="C7368" t="str">
            <v>VALVULA GAV. MO JE/CAB. C/BY PASS PN10 D=400MM</v>
          </cell>
          <cell r="D7368" t="str">
            <v>UN</v>
          </cell>
          <cell r="E7368">
            <v>0</v>
          </cell>
        </row>
        <row r="7369">
          <cell r="B7369" t="str">
            <v>529085</v>
          </cell>
          <cell r="C7369" t="str">
            <v>VALVULA GAV. MO JE/CAB. C/BY PASS PN10 D=450MM</v>
          </cell>
          <cell r="D7369" t="str">
            <v>UN</v>
          </cell>
          <cell r="E7369">
            <v>0</v>
          </cell>
        </row>
        <row r="7370">
          <cell r="B7370" t="str">
            <v>529086</v>
          </cell>
          <cell r="C7370" t="str">
            <v>VALVULA GAV. MO JE/CAB. C/BY PASS PN10 D=500MM</v>
          </cell>
          <cell r="D7370" t="str">
            <v>UN</v>
          </cell>
          <cell r="E7370">
            <v>0</v>
          </cell>
        </row>
        <row r="7371">
          <cell r="B7371" t="str">
            <v>529087</v>
          </cell>
          <cell r="C7371" t="str">
            <v>VALVULA GAV. MO JE/CAB. C/BY PASS PN10 D=600MM</v>
          </cell>
          <cell r="D7371" t="str">
            <v>UN</v>
          </cell>
          <cell r="E7371">
            <v>0</v>
          </cell>
        </row>
        <row r="7372">
          <cell r="B7372" t="str">
            <v>529088</v>
          </cell>
          <cell r="C7372" t="str">
            <v>VALVULA GAV. MO JE/VOL. C/BY PASS PN10 D=250MM</v>
          </cell>
          <cell r="D7372" t="str">
            <v>UN</v>
          </cell>
          <cell r="E7372">
            <v>0</v>
          </cell>
        </row>
        <row r="7373">
          <cell r="B7373" t="str">
            <v>529089</v>
          </cell>
          <cell r="C7373" t="str">
            <v>VALVULA GAV. MO JE/VOL. C/BY PASS PN10 D=300MM</v>
          </cell>
          <cell r="D7373" t="str">
            <v>UN</v>
          </cell>
          <cell r="E7373">
            <v>0</v>
          </cell>
        </row>
        <row r="7374">
          <cell r="B7374" t="str">
            <v>529090</v>
          </cell>
          <cell r="C7374" t="str">
            <v>VALVULA GAV. MO JE/VOL. C/BY PASS PN10 D=350MM</v>
          </cell>
          <cell r="D7374" t="str">
            <v>UN</v>
          </cell>
          <cell r="E7374">
            <v>0</v>
          </cell>
        </row>
        <row r="7375">
          <cell r="B7375" t="str">
            <v>529091</v>
          </cell>
          <cell r="C7375" t="str">
            <v>VALVULA GAV. MO JE/VOL. C/BY PASS PN10 D=400MM</v>
          </cell>
          <cell r="D7375" t="str">
            <v>UN</v>
          </cell>
          <cell r="E7375">
            <v>0</v>
          </cell>
        </row>
        <row r="7376">
          <cell r="B7376" t="str">
            <v>529092</v>
          </cell>
          <cell r="C7376" t="str">
            <v>VALVULA GAV. MO JE/VOL. C/BY PASS PN10 D=450MM</v>
          </cell>
          <cell r="D7376" t="str">
            <v>UN</v>
          </cell>
          <cell r="E7376">
            <v>0</v>
          </cell>
        </row>
        <row r="7377">
          <cell r="B7377" t="str">
            <v>529093</v>
          </cell>
          <cell r="C7377" t="str">
            <v>VALVULA GAV. MO JE/VOL. C/BY PASS PN10 D=500MM</v>
          </cell>
          <cell r="D7377" t="str">
            <v>UN</v>
          </cell>
          <cell r="E7377">
            <v>0</v>
          </cell>
        </row>
        <row r="7378">
          <cell r="B7378" t="str">
            <v>529094</v>
          </cell>
          <cell r="C7378" t="str">
            <v>VALVULA GAV. MO JE/VOL. C/BY PASS PN10 D=600MM</v>
          </cell>
          <cell r="D7378" t="str">
            <v>UN</v>
          </cell>
          <cell r="E7378">
            <v>0</v>
          </cell>
        </row>
        <row r="7379">
          <cell r="B7379" t="str">
            <v>529095</v>
          </cell>
          <cell r="C7379" t="str">
            <v>VALVULA GAV. MO FG/CAB. C/RED.C/BY P. PN10 D=350MM</v>
          </cell>
          <cell r="D7379" t="str">
            <v>UN</v>
          </cell>
          <cell r="E7379">
            <v>0</v>
          </cell>
        </row>
        <row r="7380">
          <cell r="B7380" t="str">
            <v>529096</v>
          </cell>
          <cell r="C7380" t="str">
            <v>VALVULA GAV. MO FG/CAB. C/RED.C/BY P. PN10 D=400MM</v>
          </cell>
          <cell r="D7380" t="str">
            <v>UN</v>
          </cell>
          <cell r="E7380">
            <v>0</v>
          </cell>
        </row>
        <row r="7381">
          <cell r="B7381" t="str">
            <v>529097</v>
          </cell>
          <cell r="C7381" t="str">
            <v>VALVULA GAV. MO FG/CAB. C/RED.C/BY P. PN10 D=450MM</v>
          </cell>
          <cell r="D7381" t="str">
            <v>UN</v>
          </cell>
          <cell r="E7381">
            <v>0</v>
          </cell>
        </row>
        <row r="7382">
          <cell r="B7382" t="str">
            <v>529098</v>
          </cell>
          <cell r="C7382" t="str">
            <v>VALVULA GAV. MO FG/CAB. C/RED.C/BY P. PN10 D=500MM</v>
          </cell>
          <cell r="D7382" t="str">
            <v>UN</v>
          </cell>
          <cell r="E7382">
            <v>0</v>
          </cell>
        </row>
        <row r="7383">
          <cell r="B7383" t="str">
            <v>529099</v>
          </cell>
          <cell r="C7383" t="str">
            <v>VALVULA GAV. MO FG/CAB. C/RED.C/BY P. PN10 D=600MM</v>
          </cell>
          <cell r="D7383" t="str">
            <v>UN</v>
          </cell>
          <cell r="E7383">
            <v>0</v>
          </cell>
        </row>
        <row r="7384">
          <cell r="B7384" t="str">
            <v>529101</v>
          </cell>
          <cell r="C7384" t="str">
            <v>VALVULA GAV. MO FG/CAB. C/RED.C/BY P. PN10 D=700MM</v>
          </cell>
          <cell r="D7384" t="str">
            <v>UN</v>
          </cell>
          <cell r="E7384">
            <v>0</v>
          </cell>
        </row>
        <row r="7385">
          <cell r="B7385" t="str">
            <v>529102</v>
          </cell>
          <cell r="C7385" t="str">
            <v>VALVULA GAV. MO FG/CAB. C/RED.C/BY P. PN10 D=800MM</v>
          </cell>
          <cell r="D7385" t="str">
            <v>UN</v>
          </cell>
          <cell r="E7385">
            <v>0</v>
          </cell>
        </row>
        <row r="7386">
          <cell r="B7386" t="str">
            <v>529103</v>
          </cell>
          <cell r="C7386" t="str">
            <v>VALVULA GAV. MO FG/CAB. C/RED.C/BY P. PN10 D=900MM</v>
          </cell>
          <cell r="D7386" t="str">
            <v>UN</v>
          </cell>
          <cell r="E7386">
            <v>0</v>
          </cell>
        </row>
        <row r="7387">
          <cell r="B7387" t="str">
            <v>529104</v>
          </cell>
          <cell r="C7387" t="str">
            <v>VALVULA GAV. MO FG/CAB.C/RED.C/BY P. PN10 D=1000MM</v>
          </cell>
          <cell r="D7387" t="str">
            <v>UN</v>
          </cell>
          <cell r="E7387">
            <v>0</v>
          </cell>
        </row>
        <row r="7388">
          <cell r="B7388" t="str">
            <v>529105</v>
          </cell>
          <cell r="C7388" t="str">
            <v>VALVULA GAV. MO FG/VOL. C/RED.C/BY P. PN10 D=350MM</v>
          </cell>
          <cell r="D7388" t="str">
            <v>UN</v>
          </cell>
          <cell r="E7388">
            <v>0</v>
          </cell>
        </row>
        <row r="7389">
          <cell r="B7389" t="str">
            <v>529106</v>
          </cell>
          <cell r="C7389" t="str">
            <v>VALVULA GAV. MO FG/VOL. C/RED.C/BY P. PN10 D=400MM</v>
          </cell>
          <cell r="D7389" t="str">
            <v>UN</v>
          </cell>
          <cell r="E7389">
            <v>0</v>
          </cell>
        </row>
        <row r="7390">
          <cell r="B7390" t="str">
            <v>529107</v>
          </cell>
          <cell r="C7390" t="str">
            <v>VALVULA GAV. MO FG/VOL. C/RED.C/BY P. PN10 D=450MM</v>
          </cell>
          <cell r="D7390" t="str">
            <v>UN</v>
          </cell>
          <cell r="E7390">
            <v>0</v>
          </cell>
        </row>
        <row r="7391">
          <cell r="B7391" t="str">
            <v>529108</v>
          </cell>
          <cell r="C7391" t="str">
            <v>VALVULA GAV. MO FG/VOL. C/RED.C/BY P. PN10 D=500MM</v>
          </cell>
          <cell r="D7391" t="str">
            <v>UN</v>
          </cell>
          <cell r="E7391">
            <v>0</v>
          </cell>
        </row>
        <row r="7392">
          <cell r="B7392" t="str">
            <v>529109</v>
          </cell>
          <cell r="C7392" t="str">
            <v>VALVULA GAV. MO FG/VOL. C/RED.C/BY P. PN10 D=600MM</v>
          </cell>
          <cell r="D7392" t="str">
            <v>UN</v>
          </cell>
          <cell r="E7392">
            <v>0</v>
          </cell>
        </row>
        <row r="7393">
          <cell r="B7393" t="str">
            <v>529110</v>
          </cell>
          <cell r="C7393" t="str">
            <v>VALVULA GAV. MO FG/VOL. C/RED.C/BY P. PN10 D=700MM</v>
          </cell>
          <cell r="D7393" t="str">
            <v>UN</v>
          </cell>
          <cell r="E7393">
            <v>0</v>
          </cell>
        </row>
        <row r="7394">
          <cell r="B7394" t="str">
            <v>529111</v>
          </cell>
          <cell r="C7394" t="str">
            <v>VALVULA GAV. MO FG/VOL. C/RED.C/BY P. PN10 D=800MM</v>
          </cell>
          <cell r="D7394" t="str">
            <v>UN</v>
          </cell>
          <cell r="E7394">
            <v>0</v>
          </cell>
        </row>
        <row r="7395">
          <cell r="B7395" t="str">
            <v>529112</v>
          </cell>
          <cell r="C7395" t="str">
            <v>VALVULA GAV. MO FG/VOL. C/RED.C/BY P. PN10 D=900MM</v>
          </cell>
          <cell r="D7395" t="str">
            <v>UN</v>
          </cell>
          <cell r="E7395">
            <v>0</v>
          </cell>
        </row>
        <row r="7396">
          <cell r="B7396" t="str">
            <v>529113</v>
          </cell>
          <cell r="C7396" t="str">
            <v>VALVULA GAV. MO FG/VOL.C/RED.C/BY P. PN10 D=1000MM</v>
          </cell>
          <cell r="D7396" t="str">
            <v>UN</v>
          </cell>
          <cell r="E7396">
            <v>0</v>
          </cell>
        </row>
        <row r="7397">
          <cell r="B7397" t="str">
            <v>529114</v>
          </cell>
          <cell r="C7397" t="str">
            <v>VALVULA GAV. MO JE/CAB. C/RED.C/BY P. PN10 D=300MM</v>
          </cell>
          <cell r="D7397" t="str">
            <v>UN</v>
          </cell>
          <cell r="E7397">
            <v>0</v>
          </cell>
        </row>
        <row r="7398">
          <cell r="B7398" t="str">
            <v>529115</v>
          </cell>
          <cell r="C7398" t="str">
            <v>VALVULA GAV. MO JE/CAB. C/RED.C/BY P. PN10 D=350MM</v>
          </cell>
          <cell r="D7398" t="str">
            <v>UN</v>
          </cell>
          <cell r="E7398">
            <v>0</v>
          </cell>
        </row>
        <row r="7399">
          <cell r="B7399" t="str">
            <v>529116</v>
          </cell>
          <cell r="C7399" t="str">
            <v>VALVULA GAV. MO JE/CAB. C/RED.C/BY P. PN10 D=400MM</v>
          </cell>
          <cell r="D7399" t="str">
            <v>UN</v>
          </cell>
          <cell r="E7399">
            <v>0</v>
          </cell>
        </row>
        <row r="7400">
          <cell r="B7400" t="str">
            <v>529117</v>
          </cell>
          <cell r="C7400" t="str">
            <v>VALVULA GAV. MO JE/CAB. C/RED.C/BY P. PN10 D=450MM</v>
          </cell>
          <cell r="D7400" t="str">
            <v>UN</v>
          </cell>
          <cell r="E7400">
            <v>0</v>
          </cell>
        </row>
        <row r="7401">
          <cell r="B7401" t="str">
            <v>529118</v>
          </cell>
          <cell r="C7401" t="str">
            <v>VALVULA GAV. MO JE/CAB. C/RED.C/BY P. PN10 D=500MM</v>
          </cell>
          <cell r="D7401" t="str">
            <v>UN</v>
          </cell>
          <cell r="E7401">
            <v>0</v>
          </cell>
        </row>
        <row r="7402">
          <cell r="B7402" t="str">
            <v>529119</v>
          </cell>
          <cell r="C7402" t="str">
            <v>VALVULA GAV. MO JE/CAB. C/RED.C/BY P. PN10 D=600MM</v>
          </cell>
          <cell r="D7402" t="str">
            <v>UN</v>
          </cell>
          <cell r="E7402">
            <v>0</v>
          </cell>
        </row>
        <row r="7403">
          <cell r="B7403" t="str">
            <v>529120</v>
          </cell>
          <cell r="C7403" t="str">
            <v>VALVULA GAV. MO JE/VOL. C/RED.C/BY P. PN10 D=300MM</v>
          </cell>
          <cell r="D7403" t="str">
            <v>UN</v>
          </cell>
          <cell r="E7403">
            <v>0</v>
          </cell>
        </row>
        <row r="7404">
          <cell r="B7404" t="str">
            <v>529121</v>
          </cell>
          <cell r="C7404" t="str">
            <v>VALVULA GAV. MO JE/VOL. C/RED.C/BY P. PN10 D=350MM</v>
          </cell>
          <cell r="D7404" t="str">
            <v>UN</v>
          </cell>
          <cell r="E7404">
            <v>0</v>
          </cell>
        </row>
        <row r="7405">
          <cell r="B7405" t="str">
            <v>529122</v>
          </cell>
          <cell r="C7405" t="str">
            <v>VALVULA GAV. MO JE/VOL. C/RED.C/BY P. PN10 D=400MM</v>
          </cell>
          <cell r="D7405" t="str">
            <v>UN</v>
          </cell>
          <cell r="E7405">
            <v>0</v>
          </cell>
        </row>
        <row r="7406">
          <cell r="B7406" t="str">
            <v>529123</v>
          </cell>
          <cell r="C7406" t="str">
            <v>VALVULA GAV. MO JE/VOL. C/RED.C/BY P. PN10 D=450MM</v>
          </cell>
          <cell r="D7406" t="str">
            <v>UN</v>
          </cell>
          <cell r="E7406">
            <v>0</v>
          </cell>
        </row>
        <row r="7407">
          <cell r="B7407" t="str">
            <v>529124</v>
          </cell>
          <cell r="C7407" t="str">
            <v>VALVULA GAV. MO JE/VOL. C/RED.C/BY P. PN10 D=500MM</v>
          </cell>
          <cell r="D7407" t="str">
            <v>UN</v>
          </cell>
          <cell r="E7407">
            <v>0</v>
          </cell>
        </row>
        <row r="7408">
          <cell r="B7408" t="str">
            <v>529125</v>
          </cell>
          <cell r="C7408" t="str">
            <v>VALVULA GAV. MO JE/VOL. C/RED.C/BY P. PN10 D=600MM</v>
          </cell>
          <cell r="D7408" t="str">
            <v>UN</v>
          </cell>
          <cell r="E7408">
            <v>0</v>
          </cell>
        </row>
        <row r="7410">
          <cell r="B7410" t="str">
            <v>529200</v>
          </cell>
          <cell r="C7410" t="str">
            <v>VALVULA GAV. MC PN-16 (SETOR ABDIB GLOBAL 40%; C32 - FERRO/ACO/DERIV. 60%)</v>
          </cell>
        </row>
        <row r="7411">
          <cell r="B7411" t="str">
            <v>529201</v>
          </cell>
          <cell r="C7411" t="str">
            <v>VALVULA GAV. MC JE/CAB. S/BY PASS PN16 D=50MM</v>
          </cell>
          <cell r="D7411" t="str">
            <v>UN</v>
          </cell>
          <cell r="E7411">
            <v>0</v>
          </cell>
        </row>
        <row r="7412">
          <cell r="B7412" t="str">
            <v>529202</v>
          </cell>
          <cell r="C7412" t="str">
            <v>VALVULA GAV. MC JE/CAB. S/BY PASS PN16 D=75MM</v>
          </cell>
          <cell r="D7412" t="str">
            <v>UN</v>
          </cell>
          <cell r="E7412">
            <v>0</v>
          </cell>
        </row>
        <row r="7413">
          <cell r="B7413" t="str">
            <v>529203</v>
          </cell>
          <cell r="C7413" t="str">
            <v>VALVULA GAV. MC JE/CAB. S/BY PASS PN16 D=100MM</v>
          </cell>
          <cell r="D7413" t="str">
            <v>UN</v>
          </cell>
          <cell r="E7413">
            <v>0</v>
          </cell>
        </row>
        <row r="7414">
          <cell r="B7414" t="str">
            <v>529204</v>
          </cell>
          <cell r="C7414" t="str">
            <v>VALVULA GAV. MC JE/VOL. S/BY PASS PN16 D=50MM</v>
          </cell>
          <cell r="D7414" t="str">
            <v>UN</v>
          </cell>
          <cell r="E7414">
            <v>0</v>
          </cell>
        </row>
        <row r="7415">
          <cell r="B7415" t="str">
            <v>529205</v>
          </cell>
          <cell r="C7415" t="str">
            <v>VALVULA GAV. MC JE/VOL. S/BY PASS PN16 D=75MM</v>
          </cell>
          <cell r="D7415" t="str">
            <v>UN</v>
          </cell>
          <cell r="E7415">
            <v>0</v>
          </cell>
        </row>
        <row r="7416">
          <cell r="B7416" t="str">
            <v>529206</v>
          </cell>
          <cell r="C7416" t="str">
            <v>VALVULA GAV. MC JE/VOL. S/BY PASS PN16 D=100MM</v>
          </cell>
          <cell r="D7416" t="str">
            <v>UN</v>
          </cell>
          <cell r="E7416">
            <v>0</v>
          </cell>
        </row>
        <row r="7417">
          <cell r="B7417" t="str">
            <v>529207</v>
          </cell>
          <cell r="C7417" t="str">
            <v>VALVULA GAV. MC FG/CAB. S/BY PASS PN16 D=50MM</v>
          </cell>
          <cell r="D7417" t="str">
            <v>UN</v>
          </cell>
          <cell r="E7417">
            <v>0</v>
          </cell>
        </row>
        <row r="7418">
          <cell r="B7418" t="str">
            <v>529208</v>
          </cell>
          <cell r="C7418" t="str">
            <v>VALVULA GAV. MC FG/CAB. S/BY PASS PN16 D=75MM</v>
          </cell>
          <cell r="D7418" t="str">
            <v>UN</v>
          </cell>
          <cell r="E7418">
            <v>0</v>
          </cell>
        </row>
        <row r="7419">
          <cell r="B7419" t="str">
            <v>529209</v>
          </cell>
          <cell r="C7419" t="str">
            <v>VALVULA GAV. MC FG/CAB. S/BY PASS PN16 D=100MM</v>
          </cell>
          <cell r="D7419" t="str">
            <v>UN</v>
          </cell>
          <cell r="E7419">
            <v>0</v>
          </cell>
        </row>
        <row r="7420">
          <cell r="B7420" t="str">
            <v>529210</v>
          </cell>
          <cell r="C7420" t="str">
            <v>VALVULA GAV. MC FG/CAB. S/BY PASS PN16 D=150MM</v>
          </cell>
          <cell r="D7420" t="str">
            <v>UN</v>
          </cell>
          <cell r="E7420">
            <v>0</v>
          </cell>
        </row>
        <row r="7421">
          <cell r="B7421" t="str">
            <v>529211</v>
          </cell>
          <cell r="C7421" t="str">
            <v>VALVULA GAV. MC FG/CAB. S/BY PASS PN16 D=200MM</v>
          </cell>
          <cell r="D7421" t="str">
            <v>UN</v>
          </cell>
          <cell r="E7421">
            <v>0</v>
          </cell>
        </row>
        <row r="7422">
          <cell r="B7422" t="str">
            <v>529212</v>
          </cell>
          <cell r="C7422" t="str">
            <v>VALVULA GAV. MC FG/VOL. S/BY PASS PN16 D=50MM</v>
          </cell>
          <cell r="D7422" t="str">
            <v>UN</v>
          </cell>
          <cell r="E7422">
            <v>0</v>
          </cell>
        </row>
        <row r="7423">
          <cell r="B7423" t="str">
            <v>529213</v>
          </cell>
          <cell r="C7423" t="str">
            <v>VALVULA GAV. MC FG/VOL. S/BY PASS PN16 D=75MM</v>
          </cell>
          <cell r="D7423" t="str">
            <v>UN</v>
          </cell>
          <cell r="E7423">
            <v>0</v>
          </cell>
        </row>
        <row r="7424">
          <cell r="B7424" t="str">
            <v>529214</v>
          </cell>
          <cell r="C7424" t="str">
            <v>VALVULA GAV. MC FG/VOL. S/BY PASS PN16 D=100MM</v>
          </cell>
          <cell r="D7424" t="str">
            <v>UN</v>
          </cell>
          <cell r="E7424">
            <v>0</v>
          </cell>
        </row>
        <row r="7425">
          <cell r="B7425" t="str">
            <v>529215</v>
          </cell>
          <cell r="C7425" t="str">
            <v>VALVULA GAV. MC FG/VOL. S/BY PASS PN16 D=150MM</v>
          </cell>
          <cell r="D7425" t="str">
            <v>UN</v>
          </cell>
          <cell r="E7425">
            <v>0</v>
          </cell>
        </row>
        <row r="7426">
          <cell r="B7426" t="str">
            <v>529216</v>
          </cell>
          <cell r="C7426" t="str">
            <v>VALVULA GAV. MC FG/VOL. S/BY PASS PN16 D=200MM</v>
          </cell>
          <cell r="D7426" t="str">
            <v>UN</v>
          </cell>
          <cell r="E7426">
            <v>0</v>
          </cell>
        </row>
        <row r="7428">
          <cell r="B7428" t="str">
            <v>529300</v>
          </cell>
          <cell r="C7428" t="str">
            <v>VALVULA GAV. MO PN-16 (SETOR ABDIB GLOBAL 40%; C32 - FERRO/ACO/DERIV. 60%)</v>
          </cell>
        </row>
        <row r="7429">
          <cell r="B7429" t="str">
            <v>529301</v>
          </cell>
          <cell r="C7429" t="str">
            <v>VALVULA GAV. MO FG/CAB. S/BY PASS PN16 D=350MM</v>
          </cell>
          <cell r="D7429" t="str">
            <v>UN</v>
          </cell>
          <cell r="E7429">
            <v>0</v>
          </cell>
        </row>
        <row r="7430">
          <cell r="B7430" t="str">
            <v>529302</v>
          </cell>
          <cell r="C7430" t="str">
            <v>VALVULA GAV. MO FG/CAB. S/BY PASS PN16 D=400MM</v>
          </cell>
          <cell r="D7430" t="str">
            <v>UN</v>
          </cell>
          <cell r="E7430">
            <v>0</v>
          </cell>
        </row>
        <row r="7431">
          <cell r="B7431" t="str">
            <v>529303</v>
          </cell>
          <cell r="C7431" t="str">
            <v>VALVULA GAV. MO FG/CAB. S/BY PASS PN16 D=450MM</v>
          </cell>
          <cell r="D7431" t="str">
            <v>UN</v>
          </cell>
          <cell r="E7431">
            <v>0</v>
          </cell>
        </row>
        <row r="7432">
          <cell r="B7432" t="str">
            <v>529304</v>
          </cell>
          <cell r="C7432" t="str">
            <v>VALVULA GAV. MO FG/CAB. S/BY PASS PN16 D=500MM</v>
          </cell>
          <cell r="D7432" t="str">
            <v>UN</v>
          </cell>
          <cell r="E7432">
            <v>0</v>
          </cell>
        </row>
        <row r="7433">
          <cell r="B7433" t="str">
            <v>529305</v>
          </cell>
          <cell r="C7433" t="str">
            <v>VALVULA GAV. MO FG/CAB. S/BY PASS PN16 D=600MM</v>
          </cell>
          <cell r="D7433" t="str">
            <v>UN</v>
          </cell>
          <cell r="E7433">
            <v>0</v>
          </cell>
        </row>
        <row r="7434">
          <cell r="B7434" t="str">
            <v>529306</v>
          </cell>
          <cell r="C7434" t="str">
            <v>VALVULA GAV. MO FG/CAB. S/BY PASS PN16 D=700MM</v>
          </cell>
          <cell r="D7434" t="str">
            <v>UN</v>
          </cell>
          <cell r="E7434">
            <v>0</v>
          </cell>
        </row>
        <row r="7435">
          <cell r="B7435" t="str">
            <v>529307</v>
          </cell>
          <cell r="C7435" t="str">
            <v>VALVULA GAV. MO FG/CAB. S/BY PASS PN16 D=800MM</v>
          </cell>
          <cell r="D7435" t="str">
            <v>UN</v>
          </cell>
          <cell r="E7435">
            <v>0</v>
          </cell>
        </row>
        <row r="7436">
          <cell r="B7436" t="str">
            <v>529308</v>
          </cell>
          <cell r="C7436" t="str">
            <v>VALVULA GAV. MO FG/CAB. S/BY PASS PN16 D=900MM</v>
          </cell>
          <cell r="D7436" t="str">
            <v>UN</v>
          </cell>
          <cell r="E7436">
            <v>0</v>
          </cell>
        </row>
        <row r="7437">
          <cell r="B7437" t="str">
            <v>529309</v>
          </cell>
          <cell r="C7437" t="str">
            <v>VALVULA GAV. MO FG/CAB. S/BY PASS PN16 D=1000MM</v>
          </cell>
          <cell r="D7437" t="str">
            <v>UN</v>
          </cell>
          <cell r="E7437">
            <v>0</v>
          </cell>
        </row>
        <row r="7438">
          <cell r="B7438" t="str">
            <v>529310</v>
          </cell>
          <cell r="C7438" t="str">
            <v>VALVULA GAV. MO FG/VOL. S/BY PASS PN16 D=350MM</v>
          </cell>
          <cell r="D7438" t="str">
            <v>UN</v>
          </cell>
          <cell r="E7438">
            <v>0</v>
          </cell>
        </row>
        <row r="7439">
          <cell r="B7439" t="str">
            <v>529311</v>
          </cell>
          <cell r="C7439" t="str">
            <v>VALVULA GAV. MO FG/VOL. S/BY PASS PN16 D=400MM</v>
          </cell>
          <cell r="D7439" t="str">
            <v>UN</v>
          </cell>
          <cell r="E7439">
            <v>0</v>
          </cell>
        </row>
        <row r="7440">
          <cell r="B7440" t="str">
            <v>529312</v>
          </cell>
          <cell r="C7440" t="str">
            <v>VALVULA GAV. MO FG/VOL. S/BY PASS PN16 D=450MM</v>
          </cell>
          <cell r="D7440" t="str">
            <v>UN</v>
          </cell>
          <cell r="E7440">
            <v>0</v>
          </cell>
        </row>
        <row r="7441">
          <cell r="B7441" t="str">
            <v>529313</v>
          </cell>
          <cell r="C7441" t="str">
            <v>VALVULA GAV. MO FG/VOL. S/BY PASS PN16 D=500MM</v>
          </cell>
          <cell r="D7441" t="str">
            <v>UN</v>
          </cell>
          <cell r="E7441">
            <v>0</v>
          </cell>
        </row>
        <row r="7442">
          <cell r="B7442" t="str">
            <v>529314</v>
          </cell>
          <cell r="C7442" t="str">
            <v>VALVULA GAV. MO FG/VOL. S/BY PASS PN16 D=600MM</v>
          </cell>
          <cell r="D7442" t="str">
            <v>UN</v>
          </cell>
          <cell r="E7442">
            <v>0</v>
          </cell>
        </row>
        <row r="7443">
          <cell r="B7443" t="str">
            <v>529315</v>
          </cell>
          <cell r="C7443" t="str">
            <v>VALVULA GAV. MO FG/VOL. S/BY PASS PN16 D=700MM</v>
          </cell>
          <cell r="D7443" t="str">
            <v>UN</v>
          </cell>
          <cell r="E7443">
            <v>0</v>
          </cell>
        </row>
        <row r="7444">
          <cell r="B7444" t="str">
            <v>529316</v>
          </cell>
          <cell r="C7444" t="str">
            <v>VALVULA GAV. MO FG/VOL. S/BY PASS PN16 D=800MM</v>
          </cell>
          <cell r="D7444" t="str">
            <v>UN</v>
          </cell>
          <cell r="E7444">
            <v>0</v>
          </cell>
        </row>
        <row r="7445">
          <cell r="B7445" t="str">
            <v>529317</v>
          </cell>
          <cell r="C7445" t="str">
            <v>VALVULA GAV. MO FG/VOL. S/BY PASS PN16 D=900MM</v>
          </cell>
          <cell r="D7445" t="str">
            <v>UN</v>
          </cell>
          <cell r="E7445">
            <v>0</v>
          </cell>
        </row>
        <row r="7446">
          <cell r="B7446" t="str">
            <v>529318</v>
          </cell>
          <cell r="C7446" t="str">
            <v>VALVULA GAV. MO FG/VOL. S/BY PASS PN16 D=1000MM</v>
          </cell>
          <cell r="D7446" t="str">
            <v>UN</v>
          </cell>
          <cell r="E7446">
            <v>0</v>
          </cell>
        </row>
        <row r="7447">
          <cell r="B7447" t="str">
            <v>529319</v>
          </cell>
          <cell r="C7447" t="str">
            <v>VALVULA GAV. MO JE/CAB. S/BY PASS PN16 D=250MM</v>
          </cell>
          <cell r="D7447" t="str">
            <v>UN</v>
          </cell>
          <cell r="E7447">
            <v>0</v>
          </cell>
        </row>
        <row r="7448">
          <cell r="B7448" t="str">
            <v>529320</v>
          </cell>
          <cell r="C7448" t="str">
            <v>VALVULA GAV. MO JE/CAB. S/BY PASS PN16 D=300MM</v>
          </cell>
          <cell r="D7448" t="str">
            <v>UN</v>
          </cell>
          <cell r="E7448">
            <v>0</v>
          </cell>
        </row>
        <row r="7449">
          <cell r="B7449" t="str">
            <v>529321</v>
          </cell>
          <cell r="C7449" t="str">
            <v>VALVULA GAV. MO JE/CAB. S/BY PASS PN16 D=350MM</v>
          </cell>
          <cell r="D7449" t="str">
            <v>UN</v>
          </cell>
          <cell r="E7449">
            <v>0</v>
          </cell>
        </row>
        <row r="7450">
          <cell r="B7450" t="str">
            <v>529322</v>
          </cell>
          <cell r="C7450" t="str">
            <v>VALVULA GAV. MO JE/CAB. S/BY PASS PN16 D=400MM</v>
          </cell>
          <cell r="D7450" t="str">
            <v>UN</v>
          </cell>
          <cell r="E7450">
            <v>0</v>
          </cell>
        </row>
        <row r="7451">
          <cell r="B7451" t="str">
            <v>529323</v>
          </cell>
          <cell r="C7451" t="str">
            <v>VALVULA GAV. MO JE/CAB. S/BY PASS PN16 D=450MM</v>
          </cell>
          <cell r="D7451" t="str">
            <v>UN</v>
          </cell>
          <cell r="E7451">
            <v>0</v>
          </cell>
        </row>
        <row r="7452">
          <cell r="B7452" t="str">
            <v>529324</v>
          </cell>
          <cell r="C7452" t="str">
            <v>VALVULA GAV. MO JE/CAB. S/BY PASS PN16 D=500MM</v>
          </cell>
          <cell r="D7452" t="str">
            <v>UN</v>
          </cell>
          <cell r="E7452">
            <v>0</v>
          </cell>
        </row>
        <row r="7453">
          <cell r="B7453" t="str">
            <v>529325</v>
          </cell>
          <cell r="C7453" t="str">
            <v>VALVULA GAV. MO JE/CAB. S/BY PASS PN16 D=600MM</v>
          </cell>
          <cell r="D7453" t="str">
            <v>UN</v>
          </cell>
          <cell r="E7453">
            <v>0</v>
          </cell>
        </row>
        <row r="7454">
          <cell r="B7454" t="str">
            <v>529326</v>
          </cell>
          <cell r="C7454" t="str">
            <v>VALVULA GAV. MO JE/VOL. S/BY PASS PN16 D=250MM</v>
          </cell>
          <cell r="D7454" t="str">
            <v>UN</v>
          </cell>
          <cell r="E7454">
            <v>0</v>
          </cell>
        </row>
        <row r="7455">
          <cell r="B7455" t="str">
            <v>529327</v>
          </cell>
          <cell r="C7455" t="str">
            <v>VALVULA GAV. MO JE/VOL. S/BY PASS PN16 D=300MM</v>
          </cell>
          <cell r="D7455" t="str">
            <v>UN</v>
          </cell>
          <cell r="E7455">
            <v>0</v>
          </cell>
        </row>
        <row r="7456">
          <cell r="B7456" t="str">
            <v>529328</v>
          </cell>
          <cell r="C7456" t="str">
            <v>VALVULA GAV. MO JE/VOL. S/BY PASS PN16 D=350MM</v>
          </cell>
          <cell r="D7456" t="str">
            <v>UN</v>
          </cell>
          <cell r="E7456">
            <v>0</v>
          </cell>
        </row>
        <row r="7457">
          <cell r="B7457" t="str">
            <v>529329</v>
          </cell>
          <cell r="C7457" t="str">
            <v>VALVULA GAV. MO JE/VOL. S/BY PASS PN16 D=400MM</v>
          </cell>
          <cell r="D7457" t="str">
            <v>UN</v>
          </cell>
          <cell r="E7457">
            <v>0</v>
          </cell>
        </row>
        <row r="7458">
          <cell r="B7458" t="str">
            <v>529330</v>
          </cell>
          <cell r="C7458" t="str">
            <v>VALVULA GAV. MO JE/VOL. S/BY PASS PN16 D=450MM</v>
          </cell>
          <cell r="D7458" t="str">
            <v>UN</v>
          </cell>
          <cell r="E7458">
            <v>0</v>
          </cell>
        </row>
        <row r="7459">
          <cell r="B7459" t="str">
            <v>529331</v>
          </cell>
          <cell r="C7459" t="str">
            <v>VALVULA GAV. MO JE/VOL. S/BY PASS PN16 D=500MM</v>
          </cell>
          <cell r="D7459" t="str">
            <v>UN</v>
          </cell>
          <cell r="E7459">
            <v>0</v>
          </cell>
        </row>
        <row r="7460">
          <cell r="B7460" t="str">
            <v>529332</v>
          </cell>
          <cell r="C7460" t="str">
            <v>VALVULA GAV. MO JE/VOL. S/BY PASS PN16 D=600MM</v>
          </cell>
          <cell r="D7460" t="str">
            <v>UN</v>
          </cell>
          <cell r="E7460">
            <v>0</v>
          </cell>
        </row>
        <row r="7461">
          <cell r="B7461" t="str">
            <v>529333</v>
          </cell>
          <cell r="C7461" t="str">
            <v>VALVULA GAV. MO FG/CAB.C/RED.S/BY P. PN16 D=350MM</v>
          </cell>
          <cell r="D7461" t="str">
            <v>UN</v>
          </cell>
          <cell r="E7461">
            <v>0</v>
          </cell>
        </row>
        <row r="7462">
          <cell r="B7462" t="str">
            <v>529334</v>
          </cell>
          <cell r="C7462" t="str">
            <v>VALVULA GAV. MO FG/CAB.C/RED.S/BY P. PN16 D=400MM</v>
          </cell>
          <cell r="D7462" t="str">
            <v>UN</v>
          </cell>
          <cell r="E7462">
            <v>0</v>
          </cell>
        </row>
        <row r="7463">
          <cell r="B7463" t="str">
            <v>529335</v>
          </cell>
          <cell r="C7463" t="str">
            <v>VALVULA GAV. MO FG/CAB.C/RED.S/BY P. PN16 D=450MM</v>
          </cell>
          <cell r="D7463" t="str">
            <v>UN</v>
          </cell>
          <cell r="E7463">
            <v>0</v>
          </cell>
        </row>
        <row r="7464">
          <cell r="B7464" t="str">
            <v>529336</v>
          </cell>
          <cell r="C7464" t="str">
            <v>VALVULA GAV. MO FG/CAB.C/RED.S/BY P. PN16 D=500MM</v>
          </cell>
          <cell r="D7464" t="str">
            <v>UN</v>
          </cell>
          <cell r="E7464">
            <v>0</v>
          </cell>
        </row>
        <row r="7465">
          <cell r="B7465" t="str">
            <v>529337</v>
          </cell>
          <cell r="C7465" t="str">
            <v>VALVULA GAV. MO FG/CAB.C/RED.S/BY P. PN16 D=600MM</v>
          </cell>
          <cell r="D7465" t="str">
            <v>UN</v>
          </cell>
          <cell r="E7465">
            <v>0</v>
          </cell>
        </row>
        <row r="7466">
          <cell r="B7466" t="str">
            <v>529338</v>
          </cell>
          <cell r="C7466" t="str">
            <v>VALVULA GAV. MO FG/CAB.C/RED.S/BY P. PN16 D=700MM</v>
          </cell>
          <cell r="D7466" t="str">
            <v>UN</v>
          </cell>
          <cell r="E7466">
            <v>0</v>
          </cell>
        </row>
        <row r="7467">
          <cell r="B7467" t="str">
            <v>529339</v>
          </cell>
          <cell r="C7467" t="str">
            <v>VALVULA GAV. MO FG/CAB.C/RED.S/BY P. PN16 D=800MM</v>
          </cell>
          <cell r="D7467" t="str">
            <v>UN</v>
          </cell>
          <cell r="E7467">
            <v>0</v>
          </cell>
        </row>
        <row r="7468">
          <cell r="B7468" t="str">
            <v>529340</v>
          </cell>
          <cell r="C7468" t="str">
            <v>VALVULA GAV. MO FG/CAB.C/RED.S/BY P. PN16 D=900MM</v>
          </cell>
          <cell r="D7468" t="str">
            <v>UN</v>
          </cell>
          <cell r="E7468">
            <v>0</v>
          </cell>
        </row>
        <row r="7469">
          <cell r="B7469" t="str">
            <v>529341</v>
          </cell>
          <cell r="C7469" t="str">
            <v>VALVULA GAV. MO FG/CAB.C/RED.S/BY P. PN16 D=1000MM</v>
          </cell>
          <cell r="D7469" t="str">
            <v>UN</v>
          </cell>
          <cell r="E7469">
            <v>0</v>
          </cell>
        </row>
        <row r="7470">
          <cell r="B7470" t="str">
            <v>529342</v>
          </cell>
          <cell r="C7470" t="str">
            <v>VALVULA GAV. MO FG/VOL.C/RED.S/BY P. PN16 D=350MM</v>
          </cell>
          <cell r="D7470" t="str">
            <v>UN</v>
          </cell>
          <cell r="E7470">
            <v>0</v>
          </cell>
        </row>
        <row r="7471">
          <cell r="B7471" t="str">
            <v>529343</v>
          </cell>
          <cell r="C7471" t="str">
            <v>VALVULA GAV. MO FG/VOL.C/RED.S/BY P. PN16 D=400MM</v>
          </cell>
          <cell r="D7471" t="str">
            <v>UN</v>
          </cell>
          <cell r="E7471">
            <v>0</v>
          </cell>
        </row>
        <row r="7472">
          <cell r="B7472" t="str">
            <v>529344</v>
          </cell>
          <cell r="C7472" t="str">
            <v>VALVULA GAV. MO FG/VOL.C/RED.S/BY P. PN16 D=450MM</v>
          </cell>
          <cell r="D7472" t="str">
            <v>UN</v>
          </cell>
          <cell r="E7472">
            <v>0</v>
          </cell>
        </row>
        <row r="7473">
          <cell r="B7473" t="str">
            <v>529345</v>
          </cell>
          <cell r="C7473" t="str">
            <v>VALVULA GAV. MO FG/VOL.C/RED.S/BY P. PN16 D=500MM</v>
          </cell>
          <cell r="D7473" t="str">
            <v>UN</v>
          </cell>
          <cell r="E7473">
            <v>0</v>
          </cell>
        </row>
        <row r="7474">
          <cell r="B7474" t="str">
            <v>529346</v>
          </cell>
          <cell r="C7474" t="str">
            <v>VALVULA GAV. MO FG/VOL.C/RED.S/BY P. PN16 D=600MM</v>
          </cell>
          <cell r="D7474" t="str">
            <v>UN</v>
          </cell>
          <cell r="E7474">
            <v>0</v>
          </cell>
        </row>
        <row r="7475">
          <cell r="B7475" t="str">
            <v>529347</v>
          </cell>
          <cell r="C7475" t="str">
            <v>VALVULA GAV. MO FG/VOL.C/RED.S/BY P. PN16 D=700MM</v>
          </cell>
          <cell r="D7475" t="str">
            <v>UN</v>
          </cell>
          <cell r="E7475">
            <v>0</v>
          </cell>
        </row>
        <row r="7476">
          <cell r="B7476" t="str">
            <v>529348</v>
          </cell>
          <cell r="C7476" t="str">
            <v>VALVULA GAV. MO FG/VOL.C/RED.S/BY P. PN16 D=800MM</v>
          </cell>
          <cell r="D7476" t="str">
            <v>UN</v>
          </cell>
          <cell r="E7476">
            <v>0</v>
          </cell>
        </row>
        <row r="7477">
          <cell r="B7477" t="str">
            <v>529349</v>
          </cell>
          <cell r="C7477" t="str">
            <v>VALVULA GAV. MO FG/VOL.C/RED.S/BY P. PN16 D=900MM</v>
          </cell>
          <cell r="D7477" t="str">
            <v>UN</v>
          </cell>
          <cell r="E7477">
            <v>0</v>
          </cell>
        </row>
        <row r="7478">
          <cell r="B7478" t="str">
            <v>529350</v>
          </cell>
          <cell r="C7478" t="str">
            <v>VALVULA GAV. MO FG/VOL.C/RED.S/BY P. PN16 D=1000MM</v>
          </cell>
          <cell r="D7478" t="str">
            <v>UN</v>
          </cell>
          <cell r="E7478">
            <v>0</v>
          </cell>
        </row>
        <row r="7479">
          <cell r="B7479" t="str">
            <v>529351</v>
          </cell>
          <cell r="C7479" t="str">
            <v>VALVULA GAV. MO JE/CAB. C/RED.S/BY P. PN16 D=300MM</v>
          </cell>
          <cell r="D7479" t="str">
            <v>UN</v>
          </cell>
          <cell r="E7479">
            <v>0</v>
          </cell>
        </row>
        <row r="7480">
          <cell r="B7480" t="str">
            <v>529352</v>
          </cell>
          <cell r="C7480" t="str">
            <v>VALVULA GAV. MO JE/CAB. C/RED.S/BY P. PN16 D=350MM</v>
          </cell>
          <cell r="D7480" t="str">
            <v>UN</v>
          </cell>
          <cell r="E7480">
            <v>0</v>
          </cell>
        </row>
        <row r="7481">
          <cell r="B7481" t="str">
            <v>529353</v>
          </cell>
          <cell r="C7481" t="str">
            <v>VALVULA GAV. MO JE/CAB. C/RED.S/BY P. PN16 D=400MM</v>
          </cell>
          <cell r="D7481" t="str">
            <v>UN</v>
          </cell>
          <cell r="E7481">
            <v>0</v>
          </cell>
        </row>
        <row r="7482">
          <cell r="B7482" t="str">
            <v>529354</v>
          </cell>
          <cell r="C7482" t="str">
            <v>VALVULA GAV. MO JE/CAB. C/RED.S/BY P. PN16 D=450MM</v>
          </cell>
          <cell r="D7482" t="str">
            <v>UN</v>
          </cell>
          <cell r="E7482">
            <v>0</v>
          </cell>
        </row>
        <row r="7483">
          <cell r="B7483" t="str">
            <v>529355</v>
          </cell>
          <cell r="C7483" t="str">
            <v>VALVULA GAV. MO JE/CAB. C/RED.S/BY P. PN16 D=500MM</v>
          </cell>
          <cell r="D7483" t="str">
            <v>UN</v>
          </cell>
          <cell r="E7483">
            <v>0</v>
          </cell>
        </row>
        <row r="7484">
          <cell r="B7484" t="str">
            <v>529356</v>
          </cell>
          <cell r="C7484" t="str">
            <v>VALVULA GAV. MO JE/CAB. C/RED.S/BY P. PN16 D=600MM</v>
          </cell>
          <cell r="D7484" t="str">
            <v>UN</v>
          </cell>
          <cell r="E7484">
            <v>0</v>
          </cell>
        </row>
        <row r="7485">
          <cell r="B7485" t="str">
            <v>529357</v>
          </cell>
          <cell r="C7485" t="str">
            <v>VALVULA GAV. MO JE/VOL. C/RED.S/BY P. PN16 D=300MM</v>
          </cell>
          <cell r="D7485" t="str">
            <v>UN</v>
          </cell>
          <cell r="E7485">
            <v>0</v>
          </cell>
        </row>
        <row r="7486">
          <cell r="B7486" t="str">
            <v>529358</v>
          </cell>
          <cell r="C7486" t="str">
            <v>VALVULA GAV. MO JE/VOL. C/RED.S/BY P. PN16 D=350MM</v>
          </cell>
          <cell r="D7486" t="str">
            <v>UN</v>
          </cell>
          <cell r="E7486">
            <v>0</v>
          </cell>
        </row>
        <row r="7487">
          <cell r="B7487" t="str">
            <v>529359</v>
          </cell>
          <cell r="C7487" t="str">
            <v>VALVULA GAV. MO JE/VOL. C/RED.S/BY P. PN16 D=400MM</v>
          </cell>
          <cell r="D7487" t="str">
            <v>UN</v>
          </cell>
          <cell r="E7487">
            <v>0</v>
          </cell>
        </row>
        <row r="7488">
          <cell r="B7488" t="str">
            <v>529360</v>
          </cell>
          <cell r="C7488" t="str">
            <v>VALVULA GAV. MO JE/VOL. C/RED.S/BY P. PN16 D=450MM</v>
          </cell>
          <cell r="D7488" t="str">
            <v>UN</v>
          </cell>
          <cell r="E7488">
            <v>0</v>
          </cell>
        </row>
        <row r="7489">
          <cell r="B7489" t="str">
            <v>529361</v>
          </cell>
          <cell r="C7489" t="str">
            <v>VALVULA GAV. MO JE/VOL. C/RED.S/BY P. PN16 D=500MM</v>
          </cell>
          <cell r="D7489" t="str">
            <v>UN</v>
          </cell>
          <cell r="E7489">
            <v>0</v>
          </cell>
        </row>
        <row r="7490">
          <cell r="B7490" t="str">
            <v>529362</v>
          </cell>
          <cell r="C7490" t="str">
            <v>VALVULA GAV. MO JE/VOL. C/RED.S/BY P. PN16 D=600MM</v>
          </cell>
          <cell r="D7490" t="str">
            <v>UN</v>
          </cell>
          <cell r="E7490">
            <v>0</v>
          </cell>
        </row>
        <row r="7491">
          <cell r="B7491" t="str">
            <v>529363</v>
          </cell>
          <cell r="C7491" t="str">
            <v>VALVULA GAV. MO FG/CAB. C/BY PASS PN16 D=350MM</v>
          </cell>
          <cell r="D7491" t="str">
            <v>UN</v>
          </cell>
          <cell r="E7491">
            <v>0</v>
          </cell>
        </row>
        <row r="7492">
          <cell r="B7492" t="str">
            <v>529364</v>
          </cell>
          <cell r="C7492" t="str">
            <v>VALVULA GAV. MO FG/CAB. C/BY PASS PN16 D=400MM</v>
          </cell>
          <cell r="D7492" t="str">
            <v>UN</v>
          </cell>
          <cell r="E7492">
            <v>0</v>
          </cell>
        </row>
        <row r="7493">
          <cell r="B7493" t="str">
            <v>529365</v>
          </cell>
          <cell r="C7493" t="str">
            <v>VALVULA GAV. MO FG/CAB. C/BY PASS PN16 D=450MM</v>
          </cell>
          <cell r="D7493" t="str">
            <v>UN</v>
          </cell>
          <cell r="E7493">
            <v>0</v>
          </cell>
        </row>
        <row r="7494">
          <cell r="B7494" t="str">
            <v>529366</v>
          </cell>
          <cell r="C7494" t="str">
            <v>VALVULA GAV. MO FG/CAB. C/BY PASS PN16 D=500MM</v>
          </cell>
          <cell r="D7494" t="str">
            <v>UN</v>
          </cell>
          <cell r="E7494">
            <v>0</v>
          </cell>
        </row>
        <row r="7495">
          <cell r="B7495" t="str">
            <v>529367</v>
          </cell>
          <cell r="C7495" t="str">
            <v>VALVULA GAV. MO FG/CAB. C/BY PASS PN16 D=600MM</v>
          </cell>
          <cell r="D7495" t="str">
            <v>UN</v>
          </cell>
          <cell r="E7495">
            <v>0</v>
          </cell>
        </row>
        <row r="7496">
          <cell r="B7496" t="str">
            <v>529368</v>
          </cell>
          <cell r="C7496" t="str">
            <v>VALVULA GAV. MO FG/CAB. C/BY PASS PN16 D=700MM</v>
          </cell>
          <cell r="D7496" t="str">
            <v>UN</v>
          </cell>
          <cell r="E7496">
            <v>0</v>
          </cell>
        </row>
        <row r="7497">
          <cell r="B7497" t="str">
            <v>529369</v>
          </cell>
          <cell r="C7497" t="str">
            <v>VALVULA GAV. MO FG/CAB. C/BY PASS PN16 D=800MM</v>
          </cell>
          <cell r="D7497" t="str">
            <v>UN</v>
          </cell>
          <cell r="E7497">
            <v>0</v>
          </cell>
        </row>
        <row r="7498">
          <cell r="B7498" t="str">
            <v>529370</v>
          </cell>
          <cell r="C7498" t="str">
            <v>VALVULA GAV. MO FG/CAB. C/BY PASS PN16 D=900MM</v>
          </cell>
          <cell r="D7498" t="str">
            <v>UN</v>
          </cell>
          <cell r="E7498">
            <v>0</v>
          </cell>
        </row>
        <row r="7499">
          <cell r="B7499" t="str">
            <v>529371</v>
          </cell>
          <cell r="C7499" t="str">
            <v>VALVULA GAV. MO FG/CAB. C/BY PASS PN16 D=1000MM</v>
          </cell>
          <cell r="D7499" t="str">
            <v>UN</v>
          </cell>
          <cell r="E7499">
            <v>0</v>
          </cell>
        </row>
        <row r="7500">
          <cell r="B7500" t="str">
            <v>529372</v>
          </cell>
          <cell r="C7500" t="str">
            <v>VALVULA GAV. MO FG/VOL. C/BY PASS PN16 D=350MM</v>
          </cell>
          <cell r="D7500" t="str">
            <v>UN</v>
          </cell>
          <cell r="E7500">
            <v>0</v>
          </cell>
        </row>
        <row r="7501">
          <cell r="B7501" t="str">
            <v>529373</v>
          </cell>
          <cell r="C7501" t="str">
            <v>VALVULA GAV. MO FG/VOL. C/BY PASS PN16 D=400MM</v>
          </cell>
          <cell r="D7501" t="str">
            <v>UN</v>
          </cell>
          <cell r="E7501">
            <v>0</v>
          </cell>
        </row>
        <row r="7502">
          <cell r="B7502" t="str">
            <v>529374</v>
          </cell>
          <cell r="C7502" t="str">
            <v>VALVULA GAV. MO FG/VOL. C/BY PASS PN16 D=450MM</v>
          </cell>
          <cell r="D7502" t="str">
            <v>UN</v>
          </cell>
          <cell r="E7502">
            <v>0</v>
          </cell>
        </row>
        <row r="7503">
          <cell r="B7503" t="str">
            <v>529375</v>
          </cell>
          <cell r="C7503" t="str">
            <v>VALVULA GAV. MO FG/VOL. C/BY PASS PN16 D=500MM</v>
          </cell>
          <cell r="D7503" t="str">
            <v>UN</v>
          </cell>
          <cell r="E7503">
            <v>0</v>
          </cell>
        </row>
        <row r="7504">
          <cell r="B7504" t="str">
            <v>529376</v>
          </cell>
          <cell r="C7504" t="str">
            <v>VALVULA GAV. MO FG/VOL. C/BY PASS PN16 D=600MM</v>
          </cell>
          <cell r="D7504" t="str">
            <v>UN</v>
          </cell>
          <cell r="E7504">
            <v>0</v>
          </cell>
        </row>
        <row r="7505">
          <cell r="B7505" t="str">
            <v>529377</v>
          </cell>
          <cell r="C7505" t="str">
            <v>VALVULA GAV. MO FG/VOL. C/BY PASS PN16 D=700MM</v>
          </cell>
          <cell r="D7505" t="str">
            <v>UN</v>
          </cell>
          <cell r="E7505">
            <v>0</v>
          </cell>
        </row>
        <row r="7506">
          <cell r="B7506" t="str">
            <v>529378</v>
          </cell>
          <cell r="C7506" t="str">
            <v>VALVULA GAV. MO FG/VOL. C/BY PASS PN16 D=800MM</v>
          </cell>
          <cell r="D7506" t="str">
            <v>UN</v>
          </cell>
          <cell r="E7506">
            <v>0</v>
          </cell>
        </row>
        <row r="7507">
          <cell r="B7507" t="str">
            <v>529379</v>
          </cell>
          <cell r="C7507" t="str">
            <v>VALVULA GAV. MO FG/VOL. C/BY PASS PN16 D=900MM</v>
          </cell>
          <cell r="D7507" t="str">
            <v>UN</v>
          </cell>
          <cell r="E7507">
            <v>0</v>
          </cell>
        </row>
        <row r="7508">
          <cell r="B7508" t="str">
            <v>529380</v>
          </cell>
          <cell r="C7508" t="str">
            <v>VALVULA GAV. MO FG/VOL. C/BY PASS PN16 D=1000MM</v>
          </cell>
          <cell r="D7508" t="str">
            <v>UN</v>
          </cell>
          <cell r="E7508">
            <v>0</v>
          </cell>
        </row>
        <row r="7509">
          <cell r="B7509" t="str">
            <v>529381</v>
          </cell>
          <cell r="C7509" t="str">
            <v>VALVULA GAV. MO JE/CAB. C/BY PASS PN16 D=250MM</v>
          </cell>
          <cell r="D7509" t="str">
            <v>UN</v>
          </cell>
          <cell r="E7509">
            <v>0</v>
          </cell>
        </row>
        <row r="7510">
          <cell r="B7510" t="str">
            <v>529382</v>
          </cell>
          <cell r="C7510" t="str">
            <v>VALVULA GAV. MO JE/CAB. C/BY PASS PN16 D=300MM</v>
          </cell>
          <cell r="D7510" t="str">
            <v>UN</v>
          </cell>
          <cell r="E7510">
            <v>0</v>
          </cell>
        </row>
        <row r="7511">
          <cell r="B7511" t="str">
            <v>529383</v>
          </cell>
          <cell r="C7511" t="str">
            <v>VALVULA GAV. MO JE/CAB. C/BY PASS PN16 D=350MM</v>
          </cell>
          <cell r="D7511" t="str">
            <v>UN</v>
          </cell>
          <cell r="E7511">
            <v>0</v>
          </cell>
        </row>
        <row r="7512">
          <cell r="B7512" t="str">
            <v>529384</v>
          </cell>
          <cell r="C7512" t="str">
            <v>VALVULA GAV. MO JE/CAB. C/BY PASS PN16 D=400MM</v>
          </cell>
          <cell r="D7512" t="str">
            <v>UN</v>
          </cell>
          <cell r="E7512">
            <v>0</v>
          </cell>
        </row>
        <row r="7513">
          <cell r="B7513" t="str">
            <v>529385</v>
          </cell>
          <cell r="C7513" t="str">
            <v>VALVULA GAV. MO JE/CAB. C/BY PASS PN16 D=450MM</v>
          </cell>
          <cell r="D7513" t="str">
            <v>UN</v>
          </cell>
          <cell r="E7513">
            <v>0</v>
          </cell>
        </row>
        <row r="7514">
          <cell r="B7514" t="str">
            <v>529386</v>
          </cell>
          <cell r="C7514" t="str">
            <v>VALVULA GAV. MO JE/CAB. C/BY PASS PN16 D=500MM</v>
          </cell>
          <cell r="D7514" t="str">
            <v>UN</v>
          </cell>
          <cell r="E7514">
            <v>0</v>
          </cell>
        </row>
        <row r="7515">
          <cell r="B7515" t="str">
            <v>529387</v>
          </cell>
          <cell r="C7515" t="str">
            <v>VALVULA GAV. MO JE/CAB. C/BY PASS PN16 D=600MM</v>
          </cell>
          <cell r="D7515" t="str">
            <v>UN</v>
          </cell>
          <cell r="E7515">
            <v>0</v>
          </cell>
        </row>
        <row r="7516">
          <cell r="B7516" t="str">
            <v>529388</v>
          </cell>
          <cell r="C7516" t="str">
            <v>VALVULA GAV. MO JE/VOL. C/BY PASS PN16 D=250MM</v>
          </cell>
          <cell r="D7516" t="str">
            <v>UN</v>
          </cell>
          <cell r="E7516">
            <v>0</v>
          </cell>
        </row>
        <row r="7517">
          <cell r="B7517" t="str">
            <v>529389</v>
          </cell>
          <cell r="C7517" t="str">
            <v>VALVULA GAV. MO JE/VOL. C/BY PASS PN16 D=300MM</v>
          </cell>
          <cell r="D7517" t="str">
            <v>UN</v>
          </cell>
          <cell r="E7517">
            <v>0</v>
          </cell>
        </row>
        <row r="7518">
          <cell r="B7518" t="str">
            <v>529390</v>
          </cell>
          <cell r="C7518" t="str">
            <v>VALVULA GAV. MO JE/VOL. C/BY PASS PN16 D=350MM</v>
          </cell>
          <cell r="D7518" t="str">
            <v>UN</v>
          </cell>
          <cell r="E7518">
            <v>0</v>
          </cell>
        </row>
        <row r="7519">
          <cell r="B7519" t="str">
            <v>529391</v>
          </cell>
          <cell r="C7519" t="str">
            <v>VALVULA GAV. MO JE/VOL. C/BY PASS PN16 D=400MM</v>
          </cell>
          <cell r="D7519" t="str">
            <v>UN</v>
          </cell>
          <cell r="E7519">
            <v>0</v>
          </cell>
        </row>
        <row r="7520">
          <cell r="B7520" t="str">
            <v>529392</v>
          </cell>
          <cell r="C7520" t="str">
            <v>VALVULA GAV. MO JE/VOL. C/BY PASS PN16 D=450MM</v>
          </cell>
          <cell r="D7520" t="str">
            <v>UN</v>
          </cell>
          <cell r="E7520">
            <v>0</v>
          </cell>
        </row>
        <row r="7521">
          <cell r="B7521" t="str">
            <v>529393</v>
          </cell>
          <cell r="C7521" t="str">
            <v>VALVULA GAV. MO JE/VOL. C/BY PASS PN16 D=500MM</v>
          </cell>
          <cell r="D7521" t="str">
            <v>UN</v>
          </cell>
          <cell r="E7521">
            <v>0</v>
          </cell>
        </row>
        <row r="7522">
          <cell r="B7522" t="str">
            <v>529394</v>
          </cell>
          <cell r="C7522" t="str">
            <v>VALVULA GAV. MO JE/VOL. C/BY PASS PN16 D=600MM</v>
          </cell>
          <cell r="D7522" t="str">
            <v>UN</v>
          </cell>
          <cell r="E7522">
            <v>0</v>
          </cell>
        </row>
        <row r="7523">
          <cell r="B7523" t="str">
            <v>529395</v>
          </cell>
          <cell r="C7523" t="str">
            <v>VALVULA GAV. MO FG/CAB.C/RED.C/BY P. PN16 D=350MM</v>
          </cell>
          <cell r="D7523" t="str">
            <v>UN</v>
          </cell>
          <cell r="E7523">
            <v>0</v>
          </cell>
        </row>
        <row r="7524">
          <cell r="B7524" t="str">
            <v>529396</v>
          </cell>
          <cell r="C7524" t="str">
            <v>VALVULA GAV. MO FG/CAB.C/RED.C/BY P. PN16 D=400MM</v>
          </cell>
          <cell r="D7524" t="str">
            <v>UN</v>
          </cell>
          <cell r="E7524">
            <v>0</v>
          </cell>
        </row>
        <row r="7525">
          <cell r="B7525" t="str">
            <v>529397</v>
          </cell>
          <cell r="C7525" t="str">
            <v>VALVULA GAV. MO FG/CAB.C/RED.C/BY P. PN16 D=450MM</v>
          </cell>
          <cell r="D7525" t="str">
            <v>UN</v>
          </cell>
          <cell r="E7525">
            <v>0</v>
          </cell>
        </row>
        <row r="7526">
          <cell r="B7526" t="str">
            <v>529398</v>
          </cell>
          <cell r="C7526" t="str">
            <v>VALVULA GAV. MO FG/CAB.C/RED.C/BY P. PN16 D=500MM</v>
          </cell>
          <cell r="D7526" t="str">
            <v>UN</v>
          </cell>
          <cell r="E7526">
            <v>0</v>
          </cell>
        </row>
        <row r="7527">
          <cell r="B7527" t="str">
            <v>529399</v>
          </cell>
          <cell r="C7527" t="str">
            <v>VALVULA GAV. MO FG/CAB.C/RED.C/BY P. PN16 D=600MM</v>
          </cell>
          <cell r="D7527" t="str">
            <v>UN</v>
          </cell>
          <cell r="E7527">
            <v>0</v>
          </cell>
        </row>
        <row r="7528">
          <cell r="B7528" t="str">
            <v>529401</v>
          </cell>
          <cell r="C7528" t="str">
            <v>VALVULA GAV. MO FG/CAB.C/RED.C/BY P. PN16 D=700MM</v>
          </cell>
          <cell r="D7528" t="str">
            <v>UN</v>
          </cell>
          <cell r="E7528">
            <v>0</v>
          </cell>
        </row>
        <row r="7529">
          <cell r="B7529" t="str">
            <v>529402</v>
          </cell>
          <cell r="C7529" t="str">
            <v>VALVULA GAV. MO FG/CAB.C/RED.C/BY P. PN16 D=800MM</v>
          </cell>
          <cell r="D7529" t="str">
            <v>UN</v>
          </cell>
          <cell r="E7529">
            <v>0</v>
          </cell>
        </row>
        <row r="7530">
          <cell r="B7530" t="str">
            <v>529403</v>
          </cell>
          <cell r="C7530" t="str">
            <v>VALVULA GAV. MO FG/CAB.C/RED.C/BY P. PN16 D=900MM</v>
          </cell>
          <cell r="D7530" t="str">
            <v>UN</v>
          </cell>
          <cell r="E7530">
            <v>0</v>
          </cell>
        </row>
        <row r="7531">
          <cell r="B7531" t="str">
            <v>529404</v>
          </cell>
          <cell r="C7531" t="str">
            <v>VALVULA GAV. MO FG/CAB.C/RED.C/BY P. PN16 D=1000MM</v>
          </cell>
          <cell r="D7531" t="str">
            <v>UN</v>
          </cell>
          <cell r="E7531">
            <v>0</v>
          </cell>
        </row>
        <row r="7532">
          <cell r="B7532" t="str">
            <v>529405</v>
          </cell>
          <cell r="C7532" t="str">
            <v>VALVULA GAV. MO FG/VOL.C/RED.C/BY P. PN16 D=350MM</v>
          </cell>
          <cell r="D7532" t="str">
            <v>UN</v>
          </cell>
          <cell r="E7532">
            <v>0</v>
          </cell>
        </row>
        <row r="7533">
          <cell r="B7533" t="str">
            <v>529406</v>
          </cell>
          <cell r="C7533" t="str">
            <v>VALVULA GAV. MO FG/VOL.C/RED.C/BY P. PN16 D=400MM</v>
          </cell>
          <cell r="D7533" t="str">
            <v>UN</v>
          </cell>
          <cell r="E7533">
            <v>0</v>
          </cell>
        </row>
        <row r="7534">
          <cell r="B7534" t="str">
            <v>529407</v>
          </cell>
          <cell r="C7534" t="str">
            <v>VALVULA GAV. MO FG/VOL.C/RED.C/BY P. PN16 D=450MM</v>
          </cell>
          <cell r="D7534" t="str">
            <v>UN</v>
          </cell>
          <cell r="E7534">
            <v>0</v>
          </cell>
        </row>
        <row r="7535">
          <cell r="B7535" t="str">
            <v>529408</v>
          </cell>
          <cell r="C7535" t="str">
            <v>VALVULA GAV. MO FG/VOL.C/RED.C/BY P. PN16 D=500MM</v>
          </cell>
          <cell r="D7535" t="str">
            <v>UN</v>
          </cell>
          <cell r="E7535">
            <v>0</v>
          </cell>
        </row>
        <row r="7536">
          <cell r="B7536" t="str">
            <v>529409</v>
          </cell>
          <cell r="C7536" t="str">
            <v>VALVULA GAV. MO FG/VOL.C/RED.C/BY P. PN16 D=600MM</v>
          </cell>
          <cell r="D7536" t="str">
            <v>UN</v>
          </cell>
          <cell r="E7536">
            <v>0</v>
          </cell>
        </row>
        <row r="7537">
          <cell r="B7537" t="str">
            <v>529410</v>
          </cell>
          <cell r="C7537" t="str">
            <v>VALVULA GAV. MO FG/VOL.C/RED.C/BY P. PN16 D=700MM</v>
          </cell>
          <cell r="D7537" t="str">
            <v>UN</v>
          </cell>
          <cell r="E7537">
            <v>0</v>
          </cell>
        </row>
        <row r="7538">
          <cell r="B7538" t="str">
            <v>529411</v>
          </cell>
          <cell r="C7538" t="str">
            <v>VALVULA GAV. MO FG/VOL.C/RED.C/BY P. PN16 D=800MM</v>
          </cell>
          <cell r="D7538" t="str">
            <v>UN</v>
          </cell>
          <cell r="E7538">
            <v>0</v>
          </cell>
        </row>
        <row r="7539">
          <cell r="B7539" t="str">
            <v>529412</v>
          </cell>
          <cell r="C7539" t="str">
            <v>VALVULA GAV. MO FG/VOL.C/RED.C/BY P. PN16 D=900MM</v>
          </cell>
          <cell r="D7539" t="str">
            <v>UN</v>
          </cell>
          <cell r="E7539">
            <v>0</v>
          </cell>
        </row>
        <row r="7540">
          <cell r="B7540" t="str">
            <v>529413</v>
          </cell>
          <cell r="C7540" t="str">
            <v>VALVULA GAV. MO FG/VOL.C/RED.C/BY P. PN16 D=1000MM</v>
          </cell>
          <cell r="D7540" t="str">
            <v>UN</v>
          </cell>
          <cell r="E7540">
            <v>0</v>
          </cell>
        </row>
        <row r="7541">
          <cell r="B7541" t="str">
            <v>529414</v>
          </cell>
          <cell r="C7541" t="str">
            <v>VALVULA GAV. MO JE/CAB. C/RED.C/BY P. PN16 D=300MM</v>
          </cell>
          <cell r="D7541" t="str">
            <v>UN</v>
          </cell>
          <cell r="E7541">
            <v>0</v>
          </cell>
        </row>
        <row r="7542">
          <cell r="B7542" t="str">
            <v>529415</v>
          </cell>
          <cell r="C7542" t="str">
            <v>VALVULA GAV. MO JE/CAB. C/RED.C/BY P. PN16 D=350MM</v>
          </cell>
          <cell r="D7542" t="str">
            <v>UN</v>
          </cell>
          <cell r="E7542">
            <v>0</v>
          </cell>
        </row>
        <row r="7543">
          <cell r="B7543" t="str">
            <v>529416</v>
          </cell>
          <cell r="C7543" t="str">
            <v>VALVULA GAV. MO JE/CAB. C/RED.C/BY P. PN16 D=400MM</v>
          </cell>
          <cell r="D7543" t="str">
            <v>UN</v>
          </cell>
          <cell r="E7543">
            <v>0</v>
          </cell>
        </row>
        <row r="7544">
          <cell r="B7544" t="str">
            <v>529417</v>
          </cell>
          <cell r="C7544" t="str">
            <v>VALVULA GAV. MO JE/CAB. C/RED.C/BY P. PN16 D=450MM</v>
          </cell>
          <cell r="D7544" t="str">
            <v>UN</v>
          </cell>
          <cell r="E7544">
            <v>0</v>
          </cell>
        </row>
        <row r="7545">
          <cell r="B7545" t="str">
            <v>529418</v>
          </cell>
          <cell r="C7545" t="str">
            <v>VALVULA GAV. MO JE/CAB. C/RED.C/BY P. PN16 D=500MM</v>
          </cell>
          <cell r="D7545" t="str">
            <v>UN</v>
          </cell>
          <cell r="E7545">
            <v>0</v>
          </cell>
        </row>
        <row r="7546">
          <cell r="B7546" t="str">
            <v>529419</v>
          </cell>
          <cell r="C7546" t="str">
            <v>VALVULA GAV. MO JE/CAB. C/RED.C/BY P. PN16 D=600MM</v>
          </cell>
          <cell r="D7546" t="str">
            <v>UN</v>
          </cell>
          <cell r="E7546">
            <v>0</v>
          </cell>
        </row>
        <row r="7547">
          <cell r="B7547" t="str">
            <v>529420</v>
          </cell>
          <cell r="C7547" t="str">
            <v>VALVULA GAV. MO JE/VOL. C/RED.C/BY P. PN16 D=300MM</v>
          </cell>
          <cell r="D7547" t="str">
            <v>UN</v>
          </cell>
          <cell r="E7547">
            <v>0</v>
          </cell>
        </row>
        <row r="7548">
          <cell r="B7548" t="str">
            <v>529421</v>
          </cell>
          <cell r="C7548" t="str">
            <v>VALVULA GAV. MO JE/VOL. C/RED.C/BY P. PN16 D=350MM</v>
          </cell>
          <cell r="D7548" t="str">
            <v>UN</v>
          </cell>
          <cell r="E7548">
            <v>0</v>
          </cell>
        </row>
        <row r="7549">
          <cell r="B7549" t="str">
            <v>529422</v>
          </cell>
          <cell r="C7549" t="str">
            <v>VALVULA GAV. MO JE/VOL. C/RED.C/BY P. PN16 D=400MM</v>
          </cell>
          <cell r="D7549" t="str">
            <v>UN</v>
          </cell>
          <cell r="E7549">
            <v>0</v>
          </cell>
        </row>
        <row r="7550">
          <cell r="B7550" t="str">
            <v>529423</v>
          </cell>
          <cell r="C7550" t="str">
            <v>VALVULA GAV. MO JE/VOL. C/RED.C/BY P. PN16 D=450MM</v>
          </cell>
          <cell r="D7550" t="str">
            <v>UN</v>
          </cell>
          <cell r="E7550">
            <v>0</v>
          </cell>
        </row>
        <row r="7551">
          <cell r="B7551" t="str">
            <v>529424</v>
          </cell>
          <cell r="C7551" t="str">
            <v>VALVULA GAV. MO JE/VOL. C/RED.C/BY P. PN16 D=500MM</v>
          </cell>
          <cell r="D7551" t="str">
            <v>UN</v>
          </cell>
          <cell r="E7551">
            <v>0</v>
          </cell>
        </row>
        <row r="7552">
          <cell r="B7552" t="str">
            <v>529425</v>
          </cell>
          <cell r="C7552" t="str">
            <v>VALVULA GAV. MO JE/VOL. C/RED.C/BY P. PN16 D=600MM</v>
          </cell>
          <cell r="D7552" t="str">
            <v>UN</v>
          </cell>
          <cell r="E7552">
            <v>0</v>
          </cell>
        </row>
        <row r="7554">
          <cell r="B7554" t="str">
            <v>529500</v>
          </cell>
          <cell r="C7554" t="str">
            <v>VALVULA GAV. MO PN-25 (SETOR ABDIB GLOBAL 40%; C32 - FERRO/ACO/DERIV. 60%)</v>
          </cell>
        </row>
        <row r="7555">
          <cell r="B7555" t="str">
            <v>529501</v>
          </cell>
          <cell r="C7555" t="str">
            <v>VALVULA GAV. MO FG/CAB. S/BY PASS PN25 D=50MM</v>
          </cell>
          <cell r="D7555" t="str">
            <v>UN</v>
          </cell>
          <cell r="E7555">
            <v>0</v>
          </cell>
        </row>
        <row r="7556">
          <cell r="B7556" t="str">
            <v>529502</v>
          </cell>
          <cell r="C7556" t="str">
            <v>VALVULA GAV. MO FG/CAB. S/BY PASS PN25 D=75MM</v>
          </cell>
          <cell r="D7556" t="str">
            <v>UN</v>
          </cell>
          <cell r="E7556">
            <v>0</v>
          </cell>
        </row>
        <row r="7557">
          <cell r="B7557" t="str">
            <v>529503</v>
          </cell>
          <cell r="C7557" t="str">
            <v>VALVULA GAV. MO FG/CAB. S/BY PASS PN25 D=80MM</v>
          </cell>
          <cell r="D7557" t="str">
            <v>UN</v>
          </cell>
          <cell r="E7557">
            <v>0</v>
          </cell>
        </row>
        <row r="7558">
          <cell r="B7558" t="str">
            <v>529504</v>
          </cell>
          <cell r="C7558" t="str">
            <v>VALVULA GAV. MO FG/CAB. S/BY PASS PN25 D=100MM</v>
          </cell>
          <cell r="D7558" t="str">
            <v>UN</v>
          </cell>
          <cell r="E7558">
            <v>0</v>
          </cell>
        </row>
        <row r="7559">
          <cell r="B7559" t="str">
            <v>529505</v>
          </cell>
          <cell r="C7559" t="str">
            <v>VALVULA GAV. MO FG/CAB. S/BY PASS PN25 D=150MM</v>
          </cell>
          <cell r="D7559" t="str">
            <v>UN</v>
          </cell>
          <cell r="E7559">
            <v>0</v>
          </cell>
        </row>
        <row r="7560">
          <cell r="B7560" t="str">
            <v>529506</v>
          </cell>
          <cell r="C7560" t="str">
            <v>VALVULA GAV. MO FG/CAB. S/BY PASS PN25 D=200MM</v>
          </cell>
          <cell r="D7560" t="str">
            <v>UN</v>
          </cell>
          <cell r="E7560">
            <v>0</v>
          </cell>
        </row>
        <row r="7561">
          <cell r="B7561" t="str">
            <v>529507</v>
          </cell>
          <cell r="C7561" t="str">
            <v>VALVULA GAV. MO FG/CAB. S/BY PASS PN25 D=250MM</v>
          </cell>
          <cell r="D7561" t="str">
            <v>UN</v>
          </cell>
          <cell r="E7561">
            <v>0</v>
          </cell>
        </row>
        <row r="7562">
          <cell r="B7562" t="str">
            <v>529508</v>
          </cell>
          <cell r="C7562" t="str">
            <v>VALVULA GAV. MO FG/CAB. S/BY PASS PN25 D=300MM</v>
          </cell>
          <cell r="D7562" t="str">
            <v>UN</v>
          </cell>
          <cell r="E7562">
            <v>0</v>
          </cell>
        </row>
        <row r="7563">
          <cell r="B7563" t="str">
            <v>529509</v>
          </cell>
          <cell r="C7563" t="str">
            <v>VALVULA GAV. MO FG/CAB. S/BY PASS PN25 D=350MM</v>
          </cell>
          <cell r="D7563" t="str">
            <v>UN</v>
          </cell>
          <cell r="E7563">
            <v>0</v>
          </cell>
        </row>
        <row r="7564">
          <cell r="B7564" t="str">
            <v>529510</v>
          </cell>
          <cell r="C7564" t="str">
            <v>VALVULA GAV. MO FG/CAB. S/BY PASS PN25 D=400MM</v>
          </cell>
          <cell r="D7564" t="str">
            <v>UN</v>
          </cell>
          <cell r="E7564">
            <v>0</v>
          </cell>
        </row>
        <row r="7565">
          <cell r="B7565" t="str">
            <v>529511</v>
          </cell>
          <cell r="C7565" t="str">
            <v>VALVULA GAV. MO FG/CAB. S/BY PASS PN25 D=450MM</v>
          </cell>
          <cell r="D7565" t="str">
            <v>UN</v>
          </cell>
          <cell r="E7565">
            <v>0</v>
          </cell>
        </row>
        <row r="7566">
          <cell r="B7566" t="str">
            <v>529512</v>
          </cell>
          <cell r="C7566" t="str">
            <v>VALVULA GAV. MO FG/CAB. S/BY PASS PN25 D=500MM</v>
          </cell>
          <cell r="D7566" t="str">
            <v>UN</v>
          </cell>
          <cell r="E7566">
            <v>0</v>
          </cell>
        </row>
        <row r="7567">
          <cell r="B7567" t="str">
            <v>529513</v>
          </cell>
          <cell r="C7567" t="str">
            <v>VALVULA GAV. MO FG/CAB. S/BY PASS PN25 D=600MM</v>
          </cell>
          <cell r="D7567" t="str">
            <v>UN</v>
          </cell>
          <cell r="E7567">
            <v>0</v>
          </cell>
        </row>
        <row r="7568">
          <cell r="B7568" t="str">
            <v>529514</v>
          </cell>
          <cell r="C7568" t="str">
            <v>VALVULA GAV. MO FG/CAB. S/BY PASS PN25 D=700MM</v>
          </cell>
          <cell r="D7568" t="str">
            <v>UN</v>
          </cell>
          <cell r="E7568">
            <v>0</v>
          </cell>
        </row>
        <row r="7569">
          <cell r="B7569" t="str">
            <v>529515</v>
          </cell>
          <cell r="C7569" t="str">
            <v>VALVULA GAV. MO FG/CAB. S/BY PASS PN25 D=800MM</v>
          </cell>
          <cell r="D7569" t="str">
            <v>UN</v>
          </cell>
          <cell r="E7569">
            <v>0</v>
          </cell>
        </row>
        <row r="7570">
          <cell r="B7570" t="str">
            <v>529516</v>
          </cell>
          <cell r="C7570" t="str">
            <v>VALVULA GAV. MO FG/CAB. S/BY PASS PN25 D=900MM</v>
          </cell>
          <cell r="D7570" t="str">
            <v>UN</v>
          </cell>
          <cell r="E7570">
            <v>0</v>
          </cell>
        </row>
        <row r="7571">
          <cell r="B7571" t="str">
            <v>529517</v>
          </cell>
          <cell r="C7571" t="str">
            <v>VALVULA GAV. MO FG/CAB. S/BY PASS PN25 D=1000MM</v>
          </cell>
          <cell r="D7571" t="str">
            <v>UN</v>
          </cell>
          <cell r="E7571">
            <v>0</v>
          </cell>
        </row>
        <row r="7572">
          <cell r="B7572" t="str">
            <v>529518</v>
          </cell>
          <cell r="C7572" t="str">
            <v>VALVULA GAV. MO FG/VOL. S/BY PASS PN25 D=50MM</v>
          </cell>
          <cell r="D7572" t="str">
            <v>UN</v>
          </cell>
          <cell r="E7572">
            <v>0</v>
          </cell>
        </row>
        <row r="7573">
          <cell r="B7573" t="str">
            <v>529519</v>
          </cell>
          <cell r="C7573" t="str">
            <v>VALVULA GAV. MO FG/VOL. S/BY PASS PN25 D=75MM</v>
          </cell>
          <cell r="D7573" t="str">
            <v>UN</v>
          </cell>
          <cell r="E7573">
            <v>0</v>
          </cell>
        </row>
        <row r="7574">
          <cell r="B7574" t="str">
            <v>529520</v>
          </cell>
          <cell r="C7574" t="str">
            <v>VALVULA GAV. MO FG/VOL. S/BY PASS PN25 D=80MM</v>
          </cell>
          <cell r="D7574" t="str">
            <v>UN</v>
          </cell>
          <cell r="E7574">
            <v>0</v>
          </cell>
        </row>
        <row r="7575">
          <cell r="B7575" t="str">
            <v>529521</v>
          </cell>
          <cell r="C7575" t="str">
            <v>VALVULA GAV. MO FG/VOL. S/BY PASS PN25 D=100MM</v>
          </cell>
          <cell r="D7575" t="str">
            <v>UN</v>
          </cell>
          <cell r="E7575">
            <v>0</v>
          </cell>
        </row>
        <row r="7576">
          <cell r="B7576" t="str">
            <v>529522</v>
          </cell>
          <cell r="C7576" t="str">
            <v>VALVULA GAV. MO FG/VOL. S/BY PASS PN25 D=150MM</v>
          </cell>
          <cell r="D7576" t="str">
            <v>UN</v>
          </cell>
          <cell r="E7576">
            <v>0</v>
          </cell>
        </row>
        <row r="7577">
          <cell r="B7577" t="str">
            <v>529523</v>
          </cell>
          <cell r="C7577" t="str">
            <v>VALVULA GAV. MO FG/VOL. S/BY PASS PN25 D=200MM</v>
          </cell>
          <cell r="D7577" t="str">
            <v>UN</v>
          </cell>
          <cell r="E7577">
            <v>0</v>
          </cell>
        </row>
        <row r="7578">
          <cell r="B7578" t="str">
            <v>529524</v>
          </cell>
          <cell r="C7578" t="str">
            <v>VALVULA GAV. MO FG/VOL. S/BY PASS PN25 D=250MM</v>
          </cell>
          <cell r="D7578" t="str">
            <v>UN</v>
          </cell>
          <cell r="E7578">
            <v>0</v>
          </cell>
        </row>
        <row r="7579">
          <cell r="B7579" t="str">
            <v>529525</v>
          </cell>
          <cell r="C7579" t="str">
            <v>VALVULA GAV. MO FG/VOL. S/BY PASS PN25 D=300MM</v>
          </cell>
          <cell r="D7579" t="str">
            <v>UN</v>
          </cell>
          <cell r="E7579">
            <v>0</v>
          </cell>
        </row>
        <row r="7580">
          <cell r="B7580" t="str">
            <v>529526</v>
          </cell>
          <cell r="C7580" t="str">
            <v>VALVULA GAV. MO FG/VOL. S/BY PASS PN25 D=350MM</v>
          </cell>
          <cell r="D7580" t="str">
            <v>UN</v>
          </cell>
          <cell r="E7580">
            <v>0</v>
          </cell>
        </row>
        <row r="7581">
          <cell r="B7581" t="str">
            <v>529527</v>
          </cell>
          <cell r="C7581" t="str">
            <v>VALVULA GAV. MO FG/VOL. S/BY PASS PN25 D=400MM</v>
          </cell>
          <cell r="D7581" t="str">
            <v>UN</v>
          </cell>
          <cell r="E7581">
            <v>0</v>
          </cell>
        </row>
        <row r="7582">
          <cell r="B7582" t="str">
            <v>529528</v>
          </cell>
          <cell r="C7582" t="str">
            <v>VALVULA GAV. MO FG/VOL. S/BY PASS PN25 D=450MM</v>
          </cell>
          <cell r="D7582" t="str">
            <v>UN</v>
          </cell>
          <cell r="E7582">
            <v>0</v>
          </cell>
        </row>
        <row r="7583">
          <cell r="B7583" t="str">
            <v>529529</v>
          </cell>
          <cell r="C7583" t="str">
            <v>VALVULA GAV. MO FG/VOL. S/BY PASS PN25 D=500MM</v>
          </cell>
          <cell r="D7583" t="str">
            <v>UN</v>
          </cell>
          <cell r="E7583">
            <v>0</v>
          </cell>
        </row>
        <row r="7584">
          <cell r="B7584" t="str">
            <v>529530</v>
          </cell>
          <cell r="C7584" t="str">
            <v>VALVULA GAV. MO FG/VOL. S/BY PASS PN25 D=600MM</v>
          </cell>
          <cell r="D7584" t="str">
            <v>UN</v>
          </cell>
          <cell r="E7584">
            <v>0</v>
          </cell>
        </row>
        <row r="7585">
          <cell r="B7585" t="str">
            <v>529531</v>
          </cell>
          <cell r="C7585" t="str">
            <v>VALVULA GAV. MO FG/VOL. S/BY PASS PN25 D=700MM</v>
          </cell>
          <cell r="D7585" t="str">
            <v>UN</v>
          </cell>
          <cell r="E7585">
            <v>0</v>
          </cell>
        </row>
        <row r="7586">
          <cell r="B7586" t="str">
            <v>529532</v>
          </cell>
          <cell r="C7586" t="str">
            <v>VALVULA GAV. MO FG/VOL. S/BY PASS PN25 D=800MM</v>
          </cell>
          <cell r="D7586" t="str">
            <v>UN</v>
          </cell>
          <cell r="E7586">
            <v>0</v>
          </cell>
        </row>
        <row r="7587">
          <cell r="B7587" t="str">
            <v>529533</v>
          </cell>
          <cell r="C7587" t="str">
            <v>VALVULA GAV. MO FG/VOL. S/BY PASS PN25 D=900MM</v>
          </cell>
          <cell r="D7587" t="str">
            <v>UN</v>
          </cell>
          <cell r="E7587">
            <v>0</v>
          </cell>
        </row>
        <row r="7588">
          <cell r="B7588" t="str">
            <v>529534</v>
          </cell>
          <cell r="C7588" t="str">
            <v>VALVULA GAV. MO FG/VOL. S/BY PASS PN25 D=1000MM</v>
          </cell>
          <cell r="D7588" t="str">
            <v>UN</v>
          </cell>
          <cell r="E7588">
            <v>0</v>
          </cell>
        </row>
        <row r="7589">
          <cell r="B7589" t="str">
            <v>529535</v>
          </cell>
          <cell r="C7589" t="str">
            <v>VALVULA GAV. MO FG/CAB. C/RED.S/BY P. PN25 D=300MM</v>
          </cell>
          <cell r="D7589" t="str">
            <v>UN</v>
          </cell>
          <cell r="E7589">
            <v>0</v>
          </cell>
        </row>
        <row r="7590">
          <cell r="B7590" t="str">
            <v>529536</v>
          </cell>
          <cell r="C7590" t="str">
            <v>VALVULA GAV. MO FG/CAB. C/RED.S/BY P. PN25 D=350MM</v>
          </cell>
          <cell r="D7590" t="str">
            <v>UN</v>
          </cell>
          <cell r="E7590">
            <v>0</v>
          </cell>
        </row>
        <row r="7591">
          <cell r="B7591" t="str">
            <v>529537</v>
          </cell>
          <cell r="C7591" t="str">
            <v>VALVULA GAV. MO FG/CAB. C/RED.S/BY P. PN25 D=400MM</v>
          </cell>
          <cell r="D7591" t="str">
            <v>UN</v>
          </cell>
          <cell r="E7591">
            <v>0</v>
          </cell>
        </row>
        <row r="7592">
          <cell r="B7592" t="str">
            <v>529538</v>
          </cell>
          <cell r="C7592" t="str">
            <v>VALVULA GAV. MO FG/CAB. C/RED.S/BY P. PN25 D=450MM</v>
          </cell>
          <cell r="D7592" t="str">
            <v>UN</v>
          </cell>
          <cell r="E7592">
            <v>0</v>
          </cell>
        </row>
        <row r="7593">
          <cell r="B7593" t="str">
            <v>529539</v>
          </cell>
          <cell r="C7593" t="str">
            <v>VALVULA GAV. MO FG/CAB. C/RED.S/BY P. PN25 D=500MM</v>
          </cell>
          <cell r="D7593" t="str">
            <v>UN</v>
          </cell>
          <cell r="E7593">
            <v>0</v>
          </cell>
        </row>
        <row r="7594">
          <cell r="B7594" t="str">
            <v>529540</v>
          </cell>
          <cell r="C7594" t="str">
            <v>VALVULA GAV. MO FG/CAB. C/RED.S/BY P. PN25 D=600MM</v>
          </cell>
          <cell r="D7594" t="str">
            <v>UN</v>
          </cell>
          <cell r="E7594">
            <v>0</v>
          </cell>
        </row>
        <row r="7595">
          <cell r="B7595" t="str">
            <v>529541</v>
          </cell>
          <cell r="C7595" t="str">
            <v>VALVULA GAV. MO FG/CAB. C/RED.S/BY P. PN25 D=700MM</v>
          </cell>
          <cell r="D7595" t="str">
            <v>UN</v>
          </cell>
          <cell r="E7595">
            <v>0</v>
          </cell>
        </row>
        <row r="7596">
          <cell r="B7596" t="str">
            <v>529542</v>
          </cell>
          <cell r="C7596" t="str">
            <v>VALVULA GAV. MO FG/CAB. C/RED.S/BY P. PN25 D=800MM</v>
          </cell>
          <cell r="D7596" t="str">
            <v>UN</v>
          </cell>
          <cell r="E7596">
            <v>0</v>
          </cell>
        </row>
        <row r="7597">
          <cell r="B7597" t="str">
            <v>529543</v>
          </cell>
          <cell r="C7597" t="str">
            <v>VALVULA GAV. MO FG/CAB. C/RED.S/BY P. PN25 D=900MM</v>
          </cell>
          <cell r="D7597" t="str">
            <v>UN</v>
          </cell>
          <cell r="E7597">
            <v>0</v>
          </cell>
        </row>
        <row r="7598">
          <cell r="B7598" t="str">
            <v>529544</v>
          </cell>
          <cell r="C7598" t="str">
            <v>VALVULA GAV. MO FG/CAB. C/RED.S/BY P. PN25 D=1000M</v>
          </cell>
          <cell r="D7598" t="str">
            <v>UN</v>
          </cell>
          <cell r="E7598">
            <v>0</v>
          </cell>
        </row>
        <row r="7599">
          <cell r="B7599" t="str">
            <v>529545</v>
          </cell>
          <cell r="C7599" t="str">
            <v>VALVULA GAV. MO FG/VOL. C/RED.S/BY P. PN25 D=300MM</v>
          </cell>
          <cell r="D7599" t="str">
            <v>UN</v>
          </cell>
          <cell r="E7599">
            <v>0</v>
          </cell>
        </row>
        <row r="7600">
          <cell r="B7600" t="str">
            <v>529546</v>
          </cell>
          <cell r="C7600" t="str">
            <v>VALVULA GAV. MO FG/VOL. C/RED.S/BY P. PN25 D=350MM</v>
          </cell>
          <cell r="D7600" t="str">
            <v>UN</v>
          </cell>
          <cell r="E7600">
            <v>0</v>
          </cell>
        </row>
        <row r="7601">
          <cell r="B7601" t="str">
            <v>529547</v>
          </cell>
          <cell r="C7601" t="str">
            <v>VALVULA GAV. MO FG/VOL. C/RED.S/BY P. PN25 D=400MM</v>
          </cell>
          <cell r="D7601" t="str">
            <v>UN</v>
          </cell>
          <cell r="E7601">
            <v>0</v>
          </cell>
        </row>
        <row r="7602">
          <cell r="B7602" t="str">
            <v>529548</v>
          </cell>
          <cell r="C7602" t="str">
            <v>VALVULA GAV. MO FG/VOL. C/RED.S/BY P. PN25 D=450MM</v>
          </cell>
          <cell r="D7602" t="str">
            <v>UN</v>
          </cell>
          <cell r="E7602">
            <v>0</v>
          </cell>
        </row>
        <row r="7603">
          <cell r="B7603" t="str">
            <v>529549</v>
          </cell>
          <cell r="C7603" t="str">
            <v>VALVULA GAV. MO FG/VOL. C/RED.S/BY P. PN25 D=500MM</v>
          </cell>
          <cell r="D7603" t="str">
            <v>UN</v>
          </cell>
          <cell r="E7603">
            <v>0</v>
          </cell>
        </row>
        <row r="7604">
          <cell r="B7604" t="str">
            <v>529550</v>
          </cell>
          <cell r="C7604" t="str">
            <v>VALVULA GAV. MO FG/VOL. C/RED.S/BY P. PN25 D=600MM</v>
          </cell>
          <cell r="D7604" t="str">
            <v>UN</v>
          </cell>
          <cell r="E7604">
            <v>0</v>
          </cell>
        </row>
        <row r="7605">
          <cell r="B7605" t="str">
            <v>529551</v>
          </cell>
          <cell r="C7605" t="str">
            <v>VALVULA GAV. MO FG/VOL. C/RED.S/BY P. PN25 D=700MM</v>
          </cell>
          <cell r="D7605" t="str">
            <v>UN</v>
          </cell>
          <cell r="E7605">
            <v>0</v>
          </cell>
        </row>
        <row r="7606">
          <cell r="B7606" t="str">
            <v>529552</v>
          </cell>
          <cell r="C7606" t="str">
            <v>VALVULA GAV. MO FG/VOL. C/RED.S/BY P. PN25 D=800MM</v>
          </cell>
          <cell r="D7606" t="str">
            <v>UN</v>
          </cell>
          <cell r="E7606">
            <v>0</v>
          </cell>
        </row>
        <row r="7607">
          <cell r="B7607" t="str">
            <v>529553</v>
          </cell>
          <cell r="C7607" t="str">
            <v>VALVULA GAV. MO FG/VOL. C/RED.S/BY P. PN25 D=900MM</v>
          </cell>
          <cell r="D7607" t="str">
            <v>UN</v>
          </cell>
          <cell r="E7607">
            <v>0</v>
          </cell>
        </row>
        <row r="7608">
          <cell r="B7608" t="str">
            <v>529554</v>
          </cell>
          <cell r="C7608" t="str">
            <v>VALVULA GAV. MO FG/VOL. C/RED.S/BY P. PN25 D=1000M</v>
          </cell>
          <cell r="D7608" t="str">
            <v>UN</v>
          </cell>
          <cell r="E7608">
            <v>0</v>
          </cell>
        </row>
        <row r="7609">
          <cell r="B7609" t="str">
            <v>529555</v>
          </cell>
          <cell r="C7609" t="str">
            <v>VALVULA GAV. MO FG/CAB. C/BY PASS PN25 D=250MM</v>
          </cell>
          <cell r="D7609" t="str">
            <v>UN</v>
          </cell>
          <cell r="E7609">
            <v>0</v>
          </cell>
        </row>
        <row r="7610">
          <cell r="B7610" t="str">
            <v>529556</v>
          </cell>
          <cell r="C7610" t="str">
            <v>VALVULA GAV. MO FG/CAB. C/BY PASS PN25 D=300MM</v>
          </cell>
          <cell r="D7610" t="str">
            <v>UN</v>
          </cell>
          <cell r="E7610">
            <v>0</v>
          </cell>
        </row>
        <row r="7611">
          <cell r="B7611" t="str">
            <v>529557</v>
          </cell>
          <cell r="C7611" t="str">
            <v>VALVULA GAV. MO FG/CAB. C/BY PASS PN25 D=350MM</v>
          </cell>
          <cell r="D7611" t="str">
            <v>UN</v>
          </cell>
          <cell r="E7611">
            <v>0</v>
          </cell>
        </row>
        <row r="7612">
          <cell r="B7612" t="str">
            <v>529558</v>
          </cell>
          <cell r="C7612" t="str">
            <v>VALVULA GAV. MO FG/CAB. C/BY PASS PN25 D=400MM</v>
          </cell>
          <cell r="D7612" t="str">
            <v>UN</v>
          </cell>
          <cell r="E7612">
            <v>0</v>
          </cell>
        </row>
        <row r="7613">
          <cell r="B7613" t="str">
            <v>529559</v>
          </cell>
          <cell r="C7613" t="str">
            <v>VALVULA GAV. MO FG/CAB. C/BY PASS PN25 D=450MM</v>
          </cell>
          <cell r="D7613" t="str">
            <v>UN</v>
          </cell>
          <cell r="E7613">
            <v>0</v>
          </cell>
        </row>
        <row r="7614">
          <cell r="B7614" t="str">
            <v>529560</v>
          </cell>
          <cell r="C7614" t="str">
            <v>VALVULA GAV. MO FG/CAB. C/BY PASS PN25 D=500MM</v>
          </cell>
          <cell r="D7614" t="str">
            <v>UN</v>
          </cell>
          <cell r="E7614">
            <v>0</v>
          </cell>
        </row>
        <row r="7615">
          <cell r="B7615" t="str">
            <v>529561</v>
          </cell>
          <cell r="C7615" t="str">
            <v>VALVULA GAV. MO FG/CAB. C/BY PASS PN25 D=600MM</v>
          </cell>
          <cell r="D7615" t="str">
            <v>UN</v>
          </cell>
          <cell r="E7615">
            <v>0</v>
          </cell>
        </row>
        <row r="7616">
          <cell r="B7616" t="str">
            <v>529562</v>
          </cell>
          <cell r="C7616" t="str">
            <v>VALVULA GAV. MO FG/CAB. C/BY PASS PN25 D=700MM</v>
          </cell>
          <cell r="D7616" t="str">
            <v>UN</v>
          </cell>
          <cell r="E7616">
            <v>0</v>
          </cell>
        </row>
        <row r="7617">
          <cell r="B7617" t="str">
            <v>529563</v>
          </cell>
          <cell r="C7617" t="str">
            <v>VALVULA GAV. MO FG/CAB. C/BY PASS PN25 D=800MM</v>
          </cell>
          <cell r="D7617" t="str">
            <v>UN</v>
          </cell>
          <cell r="E7617">
            <v>0</v>
          </cell>
        </row>
        <row r="7618">
          <cell r="B7618" t="str">
            <v>529564</v>
          </cell>
          <cell r="C7618" t="str">
            <v>VALVULA GAV. MO FG/CAB. C/BY PASS PN25 D=900MM</v>
          </cell>
          <cell r="D7618" t="str">
            <v>UN</v>
          </cell>
          <cell r="E7618">
            <v>0</v>
          </cell>
        </row>
        <row r="7619">
          <cell r="B7619" t="str">
            <v>529565</v>
          </cell>
          <cell r="C7619" t="str">
            <v>VALVULA GAV. MO FG/CAB. C/BY PASS PN25 D=1000MM</v>
          </cell>
          <cell r="D7619" t="str">
            <v>UN</v>
          </cell>
          <cell r="E7619">
            <v>0</v>
          </cell>
        </row>
        <row r="7620">
          <cell r="B7620" t="str">
            <v>529566</v>
          </cell>
          <cell r="C7620" t="str">
            <v>VALVULA GAV. MO FG/VOL. C/BY PASS PN25 D=250MM</v>
          </cell>
          <cell r="D7620" t="str">
            <v>UN</v>
          </cell>
          <cell r="E7620">
            <v>0</v>
          </cell>
        </row>
        <row r="7621">
          <cell r="B7621" t="str">
            <v>529567</v>
          </cell>
          <cell r="C7621" t="str">
            <v>VALVULA GAV. MO FG/VOL. C/BY PASS PN25 D=300MM</v>
          </cell>
          <cell r="D7621" t="str">
            <v>UN</v>
          </cell>
          <cell r="E7621">
            <v>0</v>
          </cell>
        </row>
        <row r="7622">
          <cell r="B7622" t="str">
            <v>529568</v>
          </cell>
          <cell r="C7622" t="str">
            <v>VALVULA GAV. MO FG/VOL. C/BY PASS PN25 D=350MM</v>
          </cell>
          <cell r="D7622" t="str">
            <v>UN</v>
          </cell>
          <cell r="E7622">
            <v>0</v>
          </cell>
        </row>
        <row r="7623">
          <cell r="B7623" t="str">
            <v>529569</v>
          </cell>
          <cell r="C7623" t="str">
            <v>VALVULA GAV. MO FG/VOL. C/BY PASS PN25 D=400MM</v>
          </cell>
          <cell r="D7623" t="str">
            <v>UN</v>
          </cell>
          <cell r="E7623">
            <v>0</v>
          </cell>
        </row>
        <row r="7624">
          <cell r="B7624" t="str">
            <v>529570</v>
          </cell>
          <cell r="C7624" t="str">
            <v>VALVULA GAV. MO FG/VOL. C/BY PASS PN25 D=450MM</v>
          </cell>
          <cell r="D7624" t="str">
            <v>UN</v>
          </cell>
          <cell r="E7624">
            <v>0</v>
          </cell>
        </row>
        <row r="7625">
          <cell r="B7625" t="str">
            <v>529571</v>
          </cell>
          <cell r="C7625" t="str">
            <v>VALVULA GAV. MO FG/VOL. C/BY PASS PN25 D=500MM</v>
          </cell>
          <cell r="D7625" t="str">
            <v>UN</v>
          </cell>
          <cell r="E7625">
            <v>0</v>
          </cell>
        </row>
        <row r="7626">
          <cell r="B7626" t="str">
            <v>529572</v>
          </cell>
          <cell r="C7626" t="str">
            <v>VALVULA GAV. MO FG/VOL. C/BY PASS PN25 D=600MM</v>
          </cell>
          <cell r="D7626" t="str">
            <v>UN</v>
          </cell>
          <cell r="E7626">
            <v>0</v>
          </cell>
        </row>
        <row r="7627">
          <cell r="B7627" t="str">
            <v>529573</v>
          </cell>
          <cell r="C7627" t="str">
            <v>VALVULA GAV. MO FG/VOL. C/BY PASS PN25 D=700MM</v>
          </cell>
          <cell r="D7627" t="str">
            <v>UN</v>
          </cell>
          <cell r="E7627">
            <v>0</v>
          </cell>
        </row>
        <row r="7628">
          <cell r="B7628" t="str">
            <v>529574</v>
          </cell>
          <cell r="C7628" t="str">
            <v>VALVULA GAV. MO FG/VOL. C/BY PASS PN25 D=800MM</v>
          </cell>
          <cell r="D7628" t="str">
            <v>UN</v>
          </cell>
          <cell r="E7628">
            <v>0</v>
          </cell>
        </row>
        <row r="7629">
          <cell r="B7629" t="str">
            <v>529575</v>
          </cell>
          <cell r="C7629" t="str">
            <v>VALVULA GAV. MO FG/VOL. C/BY PASS PN25 D=900MM</v>
          </cell>
          <cell r="D7629" t="str">
            <v>UN</v>
          </cell>
          <cell r="E7629">
            <v>0</v>
          </cell>
        </row>
        <row r="7630">
          <cell r="B7630" t="str">
            <v>529576</v>
          </cell>
          <cell r="C7630" t="str">
            <v>VALVULA GAV. MO FG/VOL. C/BY PASS PN25 D=1000MM</v>
          </cell>
          <cell r="D7630" t="str">
            <v>UN</v>
          </cell>
          <cell r="E7630">
            <v>0</v>
          </cell>
        </row>
        <row r="7631">
          <cell r="B7631" t="str">
            <v>529577</v>
          </cell>
          <cell r="C7631" t="str">
            <v>VALVULA GAV. MO FG/CAB. C/RED.C/BY P. PN25 D=300MM</v>
          </cell>
          <cell r="D7631" t="str">
            <v>UN</v>
          </cell>
          <cell r="E7631">
            <v>0</v>
          </cell>
        </row>
        <row r="7632">
          <cell r="B7632" t="str">
            <v>529578</v>
          </cell>
          <cell r="C7632" t="str">
            <v>VALVULA GAV. MO FG/CAB. C/RED.C/BY P. PN25 D=350MM</v>
          </cell>
          <cell r="D7632" t="str">
            <v>UN</v>
          </cell>
          <cell r="E7632">
            <v>0</v>
          </cell>
        </row>
        <row r="7633">
          <cell r="B7633" t="str">
            <v>529579</v>
          </cell>
          <cell r="C7633" t="str">
            <v>VALVULA GAV. MO FG/CAB. C/RED.C/BY P. PN25 D=400MM</v>
          </cell>
          <cell r="D7633" t="str">
            <v>UN</v>
          </cell>
          <cell r="E7633">
            <v>0</v>
          </cell>
        </row>
        <row r="7634">
          <cell r="B7634" t="str">
            <v>529580</v>
          </cell>
          <cell r="C7634" t="str">
            <v>VALVULA GAV. MO FG/CAB. C/RED.C/BY P. PN25 D=450MM</v>
          </cell>
          <cell r="D7634" t="str">
            <v>UN</v>
          </cell>
          <cell r="E7634">
            <v>0</v>
          </cell>
        </row>
        <row r="7635">
          <cell r="B7635" t="str">
            <v>529581</v>
          </cell>
          <cell r="C7635" t="str">
            <v>VALVULA GAV. MO FG/CAB. C/RED.C/BY P. PN25 D=500MM</v>
          </cell>
          <cell r="D7635" t="str">
            <v>UN</v>
          </cell>
          <cell r="E7635">
            <v>0</v>
          </cell>
        </row>
        <row r="7636">
          <cell r="B7636" t="str">
            <v>529582</v>
          </cell>
          <cell r="C7636" t="str">
            <v>VALVULA GAV. MO FG/CAB. C/RED.C/BY P. PN25 D=600MM</v>
          </cell>
          <cell r="D7636" t="str">
            <v>UN</v>
          </cell>
          <cell r="E7636">
            <v>0</v>
          </cell>
        </row>
        <row r="7637">
          <cell r="B7637" t="str">
            <v>529583</v>
          </cell>
          <cell r="C7637" t="str">
            <v>VALVULA GAV. MO FG/CAB. C/RED.C/BY P. PN25 D=700MM</v>
          </cell>
          <cell r="D7637" t="str">
            <v>UN</v>
          </cell>
          <cell r="E7637">
            <v>0</v>
          </cell>
        </row>
        <row r="7638">
          <cell r="B7638" t="str">
            <v>529584</v>
          </cell>
          <cell r="C7638" t="str">
            <v>VALVULA GAV. MO FG/CAB. C/RED.C/BY P. PN25 D=800MM</v>
          </cell>
          <cell r="D7638" t="str">
            <v>UN</v>
          </cell>
          <cell r="E7638">
            <v>0</v>
          </cell>
        </row>
        <row r="7639">
          <cell r="B7639" t="str">
            <v>529585</v>
          </cell>
          <cell r="C7639" t="str">
            <v>VALVULA GAV. MO FG/CAB. C/RED.C/BY P. PN25 D=900MM</v>
          </cell>
          <cell r="D7639" t="str">
            <v>UN</v>
          </cell>
          <cell r="E7639">
            <v>0</v>
          </cell>
        </row>
        <row r="7640">
          <cell r="B7640" t="str">
            <v>529586</v>
          </cell>
          <cell r="C7640" t="str">
            <v>VALVULA GAV. MO FG/CAB. C/RED.C/BY P. PN25 D=1000M</v>
          </cell>
          <cell r="D7640" t="str">
            <v>UN</v>
          </cell>
          <cell r="E7640">
            <v>0</v>
          </cell>
        </row>
        <row r="7641">
          <cell r="B7641" t="str">
            <v>529587</v>
          </cell>
          <cell r="C7641" t="str">
            <v>VALVULA GAV. MO FG/VOL. C/RED.C/BY P. PN25 D=300MM</v>
          </cell>
          <cell r="D7641" t="str">
            <v>UN</v>
          </cell>
          <cell r="E7641">
            <v>0</v>
          </cell>
        </row>
        <row r="7642">
          <cell r="B7642" t="str">
            <v>529588</v>
          </cell>
          <cell r="C7642" t="str">
            <v>VALVULA GAV. MO FG/VOL. C/RED.C/BY P. PN25 D=350MM</v>
          </cell>
          <cell r="D7642" t="str">
            <v>UN</v>
          </cell>
          <cell r="E7642">
            <v>0</v>
          </cell>
        </row>
        <row r="7643">
          <cell r="B7643" t="str">
            <v>529589</v>
          </cell>
          <cell r="C7643" t="str">
            <v>VALVULA GAV. MO FG/VOL. C/RED.C/BY P. PN25 D=400MM</v>
          </cell>
          <cell r="D7643" t="str">
            <v>UN</v>
          </cell>
          <cell r="E7643">
            <v>0</v>
          </cell>
        </row>
        <row r="7644">
          <cell r="B7644" t="str">
            <v>529590</v>
          </cell>
          <cell r="C7644" t="str">
            <v>VALVULA GAV. MO FG/VOL. C/RED.C/BY P. PN25 D=450MM</v>
          </cell>
          <cell r="D7644" t="str">
            <v>UN</v>
          </cell>
          <cell r="E7644">
            <v>0</v>
          </cell>
        </row>
        <row r="7645">
          <cell r="B7645" t="str">
            <v>529591</v>
          </cell>
          <cell r="C7645" t="str">
            <v>VALVULA GAV. MO FG/VOL. C/RED.C/BY P. PN25 D=500MM</v>
          </cell>
          <cell r="D7645" t="str">
            <v>UN</v>
          </cell>
          <cell r="E7645">
            <v>0</v>
          </cell>
        </row>
        <row r="7646">
          <cell r="B7646" t="str">
            <v>529592</v>
          </cell>
          <cell r="C7646" t="str">
            <v>VALVULA GAV. MO FG/VOL. C/RED.C/BY P. PN25 D=600MM</v>
          </cell>
          <cell r="D7646" t="str">
            <v>UN</v>
          </cell>
          <cell r="E7646">
            <v>0</v>
          </cell>
        </row>
        <row r="7647">
          <cell r="B7647" t="str">
            <v>529593</v>
          </cell>
          <cell r="C7647" t="str">
            <v>VALVULA GAV. MO FG/VOL. C/RED.C/BY P. PN25 D=700MM</v>
          </cell>
          <cell r="D7647" t="str">
            <v>UN</v>
          </cell>
          <cell r="E7647">
            <v>0</v>
          </cell>
        </row>
        <row r="7648">
          <cell r="B7648" t="str">
            <v>529594</v>
          </cell>
          <cell r="C7648" t="str">
            <v>VALVULA GAV. MO FG/VOL. C/RED.C/BY P. PN25 D=800MM</v>
          </cell>
          <cell r="D7648" t="str">
            <v>UN</v>
          </cell>
          <cell r="E7648">
            <v>0</v>
          </cell>
        </row>
        <row r="7649">
          <cell r="B7649" t="str">
            <v>529595</v>
          </cell>
          <cell r="C7649" t="str">
            <v>VALVULA GAV. MO FG/VOL. C/RED.C/BY P. PN25 D=900MM</v>
          </cell>
          <cell r="D7649" t="str">
            <v>UN</v>
          </cell>
          <cell r="E7649">
            <v>0</v>
          </cell>
        </row>
        <row r="7650">
          <cell r="B7650" t="str">
            <v>529596</v>
          </cell>
          <cell r="C7650" t="str">
            <v>VALVULA GAV. MO FG/VOL. C/RED.C/BY P. PN25 D=1000M</v>
          </cell>
          <cell r="D7650" t="str">
            <v>UN</v>
          </cell>
          <cell r="E7650">
            <v>0</v>
          </cell>
        </row>
        <row r="7652">
          <cell r="B7652" t="str">
            <v>529600</v>
          </cell>
          <cell r="C7652" t="str">
            <v>VALVULA RETENCAO PORT.UNI. S/BY PASS (SETOR ABDIB GLOBAL 40%; C32 - FERRO/ACO/DERIV. 60%)</v>
          </cell>
        </row>
        <row r="7653">
          <cell r="B7653" t="str">
            <v>529601</v>
          </cell>
          <cell r="C7653" t="str">
            <v>VALVULA RETENCAO PORT.UNI. S/BY PASS PN10 D=300MM</v>
          </cell>
          <cell r="D7653" t="str">
            <v>UN</v>
          </cell>
          <cell r="E7653">
            <v>0</v>
          </cell>
        </row>
        <row r="7654">
          <cell r="B7654" t="str">
            <v>529602</v>
          </cell>
          <cell r="C7654" t="str">
            <v>VALVULA RETENCAO PORT.UNI. S/BY PASS PN10 D=350MM</v>
          </cell>
          <cell r="D7654" t="str">
            <v>UN</v>
          </cell>
          <cell r="E7654">
            <v>0</v>
          </cell>
        </row>
        <row r="7655">
          <cell r="B7655" t="str">
            <v>529603</v>
          </cell>
          <cell r="C7655" t="str">
            <v>VALVULA RETENCAO PORT.UNI. S/BY PASS PN10 D=400MM</v>
          </cell>
          <cell r="D7655" t="str">
            <v>UN</v>
          </cell>
          <cell r="E7655">
            <v>0</v>
          </cell>
        </row>
        <row r="7656">
          <cell r="B7656" t="str">
            <v>529604</v>
          </cell>
          <cell r="C7656" t="str">
            <v>VALVULA RETENCAO PORT.UNI. S/BY PASS PN10 D=500MM</v>
          </cell>
          <cell r="D7656" t="str">
            <v>UN</v>
          </cell>
          <cell r="E7656">
            <v>0</v>
          </cell>
        </row>
        <row r="7657">
          <cell r="B7657" t="str">
            <v>529605</v>
          </cell>
          <cell r="C7657" t="str">
            <v>VALVULA RETENCAO PORT.UNI. S/BY PASS PN10 D=600MM</v>
          </cell>
          <cell r="D7657" t="str">
            <v>UN</v>
          </cell>
          <cell r="E7657">
            <v>0</v>
          </cell>
        </row>
        <row r="7658">
          <cell r="B7658" t="str">
            <v>529606</v>
          </cell>
          <cell r="C7658" t="str">
            <v>VALVULA RETENCAO PORT.UNI. S/BY PASS PN16 D=300MM</v>
          </cell>
          <cell r="D7658" t="str">
            <v>UN</v>
          </cell>
          <cell r="E7658">
            <v>0</v>
          </cell>
        </row>
        <row r="7659">
          <cell r="B7659" t="str">
            <v>529607</v>
          </cell>
          <cell r="C7659" t="str">
            <v>VALVULA RETENCAO PORT.UNI. S/BY PASS PN16 D=350MM</v>
          </cell>
          <cell r="D7659" t="str">
            <v>UN</v>
          </cell>
          <cell r="E7659">
            <v>0</v>
          </cell>
        </row>
        <row r="7660">
          <cell r="B7660" t="str">
            <v>529608</v>
          </cell>
          <cell r="C7660" t="str">
            <v>VALVULA RETENCAO PORT.UNI. S/BY PASS PN16 D=400MM</v>
          </cell>
          <cell r="D7660" t="str">
            <v>UN</v>
          </cell>
          <cell r="E7660">
            <v>0</v>
          </cell>
        </row>
        <row r="7661">
          <cell r="B7661" t="str">
            <v>529609</v>
          </cell>
          <cell r="C7661" t="str">
            <v>VALVULA RETENCAO PORT.UNI. S/BY PASS PN16 D=500MM</v>
          </cell>
          <cell r="D7661" t="str">
            <v>UN</v>
          </cell>
          <cell r="E7661">
            <v>0</v>
          </cell>
        </row>
        <row r="7662">
          <cell r="B7662" t="str">
            <v>529610</v>
          </cell>
          <cell r="C7662" t="str">
            <v>VALVULA RETENCAO PORT.UNI. S/BY PASS PN16 D=600MM</v>
          </cell>
          <cell r="D7662" t="str">
            <v>UN</v>
          </cell>
          <cell r="E7662">
            <v>0</v>
          </cell>
        </row>
        <row r="7664">
          <cell r="B7664" t="str">
            <v>529700</v>
          </cell>
          <cell r="C7664" t="str">
            <v>VALVULA RETENCAO PORT.DUP. S/BY PASS (SETOR ABDIB GLOBAL 40%; C32 - FERRO/ACO/DERIV. 60%)</v>
          </cell>
        </row>
        <row r="7665">
          <cell r="B7665" t="str">
            <v>529701</v>
          </cell>
          <cell r="C7665" t="str">
            <v>VALVULA RETENCAO PORT.DUP. S/BY PASS PN10 D=200MM</v>
          </cell>
          <cell r="D7665" t="str">
            <v>UN</v>
          </cell>
          <cell r="E7665">
            <v>0</v>
          </cell>
        </row>
        <row r="7666">
          <cell r="B7666" t="str">
            <v>529702</v>
          </cell>
          <cell r="C7666" t="str">
            <v>VALVULA RETENCAO PORT.DUP. S/BY PASS PN10 D=250MM</v>
          </cell>
          <cell r="D7666" t="str">
            <v>UN</v>
          </cell>
          <cell r="E7666">
            <v>0</v>
          </cell>
        </row>
        <row r="7667">
          <cell r="B7667" t="str">
            <v>529703</v>
          </cell>
          <cell r="C7667" t="str">
            <v>VALVULA RETENCAO PORT.DUP. S/BY PASS PN10 D=300MM</v>
          </cell>
          <cell r="D7667" t="str">
            <v>UN</v>
          </cell>
          <cell r="E7667">
            <v>0</v>
          </cell>
        </row>
        <row r="7668">
          <cell r="B7668" t="str">
            <v>529704</v>
          </cell>
          <cell r="C7668" t="str">
            <v>VALVULA RETENCAO PORT.DUP. S/BY PASS PN10 D=350MM</v>
          </cell>
          <cell r="D7668" t="str">
            <v>UN</v>
          </cell>
          <cell r="E7668">
            <v>0</v>
          </cell>
        </row>
        <row r="7669">
          <cell r="B7669" t="str">
            <v>529705</v>
          </cell>
          <cell r="C7669" t="str">
            <v>VALVULA RETENCAO PORT.DUP. S/BY PASS PN10 D=400MM</v>
          </cell>
          <cell r="D7669" t="str">
            <v>UN</v>
          </cell>
          <cell r="E7669">
            <v>0</v>
          </cell>
        </row>
        <row r="7670">
          <cell r="B7670" t="str">
            <v>529706</v>
          </cell>
          <cell r="C7670" t="str">
            <v>VALVULA RETENCAO PORT.DUP. S/BY PASS PN10 D=450MM</v>
          </cell>
          <cell r="D7670" t="str">
            <v>UN</v>
          </cell>
          <cell r="E7670">
            <v>0</v>
          </cell>
        </row>
        <row r="7671">
          <cell r="B7671" t="str">
            <v>529707</v>
          </cell>
          <cell r="C7671" t="str">
            <v>VALVULA RETENCAO PORT.DUP. S/BY PASS PN10 D=500MM</v>
          </cell>
          <cell r="D7671" t="str">
            <v>UN</v>
          </cell>
          <cell r="E7671">
            <v>0</v>
          </cell>
        </row>
        <row r="7672">
          <cell r="B7672" t="str">
            <v>529708</v>
          </cell>
          <cell r="C7672" t="str">
            <v>VALVULA RETENCAO PORT.DUP. S/BY PASS PN10 D=600MM</v>
          </cell>
          <cell r="D7672" t="str">
            <v>UN</v>
          </cell>
          <cell r="E7672">
            <v>0</v>
          </cell>
        </row>
        <row r="7673">
          <cell r="B7673" t="str">
            <v>529709</v>
          </cell>
          <cell r="C7673" t="str">
            <v>VALVULA RETENCAO PORT.DUP. S/BY PASS PN16 D=50MM</v>
          </cell>
          <cell r="D7673" t="str">
            <v>UN</v>
          </cell>
          <cell r="E7673">
            <v>0</v>
          </cell>
        </row>
        <row r="7674">
          <cell r="B7674" t="str">
            <v>529710</v>
          </cell>
          <cell r="C7674" t="str">
            <v>VALVULA RETENCAO PORT.DUP. S/BY PASS PN16 D=75MM</v>
          </cell>
          <cell r="D7674" t="str">
            <v>UN</v>
          </cell>
          <cell r="E7674">
            <v>0</v>
          </cell>
        </row>
        <row r="7675">
          <cell r="B7675" t="str">
            <v>529711</v>
          </cell>
          <cell r="C7675" t="str">
            <v>VALVULA RETENCAO PORT.DUP. S/BY PASS PN16 D=100MM</v>
          </cell>
          <cell r="D7675" t="str">
            <v>UN</v>
          </cell>
          <cell r="E7675">
            <v>0</v>
          </cell>
        </row>
        <row r="7676">
          <cell r="B7676" t="str">
            <v>529712</v>
          </cell>
          <cell r="C7676" t="str">
            <v>VALVULA RETENCAO PORT.DUP. S/BY PASS PN16 D=150MM</v>
          </cell>
          <cell r="D7676" t="str">
            <v>UN</v>
          </cell>
          <cell r="E7676">
            <v>0</v>
          </cell>
        </row>
        <row r="7677">
          <cell r="B7677" t="str">
            <v>529713</v>
          </cell>
          <cell r="C7677" t="str">
            <v>VALVULA RETENCAO PORT.DUP. S/BY PASS PN16 D=200MM</v>
          </cell>
          <cell r="D7677" t="str">
            <v>UN</v>
          </cell>
          <cell r="E7677">
            <v>0</v>
          </cell>
        </row>
        <row r="7678">
          <cell r="B7678" t="str">
            <v>529714</v>
          </cell>
          <cell r="C7678" t="str">
            <v>VALVULA RETENCAO PORT.DUP. S/BY PASS PN16 D=250MM</v>
          </cell>
          <cell r="D7678" t="str">
            <v>UN</v>
          </cell>
          <cell r="E7678">
            <v>0</v>
          </cell>
        </row>
        <row r="7679">
          <cell r="B7679" t="str">
            <v>529715</v>
          </cell>
          <cell r="C7679" t="str">
            <v>VALVULA RETENCAO PORT.DUP. S/BY PASS PN16 D=300MM</v>
          </cell>
          <cell r="D7679" t="str">
            <v>UN</v>
          </cell>
          <cell r="E7679">
            <v>0</v>
          </cell>
        </row>
        <row r="7680">
          <cell r="B7680" t="str">
            <v>529716</v>
          </cell>
          <cell r="C7680" t="str">
            <v>VALVULA RETENCAO PORT.DUP. S/BY PASS PN16 D=350MM</v>
          </cell>
          <cell r="D7680" t="str">
            <v>UN</v>
          </cell>
          <cell r="E7680">
            <v>0</v>
          </cell>
        </row>
        <row r="7681">
          <cell r="B7681" t="str">
            <v>529717</v>
          </cell>
          <cell r="C7681" t="str">
            <v>VALVULA RETENCAO PORT.DUP. S/BY PASS PN16 D=400MM</v>
          </cell>
          <cell r="D7681" t="str">
            <v>UN</v>
          </cell>
          <cell r="E7681">
            <v>0</v>
          </cell>
        </row>
        <row r="7682">
          <cell r="B7682" t="str">
            <v>529718</v>
          </cell>
          <cell r="C7682" t="str">
            <v>VALVULA RETENCAO PORT.DUP. S/BY PASS PN16 D=450MM</v>
          </cell>
          <cell r="D7682" t="str">
            <v>UN</v>
          </cell>
          <cell r="E7682">
            <v>0</v>
          </cell>
        </row>
        <row r="7683">
          <cell r="B7683" t="str">
            <v>529719</v>
          </cell>
          <cell r="C7683" t="str">
            <v>VALVULA RETENCAO PORT.DUP. S/BY PASS PN16 D=500MM</v>
          </cell>
          <cell r="D7683" t="str">
            <v>UN</v>
          </cell>
          <cell r="E7683">
            <v>0</v>
          </cell>
        </row>
        <row r="7684">
          <cell r="B7684" t="str">
            <v>529720</v>
          </cell>
          <cell r="C7684" t="str">
            <v>VALVULA RETENCAO PORT.DUP. S/BY PASS PN16 D=600MM</v>
          </cell>
          <cell r="D7684" t="str">
            <v>UN</v>
          </cell>
          <cell r="E7684">
            <v>0</v>
          </cell>
        </row>
        <row r="7686">
          <cell r="B7686" t="str">
            <v>529800</v>
          </cell>
          <cell r="C7686" t="str">
            <v>VENTOSAS (SETOR ABDIB GLOBAL 40%; C32 - FERRO/ACO/DERIV. 60%)</v>
          </cell>
        </row>
        <row r="7687">
          <cell r="B7687" t="str">
            <v>529801</v>
          </cell>
          <cell r="C7687" t="str">
            <v>VENTOSA SIMPLES COM ROSCA 3/4</v>
          </cell>
          <cell r="D7687" t="str">
            <v>UN</v>
          </cell>
          <cell r="E7687">
            <v>0</v>
          </cell>
        </row>
        <row r="7688">
          <cell r="B7688" t="str">
            <v>529802</v>
          </cell>
          <cell r="C7688" t="str">
            <v>VENTOSA SIMPLES COM ROSCA 1</v>
          </cell>
          <cell r="D7688" t="str">
            <v>UN</v>
          </cell>
          <cell r="E7688">
            <v>0</v>
          </cell>
        </row>
        <row r="7689">
          <cell r="B7689" t="str">
            <v>529803</v>
          </cell>
          <cell r="C7689" t="str">
            <v>VENTOSA SIMPLES COM ROSCA 1.1/4</v>
          </cell>
          <cell r="D7689" t="str">
            <v>UN</v>
          </cell>
          <cell r="E7689">
            <v>0</v>
          </cell>
        </row>
        <row r="7690">
          <cell r="B7690" t="str">
            <v>529804</v>
          </cell>
          <cell r="C7690" t="str">
            <v>VENTOSA SIMPLES COM ROSCA 1.1/2</v>
          </cell>
          <cell r="D7690" t="str">
            <v>UN</v>
          </cell>
          <cell r="E7690">
            <v>0</v>
          </cell>
        </row>
        <row r="7691">
          <cell r="B7691" t="str">
            <v>529805</v>
          </cell>
          <cell r="C7691" t="str">
            <v>VENTOSA SIMPLES COM ROSCA 2</v>
          </cell>
          <cell r="D7691" t="str">
            <v>UN</v>
          </cell>
          <cell r="E7691">
            <v>0</v>
          </cell>
        </row>
        <row r="7692">
          <cell r="B7692" t="str">
            <v>529806</v>
          </cell>
          <cell r="C7692" t="str">
            <v>VENTOSA SIMPLES COM FLANGE PN25 D=50MM</v>
          </cell>
          <cell r="D7692" t="str">
            <v>UN</v>
          </cell>
          <cell r="E7692">
            <v>0</v>
          </cell>
        </row>
        <row r="7693">
          <cell r="B7693" t="str">
            <v>529807</v>
          </cell>
          <cell r="C7693" t="str">
            <v>VENTOSA TRIPLICE FUNCAO COM FLANGE PN10 D=200MM</v>
          </cell>
          <cell r="D7693" t="str">
            <v>UN</v>
          </cell>
          <cell r="E7693">
            <v>0</v>
          </cell>
        </row>
        <row r="7694">
          <cell r="B7694" t="str">
            <v>529808</v>
          </cell>
          <cell r="C7694" t="str">
            <v>VENTOSA TRIPLICE FUNCAO COM FLANGE PN16 D=80MM</v>
          </cell>
          <cell r="D7694" t="str">
            <v>UN</v>
          </cell>
          <cell r="E7694">
            <v>0</v>
          </cell>
        </row>
        <row r="7695">
          <cell r="B7695" t="str">
            <v>529809</v>
          </cell>
          <cell r="C7695" t="str">
            <v>VENTOSA TRIPLICE FUNCAO COM FLANGE PN16 D=100MM</v>
          </cell>
          <cell r="D7695" t="str">
            <v>UN</v>
          </cell>
          <cell r="E7695">
            <v>0</v>
          </cell>
        </row>
        <row r="7696">
          <cell r="B7696" t="str">
            <v>529810</v>
          </cell>
          <cell r="C7696" t="str">
            <v>VENTOSA TRIPLICE FUNCAO COM FLANGE PN16 D=150MM</v>
          </cell>
          <cell r="D7696" t="str">
            <v>UN</v>
          </cell>
          <cell r="E7696">
            <v>0</v>
          </cell>
        </row>
        <row r="7697">
          <cell r="B7697" t="str">
            <v>529811</v>
          </cell>
          <cell r="C7697" t="str">
            <v>VENTOSA TRIPLICE FUNCAO COM FLANGE PN16 D=200MM</v>
          </cell>
          <cell r="D7697" t="str">
            <v>UN</v>
          </cell>
          <cell r="E7697">
            <v>0</v>
          </cell>
        </row>
        <row r="7698">
          <cell r="B7698" t="str">
            <v>529812</v>
          </cell>
          <cell r="C7698" t="str">
            <v>VENTOSA TRIPLICE FUNCAO COM FLANGE PN25 D=50MM</v>
          </cell>
          <cell r="D7698" t="str">
            <v>UN</v>
          </cell>
          <cell r="E7698">
            <v>0</v>
          </cell>
        </row>
        <row r="7699">
          <cell r="B7699" t="str">
            <v>529813</v>
          </cell>
          <cell r="C7699" t="str">
            <v>VENTOSA TRIPLICE FUNCAO COM FLANGE PN25 D=80MM</v>
          </cell>
          <cell r="D7699" t="str">
            <v>UN</v>
          </cell>
          <cell r="E7699">
            <v>0</v>
          </cell>
        </row>
        <row r="7700">
          <cell r="B7700" t="str">
            <v>529814</v>
          </cell>
          <cell r="C7700" t="str">
            <v>VENTOSA TRIPLICE FUNCAO COM FLANGE PN25 D=100MM</v>
          </cell>
          <cell r="D7700" t="str">
            <v>UN</v>
          </cell>
          <cell r="E7700">
            <v>0</v>
          </cell>
        </row>
        <row r="7701">
          <cell r="B7701" t="str">
            <v>529815</v>
          </cell>
          <cell r="C7701" t="str">
            <v>VENTOSA TRIPLICE FUNCAO COM FLANGE PN25 D=150MM</v>
          </cell>
          <cell r="D7701" t="str">
            <v>UN</v>
          </cell>
          <cell r="E7701">
            <v>0</v>
          </cell>
        </row>
        <row r="7702">
          <cell r="B7702" t="str">
            <v>529816</v>
          </cell>
          <cell r="C7702" t="str">
            <v>VENTOSA TRIPLICE FUNCAO COM FLANGE PN25 D=200MM</v>
          </cell>
          <cell r="D7702" t="str">
            <v>UN</v>
          </cell>
          <cell r="E7702">
            <v>0</v>
          </cell>
        </row>
        <row r="7704">
          <cell r="B7704" t="str">
            <v>529900</v>
          </cell>
          <cell r="C7704" t="str">
            <v>VALVULAS FLAP (SETOR ABDIB GLOBAL 40%; C32 - FERRO/ACO/DERIV. 60%)</v>
          </cell>
        </row>
        <row r="7705">
          <cell r="B7705" t="str">
            <v>529901</v>
          </cell>
          <cell r="C7705" t="str">
            <v>VALVULA FLAP (FLA 10) D=100MM</v>
          </cell>
          <cell r="D7705" t="str">
            <v>UN</v>
          </cell>
          <cell r="E7705">
            <v>0</v>
          </cell>
        </row>
        <row r="7706">
          <cell r="B7706" t="str">
            <v>529902</v>
          </cell>
          <cell r="C7706" t="str">
            <v>VALVULA FLAP (FLA 10) D=150MM</v>
          </cell>
          <cell r="D7706" t="str">
            <v>UN</v>
          </cell>
          <cell r="E7706">
            <v>0</v>
          </cell>
        </row>
        <row r="7707">
          <cell r="B7707" t="str">
            <v>529903</v>
          </cell>
          <cell r="C7707" t="str">
            <v>VALVULA FLAP (FLA 10) D=200MM</v>
          </cell>
          <cell r="D7707" t="str">
            <v>UN</v>
          </cell>
          <cell r="E7707">
            <v>0</v>
          </cell>
        </row>
        <row r="7708">
          <cell r="B7708" t="str">
            <v>529904</v>
          </cell>
          <cell r="C7708" t="str">
            <v>VALVULA FLAP (FLA 10) D=250MM</v>
          </cell>
          <cell r="D7708" t="str">
            <v>UN</v>
          </cell>
          <cell r="E7708">
            <v>0</v>
          </cell>
        </row>
        <row r="7709">
          <cell r="B7709" t="str">
            <v>529905</v>
          </cell>
          <cell r="C7709" t="str">
            <v>VALVULA FLAP (FLA 10) D=300MM</v>
          </cell>
          <cell r="D7709" t="str">
            <v>UN</v>
          </cell>
          <cell r="E7709">
            <v>0</v>
          </cell>
        </row>
        <row r="7710">
          <cell r="B7710" t="str">
            <v>529906</v>
          </cell>
          <cell r="C7710" t="str">
            <v>VALVULA FLAP (FLA 10) D=400MM</v>
          </cell>
          <cell r="D7710" t="str">
            <v>UN</v>
          </cell>
          <cell r="E7710">
            <v>0</v>
          </cell>
        </row>
        <row r="7711">
          <cell r="B7711" t="str">
            <v>529907</v>
          </cell>
          <cell r="C7711" t="str">
            <v>VALVULA FLAP (FLA 10) D=500MM</v>
          </cell>
          <cell r="D7711" t="str">
            <v>UN</v>
          </cell>
          <cell r="E7711">
            <v>0</v>
          </cell>
        </row>
        <row r="7712">
          <cell r="B7712" t="str">
            <v>529908</v>
          </cell>
          <cell r="C7712" t="str">
            <v>VALVULA FLAP (FLA 10) D=600MM</v>
          </cell>
          <cell r="D7712" t="str">
            <v>UN</v>
          </cell>
          <cell r="E7712">
            <v>0</v>
          </cell>
        </row>
        <row r="7713">
          <cell r="B7713" t="str">
            <v>529909</v>
          </cell>
          <cell r="C7713" t="str">
            <v>VALVULA FLAP (FLA 10) D=800MM</v>
          </cell>
          <cell r="D7713" t="str">
            <v>UN</v>
          </cell>
          <cell r="E7713">
            <v>0</v>
          </cell>
        </row>
        <row r="7714">
          <cell r="B7714" t="str">
            <v>529910</v>
          </cell>
          <cell r="C7714" t="str">
            <v>VALVULA FLAP (FLA 10) D=1000MM</v>
          </cell>
          <cell r="D7714" t="str">
            <v>UN</v>
          </cell>
          <cell r="E7714">
            <v>0</v>
          </cell>
        </row>
        <row r="7716">
          <cell r="B7716" t="str">
            <v>530100</v>
          </cell>
          <cell r="C7716" t="str">
            <v>JUNTA DRESSER TIPO 38, C/ FLANGE, AÇO (C31 - METALURGICA 100%)</v>
          </cell>
        </row>
        <row r="7717">
          <cell r="B7717" t="str">
            <v>530101</v>
          </cell>
          <cell r="C7717" t="str">
            <v>JUNTA DRESSER TIPO 38, C/ FLANGE, AÇO D=50MM</v>
          </cell>
          <cell r="D7717" t="str">
            <v>UN</v>
          </cell>
          <cell r="E7717">
            <v>0</v>
          </cell>
        </row>
        <row r="7718">
          <cell r="B7718" t="str">
            <v>530102</v>
          </cell>
          <cell r="C7718" t="str">
            <v>JUNTA DRESSER TIPO 38, C/ FLANGE, AÇO D=80MM</v>
          </cell>
          <cell r="D7718" t="str">
            <v>UN</v>
          </cell>
          <cell r="E7718">
            <v>0</v>
          </cell>
        </row>
        <row r="7719">
          <cell r="B7719" t="str">
            <v>530103</v>
          </cell>
          <cell r="C7719" t="str">
            <v>JUNTA DRESSER TIPO 38, C/ FLANGE, AÇO D=100MM</v>
          </cell>
          <cell r="D7719" t="str">
            <v>UN</v>
          </cell>
          <cell r="E7719">
            <v>0</v>
          </cell>
        </row>
        <row r="7720">
          <cell r="B7720" t="str">
            <v>530104</v>
          </cell>
          <cell r="C7720" t="str">
            <v>JUNTA DRESSER TIPO 38, C/ FLANGE, AÇO D=150MM</v>
          </cell>
          <cell r="D7720" t="str">
            <v>UN</v>
          </cell>
          <cell r="E7720">
            <v>0</v>
          </cell>
        </row>
        <row r="7721">
          <cell r="B7721" t="str">
            <v>530105</v>
          </cell>
          <cell r="C7721" t="str">
            <v>JUNTA DRESSER TIPO 38, C/ FLANGE, AÇO D=200MM</v>
          </cell>
          <cell r="D7721" t="str">
            <v>UN</v>
          </cell>
          <cell r="E7721">
            <v>0</v>
          </cell>
        </row>
        <row r="7722">
          <cell r="B7722" t="str">
            <v>530106</v>
          </cell>
          <cell r="C7722" t="str">
            <v>JUNTA DRESSER TIPO 38, C/ FLANGE, AÇO D=250MM</v>
          </cell>
          <cell r="D7722" t="str">
            <v>UN</v>
          </cell>
          <cell r="E7722">
            <v>0</v>
          </cell>
        </row>
        <row r="7723">
          <cell r="B7723" t="str">
            <v>530107</v>
          </cell>
          <cell r="C7723" t="str">
            <v>JUNTA DRESSER TIPO 38, C/ FLANGE, AÇO D=300MM</v>
          </cell>
          <cell r="D7723" t="str">
            <v>UN</v>
          </cell>
          <cell r="E7723">
            <v>0</v>
          </cell>
        </row>
        <row r="7724">
          <cell r="B7724" t="str">
            <v>530108</v>
          </cell>
          <cell r="C7724" t="str">
            <v>JUNTA DRESSER TIPO 38, C/ FLANGE, AÇO D=350MM</v>
          </cell>
          <cell r="D7724" t="str">
            <v>UN</v>
          </cell>
          <cell r="E7724">
            <v>0</v>
          </cell>
        </row>
        <row r="7725">
          <cell r="B7725" t="str">
            <v>530109</v>
          </cell>
          <cell r="C7725" t="str">
            <v>JUNTA DRESSER TIPO 38, C/ FLANGE, AÇO D=400MM</v>
          </cell>
          <cell r="D7725" t="str">
            <v>UN</v>
          </cell>
          <cell r="E7725">
            <v>0</v>
          </cell>
        </row>
        <row r="7726">
          <cell r="B7726" t="str">
            <v>530110</v>
          </cell>
          <cell r="C7726" t="str">
            <v>JUNTA DRESSER TIPO 38, C/ FLANGE, AÇO D=500MM</v>
          </cell>
          <cell r="D7726" t="str">
            <v>UN</v>
          </cell>
          <cell r="E7726">
            <v>0</v>
          </cell>
        </row>
        <row r="7727">
          <cell r="B7727" t="str">
            <v>530111</v>
          </cell>
          <cell r="C7727" t="str">
            <v>JUNTA DRESSER TIPO 38, C/ FLANGE, AÇO D=600MM</v>
          </cell>
          <cell r="D7727" t="str">
            <v>UN</v>
          </cell>
          <cell r="E7727">
            <v>0</v>
          </cell>
        </row>
        <row r="7728">
          <cell r="B7728" t="str">
            <v>530112</v>
          </cell>
          <cell r="C7728" t="str">
            <v>JUNTA DRESSER TIPO 38, C/ FLANGE, AÇO D=700MM</v>
          </cell>
          <cell r="D7728" t="str">
            <v>UN</v>
          </cell>
          <cell r="E7728">
            <v>0</v>
          </cell>
        </row>
        <row r="7729">
          <cell r="B7729" t="str">
            <v>530113</v>
          </cell>
          <cell r="C7729" t="str">
            <v>JUNTA DRESSER TIPO 38, C/ FLANGE, AÇO D=800MM</v>
          </cell>
          <cell r="D7729" t="str">
            <v>UN</v>
          </cell>
          <cell r="E7729">
            <v>0</v>
          </cell>
        </row>
        <row r="7730">
          <cell r="B7730" t="str">
            <v>530114</v>
          </cell>
          <cell r="C7730" t="str">
            <v>JUNTA DRESSER TIPO 38, C/ FLANGE, AÇO D=900MM</v>
          </cell>
          <cell r="D7730" t="str">
            <v>UN</v>
          </cell>
          <cell r="E7730">
            <v>0</v>
          </cell>
        </row>
        <row r="7731">
          <cell r="B7731" t="str">
            <v>530115</v>
          </cell>
          <cell r="C7731" t="str">
            <v>JUNTA DRESSER TIPO 38, C/ FLANGE, AÇO D=1000MM</v>
          </cell>
          <cell r="D7731" t="str">
            <v>UN</v>
          </cell>
          <cell r="E7731">
            <v>0</v>
          </cell>
        </row>
        <row r="7732">
          <cell r="B7732" t="str">
            <v>530116</v>
          </cell>
          <cell r="C7732" t="str">
            <v>JUNTA DRESSER TIPO 38, C/ FLANGE, AÇO D=1200MM</v>
          </cell>
          <cell r="D7732" t="str">
            <v>UN</v>
          </cell>
          <cell r="E7732">
            <v>0</v>
          </cell>
        </row>
        <row r="7733">
          <cell r="B7733" t="str">
            <v>530117</v>
          </cell>
          <cell r="C7733" t="str">
            <v>JUNTA DRESSER TIPO 38, C/ FLANGE, AÇO D=1300MM</v>
          </cell>
          <cell r="D7733" t="str">
            <v>UN</v>
          </cell>
          <cell r="E7733">
            <v>0</v>
          </cell>
        </row>
        <row r="7734">
          <cell r="B7734" t="str">
            <v>530118</v>
          </cell>
          <cell r="C7734" t="str">
            <v>JUNTA DRESSER TIPO 38, C/ FLANGE, AÇO D=1350MM</v>
          </cell>
          <cell r="D7734" t="str">
            <v>UN</v>
          </cell>
          <cell r="E7734">
            <v>0</v>
          </cell>
        </row>
        <row r="7735">
          <cell r="B7735" t="str">
            <v>530119</v>
          </cell>
          <cell r="C7735" t="str">
            <v>JUNTA DRESSER TIPO 38, C/ FLANGE, AÇO D=1500MM</v>
          </cell>
          <cell r="D7735" t="str">
            <v>UN</v>
          </cell>
          <cell r="E7735">
            <v>0</v>
          </cell>
        </row>
        <row r="7736">
          <cell r="B7736" t="str">
            <v>530120</v>
          </cell>
          <cell r="C7736" t="str">
            <v>JUNTA DRESSER TIPO 38, C/ FLANGE, AÇO D=1600MM</v>
          </cell>
          <cell r="D7736" t="str">
            <v>UN</v>
          </cell>
          <cell r="E7736">
            <v>0</v>
          </cell>
        </row>
        <row r="7737">
          <cell r="B7737" t="str">
            <v>530121</v>
          </cell>
          <cell r="C7737" t="str">
            <v>JUNTA DRESSER TIPO 38, C/ FLANGE, AÇO D=1700MM</v>
          </cell>
          <cell r="D7737" t="str">
            <v>UN</v>
          </cell>
          <cell r="E7737">
            <v>0</v>
          </cell>
        </row>
        <row r="7738">
          <cell r="B7738" t="str">
            <v>530122</v>
          </cell>
          <cell r="C7738" t="str">
            <v>JUNTA DRESSER TIPO 38, C/ FLANGE, AÇO D=1800MM</v>
          </cell>
          <cell r="D7738" t="str">
            <v>UN</v>
          </cell>
          <cell r="E7738">
            <v>0</v>
          </cell>
        </row>
        <row r="7740">
          <cell r="B7740" t="str">
            <v>530200</v>
          </cell>
          <cell r="C7740" t="str">
            <v>COLAR DE TOMADA, ADAPTADOR FF (C31 - METALURGICA 100%)</v>
          </cell>
        </row>
        <row r="7741">
          <cell r="B7741" t="str">
            <v>530201</v>
          </cell>
          <cell r="C7741" t="str">
            <v>COLAR DE TOMADA FF PT/TUBOS FF OU PVC 50 X 20MM</v>
          </cell>
          <cell r="D7741" t="str">
            <v>UN</v>
          </cell>
          <cell r="E7741">
            <v>0</v>
          </cell>
        </row>
        <row r="7742">
          <cell r="B7742" t="str">
            <v>530202</v>
          </cell>
          <cell r="C7742" t="str">
            <v>COLAR DE TOMADA FF PT/TUBOS FF OU PVC 50 X 25MM</v>
          </cell>
          <cell r="D7742" t="str">
            <v>UN</v>
          </cell>
          <cell r="E7742">
            <v>0</v>
          </cell>
        </row>
        <row r="7743">
          <cell r="B7743" t="str">
            <v>530203</v>
          </cell>
          <cell r="C7743" t="str">
            <v>COLAR DE TOMADA FF PT/TUBOS FF OU PVC 75 X 20MM</v>
          </cell>
          <cell r="D7743" t="str">
            <v>UN</v>
          </cell>
          <cell r="E7743">
            <v>0</v>
          </cell>
        </row>
        <row r="7744">
          <cell r="B7744" t="str">
            <v>530204</v>
          </cell>
          <cell r="C7744" t="str">
            <v>COLAR DE TOMADA FF PT/TUBOS FF OU PVC 75 X 25MM</v>
          </cell>
          <cell r="D7744" t="str">
            <v>UN</v>
          </cell>
          <cell r="E7744">
            <v>0</v>
          </cell>
        </row>
        <row r="7745">
          <cell r="B7745" t="str">
            <v>530205</v>
          </cell>
          <cell r="C7745" t="str">
            <v>COLAR DE TOMADA FF PT/TUBOS FF OU PVC 100 X 20MM</v>
          </cell>
          <cell r="D7745" t="str">
            <v>UN</v>
          </cell>
          <cell r="E7745">
            <v>0</v>
          </cell>
        </row>
        <row r="7746">
          <cell r="B7746" t="str">
            <v>530206</v>
          </cell>
          <cell r="C7746" t="str">
            <v>COLAR DE TOMADA FF PT/TUBOS FF OU PVC 100 X 25MM</v>
          </cell>
          <cell r="D7746" t="str">
            <v>UN</v>
          </cell>
          <cell r="E7746">
            <v>0</v>
          </cell>
        </row>
        <row r="7747">
          <cell r="B7747" t="str">
            <v>530207</v>
          </cell>
          <cell r="C7747" t="str">
            <v>COLAR DE TOMADA FF PT/TUBOS FF OU PVC 150 X 20MM</v>
          </cell>
          <cell r="D7747" t="str">
            <v>UN</v>
          </cell>
          <cell r="E7747">
            <v>0</v>
          </cell>
        </row>
        <row r="7748">
          <cell r="B7748" t="str">
            <v>530208</v>
          </cell>
          <cell r="C7748" t="str">
            <v>COLAR DE TOMADA FF PT/TUBOS FF OU PVC 150 X 25MM</v>
          </cell>
          <cell r="D7748" t="str">
            <v>UN</v>
          </cell>
          <cell r="E7748">
            <v>0</v>
          </cell>
        </row>
        <row r="7749">
          <cell r="B7749" t="str">
            <v>530209</v>
          </cell>
          <cell r="C7749" t="str">
            <v>COLAR DE TOMADA FF PT/TUBOS FF OU PVC 200 X 20MM</v>
          </cell>
          <cell r="D7749" t="str">
            <v>UN</v>
          </cell>
          <cell r="E7749">
            <v>0</v>
          </cell>
        </row>
        <row r="7750">
          <cell r="B7750" t="str">
            <v>530210</v>
          </cell>
          <cell r="C7750" t="str">
            <v>ADAPTADOR FF P/LIG.PT PVC JE A BOL. FF JC/JE 50MM</v>
          </cell>
          <cell r="D7750" t="str">
            <v>UN</v>
          </cell>
          <cell r="E7750">
            <v>23.68</v>
          </cell>
        </row>
        <row r="7751">
          <cell r="B7751" t="str">
            <v>530211</v>
          </cell>
          <cell r="C7751" t="str">
            <v>ADAPTADOR FF P/LIG.PT PVC JE A BOL. FF JC/JE 75MM</v>
          </cell>
          <cell r="D7751" t="str">
            <v>UN</v>
          </cell>
          <cell r="E7751">
            <v>43.26</v>
          </cell>
        </row>
        <row r="7752">
          <cell r="B7752" t="str">
            <v>530212</v>
          </cell>
          <cell r="C7752" t="str">
            <v>ADAPTADOR FF P/LIG.PT PVC JE A BOL. FF JC/JE 100MM</v>
          </cell>
          <cell r="D7752" t="str">
            <v>UN</v>
          </cell>
          <cell r="E7752">
            <v>0</v>
          </cell>
        </row>
        <row r="7754">
          <cell r="B7754" t="str">
            <v>530300</v>
          </cell>
          <cell r="C7754" t="str">
            <v>CRUZETA FF C/BOLSAS JE P/PVC DEFOFO/PVC (C31 - METALURGICA 100%)</v>
          </cell>
        </row>
        <row r="7755">
          <cell r="B7755" t="str">
            <v>530301</v>
          </cell>
          <cell r="C7755" t="str">
            <v>CRUZETA FF C/BOLSAS JE P/PVC DEFOFO/PVC 150 X50MM</v>
          </cell>
          <cell r="D7755" t="str">
            <v>UN</v>
          </cell>
          <cell r="E7755">
            <v>0</v>
          </cell>
        </row>
        <row r="7756">
          <cell r="B7756" t="str">
            <v>530302</v>
          </cell>
          <cell r="C7756" t="str">
            <v>CRUZETA FF C/BOLSAS JE P/PVC DEFOFO/PVC 150 X75MM</v>
          </cell>
          <cell r="D7756" t="str">
            <v>UN</v>
          </cell>
          <cell r="E7756">
            <v>0</v>
          </cell>
        </row>
        <row r="7757">
          <cell r="B7757" t="str">
            <v>530303</v>
          </cell>
          <cell r="C7757" t="str">
            <v>CRUZETA FF C/BOLSAS JE P/PVC DEFOFO/PVC 150 X100MM</v>
          </cell>
          <cell r="D7757" t="str">
            <v>UN</v>
          </cell>
          <cell r="E7757">
            <v>0</v>
          </cell>
        </row>
        <row r="7758">
          <cell r="B7758" t="str">
            <v>530304</v>
          </cell>
          <cell r="C7758" t="str">
            <v>CRUZETA FF C/BOLSAS JE P/PVC DEFOFO/PVC 200 X50MM</v>
          </cell>
          <cell r="D7758" t="str">
            <v>UN</v>
          </cell>
          <cell r="E7758">
            <v>0</v>
          </cell>
        </row>
        <row r="7759">
          <cell r="B7759" t="str">
            <v>530305</v>
          </cell>
          <cell r="C7759" t="str">
            <v>CRUZETA FF C/BOLSAS JE P/PVC DEFOFO/PVC 200 X75MM</v>
          </cell>
          <cell r="D7759" t="str">
            <v>UN</v>
          </cell>
          <cell r="E7759">
            <v>0</v>
          </cell>
        </row>
        <row r="7760">
          <cell r="B7760" t="str">
            <v>530306</v>
          </cell>
          <cell r="C7760" t="str">
            <v>CRUZETA FF C/BOLSAS JE P/PVC DEFOFO/PVC 200 X100MM</v>
          </cell>
          <cell r="D7760" t="str">
            <v>UN</v>
          </cell>
          <cell r="E7760">
            <v>0</v>
          </cell>
        </row>
        <row r="7762">
          <cell r="B7762" t="str">
            <v>530400</v>
          </cell>
          <cell r="C7762" t="str">
            <v>TUBOS DE CONCRETO (C12 - MATERIAL DE CONSTRUCAO 100%)</v>
          </cell>
        </row>
        <row r="7763">
          <cell r="B7763" t="str">
            <v>530401</v>
          </cell>
          <cell r="C7763" t="str">
            <v>TUBO CONCRETO C-1, DIAMETRO 400 mm</v>
          </cell>
          <cell r="D7763" t="str">
            <v>M</v>
          </cell>
          <cell r="E7763">
            <v>31.51</v>
          </cell>
        </row>
        <row r="7764">
          <cell r="B7764" t="str">
            <v>530402</v>
          </cell>
          <cell r="C7764" t="str">
            <v>TUBO CONCRETO C-1, DIAMETRO 200 MM</v>
          </cell>
          <cell r="D7764" t="str">
            <v>M</v>
          </cell>
          <cell r="E7764">
            <v>18.53</v>
          </cell>
        </row>
        <row r="7765">
          <cell r="B7765" t="str">
            <v>530403</v>
          </cell>
          <cell r="C7765" t="str">
            <v>TUBO CONCRETO C-1, DIAMETRO 250 MM</v>
          </cell>
          <cell r="D7765" t="str">
            <v>M</v>
          </cell>
          <cell r="E7765">
            <v>21.7</v>
          </cell>
        </row>
        <row r="7766">
          <cell r="B7766" t="str">
            <v>530404</v>
          </cell>
          <cell r="C7766" t="str">
            <v>TUBO CONCRETO CA-2, DIAMETRO 300 mm</v>
          </cell>
          <cell r="D7766" t="str">
            <v>M</v>
          </cell>
          <cell r="E7766">
            <v>56.28</v>
          </cell>
        </row>
        <row r="7767">
          <cell r="B7767" t="str">
            <v>530405</v>
          </cell>
          <cell r="C7767" t="str">
            <v>TUBO CONCRETO CA-2, DIAMETRO 400 mm</v>
          </cell>
          <cell r="D7767" t="str">
            <v>M</v>
          </cell>
          <cell r="E7767">
            <v>56.52</v>
          </cell>
        </row>
        <row r="7768">
          <cell r="B7768" t="str">
            <v>530406</v>
          </cell>
          <cell r="C7768" t="str">
            <v>TUBO CONCRETO CA-2, DIAMETRO 500 mm</v>
          </cell>
          <cell r="D7768" t="str">
            <v>M</v>
          </cell>
          <cell r="E7768">
            <v>74.58</v>
          </cell>
        </row>
        <row r="7769">
          <cell r="B7769" t="str">
            <v>530407</v>
          </cell>
          <cell r="C7769" t="str">
            <v>TUBO CONCRETO CA-2, DIAMETRO 600 mm</v>
          </cell>
          <cell r="D7769" t="str">
            <v>M</v>
          </cell>
          <cell r="E7769">
            <v>84.35</v>
          </cell>
        </row>
        <row r="7770">
          <cell r="B7770" t="str">
            <v>530408</v>
          </cell>
          <cell r="C7770" t="str">
            <v>TUBO CONCRETO CA-2, DIAMETRO 700 mm</v>
          </cell>
          <cell r="D7770" t="str">
            <v>M</v>
          </cell>
          <cell r="E7770">
            <v>120</v>
          </cell>
        </row>
        <row r="7771">
          <cell r="B7771" t="str">
            <v>530409</v>
          </cell>
          <cell r="C7771" t="str">
            <v>TUBO CONCRETO CA-2, DIAMETRO 800 mm</v>
          </cell>
          <cell r="D7771" t="str">
            <v>M</v>
          </cell>
          <cell r="E7771">
            <v>132</v>
          </cell>
        </row>
        <row r="7772">
          <cell r="B7772" t="str">
            <v>530410</v>
          </cell>
          <cell r="C7772" t="str">
            <v>TUBO CONCRETO CA-2, DIAMETRO 900 mm</v>
          </cell>
          <cell r="D7772" t="str">
            <v>M</v>
          </cell>
          <cell r="E7772">
            <v>246</v>
          </cell>
        </row>
        <row r="7773">
          <cell r="B7773" t="str">
            <v>530411</v>
          </cell>
          <cell r="C7773" t="str">
            <v>TUBO CONCRETO CA-2, DIAMETRO 1000 mm</v>
          </cell>
          <cell r="D7773" t="str">
            <v>M</v>
          </cell>
          <cell r="E7773">
            <v>202.94</v>
          </cell>
        </row>
        <row r="7774">
          <cell r="B7774" t="str">
            <v>530412</v>
          </cell>
          <cell r="C7774" t="str">
            <v>TUBO CONCRETO CA-2, DIAMETRO 1100 mm</v>
          </cell>
          <cell r="D7774" t="str">
            <v>M</v>
          </cell>
          <cell r="E7774">
            <v>422.4</v>
          </cell>
        </row>
        <row r="7775">
          <cell r="B7775" t="str">
            <v>530413</v>
          </cell>
          <cell r="C7775" t="str">
            <v>TUBO CONCRETO CA-2, DIAMETRO 1200 mm</v>
          </cell>
          <cell r="D7775" t="str">
            <v>M</v>
          </cell>
          <cell r="E7775">
            <v>286.91000000000003</v>
          </cell>
        </row>
        <row r="7776">
          <cell r="B7776" t="str">
            <v>530414</v>
          </cell>
          <cell r="C7776" t="str">
            <v>TUBO CONCRETO CA-2, DIAMETRO 1500 mm</v>
          </cell>
          <cell r="D7776" t="str">
            <v>M</v>
          </cell>
          <cell r="E7776">
            <v>423.28</v>
          </cell>
        </row>
        <row r="7777">
          <cell r="B7777" t="str">
            <v>530415</v>
          </cell>
          <cell r="C7777" t="str">
            <v>TUBO CONCRETO CA-2, DIAMETRO 2000 MM</v>
          </cell>
          <cell r="D7777" t="str">
            <v>M</v>
          </cell>
          <cell r="E7777">
            <v>927.96</v>
          </cell>
        </row>
        <row r="7778">
          <cell r="B7778" t="str">
            <v>530416</v>
          </cell>
          <cell r="C7778" t="str">
            <v>TUBO CONCRETO A-2  -  400 MM</v>
          </cell>
          <cell r="D7778" t="str">
            <v>M</v>
          </cell>
          <cell r="E7778">
            <v>95.83</v>
          </cell>
        </row>
        <row r="7779">
          <cell r="B7779" t="str">
            <v>530417</v>
          </cell>
          <cell r="C7779" t="str">
            <v>TUBO CONCRETO A-2  -  500 MM</v>
          </cell>
          <cell r="D7779" t="str">
            <v>M</v>
          </cell>
          <cell r="E7779">
            <v>115.2</v>
          </cell>
        </row>
        <row r="7780">
          <cell r="B7780" t="str">
            <v>530418</v>
          </cell>
          <cell r="C7780" t="str">
            <v>TUBO CONCRETO A-2  -  600 MM</v>
          </cell>
          <cell r="D7780" t="str">
            <v>M</v>
          </cell>
          <cell r="E7780">
            <v>155.76</v>
          </cell>
        </row>
        <row r="7781">
          <cell r="B7781" t="str">
            <v>530419</v>
          </cell>
          <cell r="C7781" t="str">
            <v>TUBO CONCRETO A-2  -  700 MM</v>
          </cell>
          <cell r="D7781" t="str">
            <v>M</v>
          </cell>
          <cell r="E7781">
            <v>180</v>
          </cell>
        </row>
        <row r="7782">
          <cell r="B7782" t="str">
            <v>530420</v>
          </cell>
          <cell r="C7782" t="str">
            <v>TUBO CONCRETO A-2  -  800 MM</v>
          </cell>
          <cell r="D7782" t="str">
            <v>M</v>
          </cell>
          <cell r="E7782">
            <v>213.6</v>
          </cell>
        </row>
        <row r="7783">
          <cell r="B7783" t="str">
            <v>530421</v>
          </cell>
          <cell r="C7783" t="str">
            <v>TUBO CONCRETO A-2  -  900 MM</v>
          </cell>
          <cell r="D7783" t="str">
            <v>M</v>
          </cell>
          <cell r="E7783">
            <v>270</v>
          </cell>
        </row>
        <row r="7784">
          <cell r="B7784" t="str">
            <v>530422</v>
          </cell>
          <cell r="C7784" t="str">
            <v>TUBO CONCRETO A-2  -  1000 MM</v>
          </cell>
          <cell r="D7784" t="str">
            <v>M</v>
          </cell>
          <cell r="E7784">
            <v>330</v>
          </cell>
        </row>
        <row r="7785">
          <cell r="B7785" t="str">
            <v>530423</v>
          </cell>
          <cell r="C7785" t="str">
            <v>TUBO CONCRETO A-3  -  400 MM</v>
          </cell>
          <cell r="D7785" t="str">
            <v>M</v>
          </cell>
          <cell r="E7785">
            <v>108</v>
          </cell>
        </row>
        <row r="7786">
          <cell r="B7786" t="str">
            <v>530424</v>
          </cell>
          <cell r="C7786" t="str">
            <v>TUBO CONCRETO A-3  -  500 MM</v>
          </cell>
          <cell r="D7786" t="str">
            <v>M</v>
          </cell>
          <cell r="E7786">
            <v>120</v>
          </cell>
        </row>
        <row r="7787">
          <cell r="B7787" t="str">
            <v>530425</v>
          </cell>
          <cell r="C7787" t="str">
            <v>TUBO CONCRETO A-3  -  600 MM</v>
          </cell>
          <cell r="D7787" t="str">
            <v>M</v>
          </cell>
          <cell r="E7787">
            <v>168</v>
          </cell>
        </row>
        <row r="7788">
          <cell r="B7788" t="str">
            <v>530426</v>
          </cell>
          <cell r="C7788" t="str">
            <v>TUBO CONCRETO A-3  -  700 MM</v>
          </cell>
          <cell r="D7788" t="str">
            <v>M</v>
          </cell>
          <cell r="E7788">
            <v>204</v>
          </cell>
        </row>
        <row r="7789">
          <cell r="B7789" t="str">
            <v>530427</v>
          </cell>
          <cell r="C7789" t="str">
            <v>TUBO CONCRETO A-3  -  800 MM</v>
          </cell>
          <cell r="D7789" t="str">
            <v>M</v>
          </cell>
          <cell r="E7789">
            <v>252</v>
          </cell>
        </row>
        <row r="7790">
          <cell r="B7790" t="str">
            <v>530428</v>
          </cell>
          <cell r="C7790" t="str">
            <v>TUBO CONCRETO A-3  -  900 MM</v>
          </cell>
          <cell r="D7790" t="str">
            <v>M</v>
          </cell>
          <cell r="E7790">
            <v>348</v>
          </cell>
        </row>
        <row r="7791">
          <cell r="B7791" t="str">
            <v>530429</v>
          </cell>
          <cell r="C7791" t="str">
            <v>TUBO CONCRETO A-3  -  1000 MM</v>
          </cell>
          <cell r="D7791" t="str">
            <v>M</v>
          </cell>
          <cell r="E7791">
            <v>384</v>
          </cell>
        </row>
        <row r="7792">
          <cell r="B7792" t="str">
            <v>530430</v>
          </cell>
          <cell r="C7792" t="str">
            <v>ANEIS DE BORRACHA P/ TUBOS A-3 600MM</v>
          </cell>
          <cell r="D7792" t="str">
            <v>UN</v>
          </cell>
          <cell r="E7792">
            <v>0</v>
          </cell>
        </row>
        <row r="7793">
          <cell r="B7793" t="str">
            <v>530431</v>
          </cell>
          <cell r="C7793" t="str">
            <v>ANEIS DE BORRACHA P/ TUBOS A-3 800MM</v>
          </cell>
          <cell r="D7793" t="str">
            <v>UN</v>
          </cell>
          <cell r="E7793">
            <v>0</v>
          </cell>
        </row>
        <row r="7794">
          <cell r="B7794" t="str">
            <v>530432</v>
          </cell>
          <cell r="C7794" t="str">
            <v>ANEIS DE BORRACHA P/ TUBOS A-3 1000MM</v>
          </cell>
          <cell r="D7794" t="str">
            <v>UN</v>
          </cell>
          <cell r="E7794">
            <v>0</v>
          </cell>
        </row>
        <row r="7795">
          <cell r="B7795" t="str">
            <v>530433</v>
          </cell>
          <cell r="C7795" t="str">
            <v>ANEL DE ACO-600MM</v>
          </cell>
          <cell r="D7795" t="str">
            <v>UN</v>
          </cell>
          <cell r="E7795">
            <v>0</v>
          </cell>
        </row>
        <row r="7796">
          <cell r="B7796" t="str">
            <v>530434</v>
          </cell>
          <cell r="C7796" t="str">
            <v>ANEL DE BORRACHA -600MM</v>
          </cell>
          <cell r="D7796" t="str">
            <v>UN</v>
          </cell>
          <cell r="E7796">
            <v>0</v>
          </cell>
        </row>
        <row r="7797">
          <cell r="B7797" t="str">
            <v>530435</v>
          </cell>
          <cell r="C7797" t="str">
            <v>TUBO CONCRETO P/ CRAVACAO (JACKING PIPE) - 300MM</v>
          </cell>
          <cell r="D7797" t="str">
            <v>M</v>
          </cell>
          <cell r="E7797">
            <v>114</v>
          </cell>
        </row>
        <row r="7798">
          <cell r="B7798" t="str">
            <v>530436</v>
          </cell>
          <cell r="C7798" t="str">
            <v>TUBO CONCRETO P/ CRAVACAO (JACKING PIPE) - 400 MM</v>
          </cell>
          <cell r="D7798" t="str">
            <v>M</v>
          </cell>
          <cell r="E7798">
            <v>186</v>
          </cell>
        </row>
        <row r="7799">
          <cell r="B7799" t="str">
            <v>530437</v>
          </cell>
          <cell r="C7799" t="str">
            <v>TUBO CONCRETO P/ CRAVACAO (JACKING PIPE) - 500 MM</v>
          </cell>
          <cell r="D7799" t="str">
            <v>M</v>
          </cell>
          <cell r="E7799">
            <v>243.6</v>
          </cell>
        </row>
        <row r="7800">
          <cell r="B7800" t="str">
            <v>530438</v>
          </cell>
          <cell r="C7800" t="str">
            <v>TUBO CONCRETO P/ CRAVACAO (JACKING PIPE) - 600 MM</v>
          </cell>
          <cell r="D7800" t="str">
            <v>M</v>
          </cell>
          <cell r="E7800">
            <v>259.2</v>
          </cell>
        </row>
        <row r="7801">
          <cell r="B7801" t="str">
            <v>530439</v>
          </cell>
          <cell r="C7801" t="str">
            <v>TUBO CONCRETO P/ CRAVACAO (JACKING PIPE) - 700 MM</v>
          </cell>
          <cell r="D7801" t="str">
            <v>M</v>
          </cell>
          <cell r="E7801">
            <v>312</v>
          </cell>
        </row>
        <row r="7802">
          <cell r="B7802" t="str">
            <v>530440</v>
          </cell>
          <cell r="C7802" t="str">
            <v>TUBO CONCRETO P/ CRAVACAO (JACKING PIPE) - 800 MM</v>
          </cell>
          <cell r="D7802" t="str">
            <v>M</v>
          </cell>
          <cell r="E7802">
            <v>372</v>
          </cell>
        </row>
        <row r="7803">
          <cell r="B7803" t="str">
            <v>530441</v>
          </cell>
          <cell r="C7803" t="str">
            <v>TUBO CONCRETO P/ CRAVACAO (JACKING PIPE) - 900 MM</v>
          </cell>
          <cell r="D7803" t="str">
            <v>M</v>
          </cell>
          <cell r="E7803">
            <v>438</v>
          </cell>
        </row>
        <row r="7804">
          <cell r="B7804" t="str">
            <v>530442</v>
          </cell>
          <cell r="C7804" t="str">
            <v>TUBO CONCRETO P/ CRAVACAO (JACKING PIPE) - 1000 MM</v>
          </cell>
          <cell r="D7804" t="str">
            <v>M</v>
          </cell>
          <cell r="E7804">
            <v>552</v>
          </cell>
        </row>
        <row r="7805">
          <cell r="B7805" t="str">
            <v>530443</v>
          </cell>
          <cell r="C7805" t="str">
            <v>TUBO CONCRETO P/ CRAVACAO (JACKING PIPE) - 1200 MM</v>
          </cell>
          <cell r="D7805" t="str">
            <v>M</v>
          </cell>
          <cell r="E7805">
            <v>768</v>
          </cell>
        </row>
        <row r="7806">
          <cell r="B7806" t="str">
            <v>530444</v>
          </cell>
          <cell r="C7806" t="str">
            <v>TUBO CONCRETO P/ CRAVACAO (JACKING PIPE) - 1500 MM</v>
          </cell>
          <cell r="D7806" t="str">
            <v>M</v>
          </cell>
          <cell r="E7806">
            <v>1104</v>
          </cell>
        </row>
        <row r="7807">
          <cell r="B7807" t="str">
            <v>530445</v>
          </cell>
          <cell r="C7807" t="str">
            <v>TUBO CONCRETO P/ CRAVACAO (JACKING PIPE) - 2000 MM</v>
          </cell>
          <cell r="D7807" t="str">
            <v>M</v>
          </cell>
          <cell r="E7807">
            <v>2400</v>
          </cell>
        </row>
        <row r="7809">
          <cell r="B7809" t="str">
            <v>530500</v>
          </cell>
          <cell r="C7809" t="str">
            <v>TUBOS E CONEXOES CERAMICAS (C54 - COMBUSTIVEL/LUBRIF. 40%; C12 - MAT. CONSTRUCAO 30%; IPC - INDICE GERAL 30%)</v>
          </cell>
        </row>
        <row r="7810">
          <cell r="B7810" t="str">
            <v>530501</v>
          </cell>
          <cell r="C7810" t="str">
            <v>TUBO CERAMICO -100MM</v>
          </cell>
          <cell r="D7810" t="str">
            <v>M</v>
          </cell>
          <cell r="E7810">
            <v>7.36</v>
          </cell>
        </row>
        <row r="7811">
          <cell r="B7811" t="str">
            <v>530502</v>
          </cell>
          <cell r="C7811" t="str">
            <v>TUBO CERAMICO -150MM</v>
          </cell>
          <cell r="D7811" t="str">
            <v>M</v>
          </cell>
          <cell r="E7811">
            <v>10.199999999999999</v>
          </cell>
        </row>
        <row r="7812">
          <cell r="B7812" t="str">
            <v>530503</v>
          </cell>
          <cell r="C7812" t="str">
            <v>TUBO CERAMICO -200MM</v>
          </cell>
          <cell r="D7812" t="str">
            <v>M</v>
          </cell>
          <cell r="E7812">
            <v>16.559999999999999</v>
          </cell>
        </row>
        <row r="7813">
          <cell r="B7813" t="str">
            <v>530504</v>
          </cell>
          <cell r="C7813" t="str">
            <v>TUBO CERAMICO -250MM</v>
          </cell>
          <cell r="D7813" t="str">
            <v>M</v>
          </cell>
          <cell r="E7813">
            <v>29.64</v>
          </cell>
        </row>
        <row r="7814">
          <cell r="B7814" t="str">
            <v>530505</v>
          </cell>
          <cell r="C7814" t="str">
            <v>TUBO CERAMICO -300MM</v>
          </cell>
          <cell r="D7814" t="str">
            <v>M</v>
          </cell>
          <cell r="E7814">
            <v>39.82</v>
          </cell>
        </row>
        <row r="7815">
          <cell r="B7815" t="str">
            <v>530506</v>
          </cell>
          <cell r="C7815" t="str">
            <v>TUBO CERAMICO -375MM</v>
          </cell>
          <cell r="D7815" t="str">
            <v>M</v>
          </cell>
          <cell r="E7815">
            <v>64.45</v>
          </cell>
        </row>
        <row r="7816">
          <cell r="B7816" t="str">
            <v>530507</v>
          </cell>
          <cell r="C7816" t="str">
            <v>TUBO CERAMICO -450MM</v>
          </cell>
          <cell r="D7816" t="str">
            <v>M</v>
          </cell>
          <cell r="E7816">
            <v>93.53</v>
          </cell>
        </row>
        <row r="7817">
          <cell r="B7817" t="str">
            <v>530508</v>
          </cell>
          <cell r="C7817" t="str">
            <v>CURVA CERAMICA 45 GR 100MM</v>
          </cell>
          <cell r="D7817" t="str">
            <v>UN</v>
          </cell>
          <cell r="E7817">
            <v>8.66</v>
          </cell>
        </row>
        <row r="7818">
          <cell r="B7818" t="str">
            <v>530509</v>
          </cell>
          <cell r="C7818" t="str">
            <v>CURVA CERAMICA 45 GR 150MM</v>
          </cell>
          <cell r="D7818" t="str">
            <v>UN</v>
          </cell>
          <cell r="E7818">
            <v>12.01</v>
          </cell>
        </row>
        <row r="7819">
          <cell r="B7819" t="str">
            <v>530510</v>
          </cell>
          <cell r="C7819" t="str">
            <v>CURVA CERAMICA 45 GR 200MM</v>
          </cell>
          <cell r="D7819" t="str">
            <v>UN</v>
          </cell>
          <cell r="E7819">
            <v>19.61</v>
          </cell>
        </row>
        <row r="7820">
          <cell r="B7820" t="str">
            <v>530511</v>
          </cell>
          <cell r="C7820" t="str">
            <v>CURVA CERAMICA 45 GR 300MM</v>
          </cell>
          <cell r="D7820" t="str">
            <v>UN</v>
          </cell>
          <cell r="E7820">
            <v>89.75</v>
          </cell>
        </row>
        <row r="7821">
          <cell r="B7821" t="str">
            <v>530512</v>
          </cell>
          <cell r="C7821" t="str">
            <v>CURVA CERAMICA 90 GR 100MM</v>
          </cell>
          <cell r="D7821" t="str">
            <v>UN</v>
          </cell>
          <cell r="E7821">
            <v>8.66</v>
          </cell>
        </row>
        <row r="7822">
          <cell r="B7822" t="str">
            <v>530513</v>
          </cell>
          <cell r="C7822" t="str">
            <v>CURVA CERAMICA 90 GR 150MM</v>
          </cell>
          <cell r="D7822" t="str">
            <v>UN</v>
          </cell>
          <cell r="E7822">
            <v>12.01</v>
          </cell>
        </row>
        <row r="7823">
          <cell r="B7823" t="str">
            <v>530514</v>
          </cell>
          <cell r="C7823" t="str">
            <v>CURVA CERAMICA 90 GR 200MM</v>
          </cell>
          <cell r="D7823" t="str">
            <v>UN</v>
          </cell>
          <cell r="E7823">
            <v>19.61</v>
          </cell>
        </row>
        <row r="7824">
          <cell r="B7824" t="str">
            <v>530515</v>
          </cell>
          <cell r="C7824" t="str">
            <v>CURVA CERAMICA 90 GR 300MM</v>
          </cell>
          <cell r="D7824" t="str">
            <v>UN</v>
          </cell>
          <cell r="E7824">
            <v>89.75</v>
          </cell>
        </row>
        <row r="7825">
          <cell r="B7825" t="str">
            <v>530516</v>
          </cell>
          <cell r="C7825" t="str">
            <v>JUNCAO CERAMICA PBB 150 X 100MM</v>
          </cell>
          <cell r="D7825" t="str">
            <v>UN</v>
          </cell>
          <cell r="E7825">
            <v>13.7</v>
          </cell>
        </row>
        <row r="7826">
          <cell r="B7826" t="str">
            <v>530517</v>
          </cell>
          <cell r="C7826" t="str">
            <v>SELIM CERAMICA TIPO TE 150 X 100MM</v>
          </cell>
          <cell r="D7826" t="str">
            <v>UN</v>
          </cell>
          <cell r="E7826">
            <v>13.91</v>
          </cell>
        </row>
        <row r="7827">
          <cell r="B7827" t="str">
            <v>530518</v>
          </cell>
          <cell r="C7827" t="str">
            <v>SELIM CERAMICA TIPO TE 200 X 100MM</v>
          </cell>
          <cell r="D7827" t="str">
            <v>UN</v>
          </cell>
          <cell r="E7827">
            <v>13.91</v>
          </cell>
        </row>
        <row r="7828">
          <cell r="B7828" t="str">
            <v>530519</v>
          </cell>
          <cell r="C7828" t="str">
            <v>SELIM CERAMICA TIPO TE 200 X 150MM</v>
          </cell>
          <cell r="D7828" t="str">
            <v>UN</v>
          </cell>
          <cell r="E7828">
            <v>16.399999999999999</v>
          </cell>
        </row>
        <row r="7829">
          <cell r="B7829" t="str">
            <v>530520</v>
          </cell>
          <cell r="C7829" t="str">
            <v>TE CERAMICO 100 X 100MM</v>
          </cell>
          <cell r="D7829" t="str">
            <v>UN</v>
          </cell>
          <cell r="E7829">
            <v>9.52</v>
          </cell>
        </row>
        <row r="7830">
          <cell r="B7830" t="str">
            <v>530521</v>
          </cell>
          <cell r="C7830" t="str">
            <v>TE CERAMICO 150 X 100MM</v>
          </cell>
          <cell r="D7830" t="str">
            <v>UN</v>
          </cell>
          <cell r="E7830">
            <v>14.44</v>
          </cell>
        </row>
        <row r="7831">
          <cell r="B7831" t="str">
            <v>530522</v>
          </cell>
          <cell r="C7831" t="str">
            <v>TE CERAMICO 150 X 150MM</v>
          </cell>
          <cell r="D7831" t="str">
            <v>UN</v>
          </cell>
          <cell r="E7831">
            <v>17.46</v>
          </cell>
        </row>
        <row r="7832">
          <cell r="B7832" t="str">
            <v>530523</v>
          </cell>
          <cell r="C7832" t="str">
            <v>TE CERAMICO 200 X 100MM</v>
          </cell>
          <cell r="D7832" t="str">
            <v>UN</v>
          </cell>
          <cell r="E7832">
            <v>21.7</v>
          </cell>
        </row>
        <row r="7833">
          <cell r="B7833" t="str">
            <v>530524</v>
          </cell>
          <cell r="C7833" t="str">
            <v>TE CERAMICO 200 X 150MM</v>
          </cell>
          <cell r="D7833" t="str">
            <v>UN</v>
          </cell>
          <cell r="E7833">
            <v>31.46</v>
          </cell>
        </row>
        <row r="7834">
          <cell r="B7834" t="str">
            <v>530525</v>
          </cell>
          <cell r="C7834" t="str">
            <v>TE CERAMICO 300 X 100MM</v>
          </cell>
          <cell r="D7834" t="str">
            <v>UN</v>
          </cell>
          <cell r="E7834">
            <v>68.36</v>
          </cell>
        </row>
        <row r="7835">
          <cell r="B7835" t="str">
            <v>530526</v>
          </cell>
          <cell r="C7835" t="str">
            <v>TE CERAMICO 300 X 150MM</v>
          </cell>
          <cell r="D7835" t="str">
            <v>UN</v>
          </cell>
          <cell r="E7835">
            <v>77.83</v>
          </cell>
        </row>
        <row r="7836">
          <cell r="B7836" t="str">
            <v>530527</v>
          </cell>
          <cell r="C7836" t="str">
            <v>TE CERAMICO 375 X 100MM</v>
          </cell>
          <cell r="D7836" t="str">
            <v>UN</v>
          </cell>
          <cell r="E7836">
            <v>85.86</v>
          </cell>
        </row>
        <row r="7837">
          <cell r="B7837" t="str">
            <v>530528</v>
          </cell>
          <cell r="C7837" t="str">
            <v>TE CERAMICO 375 X 150MM</v>
          </cell>
          <cell r="D7837" t="str">
            <v>UN</v>
          </cell>
          <cell r="E7837">
            <v>96.7</v>
          </cell>
        </row>
        <row r="7838">
          <cell r="B7838" t="str">
            <v>530529</v>
          </cell>
          <cell r="C7838" t="str">
            <v>TE CERAMICO 450 X 100MM</v>
          </cell>
          <cell r="D7838" t="str">
            <v>UN</v>
          </cell>
          <cell r="E7838">
            <v>117.8</v>
          </cell>
        </row>
        <row r="7839">
          <cell r="B7839" t="str">
            <v>530530</v>
          </cell>
          <cell r="C7839" t="str">
            <v>TE CERAMICO 450 X 150MM</v>
          </cell>
          <cell r="D7839" t="str">
            <v>UN</v>
          </cell>
          <cell r="E7839">
            <v>140.29</v>
          </cell>
        </row>
        <row r="7840">
          <cell r="B7840" t="str">
            <v>530531</v>
          </cell>
          <cell r="C7840" t="str">
            <v>TE ESPECIAL CERAMICO PPB P/TUBO DE Q. 150 X 150MM</v>
          </cell>
          <cell r="D7840" t="str">
            <v>UN</v>
          </cell>
          <cell r="E7840">
            <v>32.15</v>
          </cell>
        </row>
        <row r="7841">
          <cell r="B7841" t="str">
            <v>530532</v>
          </cell>
          <cell r="C7841" t="str">
            <v>TE ESPECIAL CERAMICO PPB P/TUBO DE Q. 200 X 200MM</v>
          </cell>
          <cell r="D7841" t="str">
            <v>UN</v>
          </cell>
          <cell r="E7841">
            <v>46.57</v>
          </cell>
        </row>
        <row r="7842">
          <cell r="B7842" t="str">
            <v>530533</v>
          </cell>
          <cell r="C7842" t="str">
            <v>TE ESPECIAL CERAMICO PPB P/TUBO DE Q. 300 X 300MM</v>
          </cell>
          <cell r="D7842" t="str">
            <v>UN</v>
          </cell>
          <cell r="E7842">
            <v>97.92</v>
          </cell>
        </row>
        <row r="7843">
          <cell r="B7843" t="str">
            <v>530534</v>
          </cell>
          <cell r="C7843" t="str">
            <v>TE ESPECIAL CERAMICO PPB P/TUBO DE Q. 375 X 375MM</v>
          </cell>
          <cell r="D7843" t="str">
            <v>UN</v>
          </cell>
          <cell r="E7843">
            <v>179.82</v>
          </cell>
        </row>
        <row r="7844">
          <cell r="B7844" t="str">
            <v>530535</v>
          </cell>
          <cell r="C7844" t="str">
            <v>TE ESPECIAL CERAMICO PPB P/TUBO DE Q. 450 X 450MM</v>
          </cell>
          <cell r="D7844" t="str">
            <v>UN</v>
          </cell>
          <cell r="E7844">
            <v>288.68</v>
          </cell>
        </row>
        <row r="7846">
          <cell r="B7846" t="str">
            <v>530600</v>
          </cell>
          <cell r="C7846" t="str">
            <v>MATERIAIS P/INSTALACAO PREDIAL (C12 - MATERIAL DE CONSTRUCAO 100%)</v>
          </cell>
        </row>
        <row r="7847">
          <cell r="B7847" t="str">
            <v>530601</v>
          </cell>
          <cell r="C7847" t="str">
            <v>TE FERRO GALVANIZADO DIAM. 1 POL.</v>
          </cell>
          <cell r="D7847" t="str">
            <v>UN</v>
          </cell>
          <cell r="E7847">
            <v>6.24</v>
          </cell>
        </row>
        <row r="7848">
          <cell r="B7848" t="str">
            <v>530602</v>
          </cell>
          <cell r="C7848" t="str">
            <v>TE FERRO GALVANIZADO DIAM. 1 1/2 POL.</v>
          </cell>
          <cell r="D7848" t="str">
            <v>UN</v>
          </cell>
          <cell r="E7848">
            <v>12.71</v>
          </cell>
        </row>
        <row r="7849">
          <cell r="B7849" t="str">
            <v>530603</v>
          </cell>
          <cell r="C7849" t="str">
            <v>CAIXA DESCARGA DE EMBUTIR</v>
          </cell>
          <cell r="D7849" t="str">
            <v>UN</v>
          </cell>
          <cell r="E7849">
            <v>19.8</v>
          </cell>
        </row>
        <row r="7850">
          <cell r="B7850" t="str">
            <v>530604</v>
          </cell>
          <cell r="C7850" t="str">
            <v>CAIXA SIFONADA PVC 150 mm</v>
          </cell>
          <cell r="D7850" t="str">
            <v>UN</v>
          </cell>
          <cell r="E7850">
            <v>9.6</v>
          </cell>
        </row>
        <row r="7851">
          <cell r="B7851" t="str">
            <v>530605</v>
          </cell>
          <cell r="C7851" t="str">
            <v>CONJUNTO SIFAO PVC</v>
          </cell>
          <cell r="D7851" t="str">
            <v>UN</v>
          </cell>
          <cell r="E7851">
            <v>7</v>
          </cell>
        </row>
        <row r="7852">
          <cell r="B7852" t="str">
            <v>530606</v>
          </cell>
          <cell r="C7852" t="str">
            <v>RALO 15 X 15 CM</v>
          </cell>
          <cell r="D7852" t="str">
            <v>UN</v>
          </cell>
          <cell r="E7852">
            <v>9.6</v>
          </cell>
        </row>
        <row r="7853">
          <cell r="B7853" t="str">
            <v>530607</v>
          </cell>
          <cell r="C7853" t="str">
            <v>RALO 10 X 10 CM</v>
          </cell>
          <cell r="D7853" t="str">
            <v>UN</v>
          </cell>
          <cell r="E7853">
            <v>4.2</v>
          </cell>
        </row>
        <row r="7854">
          <cell r="B7854" t="str">
            <v>530608</v>
          </cell>
          <cell r="C7854" t="str">
            <v>RALO SIFONADO DIAM. 100 MM</v>
          </cell>
          <cell r="D7854" t="str">
            <v>UN</v>
          </cell>
          <cell r="E7854">
            <v>4.91</v>
          </cell>
        </row>
        <row r="7855">
          <cell r="B7855" t="str">
            <v>530609</v>
          </cell>
          <cell r="C7855" t="str">
            <v>TUBO COM CANOPLA CROMADA DE 1/2 POL. PARA CHUVEIRO</v>
          </cell>
          <cell r="D7855" t="str">
            <v>UN</v>
          </cell>
          <cell r="E7855">
            <v>4.7</v>
          </cell>
        </row>
        <row r="7856">
          <cell r="B7856" t="str">
            <v>530610</v>
          </cell>
          <cell r="C7856" t="str">
            <v>TUBO LIGACAO COM CANOPLA PARA BACIA SIFONADA</v>
          </cell>
          <cell r="D7856" t="str">
            <v>UN</v>
          </cell>
          <cell r="E7856">
            <v>16.52</v>
          </cell>
        </row>
        <row r="7857">
          <cell r="B7857" t="str">
            <v>530611</v>
          </cell>
          <cell r="C7857" t="str">
            <v>REGISTRO DE GAVETA CROMADO CANOPLA LISA DIAM. 20MM</v>
          </cell>
          <cell r="D7857" t="str">
            <v>UN</v>
          </cell>
          <cell r="E7857">
            <v>30.6</v>
          </cell>
        </row>
        <row r="7858">
          <cell r="B7858" t="str">
            <v>530612</v>
          </cell>
          <cell r="C7858" t="str">
            <v>REGISTRO DE GAVETA CROMADO CANOPLA LISA DIAM. 25MM</v>
          </cell>
          <cell r="D7858" t="str">
            <v>UN</v>
          </cell>
          <cell r="E7858">
            <v>33</v>
          </cell>
        </row>
        <row r="7859">
          <cell r="B7859" t="str">
            <v>530613</v>
          </cell>
          <cell r="C7859" t="str">
            <v>REGISTRO DE GAVETA CROMADO CANOPLA LISA DIAM. 32MM</v>
          </cell>
          <cell r="D7859" t="str">
            <v>UN</v>
          </cell>
          <cell r="E7859">
            <v>40.799999999999997</v>
          </cell>
        </row>
        <row r="7860">
          <cell r="B7860" t="str">
            <v>530614</v>
          </cell>
          <cell r="C7860" t="str">
            <v>REGISTRO DE GAVETA CROMADO CANOPLA LISA DIAM. 40MM</v>
          </cell>
          <cell r="D7860" t="str">
            <v>UN</v>
          </cell>
          <cell r="E7860">
            <v>52.8</v>
          </cell>
        </row>
        <row r="7861">
          <cell r="B7861" t="str">
            <v>530615</v>
          </cell>
          <cell r="C7861" t="str">
            <v>REGISTRO DE GAVETA, BRUTO 3/4"</v>
          </cell>
          <cell r="D7861" t="str">
            <v>UN</v>
          </cell>
          <cell r="E7861">
            <v>15.12</v>
          </cell>
        </row>
        <row r="7862">
          <cell r="B7862" t="str">
            <v>530616</v>
          </cell>
          <cell r="C7862" t="str">
            <v>REGISTRO DE GAVETA, BRUTO 1"</v>
          </cell>
          <cell r="D7862" t="str">
            <v>UN</v>
          </cell>
          <cell r="E7862">
            <v>19.079999999999998</v>
          </cell>
        </row>
        <row r="7863">
          <cell r="B7863" t="str">
            <v>530617</v>
          </cell>
          <cell r="C7863" t="str">
            <v>REGISTRO DE GAVETA, BRUTO 1 1/4"</v>
          </cell>
          <cell r="D7863" t="str">
            <v>UN</v>
          </cell>
          <cell r="E7863">
            <v>28.56</v>
          </cell>
        </row>
        <row r="7864">
          <cell r="B7864" t="str">
            <v>530618</v>
          </cell>
          <cell r="C7864" t="str">
            <v>REGISTRO DE GAVETA, BRUTO 1 1/2"</v>
          </cell>
          <cell r="D7864" t="str">
            <v>UN</v>
          </cell>
          <cell r="E7864">
            <v>33.6</v>
          </cell>
        </row>
        <row r="7865">
          <cell r="B7865" t="str">
            <v>530619</v>
          </cell>
          <cell r="C7865" t="str">
            <v>REGISTRO DE GAVETA, BRUTO 2"</v>
          </cell>
          <cell r="D7865" t="str">
            <v>UN</v>
          </cell>
          <cell r="E7865">
            <v>51.6</v>
          </cell>
        </row>
        <row r="7866">
          <cell r="B7866" t="str">
            <v>530620</v>
          </cell>
          <cell r="C7866" t="str">
            <v>REGISTRO ESFERA PVC C/BORB - D= 1/2"</v>
          </cell>
          <cell r="D7866" t="str">
            <v>UN</v>
          </cell>
          <cell r="E7866">
            <v>8.94</v>
          </cell>
        </row>
        <row r="7867">
          <cell r="B7867" t="str">
            <v>530621</v>
          </cell>
          <cell r="C7867" t="str">
            <v>REGISTRO ESFERA PVC C/BORB - D= 3/4"</v>
          </cell>
          <cell r="D7867" t="str">
            <v>UN</v>
          </cell>
          <cell r="E7867">
            <v>0</v>
          </cell>
        </row>
        <row r="7868">
          <cell r="B7868" t="str">
            <v>530622</v>
          </cell>
          <cell r="C7868" t="str">
            <v>REGISTRO ESFERA PVC C/CAB QUADRADA - D= 1/2"</v>
          </cell>
          <cell r="D7868" t="str">
            <v>UN</v>
          </cell>
          <cell r="E7868">
            <v>0</v>
          </cell>
        </row>
        <row r="7869">
          <cell r="B7869" t="str">
            <v>530623</v>
          </cell>
          <cell r="C7869" t="str">
            <v>REGISTRO ESFERA PVC C/CAB QUADRADA - D= 3/4"</v>
          </cell>
          <cell r="D7869" t="str">
            <v>UN</v>
          </cell>
          <cell r="E7869">
            <v>0</v>
          </cell>
        </row>
        <row r="7870">
          <cell r="B7870" t="str">
            <v>530624</v>
          </cell>
          <cell r="C7870" t="str">
            <v>REGISTRO ESFERA PVC VS ROSC - D=1/2"</v>
          </cell>
          <cell r="D7870" t="str">
            <v>UN</v>
          </cell>
          <cell r="E7870">
            <v>0</v>
          </cell>
        </row>
        <row r="7871">
          <cell r="B7871" t="str">
            <v>530625</v>
          </cell>
          <cell r="C7871" t="str">
            <v>REGISTRO ESFERA PVC VS ROSC - D=3/4"</v>
          </cell>
          <cell r="D7871" t="str">
            <v>UN</v>
          </cell>
          <cell r="E7871">
            <v>10.66</v>
          </cell>
        </row>
        <row r="7872">
          <cell r="B7872" t="str">
            <v>530626</v>
          </cell>
          <cell r="C7872" t="str">
            <v>REGISTRO ESFERA PVC VS ROSC - D= 1"</v>
          </cell>
          <cell r="D7872" t="str">
            <v>UN</v>
          </cell>
          <cell r="E7872">
            <v>15.13</v>
          </cell>
        </row>
        <row r="7873">
          <cell r="B7873" t="str">
            <v>530627</v>
          </cell>
          <cell r="C7873" t="str">
            <v>REGISTRO ESFERA PVC VS ROSC - D=1 1/4"</v>
          </cell>
          <cell r="D7873" t="str">
            <v>UN</v>
          </cell>
          <cell r="E7873">
            <v>0</v>
          </cell>
        </row>
        <row r="7874">
          <cell r="B7874" t="str">
            <v>530628</v>
          </cell>
          <cell r="C7874" t="str">
            <v>REGISTRO ESFERA PVC VS ROSC - D=1 1/2"</v>
          </cell>
          <cell r="D7874" t="str">
            <v>UN</v>
          </cell>
          <cell r="E7874">
            <v>0</v>
          </cell>
        </row>
        <row r="7875">
          <cell r="B7875" t="str">
            <v>530629</v>
          </cell>
          <cell r="C7875" t="str">
            <v>REGISTRO ESFERA PVC VS ROSC - D=2"</v>
          </cell>
          <cell r="D7875" t="str">
            <v>UN</v>
          </cell>
          <cell r="E7875">
            <v>36.799999999999997</v>
          </cell>
        </row>
        <row r="7876">
          <cell r="B7876" t="str">
            <v>530630</v>
          </cell>
          <cell r="C7876" t="str">
            <v>REGISTRO ESFERA PVC VS SOLD - D=20 MM</v>
          </cell>
          <cell r="D7876" t="str">
            <v>UN</v>
          </cell>
          <cell r="E7876">
            <v>0</v>
          </cell>
        </row>
        <row r="7877">
          <cell r="B7877" t="str">
            <v>530631</v>
          </cell>
          <cell r="C7877" t="str">
            <v>REGISTRO ESFERA PVC VS SOLD - D=25 MM</v>
          </cell>
          <cell r="D7877" t="str">
            <v>UN</v>
          </cell>
          <cell r="E7877">
            <v>10.72</v>
          </cell>
        </row>
        <row r="7878">
          <cell r="B7878" t="str">
            <v>530632</v>
          </cell>
          <cell r="C7878" t="str">
            <v>REGISTRO ESFERA PVC VS SOLD - D=32 MM</v>
          </cell>
          <cell r="D7878" t="str">
            <v>UN</v>
          </cell>
          <cell r="E7878">
            <v>0</v>
          </cell>
        </row>
        <row r="7879">
          <cell r="B7879" t="str">
            <v>530633</v>
          </cell>
          <cell r="C7879" t="str">
            <v>REGISTRO ESFERA PVC VS SOLD - D=40 MM</v>
          </cell>
          <cell r="D7879" t="str">
            <v>UN</v>
          </cell>
          <cell r="E7879">
            <v>0</v>
          </cell>
        </row>
        <row r="7880">
          <cell r="B7880" t="str">
            <v>530634</v>
          </cell>
          <cell r="C7880" t="str">
            <v>REGISTRO ESFERA PVC VS SOLD - D=50 MM</v>
          </cell>
          <cell r="D7880" t="str">
            <v>UN</v>
          </cell>
          <cell r="E7880">
            <v>23.59</v>
          </cell>
        </row>
        <row r="7881">
          <cell r="B7881" t="str">
            <v>530635</v>
          </cell>
          <cell r="C7881" t="str">
            <v>REGISTRO ESFERA PVC VS SOLD - D=60 MM</v>
          </cell>
          <cell r="D7881" t="str">
            <v>UN</v>
          </cell>
          <cell r="E7881">
            <v>0</v>
          </cell>
        </row>
        <row r="7882">
          <cell r="B7882" t="str">
            <v>530636</v>
          </cell>
          <cell r="C7882" t="str">
            <v>REGISTRO PRESSAO S30  PVC ROSC - D= 1/2"</v>
          </cell>
          <cell r="D7882" t="str">
            <v>UN</v>
          </cell>
          <cell r="E7882">
            <v>11.98</v>
          </cell>
        </row>
        <row r="7883">
          <cell r="B7883" t="str">
            <v>530637</v>
          </cell>
          <cell r="C7883" t="str">
            <v>REGISTRO PRESSAO S30  PVC ROSC - D= 3/4"</v>
          </cell>
          <cell r="D7883" t="str">
            <v>UN</v>
          </cell>
          <cell r="E7883">
            <v>0</v>
          </cell>
        </row>
        <row r="7884">
          <cell r="B7884" t="str">
            <v>530638</v>
          </cell>
          <cell r="C7884" t="str">
            <v>REGISTRO PRESSAO S30  PVC SOLD - D=20 MM</v>
          </cell>
          <cell r="D7884" t="str">
            <v>UN</v>
          </cell>
          <cell r="E7884">
            <v>0</v>
          </cell>
        </row>
        <row r="7885">
          <cell r="B7885" t="str">
            <v>530639</v>
          </cell>
          <cell r="C7885" t="str">
            <v>REGISTRO PRESSAO S30  PVC SOLD - D=25 MM</v>
          </cell>
          <cell r="D7885" t="str">
            <v>UN</v>
          </cell>
          <cell r="E7885">
            <v>13.64</v>
          </cell>
        </row>
        <row r="7886">
          <cell r="B7886" t="str">
            <v>530640</v>
          </cell>
          <cell r="C7886" t="str">
            <v>REGISTRO DE PRESSAO CROMADO LISO DIAM. 3/4 POL.</v>
          </cell>
          <cell r="D7886" t="str">
            <v>UN</v>
          </cell>
          <cell r="E7886">
            <v>33.840000000000003</v>
          </cell>
        </row>
        <row r="7887">
          <cell r="B7887" t="str">
            <v>530641</v>
          </cell>
          <cell r="C7887" t="str">
            <v>VALVULA 1' PARA LAVATORIO</v>
          </cell>
          <cell r="D7887" t="str">
            <v>UN</v>
          </cell>
          <cell r="E7887">
            <v>9.02</v>
          </cell>
        </row>
        <row r="7888">
          <cell r="B7888" t="str">
            <v>530642</v>
          </cell>
          <cell r="C7888" t="str">
            <v>VALVULA DE BOIA</v>
          </cell>
          <cell r="D7888" t="str">
            <v>UN</v>
          </cell>
          <cell r="E7888">
            <v>26.4</v>
          </cell>
        </row>
        <row r="7889">
          <cell r="B7889" t="str">
            <v>530643</v>
          </cell>
          <cell r="C7889" t="str">
            <v>VALVULA DE DESC.DIAM.1 1/2 POL.,C/REG.CONJUG.</v>
          </cell>
          <cell r="D7889" t="str">
            <v>UN</v>
          </cell>
          <cell r="E7889">
            <v>102</v>
          </cell>
        </row>
        <row r="7890">
          <cell r="B7890" t="str">
            <v>530644</v>
          </cell>
          <cell r="C7890" t="str">
            <v>CAIXA DE PVC 100 X 100 X 40MM C/ GRELHA SIMPLES</v>
          </cell>
          <cell r="D7890" t="str">
            <v>UN</v>
          </cell>
          <cell r="E7890">
            <v>0</v>
          </cell>
        </row>
        <row r="7891">
          <cell r="B7891" t="str">
            <v>530645</v>
          </cell>
          <cell r="C7891" t="str">
            <v>CAIXA DE PVC 100 X 100 X 40MM C/ GRELHA CROMADA</v>
          </cell>
          <cell r="D7891" t="str">
            <v>UN</v>
          </cell>
          <cell r="E7891">
            <v>0</v>
          </cell>
        </row>
        <row r="7892">
          <cell r="B7892" t="str">
            <v>530646</v>
          </cell>
          <cell r="C7892" t="str">
            <v>CAIXA DE PVC 100 X 100 X 50MM C/ GRELHA SIMPLES</v>
          </cell>
          <cell r="D7892" t="str">
            <v>UN</v>
          </cell>
          <cell r="E7892">
            <v>0</v>
          </cell>
        </row>
        <row r="7893">
          <cell r="B7893" t="str">
            <v>530647</v>
          </cell>
          <cell r="C7893" t="str">
            <v>CAIXA FF C/ TAMPA P/ REGISTRO PARADA</v>
          </cell>
          <cell r="D7893" t="str">
            <v>UN</v>
          </cell>
          <cell r="E7893">
            <v>0</v>
          </cell>
        </row>
        <row r="7894">
          <cell r="B7894" t="str">
            <v>530648</v>
          </cell>
          <cell r="C7894" t="str">
            <v>CAIXA FF C/ TAMPA P/ VAL. DE INCÊNDIO</v>
          </cell>
          <cell r="D7894" t="str">
            <v>UN</v>
          </cell>
          <cell r="E7894">
            <v>0</v>
          </cell>
        </row>
        <row r="7895">
          <cell r="B7895" t="str">
            <v>530649</v>
          </cell>
          <cell r="C7895" t="str">
            <v>PARAFUSO ACO GALV. ROSCA NC P/FG 5/8 X3.1/2 X1.1/2</v>
          </cell>
          <cell r="D7895" t="str">
            <v>CJ</v>
          </cell>
          <cell r="E7895">
            <v>3.9</v>
          </cell>
        </row>
        <row r="7896">
          <cell r="B7896" t="str">
            <v>530650</v>
          </cell>
          <cell r="C7896" t="str">
            <v>CAIXA D'AGUA CIMENTO AMIANTO 250 L</v>
          </cell>
          <cell r="D7896" t="str">
            <v>UN</v>
          </cell>
          <cell r="E7896">
            <v>61.2</v>
          </cell>
        </row>
        <row r="7897">
          <cell r="B7897" t="str">
            <v>530651</v>
          </cell>
          <cell r="C7897" t="str">
            <v>CAIXA D'AGUA CIMENTO AMIANTO 500 L</v>
          </cell>
          <cell r="D7897" t="str">
            <v>UN</v>
          </cell>
          <cell r="E7897">
            <v>102</v>
          </cell>
        </row>
        <row r="7898">
          <cell r="B7898" t="str">
            <v>530652</v>
          </cell>
          <cell r="C7898" t="str">
            <v>CAIXA D'AGUA CIMENTO AMIANTO 1000 L</v>
          </cell>
          <cell r="D7898" t="str">
            <v>UN</v>
          </cell>
          <cell r="E7898">
            <v>202.85</v>
          </cell>
        </row>
        <row r="7899">
          <cell r="B7899" t="str">
            <v>530653</v>
          </cell>
          <cell r="C7899" t="str">
            <v>ARMARIO SIMPLES DE PLASTICO C/ESPELHO(42X50X7,5)CM</v>
          </cell>
          <cell r="D7899" t="str">
            <v>UN</v>
          </cell>
          <cell r="E7899">
            <v>55.74</v>
          </cell>
        </row>
        <row r="7900">
          <cell r="B7900" t="str">
            <v>530654</v>
          </cell>
          <cell r="C7900" t="str">
            <v>BACIA SANITARIA LOUCA</v>
          </cell>
          <cell r="D7900" t="str">
            <v>UN</v>
          </cell>
          <cell r="E7900">
            <v>57</v>
          </cell>
        </row>
        <row r="7901">
          <cell r="B7901" t="str">
            <v>530655</v>
          </cell>
          <cell r="C7901" t="str">
            <v>BANCADA DE MARMORE</v>
          </cell>
          <cell r="D7901" t="str">
            <v>M2</v>
          </cell>
          <cell r="E7901">
            <v>216</v>
          </cell>
        </row>
        <row r="7902">
          <cell r="B7902" t="str">
            <v>530656</v>
          </cell>
          <cell r="C7902" t="str">
            <v>CHUVEIRO ELETRICO - STANDARD</v>
          </cell>
          <cell r="D7902" t="str">
            <v>UN</v>
          </cell>
          <cell r="E7902">
            <v>32.28</v>
          </cell>
        </row>
        <row r="7903">
          <cell r="B7903" t="str">
            <v>530657</v>
          </cell>
          <cell r="C7903" t="str">
            <v>CUBA DE ACO INOX (0,56 X 0,33 X 0,16) M</v>
          </cell>
          <cell r="D7903" t="str">
            <v>UN</v>
          </cell>
          <cell r="E7903">
            <v>205.92</v>
          </cell>
        </row>
        <row r="7904">
          <cell r="B7904" t="str">
            <v>530658</v>
          </cell>
          <cell r="C7904" t="str">
            <v>LAVATORIO DE COLUNA</v>
          </cell>
          <cell r="D7904" t="str">
            <v>UN</v>
          </cell>
          <cell r="E7904">
            <v>55.14</v>
          </cell>
        </row>
        <row r="7905">
          <cell r="B7905" t="str">
            <v>530659</v>
          </cell>
          <cell r="C7905" t="str">
            <v>PAPELEIRA LOUCA</v>
          </cell>
          <cell r="D7905" t="str">
            <v>UN</v>
          </cell>
          <cell r="E7905">
            <v>8.4</v>
          </cell>
        </row>
        <row r="7906">
          <cell r="B7906" t="str">
            <v>530660</v>
          </cell>
          <cell r="C7906" t="str">
            <v>PIA ACO INOX(3,00X0,60)M CUBA DE (0,50X0,40X0,40)M</v>
          </cell>
          <cell r="D7906" t="str">
            <v>UN</v>
          </cell>
          <cell r="E7906">
            <v>2086.6</v>
          </cell>
        </row>
        <row r="7907">
          <cell r="B7907" t="str">
            <v>530661</v>
          </cell>
          <cell r="C7907" t="str">
            <v>PIA ACO INOX(3,00X0,60)M CUBA DE (0,56X0,33X0,16)M</v>
          </cell>
          <cell r="D7907" t="str">
            <v>UN</v>
          </cell>
          <cell r="E7907">
            <v>1993.25</v>
          </cell>
        </row>
        <row r="7908">
          <cell r="B7908" t="str">
            <v>530662</v>
          </cell>
          <cell r="C7908" t="str">
            <v>PIA ACO INOX(3,00X0,60)M CUBA DE (1,12X0,50X0,40)M</v>
          </cell>
          <cell r="D7908" t="str">
            <v>UN</v>
          </cell>
          <cell r="E7908">
            <v>2718.24</v>
          </cell>
        </row>
        <row r="7909">
          <cell r="B7909" t="str">
            <v>530663</v>
          </cell>
          <cell r="C7909" t="str">
            <v>PIA ACO INOX(3,60X0,60)M CUBA DE (0,50X0,40X0,40)M</v>
          </cell>
          <cell r="D7909" t="str">
            <v>UN</v>
          </cell>
          <cell r="E7909">
            <v>2541.96</v>
          </cell>
        </row>
        <row r="7910">
          <cell r="B7910" t="str">
            <v>530664</v>
          </cell>
          <cell r="C7910" t="str">
            <v>PIA ACO INOX(3,60X0,60)M CUBA DE (0,56X0,33X0,16)M</v>
          </cell>
          <cell r="D7910" t="str">
            <v>UN</v>
          </cell>
          <cell r="E7910">
            <v>2321.4</v>
          </cell>
        </row>
        <row r="7911">
          <cell r="B7911" t="str">
            <v>530665</v>
          </cell>
          <cell r="C7911" t="str">
            <v>PIA ACO INOX(3,60X0,60)M CUBA DE (1,12X0,50X0,40)M</v>
          </cell>
          <cell r="D7911" t="str">
            <v>UN</v>
          </cell>
          <cell r="E7911">
            <v>3027.84</v>
          </cell>
        </row>
        <row r="7912">
          <cell r="B7912" t="str">
            <v>530666</v>
          </cell>
          <cell r="C7912" t="str">
            <v>PIA ACO INOX(4,00X0,60)M CUBA DE (0,50X0,40X0,40)M</v>
          </cell>
          <cell r="D7912" t="str">
            <v>UN</v>
          </cell>
          <cell r="E7912">
            <v>2770.08</v>
          </cell>
        </row>
        <row r="7913">
          <cell r="B7913" t="str">
            <v>530667</v>
          </cell>
          <cell r="C7913" t="str">
            <v>PIA ACO INOX(4,00X0,60)M CUBA DE (0,56X0,33X0,16)M</v>
          </cell>
          <cell r="D7913" t="str">
            <v>UN</v>
          </cell>
          <cell r="E7913">
            <v>2452.56</v>
          </cell>
        </row>
        <row r="7914">
          <cell r="B7914" t="str">
            <v>530668</v>
          </cell>
          <cell r="C7914" t="str">
            <v>PIA ACO INOX(4,00X0,60)M CUBA DE (1,12X0,50X0,40)M</v>
          </cell>
          <cell r="D7914" t="str">
            <v>UN</v>
          </cell>
          <cell r="E7914">
            <v>2866.32</v>
          </cell>
        </row>
        <row r="7915">
          <cell r="B7915" t="str">
            <v>530669</v>
          </cell>
          <cell r="C7915" t="str">
            <v>PORTA TOALHA (SUPORTE P/TOALHA C/BASTAO DE 60 CM)</v>
          </cell>
          <cell r="D7915" t="str">
            <v>UN</v>
          </cell>
          <cell r="E7915">
            <v>6.6</v>
          </cell>
        </row>
        <row r="7916">
          <cell r="B7916" t="str">
            <v>530670</v>
          </cell>
          <cell r="C7916" t="str">
            <v>SABONETEIRA SEM ALCA 15 X 15 CM</v>
          </cell>
          <cell r="D7916" t="str">
            <v>UN</v>
          </cell>
          <cell r="E7916">
            <v>8.4</v>
          </cell>
        </row>
        <row r="7917">
          <cell r="B7917" t="str">
            <v>530671</v>
          </cell>
          <cell r="C7917" t="str">
            <v>TAMPA PLASTICA PARA BACIA SANITARIA</v>
          </cell>
          <cell r="D7917" t="str">
            <v>UN</v>
          </cell>
          <cell r="E7917">
            <v>14.4</v>
          </cell>
        </row>
        <row r="7918">
          <cell r="B7918" t="str">
            <v>530672</v>
          </cell>
          <cell r="C7918" t="str">
            <v>TORNEIRA CROMADA PARA JARDIM</v>
          </cell>
          <cell r="D7918" t="str">
            <v>UN</v>
          </cell>
          <cell r="E7918">
            <v>12.16</v>
          </cell>
        </row>
        <row r="7919">
          <cell r="B7919" t="str">
            <v>530673</v>
          </cell>
          <cell r="C7919" t="str">
            <v>TORNEIRA CROMADA, LONGA PARA PIA</v>
          </cell>
          <cell r="D7919" t="str">
            <v>UN</v>
          </cell>
          <cell r="E7919">
            <v>21.83</v>
          </cell>
        </row>
        <row r="7920">
          <cell r="B7920" t="str">
            <v>530674</v>
          </cell>
          <cell r="C7920" t="str">
            <v>TORNEIRA JARDIM LATAO 3/4'</v>
          </cell>
          <cell r="D7920" t="str">
            <v>UN</v>
          </cell>
          <cell r="E7920">
            <v>11.68</v>
          </cell>
        </row>
        <row r="7921">
          <cell r="B7921" t="str">
            <v>530675</v>
          </cell>
          <cell r="C7921" t="str">
            <v>BOLSA BORRACHA PARA BACIA SANITARIA</v>
          </cell>
          <cell r="D7921" t="str">
            <v>UN</v>
          </cell>
          <cell r="E7921">
            <v>1.04</v>
          </cell>
        </row>
        <row r="7922">
          <cell r="B7922" t="str">
            <v>530676</v>
          </cell>
          <cell r="C7922" t="str">
            <v>ENGATE PVC FLEXIVEL</v>
          </cell>
          <cell r="D7922" t="str">
            <v>UN</v>
          </cell>
          <cell r="E7922">
            <v>2.5</v>
          </cell>
        </row>
        <row r="7923">
          <cell r="B7923" t="str">
            <v>530677</v>
          </cell>
          <cell r="C7923" t="str">
            <v>FITA VEDANTE TEFLON L=1,5 CM</v>
          </cell>
          <cell r="D7923" t="str">
            <v>MT</v>
          </cell>
          <cell r="E7923">
            <v>0.05</v>
          </cell>
        </row>
        <row r="7925">
          <cell r="B7925" t="str">
            <v>530700</v>
          </cell>
          <cell r="C7925" t="str">
            <v>MATERIAIS P/LIGACAO DOMICILIAR DE AGUA (C33 - METAIS NAO FERROSOS 100%)</v>
          </cell>
          <cell r="E7925">
            <v>0</v>
          </cell>
        </row>
        <row r="7926">
          <cell r="B7926" t="str">
            <v>530701</v>
          </cell>
          <cell r="C7926" t="str">
            <v>FERRULE DN 20</v>
          </cell>
          <cell r="D7926" t="str">
            <v>UN</v>
          </cell>
          <cell r="E7926">
            <v>13.44</v>
          </cell>
        </row>
        <row r="7927">
          <cell r="B7927" t="str">
            <v>530702</v>
          </cell>
          <cell r="C7927" t="str">
            <v>FERRULE DN 25</v>
          </cell>
          <cell r="D7927" t="str">
            <v>UN</v>
          </cell>
          <cell r="E7927">
            <v>0</v>
          </cell>
        </row>
        <row r="7928">
          <cell r="B7928" t="str">
            <v>530703</v>
          </cell>
          <cell r="C7928" t="str">
            <v>REGISTRO BROCA</v>
          </cell>
          <cell r="D7928" t="str">
            <v>UN</v>
          </cell>
          <cell r="E7928">
            <v>10.8</v>
          </cell>
        </row>
        <row r="7929">
          <cell r="B7929" t="str">
            <v>530704</v>
          </cell>
          <cell r="C7929" t="str">
            <v>REGISTRO DE PRESSAO P/INSTALACÕES PREDIAIS DN 20MM</v>
          </cell>
          <cell r="D7929" t="str">
            <v>UN</v>
          </cell>
          <cell r="E7929">
            <v>0</v>
          </cell>
        </row>
        <row r="7930">
          <cell r="B7930" t="str">
            <v>530705</v>
          </cell>
          <cell r="C7930" t="str">
            <v>REGISTRO MACHO P/INSTALACÕES PREDIAIS DN 20MM</v>
          </cell>
          <cell r="D7930" t="str">
            <v>UN</v>
          </cell>
          <cell r="E7930">
            <v>0</v>
          </cell>
        </row>
        <row r="7931">
          <cell r="B7931" t="str">
            <v>530706</v>
          </cell>
          <cell r="C7931" t="str">
            <v>TE JUNTA MECANICA P/ TUBO PEAD 32 X 32MM</v>
          </cell>
          <cell r="D7931" t="str">
            <v>UN</v>
          </cell>
          <cell r="E7931">
            <v>0</v>
          </cell>
        </row>
        <row r="7932">
          <cell r="B7932" t="str">
            <v>530707</v>
          </cell>
          <cell r="C7932" t="str">
            <v>OBTURADOR C/ GUARNICAO P/ REGISTRO DE PRESSAO</v>
          </cell>
          <cell r="D7932" t="str">
            <v>UN</v>
          </cell>
          <cell r="E7932">
            <v>0</v>
          </cell>
        </row>
        <row r="7933">
          <cell r="B7933" t="str">
            <v>530708</v>
          </cell>
          <cell r="C7933" t="str">
            <v>CONTRA-FLANGE (PAR) P/ HIDROMETRO 50MM</v>
          </cell>
          <cell r="D7933" t="str">
            <v>UN</v>
          </cell>
          <cell r="E7933">
            <v>0</v>
          </cell>
        </row>
        <row r="7934">
          <cell r="B7934" t="str">
            <v>530709</v>
          </cell>
          <cell r="C7934" t="str">
            <v>LUVA DE FERRO MALEAVEL GALVANIZADO 25 MM</v>
          </cell>
          <cell r="D7934" t="str">
            <v>UN</v>
          </cell>
          <cell r="E7934">
            <v>3.3</v>
          </cell>
        </row>
        <row r="7935">
          <cell r="B7935" t="str">
            <v>530710</v>
          </cell>
          <cell r="C7935" t="str">
            <v>COTOVELO 90 GR DE FERRO MALEAVEL GALVANIZADO 25 MM</v>
          </cell>
          <cell r="D7935" t="str">
            <v>UN</v>
          </cell>
          <cell r="E7935">
            <v>2.86</v>
          </cell>
        </row>
        <row r="7936">
          <cell r="B7936" t="str">
            <v>530711</v>
          </cell>
          <cell r="C7936" t="str">
            <v>CAVALETE DE FERRO MALEAVEL GALVANIZADO 20MM</v>
          </cell>
          <cell r="D7936" t="str">
            <v>UN</v>
          </cell>
          <cell r="E7936">
            <v>151.02000000000001</v>
          </cell>
        </row>
        <row r="7937">
          <cell r="B7937" t="str">
            <v>530712</v>
          </cell>
          <cell r="C7937" t="str">
            <v>COTOVELO 90 GR DE FERRO MALEAVEL GALV. 25 X 20MM</v>
          </cell>
          <cell r="D7937" t="str">
            <v>UN</v>
          </cell>
          <cell r="E7937">
            <v>0</v>
          </cell>
        </row>
        <row r="7938">
          <cell r="B7938" t="str">
            <v>530713</v>
          </cell>
          <cell r="C7938" t="str">
            <v>COTOVELO 90 GR DE FERRO MALEAVEL GALV. 40 X 20MM</v>
          </cell>
          <cell r="D7938" t="str">
            <v>UN</v>
          </cell>
          <cell r="E7938">
            <v>0</v>
          </cell>
        </row>
        <row r="7939">
          <cell r="B7939" t="str">
            <v>530714</v>
          </cell>
          <cell r="C7939" t="str">
            <v>LUVA DE FERRO MALEAVEL GALVANIZADO 25 X 20MM</v>
          </cell>
          <cell r="D7939" t="str">
            <v>UN</v>
          </cell>
          <cell r="E7939">
            <v>0</v>
          </cell>
        </row>
        <row r="7940">
          <cell r="B7940" t="str">
            <v>530715</v>
          </cell>
          <cell r="C7940" t="str">
            <v>LUVA DE FERRO MALEAVEL GALVANIZADO 40 X 20MM</v>
          </cell>
          <cell r="D7940" t="str">
            <v>UN</v>
          </cell>
          <cell r="E7940">
            <v>0</v>
          </cell>
        </row>
        <row r="7941">
          <cell r="B7941" t="str">
            <v>530716</v>
          </cell>
          <cell r="C7941" t="str">
            <v>BUJAO (PLUG) GALVANIZADO DN 20</v>
          </cell>
          <cell r="D7941" t="str">
            <v>UN</v>
          </cell>
          <cell r="E7941">
            <v>0</v>
          </cell>
        </row>
        <row r="7943">
          <cell r="B7943" t="str">
            <v>530800</v>
          </cell>
          <cell r="C7943" t="str">
            <v>HIDROMETROS (C33 - METAIS NAO FERROSOS 45%; SETOR ABDIB GLOBAL 40%; C56 - MATERIAS PLASTICAS 15%)</v>
          </cell>
        </row>
        <row r="7944">
          <cell r="B7944" t="str">
            <v>530801</v>
          </cell>
          <cell r="C7944" t="str">
            <v>HIDROMETRO TAQ TRANS. MAG.DN=20MM-CL B-QN=0.75M3/H</v>
          </cell>
          <cell r="D7944" t="str">
            <v>UN</v>
          </cell>
          <cell r="E7944">
            <v>49.52</v>
          </cell>
        </row>
        <row r="7945">
          <cell r="B7945" t="str">
            <v>530802</v>
          </cell>
          <cell r="C7945" t="str">
            <v>HIDROMETRO TAQ TRANS. MAG. DN=20MM-CL B-QN=1.5M3/H</v>
          </cell>
          <cell r="D7945" t="str">
            <v>UN</v>
          </cell>
          <cell r="E7945">
            <v>54.61</v>
          </cell>
        </row>
        <row r="7946">
          <cell r="B7946" t="str">
            <v>530803</v>
          </cell>
          <cell r="C7946" t="str">
            <v>HIDROMETRO TAQ TRANS. MAG. DN=25MM-CL B-QN=  5M3/H</v>
          </cell>
          <cell r="D7946" t="str">
            <v>UN</v>
          </cell>
          <cell r="E7946">
            <v>254.42</v>
          </cell>
        </row>
        <row r="7947">
          <cell r="B7947" t="str">
            <v>530804</v>
          </cell>
          <cell r="C7947" t="str">
            <v>HIDROMETRO TAQ TRANS. MAG. C/FG DN= 50MM QN=15M3/H</v>
          </cell>
          <cell r="D7947" t="str">
            <v>UN</v>
          </cell>
          <cell r="E7947">
            <v>471.62</v>
          </cell>
        </row>
        <row r="7948">
          <cell r="B7948" t="str">
            <v>530805</v>
          </cell>
          <cell r="C7948" t="str">
            <v>HIDROMETRO DE VEL. (WOLTMANN) 50MM 300M3/D</v>
          </cell>
          <cell r="D7948" t="str">
            <v>UN</v>
          </cell>
          <cell r="E7948">
            <v>1234.9000000000001</v>
          </cell>
        </row>
        <row r="7949">
          <cell r="B7949" t="str">
            <v>530806</v>
          </cell>
          <cell r="C7949" t="str">
            <v>HIDROMETRO DE VEL. (WOLTMANN) 80MM 1100M3/D</v>
          </cell>
          <cell r="D7949" t="str">
            <v>UN</v>
          </cell>
          <cell r="E7949">
            <v>1563.79</v>
          </cell>
        </row>
        <row r="7950">
          <cell r="B7950" t="str">
            <v>530807</v>
          </cell>
          <cell r="C7950" t="str">
            <v>HIDROMETRO DE VEL. (WOLTMANN) 100MM 1800M3/D</v>
          </cell>
          <cell r="D7950" t="str">
            <v>UN</v>
          </cell>
          <cell r="E7950">
            <v>1774.78</v>
          </cell>
        </row>
        <row r="7951">
          <cell r="B7951" t="str">
            <v>530808</v>
          </cell>
          <cell r="C7951" t="str">
            <v>HIDROMETRO DE VEL. (WOLTMANN) 150MM 4000M3/D</v>
          </cell>
          <cell r="D7951" t="str">
            <v>UN</v>
          </cell>
          <cell r="E7951">
            <v>3486</v>
          </cell>
        </row>
        <row r="7952">
          <cell r="B7952" t="str">
            <v>530809</v>
          </cell>
          <cell r="C7952" t="str">
            <v>HIDROMETRO DE VEL. (WOLTMANN) 200MM 6500M3/D</v>
          </cell>
          <cell r="D7952" t="str">
            <v>UN</v>
          </cell>
          <cell r="E7952">
            <v>4228.2700000000004</v>
          </cell>
        </row>
        <row r="7953">
          <cell r="B7953" t="str">
            <v>530810</v>
          </cell>
          <cell r="C7953" t="str">
            <v>CONTRA FLANGE P/ HIDROMETRO 50MM</v>
          </cell>
          <cell r="D7953" t="str">
            <v>UN</v>
          </cell>
          <cell r="E7953">
            <v>47.78</v>
          </cell>
        </row>
        <row r="7954">
          <cell r="B7954" t="str">
            <v>530811</v>
          </cell>
          <cell r="C7954" t="str">
            <v>CONTRA FLANGE P/ HIDROMETRO 80MM</v>
          </cell>
          <cell r="D7954" t="str">
            <v>UN</v>
          </cell>
          <cell r="E7954">
            <v>0</v>
          </cell>
        </row>
        <row r="7955">
          <cell r="B7955" t="str">
            <v>530812</v>
          </cell>
          <cell r="C7955" t="str">
            <v>CONTRA FLANGE P/ HIDROMETRO 100MM</v>
          </cell>
          <cell r="D7955" t="str">
            <v>UN</v>
          </cell>
          <cell r="E7955">
            <v>111.7</v>
          </cell>
        </row>
        <row r="7956">
          <cell r="B7956" t="str">
            <v>530813</v>
          </cell>
          <cell r="C7956" t="str">
            <v>CONTRA FLANGE P/ HIDROMETRO 150MM</v>
          </cell>
          <cell r="D7956" t="str">
            <v>UN</v>
          </cell>
          <cell r="E7956">
            <v>0</v>
          </cell>
        </row>
        <row r="7957">
          <cell r="B7957" t="str">
            <v>530814</v>
          </cell>
          <cell r="C7957" t="str">
            <v>CONTRA FLANGE P/ HIDROMETRO 200MM</v>
          </cell>
          <cell r="D7957" t="str">
            <v>UN</v>
          </cell>
          <cell r="E7957">
            <v>255</v>
          </cell>
        </row>
        <row r="7958">
          <cell r="B7958" t="str">
            <v>530815</v>
          </cell>
          <cell r="C7958" t="str">
            <v>FILTRO P/ HIDROMETRO 50MM</v>
          </cell>
          <cell r="D7958" t="str">
            <v>UN</v>
          </cell>
          <cell r="E7958">
            <v>0</v>
          </cell>
        </row>
        <row r="7959">
          <cell r="B7959" t="str">
            <v>530816</v>
          </cell>
          <cell r="C7959" t="str">
            <v>FILTRO P/ HIDROMETRO 80MM</v>
          </cell>
          <cell r="D7959" t="str">
            <v>UN</v>
          </cell>
          <cell r="E7959">
            <v>0</v>
          </cell>
        </row>
        <row r="7960">
          <cell r="B7960" t="str">
            <v>530817</v>
          </cell>
          <cell r="C7960" t="str">
            <v>FILTRO P/ HIDROMETRO 100MM</v>
          </cell>
          <cell r="D7960" t="str">
            <v>UN</v>
          </cell>
          <cell r="E7960">
            <v>0</v>
          </cell>
        </row>
        <row r="7961">
          <cell r="B7961" t="str">
            <v>530818</v>
          </cell>
          <cell r="C7961" t="str">
            <v>FILTRO P/ HIDROMETRO 150MM</v>
          </cell>
          <cell r="D7961" t="str">
            <v>UN</v>
          </cell>
          <cell r="E7961">
            <v>0</v>
          </cell>
        </row>
        <row r="7962">
          <cell r="B7962" t="str">
            <v>530819</v>
          </cell>
          <cell r="C7962" t="str">
            <v>FILTRO P/ HIDROMETRO 200MM</v>
          </cell>
          <cell r="D7962" t="str">
            <v>UN</v>
          </cell>
          <cell r="E7962">
            <v>0</v>
          </cell>
        </row>
        <row r="7963">
          <cell r="B7963" t="str">
            <v>530820</v>
          </cell>
          <cell r="C7963" t="str">
            <v>TUBETE EM LIGA DE COBRE 20MM</v>
          </cell>
          <cell r="D7963" t="str">
            <v>UN</v>
          </cell>
          <cell r="E7963">
            <v>4.5599999999999996</v>
          </cell>
        </row>
        <row r="7964">
          <cell r="B7964" t="str">
            <v>530821</v>
          </cell>
          <cell r="C7964" t="str">
            <v>TUBETE EM LIGA DE COBRE 25MM</v>
          </cell>
          <cell r="D7964" t="str">
            <v>UN</v>
          </cell>
          <cell r="E7964">
            <v>0</v>
          </cell>
        </row>
        <row r="7965">
          <cell r="B7965" t="str">
            <v>530822</v>
          </cell>
          <cell r="C7965" t="str">
            <v>TUBETE EM LIGA DE COBRE 40MM</v>
          </cell>
          <cell r="D7965" t="str">
            <v>UN</v>
          </cell>
          <cell r="E7965">
            <v>0</v>
          </cell>
        </row>
        <row r="7966">
          <cell r="B7966" t="str">
            <v>530823</v>
          </cell>
          <cell r="C7966" t="str">
            <v>TUBETE PROLONGADO EM LIGA DE COBRE 20 MM</v>
          </cell>
          <cell r="D7966" t="str">
            <v>UN</v>
          </cell>
          <cell r="E7966">
            <v>8.68</v>
          </cell>
        </row>
        <row r="7967">
          <cell r="B7967" t="str">
            <v>530824</v>
          </cell>
          <cell r="C7967" t="str">
            <v>TUBETE FG - DN 25 (1")</v>
          </cell>
          <cell r="D7967" t="str">
            <v>UN</v>
          </cell>
          <cell r="E7967">
            <v>0</v>
          </cell>
        </row>
        <row r="7968">
          <cell r="B7968" t="str">
            <v>530825</v>
          </cell>
          <cell r="C7968" t="str">
            <v>TUBETE FG - DN 20 (3/4")</v>
          </cell>
          <cell r="D7968" t="str">
            <v>UN</v>
          </cell>
          <cell r="E7968">
            <v>0</v>
          </cell>
        </row>
        <row r="7969">
          <cell r="B7969" t="str">
            <v>530826</v>
          </cell>
          <cell r="C7969" t="str">
            <v>TUBETE LONGO FG - DN 20 (3/4")</v>
          </cell>
          <cell r="D7969" t="str">
            <v>UN</v>
          </cell>
          <cell r="E7969">
            <v>0</v>
          </cell>
        </row>
        <row r="7970">
          <cell r="B7970" t="str">
            <v>530827</v>
          </cell>
          <cell r="C7970" t="str">
            <v>GUARNICAO (ANEL) DO TUBETE 19 X 23,2 X 2 X 29,8MM</v>
          </cell>
          <cell r="D7970" t="str">
            <v>UN</v>
          </cell>
          <cell r="E7970">
            <v>0.31</v>
          </cell>
        </row>
        <row r="7971">
          <cell r="B7971" t="str">
            <v>530828</v>
          </cell>
          <cell r="C7971" t="str">
            <v>GUARNICAO (ANEL) DO TUBETE 25 X 29,2 X 37,8MM</v>
          </cell>
          <cell r="D7971" t="str">
            <v>UN</v>
          </cell>
          <cell r="E7971">
            <v>0</v>
          </cell>
        </row>
        <row r="7972">
          <cell r="B7972" t="str">
            <v>530829</v>
          </cell>
          <cell r="C7972" t="str">
            <v>GUARNICAO ARRUELA DO FG LAT.(DN/DI/DE) 50/105/58MM</v>
          </cell>
          <cell r="D7972" t="str">
            <v>UN</v>
          </cell>
          <cell r="E7972">
            <v>0</v>
          </cell>
        </row>
        <row r="7973">
          <cell r="B7973" t="str">
            <v>530830</v>
          </cell>
          <cell r="C7973" t="str">
            <v>GUARNICAO DO TUBETE (DN/DI/DE) 38 / 43,2 / 54,8 MM</v>
          </cell>
          <cell r="D7973" t="str">
            <v>UN</v>
          </cell>
          <cell r="E7973">
            <v>0</v>
          </cell>
        </row>
        <row r="7974">
          <cell r="B7974" t="str">
            <v>530831</v>
          </cell>
          <cell r="C7974" t="str">
            <v>PORCA DO TUBETE (OITAVADA) 38MM ROSCA DE 50MM</v>
          </cell>
          <cell r="D7974" t="str">
            <v>UN</v>
          </cell>
          <cell r="E7974">
            <v>0</v>
          </cell>
        </row>
        <row r="7975">
          <cell r="B7975" t="str">
            <v>530832</v>
          </cell>
          <cell r="C7975" t="str">
            <v>PORCA DO TUBETE 19MM (3/4 POL)</v>
          </cell>
          <cell r="D7975" t="str">
            <v>UN</v>
          </cell>
          <cell r="E7975">
            <v>3.97</v>
          </cell>
        </row>
        <row r="7976">
          <cell r="B7976" t="str">
            <v>530833</v>
          </cell>
          <cell r="C7976" t="str">
            <v>PORCA SEXTAVADA 25MM (1 POL)</v>
          </cell>
          <cell r="D7976" t="str">
            <v>UN</v>
          </cell>
          <cell r="E7976">
            <v>0</v>
          </cell>
        </row>
        <row r="7978">
          <cell r="B7978" t="str">
            <v>530900</v>
          </cell>
          <cell r="C7978" t="str">
            <v>TUBOS E CONEXOES PVC - AGUA (C56 - MATERIAS PLASTICAS 100%)</v>
          </cell>
        </row>
        <row r="7979">
          <cell r="B7979" t="str">
            <v>530901</v>
          </cell>
          <cell r="C7979" t="str">
            <v>ADAPTADOR CURTO SOLD PVC P/REG - D=20 MM x 1/2"</v>
          </cell>
          <cell r="D7979" t="str">
            <v>UN</v>
          </cell>
          <cell r="E7979">
            <v>0</v>
          </cell>
        </row>
        <row r="7980">
          <cell r="B7980" t="str">
            <v>530902</v>
          </cell>
          <cell r="C7980" t="str">
            <v>ADAPTADOR CURTO SOLD PVC P/REG - D=25 MM x 3/4"</v>
          </cell>
          <cell r="D7980" t="str">
            <v>UN</v>
          </cell>
          <cell r="E7980">
            <v>0.3</v>
          </cell>
        </row>
        <row r="7981">
          <cell r="B7981" t="str">
            <v>530903</v>
          </cell>
          <cell r="C7981" t="str">
            <v>ADAPTADOR CURTO SOLD PVC P/REG - D=32 MM  x  1"</v>
          </cell>
          <cell r="D7981" t="str">
            <v>UN</v>
          </cell>
          <cell r="E7981">
            <v>0</v>
          </cell>
        </row>
        <row r="7982">
          <cell r="B7982" t="str">
            <v>530904</v>
          </cell>
          <cell r="C7982" t="str">
            <v>ADAPTADOR CURTO SOLD PVC P/REG - D=40 MM x 1 1/2"</v>
          </cell>
          <cell r="D7982" t="str">
            <v>UN</v>
          </cell>
          <cell r="E7982">
            <v>0</v>
          </cell>
        </row>
        <row r="7983">
          <cell r="B7983" t="str">
            <v>530905</v>
          </cell>
          <cell r="C7983" t="str">
            <v>ADAPTADOR CURTO SOLD PVC P/REG - D=40 MM x 1 1/4"</v>
          </cell>
          <cell r="D7983" t="str">
            <v>UN</v>
          </cell>
          <cell r="E7983">
            <v>0</v>
          </cell>
        </row>
        <row r="7984">
          <cell r="B7984" t="str">
            <v>530906</v>
          </cell>
          <cell r="C7984" t="str">
            <v>ADAPTADOR CURTO SOLD PVC P/REG - D=50 MM x 1 1/2"</v>
          </cell>
          <cell r="D7984" t="str">
            <v>UN</v>
          </cell>
          <cell r="E7984">
            <v>1.8</v>
          </cell>
        </row>
        <row r="7985">
          <cell r="B7985" t="str">
            <v>530907</v>
          </cell>
          <cell r="C7985" t="str">
            <v>ADAPTADOR CURTO SOLD PVC P/REG - D=50 MM x 1 1/4"</v>
          </cell>
          <cell r="D7985" t="str">
            <v>UN</v>
          </cell>
          <cell r="E7985">
            <v>0</v>
          </cell>
        </row>
        <row r="7986">
          <cell r="B7986" t="str">
            <v>530908</v>
          </cell>
          <cell r="C7986" t="str">
            <v>ADAPTADOR CURTO SOLD PVC P/REG - D=60 MM  x  2"</v>
          </cell>
          <cell r="D7986" t="str">
            <v>UN</v>
          </cell>
          <cell r="E7986">
            <v>0</v>
          </cell>
        </row>
        <row r="7987">
          <cell r="B7987" t="str">
            <v>530909</v>
          </cell>
          <cell r="C7987" t="str">
            <v>ADAPTADOR CURTO SOLD PVC P/REG - D=75 MM x 2 1/2"</v>
          </cell>
          <cell r="D7987" t="str">
            <v>UN</v>
          </cell>
          <cell r="E7987">
            <v>10.5</v>
          </cell>
        </row>
        <row r="7988">
          <cell r="B7988" t="str">
            <v>530910</v>
          </cell>
          <cell r="C7988" t="str">
            <v>ADAPTADOR CURTO SOLD PVC P/REG - D=85 MM x  3"</v>
          </cell>
          <cell r="D7988" t="str">
            <v>UN</v>
          </cell>
          <cell r="E7988">
            <v>0</v>
          </cell>
        </row>
        <row r="7989">
          <cell r="B7989" t="str">
            <v>530911</v>
          </cell>
          <cell r="C7989" t="str">
            <v>ADAPTADOR CURTO SOLD PVC P/REG - D=110 MM x 4"</v>
          </cell>
          <cell r="D7989" t="str">
            <v>UN</v>
          </cell>
          <cell r="E7989">
            <v>25.42</v>
          </cell>
        </row>
        <row r="7990">
          <cell r="B7990" t="str">
            <v>530912</v>
          </cell>
          <cell r="C7990" t="str">
            <v>ADAPT SOLD PVC C/FL P/CX D'AGUA - D=25 MM x 3/4"</v>
          </cell>
          <cell r="D7990" t="str">
            <v>UN</v>
          </cell>
          <cell r="E7990">
            <v>0</v>
          </cell>
        </row>
        <row r="7991">
          <cell r="B7991" t="str">
            <v>530913</v>
          </cell>
          <cell r="C7991" t="str">
            <v>ADAPT SOLD PVC C/FL P/CX D'AGUA - D=32 MM x 1"</v>
          </cell>
          <cell r="D7991" t="str">
            <v>UN</v>
          </cell>
          <cell r="E7991">
            <v>0</v>
          </cell>
        </row>
        <row r="7992">
          <cell r="B7992" t="str">
            <v>530914</v>
          </cell>
          <cell r="C7992" t="str">
            <v>ADAPT SOLD PVC C/FL P/CX D'AGUA - D=40 MMx1 1/4"</v>
          </cell>
          <cell r="D7992" t="str">
            <v>UN</v>
          </cell>
          <cell r="E7992">
            <v>0</v>
          </cell>
        </row>
        <row r="7993">
          <cell r="B7993" t="str">
            <v>530915</v>
          </cell>
          <cell r="C7993" t="str">
            <v>ADAPT SOLD PVC C/FL P/CX D'AGUA - D=50 MMx1 1/2"</v>
          </cell>
          <cell r="D7993" t="str">
            <v>UN</v>
          </cell>
          <cell r="E7993">
            <v>0</v>
          </cell>
        </row>
        <row r="7994">
          <cell r="B7994" t="str">
            <v>530916</v>
          </cell>
          <cell r="C7994" t="str">
            <v>ADAPT SOLD PVC C/FL P/CX D'AGUA - D=60 MMx 2"</v>
          </cell>
          <cell r="D7994" t="str">
            <v>UN</v>
          </cell>
          <cell r="E7994">
            <v>0</v>
          </cell>
        </row>
        <row r="7995">
          <cell r="B7995" t="str">
            <v>530917</v>
          </cell>
          <cell r="C7995" t="str">
            <v>ADAPT SOLD PVC C/FL P/CX D'AGUA - D=75 MM x 2 1/2"</v>
          </cell>
          <cell r="D7995" t="str">
            <v>UN</v>
          </cell>
          <cell r="E7995">
            <v>0</v>
          </cell>
        </row>
        <row r="7996">
          <cell r="B7996" t="str">
            <v>530918</v>
          </cell>
          <cell r="C7996" t="str">
            <v>ADAPT SOLD PVC C/FL P/CX D'AGUA - D=85 MM x  3"</v>
          </cell>
          <cell r="D7996" t="str">
            <v>UN</v>
          </cell>
          <cell r="E7996">
            <v>0</v>
          </cell>
        </row>
        <row r="7997">
          <cell r="B7997" t="str">
            <v>530919</v>
          </cell>
          <cell r="C7997" t="str">
            <v>ADAPT SOLD PVC C/FL P/CX D'AGUA - D=110 MM x 4"</v>
          </cell>
          <cell r="D7997" t="str">
            <v>UN</v>
          </cell>
          <cell r="E7997">
            <v>0</v>
          </cell>
        </row>
        <row r="7998">
          <cell r="B7998" t="str">
            <v>530920</v>
          </cell>
          <cell r="C7998" t="str">
            <v>ADAPT SOLD LONGO PVC C/FL P/CX D'AGUA-D=25 MMx3/4"</v>
          </cell>
          <cell r="D7998" t="str">
            <v>UN</v>
          </cell>
          <cell r="E7998">
            <v>5.83</v>
          </cell>
        </row>
        <row r="7999">
          <cell r="B7999" t="str">
            <v>530921</v>
          </cell>
          <cell r="C7999" t="str">
            <v>ADAPT SOLD LONGO PVC C/FL P/CX D'AGUA-D=32 MMx1"</v>
          </cell>
          <cell r="D7999" t="str">
            <v>UN</v>
          </cell>
          <cell r="E7999">
            <v>0</v>
          </cell>
        </row>
        <row r="8000">
          <cell r="B8000" t="str">
            <v>530922</v>
          </cell>
          <cell r="C8000" t="str">
            <v>ADAPT SOLD LONGO PVC C/FL P/CX D'AGUA-D=40MMx1 1/4</v>
          </cell>
          <cell r="D8000" t="str">
            <v>UN</v>
          </cell>
          <cell r="E8000">
            <v>0</v>
          </cell>
        </row>
        <row r="8001">
          <cell r="B8001" t="str">
            <v>530923</v>
          </cell>
          <cell r="C8001" t="str">
            <v>ADAPT SOLD LONGO PVC C/FL P/CX D'AGUA-D=50MMx1 1/2</v>
          </cell>
          <cell r="D8001" t="str">
            <v>UN</v>
          </cell>
          <cell r="E8001">
            <v>14.1</v>
          </cell>
        </row>
        <row r="8002">
          <cell r="B8002" t="str">
            <v>530924</v>
          </cell>
          <cell r="C8002" t="str">
            <v>ADAPT SOLD LONGO PVC C/FL P/CX D'AGUA-D=60 MMx2"</v>
          </cell>
          <cell r="D8002" t="str">
            <v>UN</v>
          </cell>
          <cell r="E8002">
            <v>0</v>
          </cell>
        </row>
        <row r="8003">
          <cell r="B8003" t="str">
            <v>530925</v>
          </cell>
          <cell r="C8003" t="str">
            <v>ADAPT SOLD LONGO PVC C/FL P/CX D'AGUA-D=75MMx2 1/2</v>
          </cell>
          <cell r="D8003" t="str">
            <v>UN</v>
          </cell>
          <cell r="E8003">
            <v>93.72</v>
          </cell>
        </row>
        <row r="8004">
          <cell r="B8004" t="str">
            <v>530926</v>
          </cell>
          <cell r="C8004" t="str">
            <v>ADAPT SOLD LONGO PVC C/FL P/CX D'AGUA-D=85 MMx 3"</v>
          </cell>
          <cell r="D8004" t="str">
            <v>UN</v>
          </cell>
          <cell r="E8004">
            <v>0</v>
          </cell>
        </row>
        <row r="8005">
          <cell r="B8005" t="str">
            <v>530927</v>
          </cell>
          <cell r="C8005" t="str">
            <v>ADAPT SOLD LONGO PVC C/FL P/CX D'AGUA-D=110 MMx4"</v>
          </cell>
          <cell r="D8005" t="str">
            <v>UN</v>
          </cell>
          <cell r="E8005">
            <v>180.79</v>
          </cell>
        </row>
        <row r="8006">
          <cell r="B8006" t="str">
            <v>530928</v>
          </cell>
          <cell r="C8006" t="str">
            <v>BUCHA RED SOLD CURTA PVC - D=25 X 20 MM</v>
          </cell>
          <cell r="D8006" t="str">
            <v>UN</v>
          </cell>
          <cell r="E8006">
            <v>0.14000000000000001</v>
          </cell>
        </row>
        <row r="8007">
          <cell r="B8007" t="str">
            <v>530929</v>
          </cell>
          <cell r="C8007" t="str">
            <v>BUCHA RED SOLD CURTA PVC - D=32 X 25 MM</v>
          </cell>
          <cell r="D8007" t="str">
            <v>UN</v>
          </cell>
          <cell r="E8007">
            <v>0</v>
          </cell>
        </row>
        <row r="8008">
          <cell r="B8008" t="str">
            <v>530930</v>
          </cell>
          <cell r="C8008" t="str">
            <v>BUCHA RED SOLD CURTA PVC - D=40 X 32 MM</v>
          </cell>
          <cell r="D8008" t="str">
            <v>UN</v>
          </cell>
          <cell r="E8008">
            <v>0</v>
          </cell>
        </row>
        <row r="8009">
          <cell r="B8009" t="str">
            <v>530931</v>
          </cell>
          <cell r="C8009" t="str">
            <v>BUCHA RED SOLD CURTA PVC - D=50 X 40 MM</v>
          </cell>
          <cell r="D8009" t="str">
            <v>UN</v>
          </cell>
          <cell r="E8009">
            <v>0</v>
          </cell>
        </row>
        <row r="8010">
          <cell r="B8010" t="str">
            <v>530932</v>
          </cell>
          <cell r="C8010" t="str">
            <v>BUCHA RED SOLD CURTA PVC - D=60 X 50 MM</v>
          </cell>
          <cell r="D8010" t="str">
            <v>UN</v>
          </cell>
          <cell r="E8010">
            <v>0</v>
          </cell>
        </row>
        <row r="8011">
          <cell r="B8011" t="str">
            <v>530933</v>
          </cell>
          <cell r="C8011" t="str">
            <v>BUCHA RED SOLD CURTA PVC - D=75 X 60 MM</v>
          </cell>
          <cell r="D8011" t="str">
            <v>UN</v>
          </cell>
          <cell r="E8011">
            <v>6.78</v>
          </cell>
        </row>
        <row r="8012">
          <cell r="B8012" t="str">
            <v>530934</v>
          </cell>
          <cell r="C8012" t="str">
            <v>BUCHA RED SOLD CURTA PVC - D=85 X 75 MM</v>
          </cell>
          <cell r="D8012" t="str">
            <v>UN</v>
          </cell>
          <cell r="E8012">
            <v>0</v>
          </cell>
        </row>
        <row r="8013">
          <cell r="B8013" t="str">
            <v>530935</v>
          </cell>
          <cell r="C8013" t="str">
            <v>BUCHA RED SOLD CURTA PVC - D=110 X 85 MM</v>
          </cell>
          <cell r="D8013" t="str">
            <v>UN</v>
          </cell>
          <cell r="E8013">
            <v>32.18</v>
          </cell>
        </row>
        <row r="8014">
          <cell r="B8014" t="str">
            <v>530936</v>
          </cell>
          <cell r="C8014" t="str">
            <v>BUCHA RED SOLD LONGA PVC - D=32 X 20 MM</v>
          </cell>
          <cell r="D8014" t="str">
            <v>UN</v>
          </cell>
          <cell r="E8014">
            <v>0.88</v>
          </cell>
        </row>
        <row r="8015">
          <cell r="B8015" t="str">
            <v>530937</v>
          </cell>
          <cell r="C8015" t="str">
            <v>BUCHA RED SOLD LONGA PVC - D=40 X 20 MM</v>
          </cell>
          <cell r="D8015" t="str">
            <v>UN</v>
          </cell>
          <cell r="E8015">
            <v>0</v>
          </cell>
        </row>
        <row r="8016">
          <cell r="B8016" t="str">
            <v>530938</v>
          </cell>
          <cell r="C8016" t="str">
            <v>BUCHA RED SOLD LONGA PVC - D=40 X  25 MM</v>
          </cell>
          <cell r="D8016" t="str">
            <v>UN</v>
          </cell>
          <cell r="E8016">
            <v>0</v>
          </cell>
        </row>
        <row r="8017">
          <cell r="B8017" t="str">
            <v>530939</v>
          </cell>
          <cell r="C8017" t="str">
            <v>BUCHA RED SOLD LONGA PVC - D=50 X  20 MM</v>
          </cell>
          <cell r="D8017" t="str">
            <v>UN</v>
          </cell>
          <cell r="E8017">
            <v>0</v>
          </cell>
        </row>
        <row r="8018">
          <cell r="B8018" t="str">
            <v>530940</v>
          </cell>
          <cell r="C8018" t="str">
            <v>BUCHA RED SOLD LONGA PVC - D=50 X  25 MM</v>
          </cell>
          <cell r="D8018" t="str">
            <v>UN</v>
          </cell>
          <cell r="E8018">
            <v>1.02</v>
          </cell>
        </row>
        <row r="8019">
          <cell r="B8019" t="str">
            <v>530941</v>
          </cell>
          <cell r="C8019" t="str">
            <v>BUCHA RED SOLD LONGA PVC - D=50 X 32 MM</v>
          </cell>
          <cell r="D8019" t="str">
            <v>UN</v>
          </cell>
          <cell r="E8019">
            <v>0</v>
          </cell>
        </row>
        <row r="8020">
          <cell r="B8020" t="str">
            <v>530942</v>
          </cell>
          <cell r="C8020" t="str">
            <v>BUCHA RED SOLD LONGA PVC - D=60 X  25 MM</v>
          </cell>
          <cell r="D8020" t="str">
            <v>UN</v>
          </cell>
          <cell r="E8020">
            <v>0</v>
          </cell>
        </row>
        <row r="8021">
          <cell r="B8021" t="str">
            <v>530943</v>
          </cell>
          <cell r="C8021" t="str">
            <v>BUCHA RED SOLD LONGA PVC - D=60 X  32 MM</v>
          </cell>
          <cell r="D8021" t="str">
            <v>UN</v>
          </cell>
          <cell r="E8021">
            <v>0</v>
          </cell>
        </row>
        <row r="8022">
          <cell r="B8022" t="str">
            <v>530944</v>
          </cell>
          <cell r="C8022" t="str">
            <v>BUCHA RED SOLD LONGA PVC - D=60 X 40 MM</v>
          </cell>
          <cell r="D8022" t="str">
            <v>UN</v>
          </cell>
          <cell r="E8022">
            <v>0</v>
          </cell>
        </row>
        <row r="8023">
          <cell r="B8023" t="str">
            <v>530945</v>
          </cell>
          <cell r="C8023" t="str">
            <v>BUCHA RED SOLD LONGA PVC - D=60 X  50 MM</v>
          </cell>
          <cell r="D8023" t="str">
            <v>UN</v>
          </cell>
          <cell r="E8023">
            <v>0</v>
          </cell>
        </row>
        <row r="8024">
          <cell r="B8024" t="str">
            <v>530946</v>
          </cell>
          <cell r="C8024" t="str">
            <v>BUCHA RED SOLD LONGA PVC - D=75 X  50 MM</v>
          </cell>
          <cell r="D8024" t="str">
            <v>UN</v>
          </cell>
          <cell r="E8024">
            <v>7.87</v>
          </cell>
        </row>
        <row r="8025">
          <cell r="B8025" t="str">
            <v>530947</v>
          </cell>
          <cell r="C8025" t="str">
            <v>BUCHA RED SOLD LONGA PVC - D=85 X  60 MM</v>
          </cell>
          <cell r="D8025" t="str">
            <v>UN</v>
          </cell>
          <cell r="E8025">
            <v>0</v>
          </cell>
        </row>
        <row r="8026">
          <cell r="B8026" t="str">
            <v>530948</v>
          </cell>
          <cell r="C8026" t="str">
            <v>BUCHA RED SOLD LONGA PVC - D=110 X  60 MM</v>
          </cell>
          <cell r="D8026" t="str">
            <v>UN</v>
          </cell>
          <cell r="E8026">
            <v>0</v>
          </cell>
        </row>
        <row r="8027">
          <cell r="B8027" t="str">
            <v>530949</v>
          </cell>
          <cell r="C8027" t="str">
            <v>BUCHA RED SOLD LONGA PVC - D=110 X  75 MM</v>
          </cell>
          <cell r="D8027" t="str">
            <v>UN</v>
          </cell>
          <cell r="E8027">
            <v>15.83</v>
          </cell>
        </row>
        <row r="8028">
          <cell r="B8028" t="str">
            <v>530950</v>
          </cell>
          <cell r="C8028" t="str">
            <v>CAP SOLDAVEL PVC - D=20 MM</v>
          </cell>
          <cell r="D8028" t="str">
            <v>UN</v>
          </cell>
          <cell r="E8028">
            <v>0</v>
          </cell>
        </row>
        <row r="8029">
          <cell r="B8029" t="str">
            <v>530951</v>
          </cell>
          <cell r="C8029" t="str">
            <v>CAP SOLDAVEL PVC - D=25 MM</v>
          </cell>
          <cell r="D8029" t="str">
            <v>UN</v>
          </cell>
          <cell r="E8029">
            <v>0.38</v>
          </cell>
        </row>
        <row r="8030">
          <cell r="B8030" t="str">
            <v>530952</v>
          </cell>
          <cell r="C8030" t="str">
            <v>CAP SOLDAVEL PVC - D=32 MM</v>
          </cell>
          <cell r="D8030" t="str">
            <v>UN</v>
          </cell>
          <cell r="E8030">
            <v>0</v>
          </cell>
        </row>
        <row r="8031">
          <cell r="B8031" t="str">
            <v>530953</v>
          </cell>
          <cell r="C8031" t="str">
            <v>CAP SOLDAVEL PVC - D=40 MM</v>
          </cell>
          <cell r="D8031" t="str">
            <v>UN</v>
          </cell>
          <cell r="E8031">
            <v>0</v>
          </cell>
        </row>
        <row r="8032">
          <cell r="B8032" t="str">
            <v>530954</v>
          </cell>
          <cell r="C8032" t="str">
            <v>CAP SOLDAVEL PVC - D=50 MM</v>
          </cell>
          <cell r="D8032" t="str">
            <v>UN</v>
          </cell>
          <cell r="E8032">
            <v>2.08</v>
          </cell>
        </row>
        <row r="8033">
          <cell r="B8033" t="str">
            <v>530955</v>
          </cell>
          <cell r="C8033" t="str">
            <v>CAP SOLDAVEL PVC - D=60 MM</v>
          </cell>
          <cell r="D8033" t="str">
            <v>UN</v>
          </cell>
          <cell r="E8033">
            <v>0</v>
          </cell>
        </row>
        <row r="8034">
          <cell r="B8034" t="str">
            <v>530956</v>
          </cell>
          <cell r="C8034" t="str">
            <v>CAP SOLDAVEL PVC - D=75 MM</v>
          </cell>
          <cell r="D8034" t="str">
            <v>UN</v>
          </cell>
          <cell r="E8034">
            <v>10</v>
          </cell>
        </row>
        <row r="8035">
          <cell r="B8035" t="str">
            <v>530957</v>
          </cell>
          <cell r="C8035" t="str">
            <v>CAP SOLDAVEL PVC - D=85 MM</v>
          </cell>
          <cell r="D8035" t="str">
            <v>UN</v>
          </cell>
          <cell r="E8035">
            <v>0</v>
          </cell>
        </row>
        <row r="8036">
          <cell r="B8036" t="str">
            <v>530958</v>
          </cell>
          <cell r="C8036" t="str">
            <v>CAP SOLDAVEL PVC - D=110 MM</v>
          </cell>
          <cell r="D8036" t="str">
            <v>UN</v>
          </cell>
          <cell r="E8036">
            <v>37.630000000000003</v>
          </cell>
        </row>
        <row r="8037">
          <cell r="B8037" t="str">
            <v>530959</v>
          </cell>
          <cell r="C8037" t="str">
            <v>CRUZETA SOLDAVEL PVC - D=25 MM</v>
          </cell>
          <cell r="D8037" t="str">
            <v>UN</v>
          </cell>
          <cell r="E8037">
            <v>0</v>
          </cell>
        </row>
        <row r="8038">
          <cell r="B8038" t="str">
            <v>530960</v>
          </cell>
          <cell r="C8038" t="str">
            <v>CRUZETA SOLDAVEL PVC - D=50 MM</v>
          </cell>
          <cell r="D8038" t="str">
            <v>UN</v>
          </cell>
          <cell r="E8038">
            <v>0</v>
          </cell>
        </row>
        <row r="8039">
          <cell r="B8039" t="str">
            <v>530961</v>
          </cell>
          <cell r="C8039" t="str">
            <v>CURVA 45º SOLDAVEL PVC - D=20 MM</v>
          </cell>
          <cell r="D8039" t="str">
            <v>UN</v>
          </cell>
          <cell r="E8039">
            <v>0</v>
          </cell>
        </row>
        <row r="8040">
          <cell r="B8040" t="str">
            <v>530962</v>
          </cell>
          <cell r="C8040" t="str">
            <v>CURVA 45º SOLDAVEL PVC - D=25 MM</v>
          </cell>
          <cell r="D8040" t="str">
            <v>UN</v>
          </cell>
          <cell r="E8040">
            <v>0.61</v>
          </cell>
        </row>
        <row r="8041">
          <cell r="B8041" t="str">
            <v>530963</v>
          </cell>
          <cell r="C8041" t="str">
            <v>CURVA 45º SOLDAVEL PVC - D=32 MM</v>
          </cell>
          <cell r="D8041" t="str">
            <v>UN</v>
          </cell>
          <cell r="E8041">
            <v>0</v>
          </cell>
        </row>
        <row r="8042">
          <cell r="B8042" t="str">
            <v>530964</v>
          </cell>
          <cell r="C8042" t="str">
            <v>CURVA 45º SOLDAVEL PVC - D=40 MM</v>
          </cell>
          <cell r="D8042" t="str">
            <v>UN</v>
          </cell>
          <cell r="E8042">
            <v>0</v>
          </cell>
        </row>
        <row r="8043">
          <cell r="B8043" t="str">
            <v>530965</v>
          </cell>
          <cell r="C8043" t="str">
            <v>CURVA 45º SOLDAVEL PVC - D=50 MM</v>
          </cell>
          <cell r="D8043" t="str">
            <v>UN</v>
          </cell>
          <cell r="E8043">
            <v>4.4400000000000004</v>
          </cell>
        </row>
        <row r="8044">
          <cell r="B8044" t="str">
            <v>530966</v>
          </cell>
          <cell r="C8044" t="str">
            <v>CURVA 45º SOLDAVEL PVC - D=60 MM</v>
          </cell>
          <cell r="D8044" t="str">
            <v>UN</v>
          </cell>
          <cell r="E8044">
            <v>0</v>
          </cell>
        </row>
        <row r="8045">
          <cell r="B8045" t="str">
            <v>530967</v>
          </cell>
          <cell r="C8045" t="str">
            <v>CURVA 45º SOLDAVEL PVC - D=75 MM</v>
          </cell>
          <cell r="D8045" t="str">
            <v>UN</v>
          </cell>
          <cell r="E8045">
            <v>15.48</v>
          </cell>
        </row>
        <row r="8046">
          <cell r="B8046" t="str">
            <v>530968</v>
          </cell>
          <cell r="C8046" t="str">
            <v>CURVA 45º SOLDAVEL PVC - D=85 MM</v>
          </cell>
          <cell r="D8046" t="str">
            <v>UN</v>
          </cell>
          <cell r="E8046">
            <v>0</v>
          </cell>
        </row>
        <row r="8047">
          <cell r="B8047" t="str">
            <v>530969</v>
          </cell>
          <cell r="C8047" t="str">
            <v>CURVA 45º SOLDAVEL PVC - D=110 MM</v>
          </cell>
          <cell r="D8047" t="str">
            <v>UN</v>
          </cell>
          <cell r="E8047">
            <v>48.35</v>
          </cell>
        </row>
        <row r="8048">
          <cell r="B8048" t="str">
            <v>530970</v>
          </cell>
          <cell r="C8048" t="str">
            <v>CURVA 90º SOLDAVEL PVC - D=20 MM</v>
          </cell>
          <cell r="D8048" t="str">
            <v>UN</v>
          </cell>
          <cell r="E8048">
            <v>0</v>
          </cell>
        </row>
        <row r="8049">
          <cell r="B8049" t="str">
            <v>530971</v>
          </cell>
          <cell r="C8049" t="str">
            <v>CURVA 90º SOLDAVEL PVC - D=25 MM</v>
          </cell>
          <cell r="D8049" t="str">
            <v>UN</v>
          </cell>
          <cell r="E8049">
            <v>1.1299999999999999</v>
          </cell>
        </row>
        <row r="8050">
          <cell r="B8050" t="str">
            <v>530972</v>
          </cell>
          <cell r="C8050" t="str">
            <v>CURVA 90º SOLDAVEL PVC - D=32 MM</v>
          </cell>
          <cell r="D8050" t="str">
            <v>UN</v>
          </cell>
          <cell r="E8050">
            <v>0</v>
          </cell>
        </row>
        <row r="8051">
          <cell r="B8051" t="str">
            <v>530973</v>
          </cell>
          <cell r="C8051" t="str">
            <v>CURVA 90º SOLDAVEL PVC - D=40 MM</v>
          </cell>
          <cell r="D8051" t="str">
            <v>UN</v>
          </cell>
          <cell r="E8051">
            <v>0</v>
          </cell>
        </row>
        <row r="8052">
          <cell r="B8052" t="str">
            <v>530974</v>
          </cell>
          <cell r="C8052" t="str">
            <v>CURVA 90º SOLDAVEL PVC - D=50 MM</v>
          </cell>
          <cell r="D8052" t="str">
            <v>UN</v>
          </cell>
          <cell r="E8052">
            <v>5.89</v>
          </cell>
        </row>
        <row r="8053">
          <cell r="B8053" t="str">
            <v>530975</v>
          </cell>
          <cell r="C8053" t="str">
            <v>CURVA 90º SOLDAVEL PVC - D=60 MM</v>
          </cell>
          <cell r="D8053" t="str">
            <v>UN</v>
          </cell>
          <cell r="E8053">
            <v>0</v>
          </cell>
        </row>
        <row r="8054">
          <cell r="B8054" t="str">
            <v>530976</v>
          </cell>
          <cell r="C8054" t="str">
            <v>CURVA 90º SOLDAVEL PVC - D=75 MM</v>
          </cell>
          <cell r="D8054" t="str">
            <v>UN</v>
          </cell>
          <cell r="E8054">
            <v>19.55</v>
          </cell>
        </row>
        <row r="8055">
          <cell r="B8055" t="str">
            <v>530977</v>
          </cell>
          <cell r="C8055" t="str">
            <v>CURVA 90º SOLDAVEL PVC - D=85 MM</v>
          </cell>
          <cell r="D8055" t="str">
            <v>UN</v>
          </cell>
          <cell r="E8055">
            <v>0</v>
          </cell>
        </row>
        <row r="8056">
          <cell r="B8056" t="str">
            <v>530978</v>
          </cell>
          <cell r="C8056" t="str">
            <v>CURVA 90º SOLDAVEL PVC - D=110 MM</v>
          </cell>
          <cell r="D8056" t="str">
            <v>UN</v>
          </cell>
          <cell r="E8056">
            <v>54.78</v>
          </cell>
        </row>
        <row r="8057">
          <cell r="B8057" t="str">
            <v>530979</v>
          </cell>
          <cell r="C8057" t="str">
            <v>JOELHO 45º SOLDAVEL PVC - D=20 MM</v>
          </cell>
          <cell r="D8057" t="str">
            <v>UN</v>
          </cell>
          <cell r="E8057">
            <v>0</v>
          </cell>
        </row>
        <row r="8058">
          <cell r="B8058" t="str">
            <v>530980</v>
          </cell>
          <cell r="C8058" t="str">
            <v>JOELHO 45º SOLDAVEL PVC - D=25 MM</v>
          </cell>
          <cell r="D8058" t="str">
            <v>UN</v>
          </cell>
          <cell r="E8058">
            <v>0.7</v>
          </cell>
        </row>
        <row r="8059">
          <cell r="B8059" t="str">
            <v>530981</v>
          </cell>
          <cell r="C8059" t="str">
            <v>JOELHO 45º SOLDAVEL PVC - D=32 MM</v>
          </cell>
          <cell r="D8059" t="str">
            <v>UN</v>
          </cell>
          <cell r="E8059">
            <v>0</v>
          </cell>
        </row>
        <row r="8060">
          <cell r="B8060" t="str">
            <v>530982</v>
          </cell>
          <cell r="C8060" t="str">
            <v>JOELHO 45º SOLDAVEL PVC - D=40 MM</v>
          </cell>
          <cell r="D8060" t="str">
            <v>UN</v>
          </cell>
          <cell r="E8060">
            <v>0</v>
          </cell>
        </row>
        <row r="8061">
          <cell r="B8061" t="str">
            <v>530983</v>
          </cell>
          <cell r="C8061" t="str">
            <v>JOELHO 45º SOLDAVEL PVC - D=50 MM</v>
          </cell>
          <cell r="D8061" t="str">
            <v>UN</v>
          </cell>
          <cell r="E8061">
            <v>2.58</v>
          </cell>
        </row>
        <row r="8062">
          <cell r="B8062" t="str">
            <v>530984</v>
          </cell>
          <cell r="C8062" t="str">
            <v>JOELHO 45º SOLDAVEL PVC - D=60 MM</v>
          </cell>
          <cell r="D8062" t="str">
            <v>UN</v>
          </cell>
          <cell r="E8062">
            <v>0</v>
          </cell>
        </row>
        <row r="8063">
          <cell r="B8063" t="str">
            <v>530985</v>
          </cell>
          <cell r="C8063" t="str">
            <v>JOELHO 45º SOLDAVEL PVC - D=75 MM</v>
          </cell>
          <cell r="D8063" t="str">
            <v>UN</v>
          </cell>
          <cell r="E8063">
            <v>32.11</v>
          </cell>
        </row>
        <row r="8064">
          <cell r="B8064" t="str">
            <v>530986</v>
          </cell>
          <cell r="C8064" t="str">
            <v>JOELHO 45º SOLDAVEL PVC - D=85 MM</v>
          </cell>
          <cell r="D8064" t="str">
            <v>UN</v>
          </cell>
          <cell r="E8064">
            <v>0</v>
          </cell>
        </row>
        <row r="8065">
          <cell r="B8065" t="str">
            <v>530987</v>
          </cell>
          <cell r="C8065" t="str">
            <v>JOELHO 45º SOLDAVEL PVC - D=110 MM</v>
          </cell>
          <cell r="D8065" t="str">
            <v>UN</v>
          </cell>
          <cell r="E8065">
            <v>104.38</v>
          </cell>
        </row>
        <row r="8066">
          <cell r="B8066" t="str">
            <v>530988</v>
          </cell>
          <cell r="C8066" t="str">
            <v>JOELHO 90º PVC SOLD C/BUCHA LATAO - D=20 MM x 1/2"</v>
          </cell>
          <cell r="D8066" t="str">
            <v>UN</v>
          </cell>
          <cell r="E8066">
            <v>0</v>
          </cell>
        </row>
        <row r="8067">
          <cell r="B8067" t="str">
            <v>530989</v>
          </cell>
          <cell r="C8067" t="str">
            <v>JOELHO 90º PVC SOLD C/BUCHA LATAO - D=25 MM x 3/4"</v>
          </cell>
          <cell r="D8067" t="str">
            <v>UN</v>
          </cell>
          <cell r="E8067">
            <v>0</v>
          </cell>
        </row>
        <row r="8068">
          <cell r="B8068" t="str">
            <v>530990</v>
          </cell>
          <cell r="C8068" t="str">
            <v>JOELHO 90º PVC SOLD C/ROSCA - D=20 MM x 1/2"</v>
          </cell>
          <cell r="D8068" t="str">
            <v>UN</v>
          </cell>
          <cell r="E8068">
            <v>0</v>
          </cell>
        </row>
        <row r="8069">
          <cell r="B8069" t="str">
            <v>530991</v>
          </cell>
          <cell r="C8069" t="str">
            <v>JOELHO 90º PVC SOLD C/ROSCA - D=25 MM x 3/4"</v>
          </cell>
          <cell r="D8069" t="str">
            <v>UN</v>
          </cell>
          <cell r="E8069">
            <v>0</v>
          </cell>
        </row>
        <row r="8070">
          <cell r="B8070" t="str">
            <v>530992</v>
          </cell>
          <cell r="C8070" t="str">
            <v>JOELHO 90º SOLDAVEL PVC - D=20 MM</v>
          </cell>
          <cell r="D8070" t="str">
            <v>UN</v>
          </cell>
          <cell r="E8070">
            <v>0</v>
          </cell>
        </row>
        <row r="8071">
          <cell r="B8071" t="str">
            <v>530993</v>
          </cell>
          <cell r="C8071" t="str">
            <v>JOELHO 90º SOLDAVEL PVC - D=25 MM</v>
          </cell>
          <cell r="D8071" t="str">
            <v>UN</v>
          </cell>
          <cell r="E8071">
            <v>0.28999999999999998</v>
          </cell>
        </row>
        <row r="8072">
          <cell r="B8072" t="str">
            <v>530994</v>
          </cell>
          <cell r="C8072" t="str">
            <v>JOELHO 90º SOLDAVEL PVC - D=32 MM</v>
          </cell>
          <cell r="D8072" t="str">
            <v>UN</v>
          </cell>
          <cell r="E8072">
            <v>0</v>
          </cell>
        </row>
        <row r="8073">
          <cell r="B8073" t="str">
            <v>530995</v>
          </cell>
          <cell r="C8073" t="str">
            <v>JOELHO 90º SOLDAVEL PVC - D=40 MM</v>
          </cell>
          <cell r="D8073" t="str">
            <v>UN</v>
          </cell>
          <cell r="E8073">
            <v>0</v>
          </cell>
        </row>
        <row r="8074">
          <cell r="B8074" t="str">
            <v>530996</v>
          </cell>
          <cell r="C8074" t="str">
            <v>JOELHO 90º SOLDAVEL PVC - D=50 MM</v>
          </cell>
          <cell r="D8074" t="str">
            <v>UN</v>
          </cell>
          <cell r="E8074">
            <v>2.11</v>
          </cell>
        </row>
        <row r="8075">
          <cell r="B8075" t="str">
            <v>530997</v>
          </cell>
          <cell r="C8075" t="str">
            <v>JOELHO 90º SOLDAVEL PVC - D=60 MM</v>
          </cell>
          <cell r="D8075" t="str">
            <v>UN</v>
          </cell>
          <cell r="E8075">
            <v>0</v>
          </cell>
        </row>
        <row r="8076">
          <cell r="B8076" t="str">
            <v>530998</v>
          </cell>
          <cell r="C8076" t="str">
            <v>JOELHO 90º SOLDAVEL PVC - D=75 MM</v>
          </cell>
          <cell r="D8076" t="str">
            <v>UN</v>
          </cell>
          <cell r="E8076">
            <v>43.55</v>
          </cell>
        </row>
        <row r="8077">
          <cell r="B8077" t="str">
            <v>530999</v>
          </cell>
          <cell r="C8077" t="str">
            <v>JOELHO 90º SOLDAVEL PVC - D=85 MM</v>
          </cell>
          <cell r="D8077" t="str">
            <v>UN</v>
          </cell>
          <cell r="E8077">
            <v>0</v>
          </cell>
        </row>
        <row r="8078">
          <cell r="B8078" t="str">
            <v>531001</v>
          </cell>
          <cell r="C8078" t="str">
            <v>JOELHO 90º SOLDAVEL PVC - D=110 MM</v>
          </cell>
          <cell r="D8078" t="str">
            <v>UN</v>
          </cell>
          <cell r="E8078">
            <v>109.52</v>
          </cell>
        </row>
        <row r="8079">
          <cell r="B8079" t="str">
            <v>531002</v>
          </cell>
          <cell r="C8079" t="str">
            <v>JOELHO RED 90º PVC SOLD C/BUCHA - D=25 MM x 1/2"</v>
          </cell>
          <cell r="D8079" t="str">
            <v>UN</v>
          </cell>
          <cell r="E8079">
            <v>0</v>
          </cell>
        </row>
        <row r="8080">
          <cell r="B8080" t="str">
            <v>531003</v>
          </cell>
          <cell r="C8080" t="str">
            <v>JOELHO RED 90º PVC SOLD C/BUCHA - D=32 MM x 3/4"</v>
          </cell>
          <cell r="D8080" t="str">
            <v>UN</v>
          </cell>
          <cell r="E8080">
            <v>0</v>
          </cell>
        </row>
        <row r="8081">
          <cell r="B8081" t="str">
            <v>531004</v>
          </cell>
          <cell r="C8081" t="str">
            <v>JOELHO RED 90º PVC SOLD C/ROSCA - D=25 MM x 1/2"</v>
          </cell>
          <cell r="D8081" t="str">
            <v>UN</v>
          </cell>
          <cell r="E8081">
            <v>0</v>
          </cell>
        </row>
        <row r="8082">
          <cell r="B8082" t="str">
            <v>531005</v>
          </cell>
          <cell r="C8082" t="str">
            <v>JOELHO RED 90º PVC SOLD C/ROSCA - D=32 MM x 3/4"</v>
          </cell>
          <cell r="D8082" t="str">
            <v>UN</v>
          </cell>
          <cell r="E8082">
            <v>0</v>
          </cell>
        </row>
        <row r="8083">
          <cell r="B8083" t="str">
            <v>531006</v>
          </cell>
          <cell r="C8083" t="str">
            <v>JOELHO RED 90º PVC  SOLD - D=25 X 20 MM</v>
          </cell>
          <cell r="D8083" t="str">
            <v>UN</v>
          </cell>
          <cell r="E8083">
            <v>0</v>
          </cell>
        </row>
        <row r="8084">
          <cell r="B8084" t="str">
            <v>531007</v>
          </cell>
          <cell r="C8084" t="str">
            <v>JOELHO RED 90º PVC  SOLD - D=32 X 25 MM</v>
          </cell>
          <cell r="D8084" t="str">
            <v>UN</v>
          </cell>
          <cell r="E8084">
            <v>0</v>
          </cell>
        </row>
        <row r="8085">
          <cell r="B8085" t="str">
            <v>531008</v>
          </cell>
          <cell r="C8085" t="str">
            <v>LUVA DE CORRER PVC P/ TUBO SOLD - D=20 MM</v>
          </cell>
          <cell r="D8085" t="str">
            <v>UN</v>
          </cell>
          <cell r="E8085">
            <v>0</v>
          </cell>
        </row>
        <row r="8086">
          <cell r="B8086" t="str">
            <v>531009</v>
          </cell>
          <cell r="C8086" t="str">
            <v>LUVA DE CORRER PVC P/ TUBO SOLD - D=25 MM</v>
          </cell>
          <cell r="D8086" t="str">
            <v>UN</v>
          </cell>
          <cell r="E8086">
            <v>0</v>
          </cell>
        </row>
        <row r="8087">
          <cell r="B8087" t="str">
            <v>531010</v>
          </cell>
          <cell r="C8087" t="str">
            <v>LUVA DE CORRER PVC P/ TUBO SOLD - D=50 MM</v>
          </cell>
          <cell r="D8087" t="str">
            <v>UN</v>
          </cell>
          <cell r="E8087">
            <v>0</v>
          </cell>
        </row>
        <row r="8088">
          <cell r="B8088" t="str">
            <v>531011</v>
          </cell>
          <cell r="C8088" t="str">
            <v>LUVA DE RED SOLD C/ ROSCA PVC - D=25MM X 1/2"</v>
          </cell>
          <cell r="D8088" t="str">
            <v>UN</v>
          </cell>
          <cell r="E8088">
            <v>0</v>
          </cell>
        </row>
        <row r="8089">
          <cell r="B8089" t="str">
            <v>531012</v>
          </cell>
          <cell r="C8089" t="str">
            <v>LUVA DE RED SOLD PVC C/ BUCHA - D=25MM X 1/2"</v>
          </cell>
          <cell r="D8089" t="str">
            <v>UN</v>
          </cell>
          <cell r="E8089">
            <v>0</v>
          </cell>
        </row>
        <row r="8090">
          <cell r="B8090" t="str">
            <v>531013</v>
          </cell>
          <cell r="C8090" t="str">
            <v>LUVA DE RED SOLD PVC - D=25 X 20 MM</v>
          </cell>
          <cell r="D8090" t="str">
            <v>UN</v>
          </cell>
          <cell r="E8090">
            <v>0</v>
          </cell>
        </row>
        <row r="8091">
          <cell r="B8091" t="str">
            <v>531014</v>
          </cell>
          <cell r="C8091" t="str">
            <v>LUVA DE RED SOLD PVC - D=32 X 25 MM</v>
          </cell>
          <cell r="D8091" t="str">
            <v>UN</v>
          </cell>
          <cell r="E8091">
            <v>0</v>
          </cell>
        </row>
        <row r="8092">
          <cell r="B8092" t="str">
            <v>531015</v>
          </cell>
          <cell r="C8092" t="str">
            <v>LUVA DE RED SOLD PVC  - D=40 X 32 MM</v>
          </cell>
          <cell r="D8092" t="str">
            <v>UN</v>
          </cell>
          <cell r="E8092">
            <v>0</v>
          </cell>
        </row>
        <row r="8093">
          <cell r="B8093" t="str">
            <v>531016</v>
          </cell>
          <cell r="C8093" t="str">
            <v>LUVA DE RED SOLD PVC - D=60 X 50 MM</v>
          </cell>
          <cell r="D8093" t="str">
            <v>UN</v>
          </cell>
          <cell r="E8093">
            <v>0</v>
          </cell>
        </row>
        <row r="8094">
          <cell r="B8094" t="str">
            <v>531017</v>
          </cell>
          <cell r="C8094" t="str">
            <v>LUVA SOLD PVC C/ ROSCA - D=20 MM x 1/2"</v>
          </cell>
          <cell r="D8094" t="str">
            <v>UN</v>
          </cell>
          <cell r="E8094">
            <v>0</v>
          </cell>
        </row>
        <row r="8095">
          <cell r="B8095" t="str">
            <v>531018</v>
          </cell>
          <cell r="C8095" t="str">
            <v>LUVA SOLD PVC C/ ROSCA - D=25 MM x 3/4"</v>
          </cell>
          <cell r="D8095" t="str">
            <v>UN</v>
          </cell>
          <cell r="E8095">
            <v>0.53</v>
          </cell>
        </row>
        <row r="8096">
          <cell r="B8096" t="str">
            <v>531019</v>
          </cell>
          <cell r="C8096" t="str">
            <v>LUVA SOLD PVC C/ ROSCA - D=32 MM  x  1"</v>
          </cell>
          <cell r="D8096" t="str">
            <v>UN</v>
          </cell>
          <cell r="E8096">
            <v>0</v>
          </cell>
        </row>
        <row r="8097">
          <cell r="B8097" t="str">
            <v>531020</v>
          </cell>
          <cell r="C8097" t="str">
            <v>LUVA SOLD PVC C/ ROSCA - D=40 MM x 1 1/4"</v>
          </cell>
          <cell r="D8097" t="str">
            <v>UN</v>
          </cell>
          <cell r="E8097">
            <v>0</v>
          </cell>
        </row>
        <row r="8098">
          <cell r="B8098" t="str">
            <v>531021</v>
          </cell>
          <cell r="C8098" t="str">
            <v>LUVA SOLD PVC C/ ROSCA - D=50 MM x 1 1/2"</v>
          </cell>
          <cell r="D8098" t="str">
            <v>UN</v>
          </cell>
          <cell r="E8098">
            <v>12.22</v>
          </cell>
        </row>
        <row r="8099">
          <cell r="B8099" t="str">
            <v>531022</v>
          </cell>
          <cell r="C8099" t="str">
            <v>LUVA SOLD PVC C/ BUCHA DE LATAO - D=20 MM x 1/2"</v>
          </cell>
          <cell r="D8099" t="str">
            <v>UN</v>
          </cell>
          <cell r="E8099">
            <v>0</v>
          </cell>
        </row>
        <row r="8100">
          <cell r="B8100" t="str">
            <v>531023</v>
          </cell>
          <cell r="C8100" t="str">
            <v>LUVA SOLD PVC C/ BUCHA DE LATAO - D=25 MM x 3/4"</v>
          </cell>
          <cell r="D8100" t="str">
            <v>UN</v>
          </cell>
          <cell r="E8100">
            <v>2.66</v>
          </cell>
        </row>
        <row r="8101">
          <cell r="B8101" t="str">
            <v>531024</v>
          </cell>
          <cell r="C8101" t="str">
            <v>LUVA SOLDAVEL PVC - D=20 MM</v>
          </cell>
          <cell r="D8101" t="str">
            <v>UN</v>
          </cell>
          <cell r="E8101">
            <v>0</v>
          </cell>
        </row>
        <row r="8102">
          <cell r="B8102" t="str">
            <v>531025</v>
          </cell>
          <cell r="C8102" t="str">
            <v>LUVA SOLDAVEL PVC - D=25 MM</v>
          </cell>
          <cell r="D8102" t="str">
            <v>UN</v>
          </cell>
          <cell r="E8102">
            <v>0.28999999999999998</v>
          </cell>
        </row>
        <row r="8103">
          <cell r="B8103" t="str">
            <v>531026</v>
          </cell>
          <cell r="C8103" t="str">
            <v>LUVA SOLDAVEL PVC - D=32 MM</v>
          </cell>
          <cell r="D8103" t="str">
            <v>UN</v>
          </cell>
          <cell r="E8103">
            <v>0</v>
          </cell>
        </row>
        <row r="8104">
          <cell r="B8104" t="str">
            <v>531027</v>
          </cell>
          <cell r="C8104" t="str">
            <v>LUVA SOLDAVEL PVC - D=40 MM</v>
          </cell>
          <cell r="D8104" t="str">
            <v>UN</v>
          </cell>
          <cell r="E8104">
            <v>0</v>
          </cell>
        </row>
        <row r="8105">
          <cell r="B8105" t="str">
            <v>531028</v>
          </cell>
          <cell r="C8105" t="str">
            <v>LUVA SOLDAVEL PVC - D=50 MM</v>
          </cell>
          <cell r="D8105" t="str">
            <v>UN</v>
          </cell>
          <cell r="E8105">
            <v>1.52</v>
          </cell>
        </row>
        <row r="8106">
          <cell r="B8106" t="str">
            <v>531029</v>
          </cell>
          <cell r="C8106" t="str">
            <v>LUVA SOLDAVEL PVC - D=60 MM</v>
          </cell>
          <cell r="D8106" t="str">
            <v>UN</v>
          </cell>
          <cell r="E8106">
            <v>0</v>
          </cell>
        </row>
        <row r="8107">
          <cell r="B8107" t="str">
            <v>531030</v>
          </cell>
          <cell r="C8107" t="str">
            <v>LUVA SOLDAVEL PVC - D=75 MM</v>
          </cell>
          <cell r="D8107" t="str">
            <v>UN</v>
          </cell>
          <cell r="E8107">
            <v>9.6199999999999992</v>
          </cell>
        </row>
        <row r="8108">
          <cell r="B8108" t="str">
            <v>531031</v>
          </cell>
          <cell r="C8108" t="str">
            <v>LUVA SOLDAVEL PVC - D=85 MM</v>
          </cell>
          <cell r="D8108" t="str">
            <v>UN</v>
          </cell>
          <cell r="E8108">
            <v>0</v>
          </cell>
        </row>
        <row r="8109">
          <cell r="B8109" t="str">
            <v>531032</v>
          </cell>
          <cell r="C8109" t="str">
            <v>LUVA SOLDAVEL PVC - D=110 MM</v>
          </cell>
          <cell r="D8109" t="str">
            <v>UN</v>
          </cell>
          <cell r="E8109">
            <v>37.22</v>
          </cell>
        </row>
        <row r="8110">
          <cell r="B8110" t="str">
            <v>531033</v>
          </cell>
          <cell r="C8110" t="str">
            <v>TE 90º PVC SOLD C/ BUCHA DE LATAO - D=20 MM x 1/2"</v>
          </cell>
          <cell r="D8110" t="str">
            <v>UN</v>
          </cell>
          <cell r="E8110">
            <v>0</v>
          </cell>
        </row>
        <row r="8111">
          <cell r="B8111" t="str">
            <v>531034</v>
          </cell>
          <cell r="C8111" t="str">
            <v>TE 90º PVC SOLD C/ BUCHA DE LATAO - D=25 MM x 3/4"</v>
          </cell>
          <cell r="D8111" t="str">
            <v>UN</v>
          </cell>
          <cell r="E8111">
            <v>4.04</v>
          </cell>
        </row>
        <row r="8112">
          <cell r="B8112" t="str">
            <v>531035</v>
          </cell>
          <cell r="C8112" t="str">
            <v>TE 90º PVC SOLD C/ROSCA CENTRAL - D=20 MM x 1/2"</v>
          </cell>
          <cell r="D8112" t="str">
            <v>UN</v>
          </cell>
          <cell r="E8112">
            <v>0</v>
          </cell>
        </row>
        <row r="8113">
          <cell r="B8113" t="str">
            <v>531036</v>
          </cell>
          <cell r="C8113" t="str">
            <v>TE 90º PVC SOLD C/ROSCA CENTRAL - D=25 MM x 3/4"</v>
          </cell>
          <cell r="D8113" t="str">
            <v>UN</v>
          </cell>
          <cell r="E8113">
            <v>0</v>
          </cell>
        </row>
        <row r="8114">
          <cell r="B8114" t="str">
            <v>531037</v>
          </cell>
          <cell r="C8114" t="str">
            <v>TE 90º SOLDAVEL PVC - D=20 MM</v>
          </cell>
          <cell r="D8114" t="str">
            <v>UN</v>
          </cell>
          <cell r="E8114">
            <v>0</v>
          </cell>
        </row>
        <row r="8115">
          <cell r="B8115" t="str">
            <v>531038</v>
          </cell>
          <cell r="C8115" t="str">
            <v>TE 90º SOLDAVEL PVC - D=25 MM</v>
          </cell>
          <cell r="D8115" t="str">
            <v>UN</v>
          </cell>
          <cell r="E8115">
            <v>0.49</v>
          </cell>
        </row>
        <row r="8116">
          <cell r="B8116" t="str">
            <v>531039</v>
          </cell>
          <cell r="C8116" t="str">
            <v>TE 90º SOLDAVEL PVC - D=32 MM</v>
          </cell>
          <cell r="D8116" t="str">
            <v>UN</v>
          </cell>
          <cell r="E8116">
            <v>0</v>
          </cell>
        </row>
        <row r="8117">
          <cell r="B8117" t="str">
            <v>531040</v>
          </cell>
          <cell r="C8117" t="str">
            <v>TE 90º SOLDAVEL PVC - D=40 MM</v>
          </cell>
          <cell r="D8117" t="str">
            <v>UN</v>
          </cell>
          <cell r="E8117">
            <v>0</v>
          </cell>
        </row>
        <row r="8118">
          <cell r="B8118" t="str">
            <v>531041</v>
          </cell>
          <cell r="C8118" t="str">
            <v>TE 90º SOLDAVEL PVC - D=50 MM</v>
          </cell>
          <cell r="D8118" t="str">
            <v>UN</v>
          </cell>
          <cell r="E8118">
            <v>5.04</v>
          </cell>
        </row>
        <row r="8119">
          <cell r="B8119" t="str">
            <v>531042</v>
          </cell>
          <cell r="C8119" t="str">
            <v>TE 90º SOLDAVEL PVC - D=60 MM</v>
          </cell>
          <cell r="D8119" t="str">
            <v>UN</v>
          </cell>
          <cell r="E8119">
            <v>0</v>
          </cell>
        </row>
        <row r="8120">
          <cell r="B8120" t="str">
            <v>531043</v>
          </cell>
          <cell r="C8120" t="str">
            <v>TE 90º SOLDAVEL PVC - D=75 MM</v>
          </cell>
          <cell r="D8120" t="str">
            <v>UN</v>
          </cell>
          <cell r="E8120">
            <v>30.07</v>
          </cell>
        </row>
        <row r="8121">
          <cell r="B8121" t="str">
            <v>531044</v>
          </cell>
          <cell r="C8121" t="str">
            <v>TE 90º SOLDAVEL PVC - D=85 MM</v>
          </cell>
          <cell r="D8121" t="str">
            <v>UN</v>
          </cell>
          <cell r="E8121">
            <v>0</v>
          </cell>
        </row>
        <row r="8122">
          <cell r="B8122" t="str">
            <v>531045</v>
          </cell>
          <cell r="C8122" t="str">
            <v>TE 90º SOLDAVEL PVC - D=110 MM</v>
          </cell>
          <cell r="D8122" t="str">
            <v>UN</v>
          </cell>
          <cell r="E8122">
            <v>85.7</v>
          </cell>
        </row>
        <row r="8123">
          <cell r="B8123" t="str">
            <v>531046</v>
          </cell>
          <cell r="C8123" t="str">
            <v>TE RED 90º PVC SOLD C/BUCHA LATAO - D=25MMx1/2"</v>
          </cell>
          <cell r="D8123" t="str">
            <v>UN</v>
          </cell>
          <cell r="E8123">
            <v>0</v>
          </cell>
        </row>
        <row r="8124">
          <cell r="B8124" t="str">
            <v>531047</v>
          </cell>
          <cell r="C8124" t="str">
            <v>TE RED 90º PVC SOLD C/BUCHA LATAO - D=32 MMx3/4"</v>
          </cell>
          <cell r="D8124" t="str">
            <v>UN</v>
          </cell>
          <cell r="E8124">
            <v>0</v>
          </cell>
        </row>
        <row r="8125">
          <cell r="B8125" t="str">
            <v>531048</v>
          </cell>
          <cell r="C8125" t="str">
            <v>TE RED 90º PVC SOLD C/ROSCA CENTRAL - D=25MMx1/2"</v>
          </cell>
          <cell r="D8125" t="str">
            <v>UN</v>
          </cell>
          <cell r="E8125">
            <v>0</v>
          </cell>
        </row>
        <row r="8126">
          <cell r="B8126" t="str">
            <v>531049</v>
          </cell>
          <cell r="C8126" t="str">
            <v>TE RED 90º PVC SOLD C/ROSCA CENTRAL - D=32MMx3/4"</v>
          </cell>
          <cell r="D8126" t="str">
            <v>UN</v>
          </cell>
          <cell r="E8126">
            <v>0</v>
          </cell>
        </row>
        <row r="8127">
          <cell r="B8127" t="str">
            <v>531050</v>
          </cell>
          <cell r="C8127" t="str">
            <v>TE RED 90º SOLD PVC - D=25 X 20 MM</v>
          </cell>
          <cell r="D8127" t="str">
            <v>UN</v>
          </cell>
          <cell r="E8127">
            <v>1.21</v>
          </cell>
        </row>
        <row r="8128">
          <cell r="B8128" t="str">
            <v>531051</v>
          </cell>
          <cell r="C8128" t="str">
            <v>TE RED 90º SOLD PVC - D=32 X 25 MM</v>
          </cell>
          <cell r="D8128" t="str">
            <v>UN</v>
          </cell>
          <cell r="E8128">
            <v>0</v>
          </cell>
        </row>
        <row r="8129">
          <cell r="B8129" t="str">
            <v>531052</v>
          </cell>
          <cell r="C8129" t="str">
            <v>TE RED 90º SOLD PVC - D=40 X 32 MM</v>
          </cell>
          <cell r="D8129" t="str">
            <v>UN</v>
          </cell>
          <cell r="E8129">
            <v>0</v>
          </cell>
        </row>
        <row r="8130">
          <cell r="B8130" t="str">
            <v>531053</v>
          </cell>
          <cell r="C8130" t="str">
            <v>TE RED 90º SOLD PVC - D=50 X 20 MM</v>
          </cell>
          <cell r="D8130" t="str">
            <v>UN</v>
          </cell>
          <cell r="E8130">
            <v>0</v>
          </cell>
        </row>
        <row r="8131">
          <cell r="B8131" t="str">
            <v>531054</v>
          </cell>
          <cell r="C8131" t="str">
            <v>TE RED 90º SOLD PVC - D=50 X 25 MM</v>
          </cell>
          <cell r="D8131" t="str">
            <v>UN</v>
          </cell>
          <cell r="E8131">
            <v>3.16</v>
          </cell>
        </row>
        <row r="8132">
          <cell r="B8132" t="str">
            <v>531055</v>
          </cell>
          <cell r="C8132" t="str">
            <v>TE RED 90º SOLD PVC - D=50 X 32 MM</v>
          </cell>
          <cell r="D8132" t="str">
            <v>UN</v>
          </cell>
          <cell r="E8132">
            <v>0</v>
          </cell>
        </row>
        <row r="8133">
          <cell r="B8133" t="str">
            <v>531056</v>
          </cell>
          <cell r="C8133" t="str">
            <v>TE RED 90º SOLD PVC - D=50 X 40 MM</v>
          </cell>
          <cell r="D8133" t="str">
            <v>UN</v>
          </cell>
          <cell r="E8133">
            <v>0</v>
          </cell>
        </row>
        <row r="8134">
          <cell r="B8134" t="str">
            <v>531057</v>
          </cell>
          <cell r="C8134" t="str">
            <v>TE RED 90º SOLD PVC - D=75 X 50 MM</v>
          </cell>
          <cell r="D8134" t="str">
            <v>UN</v>
          </cell>
          <cell r="E8134">
            <v>20.22</v>
          </cell>
        </row>
        <row r="8135">
          <cell r="B8135" t="str">
            <v>531058</v>
          </cell>
          <cell r="C8135" t="str">
            <v>TE RED 90º SOLD PVC - D=85 X 60 MM</v>
          </cell>
          <cell r="D8135" t="str">
            <v>UN</v>
          </cell>
          <cell r="E8135">
            <v>0</v>
          </cell>
        </row>
        <row r="8136">
          <cell r="B8136" t="str">
            <v>531059</v>
          </cell>
          <cell r="C8136" t="str">
            <v>TE RED 90º SOLD PVC - D=110 X 60 MM</v>
          </cell>
          <cell r="D8136" t="str">
            <v>UN</v>
          </cell>
          <cell r="E8136">
            <v>55.66</v>
          </cell>
        </row>
        <row r="8137">
          <cell r="B8137" t="str">
            <v>531060</v>
          </cell>
          <cell r="C8137" t="str">
            <v>TUBO DE PVC SOLDAVEL NBR 5648 - D=20 MM</v>
          </cell>
          <cell r="D8137" t="str">
            <v>M</v>
          </cell>
          <cell r="E8137">
            <v>1.19</v>
          </cell>
        </row>
        <row r="8138">
          <cell r="B8138" t="str">
            <v>531061</v>
          </cell>
          <cell r="C8138" t="str">
            <v>TUBO DE PVC SOLDAVEL NBR 5648 - D=25 MM</v>
          </cell>
          <cell r="D8138" t="str">
            <v>M</v>
          </cell>
          <cell r="E8138">
            <v>1.58</v>
          </cell>
        </row>
        <row r="8139">
          <cell r="B8139" t="str">
            <v>531062</v>
          </cell>
          <cell r="C8139" t="str">
            <v>TUBO DE PVC SOLDAVEL NBR 5648 - D=32 MM</v>
          </cell>
          <cell r="D8139" t="str">
            <v>M</v>
          </cell>
          <cell r="E8139">
            <v>2.87</v>
          </cell>
        </row>
        <row r="8140">
          <cell r="B8140" t="str">
            <v>531063</v>
          </cell>
          <cell r="C8140" t="str">
            <v>TUBO DE PVC SOLDAVEL NBR 5648 - D=40 MM</v>
          </cell>
          <cell r="D8140" t="str">
            <v>M</v>
          </cell>
          <cell r="E8140">
            <v>4.1900000000000004</v>
          </cell>
        </row>
        <row r="8141">
          <cell r="B8141" t="str">
            <v>531064</v>
          </cell>
          <cell r="C8141" t="str">
            <v>TUBO DE PVC SOLDAVEL NBR 5648 - D=50 MM</v>
          </cell>
          <cell r="D8141" t="str">
            <v>M</v>
          </cell>
          <cell r="E8141">
            <v>6.16</v>
          </cell>
        </row>
        <row r="8142">
          <cell r="B8142" t="str">
            <v>531065</v>
          </cell>
          <cell r="C8142" t="str">
            <v>TUBO DE PVC SOLDAVEL NBR 5648 - D=60 MM</v>
          </cell>
          <cell r="D8142" t="str">
            <v>M</v>
          </cell>
          <cell r="E8142">
            <v>8.27</v>
          </cell>
        </row>
        <row r="8143">
          <cell r="B8143" t="str">
            <v>531066</v>
          </cell>
          <cell r="C8143" t="str">
            <v>TUBO DE PVC SOLDAVEL NBR 5648 - D=75 MM</v>
          </cell>
          <cell r="D8143" t="str">
            <v>M</v>
          </cell>
          <cell r="E8143">
            <v>13.36</v>
          </cell>
        </row>
        <row r="8144">
          <cell r="B8144" t="str">
            <v>531067</v>
          </cell>
          <cell r="C8144" t="str">
            <v>TUBO DE PVC SOLDAVEL NBR 5648 - D=85 MM</v>
          </cell>
          <cell r="D8144" t="str">
            <v>M</v>
          </cell>
          <cell r="E8144">
            <v>16.100000000000001</v>
          </cell>
        </row>
        <row r="8145">
          <cell r="B8145" t="str">
            <v>531068</v>
          </cell>
          <cell r="C8145" t="str">
            <v>TUBO DE PVC SOLDAVEL NBR 5648 - D=110 MM</v>
          </cell>
          <cell r="D8145" t="str">
            <v>M</v>
          </cell>
          <cell r="E8145">
            <v>27.74</v>
          </cell>
        </row>
        <row r="8146">
          <cell r="B8146" t="str">
            <v>531069</v>
          </cell>
          <cell r="C8146" t="str">
            <v>UNIAO SOLDAVEL PVC - D=20 MM</v>
          </cell>
          <cell r="D8146" t="str">
            <v>UN</v>
          </cell>
          <cell r="E8146">
            <v>0</v>
          </cell>
        </row>
        <row r="8147">
          <cell r="B8147" t="str">
            <v>531070</v>
          </cell>
          <cell r="C8147" t="str">
            <v>UNIAO SOLDAVEL PVC - D=25 MM</v>
          </cell>
          <cell r="D8147" t="str">
            <v>UN</v>
          </cell>
          <cell r="E8147">
            <v>3.13</v>
          </cell>
        </row>
        <row r="8148">
          <cell r="B8148" t="str">
            <v>531071</v>
          </cell>
          <cell r="C8148" t="str">
            <v>UNIAO SOLDAVEL PVC - D=32 MM</v>
          </cell>
          <cell r="D8148" t="str">
            <v>UN</v>
          </cell>
          <cell r="E8148">
            <v>0</v>
          </cell>
        </row>
        <row r="8149">
          <cell r="B8149" t="str">
            <v>531072</v>
          </cell>
          <cell r="C8149" t="str">
            <v>UNIAO SOLDAVEL PVC - D=40 MM</v>
          </cell>
          <cell r="D8149" t="str">
            <v>UN</v>
          </cell>
          <cell r="E8149">
            <v>0</v>
          </cell>
        </row>
        <row r="8150">
          <cell r="B8150" t="str">
            <v>531073</v>
          </cell>
          <cell r="C8150" t="str">
            <v>UNIAO SOLDAVEL PVC - D=50 MM</v>
          </cell>
          <cell r="D8150" t="str">
            <v>UN</v>
          </cell>
          <cell r="E8150">
            <v>13.8</v>
          </cell>
        </row>
        <row r="8151">
          <cell r="B8151" t="str">
            <v>531074</v>
          </cell>
          <cell r="C8151" t="str">
            <v>UNIAO SOLDAVEL PVC - D=60 MM</v>
          </cell>
          <cell r="D8151" t="str">
            <v>UN</v>
          </cell>
          <cell r="E8151">
            <v>0</v>
          </cell>
        </row>
        <row r="8152">
          <cell r="B8152" t="str">
            <v>531075</v>
          </cell>
          <cell r="C8152" t="str">
            <v>UNIAO SOLDAVEL PVC - D=75 MM</v>
          </cell>
          <cell r="D8152" t="str">
            <v>UN</v>
          </cell>
          <cell r="E8152">
            <v>102.95</v>
          </cell>
        </row>
        <row r="8153">
          <cell r="B8153" t="str">
            <v>531076</v>
          </cell>
          <cell r="C8153" t="str">
            <v>UNIAO SOLDAVEL PVC - D=85 MM</v>
          </cell>
          <cell r="D8153" t="str">
            <v>UN</v>
          </cell>
          <cell r="E8153">
            <v>0</v>
          </cell>
        </row>
        <row r="8154">
          <cell r="B8154" t="str">
            <v>531077</v>
          </cell>
          <cell r="C8154" t="str">
            <v>UNIAO SOLDAVEL PVC - D=110 MM</v>
          </cell>
          <cell r="D8154" t="str">
            <v>UN</v>
          </cell>
          <cell r="E8154">
            <v>243.32</v>
          </cell>
        </row>
        <row r="8155">
          <cell r="B8155" t="str">
            <v>531078</v>
          </cell>
          <cell r="C8155" t="str">
            <v>ADAPTADOR ROSCA PVC C/FL E ANEL VED P/CX- D=1 1/2"</v>
          </cell>
          <cell r="D8155" t="str">
            <v>UN</v>
          </cell>
          <cell r="E8155">
            <v>0</v>
          </cell>
        </row>
        <row r="8156">
          <cell r="B8156" t="str">
            <v>531079</v>
          </cell>
          <cell r="C8156" t="str">
            <v>ADAPTADOR ROSCA PVC C/FL E ANEL VED P/CX- D=1 1/4"</v>
          </cell>
          <cell r="D8156" t="str">
            <v>UN</v>
          </cell>
          <cell r="E8156">
            <v>0</v>
          </cell>
        </row>
        <row r="8157">
          <cell r="B8157" t="str">
            <v>531080</v>
          </cell>
          <cell r="C8157" t="str">
            <v>ADAPTADOR ROSCA PVC C/FL E ANEL VED P/CX- D=1"</v>
          </cell>
          <cell r="D8157" t="str">
            <v>UN</v>
          </cell>
          <cell r="E8157">
            <v>7.98</v>
          </cell>
        </row>
        <row r="8158">
          <cell r="B8158" t="str">
            <v>531081</v>
          </cell>
          <cell r="C8158" t="str">
            <v>ADAPTADOR ROSCA PVC C/FL E ANEL VED P/CX- D=1/2"</v>
          </cell>
          <cell r="D8158" t="str">
            <v>UN</v>
          </cell>
          <cell r="E8158">
            <v>4.55</v>
          </cell>
        </row>
        <row r="8159">
          <cell r="B8159" t="str">
            <v>531082</v>
          </cell>
          <cell r="C8159" t="str">
            <v>ADAPTADOR ROSCA PVC C/FL E ANEL VED P/CX- D=2"</v>
          </cell>
          <cell r="D8159" t="str">
            <v>UN</v>
          </cell>
          <cell r="E8159">
            <v>0</v>
          </cell>
        </row>
        <row r="8160">
          <cell r="B8160" t="str">
            <v>531083</v>
          </cell>
          <cell r="C8160" t="str">
            <v>ADAPTADOR ROSCA PVC C/FL E ANEL VED P/CX- D=3/4"</v>
          </cell>
          <cell r="D8160" t="str">
            <v>UN</v>
          </cell>
          <cell r="E8160">
            <v>5.51</v>
          </cell>
        </row>
        <row r="8161">
          <cell r="B8161" t="str">
            <v>531084</v>
          </cell>
          <cell r="C8161" t="str">
            <v>BUCHA DE RED C/ ROSCA PVC - D=3/4" X 1/2"</v>
          </cell>
          <cell r="D8161" t="str">
            <v>UN</v>
          </cell>
          <cell r="E8161">
            <v>0</v>
          </cell>
        </row>
        <row r="8162">
          <cell r="B8162" t="str">
            <v>531085</v>
          </cell>
          <cell r="C8162" t="str">
            <v>BUCHA DE RED C/ ROSCA PVC - D=1" X  1/2"</v>
          </cell>
          <cell r="D8162" t="str">
            <v>UN</v>
          </cell>
          <cell r="E8162">
            <v>0</v>
          </cell>
        </row>
        <row r="8163">
          <cell r="B8163" t="str">
            <v>531086</v>
          </cell>
          <cell r="C8163" t="str">
            <v>BUCHA DE RED C/ ROSCA PVC - D=1" X 3/4"</v>
          </cell>
          <cell r="D8163" t="str">
            <v>UN</v>
          </cell>
          <cell r="E8163">
            <v>0.97</v>
          </cell>
        </row>
        <row r="8164">
          <cell r="B8164" t="str">
            <v>531087</v>
          </cell>
          <cell r="C8164" t="str">
            <v>BUCHA DE RED C/ ROSCA PVC - D=1 1/4" X 1"</v>
          </cell>
          <cell r="D8164" t="str">
            <v>UN</v>
          </cell>
          <cell r="E8164">
            <v>0</v>
          </cell>
        </row>
        <row r="8165">
          <cell r="B8165" t="str">
            <v>531088</v>
          </cell>
          <cell r="C8165" t="str">
            <v>BUCHA DE RED C/ ROSCA PVC - D=1 1/4" X 3/4"</v>
          </cell>
          <cell r="D8165" t="str">
            <v>UN</v>
          </cell>
          <cell r="E8165">
            <v>0</v>
          </cell>
        </row>
        <row r="8166">
          <cell r="B8166" t="str">
            <v>531089</v>
          </cell>
          <cell r="C8166" t="str">
            <v>BUCHA DE RED C/ ROSCA PVC - D=1 1/2" X 3/4"</v>
          </cell>
          <cell r="D8166" t="str">
            <v>UN</v>
          </cell>
          <cell r="E8166">
            <v>0</v>
          </cell>
        </row>
        <row r="8167">
          <cell r="B8167" t="str">
            <v>531090</v>
          </cell>
          <cell r="C8167" t="str">
            <v>BUCHA DE RED C/ ROSCA PVC - D=1 1/2" X 1"</v>
          </cell>
          <cell r="D8167" t="str">
            <v>UN</v>
          </cell>
          <cell r="E8167">
            <v>0</v>
          </cell>
        </row>
        <row r="8168">
          <cell r="B8168" t="str">
            <v>531091</v>
          </cell>
          <cell r="C8168" t="str">
            <v>BUCHA DE RED C/ ROSCA PVC - D=1 1/2" X 1 1/4"</v>
          </cell>
          <cell r="D8168" t="str">
            <v>UN</v>
          </cell>
          <cell r="E8168">
            <v>0</v>
          </cell>
        </row>
        <row r="8169">
          <cell r="B8169" t="str">
            <v>531092</v>
          </cell>
          <cell r="C8169" t="str">
            <v>BUCHA DE RED C/ ROSCA PVC - D=2" X 1 1/2"</v>
          </cell>
          <cell r="D8169" t="str">
            <v>UN</v>
          </cell>
          <cell r="E8169">
            <v>0</v>
          </cell>
        </row>
        <row r="8170">
          <cell r="B8170" t="str">
            <v>531093</v>
          </cell>
          <cell r="C8170" t="str">
            <v>BUCHA DE RED C/ ROSCA PVC - D=2" X 1 1/4"</v>
          </cell>
          <cell r="D8170" t="str">
            <v>UN</v>
          </cell>
          <cell r="E8170">
            <v>0</v>
          </cell>
        </row>
        <row r="8171">
          <cell r="B8171" t="str">
            <v>531094</v>
          </cell>
          <cell r="C8171" t="str">
            <v>BUCHA DE RED C/ ROSCA PVC - D=2" X 1"</v>
          </cell>
          <cell r="D8171" t="str">
            <v>UN</v>
          </cell>
          <cell r="E8171">
            <v>6.64</v>
          </cell>
        </row>
        <row r="8172">
          <cell r="B8172" t="str">
            <v>531095</v>
          </cell>
          <cell r="C8172" t="str">
            <v>CAP C/ ROSCA PVC - D=1/2"</v>
          </cell>
          <cell r="D8172" t="str">
            <v>UN</v>
          </cell>
          <cell r="E8172">
            <v>0</v>
          </cell>
        </row>
        <row r="8173">
          <cell r="B8173" t="str">
            <v>531096</v>
          </cell>
          <cell r="C8173" t="str">
            <v>CAP C/ ROSCA PVC - D=3/4"</v>
          </cell>
          <cell r="D8173" t="str">
            <v>UN</v>
          </cell>
          <cell r="E8173">
            <v>0</v>
          </cell>
        </row>
        <row r="8174">
          <cell r="B8174" t="str">
            <v>531097</v>
          </cell>
          <cell r="C8174" t="str">
            <v>CAP C/ ROSCA PVC - D=1"</v>
          </cell>
          <cell r="D8174" t="str">
            <v>UN</v>
          </cell>
          <cell r="E8174">
            <v>1.6</v>
          </cell>
        </row>
        <row r="8175">
          <cell r="B8175" t="str">
            <v>531098</v>
          </cell>
          <cell r="C8175" t="str">
            <v>CAP C/ ROSCA PVC - D=1 1/4"</v>
          </cell>
          <cell r="D8175" t="str">
            <v>UN</v>
          </cell>
          <cell r="E8175">
            <v>0</v>
          </cell>
        </row>
        <row r="8176">
          <cell r="B8176" t="str">
            <v>531099</v>
          </cell>
          <cell r="C8176" t="str">
            <v>CAP C/ ROSCA PVC - D=1 1/2"</v>
          </cell>
          <cell r="D8176" t="str">
            <v>UN</v>
          </cell>
          <cell r="E8176">
            <v>0</v>
          </cell>
        </row>
        <row r="8177">
          <cell r="B8177" t="str">
            <v>531101</v>
          </cell>
          <cell r="C8177" t="str">
            <v>CAP C/ ROSCA PVC - D=2"</v>
          </cell>
          <cell r="D8177" t="str">
            <v>UN</v>
          </cell>
          <cell r="E8177">
            <v>4.78</v>
          </cell>
        </row>
        <row r="8178">
          <cell r="B8178" t="str">
            <v>531102</v>
          </cell>
          <cell r="C8178" t="str">
            <v>CAP C/ ROSCA PVC - D=2 1/2"</v>
          </cell>
          <cell r="D8178" t="str">
            <v>UN</v>
          </cell>
          <cell r="E8178">
            <v>0</v>
          </cell>
        </row>
        <row r="8179">
          <cell r="B8179" t="str">
            <v>531103</v>
          </cell>
          <cell r="C8179" t="str">
            <v>CAP C/ ROSCA PVC - D=3"</v>
          </cell>
          <cell r="D8179" t="str">
            <v>UN</v>
          </cell>
          <cell r="E8179">
            <v>0</v>
          </cell>
        </row>
        <row r="8180">
          <cell r="B8180" t="str">
            <v>531104</v>
          </cell>
          <cell r="C8180" t="str">
            <v>CAP C/ ROSCA PVC - D=4"</v>
          </cell>
          <cell r="D8180" t="str">
            <v>UN</v>
          </cell>
          <cell r="E8180">
            <v>24</v>
          </cell>
        </row>
        <row r="8181">
          <cell r="B8181" t="str">
            <v>531105</v>
          </cell>
          <cell r="C8181" t="str">
            <v>CRUZETA C/ ROSCA PVC - D=3/4"</v>
          </cell>
          <cell r="D8181" t="str">
            <v>UN</v>
          </cell>
          <cell r="E8181">
            <v>0</v>
          </cell>
        </row>
        <row r="8182">
          <cell r="B8182" t="str">
            <v>531106</v>
          </cell>
          <cell r="C8182" t="str">
            <v>CRUZETA C/ ROSCA PVC - D=1 1/2"</v>
          </cell>
          <cell r="D8182" t="str">
            <v>UN</v>
          </cell>
          <cell r="E8182">
            <v>0</v>
          </cell>
        </row>
        <row r="8183">
          <cell r="B8183" t="str">
            <v>531107</v>
          </cell>
          <cell r="C8183" t="str">
            <v>CURVA 90º C/ ROSCA PVC - D=1/2"</v>
          </cell>
          <cell r="D8183" t="str">
            <v>UN</v>
          </cell>
          <cell r="E8183">
            <v>0</v>
          </cell>
        </row>
        <row r="8184">
          <cell r="B8184" t="str">
            <v>531108</v>
          </cell>
          <cell r="C8184" t="str">
            <v>CURVA 90º C/ ROSCA PVC - D=3/4"</v>
          </cell>
          <cell r="D8184" t="str">
            <v>UN</v>
          </cell>
          <cell r="E8184">
            <v>0</v>
          </cell>
        </row>
        <row r="8185">
          <cell r="B8185" t="str">
            <v>531109</v>
          </cell>
          <cell r="C8185" t="str">
            <v>CURVA 90º C/ ROSCA PVC - D=1 1/4"</v>
          </cell>
          <cell r="D8185" t="str">
            <v>UN</v>
          </cell>
          <cell r="E8185">
            <v>0</v>
          </cell>
        </row>
        <row r="8186">
          <cell r="B8186" t="str">
            <v>531110</v>
          </cell>
          <cell r="C8186" t="str">
            <v>CURVA 90º C/ ROSCA PVC - D=1 1/2"</v>
          </cell>
          <cell r="D8186" t="str">
            <v>UN</v>
          </cell>
          <cell r="E8186">
            <v>0</v>
          </cell>
        </row>
        <row r="8187">
          <cell r="B8187" t="str">
            <v>531111</v>
          </cell>
          <cell r="C8187" t="str">
            <v>CURVA 90º C/ ROSCA PVC - D=1"</v>
          </cell>
          <cell r="D8187" t="str">
            <v>UN</v>
          </cell>
          <cell r="E8187">
            <v>2.92</v>
          </cell>
        </row>
        <row r="8188">
          <cell r="B8188" t="str">
            <v>531112</v>
          </cell>
          <cell r="C8188" t="str">
            <v>CURVA 90º C/ ROSCA PVC - D=2"</v>
          </cell>
          <cell r="D8188" t="str">
            <v>UN</v>
          </cell>
          <cell r="E8188">
            <v>15.62</v>
          </cell>
        </row>
        <row r="8189">
          <cell r="B8189" t="str">
            <v>531113</v>
          </cell>
          <cell r="C8189" t="str">
            <v>FLANGE SEXTAV C/ROSCA E S/FUROS PVC - D=1/2"</v>
          </cell>
          <cell r="D8189" t="str">
            <v>UN</v>
          </cell>
          <cell r="E8189">
            <v>0</v>
          </cell>
        </row>
        <row r="8190">
          <cell r="B8190" t="str">
            <v>531114</v>
          </cell>
          <cell r="C8190" t="str">
            <v>FLANGE SEXTAV C/ROSCA E S/FUROS PVC - D=3/4"</v>
          </cell>
          <cell r="D8190" t="str">
            <v>UN</v>
          </cell>
          <cell r="E8190">
            <v>0</v>
          </cell>
        </row>
        <row r="8191">
          <cell r="B8191" t="str">
            <v>531115</v>
          </cell>
          <cell r="C8191" t="str">
            <v>FLANGE SEXTAV C/ROSCA E S/FUROS PVC - D=1"</v>
          </cell>
          <cell r="D8191" t="str">
            <v>UN</v>
          </cell>
          <cell r="E8191">
            <v>3.47</v>
          </cell>
        </row>
        <row r="8192">
          <cell r="B8192" t="str">
            <v>531116</v>
          </cell>
          <cell r="C8192" t="str">
            <v>FLANGE SEXTAV C/ROSCA E S/FUROS PVC - D=1 1/4"</v>
          </cell>
          <cell r="D8192" t="str">
            <v>UN</v>
          </cell>
          <cell r="E8192">
            <v>0</v>
          </cell>
        </row>
        <row r="8193">
          <cell r="B8193" t="str">
            <v>531117</v>
          </cell>
          <cell r="C8193" t="str">
            <v>FLANGE SEXTAV C/ROSCA E S/FUROS PVC - D=1 1/2"</v>
          </cell>
          <cell r="D8193" t="str">
            <v>UN</v>
          </cell>
          <cell r="E8193">
            <v>0</v>
          </cell>
        </row>
        <row r="8194">
          <cell r="B8194" t="str">
            <v>531118</v>
          </cell>
          <cell r="C8194" t="str">
            <v>FLANGE SEXTAV C/ROSCA E S/FUROS PVC - D=2"</v>
          </cell>
          <cell r="D8194" t="str">
            <v>UN</v>
          </cell>
          <cell r="E8194">
            <v>7.7</v>
          </cell>
        </row>
        <row r="8195">
          <cell r="B8195" t="str">
            <v>531119</v>
          </cell>
          <cell r="C8195" t="str">
            <v>FLANGE SEXTAV C/ROSCA E S/FUROS PVC - D=2 1/2"</v>
          </cell>
          <cell r="D8195" t="str">
            <v>UN</v>
          </cell>
          <cell r="E8195">
            <v>0</v>
          </cell>
        </row>
        <row r="8196">
          <cell r="B8196" t="str">
            <v>531120</v>
          </cell>
          <cell r="C8196" t="str">
            <v>FLANGE SEXTAV C/ROSCA E S/FUROS PVC - D=3"</v>
          </cell>
          <cell r="D8196" t="str">
            <v>UN</v>
          </cell>
          <cell r="E8196">
            <v>0</v>
          </cell>
        </row>
        <row r="8197">
          <cell r="B8197" t="str">
            <v>531121</v>
          </cell>
          <cell r="C8197" t="str">
            <v>FLANGE SEXTAV C/ROSCA E S/FUROS PVC - D=4"</v>
          </cell>
          <cell r="D8197" t="str">
            <v>UN</v>
          </cell>
          <cell r="E8197">
            <v>69.16</v>
          </cell>
        </row>
        <row r="8198">
          <cell r="B8198" t="str">
            <v>531122</v>
          </cell>
          <cell r="C8198" t="str">
            <v>JOELHO 45º C/ ROSCA PVC - D=1/2"</v>
          </cell>
          <cell r="D8198" t="str">
            <v>UN</v>
          </cell>
          <cell r="E8198">
            <v>0</v>
          </cell>
        </row>
        <row r="8199">
          <cell r="B8199" t="str">
            <v>531123</v>
          </cell>
          <cell r="C8199" t="str">
            <v>JOELHO 45º C/ ROSCA PVC - D=3/4"</v>
          </cell>
          <cell r="D8199" t="str">
            <v>UN</v>
          </cell>
          <cell r="E8199">
            <v>0</v>
          </cell>
        </row>
        <row r="8200">
          <cell r="B8200" t="str">
            <v>531124</v>
          </cell>
          <cell r="C8200" t="str">
            <v>JOELHO 45º C/ ROSCA PVC - D=1"</v>
          </cell>
          <cell r="D8200" t="str">
            <v>UN</v>
          </cell>
          <cell r="E8200">
            <v>4.3</v>
          </cell>
        </row>
        <row r="8201">
          <cell r="B8201" t="str">
            <v>531125</v>
          </cell>
          <cell r="C8201" t="str">
            <v>JOELHO 45º C/ ROSCA PVC - D=1 1/4"</v>
          </cell>
          <cell r="D8201" t="str">
            <v>UN</v>
          </cell>
          <cell r="E8201">
            <v>0</v>
          </cell>
        </row>
        <row r="8202">
          <cell r="B8202" t="str">
            <v>531126</v>
          </cell>
          <cell r="C8202" t="str">
            <v>JOELHO 45º C/ ROSCA PVC - D=1 1/2"</v>
          </cell>
          <cell r="D8202" t="str">
            <v>UN</v>
          </cell>
          <cell r="E8202">
            <v>0</v>
          </cell>
        </row>
        <row r="8203">
          <cell r="B8203" t="str">
            <v>531127</v>
          </cell>
          <cell r="C8203" t="str">
            <v>JOELHO 45º C/ ROSCA PVC - D=2"</v>
          </cell>
          <cell r="D8203" t="str">
            <v>UN</v>
          </cell>
          <cell r="E8203">
            <v>11.71</v>
          </cell>
        </row>
        <row r="8204">
          <cell r="B8204" t="str">
            <v>531128</v>
          </cell>
          <cell r="C8204" t="str">
            <v>JOELHO 90º C/ ROSCA PVC - D=1/2"</v>
          </cell>
          <cell r="D8204" t="str">
            <v>UN</v>
          </cell>
          <cell r="E8204">
            <v>0</v>
          </cell>
        </row>
        <row r="8205">
          <cell r="B8205" t="str">
            <v>531129</v>
          </cell>
          <cell r="C8205" t="str">
            <v>JOELHO 90º C/ ROSCA PVC - D=3/4"</v>
          </cell>
          <cell r="D8205" t="str">
            <v>UN</v>
          </cell>
          <cell r="E8205">
            <v>0</v>
          </cell>
        </row>
        <row r="8206">
          <cell r="B8206" t="str">
            <v>531130</v>
          </cell>
          <cell r="C8206" t="str">
            <v>JOELHO 90º C/ ROSCA PVC - D=1"</v>
          </cell>
          <cell r="D8206" t="str">
            <v>UN</v>
          </cell>
          <cell r="E8206">
            <v>2.2799999999999998</v>
          </cell>
        </row>
        <row r="8207">
          <cell r="B8207" t="str">
            <v>531131</v>
          </cell>
          <cell r="C8207" t="str">
            <v>JOELHO 90º C/ ROSCA PVC - D=1 1/4"</v>
          </cell>
          <cell r="D8207" t="str">
            <v>UN</v>
          </cell>
          <cell r="E8207">
            <v>0</v>
          </cell>
        </row>
        <row r="8208">
          <cell r="B8208" t="str">
            <v>531132</v>
          </cell>
          <cell r="C8208" t="str">
            <v>JOELHO 90º C/ ROSCA PVC - D=1 1/2"</v>
          </cell>
          <cell r="D8208" t="str">
            <v>UN</v>
          </cell>
          <cell r="E8208">
            <v>0</v>
          </cell>
        </row>
        <row r="8209">
          <cell r="B8209" t="str">
            <v>531133</v>
          </cell>
          <cell r="C8209" t="str">
            <v>JOELHO 90º C/ ROSCA PVC - D=2"</v>
          </cell>
          <cell r="D8209" t="str">
            <v>UN</v>
          </cell>
          <cell r="E8209">
            <v>12.14</v>
          </cell>
        </row>
        <row r="8210">
          <cell r="B8210" t="str">
            <v>531134</v>
          </cell>
          <cell r="C8210" t="str">
            <v>JOELHO 90º PVC C/ ROSCA E BUCHA DE LATAO - D=1/2"</v>
          </cell>
          <cell r="D8210" t="str">
            <v>UN</v>
          </cell>
          <cell r="E8210">
            <v>0</v>
          </cell>
        </row>
        <row r="8211">
          <cell r="B8211" t="str">
            <v>531135</v>
          </cell>
          <cell r="C8211" t="str">
            <v>JOELHO 90º PVC C/ ROSCA E BUCHA DE LATAO - D=3/4"</v>
          </cell>
          <cell r="D8211" t="str">
            <v>UN</v>
          </cell>
          <cell r="E8211">
            <v>0</v>
          </cell>
        </row>
        <row r="8212">
          <cell r="B8212" t="str">
            <v>531136</v>
          </cell>
          <cell r="C8212" t="str">
            <v>JOELHO RED 90º C/ ROSCA PVC - D=3/4" X 1/2"</v>
          </cell>
          <cell r="D8212" t="str">
            <v>UN</v>
          </cell>
          <cell r="E8212">
            <v>0</v>
          </cell>
        </row>
        <row r="8213">
          <cell r="B8213" t="str">
            <v>531137</v>
          </cell>
          <cell r="C8213" t="str">
            <v>JOELHO RED 90º C/ ROSCA PVC - D=1" X 3/4"</v>
          </cell>
          <cell r="D8213" t="str">
            <v>UN</v>
          </cell>
          <cell r="E8213">
            <v>0</v>
          </cell>
        </row>
        <row r="8214">
          <cell r="B8214" t="str">
            <v>531138</v>
          </cell>
          <cell r="C8214" t="str">
            <v>JOELHO RED 90º PVC C/ROSCA E BUCHA - D=3/4" X 1/2"</v>
          </cell>
          <cell r="D8214" t="str">
            <v>UN</v>
          </cell>
          <cell r="E8214">
            <v>0</v>
          </cell>
        </row>
        <row r="8215">
          <cell r="B8215" t="str">
            <v>531139</v>
          </cell>
          <cell r="C8215" t="str">
            <v>JUNCAO C/ ROSCA PVC - D=1/2"</v>
          </cell>
          <cell r="D8215" t="str">
            <v>UN</v>
          </cell>
          <cell r="E8215">
            <v>0</v>
          </cell>
        </row>
        <row r="8216">
          <cell r="B8216" t="str">
            <v>531140</v>
          </cell>
          <cell r="C8216" t="str">
            <v>JUNCAO C/ ROSCA PVC - D=3/4"</v>
          </cell>
          <cell r="D8216" t="str">
            <v>UN</v>
          </cell>
          <cell r="E8216">
            <v>0</v>
          </cell>
        </row>
        <row r="8217">
          <cell r="B8217" t="str">
            <v>531141</v>
          </cell>
          <cell r="C8217" t="str">
            <v>JUNCAO C/ ROSCA PVC - D=1"</v>
          </cell>
          <cell r="D8217" t="str">
            <v>UN</v>
          </cell>
          <cell r="E8217">
            <v>9.1</v>
          </cell>
        </row>
        <row r="8218">
          <cell r="B8218" t="str">
            <v>531142</v>
          </cell>
          <cell r="C8218" t="str">
            <v>JUNCAO C/ ROSCA PVC - D=1 1/4"</v>
          </cell>
          <cell r="D8218" t="str">
            <v>UN</v>
          </cell>
          <cell r="E8218">
            <v>0</v>
          </cell>
        </row>
        <row r="8219">
          <cell r="B8219" t="str">
            <v>531143</v>
          </cell>
          <cell r="C8219" t="str">
            <v>JUNCAO C/ ROSCA PVC - D=1 1/2"</v>
          </cell>
          <cell r="D8219" t="str">
            <v>UN</v>
          </cell>
          <cell r="E8219">
            <v>0</v>
          </cell>
        </row>
        <row r="8220">
          <cell r="B8220" t="str">
            <v>531144</v>
          </cell>
          <cell r="C8220" t="str">
            <v>JUNCAO C/ ROSCA PVC - D=2"</v>
          </cell>
          <cell r="D8220" t="str">
            <v>UN</v>
          </cell>
          <cell r="E8220">
            <v>29.8</v>
          </cell>
        </row>
        <row r="8221">
          <cell r="B8221" t="str">
            <v>531145</v>
          </cell>
          <cell r="C8221" t="str">
            <v>LUVA C/ ROSCA PVC - D=1/2"</v>
          </cell>
          <cell r="D8221" t="str">
            <v>UN</v>
          </cell>
          <cell r="E8221">
            <v>0</v>
          </cell>
        </row>
        <row r="8222">
          <cell r="B8222" t="str">
            <v>531146</v>
          </cell>
          <cell r="C8222" t="str">
            <v>LUVA C/ ROSCA PVC - D=3/4"</v>
          </cell>
          <cell r="D8222" t="str">
            <v>UN</v>
          </cell>
          <cell r="E8222">
            <v>0</v>
          </cell>
        </row>
        <row r="8223">
          <cell r="B8223" t="str">
            <v>531147</v>
          </cell>
          <cell r="C8223" t="str">
            <v>LUVA C/ ROSCA PVC - D=1"</v>
          </cell>
          <cell r="D8223" t="str">
            <v>UN</v>
          </cell>
          <cell r="E8223">
            <v>0.94</v>
          </cell>
        </row>
        <row r="8224">
          <cell r="B8224" t="str">
            <v>531148</v>
          </cell>
          <cell r="C8224" t="str">
            <v>LUVA C/ ROSCA PVC - D=1 1/4"</v>
          </cell>
          <cell r="D8224" t="str">
            <v>UN</v>
          </cell>
          <cell r="E8224">
            <v>0</v>
          </cell>
        </row>
        <row r="8225">
          <cell r="B8225" t="str">
            <v>531149</v>
          </cell>
          <cell r="C8225" t="str">
            <v>LUVA C/ ROSCA PVC - D=1 1/2"</v>
          </cell>
          <cell r="D8225" t="str">
            <v>UN</v>
          </cell>
          <cell r="E8225">
            <v>0</v>
          </cell>
        </row>
        <row r="8226">
          <cell r="B8226" t="str">
            <v>531150</v>
          </cell>
          <cell r="C8226" t="str">
            <v>LUVA C/ ROSCA PVC - D=2"</v>
          </cell>
          <cell r="D8226" t="str">
            <v>UN</v>
          </cell>
          <cell r="E8226">
            <v>6.74</v>
          </cell>
        </row>
        <row r="8227">
          <cell r="B8227" t="str">
            <v>531151</v>
          </cell>
          <cell r="C8227" t="str">
            <v>LUVA C/ ROSCA PVC - D=2 1/2"</v>
          </cell>
          <cell r="D8227" t="str">
            <v>UN</v>
          </cell>
          <cell r="E8227">
            <v>0</v>
          </cell>
        </row>
        <row r="8228">
          <cell r="B8228" t="str">
            <v>531152</v>
          </cell>
          <cell r="C8228" t="str">
            <v>LUVA C/ ROSCA PVC - D=3"</v>
          </cell>
          <cell r="D8228" t="str">
            <v>UN</v>
          </cell>
          <cell r="E8228">
            <v>0</v>
          </cell>
        </row>
        <row r="8229">
          <cell r="B8229" t="str">
            <v>531153</v>
          </cell>
          <cell r="C8229" t="str">
            <v>LUVA C/ ROSCA PVC - D=4"</v>
          </cell>
          <cell r="D8229" t="str">
            <v>UN</v>
          </cell>
          <cell r="E8229">
            <v>16.78</v>
          </cell>
        </row>
        <row r="8230">
          <cell r="B8230" t="str">
            <v>531154</v>
          </cell>
          <cell r="C8230" t="str">
            <v>LUVA DE CORRER PVC P/TUBO ROSCAVEL - D=1/2"</v>
          </cell>
          <cell r="D8230" t="str">
            <v>UN</v>
          </cell>
          <cell r="E8230">
            <v>0</v>
          </cell>
        </row>
        <row r="8231">
          <cell r="B8231" t="str">
            <v>531155</v>
          </cell>
          <cell r="C8231" t="str">
            <v>LUVA DE CORRER PVC P/TUBO ROSCAVEL - D=3/4"</v>
          </cell>
          <cell r="D8231" t="str">
            <v>UN</v>
          </cell>
          <cell r="E8231">
            <v>0</v>
          </cell>
        </row>
        <row r="8232">
          <cell r="B8232" t="str">
            <v>531156</v>
          </cell>
          <cell r="C8232" t="str">
            <v>LUVA DE CORRER PVC P/TUBO ROSCAVEL - D=1 1/2"</v>
          </cell>
          <cell r="D8232" t="str">
            <v>UN</v>
          </cell>
          <cell r="E8232">
            <v>0</v>
          </cell>
        </row>
        <row r="8233">
          <cell r="B8233" t="str">
            <v>531157</v>
          </cell>
          <cell r="C8233" t="str">
            <v>LUVA DE RED C/ ROSCA PVC - D=3/4" X 1/2"</v>
          </cell>
          <cell r="D8233" t="str">
            <v>UN</v>
          </cell>
          <cell r="E8233">
            <v>0</v>
          </cell>
        </row>
        <row r="8234">
          <cell r="B8234" t="str">
            <v>531158</v>
          </cell>
          <cell r="C8234" t="str">
            <v>LUVA DE RED C/ ROSCA PVC - D=1" X 3/4"</v>
          </cell>
          <cell r="D8234" t="str">
            <v>UN</v>
          </cell>
          <cell r="E8234">
            <v>0</v>
          </cell>
        </row>
        <row r="8235">
          <cell r="B8235" t="str">
            <v>531159</v>
          </cell>
          <cell r="C8235" t="str">
            <v>NIPLE PARALELO C/ ROSCA PVC - D=1/2"</v>
          </cell>
          <cell r="D8235" t="str">
            <v>UN</v>
          </cell>
          <cell r="E8235">
            <v>0</v>
          </cell>
        </row>
        <row r="8236">
          <cell r="B8236" t="str">
            <v>531160</v>
          </cell>
          <cell r="C8236" t="str">
            <v>NIPLE PARALELO C/ ROSCA PVC - D=3/4"</v>
          </cell>
          <cell r="D8236" t="str">
            <v>UN</v>
          </cell>
          <cell r="E8236">
            <v>0</v>
          </cell>
        </row>
        <row r="8237">
          <cell r="B8237" t="str">
            <v>531161</v>
          </cell>
          <cell r="C8237" t="str">
            <v>NIPLE PARALELO C/ ROSCA PVC - D=1"</v>
          </cell>
          <cell r="D8237" t="str">
            <v>UN</v>
          </cell>
          <cell r="E8237">
            <v>1.06</v>
          </cell>
        </row>
        <row r="8238">
          <cell r="B8238" t="str">
            <v>531162</v>
          </cell>
          <cell r="C8238" t="str">
            <v>NIPLE PARALELO C/ ROSCA PVC - D=1 1/4"</v>
          </cell>
          <cell r="D8238" t="str">
            <v>UN</v>
          </cell>
          <cell r="E8238">
            <v>0</v>
          </cell>
        </row>
        <row r="8239">
          <cell r="B8239" t="str">
            <v>531163</v>
          </cell>
          <cell r="C8239" t="str">
            <v>NIPLE PARALELO C/ ROSCA PVC - D=1 1/2"</v>
          </cell>
          <cell r="D8239" t="str">
            <v>UN</v>
          </cell>
          <cell r="E8239">
            <v>0</v>
          </cell>
        </row>
        <row r="8240">
          <cell r="B8240" t="str">
            <v>531164</v>
          </cell>
          <cell r="C8240" t="str">
            <v>NIPLE PARALELO C/ ROSCA PVC - D=2"</v>
          </cell>
          <cell r="D8240" t="str">
            <v>UN</v>
          </cell>
          <cell r="E8240">
            <v>5.36</v>
          </cell>
        </row>
        <row r="8241">
          <cell r="B8241" t="str">
            <v>531165</v>
          </cell>
          <cell r="C8241" t="str">
            <v>TE 90º C/ ROSCA PVC - D=1/2"</v>
          </cell>
          <cell r="D8241" t="str">
            <v>UN</v>
          </cell>
          <cell r="E8241">
            <v>0</v>
          </cell>
        </row>
        <row r="8242">
          <cell r="B8242" t="str">
            <v>531166</v>
          </cell>
          <cell r="C8242" t="str">
            <v>TE 90º C/ ROSCA PVC - D=3/4"</v>
          </cell>
          <cell r="D8242" t="str">
            <v>UN</v>
          </cell>
          <cell r="E8242">
            <v>0</v>
          </cell>
        </row>
        <row r="8243">
          <cell r="B8243" t="str">
            <v>531167</v>
          </cell>
          <cell r="C8243" t="str">
            <v>TE 90º C/ ROSCA PVC - D=1"</v>
          </cell>
          <cell r="D8243" t="str">
            <v>UN</v>
          </cell>
          <cell r="E8243">
            <v>4.03</v>
          </cell>
        </row>
        <row r="8244">
          <cell r="B8244" t="str">
            <v>531168</v>
          </cell>
          <cell r="C8244" t="str">
            <v>TE 90º C/ ROSCA PVC - D=1 1/4"</v>
          </cell>
          <cell r="D8244" t="str">
            <v>UN</v>
          </cell>
          <cell r="E8244">
            <v>0</v>
          </cell>
        </row>
        <row r="8245">
          <cell r="B8245" t="str">
            <v>531169</v>
          </cell>
          <cell r="C8245" t="str">
            <v>TE 90º C/ ROSCA PVC - D=1 1/2"</v>
          </cell>
          <cell r="D8245" t="str">
            <v>UN</v>
          </cell>
          <cell r="E8245">
            <v>0</v>
          </cell>
        </row>
        <row r="8246">
          <cell r="B8246" t="str">
            <v>531170</v>
          </cell>
          <cell r="C8246" t="str">
            <v>TE 90º C/ ROSCA PVC - D=2"</v>
          </cell>
          <cell r="D8246" t="str">
            <v>UN</v>
          </cell>
          <cell r="E8246">
            <v>18.04</v>
          </cell>
        </row>
        <row r="8247">
          <cell r="B8247" t="str">
            <v>531171</v>
          </cell>
          <cell r="C8247" t="str">
            <v>TE DE RED 90º C/ ROSCA - D=3/4" X 1/2"</v>
          </cell>
          <cell r="D8247" t="str">
            <v>UN</v>
          </cell>
          <cell r="E8247">
            <v>0</v>
          </cell>
        </row>
        <row r="8248">
          <cell r="B8248" t="str">
            <v>531172</v>
          </cell>
          <cell r="C8248" t="str">
            <v>TE DE RED 90º C/ ROSCA - D=1 1/2" X 3/4"</v>
          </cell>
          <cell r="D8248" t="str">
            <v>UN</v>
          </cell>
          <cell r="E8248">
            <v>0</v>
          </cell>
        </row>
        <row r="8249">
          <cell r="B8249" t="str">
            <v>531173</v>
          </cell>
          <cell r="C8249" t="str">
            <v>TE DE RED 90º C/ ROSCA - D=1" X 3/4"</v>
          </cell>
          <cell r="D8249" t="str">
            <v>UN</v>
          </cell>
          <cell r="E8249">
            <v>3.95</v>
          </cell>
        </row>
        <row r="8250">
          <cell r="B8250" t="str">
            <v>531174</v>
          </cell>
          <cell r="C8250" t="str">
            <v>TUBO DE PVC BRANCO ROSCAVEL - D=1/2"</v>
          </cell>
          <cell r="D8250" t="str">
            <v>M</v>
          </cell>
          <cell r="E8250">
            <v>2</v>
          </cell>
        </row>
        <row r="8251">
          <cell r="B8251" t="str">
            <v>531175</v>
          </cell>
          <cell r="C8251" t="str">
            <v>TUBO DE PVC BRANCO ROSCAVEL - D=3/4"</v>
          </cell>
          <cell r="D8251" t="str">
            <v>M</v>
          </cell>
          <cell r="E8251">
            <v>2.56</v>
          </cell>
        </row>
        <row r="8252">
          <cell r="B8252" t="str">
            <v>531176</v>
          </cell>
          <cell r="C8252" t="str">
            <v>TUBO DE PVC BRANCO ROSCAVEL - D=1"</v>
          </cell>
          <cell r="D8252" t="str">
            <v>M</v>
          </cell>
          <cell r="E8252">
            <v>4.0999999999999996</v>
          </cell>
        </row>
        <row r="8253">
          <cell r="B8253" t="str">
            <v>531177</v>
          </cell>
          <cell r="C8253" t="str">
            <v>TUBO DE PVC BRANCO ROSCAVEL - D=1 1/4"</v>
          </cell>
          <cell r="D8253" t="str">
            <v>M</v>
          </cell>
          <cell r="E8253">
            <v>6.25</v>
          </cell>
        </row>
        <row r="8254">
          <cell r="B8254" t="str">
            <v>531178</v>
          </cell>
          <cell r="C8254" t="str">
            <v>TUBO DE PVC BRANCO ROSCAVEL - D=1 1/2"</v>
          </cell>
          <cell r="D8254" t="str">
            <v>M</v>
          </cell>
          <cell r="E8254">
            <v>7.79</v>
          </cell>
        </row>
        <row r="8255">
          <cell r="B8255" t="str">
            <v>531179</v>
          </cell>
          <cell r="C8255" t="str">
            <v>TUBO DE PVC BRANCO ROSCAVEL - D=2"</v>
          </cell>
          <cell r="D8255" t="str">
            <v>M</v>
          </cell>
          <cell r="E8255">
            <v>11.22</v>
          </cell>
        </row>
        <row r="8256">
          <cell r="B8256" t="str">
            <v>531180</v>
          </cell>
          <cell r="C8256" t="str">
            <v>TUBO DE PVC BRANCO ROSCAVEL - D=2 1/2"</v>
          </cell>
          <cell r="D8256" t="str">
            <v>M</v>
          </cell>
          <cell r="E8256">
            <v>14.48</v>
          </cell>
        </row>
        <row r="8257">
          <cell r="B8257" t="str">
            <v>531181</v>
          </cell>
          <cell r="C8257" t="str">
            <v>TUBO DE PVC BRANCO ROSCAVEL - D=3"</v>
          </cell>
          <cell r="D8257" t="str">
            <v>M</v>
          </cell>
          <cell r="E8257">
            <v>18.440000000000001</v>
          </cell>
        </row>
        <row r="8258">
          <cell r="B8258" t="str">
            <v>531182</v>
          </cell>
          <cell r="C8258" t="str">
            <v>TUBO DE PVC BRANCO ROSCAVEL - D=4"</v>
          </cell>
          <cell r="D8258" t="str">
            <v>M</v>
          </cell>
          <cell r="E8258">
            <v>25.19</v>
          </cell>
        </row>
        <row r="8259">
          <cell r="B8259" t="str">
            <v>531183</v>
          </cell>
          <cell r="C8259" t="str">
            <v>TUBO DE PVC BRANCO ROSCAVEL - D=5"</v>
          </cell>
          <cell r="D8259" t="str">
            <v>M</v>
          </cell>
          <cell r="E8259">
            <v>26.58</v>
          </cell>
        </row>
        <row r="8260">
          <cell r="B8260" t="str">
            <v>531184</v>
          </cell>
          <cell r="C8260" t="str">
            <v>TUBO DE PVC BRANCO ROSCAVEL - D=6"X 5 MM</v>
          </cell>
          <cell r="D8260" t="str">
            <v>M</v>
          </cell>
          <cell r="E8260">
            <v>30.31</v>
          </cell>
        </row>
        <row r="8261">
          <cell r="B8261" t="str">
            <v>531185</v>
          </cell>
          <cell r="C8261" t="str">
            <v>UNIAO C/ ROSCA PVC - D=1/2"</v>
          </cell>
          <cell r="D8261" t="str">
            <v>UN</v>
          </cell>
          <cell r="E8261">
            <v>0</v>
          </cell>
        </row>
        <row r="8262">
          <cell r="B8262" t="str">
            <v>531186</v>
          </cell>
          <cell r="C8262" t="str">
            <v>UNIAO C/ ROSCA PVC - D=3/4"</v>
          </cell>
          <cell r="D8262" t="str">
            <v>UN</v>
          </cell>
          <cell r="E8262">
            <v>0</v>
          </cell>
        </row>
        <row r="8263">
          <cell r="B8263" t="str">
            <v>531187</v>
          </cell>
          <cell r="C8263" t="str">
            <v>UNIAO C/ ROSCA PVC - D=1"</v>
          </cell>
          <cell r="D8263" t="str">
            <v>UN</v>
          </cell>
          <cell r="E8263">
            <v>7.45</v>
          </cell>
        </row>
        <row r="8264">
          <cell r="B8264" t="str">
            <v>531188</v>
          </cell>
          <cell r="C8264" t="str">
            <v>UNIAO C/ ROSCA PVC - D=1 1/4"</v>
          </cell>
          <cell r="D8264" t="str">
            <v>UN</v>
          </cell>
          <cell r="E8264">
            <v>0</v>
          </cell>
        </row>
        <row r="8265">
          <cell r="B8265" t="str">
            <v>531189</v>
          </cell>
          <cell r="C8265" t="str">
            <v>UNIAO C/ ROSCA PVC - D=1 1/2"</v>
          </cell>
          <cell r="D8265" t="str">
            <v>UN</v>
          </cell>
          <cell r="E8265">
            <v>0</v>
          </cell>
        </row>
        <row r="8266">
          <cell r="B8266" t="str">
            <v>531190</v>
          </cell>
          <cell r="C8266" t="str">
            <v>UNIAO C/ ROSCA PVC - D=2"</v>
          </cell>
          <cell r="D8266" t="str">
            <v>UN</v>
          </cell>
          <cell r="E8266">
            <v>31.7</v>
          </cell>
        </row>
        <row r="8267">
          <cell r="B8267" t="str">
            <v>531191</v>
          </cell>
          <cell r="C8267" t="str">
            <v>UNIAO C/ ROSCA PVC - D=2 1/2"</v>
          </cell>
          <cell r="D8267" t="str">
            <v>UN</v>
          </cell>
          <cell r="E8267">
            <v>0</v>
          </cell>
        </row>
        <row r="8268">
          <cell r="B8268" t="str">
            <v>531192</v>
          </cell>
          <cell r="C8268" t="str">
            <v>UNIAO C/ ROSCA PVC - D=3"</v>
          </cell>
          <cell r="D8268" t="str">
            <v>UN</v>
          </cell>
          <cell r="E8268">
            <v>0</v>
          </cell>
        </row>
        <row r="8269">
          <cell r="B8269" t="str">
            <v>531193</v>
          </cell>
          <cell r="C8269" t="str">
            <v>UNIAO C/ ROSCA PVC - D=4"</v>
          </cell>
          <cell r="D8269" t="str">
            <v>UN</v>
          </cell>
          <cell r="E8269">
            <v>123.66</v>
          </cell>
        </row>
        <row r="8270">
          <cell r="B8270" t="str">
            <v>531194</v>
          </cell>
          <cell r="C8270" t="str">
            <v>ADAPTADOR PVC P/SIFAO METALICO - D=1 1/2"x40 MM</v>
          </cell>
          <cell r="D8270" t="str">
            <v>UN</v>
          </cell>
          <cell r="E8270">
            <v>0</v>
          </cell>
        </row>
        <row r="8271">
          <cell r="B8271" t="str">
            <v>531195</v>
          </cell>
          <cell r="C8271" t="str">
            <v>ADAPTADOR PVC P/SIFAO - D=2 1/4" X 40 MM</v>
          </cell>
          <cell r="D8271" t="str">
            <v>UN</v>
          </cell>
          <cell r="E8271">
            <v>0</v>
          </cell>
        </row>
        <row r="8272">
          <cell r="B8272" t="str">
            <v>531196</v>
          </cell>
          <cell r="C8272" t="str">
            <v>ADAPTADOR PVC P/ VALV DE PIA E LAV - D=40 MM</v>
          </cell>
          <cell r="D8272" t="str">
            <v>UN</v>
          </cell>
          <cell r="E8272">
            <v>0</v>
          </cell>
        </row>
        <row r="8273">
          <cell r="B8273" t="str">
            <v>531197</v>
          </cell>
          <cell r="C8273" t="str">
            <v>COLAR TOMADA PVC C/TR ROSCA-BUCHA - D=60MMx1/2"</v>
          </cell>
          <cell r="D8273" t="str">
            <v>UN</v>
          </cell>
          <cell r="E8273">
            <v>0</v>
          </cell>
        </row>
        <row r="8274">
          <cell r="B8274" t="str">
            <v>531198</v>
          </cell>
          <cell r="C8274" t="str">
            <v>COLAR TOMADA PVC C/TR ROSCA-BUCHA - D=60MMx3/4"</v>
          </cell>
          <cell r="D8274" t="str">
            <v>UN</v>
          </cell>
          <cell r="E8274">
            <v>6.43</v>
          </cell>
        </row>
        <row r="8275">
          <cell r="B8275" t="str">
            <v>531199</v>
          </cell>
          <cell r="C8275" t="str">
            <v>COLAR TOMADA PVC C/TR ROSCA-BUCHA - D=75MMx1/2"</v>
          </cell>
          <cell r="D8275" t="str">
            <v>UN</v>
          </cell>
          <cell r="E8275">
            <v>0</v>
          </cell>
        </row>
        <row r="8276">
          <cell r="B8276" t="str">
            <v>531201</v>
          </cell>
          <cell r="C8276" t="str">
            <v>COLAR TOMADA PVC C/TR ROSCA-BUCHA - D=75MMx3/4"</v>
          </cell>
          <cell r="D8276" t="str">
            <v>UN</v>
          </cell>
          <cell r="E8276">
            <v>0</v>
          </cell>
        </row>
        <row r="8277">
          <cell r="B8277" t="str">
            <v>531202</v>
          </cell>
          <cell r="C8277" t="str">
            <v>COLAR TOMADA PVC C/TR ROSCA-BUCHA - D=85MMx1/2"</v>
          </cell>
          <cell r="D8277" t="str">
            <v>UN</v>
          </cell>
          <cell r="E8277">
            <v>0</v>
          </cell>
        </row>
        <row r="8278">
          <cell r="B8278" t="str">
            <v>531203</v>
          </cell>
          <cell r="C8278" t="str">
            <v>COLAR TOMADA PVC C/TR ROSCA-BUCHA - D=85MMx3/4"</v>
          </cell>
          <cell r="D8278" t="str">
            <v>UN</v>
          </cell>
          <cell r="E8278">
            <v>8.69</v>
          </cell>
        </row>
        <row r="8279">
          <cell r="B8279" t="str">
            <v>531204</v>
          </cell>
          <cell r="C8279" t="str">
            <v>COLAR TOMADA PVC C/TR ROSCA-BUCHA - D=110MMx1/2"</v>
          </cell>
          <cell r="D8279" t="str">
            <v>UN</v>
          </cell>
          <cell r="E8279">
            <v>0</v>
          </cell>
        </row>
        <row r="8280">
          <cell r="B8280" t="str">
            <v>531205</v>
          </cell>
          <cell r="C8280" t="str">
            <v>COLAR TOMADA PVC C/TR ROSCA-BUCHA - D=110MMx3/4"</v>
          </cell>
          <cell r="D8280" t="str">
            <v>UN</v>
          </cell>
          <cell r="E8280">
            <v>9.9</v>
          </cell>
        </row>
        <row r="8281">
          <cell r="B8281" t="str">
            <v>531206</v>
          </cell>
          <cell r="C8281" t="str">
            <v>COLAR TOMADA PVC C/TR E SAIDA ROSC - D=110MMx1/2"</v>
          </cell>
          <cell r="D8281" t="str">
            <v>UN</v>
          </cell>
          <cell r="E8281">
            <v>0</v>
          </cell>
        </row>
        <row r="8282">
          <cell r="B8282" t="str">
            <v>531207</v>
          </cell>
          <cell r="C8282" t="str">
            <v>COLAR TOMADA PVC C/TR E SAIDA ROSC - D=110MMx3/4"</v>
          </cell>
          <cell r="D8282" t="str">
            <v>UN</v>
          </cell>
          <cell r="E8282">
            <v>6.89</v>
          </cell>
        </row>
        <row r="8283">
          <cell r="B8283" t="str">
            <v>531208</v>
          </cell>
          <cell r="C8283" t="str">
            <v>COLAR TOMADA PVC C/TR E SAIDA ROSC - D=32MMx1/2"</v>
          </cell>
          <cell r="D8283" t="str">
            <v>UN</v>
          </cell>
          <cell r="E8283">
            <v>0</v>
          </cell>
        </row>
        <row r="8284">
          <cell r="B8284" t="str">
            <v>531209</v>
          </cell>
          <cell r="C8284" t="str">
            <v>COLAR TOMADA PVC C/TR E SAIDA ROSC - D=32MMx3/4"</v>
          </cell>
          <cell r="D8284" t="str">
            <v>UN</v>
          </cell>
          <cell r="E8284">
            <v>3.43</v>
          </cell>
        </row>
        <row r="8285">
          <cell r="B8285" t="str">
            <v>531210</v>
          </cell>
          <cell r="C8285" t="str">
            <v>COLAR TOMADA PVC C/TR E SAIDA ROSC - D=40MMx1/2"</v>
          </cell>
          <cell r="D8285" t="str">
            <v>UN</v>
          </cell>
          <cell r="E8285">
            <v>0</v>
          </cell>
        </row>
        <row r="8286">
          <cell r="B8286" t="str">
            <v>531211</v>
          </cell>
          <cell r="C8286" t="str">
            <v>COLAR TOMADA PVC C/TR E SAIDA ROSC - D=40MMx3/4"</v>
          </cell>
          <cell r="D8286" t="str">
            <v>UN</v>
          </cell>
          <cell r="E8286">
            <v>0</v>
          </cell>
        </row>
        <row r="8287">
          <cell r="B8287" t="str">
            <v>531212</v>
          </cell>
          <cell r="C8287" t="str">
            <v>COLAR TOMADA PVC C/TR E SAIDA ROSC - D=50MMx1/2"</v>
          </cell>
          <cell r="D8287" t="str">
            <v>UN</v>
          </cell>
          <cell r="E8287">
            <v>0</v>
          </cell>
        </row>
        <row r="8288">
          <cell r="B8288" t="str">
            <v>531213</v>
          </cell>
          <cell r="C8288" t="str">
            <v>COLAR TOMADA PVC C/TR E SAIDA ROSC - D=50MMx3/4"</v>
          </cell>
          <cell r="D8288" t="str">
            <v>UN</v>
          </cell>
          <cell r="E8288">
            <v>0</v>
          </cell>
        </row>
        <row r="8289">
          <cell r="B8289" t="str">
            <v>531214</v>
          </cell>
          <cell r="C8289" t="str">
            <v>COLAR TOMADA PVC C/TR E SAIDA ROSC - D=60MMx1/2"</v>
          </cell>
          <cell r="D8289" t="str">
            <v>UN</v>
          </cell>
          <cell r="E8289">
            <v>0</v>
          </cell>
        </row>
        <row r="8290">
          <cell r="B8290" t="str">
            <v>531215</v>
          </cell>
          <cell r="C8290" t="str">
            <v>COLAR TOMADA PVC C/TR E SAIDA ROSC - D=75MMx1/2"</v>
          </cell>
          <cell r="D8290" t="str">
            <v>UN</v>
          </cell>
          <cell r="E8290">
            <v>0</v>
          </cell>
        </row>
        <row r="8291">
          <cell r="B8291" t="str">
            <v>531216</v>
          </cell>
          <cell r="C8291" t="str">
            <v>COLAR TOMADA PVC C/TR E SAIDA ROSC - D=75MMx3/4"</v>
          </cell>
          <cell r="D8291" t="str">
            <v>UN</v>
          </cell>
          <cell r="E8291">
            <v>0</v>
          </cell>
        </row>
        <row r="8292">
          <cell r="B8292" t="str">
            <v>531217</v>
          </cell>
          <cell r="C8292" t="str">
            <v>COLAR TOMADA PVC C/TR E SAIDA ROSC - D=85MMx1/2"</v>
          </cell>
          <cell r="D8292" t="str">
            <v>UN</v>
          </cell>
          <cell r="E8292">
            <v>0</v>
          </cell>
        </row>
        <row r="8293">
          <cell r="B8293" t="str">
            <v>531218</v>
          </cell>
          <cell r="C8293" t="str">
            <v>COLAR TOMADA PVC C/TR E SAIDA ROSC - D=85MMx3/4"</v>
          </cell>
          <cell r="D8293" t="str">
            <v>UN</v>
          </cell>
          <cell r="E8293">
            <v>7.03</v>
          </cell>
        </row>
        <row r="8294">
          <cell r="B8294" t="str">
            <v>531219</v>
          </cell>
          <cell r="C8294" t="str">
            <v>COLAR TOMADA PVC C/TR E SAIDA ROSC - D=60MMx3/4"</v>
          </cell>
          <cell r="D8294" t="str">
            <v>UN</v>
          </cell>
          <cell r="E8294">
            <v>4.5999999999999996</v>
          </cell>
        </row>
        <row r="8295">
          <cell r="B8295" t="str">
            <v>531220</v>
          </cell>
          <cell r="C8295" t="str">
            <v>TUBETE PVC P/HIDROM C/BUCHA DE LATAO - D=1/2"</v>
          </cell>
          <cell r="D8295" t="str">
            <v>UN</v>
          </cell>
          <cell r="E8295">
            <v>3.32</v>
          </cell>
        </row>
        <row r="8296">
          <cell r="B8296" t="str">
            <v>531221</v>
          </cell>
          <cell r="C8296" t="str">
            <v>TUBETE PVC P/HIDROM S/BUCHA DE LATAO - D=1/2"</v>
          </cell>
          <cell r="D8296" t="str">
            <v>UN</v>
          </cell>
          <cell r="E8296">
            <v>1.25</v>
          </cell>
        </row>
        <row r="8297">
          <cell r="B8297" t="str">
            <v>531222</v>
          </cell>
          <cell r="C8297" t="str">
            <v>TUBETE PVC P/HIDROM S/BUCHA DE LATAO - D=3/4"</v>
          </cell>
          <cell r="D8297" t="str">
            <v>UN</v>
          </cell>
          <cell r="E8297">
            <v>0</v>
          </cell>
        </row>
        <row r="8298">
          <cell r="B8298" t="str">
            <v>531223</v>
          </cell>
          <cell r="C8298" t="str">
            <v>TUBETE LONGO PVC P/HIDR S/BUCHA DE LATAO-D=3/4"</v>
          </cell>
          <cell r="D8298" t="str">
            <v>UN</v>
          </cell>
          <cell r="E8298">
            <v>0</v>
          </cell>
        </row>
        <row r="8299">
          <cell r="B8299" t="str">
            <v>531224</v>
          </cell>
          <cell r="C8299" t="str">
            <v>KIT CAVALETE PVC SABESP - D=3/4"</v>
          </cell>
          <cell r="D8299" t="str">
            <v>UN</v>
          </cell>
          <cell r="E8299">
            <v>38.799999999999997</v>
          </cell>
        </row>
        <row r="8300">
          <cell r="B8300" t="str">
            <v>531225</v>
          </cell>
          <cell r="C8300" t="str">
            <v>REGISTRO DE PASSEIO P/PEAD - D=20 MM</v>
          </cell>
          <cell r="D8300" t="str">
            <v>UN</v>
          </cell>
          <cell r="E8300">
            <v>5.82</v>
          </cell>
        </row>
        <row r="8301">
          <cell r="B8301" t="str">
            <v>531226</v>
          </cell>
          <cell r="C8301" t="str">
            <v>TUBO PEAD (NTS 048) - D=20 X 2,0 MM</v>
          </cell>
          <cell r="D8301" t="str">
            <v>M</v>
          </cell>
          <cell r="E8301">
            <v>1.88</v>
          </cell>
        </row>
        <row r="8302">
          <cell r="B8302" t="str">
            <v>531227</v>
          </cell>
          <cell r="C8302" t="str">
            <v>TUBO PEAD (NTS 048) - D=32 X 3,0 MM</v>
          </cell>
          <cell r="D8302" t="str">
            <v>M</v>
          </cell>
          <cell r="E8302">
            <v>3.65</v>
          </cell>
        </row>
        <row r="8303">
          <cell r="B8303" t="str">
            <v>531228</v>
          </cell>
          <cell r="C8303" t="str">
            <v>TUBO EM PEAD P=10KG/CM2 - D.E.63MMX5,80MM ESPESS.</v>
          </cell>
          <cell r="D8303" t="str">
            <v>M</v>
          </cell>
          <cell r="E8303">
            <v>11.52</v>
          </cell>
        </row>
        <row r="8304">
          <cell r="B8304" t="str">
            <v>531229</v>
          </cell>
          <cell r="C8304" t="str">
            <v>TUBO EM PEAD P=10KG/CM2 D.E.125MMX11,40MM ESPESS.</v>
          </cell>
          <cell r="D8304" t="str">
            <v>M</v>
          </cell>
          <cell r="E8304">
            <v>0</v>
          </cell>
        </row>
        <row r="8305">
          <cell r="B8305" t="str">
            <v>531230</v>
          </cell>
          <cell r="C8305" t="str">
            <v>TE 90 GR EM PEAD P=10KG/CM2 - D.E. 63MMX63MM</v>
          </cell>
          <cell r="D8305" t="str">
            <v>UN</v>
          </cell>
          <cell r="E8305">
            <v>0</v>
          </cell>
        </row>
        <row r="8306">
          <cell r="B8306" t="str">
            <v>531231</v>
          </cell>
          <cell r="C8306" t="str">
            <v>TE 90 GR EM PEAD P=10KG/CM2 - D.E.125MMX125MM</v>
          </cell>
          <cell r="D8306" t="str">
            <v>UN</v>
          </cell>
          <cell r="E8306">
            <v>0</v>
          </cell>
        </row>
        <row r="8307">
          <cell r="B8307" t="str">
            <v>531232</v>
          </cell>
          <cell r="C8307" t="str">
            <v>UNIAO P/PEAD - D=20 MM</v>
          </cell>
          <cell r="D8307" t="str">
            <v>UN</v>
          </cell>
          <cell r="E8307">
            <v>5.26</v>
          </cell>
        </row>
        <row r="8308">
          <cell r="B8308" t="str">
            <v>531233</v>
          </cell>
          <cell r="C8308" t="str">
            <v>UNIAO P/ TUBO PEAD 32MM</v>
          </cell>
          <cell r="D8308" t="str">
            <v>UN</v>
          </cell>
          <cell r="E8308">
            <v>0</v>
          </cell>
        </row>
        <row r="8309">
          <cell r="B8309" t="str">
            <v>531234</v>
          </cell>
          <cell r="C8309" t="str">
            <v>UNIAO P/ TUBO PEAD CAPEADA 32MM</v>
          </cell>
          <cell r="D8309" t="str">
            <v>UN</v>
          </cell>
          <cell r="E8309">
            <v>0</v>
          </cell>
        </row>
        <row r="8310">
          <cell r="B8310" t="str">
            <v>531235</v>
          </cell>
          <cell r="C8310" t="str">
            <v>ADAPTADOR C/REGISTRO P/PEAD - D=20MM X 3/4"</v>
          </cell>
          <cell r="D8310" t="str">
            <v>UN</v>
          </cell>
          <cell r="E8310">
            <v>4.99</v>
          </cell>
        </row>
        <row r="8311">
          <cell r="B8311" t="str">
            <v>531236</v>
          </cell>
          <cell r="C8311" t="str">
            <v>ADAPTADOR P/PEAD - D=20MM X 1/2"</v>
          </cell>
          <cell r="D8311" t="str">
            <v>UN</v>
          </cell>
          <cell r="E8311">
            <v>1.07</v>
          </cell>
        </row>
        <row r="8312">
          <cell r="B8312" t="str">
            <v>531237</v>
          </cell>
          <cell r="C8312" t="str">
            <v>ADAPTADOR P/PEAD - D=32MM X 1"</v>
          </cell>
          <cell r="D8312" t="str">
            <v>UN</v>
          </cell>
          <cell r="E8312">
            <v>4.01</v>
          </cell>
        </row>
        <row r="8313">
          <cell r="B8313" t="str">
            <v>531238</v>
          </cell>
          <cell r="C8313" t="str">
            <v>ADAPTADOR P/ PEAD - D=20MM X 3/4" (25 MM)</v>
          </cell>
          <cell r="D8313" t="str">
            <v>UN</v>
          </cell>
          <cell r="E8313">
            <v>1.48</v>
          </cell>
        </row>
        <row r="8314">
          <cell r="B8314" t="str">
            <v>531239</v>
          </cell>
          <cell r="C8314" t="str">
            <v>ADAPTADOR PVC PBA BOLSA/ROSCA - DE=60 MM</v>
          </cell>
          <cell r="D8314" t="str">
            <v>UN</v>
          </cell>
          <cell r="E8314">
            <v>6.65</v>
          </cell>
        </row>
        <row r="8315">
          <cell r="B8315" t="str">
            <v>531240</v>
          </cell>
          <cell r="C8315" t="str">
            <v>ADAPTADOR PVC PBA BOLSA/ROSCA - DE=85 MM</v>
          </cell>
          <cell r="D8315" t="str">
            <v>UN</v>
          </cell>
          <cell r="E8315">
            <v>0</v>
          </cell>
        </row>
        <row r="8316">
          <cell r="B8316" t="str">
            <v>531241</v>
          </cell>
          <cell r="C8316" t="str">
            <v>ADAPTADOR PVC PBA BOLSA/ROSCA - DE=110 MM</v>
          </cell>
          <cell r="D8316" t="str">
            <v>UN</v>
          </cell>
          <cell r="E8316">
            <v>22.18</v>
          </cell>
        </row>
        <row r="8317">
          <cell r="B8317" t="str">
            <v>531242</v>
          </cell>
          <cell r="C8317" t="str">
            <v>ADAPTADOR PVC PBA PONTA/ROSCA - DE=60 MM</v>
          </cell>
          <cell r="D8317" t="str">
            <v>UN</v>
          </cell>
          <cell r="E8317">
            <v>3.36</v>
          </cell>
        </row>
        <row r="8318">
          <cell r="B8318" t="str">
            <v>531243</v>
          </cell>
          <cell r="C8318" t="str">
            <v>ADAPTADOR PVC PBA PONTA/ROSCA - DE=85 MM</v>
          </cell>
          <cell r="D8318" t="str">
            <v>UN</v>
          </cell>
          <cell r="E8318">
            <v>0</v>
          </cell>
        </row>
        <row r="8319">
          <cell r="B8319" t="str">
            <v>531244</v>
          </cell>
          <cell r="C8319" t="str">
            <v>ADAPTADOR PVC PBA PONTA/ROSCA - DE=110 MM</v>
          </cell>
          <cell r="D8319" t="str">
            <v>UN</v>
          </cell>
          <cell r="E8319">
            <v>17.18</v>
          </cell>
        </row>
        <row r="8320">
          <cell r="B8320" t="str">
            <v>531245</v>
          </cell>
          <cell r="C8320" t="str">
            <v>ADAPTADOR PVC JE A BOLSA FF JE DE=60 MM</v>
          </cell>
          <cell r="D8320" t="str">
            <v>UN</v>
          </cell>
          <cell r="E8320">
            <v>4.9400000000000004</v>
          </cell>
        </row>
        <row r="8321">
          <cell r="B8321" t="str">
            <v>531246</v>
          </cell>
          <cell r="C8321" t="str">
            <v>ADAPTADOR PVC JE A BOLSA FF JE DE=85 MM</v>
          </cell>
          <cell r="D8321" t="str">
            <v>UN</v>
          </cell>
          <cell r="E8321">
            <v>0</v>
          </cell>
        </row>
        <row r="8322">
          <cell r="B8322" t="str">
            <v>531247</v>
          </cell>
          <cell r="C8322" t="str">
            <v>ADAPTADOR PVC JE A BOLSA FF JE DE=110 MM</v>
          </cell>
          <cell r="D8322" t="str">
            <v>UN</v>
          </cell>
          <cell r="E8322">
            <v>20.92</v>
          </cell>
        </row>
        <row r="8323">
          <cell r="B8323" t="str">
            <v>531248</v>
          </cell>
          <cell r="C8323" t="str">
            <v>ANEL DE BORRACHA PBA - DE=60 MM</v>
          </cell>
          <cell r="D8323" t="str">
            <v>UN</v>
          </cell>
          <cell r="E8323">
            <v>0</v>
          </cell>
        </row>
        <row r="8324">
          <cell r="B8324" t="str">
            <v>531249</v>
          </cell>
          <cell r="C8324" t="str">
            <v>ANEL DE BORRACHA PBA - DE=75 MM</v>
          </cell>
          <cell r="D8324" t="str">
            <v>UN</v>
          </cell>
          <cell r="E8324">
            <v>0</v>
          </cell>
        </row>
        <row r="8325">
          <cell r="B8325" t="str">
            <v>531250</v>
          </cell>
          <cell r="C8325" t="str">
            <v>ANEL DE BORRACHA PBA - DE=85 MM</v>
          </cell>
          <cell r="D8325" t="str">
            <v>UN</v>
          </cell>
          <cell r="E8325">
            <v>0</v>
          </cell>
        </row>
        <row r="8326">
          <cell r="B8326" t="str">
            <v>531251</v>
          </cell>
          <cell r="C8326" t="str">
            <v>ANEL DE BORRACHA PBA - DE=110 MM</v>
          </cell>
          <cell r="D8326" t="str">
            <v>UN</v>
          </cell>
          <cell r="E8326">
            <v>0</v>
          </cell>
        </row>
        <row r="8327">
          <cell r="B8327" t="str">
            <v>531252</v>
          </cell>
          <cell r="C8327" t="str">
            <v>CAP PVC PBA - DE=60 MM</v>
          </cell>
          <cell r="D8327" t="str">
            <v>UN</v>
          </cell>
          <cell r="E8327">
            <v>2.44</v>
          </cell>
        </row>
        <row r="8328">
          <cell r="B8328" t="str">
            <v>531253</v>
          </cell>
          <cell r="C8328" t="str">
            <v>CAP PVC PBA - DE=85 MM</v>
          </cell>
          <cell r="D8328" t="str">
            <v>UN</v>
          </cell>
          <cell r="E8328">
            <v>6.08</v>
          </cell>
        </row>
        <row r="8329">
          <cell r="B8329" t="str">
            <v>531254</v>
          </cell>
          <cell r="C8329" t="str">
            <v>CAP PVC PBA - DE=110 MM</v>
          </cell>
          <cell r="D8329" t="str">
            <v>UN</v>
          </cell>
          <cell r="E8329">
            <v>11.68</v>
          </cell>
        </row>
        <row r="8330">
          <cell r="B8330" t="str">
            <v>531255</v>
          </cell>
          <cell r="C8330" t="str">
            <v>CURVA 22º 30 PVC PBA - DE=60 MM</v>
          </cell>
          <cell r="D8330" t="str">
            <v>UN</v>
          </cell>
          <cell r="E8330">
            <v>10.7</v>
          </cell>
        </row>
        <row r="8331">
          <cell r="B8331" t="str">
            <v>531256</v>
          </cell>
          <cell r="C8331" t="str">
            <v>CURVA 22º 30 PVC PBA - DE=85 MM</v>
          </cell>
          <cell r="D8331" t="str">
            <v>UN</v>
          </cell>
          <cell r="E8331">
            <v>0</v>
          </cell>
        </row>
        <row r="8332">
          <cell r="B8332" t="str">
            <v>531257</v>
          </cell>
          <cell r="C8332" t="str">
            <v>CURVA 22º 30 PVC PBA - DE=110 MM</v>
          </cell>
          <cell r="D8332" t="str">
            <v>UN</v>
          </cell>
          <cell r="E8332">
            <v>45.52</v>
          </cell>
        </row>
        <row r="8333">
          <cell r="B8333" t="str">
            <v>531258</v>
          </cell>
          <cell r="C8333" t="str">
            <v>CURVA 45º PVC PBA - DE=60 MM</v>
          </cell>
          <cell r="D8333" t="str">
            <v>UN</v>
          </cell>
          <cell r="E8333">
            <v>10.09</v>
          </cell>
        </row>
        <row r="8334">
          <cell r="B8334" t="str">
            <v>531259</v>
          </cell>
          <cell r="C8334" t="str">
            <v>CURVA 45º PVC PBA - DE=85 MM</v>
          </cell>
          <cell r="D8334" t="str">
            <v>UN</v>
          </cell>
          <cell r="E8334">
            <v>0</v>
          </cell>
        </row>
        <row r="8335">
          <cell r="B8335" t="str">
            <v>531260</v>
          </cell>
          <cell r="C8335" t="str">
            <v>CURVA 45º PVC PBA - DE=110 MM</v>
          </cell>
          <cell r="D8335" t="str">
            <v>UN</v>
          </cell>
          <cell r="E8335">
            <v>43.02</v>
          </cell>
        </row>
        <row r="8336">
          <cell r="B8336" t="str">
            <v>531261</v>
          </cell>
          <cell r="C8336" t="str">
            <v>CURVA 90º PVC PBA - DE=60 MM</v>
          </cell>
          <cell r="D8336" t="str">
            <v>UN</v>
          </cell>
          <cell r="E8336">
            <v>10.27</v>
          </cell>
        </row>
        <row r="8337">
          <cell r="B8337" t="str">
            <v>531262</v>
          </cell>
          <cell r="C8337" t="str">
            <v>CURVA 90º PVC PBA - DE=85 MM</v>
          </cell>
          <cell r="D8337" t="str">
            <v>UN</v>
          </cell>
          <cell r="E8337">
            <v>0</v>
          </cell>
        </row>
        <row r="8338">
          <cell r="B8338" t="str">
            <v>531263</v>
          </cell>
          <cell r="C8338" t="str">
            <v>CURVA 90º PVC PBA - DE=110 MM</v>
          </cell>
          <cell r="D8338" t="str">
            <v>UN</v>
          </cell>
          <cell r="E8338">
            <v>50.58</v>
          </cell>
        </row>
        <row r="8339">
          <cell r="B8339" t="str">
            <v>531264</v>
          </cell>
          <cell r="C8339" t="str">
            <v>CRUZETA PVC PBA - DE=60 MM</v>
          </cell>
          <cell r="D8339" t="str">
            <v>UN</v>
          </cell>
          <cell r="E8339">
            <v>8.0299999999999994</v>
          </cell>
        </row>
        <row r="8340">
          <cell r="B8340" t="str">
            <v>531265</v>
          </cell>
          <cell r="C8340" t="str">
            <v>CRUZETA PVC PBA - DE=85 MM</v>
          </cell>
          <cell r="D8340" t="str">
            <v>UN</v>
          </cell>
          <cell r="E8340">
            <v>0</v>
          </cell>
        </row>
        <row r="8341">
          <cell r="B8341" t="str">
            <v>531266</v>
          </cell>
          <cell r="C8341" t="str">
            <v>CRUZETA PVC PBA - DE=110 MM</v>
          </cell>
          <cell r="D8341" t="str">
            <v>UN</v>
          </cell>
          <cell r="E8341">
            <v>41.38</v>
          </cell>
        </row>
        <row r="8342">
          <cell r="B8342" t="str">
            <v>531267</v>
          </cell>
          <cell r="C8342" t="str">
            <v>CRUZETA DE RED PVC PBA - DE=85 X 60 MM</v>
          </cell>
          <cell r="D8342" t="str">
            <v>UN</v>
          </cell>
          <cell r="E8342">
            <v>0</v>
          </cell>
        </row>
        <row r="8343">
          <cell r="B8343" t="str">
            <v>531268</v>
          </cell>
          <cell r="C8343" t="str">
            <v>JUNCAO 45º PVC PBA - DE=60 MM</v>
          </cell>
          <cell r="D8343" t="str">
            <v>UN</v>
          </cell>
          <cell r="E8343">
            <v>8.32</v>
          </cell>
        </row>
        <row r="8344">
          <cell r="B8344" t="str">
            <v>531269</v>
          </cell>
          <cell r="C8344" t="str">
            <v>LUVA DE CORRER PVC PBA - DE=60 MM</v>
          </cell>
          <cell r="D8344" t="str">
            <v>UN</v>
          </cell>
          <cell r="E8344">
            <v>4.3899999999999997</v>
          </cell>
        </row>
        <row r="8345">
          <cell r="B8345" t="str">
            <v>531270</v>
          </cell>
          <cell r="C8345" t="str">
            <v>LUVA DE CORRER PVC PBA - DE=75 MM</v>
          </cell>
          <cell r="D8345" t="str">
            <v>UN</v>
          </cell>
          <cell r="E8345">
            <v>8.6199999999999992</v>
          </cell>
        </row>
        <row r="8346">
          <cell r="B8346" t="str">
            <v>531271</v>
          </cell>
          <cell r="C8346" t="str">
            <v>LUVA DE CORRER PVC PBA - DE=85 MM</v>
          </cell>
          <cell r="D8346" t="str">
            <v>UN</v>
          </cell>
          <cell r="E8346">
            <v>9.76</v>
          </cell>
        </row>
        <row r="8347">
          <cell r="B8347" t="str">
            <v>531272</v>
          </cell>
          <cell r="C8347" t="str">
            <v>LUVA DE CORRER PVC PBA - DE=110 MM</v>
          </cell>
          <cell r="D8347" t="str">
            <v>UN</v>
          </cell>
          <cell r="E8347">
            <v>17.63</v>
          </cell>
        </row>
        <row r="8348">
          <cell r="B8348" t="str">
            <v>531273</v>
          </cell>
          <cell r="C8348" t="str">
            <v>LUVA SIMPLES PVC PBA - DE=60 MM</v>
          </cell>
          <cell r="D8348" t="str">
            <v>UN</v>
          </cell>
          <cell r="E8348">
            <v>8.93</v>
          </cell>
        </row>
        <row r="8349">
          <cell r="B8349" t="str">
            <v>531274</v>
          </cell>
          <cell r="C8349" t="str">
            <v>LUVA SIMPLES PVC PBA - DE=85 MM</v>
          </cell>
          <cell r="D8349" t="str">
            <v>UN</v>
          </cell>
          <cell r="E8349">
            <v>14.28</v>
          </cell>
        </row>
        <row r="8350">
          <cell r="B8350" t="str">
            <v>531275</v>
          </cell>
          <cell r="C8350" t="str">
            <v>LUVA SIMPLES PVC PBA - DE=110 MM</v>
          </cell>
          <cell r="D8350" t="str">
            <v>UN</v>
          </cell>
          <cell r="E8350">
            <v>26.42</v>
          </cell>
        </row>
        <row r="8351">
          <cell r="B8351" t="str">
            <v>531276</v>
          </cell>
          <cell r="C8351" t="str">
            <v>REDUCAO PVC PBA BB - DE=85 X 60 MM</v>
          </cell>
          <cell r="D8351" t="str">
            <v>UN</v>
          </cell>
          <cell r="E8351">
            <v>12.6</v>
          </cell>
        </row>
        <row r="8352">
          <cell r="B8352" t="str">
            <v>531277</v>
          </cell>
          <cell r="C8352" t="str">
            <v>REDUCAO PVC PBA PB - DE=85 X 60 MM</v>
          </cell>
          <cell r="D8352" t="str">
            <v>UN</v>
          </cell>
          <cell r="E8352">
            <v>0</v>
          </cell>
        </row>
        <row r="8353">
          <cell r="B8353" t="str">
            <v>531278</v>
          </cell>
          <cell r="C8353" t="str">
            <v>REDUCAO PVC PBA PB - DE=110 X 60 MM</v>
          </cell>
          <cell r="D8353" t="str">
            <v>UN</v>
          </cell>
          <cell r="E8353">
            <v>9.25</v>
          </cell>
        </row>
        <row r="8354">
          <cell r="B8354" t="str">
            <v>531279</v>
          </cell>
          <cell r="C8354" t="str">
            <v>REDUCAO PVC PBA PB - DE=110 X 85 MM</v>
          </cell>
          <cell r="D8354" t="str">
            <v>UN</v>
          </cell>
          <cell r="E8354">
            <v>0</v>
          </cell>
        </row>
        <row r="8355">
          <cell r="B8355" t="str">
            <v>531280</v>
          </cell>
          <cell r="C8355" t="str">
            <v>TE 90º PVC PBA - DE=60 MM</v>
          </cell>
          <cell r="D8355" t="str">
            <v>UN</v>
          </cell>
          <cell r="E8355">
            <v>7.74</v>
          </cell>
        </row>
        <row r="8356">
          <cell r="B8356" t="str">
            <v>531281</v>
          </cell>
          <cell r="C8356" t="str">
            <v>TE 90º PVC PBA - DE=85 MM</v>
          </cell>
          <cell r="D8356" t="str">
            <v>UN</v>
          </cell>
          <cell r="E8356">
            <v>18.899999999999999</v>
          </cell>
        </row>
        <row r="8357">
          <cell r="B8357" t="str">
            <v>531282</v>
          </cell>
          <cell r="C8357" t="str">
            <v>TE 90º PVC PBA - DE=110 MM</v>
          </cell>
          <cell r="D8357" t="str">
            <v>UN</v>
          </cell>
          <cell r="E8357">
            <v>34.04</v>
          </cell>
        </row>
        <row r="8358">
          <cell r="B8358" t="str">
            <v>531283</v>
          </cell>
          <cell r="C8358" t="str">
            <v>TE DE RED 90º PVC PBA - DE=85 X 60 MM</v>
          </cell>
          <cell r="D8358" t="str">
            <v>UN</v>
          </cell>
          <cell r="E8358">
            <v>16.079999999999998</v>
          </cell>
        </row>
        <row r="8359">
          <cell r="B8359" t="str">
            <v>531284</v>
          </cell>
          <cell r="C8359" t="str">
            <v>TE DE RED 90º PVC PBA - DE=110 X 60 MM</v>
          </cell>
          <cell r="D8359" t="str">
            <v>UN</v>
          </cell>
          <cell r="E8359">
            <v>25.51</v>
          </cell>
        </row>
        <row r="8360">
          <cell r="B8360" t="str">
            <v>531285</v>
          </cell>
          <cell r="C8360" t="str">
            <v>TE DE RED 90º PVC PBA - DE=110 X 85 MM</v>
          </cell>
          <cell r="D8360" t="str">
            <v>UN</v>
          </cell>
          <cell r="E8360">
            <v>0</v>
          </cell>
        </row>
        <row r="8361">
          <cell r="B8361" t="str">
            <v>531286</v>
          </cell>
          <cell r="C8361" t="str">
            <v>TUBO PVC PBA CL 12 - NBR 5647 - DE=60 MM</v>
          </cell>
          <cell r="D8361" t="str">
            <v>M</v>
          </cell>
          <cell r="E8361">
            <v>6.19</v>
          </cell>
        </row>
        <row r="8362">
          <cell r="B8362" t="str">
            <v>531287</v>
          </cell>
          <cell r="C8362" t="str">
            <v>TUBO PVC PBA CL 12 - NBR 5647 - DE=75 MM</v>
          </cell>
          <cell r="D8362" t="str">
            <v>M</v>
          </cell>
          <cell r="E8362">
            <v>11.16</v>
          </cell>
        </row>
        <row r="8363">
          <cell r="B8363" t="str">
            <v>531288</v>
          </cell>
          <cell r="C8363" t="str">
            <v>TUBO PVC PBA CL 12 - NBR 5647 - DE=85 MM</v>
          </cell>
          <cell r="D8363" t="str">
            <v>M</v>
          </cell>
          <cell r="E8363">
            <v>12.61</v>
          </cell>
        </row>
        <row r="8364">
          <cell r="B8364" t="str">
            <v>531289</v>
          </cell>
          <cell r="C8364" t="str">
            <v>TUBO PVC PBA CL 12 - NBR 5647 - DE=110 MM</v>
          </cell>
          <cell r="D8364" t="str">
            <v>M</v>
          </cell>
          <cell r="E8364">
            <v>20.350000000000001</v>
          </cell>
        </row>
        <row r="8365">
          <cell r="B8365" t="str">
            <v>531290</v>
          </cell>
          <cell r="C8365" t="str">
            <v>TUBO PVC PBA CL 15 - NBR 5647 - DE=60 MM</v>
          </cell>
          <cell r="D8365" t="str">
            <v>M</v>
          </cell>
          <cell r="E8365">
            <v>7.43</v>
          </cell>
        </row>
        <row r="8366">
          <cell r="B8366" t="str">
            <v>531291</v>
          </cell>
          <cell r="C8366" t="str">
            <v>TUBO PVC PBA CL 15 - NBR 5647 - DE=75 MM</v>
          </cell>
          <cell r="D8366" t="str">
            <v>M</v>
          </cell>
          <cell r="E8366">
            <v>11.44</v>
          </cell>
        </row>
        <row r="8367">
          <cell r="B8367" t="str">
            <v>531292</v>
          </cell>
          <cell r="C8367" t="str">
            <v>TUBO PVC PBA CL 15 - NBR 5647 - DE=85 MM</v>
          </cell>
          <cell r="D8367" t="str">
            <v>M</v>
          </cell>
          <cell r="E8367">
            <v>14.62</v>
          </cell>
        </row>
        <row r="8368">
          <cell r="B8368" t="str">
            <v>531293</v>
          </cell>
          <cell r="C8368" t="str">
            <v>TUBO PVC PBA CL 15 - NBR 5647 - DE=110 MM</v>
          </cell>
          <cell r="D8368" t="str">
            <v>M</v>
          </cell>
          <cell r="E8368">
            <v>24.53</v>
          </cell>
        </row>
        <row r="8369">
          <cell r="B8369" t="str">
            <v>531294</v>
          </cell>
          <cell r="C8369" t="str">
            <v>TUBO PVC PBA CL 20 - NBR 5647 - DE=60 MM</v>
          </cell>
          <cell r="D8369" t="str">
            <v>M</v>
          </cell>
          <cell r="E8369">
            <v>9.0500000000000007</v>
          </cell>
        </row>
        <row r="8370">
          <cell r="B8370" t="str">
            <v>531295</v>
          </cell>
          <cell r="C8370" t="str">
            <v>TUBO PVC PBA CL 20 - NBR 5647 - DE=75 MM</v>
          </cell>
          <cell r="D8370" t="str">
            <v>M</v>
          </cell>
          <cell r="E8370">
            <v>16.579999999999998</v>
          </cell>
        </row>
        <row r="8371">
          <cell r="B8371" t="str">
            <v>531296</v>
          </cell>
          <cell r="C8371" t="str">
            <v>TUBO PVC PBA CL 20 - NBR 5647 - DE=85 MM</v>
          </cell>
          <cell r="D8371" t="str">
            <v>M</v>
          </cell>
          <cell r="E8371">
            <v>18.2</v>
          </cell>
        </row>
        <row r="8372">
          <cell r="B8372" t="str">
            <v>531297</v>
          </cell>
          <cell r="C8372" t="str">
            <v>TUBO PVC PBA CL 20 - NBR 5647 - DE=110 MM</v>
          </cell>
          <cell r="D8372" t="str">
            <v>M</v>
          </cell>
          <cell r="E8372">
            <v>30.17</v>
          </cell>
        </row>
        <row r="8373">
          <cell r="B8373" t="str">
            <v>531298</v>
          </cell>
          <cell r="C8373" t="str">
            <v>TUBO PVC PB JE CL.15 150 MM</v>
          </cell>
          <cell r="D8373" t="str">
            <v>M</v>
          </cell>
          <cell r="E8373">
            <v>26.47</v>
          </cell>
        </row>
        <row r="8374">
          <cell r="B8374" t="str">
            <v>531299</v>
          </cell>
          <cell r="C8374" t="str">
            <v>ANEL JE DEFOFO - D=100 MM</v>
          </cell>
          <cell r="D8374" t="str">
            <v>UN</v>
          </cell>
          <cell r="E8374">
            <v>2.2200000000000002</v>
          </cell>
        </row>
        <row r="8375">
          <cell r="B8375" t="str">
            <v>531301</v>
          </cell>
          <cell r="C8375" t="str">
            <v>ANEL JE DEFOFO - D=150 MM</v>
          </cell>
          <cell r="D8375" t="str">
            <v>UN</v>
          </cell>
          <cell r="E8375">
            <v>3.6</v>
          </cell>
        </row>
        <row r="8376">
          <cell r="B8376" t="str">
            <v>531302</v>
          </cell>
          <cell r="C8376" t="str">
            <v>ANEL JE DEFOFO - D=200 MM</v>
          </cell>
          <cell r="D8376" t="str">
            <v>UN</v>
          </cell>
          <cell r="E8376">
            <v>5.04</v>
          </cell>
        </row>
        <row r="8377">
          <cell r="B8377" t="str">
            <v>531303</v>
          </cell>
          <cell r="C8377" t="str">
            <v>ANEL JE DEFOFO - D=250 MM</v>
          </cell>
          <cell r="D8377" t="str">
            <v>UN</v>
          </cell>
          <cell r="E8377">
            <v>10.93</v>
          </cell>
        </row>
        <row r="8378">
          <cell r="B8378" t="str">
            <v>531304</v>
          </cell>
          <cell r="C8378" t="str">
            <v>ANEL JE DEFOFO - D=300 MM</v>
          </cell>
          <cell r="D8378" t="str">
            <v>UN</v>
          </cell>
          <cell r="E8378">
            <v>15.53</v>
          </cell>
        </row>
        <row r="8379">
          <cell r="B8379" t="str">
            <v>531305</v>
          </cell>
          <cell r="C8379" t="str">
            <v>LUVA DE CORRER PVC DEFOFO JE  - D=100 MM</v>
          </cell>
          <cell r="D8379" t="str">
            <v>UN</v>
          </cell>
          <cell r="E8379">
            <v>18.11</v>
          </cell>
        </row>
        <row r="8380">
          <cell r="B8380" t="str">
            <v>531306</v>
          </cell>
          <cell r="C8380" t="str">
            <v>LUVA DE CORRER PVC DEFOFO JE  - D=150 MM</v>
          </cell>
          <cell r="D8380" t="str">
            <v>UN</v>
          </cell>
          <cell r="E8380">
            <v>46.24</v>
          </cell>
        </row>
        <row r="8381">
          <cell r="B8381" t="str">
            <v>531307</v>
          </cell>
          <cell r="C8381" t="str">
            <v>LUVA DE CORRER PVC DEFOFO JE  - D=200 MM</v>
          </cell>
          <cell r="D8381" t="str">
            <v>UN</v>
          </cell>
          <cell r="E8381">
            <v>83.66</v>
          </cell>
        </row>
        <row r="8382">
          <cell r="B8382" t="str">
            <v>531308</v>
          </cell>
          <cell r="C8382" t="str">
            <v>LUVA DE CORRER PVC DEFOFO JE  - D=250 MM</v>
          </cell>
          <cell r="D8382" t="str">
            <v>UN</v>
          </cell>
          <cell r="E8382">
            <v>162.13999999999999</v>
          </cell>
        </row>
        <row r="8383">
          <cell r="B8383" t="str">
            <v>531309</v>
          </cell>
          <cell r="C8383" t="str">
            <v>LUVA DE CORRER PVC DEFOFO JE  - D=300 MM</v>
          </cell>
          <cell r="D8383" t="str">
            <v>UN</v>
          </cell>
          <cell r="E8383">
            <v>289.62</v>
          </cell>
        </row>
        <row r="8384">
          <cell r="B8384" t="str">
            <v>531310</v>
          </cell>
          <cell r="C8384" t="str">
            <v>TUBO DE PVC RIG DEFOFO JE 1 MPA - D=100 MM</v>
          </cell>
          <cell r="D8384" t="str">
            <v>M</v>
          </cell>
          <cell r="E8384">
            <v>22.55</v>
          </cell>
        </row>
        <row r="8385">
          <cell r="B8385" t="str">
            <v>531311</v>
          </cell>
          <cell r="C8385" t="str">
            <v>TUBO DE PVC RIG DEFOFO JE 1 MPA - D=150 MM</v>
          </cell>
          <cell r="D8385" t="str">
            <v>M</v>
          </cell>
          <cell r="E8385">
            <v>45.68</v>
          </cell>
        </row>
        <row r="8386">
          <cell r="B8386" t="str">
            <v>531312</v>
          </cell>
          <cell r="C8386" t="str">
            <v>TUBO DE PVC RIG DEFOFO JE 1 MPA - D=200 MM</v>
          </cell>
          <cell r="D8386" t="str">
            <v>M</v>
          </cell>
          <cell r="E8386">
            <v>77.239999999999995</v>
          </cell>
        </row>
        <row r="8387">
          <cell r="B8387" t="str">
            <v>531313</v>
          </cell>
          <cell r="C8387" t="str">
            <v>TUBO DE PVC RIG DEFOFO JE 1 MPA - D=250 MM</v>
          </cell>
          <cell r="D8387" t="str">
            <v>M</v>
          </cell>
          <cell r="E8387">
            <v>117.98</v>
          </cell>
        </row>
        <row r="8388">
          <cell r="B8388" t="str">
            <v>531314</v>
          </cell>
          <cell r="C8388" t="str">
            <v>TUBO DE PVC RIG DEFOFO JE 1 MPA - D=300 MM</v>
          </cell>
          <cell r="D8388" t="str">
            <v>M</v>
          </cell>
          <cell r="E8388">
            <v>167.26</v>
          </cell>
        </row>
        <row r="8390">
          <cell r="B8390" t="str">
            <v>531400</v>
          </cell>
          <cell r="C8390" t="str">
            <v>TUBOS E CONEXOES PVC - ESGOTO (C56 - MATERIAS PLASTICAS 100%)</v>
          </cell>
        </row>
        <row r="8391">
          <cell r="B8391" t="str">
            <v>531401</v>
          </cell>
          <cell r="C8391" t="str">
            <v>ANEL DE BORRACHA P/ ESG PRED - D=40 MM</v>
          </cell>
          <cell r="D8391" t="str">
            <v>UN</v>
          </cell>
          <cell r="E8391">
            <v>0</v>
          </cell>
        </row>
        <row r="8392">
          <cell r="B8392" t="str">
            <v>531402</v>
          </cell>
          <cell r="C8392" t="str">
            <v>ANEL DE BORRACHA P/ ESG PRED - D=50 MM</v>
          </cell>
          <cell r="D8392" t="str">
            <v>UN</v>
          </cell>
          <cell r="E8392">
            <v>0</v>
          </cell>
        </row>
        <row r="8393">
          <cell r="B8393" t="str">
            <v>531403</v>
          </cell>
          <cell r="C8393" t="str">
            <v>ANEL DE BORRACHA P/ ESG PRED - D=75 MM</v>
          </cell>
          <cell r="D8393" t="str">
            <v>UN</v>
          </cell>
          <cell r="E8393">
            <v>0</v>
          </cell>
        </row>
        <row r="8394">
          <cell r="B8394" t="str">
            <v>531404</v>
          </cell>
          <cell r="C8394" t="str">
            <v>ANEL DE BORRACHA P/ ESG PRED - D=100 MM</v>
          </cell>
          <cell r="D8394" t="str">
            <v>UN</v>
          </cell>
          <cell r="E8394">
            <v>0</v>
          </cell>
        </row>
        <row r="8395">
          <cell r="B8395" t="str">
            <v>531405</v>
          </cell>
          <cell r="C8395" t="str">
            <v>BUCHA DE RED LONGA PVC P/ESG PRED - D=50 X 40 MM</v>
          </cell>
          <cell r="D8395" t="str">
            <v>UN</v>
          </cell>
          <cell r="E8395">
            <v>0</v>
          </cell>
        </row>
        <row r="8396">
          <cell r="B8396" t="str">
            <v>531406</v>
          </cell>
          <cell r="C8396" t="str">
            <v>CAP PVC P/ESG PRED - D=40 MM</v>
          </cell>
          <cell r="D8396" t="str">
            <v>UN</v>
          </cell>
          <cell r="E8396">
            <v>0</v>
          </cell>
        </row>
        <row r="8397">
          <cell r="B8397" t="str">
            <v>531407</v>
          </cell>
          <cell r="C8397" t="str">
            <v>CAP PVC P/ESG PRED - D=50 MM</v>
          </cell>
          <cell r="D8397" t="str">
            <v>UN</v>
          </cell>
          <cell r="E8397">
            <v>1.08</v>
          </cell>
        </row>
        <row r="8398">
          <cell r="B8398" t="str">
            <v>531408</v>
          </cell>
          <cell r="C8398" t="str">
            <v>CAP PVC P/ESG PRED - D=75 MM</v>
          </cell>
          <cell r="D8398" t="str">
            <v>UN</v>
          </cell>
          <cell r="E8398">
            <v>0</v>
          </cell>
        </row>
        <row r="8399">
          <cell r="B8399" t="str">
            <v>531409</v>
          </cell>
          <cell r="C8399" t="str">
            <v>CAP PVC P/ESG PRED - D=100 MM</v>
          </cell>
          <cell r="D8399" t="str">
            <v>UN</v>
          </cell>
          <cell r="E8399">
            <v>2.42</v>
          </cell>
        </row>
        <row r="8400">
          <cell r="B8400" t="str">
            <v>531410</v>
          </cell>
          <cell r="C8400" t="str">
            <v>CURVA 45º LONGA PVC P/ESG PRED - D=50 MM</v>
          </cell>
          <cell r="D8400" t="str">
            <v>UN</v>
          </cell>
          <cell r="E8400">
            <v>2.92</v>
          </cell>
        </row>
        <row r="8401">
          <cell r="B8401" t="str">
            <v>531411</v>
          </cell>
          <cell r="C8401" t="str">
            <v>CURVA 45º LONGA PVC P/ESG PRED - D=75 MM</v>
          </cell>
          <cell r="D8401" t="str">
            <v>UN</v>
          </cell>
          <cell r="E8401">
            <v>0</v>
          </cell>
        </row>
        <row r="8402">
          <cell r="B8402" t="str">
            <v>531412</v>
          </cell>
          <cell r="C8402" t="str">
            <v>CURVA 45º LONGA PVC P/ESG PRED - D=100 MM</v>
          </cell>
          <cell r="D8402" t="str">
            <v>UN</v>
          </cell>
          <cell r="E8402">
            <v>11.88</v>
          </cell>
        </row>
        <row r="8403">
          <cell r="B8403" t="str">
            <v>531413</v>
          </cell>
          <cell r="C8403" t="str">
            <v>CURVA 90º CURTA PVC P/ESG PRED - D=40 MM</v>
          </cell>
          <cell r="D8403" t="str">
            <v>UN</v>
          </cell>
          <cell r="E8403">
            <v>0</v>
          </cell>
        </row>
        <row r="8404">
          <cell r="B8404" t="str">
            <v>531414</v>
          </cell>
          <cell r="C8404" t="str">
            <v>CURVA 90º CURTA PVC P/ESG PRED - D=50 MM</v>
          </cell>
          <cell r="D8404" t="str">
            <v>UN</v>
          </cell>
          <cell r="E8404">
            <v>4.78</v>
          </cell>
        </row>
        <row r="8405">
          <cell r="B8405" t="str">
            <v>531415</v>
          </cell>
          <cell r="C8405" t="str">
            <v>CURVA 90º CURTA PVC P/ESG PRED - D=75 MM</v>
          </cell>
          <cell r="D8405" t="str">
            <v>UN</v>
          </cell>
          <cell r="E8405">
            <v>0</v>
          </cell>
        </row>
        <row r="8406">
          <cell r="B8406" t="str">
            <v>531416</v>
          </cell>
          <cell r="C8406" t="str">
            <v>CURVA 90º CURTA PVC P/ESG PRED - D=100 MM</v>
          </cell>
          <cell r="D8406" t="str">
            <v>UN</v>
          </cell>
          <cell r="E8406">
            <v>9.0500000000000007</v>
          </cell>
        </row>
        <row r="8407">
          <cell r="B8407" t="str">
            <v>531417</v>
          </cell>
          <cell r="C8407" t="str">
            <v>CURVA 90º LONGA PVC P/ESG PRED - D=40 MM</v>
          </cell>
          <cell r="D8407" t="str">
            <v>UN</v>
          </cell>
          <cell r="E8407">
            <v>0</v>
          </cell>
        </row>
        <row r="8408">
          <cell r="B8408" t="str">
            <v>531418</v>
          </cell>
          <cell r="C8408" t="str">
            <v>CURVA 90º LONGA PVC P/ESG PRED - D=50 MM</v>
          </cell>
          <cell r="D8408" t="str">
            <v>UN</v>
          </cell>
          <cell r="E8408">
            <v>3.32</v>
          </cell>
        </row>
        <row r="8409">
          <cell r="B8409" t="str">
            <v>531419</v>
          </cell>
          <cell r="C8409" t="str">
            <v>CURVA 90º LONGA PVC P/ESG PRED - D=75 MM</v>
          </cell>
          <cell r="D8409" t="str">
            <v>UN</v>
          </cell>
          <cell r="E8409">
            <v>0</v>
          </cell>
        </row>
        <row r="8410">
          <cell r="B8410" t="str">
            <v>531420</v>
          </cell>
          <cell r="C8410" t="str">
            <v>CURVA 90º LONGA PVC P/ESG PRED - D=100 MM</v>
          </cell>
          <cell r="D8410" t="str">
            <v>UN</v>
          </cell>
          <cell r="E8410">
            <v>11.35</v>
          </cell>
        </row>
        <row r="8411">
          <cell r="B8411" t="str">
            <v>531421</v>
          </cell>
          <cell r="C8411" t="str">
            <v>JOELHO 45º PVC P/ESG PRED - D=40 MM</v>
          </cell>
          <cell r="D8411" t="str">
            <v>UN</v>
          </cell>
          <cell r="E8411">
            <v>0</v>
          </cell>
        </row>
        <row r="8412">
          <cell r="B8412" t="str">
            <v>531422</v>
          </cell>
          <cell r="C8412" t="str">
            <v>JOELHO 45º PVC P/ESG PRED - D=50 MM</v>
          </cell>
          <cell r="D8412" t="str">
            <v>UN</v>
          </cell>
          <cell r="E8412">
            <v>1.1200000000000001</v>
          </cell>
        </row>
        <row r="8413">
          <cell r="B8413" t="str">
            <v>531423</v>
          </cell>
          <cell r="C8413" t="str">
            <v>JOELHO 45º PVC P/ESG PRED - D=75 MM</v>
          </cell>
          <cell r="D8413" t="str">
            <v>UN</v>
          </cell>
          <cell r="E8413">
            <v>0</v>
          </cell>
        </row>
        <row r="8414">
          <cell r="B8414" t="str">
            <v>531424</v>
          </cell>
          <cell r="C8414" t="str">
            <v>JOELHO 45º PVC P/ESG PRED - D=100 MM</v>
          </cell>
          <cell r="D8414" t="str">
            <v>UN</v>
          </cell>
          <cell r="E8414">
            <v>3.29</v>
          </cell>
        </row>
        <row r="8415">
          <cell r="B8415" t="str">
            <v>531425</v>
          </cell>
          <cell r="C8415" t="str">
            <v>JOELHO 90º PVC C/ VISITA P/ESG PRED - D=100x50 MM</v>
          </cell>
          <cell r="D8415" t="str">
            <v>UN</v>
          </cell>
          <cell r="E8415">
            <v>0</v>
          </cell>
        </row>
        <row r="8416">
          <cell r="B8416" t="str">
            <v>531426</v>
          </cell>
          <cell r="C8416" t="str">
            <v>JOELHO 90º PVC P/ANEL P/ESG PRED - D= 40x1 1/2"</v>
          </cell>
          <cell r="D8416" t="str">
            <v>UN</v>
          </cell>
          <cell r="E8416">
            <v>0</v>
          </cell>
        </row>
        <row r="8417">
          <cell r="B8417" t="str">
            <v>531427</v>
          </cell>
          <cell r="C8417" t="str">
            <v>JOELHO 90º PVC P/ESG PRED - D=40 MM</v>
          </cell>
          <cell r="D8417" t="str">
            <v>UN</v>
          </cell>
          <cell r="E8417">
            <v>0</v>
          </cell>
        </row>
        <row r="8418">
          <cell r="B8418" t="str">
            <v>531428</v>
          </cell>
          <cell r="C8418" t="str">
            <v>JOELHO 90º PVC P/ESG PRED - D=50 MM</v>
          </cell>
          <cell r="D8418" t="str">
            <v>UN</v>
          </cell>
          <cell r="E8418">
            <v>0.98</v>
          </cell>
        </row>
        <row r="8419">
          <cell r="B8419" t="str">
            <v>531429</v>
          </cell>
          <cell r="C8419" t="str">
            <v>JOELHO 90º PVC P/ESG PRED - D=75 MM</v>
          </cell>
          <cell r="D8419" t="str">
            <v>UN</v>
          </cell>
          <cell r="E8419">
            <v>0</v>
          </cell>
        </row>
        <row r="8420">
          <cell r="B8420" t="str">
            <v>531430</v>
          </cell>
          <cell r="C8420" t="str">
            <v>JOELHO 90º PVC P/ESG PRED - D=100 MM</v>
          </cell>
          <cell r="D8420" t="str">
            <v>UN</v>
          </cell>
          <cell r="E8420">
            <v>2.94</v>
          </cell>
        </row>
        <row r="8421">
          <cell r="B8421" t="str">
            <v>531431</v>
          </cell>
          <cell r="C8421" t="str">
            <v>JOELHO 90º PVC P/ESG PRED - D=150 MM</v>
          </cell>
          <cell r="D8421" t="str">
            <v>UN</v>
          </cell>
          <cell r="E8421">
            <v>0</v>
          </cell>
        </row>
        <row r="8422">
          <cell r="B8422" t="str">
            <v>531432</v>
          </cell>
          <cell r="C8422" t="str">
            <v>JUNCAO 45º PVC P/ESG PRED - D= 40 MM</v>
          </cell>
          <cell r="D8422" t="str">
            <v>UN</v>
          </cell>
          <cell r="E8422">
            <v>0</v>
          </cell>
        </row>
        <row r="8423">
          <cell r="B8423" t="str">
            <v>531433</v>
          </cell>
          <cell r="C8423" t="str">
            <v>JUNCAO DUPLA PVC P/ESG PRED - D=75 X 75 X 75 MM</v>
          </cell>
          <cell r="D8423" t="str">
            <v>UN</v>
          </cell>
          <cell r="E8423">
            <v>0</v>
          </cell>
        </row>
        <row r="8424">
          <cell r="B8424" t="str">
            <v>531434</v>
          </cell>
          <cell r="C8424" t="str">
            <v>JUNCAO DUPLA PVC P/ESG PRED - D=100 X 100 X 100 MM</v>
          </cell>
          <cell r="D8424" t="str">
            <v>UN</v>
          </cell>
          <cell r="E8424">
            <v>0</v>
          </cell>
        </row>
        <row r="8425">
          <cell r="B8425" t="str">
            <v>531435</v>
          </cell>
          <cell r="C8425" t="str">
            <v>JUNCAO INVERTIDA PVC P/ESG PRED - D=75 X 50 MM</v>
          </cell>
          <cell r="D8425" t="str">
            <v>UN</v>
          </cell>
          <cell r="E8425">
            <v>0</v>
          </cell>
        </row>
        <row r="8426">
          <cell r="B8426" t="str">
            <v>531436</v>
          </cell>
          <cell r="C8426" t="str">
            <v>JUNCAO INVERTIDA PVC P/ESG PRED - D=75 X 75 MM</v>
          </cell>
          <cell r="D8426" t="str">
            <v>UN</v>
          </cell>
          <cell r="E8426">
            <v>0</v>
          </cell>
        </row>
        <row r="8427">
          <cell r="B8427" t="str">
            <v>531437</v>
          </cell>
          <cell r="C8427" t="str">
            <v>JUNCAO SIMPLES PVC P/ESG PRED - D=50 X 50 MM</v>
          </cell>
          <cell r="D8427" t="str">
            <v>UN</v>
          </cell>
          <cell r="E8427">
            <v>2.7</v>
          </cell>
        </row>
        <row r="8428">
          <cell r="B8428" t="str">
            <v>531438</v>
          </cell>
          <cell r="C8428" t="str">
            <v>JUNCAO SIMPLES PVC P/ESG PRED - D=75 X 50 MM</v>
          </cell>
          <cell r="D8428" t="str">
            <v>UN</v>
          </cell>
          <cell r="E8428">
            <v>0</v>
          </cell>
        </row>
        <row r="8429">
          <cell r="B8429" t="str">
            <v>531439</v>
          </cell>
          <cell r="C8429" t="str">
            <v>JUNCAO SIMPLES PVC P/ESG PRED - D=75 X 75 MM</v>
          </cell>
          <cell r="D8429" t="str">
            <v>UN</v>
          </cell>
          <cell r="E8429">
            <v>0</v>
          </cell>
        </row>
        <row r="8430">
          <cell r="B8430" t="str">
            <v>531440</v>
          </cell>
          <cell r="C8430" t="str">
            <v>JUNCAO SIMPLES PVC P/ESG PRED - D=100 X 50 MM</v>
          </cell>
          <cell r="D8430" t="str">
            <v>UN</v>
          </cell>
          <cell r="E8430">
            <v>0</v>
          </cell>
        </row>
        <row r="8431">
          <cell r="B8431" t="str">
            <v>531441</v>
          </cell>
          <cell r="C8431" t="str">
            <v>JUNCAO SIMPLES PVC P/ESG PRED - D=100 X 75 MM</v>
          </cell>
          <cell r="D8431" t="str">
            <v>UN</v>
          </cell>
          <cell r="E8431">
            <v>0</v>
          </cell>
        </row>
        <row r="8432">
          <cell r="B8432" t="str">
            <v>531442</v>
          </cell>
          <cell r="C8432" t="str">
            <v>JUNCAO SIMPLES PVC P/ESG PRED - D=100 X 100 MM</v>
          </cell>
          <cell r="D8432" t="str">
            <v>UN</v>
          </cell>
          <cell r="E8432">
            <v>8.16</v>
          </cell>
        </row>
        <row r="8433">
          <cell r="B8433" t="str">
            <v>531443</v>
          </cell>
          <cell r="C8433" t="str">
            <v>LUVA DE CORRER PVC P/ESG PRED - D=40 MM</v>
          </cell>
          <cell r="D8433" t="str">
            <v>UN</v>
          </cell>
          <cell r="E8433">
            <v>0</v>
          </cell>
        </row>
        <row r="8434">
          <cell r="B8434" t="str">
            <v>531444</v>
          </cell>
          <cell r="C8434" t="str">
            <v>LUVA DE CORRER PVC P/ESG PRED - D=50 MM</v>
          </cell>
          <cell r="D8434" t="str">
            <v>UN</v>
          </cell>
          <cell r="E8434">
            <v>3.71</v>
          </cell>
        </row>
        <row r="8435">
          <cell r="B8435" t="str">
            <v>531445</v>
          </cell>
          <cell r="C8435" t="str">
            <v>LUVA DE CORRER PVC P/ESG PRED - D=75 MM</v>
          </cell>
          <cell r="D8435" t="str">
            <v>UN</v>
          </cell>
          <cell r="E8435">
            <v>0</v>
          </cell>
        </row>
        <row r="8436">
          <cell r="B8436" t="str">
            <v>531446</v>
          </cell>
          <cell r="C8436" t="str">
            <v>LUVA DE CORRER PVC P/ESG PRED - D=100 MM</v>
          </cell>
          <cell r="D8436" t="str">
            <v>UN</v>
          </cell>
          <cell r="E8436">
            <v>4.6100000000000003</v>
          </cell>
        </row>
        <row r="8437">
          <cell r="B8437" t="str">
            <v>531447</v>
          </cell>
          <cell r="C8437" t="str">
            <v>LUVA PVC P/ESG PRED - D=40 MM</v>
          </cell>
          <cell r="D8437" t="str">
            <v>UN</v>
          </cell>
          <cell r="E8437">
            <v>0</v>
          </cell>
        </row>
        <row r="8438">
          <cell r="B8438" t="str">
            <v>531448</v>
          </cell>
          <cell r="C8438" t="str">
            <v>LUVA SIMPLES PVC P/ESG PRED - D=50 MM</v>
          </cell>
          <cell r="D8438" t="str">
            <v>UN</v>
          </cell>
          <cell r="E8438">
            <v>1</v>
          </cell>
        </row>
        <row r="8439">
          <cell r="B8439" t="str">
            <v>531449</v>
          </cell>
          <cell r="C8439" t="str">
            <v>LUVA SIMPLES PVC P/ESG PRED - D=75 MM</v>
          </cell>
          <cell r="D8439" t="str">
            <v>UN</v>
          </cell>
          <cell r="E8439">
            <v>0</v>
          </cell>
        </row>
        <row r="8440">
          <cell r="B8440" t="str">
            <v>531450</v>
          </cell>
          <cell r="C8440" t="str">
            <v>LUVA SIMPLES PVC P/ESG PRED - D=100 MM</v>
          </cell>
          <cell r="D8440" t="str">
            <v>UN</v>
          </cell>
          <cell r="E8440">
            <v>2.34</v>
          </cell>
        </row>
        <row r="8441">
          <cell r="B8441" t="str">
            <v>531451</v>
          </cell>
          <cell r="C8441" t="str">
            <v>PLUG DE PVC P/ESG PRED - D=50 MM</v>
          </cell>
          <cell r="D8441" t="str">
            <v>UN</v>
          </cell>
          <cell r="E8441">
            <v>1.03</v>
          </cell>
        </row>
        <row r="8442">
          <cell r="B8442" t="str">
            <v>531452</v>
          </cell>
          <cell r="C8442" t="str">
            <v>PLUG DE PVC P/ESG PRED - D=75 MM</v>
          </cell>
          <cell r="D8442" t="str">
            <v>UN</v>
          </cell>
          <cell r="E8442">
            <v>0</v>
          </cell>
        </row>
        <row r="8443">
          <cell r="B8443" t="str">
            <v>531453</v>
          </cell>
          <cell r="C8443" t="str">
            <v>PLUG DE PVC P/ESG PRED - D=100 MM</v>
          </cell>
          <cell r="D8443" t="str">
            <v>UN</v>
          </cell>
          <cell r="E8443">
            <v>2.77</v>
          </cell>
        </row>
        <row r="8444">
          <cell r="B8444" t="str">
            <v>531454</v>
          </cell>
          <cell r="C8444" t="str">
            <v>REDUCAO EXC PVC P/ESG PRED - D=75 X 50 MM</v>
          </cell>
          <cell r="D8444" t="str">
            <v>UN</v>
          </cell>
          <cell r="E8444">
            <v>1.85</v>
          </cell>
        </row>
        <row r="8445">
          <cell r="B8445" t="str">
            <v>531455</v>
          </cell>
          <cell r="C8445" t="str">
            <v>REDUCAO EXC PVC P/ESG PRED - D=100 X 50 MM</v>
          </cell>
          <cell r="D8445" t="str">
            <v>UN</v>
          </cell>
          <cell r="E8445">
            <v>2.7</v>
          </cell>
        </row>
        <row r="8446">
          <cell r="B8446" t="str">
            <v>531456</v>
          </cell>
          <cell r="C8446" t="str">
            <v>REDUCAO EXC PVC P/ESG PRED - D=100 X 75 MM</v>
          </cell>
          <cell r="D8446" t="str">
            <v>UN</v>
          </cell>
          <cell r="E8446">
            <v>0</v>
          </cell>
        </row>
        <row r="8447">
          <cell r="B8447" t="str">
            <v>531457</v>
          </cell>
          <cell r="C8447" t="str">
            <v>REDUCAO EXC PVC P/ESG PRED - D=150 X 100 MM</v>
          </cell>
          <cell r="D8447" t="str">
            <v>UN</v>
          </cell>
          <cell r="E8447">
            <v>0</v>
          </cell>
        </row>
        <row r="8448">
          <cell r="B8448" t="str">
            <v>531458</v>
          </cell>
          <cell r="C8448" t="str">
            <v>TE 90º PVC P/ESG PRED - D=40 MM</v>
          </cell>
          <cell r="D8448" t="str">
            <v>UN</v>
          </cell>
          <cell r="E8448">
            <v>0</v>
          </cell>
        </row>
        <row r="8449">
          <cell r="B8449" t="str">
            <v>531459</v>
          </cell>
          <cell r="C8449" t="str">
            <v>TE CURTO PVC P/ESG PRED - D=50 X 50 MM</v>
          </cell>
          <cell r="D8449" t="str">
            <v>UN</v>
          </cell>
          <cell r="E8449">
            <v>2.36</v>
          </cell>
        </row>
        <row r="8450">
          <cell r="B8450" t="str">
            <v>531460</v>
          </cell>
          <cell r="C8450" t="str">
            <v>TE CURTO PVC P/ESG PRED - D=75 X 50 MM</v>
          </cell>
          <cell r="D8450" t="str">
            <v>UN</v>
          </cell>
          <cell r="E8450">
            <v>0</v>
          </cell>
        </row>
        <row r="8451">
          <cell r="B8451" t="str">
            <v>531461</v>
          </cell>
          <cell r="C8451" t="str">
            <v>TE CURTO PVC P/ESG PRED - D=75 X 75 MM</v>
          </cell>
          <cell r="D8451" t="str">
            <v>UN</v>
          </cell>
          <cell r="E8451">
            <v>4.9000000000000004</v>
          </cell>
        </row>
        <row r="8452">
          <cell r="B8452" t="str">
            <v>531462</v>
          </cell>
          <cell r="C8452" t="str">
            <v>TE CURTO PVC P/ESG PRED - D=100 X 50 MM</v>
          </cell>
          <cell r="D8452" t="str">
            <v>UN</v>
          </cell>
          <cell r="E8452">
            <v>0</v>
          </cell>
        </row>
        <row r="8453">
          <cell r="B8453" t="str">
            <v>531463</v>
          </cell>
          <cell r="C8453" t="str">
            <v>TE CURTO PVC P/ESG PRED - D=100 X 75 MM</v>
          </cell>
          <cell r="D8453" t="str">
            <v>UN</v>
          </cell>
          <cell r="E8453">
            <v>0</v>
          </cell>
        </row>
        <row r="8454">
          <cell r="B8454" t="str">
            <v>531464</v>
          </cell>
          <cell r="C8454" t="str">
            <v>TE CURTO PVC P/ESG PRED - D=100 X 100 MM</v>
          </cell>
          <cell r="D8454" t="str">
            <v>UN</v>
          </cell>
          <cell r="E8454">
            <v>5.81</v>
          </cell>
        </row>
        <row r="8455">
          <cell r="B8455" t="str">
            <v>531465</v>
          </cell>
          <cell r="C8455" t="str">
            <v>TE DE INSPECAO PVC P/ESG PRED - D=100 X 75 MM</v>
          </cell>
          <cell r="D8455" t="str">
            <v>UN</v>
          </cell>
          <cell r="E8455">
            <v>0</v>
          </cell>
        </row>
        <row r="8456">
          <cell r="B8456" t="str">
            <v>531466</v>
          </cell>
          <cell r="C8456" t="str">
            <v>TERMINAL DE VENTILACAO PVC P/ESG PRED - D=50 MM</v>
          </cell>
          <cell r="D8456" t="str">
            <v>UN</v>
          </cell>
          <cell r="E8456">
            <v>0</v>
          </cell>
        </row>
        <row r="8457">
          <cell r="B8457" t="str">
            <v>531467</v>
          </cell>
          <cell r="C8457" t="str">
            <v>TUBO PVC PBJE P/ESG PRED  - D=40 MM</v>
          </cell>
          <cell r="D8457" t="str">
            <v>M</v>
          </cell>
          <cell r="E8457">
            <v>2.08</v>
          </cell>
        </row>
        <row r="8458">
          <cell r="B8458" t="str">
            <v>531468</v>
          </cell>
          <cell r="C8458" t="str">
            <v>TUBO PVC PBJE P/ESG PRED  - D=50 MM</v>
          </cell>
          <cell r="D8458" t="str">
            <v>M</v>
          </cell>
          <cell r="E8458">
            <v>3.56</v>
          </cell>
        </row>
        <row r="8459">
          <cell r="B8459" t="str">
            <v>531469</v>
          </cell>
          <cell r="C8459" t="str">
            <v>TUBO PVC PBJE P/ESG PRED  - D=75 MM</v>
          </cell>
          <cell r="D8459" t="str">
            <v>M</v>
          </cell>
          <cell r="E8459">
            <v>5.78</v>
          </cell>
        </row>
        <row r="8460">
          <cell r="B8460" t="str">
            <v>531470</v>
          </cell>
          <cell r="C8460" t="str">
            <v>TUBO PVC PBJE P/ESG PRED  - D=100 MM</v>
          </cell>
          <cell r="D8460" t="str">
            <v>M</v>
          </cell>
          <cell r="E8460">
            <v>6.88</v>
          </cell>
        </row>
        <row r="8461">
          <cell r="B8461" t="str">
            <v>531471</v>
          </cell>
          <cell r="C8461" t="str">
            <v>ADAPTADOR PVC P/TUBO CERAM X PVC - 100 MM</v>
          </cell>
          <cell r="D8461" t="str">
            <v>UN</v>
          </cell>
          <cell r="E8461">
            <v>4.24</v>
          </cell>
        </row>
        <row r="8462">
          <cell r="B8462" t="str">
            <v>531472</v>
          </cell>
          <cell r="C8462" t="str">
            <v>ADAPTADOR PVC P/TUBO CERAM X PVC - 150 MM</v>
          </cell>
          <cell r="D8462" t="str">
            <v>UN</v>
          </cell>
          <cell r="E8462">
            <v>0</v>
          </cell>
        </row>
        <row r="8463">
          <cell r="B8463" t="str">
            <v>531473</v>
          </cell>
          <cell r="C8463" t="str">
            <v>ADAPTADOR PVC P/TUBO CERAM X PVC - 200 MM</v>
          </cell>
          <cell r="D8463" t="str">
            <v>UN</v>
          </cell>
          <cell r="E8463">
            <v>27.1</v>
          </cell>
        </row>
        <row r="8464">
          <cell r="B8464" t="str">
            <v>531474</v>
          </cell>
          <cell r="C8464" t="str">
            <v>ADAPTADOR PVC P/ TUBO CERAM X PVC VFORT - 100 MM</v>
          </cell>
          <cell r="D8464" t="str">
            <v>UN</v>
          </cell>
          <cell r="E8464">
            <v>10.220000000000001</v>
          </cell>
        </row>
        <row r="8465">
          <cell r="B8465" t="str">
            <v>531475</v>
          </cell>
          <cell r="C8465" t="str">
            <v>ADAPTADOR PVC P/ TUBO CERAM X PVC VFORT - 150 MM</v>
          </cell>
          <cell r="D8465" t="str">
            <v>UN</v>
          </cell>
          <cell r="E8465">
            <v>0</v>
          </cell>
        </row>
        <row r="8466">
          <cell r="B8466" t="str">
            <v>531476</v>
          </cell>
          <cell r="C8466" t="str">
            <v>ADAPTADOR PVC P/ TUBO CERAM X PVC VFORT - 200 MM</v>
          </cell>
          <cell r="D8466" t="str">
            <v>UN</v>
          </cell>
          <cell r="E8466">
            <v>27.7</v>
          </cell>
        </row>
        <row r="8467">
          <cell r="B8467" t="str">
            <v>531477</v>
          </cell>
          <cell r="C8467" t="str">
            <v>ANEL DE BORRACHA P/COL ESG - VINILFORT - D=100 MM</v>
          </cell>
          <cell r="D8467" t="str">
            <v>UN</v>
          </cell>
          <cell r="E8467">
            <v>0</v>
          </cell>
        </row>
        <row r="8468">
          <cell r="B8468" t="str">
            <v>531478</v>
          </cell>
          <cell r="C8468" t="str">
            <v>ANEL DE BORRACHA P/COL ESG - VINILFORT - D=125 MM</v>
          </cell>
          <cell r="D8468" t="str">
            <v>UN</v>
          </cell>
          <cell r="E8468">
            <v>0</v>
          </cell>
        </row>
        <row r="8469">
          <cell r="B8469" t="str">
            <v>531479</v>
          </cell>
          <cell r="C8469" t="str">
            <v>ANEL DE BORRACHA P/COL ESG - VINILFORT - D=150 MM</v>
          </cell>
          <cell r="D8469" t="str">
            <v>UN</v>
          </cell>
          <cell r="E8469">
            <v>0</v>
          </cell>
        </row>
        <row r="8470">
          <cell r="B8470" t="str">
            <v>531480</v>
          </cell>
          <cell r="C8470" t="str">
            <v>ANEL DE BORRACHA P/COL ESG - VINILFORT - D=200 MM</v>
          </cell>
          <cell r="D8470" t="str">
            <v>UN</v>
          </cell>
          <cell r="E8470">
            <v>0</v>
          </cell>
        </row>
        <row r="8471">
          <cell r="B8471" t="str">
            <v>531481</v>
          </cell>
          <cell r="C8471" t="str">
            <v>ANEL DE BORRACHA P/COL ESG - VINILFORT - D=250 MM</v>
          </cell>
          <cell r="D8471" t="str">
            <v>UN</v>
          </cell>
          <cell r="E8471">
            <v>0</v>
          </cell>
        </row>
        <row r="8472">
          <cell r="B8472" t="str">
            <v>531482</v>
          </cell>
          <cell r="C8472" t="str">
            <v>ANEL DE BORRACHA P/COL ESG - VINILFORT - D=300 MM</v>
          </cell>
          <cell r="D8472" t="str">
            <v>UN</v>
          </cell>
          <cell r="E8472">
            <v>0</v>
          </cell>
        </row>
        <row r="8473">
          <cell r="B8473" t="str">
            <v>531483</v>
          </cell>
          <cell r="C8473" t="str">
            <v>ANEL DE BORRACHA P/COL ESG - VINILFORT - D=350 MM</v>
          </cell>
          <cell r="D8473" t="str">
            <v>UN</v>
          </cell>
          <cell r="E8473">
            <v>0</v>
          </cell>
        </row>
        <row r="8474">
          <cell r="B8474" t="str">
            <v>531484</v>
          </cell>
          <cell r="C8474" t="str">
            <v>ANEL DE BORRACHA P/COL ESG - VINILFORT - D=400 MM</v>
          </cell>
          <cell r="D8474" t="str">
            <v>UN</v>
          </cell>
          <cell r="E8474">
            <v>0</v>
          </cell>
        </row>
        <row r="8475">
          <cell r="B8475" t="str">
            <v>531485</v>
          </cell>
          <cell r="C8475" t="str">
            <v>ANEL DE BORRACHA P/COL ESG - VFORT ULTRA - D=150MM</v>
          </cell>
          <cell r="D8475" t="str">
            <v>UN</v>
          </cell>
          <cell r="E8475">
            <v>0</v>
          </cell>
        </row>
        <row r="8476">
          <cell r="B8476" t="str">
            <v>531486</v>
          </cell>
          <cell r="C8476" t="str">
            <v>CAP PVC P/COL ESG - VINILFORT - D=150 MM</v>
          </cell>
          <cell r="D8476" t="str">
            <v>UN</v>
          </cell>
          <cell r="E8476">
            <v>0</v>
          </cell>
        </row>
        <row r="8477">
          <cell r="B8477" t="str">
            <v>531487</v>
          </cell>
          <cell r="C8477" t="str">
            <v>CAP PVC P/COL ESG - VINILFORT - D=200 MM</v>
          </cell>
          <cell r="D8477" t="str">
            <v>UN</v>
          </cell>
          <cell r="E8477">
            <v>0</v>
          </cell>
        </row>
        <row r="8478">
          <cell r="B8478" t="str">
            <v>531488</v>
          </cell>
          <cell r="C8478" t="str">
            <v>CURVA 11º 15 PVC PB P/COL ESG-VINILFORT - D=100 MM</v>
          </cell>
          <cell r="D8478" t="str">
            <v>UN</v>
          </cell>
          <cell r="E8478">
            <v>0</v>
          </cell>
        </row>
        <row r="8479">
          <cell r="B8479" t="str">
            <v>531489</v>
          </cell>
          <cell r="C8479" t="str">
            <v>CURVA 11º 15 PVC PB P/COL ESG-VINILFORT - D=150 MM</v>
          </cell>
          <cell r="D8479" t="str">
            <v>UN</v>
          </cell>
          <cell r="E8479">
            <v>0</v>
          </cell>
        </row>
        <row r="8480">
          <cell r="B8480" t="str">
            <v>531490</v>
          </cell>
          <cell r="C8480" t="str">
            <v>CURVA 22º 30 PVC PB P/COL ESG-VINILFORT - D=100 MM</v>
          </cell>
          <cell r="D8480" t="str">
            <v>UN</v>
          </cell>
          <cell r="E8480">
            <v>0</v>
          </cell>
        </row>
        <row r="8481">
          <cell r="B8481" t="str">
            <v>531491</v>
          </cell>
          <cell r="C8481" t="str">
            <v>CURVA 22º 30 PVC PB P/COL ESG-VINILFORT - D=150 MM</v>
          </cell>
          <cell r="D8481" t="str">
            <v>UN</v>
          </cell>
          <cell r="E8481">
            <v>0</v>
          </cell>
        </row>
        <row r="8482">
          <cell r="B8482" t="str">
            <v>531492</v>
          </cell>
          <cell r="C8482" t="str">
            <v>CURVA 45º CURTA PVC PB P/COL ESG-VFORT - D=100 MM</v>
          </cell>
          <cell r="D8482" t="str">
            <v>UN</v>
          </cell>
          <cell r="E8482">
            <v>0</v>
          </cell>
        </row>
        <row r="8483">
          <cell r="B8483" t="str">
            <v>531493</v>
          </cell>
          <cell r="C8483" t="str">
            <v>CURVA 45º LONGA PVC PB P/COL ESG-VFORT - D=100 MM</v>
          </cell>
          <cell r="D8483" t="str">
            <v>UN</v>
          </cell>
          <cell r="E8483">
            <v>18.78</v>
          </cell>
        </row>
        <row r="8484">
          <cell r="B8484" t="str">
            <v>531494</v>
          </cell>
          <cell r="C8484" t="str">
            <v>CURVA 45º PVC PB P/COL ESG - VINILFORT - D=125 MM</v>
          </cell>
          <cell r="D8484" t="str">
            <v>UN</v>
          </cell>
          <cell r="E8484">
            <v>0</v>
          </cell>
        </row>
        <row r="8485">
          <cell r="B8485" t="str">
            <v>531495</v>
          </cell>
          <cell r="C8485" t="str">
            <v>CURVA 45º PVC PB P/COL ESG - VINILFORT - D=150 MM</v>
          </cell>
          <cell r="D8485" t="str">
            <v>UN</v>
          </cell>
          <cell r="E8485">
            <v>62.32</v>
          </cell>
        </row>
        <row r="8486">
          <cell r="B8486" t="str">
            <v>531496</v>
          </cell>
          <cell r="C8486" t="str">
            <v>CURVA 45º PVC PB P/COL ESG - VINILFORT - D=200 MM</v>
          </cell>
          <cell r="D8486" t="str">
            <v>UN</v>
          </cell>
          <cell r="E8486">
            <v>97.78</v>
          </cell>
        </row>
        <row r="8487">
          <cell r="B8487" t="str">
            <v>531497</v>
          </cell>
          <cell r="C8487" t="str">
            <v>CURVA 45º PVC PB P/COL ESG - VINILFORT - D=250 MM</v>
          </cell>
          <cell r="D8487" t="str">
            <v>UN</v>
          </cell>
          <cell r="E8487">
            <v>0</v>
          </cell>
        </row>
        <row r="8488">
          <cell r="B8488" t="str">
            <v>531498</v>
          </cell>
          <cell r="C8488" t="str">
            <v>CURVA 45º PVC PB P/COL ESG - VINILFORT - D=300 MM</v>
          </cell>
          <cell r="D8488" t="str">
            <v>UN</v>
          </cell>
          <cell r="E8488">
            <v>333.89</v>
          </cell>
        </row>
        <row r="8489">
          <cell r="B8489" t="str">
            <v>531499</v>
          </cell>
          <cell r="C8489" t="str">
            <v>CURVA 45º PVC PB P/COL ESG - VINILFORT - D=350 MM</v>
          </cell>
          <cell r="D8489" t="str">
            <v>UN</v>
          </cell>
          <cell r="E8489">
            <v>0</v>
          </cell>
        </row>
        <row r="8490">
          <cell r="B8490" t="str">
            <v>531501</v>
          </cell>
          <cell r="C8490" t="str">
            <v>CURVA 45º PVC PB P/COL ESG - VINILFORT - D=400 MM</v>
          </cell>
          <cell r="D8490" t="str">
            <v>UN</v>
          </cell>
          <cell r="E8490">
            <v>498.14</v>
          </cell>
        </row>
        <row r="8491">
          <cell r="B8491" t="str">
            <v>531502</v>
          </cell>
          <cell r="C8491" t="str">
            <v>CURVA 90º CURTA PVC PB P/COL ESG-VFORT - D=100 MM</v>
          </cell>
          <cell r="D8491" t="str">
            <v>UN</v>
          </cell>
          <cell r="E8491">
            <v>0</v>
          </cell>
        </row>
        <row r="8492">
          <cell r="B8492" t="str">
            <v>531503</v>
          </cell>
          <cell r="C8492" t="str">
            <v>CURVA 90º LONGA PVC PB P/COL ESG-VFORT - D=100 MM</v>
          </cell>
          <cell r="D8492" t="str">
            <v>UN</v>
          </cell>
          <cell r="E8492">
            <v>22.21</v>
          </cell>
        </row>
        <row r="8493">
          <cell r="B8493" t="str">
            <v>531504</v>
          </cell>
          <cell r="C8493" t="str">
            <v>CURVA 90º PVC PB P/COL ESG - VINILFORT - D=125 MM</v>
          </cell>
          <cell r="D8493" t="str">
            <v>UN</v>
          </cell>
          <cell r="E8493">
            <v>0</v>
          </cell>
        </row>
        <row r="8494">
          <cell r="B8494" t="str">
            <v>531505</v>
          </cell>
          <cell r="C8494" t="str">
            <v>CURVA 90º PVC PB P/COL ESG - VINILFORT - D=150 MM</v>
          </cell>
          <cell r="D8494" t="str">
            <v>UN</v>
          </cell>
          <cell r="E8494">
            <v>0</v>
          </cell>
        </row>
        <row r="8495">
          <cell r="B8495" t="str">
            <v>531506</v>
          </cell>
          <cell r="C8495" t="str">
            <v>CURVA 90º PVC PB P/COL ESG - VINILFORT - D=200 MM</v>
          </cell>
          <cell r="D8495" t="str">
            <v>UN</v>
          </cell>
          <cell r="E8495">
            <v>104.9</v>
          </cell>
        </row>
        <row r="8496">
          <cell r="B8496" t="str">
            <v>531507</v>
          </cell>
          <cell r="C8496" t="str">
            <v>CURVA 90º PVC PB P/COL ESG - VINILFORT - D=250 MM</v>
          </cell>
          <cell r="D8496" t="str">
            <v>UN</v>
          </cell>
          <cell r="E8496">
            <v>0</v>
          </cell>
        </row>
        <row r="8497">
          <cell r="B8497" t="str">
            <v>531508</v>
          </cell>
          <cell r="C8497" t="str">
            <v>CURVA 90º PVC PB P/COL ESG - VINILFORT - D=300 MM</v>
          </cell>
          <cell r="D8497" t="str">
            <v>UN</v>
          </cell>
          <cell r="E8497">
            <v>414.32</v>
          </cell>
        </row>
        <row r="8498">
          <cell r="B8498" t="str">
            <v>531509</v>
          </cell>
          <cell r="C8498" t="str">
            <v>CURVA 90º PVC PB P/COL ESG - VINILFORT - D=350 MM</v>
          </cell>
          <cell r="D8498" t="str">
            <v>UN</v>
          </cell>
          <cell r="E8498">
            <v>0</v>
          </cell>
        </row>
        <row r="8499">
          <cell r="B8499" t="str">
            <v>531510</v>
          </cell>
          <cell r="C8499" t="str">
            <v>CURVA 90º PVC PB P/COL ESG - VINILFORT - D=400 MM</v>
          </cell>
          <cell r="D8499" t="str">
            <v>UN</v>
          </cell>
          <cell r="E8499">
            <v>710.78</v>
          </cell>
        </row>
        <row r="8500">
          <cell r="B8500" t="str">
            <v>531511</v>
          </cell>
          <cell r="C8500" t="str">
            <v>JUNCAO 45º PVC P/COL ESG - VINILFORT - D=100 MM</v>
          </cell>
          <cell r="D8500" t="str">
            <v>UN</v>
          </cell>
          <cell r="E8500">
            <v>32.78</v>
          </cell>
        </row>
        <row r="8501">
          <cell r="B8501" t="str">
            <v>531512</v>
          </cell>
          <cell r="C8501" t="str">
            <v>JUNCAO 45º PVC P/COL ESG - VINILFORT - D=150 MM</v>
          </cell>
          <cell r="D8501" t="str">
            <v>UN</v>
          </cell>
          <cell r="E8501">
            <v>0</v>
          </cell>
        </row>
        <row r="8502">
          <cell r="B8502" t="str">
            <v>531513</v>
          </cell>
          <cell r="C8502" t="str">
            <v>JUNCAO 45º PVC P/COL ESG - VINILFORT - D=200 MM</v>
          </cell>
          <cell r="D8502" t="str">
            <v>UN</v>
          </cell>
          <cell r="E8502">
            <v>122.9</v>
          </cell>
        </row>
        <row r="8503">
          <cell r="B8503" t="str">
            <v>531514</v>
          </cell>
          <cell r="C8503" t="str">
            <v>JUNCAO 45º PVC P/COL ESG - VINILFORT - D=250 MM</v>
          </cell>
          <cell r="D8503" t="str">
            <v>UN</v>
          </cell>
          <cell r="E8503">
            <v>0</v>
          </cell>
        </row>
        <row r="8504">
          <cell r="B8504" t="str">
            <v>531515</v>
          </cell>
          <cell r="C8504" t="str">
            <v>JUNCAO 45º PVC P/COL ESG - VINILFORT - D=300 MM</v>
          </cell>
          <cell r="D8504" t="str">
            <v>UN</v>
          </cell>
          <cell r="E8504">
            <v>477.32</v>
          </cell>
        </row>
        <row r="8505">
          <cell r="B8505" t="str">
            <v>531516</v>
          </cell>
          <cell r="C8505" t="str">
            <v>JUNCAO 45º PVC P/COL ESG - VINILFORT - D=350 MM</v>
          </cell>
          <cell r="D8505" t="str">
            <v>UN</v>
          </cell>
          <cell r="E8505">
            <v>0</v>
          </cell>
        </row>
        <row r="8506">
          <cell r="B8506" t="str">
            <v>531517</v>
          </cell>
          <cell r="C8506" t="str">
            <v>JUNCAO 45º PVC P/COL ESG - VINILFORT - D=400 MM</v>
          </cell>
          <cell r="D8506" t="str">
            <v>UN</v>
          </cell>
          <cell r="E8506">
            <v>882</v>
          </cell>
        </row>
        <row r="8507">
          <cell r="B8507" t="str">
            <v>531518</v>
          </cell>
          <cell r="C8507" t="str">
            <v>JUNCAO PVC P/COL ESG - VFORT ULTRA - D=150 X 100MM</v>
          </cell>
          <cell r="D8507" t="str">
            <v>UN</v>
          </cell>
          <cell r="E8507">
            <v>0</v>
          </cell>
        </row>
        <row r="8508">
          <cell r="B8508" t="str">
            <v>531519</v>
          </cell>
          <cell r="C8508" t="str">
            <v>LUVA DE CORRER PVC P/COL ESG-VFORT ULTRA - D=100MM</v>
          </cell>
          <cell r="D8508" t="str">
            <v>UN</v>
          </cell>
          <cell r="E8508">
            <v>0</v>
          </cell>
        </row>
        <row r="8509">
          <cell r="B8509" t="str">
            <v>531520</v>
          </cell>
          <cell r="C8509" t="str">
            <v>LUVA DE CORRER PVC P/COL ESG-VFORT ULTRA - D=150MM</v>
          </cell>
          <cell r="D8509" t="str">
            <v>UN</v>
          </cell>
          <cell r="E8509">
            <v>0</v>
          </cell>
        </row>
        <row r="8510">
          <cell r="B8510" t="str">
            <v>531521</v>
          </cell>
          <cell r="C8510" t="str">
            <v>LUVA DE CORRER PVC P/COL ESG- VINILFORT - D=100 MM</v>
          </cell>
          <cell r="D8510" t="str">
            <v>UN</v>
          </cell>
          <cell r="E8510">
            <v>4.34</v>
          </cell>
        </row>
        <row r="8511">
          <cell r="B8511" t="str">
            <v>531522</v>
          </cell>
          <cell r="C8511" t="str">
            <v>LUVA DE CORRER PVC P/COL ESG- VINILFORT - D=125 MM</v>
          </cell>
          <cell r="D8511" t="str">
            <v>UN</v>
          </cell>
          <cell r="E8511">
            <v>0</v>
          </cell>
        </row>
        <row r="8512">
          <cell r="B8512" t="str">
            <v>531523</v>
          </cell>
          <cell r="C8512" t="str">
            <v>LUVA DE CORRER PVC P/COL ESG- VINILFORT - D=150 MM</v>
          </cell>
          <cell r="D8512" t="str">
            <v>UN</v>
          </cell>
          <cell r="E8512">
            <v>16.66</v>
          </cell>
        </row>
        <row r="8513">
          <cell r="B8513" t="str">
            <v>531524</v>
          </cell>
          <cell r="C8513" t="str">
            <v>LUVA DE CORRER PVC P/COL ESG- VINILFORT - D=200 MM</v>
          </cell>
          <cell r="D8513" t="str">
            <v>UN</v>
          </cell>
          <cell r="E8513">
            <v>27.35</v>
          </cell>
        </row>
        <row r="8514">
          <cell r="B8514" t="str">
            <v>531525</v>
          </cell>
          <cell r="C8514" t="str">
            <v>LUVA DE CORRER PVC P/COL ESG- VINILFORT - D=250 MM</v>
          </cell>
          <cell r="D8514" t="str">
            <v>UN</v>
          </cell>
          <cell r="E8514">
            <v>0</v>
          </cell>
        </row>
        <row r="8515">
          <cell r="B8515" t="str">
            <v>531526</v>
          </cell>
          <cell r="C8515" t="str">
            <v>LUVA DE CORRER PVC P/COL ESG- VINILFORT - D=300 MM</v>
          </cell>
          <cell r="D8515" t="str">
            <v>UN</v>
          </cell>
          <cell r="E8515">
            <v>142.84</v>
          </cell>
        </row>
        <row r="8516">
          <cell r="B8516" t="str">
            <v>531527</v>
          </cell>
          <cell r="C8516" t="str">
            <v>LUVA DE CORRER PVC P/COL ESG- VINILFORT - D=350 MM</v>
          </cell>
          <cell r="D8516" t="str">
            <v>UN</v>
          </cell>
          <cell r="E8516">
            <v>0</v>
          </cell>
        </row>
        <row r="8517">
          <cell r="B8517" t="str">
            <v>531528</v>
          </cell>
          <cell r="C8517" t="str">
            <v>LUVA DE CORRER PVC P/COL ESG- VINILFORT - D=400 MM</v>
          </cell>
          <cell r="D8517" t="str">
            <v>UN</v>
          </cell>
          <cell r="E8517">
            <v>232.75</v>
          </cell>
        </row>
        <row r="8518">
          <cell r="B8518" t="str">
            <v>531529</v>
          </cell>
          <cell r="C8518" t="str">
            <v>PLUG PVC P/COL ESG - VINILFORT - D=100 MM</v>
          </cell>
          <cell r="D8518" t="str">
            <v>UN</v>
          </cell>
          <cell r="E8518">
            <v>16.46</v>
          </cell>
        </row>
        <row r="8519">
          <cell r="B8519" t="str">
            <v>531530</v>
          </cell>
          <cell r="C8519" t="str">
            <v>PLUG PVC P/COL ESG - VINILFORT - D=125 MM</v>
          </cell>
          <cell r="D8519" t="str">
            <v>UN</v>
          </cell>
          <cell r="E8519">
            <v>0</v>
          </cell>
        </row>
        <row r="8520">
          <cell r="B8520" t="str">
            <v>531531</v>
          </cell>
          <cell r="C8520" t="str">
            <v>PLUG PVC P/COL ESG - VINILFORT - D=150 MM</v>
          </cell>
          <cell r="D8520" t="str">
            <v>UN</v>
          </cell>
          <cell r="E8520">
            <v>0</v>
          </cell>
        </row>
        <row r="8521">
          <cell r="B8521" t="str">
            <v>531532</v>
          </cell>
          <cell r="C8521" t="str">
            <v>PLUG PVC P/COL ESG - VINILFORT - D=200 MM</v>
          </cell>
          <cell r="D8521" t="str">
            <v>UN</v>
          </cell>
          <cell r="E8521">
            <v>39.76</v>
          </cell>
        </row>
        <row r="8522">
          <cell r="B8522" t="str">
            <v>531533</v>
          </cell>
          <cell r="C8522" t="str">
            <v>PLUG PVC P/COL ESG - VINILFORT - D=250 MM</v>
          </cell>
          <cell r="D8522" t="str">
            <v>UN</v>
          </cell>
          <cell r="E8522">
            <v>0</v>
          </cell>
        </row>
        <row r="8523">
          <cell r="B8523" t="str">
            <v>531534</v>
          </cell>
          <cell r="C8523" t="str">
            <v>PLUG PVC P/COL ESG - VINILFORT - D=300 MM</v>
          </cell>
          <cell r="D8523" t="str">
            <v>UN</v>
          </cell>
          <cell r="E8523">
            <v>128.74</v>
          </cell>
        </row>
        <row r="8524">
          <cell r="B8524" t="str">
            <v>531535</v>
          </cell>
          <cell r="C8524" t="str">
            <v>PLUG PVC P/COL ESG - VINILFORT - D=350 MM</v>
          </cell>
          <cell r="D8524" t="str">
            <v>UN</v>
          </cell>
          <cell r="E8524">
            <v>0</v>
          </cell>
        </row>
        <row r="8525">
          <cell r="B8525" t="str">
            <v>531536</v>
          </cell>
          <cell r="C8525" t="str">
            <v>PLUG PVC P/COL ESG - VINILFORT - D=400 MM</v>
          </cell>
          <cell r="D8525" t="str">
            <v>UN</v>
          </cell>
          <cell r="E8525">
            <v>214.57</v>
          </cell>
        </row>
        <row r="8526">
          <cell r="B8526" t="str">
            <v>531537</v>
          </cell>
          <cell r="C8526" t="str">
            <v>REDUCAO EXC PVC PB P/COL ESG-VFORT -D=125 X 100 MM</v>
          </cell>
          <cell r="D8526" t="str">
            <v>UN</v>
          </cell>
          <cell r="E8526">
            <v>20.88</v>
          </cell>
        </row>
        <row r="8527">
          <cell r="B8527" t="str">
            <v>531538</v>
          </cell>
          <cell r="C8527" t="str">
            <v>REDUCAO EXC PVC PB P/COL ESG-VFORT -D=150 X 100 MM</v>
          </cell>
          <cell r="D8527" t="str">
            <v>UN</v>
          </cell>
          <cell r="E8527">
            <v>0</v>
          </cell>
        </row>
        <row r="8528">
          <cell r="B8528" t="str">
            <v>531539</v>
          </cell>
          <cell r="C8528" t="str">
            <v>REDUCAO EXC PVC PB P/COL ESG-VFORT -D=150 X 125 MM</v>
          </cell>
          <cell r="D8528" t="str">
            <v>UN</v>
          </cell>
          <cell r="E8528">
            <v>0</v>
          </cell>
        </row>
        <row r="8529">
          <cell r="B8529" t="str">
            <v>531540</v>
          </cell>
          <cell r="C8529" t="str">
            <v>REDUCAO EXC PVC PB P/COL ESG-VFORT -D=200 X 150 MM</v>
          </cell>
          <cell r="D8529" t="str">
            <v>UN</v>
          </cell>
          <cell r="E8529">
            <v>39.11</v>
          </cell>
        </row>
        <row r="8530">
          <cell r="B8530" t="str">
            <v>531541</v>
          </cell>
          <cell r="C8530" t="str">
            <v>REDUCAO EXC PVC PB P/COL ESG-VFORT -D=250 X 200 MM</v>
          </cell>
          <cell r="D8530" t="str">
            <v>UN</v>
          </cell>
          <cell r="E8530">
            <v>0</v>
          </cell>
        </row>
        <row r="8531">
          <cell r="B8531" t="str">
            <v>531542</v>
          </cell>
          <cell r="C8531" t="str">
            <v>REDUCAO EXC PVC PB P/COL ESG-VFORT -D=300 X 200 MM</v>
          </cell>
          <cell r="D8531" t="str">
            <v>UN</v>
          </cell>
          <cell r="E8531">
            <v>206.29</v>
          </cell>
        </row>
        <row r="8532">
          <cell r="B8532" t="str">
            <v>531543</v>
          </cell>
          <cell r="C8532" t="str">
            <v>REDUCAO EXC PVC PB P/COL ESG-VFORT -D=300 X 250 MM</v>
          </cell>
          <cell r="D8532" t="str">
            <v>UN</v>
          </cell>
          <cell r="E8532">
            <v>0</v>
          </cell>
        </row>
        <row r="8533">
          <cell r="B8533" t="str">
            <v>531544</v>
          </cell>
          <cell r="C8533" t="str">
            <v>REDUCAO EXC PVC PB P/COL ESG-VFORT -D=350 X 300 MM</v>
          </cell>
          <cell r="D8533" t="str">
            <v>UN</v>
          </cell>
          <cell r="E8533">
            <v>0</v>
          </cell>
        </row>
        <row r="8534">
          <cell r="B8534" t="str">
            <v>531545</v>
          </cell>
          <cell r="C8534" t="str">
            <v>REDUCAO EXC PVC PB P/COL ESG-VFORT -D=400 X 300 MM</v>
          </cell>
          <cell r="D8534" t="str">
            <v>UN</v>
          </cell>
          <cell r="E8534">
            <v>430.42</v>
          </cell>
        </row>
        <row r="8535">
          <cell r="B8535" t="str">
            <v>531546</v>
          </cell>
          <cell r="C8535" t="str">
            <v>REDUCAO EXC PVC PB P/COL ESG-VFORT -D=400 X 350 MM</v>
          </cell>
          <cell r="D8535" t="str">
            <v>UN</v>
          </cell>
          <cell r="E8535">
            <v>0</v>
          </cell>
        </row>
        <row r="8536">
          <cell r="B8536" t="str">
            <v>531547</v>
          </cell>
          <cell r="C8536" t="str">
            <v>TE 90º RED PVC BBB P/COL ESG-VFORT - D=200 X 150MM</v>
          </cell>
          <cell r="D8536" t="str">
            <v>UN</v>
          </cell>
          <cell r="E8536">
            <v>0</v>
          </cell>
        </row>
        <row r="8537">
          <cell r="B8537" t="str">
            <v>531548</v>
          </cell>
          <cell r="C8537" t="str">
            <v>TE 90º RED PVC BBB P/COL ESG-VFORT - D=250 X 150MM</v>
          </cell>
          <cell r="D8537" t="str">
            <v>UN</v>
          </cell>
          <cell r="E8537">
            <v>0</v>
          </cell>
        </row>
        <row r="8538">
          <cell r="B8538" t="str">
            <v>531549</v>
          </cell>
          <cell r="C8538" t="str">
            <v>TE 90º PVC BBB P/COL ESG - VINILFORT - D=100 MM</v>
          </cell>
          <cell r="D8538" t="str">
            <v>UN</v>
          </cell>
          <cell r="E8538">
            <v>30.67</v>
          </cell>
        </row>
        <row r="8539">
          <cell r="B8539" t="str">
            <v>531550</v>
          </cell>
          <cell r="C8539" t="str">
            <v>TE 90º PVC BBB P/COL ESG - VINILFORT - D=125 MM</v>
          </cell>
          <cell r="D8539" t="str">
            <v>UN</v>
          </cell>
          <cell r="E8539">
            <v>0</v>
          </cell>
        </row>
        <row r="8540">
          <cell r="B8540" t="str">
            <v>531551</v>
          </cell>
          <cell r="C8540" t="str">
            <v>TE 90º PVC BBB P/COL ESG - VINILFORT - D=150 MM</v>
          </cell>
          <cell r="D8540" t="str">
            <v>UN</v>
          </cell>
          <cell r="E8540">
            <v>84</v>
          </cell>
        </row>
        <row r="8541">
          <cell r="B8541" t="str">
            <v>531552</v>
          </cell>
          <cell r="C8541" t="str">
            <v>TE 90º PVC BBB P/COL ESG - VINILFORT - D=200 MM</v>
          </cell>
          <cell r="D8541" t="str">
            <v>UN</v>
          </cell>
          <cell r="E8541">
            <v>93.92</v>
          </cell>
        </row>
        <row r="8542">
          <cell r="B8542" t="str">
            <v>531553</v>
          </cell>
          <cell r="C8542" t="str">
            <v>TE 90º PVC BBB P/COL ESG - VINILFORT - D=250 MM</v>
          </cell>
          <cell r="D8542" t="str">
            <v>UN</v>
          </cell>
          <cell r="E8542">
            <v>0</v>
          </cell>
        </row>
        <row r="8543">
          <cell r="B8543" t="str">
            <v>531554</v>
          </cell>
          <cell r="C8543" t="str">
            <v>TE 90º PVC BBB P/COL ESG - VINILFORT - D=300 MM</v>
          </cell>
          <cell r="D8543" t="str">
            <v>UN</v>
          </cell>
          <cell r="E8543">
            <v>360.34</v>
          </cell>
        </row>
        <row r="8544">
          <cell r="B8544" t="str">
            <v>531555</v>
          </cell>
          <cell r="C8544" t="str">
            <v>TE 90º PVC BBB P/COL ESG - VINILFORT - D=400 MM</v>
          </cell>
          <cell r="D8544" t="str">
            <v>UN</v>
          </cell>
          <cell r="E8544">
            <v>500.52</v>
          </cell>
        </row>
        <row r="8545">
          <cell r="B8545" t="str">
            <v>531556</v>
          </cell>
          <cell r="C8545" t="str">
            <v>TE 90º PVC PBB P/COL ESG - VINILFORT - D=100 MM</v>
          </cell>
          <cell r="D8545" t="str">
            <v>UN</v>
          </cell>
          <cell r="E8545">
            <v>0</v>
          </cell>
        </row>
        <row r="8546">
          <cell r="B8546" t="str">
            <v>531557</v>
          </cell>
          <cell r="C8546" t="str">
            <v>TUBO PVC RIG PB NBR 7362 P/COL ESG-VFORT - D=100MM</v>
          </cell>
          <cell r="D8546" t="str">
            <v>M</v>
          </cell>
          <cell r="E8546">
            <v>10.199999999999999</v>
          </cell>
        </row>
        <row r="8547">
          <cell r="B8547" t="str">
            <v>531558</v>
          </cell>
          <cell r="C8547" t="str">
            <v>TUBO PVC RIG PB NBR 7362 P/COL ESG-VFORT - D=125MM</v>
          </cell>
          <cell r="D8547" t="str">
            <v>M</v>
          </cell>
          <cell r="E8547">
            <v>10.82</v>
          </cell>
        </row>
        <row r="8548">
          <cell r="B8548" t="str">
            <v>531559</v>
          </cell>
          <cell r="C8548" t="str">
            <v>TUBO PVC RIG PB NBR 7362 P/COL ESG-VFORT - D=150MM</v>
          </cell>
          <cell r="D8548" t="str">
            <v>M</v>
          </cell>
          <cell r="E8548">
            <v>21</v>
          </cell>
        </row>
        <row r="8549">
          <cell r="B8549" t="str">
            <v>531560</v>
          </cell>
          <cell r="C8549" t="str">
            <v>TUBO PVC RIG PB NBR 7362 P/COL ESG-VFORT - D=200MM</v>
          </cell>
          <cell r="D8549" t="str">
            <v>M</v>
          </cell>
          <cell r="E8549">
            <v>31.8</v>
          </cell>
        </row>
        <row r="8550">
          <cell r="B8550" t="str">
            <v>531561</v>
          </cell>
          <cell r="C8550" t="str">
            <v>TUBO PVC RIG PB NBR 7362 P/COL ESG-VFORT - D=250MM</v>
          </cell>
          <cell r="D8550" t="str">
            <v>M</v>
          </cell>
          <cell r="E8550">
            <v>52.8</v>
          </cell>
        </row>
        <row r="8551">
          <cell r="B8551" t="str">
            <v>531562</v>
          </cell>
          <cell r="C8551" t="str">
            <v>TUBO PVC RIG PB NBR 7362 P/COL ESG-VFORT - D=300MM</v>
          </cell>
          <cell r="D8551" t="str">
            <v>M</v>
          </cell>
          <cell r="E8551">
            <v>82.8</v>
          </cell>
        </row>
        <row r="8552">
          <cell r="B8552" t="str">
            <v>531563</v>
          </cell>
          <cell r="C8552" t="str">
            <v>TUBO PVC RIG PB NBR 7362 P/COL ESG-VFORT - D=350MM</v>
          </cell>
          <cell r="D8552" t="str">
            <v>M</v>
          </cell>
          <cell r="E8552">
            <v>108.24</v>
          </cell>
        </row>
        <row r="8553">
          <cell r="B8553" t="str">
            <v>531564</v>
          </cell>
          <cell r="C8553" t="str">
            <v>TUBO PVC RIG PB NBR 7362 P/COL ESG-VFORT - D=400MM</v>
          </cell>
          <cell r="D8553" t="str">
            <v>M</v>
          </cell>
          <cell r="E8553">
            <v>150</v>
          </cell>
        </row>
        <row r="8554">
          <cell r="B8554" t="str">
            <v>531565</v>
          </cell>
          <cell r="C8554" t="str">
            <v>SELIM 90º ELASTICO PVC VFORT ULTRA - D=150 X 100MM</v>
          </cell>
          <cell r="D8554" t="str">
            <v>UN</v>
          </cell>
          <cell r="E8554">
            <v>0</v>
          </cell>
        </row>
        <row r="8555">
          <cell r="B8555" t="str">
            <v>531566</v>
          </cell>
          <cell r="C8555" t="str">
            <v>SELIM 90º ELASTICO PVC VFORT VT 9 - D=200 X 100MM</v>
          </cell>
          <cell r="D8555" t="str">
            <v>UN</v>
          </cell>
          <cell r="E8555">
            <v>27.28</v>
          </cell>
        </row>
        <row r="8556">
          <cell r="B8556" t="str">
            <v>531567</v>
          </cell>
          <cell r="C8556" t="str">
            <v>SELIM 90º ELASTICO PVC VFORT VT 9 - D=250 X 100 MM</v>
          </cell>
          <cell r="D8556" t="str">
            <v>UN</v>
          </cell>
          <cell r="E8556">
            <v>0</v>
          </cell>
        </row>
        <row r="8557">
          <cell r="B8557" t="str">
            <v>531568</v>
          </cell>
          <cell r="C8557" t="str">
            <v>SELIM 90º ELASTICO PVC VFORT VT 9 - D=300 X 100 MM</v>
          </cell>
          <cell r="D8557" t="str">
            <v>UN</v>
          </cell>
          <cell r="E8557">
            <v>30.62</v>
          </cell>
        </row>
        <row r="8558">
          <cell r="B8558" t="str">
            <v>531569</v>
          </cell>
          <cell r="C8558" t="str">
            <v>SELIM 90º ELASTICO PVC VFORT VT10 - D=125 X 100 MM</v>
          </cell>
          <cell r="D8558" t="str">
            <v>UN</v>
          </cell>
          <cell r="E8558">
            <v>0</v>
          </cell>
        </row>
        <row r="8559">
          <cell r="B8559" t="str">
            <v>531570</v>
          </cell>
          <cell r="C8559" t="str">
            <v>SELIM 90º ELASTICO PVC VFORT VT10 - D=150 X 100 MM</v>
          </cell>
          <cell r="D8559" t="str">
            <v>UN</v>
          </cell>
          <cell r="E8559">
            <v>11.81</v>
          </cell>
        </row>
        <row r="8560">
          <cell r="B8560" t="str">
            <v>531571</v>
          </cell>
          <cell r="C8560" t="str">
            <v>SELIM 90º ELASTICO PVC P/COL ESG - D=150 X 150 MM</v>
          </cell>
          <cell r="D8560" t="str">
            <v>UN</v>
          </cell>
          <cell r="E8560">
            <v>17.399999999999999</v>
          </cell>
        </row>
        <row r="8561">
          <cell r="B8561" t="str">
            <v>531572</v>
          </cell>
          <cell r="C8561" t="str">
            <v>SELIM 90º ELASTICO PVC P/COL ESG - D=200 X 150 MM</v>
          </cell>
          <cell r="D8561" t="str">
            <v>UN</v>
          </cell>
          <cell r="E8561">
            <v>0</v>
          </cell>
        </row>
        <row r="8563">
          <cell r="B8563" t="str">
            <v>531600</v>
          </cell>
          <cell r="C8563" t="str">
            <v>TUBO DE ACO (C32 - FERRO/ACO/DERIV. 50%; SETOR ABDIB GLOBAL 35%; C54 - COMBUSTIVEL/LUBRIF. 15%)</v>
          </cell>
        </row>
        <row r="8564">
          <cell r="B8564" t="str">
            <v>531601</v>
          </cell>
          <cell r="C8564" t="str">
            <v>TUBO ACO GALVANIZADO 1/2"</v>
          </cell>
          <cell r="D8564" t="str">
            <v>M</v>
          </cell>
          <cell r="E8564">
            <v>7.44</v>
          </cell>
        </row>
        <row r="8565">
          <cell r="B8565" t="str">
            <v>531602</v>
          </cell>
          <cell r="C8565" t="str">
            <v>TUBO ACO GALVANIZADO 3/4'</v>
          </cell>
          <cell r="D8565" t="str">
            <v>M</v>
          </cell>
          <cell r="E8565">
            <v>9.1300000000000008</v>
          </cell>
        </row>
        <row r="8566">
          <cell r="B8566" t="str">
            <v>531603</v>
          </cell>
          <cell r="C8566" t="str">
            <v>TUBO ACO GALVANIZADO 1'</v>
          </cell>
          <cell r="D8566" t="str">
            <v>M</v>
          </cell>
          <cell r="E8566">
            <v>12.35</v>
          </cell>
        </row>
        <row r="8567">
          <cell r="B8567" t="str">
            <v>531604</v>
          </cell>
          <cell r="C8567" t="str">
            <v>TUBO ACO GALVANIZADO 1 1/4'</v>
          </cell>
          <cell r="D8567" t="str">
            <v>M</v>
          </cell>
          <cell r="E8567">
            <v>15.46</v>
          </cell>
        </row>
        <row r="8568">
          <cell r="B8568" t="str">
            <v>531605</v>
          </cell>
          <cell r="C8568" t="str">
            <v>TUBO ACO GALVANIZADO 1 1/2'</v>
          </cell>
          <cell r="D8568" t="str">
            <v>M</v>
          </cell>
          <cell r="E8568">
            <v>19.2</v>
          </cell>
        </row>
        <row r="8569">
          <cell r="B8569" t="str">
            <v>531606</v>
          </cell>
          <cell r="C8569" t="str">
            <v>TUBO ACO GALVANIZADO 2 POL.</v>
          </cell>
          <cell r="D8569" t="str">
            <v>M</v>
          </cell>
          <cell r="E8569">
            <v>25.43</v>
          </cell>
        </row>
        <row r="8570">
          <cell r="B8570" t="str">
            <v>531607</v>
          </cell>
          <cell r="C8570" t="str">
            <v>TUBO ACO GALVANIZADO 4 POL.</v>
          </cell>
          <cell r="D8570" t="str">
            <v>M</v>
          </cell>
          <cell r="E8570">
            <v>57.13</v>
          </cell>
        </row>
        <row r="8571">
          <cell r="B8571" t="str">
            <v>531608</v>
          </cell>
          <cell r="C8571" t="str">
            <v>TUBO DE AçO 36"  E=5/16"</v>
          </cell>
          <cell r="D8571" t="str">
            <v>M</v>
          </cell>
          <cell r="E8571">
            <v>1510.32</v>
          </cell>
        </row>
        <row r="8572">
          <cell r="B8572" t="str">
            <v>531609</v>
          </cell>
          <cell r="C8572" t="str">
            <v>TUBO DE AçO 40" E=5/16"</v>
          </cell>
          <cell r="D8572" t="str">
            <v>M</v>
          </cell>
          <cell r="E8572">
            <v>1678.8</v>
          </cell>
        </row>
        <row r="8573">
          <cell r="B8573" t="str">
            <v>531610</v>
          </cell>
          <cell r="C8573" t="str">
            <v>TUBO DE AçO 42" E=5/16"</v>
          </cell>
          <cell r="D8573" t="str">
            <v>M</v>
          </cell>
          <cell r="E8573">
            <v>1763.28</v>
          </cell>
        </row>
        <row r="8574">
          <cell r="B8574" t="str">
            <v>531611</v>
          </cell>
          <cell r="C8574" t="str">
            <v>TUBO DE AçO 48" E=5/16"</v>
          </cell>
          <cell r="D8574" t="str">
            <v>M</v>
          </cell>
          <cell r="E8574">
            <v>2016.36</v>
          </cell>
        </row>
        <row r="8575">
          <cell r="B8575" t="str">
            <v>531612</v>
          </cell>
          <cell r="C8575" t="str">
            <v>TUBO DE AçO 60" E=3/8"</v>
          </cell>
          <cell r="D8575" t="str">
            <v>M</v>
          </cell>
          <cell r="E8575">
            <v>3048</v>
          </cell>
        </row>
        <row r="8576">
          <cell r="B8576" t="str">
            <v>531613</v>
          </cell>
          <cell r="C8576" t="str">
            <v>TUBO ACO LISO SCH.10, 147,36 KG/M:DIAM.762 MM(30")</v>
          </cell>
          <cell r="D8576" t="str">
            <v>M</v>
          </cell>
          <cell r="E8576">
            <v>1020.6</v>
          </cell>
        </row>
        <row r="8577">
          <cell r="B8577" t="str">
            <v>531614</v>
          </cell>
          <cell r="C8577" t="str">
            <v>TUBO ACO LISO SCH.10, 137,42 KG/M:DIAM.711 MM(28")</v>
          </cell>
          <cell r="D8577" t="str">
            <v>M</v>
          </cell>
          <cell r="E8577">
            <v>951.72</v>
          </cell>
        </row>
        <row r="8578">
          <cell r="B8578" t="str">
            <v>531615</v>
          </cell>
          <cell r="C8578" t="str">
            <v>TUBO ACO LISO SCH.10, 127,50 KG/M:DIAM.660 MM(26")</v>
          </cell>
          <cell r="D8578" t="str">
            <v>M</v>
          </cell>
          <cell r="E8578">
            <v>882</v>
          </cell>
        </row>
        <row r="8579">
          <cell r="B8579" t="str">
            <v>531616</v>
          </cell>
          <cell r="C8579" t="str">
            <v>TUBO ACO LISO SCH.10, 94,45 KG/M:DIAM.609 MM(24")</v>
          </cell>
          <cell r="D8579" t="str">
            <v>M</v>
          </cell>
          <cell r="E8579">
            <v>649.44000000000005</v>
          </cell>
        </row>
        <row r="8580">
          <cell r="B8580" t="str">
            <v>531617</v>
          </cell>
          <cell r="C8580" t="str">
            <v>TUBO ACO LISO SCH.10, 86,50 KG/M:DIAM.560 MM(22")</v>
          </cell>
          <cell r="D8580" t="str">
            <v>M</v>
          </cell>
          <cell r="E8580">
            <v>594.78</v>
          </cell>
        </row>
        <row r="8581">
          <cell r="B8581" t="str">
            <v>531618</v>
          </cell>
          <cell r="C8581" t="str">
            <v>TUBO ACO LISOS CH.10, 78,54 KG/M:DIAM.508 MM(20")</v>
          </cell>
          <cell r="D8581" t="str">
            <v>M</v>
          </cell>
          <cell r="E8581">
            <v>505.69</v>
          </cell>
        </row>
        <row r="8582">
          <cell r="B8582" t="str">
            <v>531619</v>
          </cell>
          <cell r="C8582" t="str">
            <v>TUBO ACO LISO SCH.20, 117,07 KG/M:DIAM.508 MM(20")</v>
          </cell>
          <cell r="D8582" t="str">
            <v>M</v>
          </cell>
          <cell r="E8582">
            <v>815.22</v>
          </cell>
        </row>
        <row r="8583">
          <cell r="B8583" t="str">
            <v>531620</v>
          </cell>
          <cell r="C8583" t="str">
            <v>TUBO ACO LISO SCH.10, 70,59 KG/M:DIAM.457 MM(18")</v>
          </cell>
          <cell r="D8583" t="str">
            <v>M</v>
          </cell>
          <cell r="E8583">
            <v>454.5</v>
          </cell>
        </row>
        <row r="8584">
          <cell r="B8584" t="str">
            <v>531621</v>
          </cell>
          <cell r="C8584" t="str">
            <v>TUBO ACO LISO SCH.20, 87,79 KG/M:DIAM.457 MM(18")</v>
          </cell>
          <cell r="D8584" t="str">
            <v>M</v>
          </cell>
          <cell r="E8584">
            <v>605.64</v>
          </cell>
        </row>
        <row r="8585">
          <cell r="B8585" t="str">
            <v>531622</v>
          </cell>
          <cell r="C8585" t="str">
            <v>TUBO ACO LISO SCH.10, 62,63 KG/M:DIAM.406 MM(16")</v>
          </cell>
          <cell r="D8585" t="str">
            <v>M</v>
          </cell>
          <cell r="E8585">
            <v>403.25</v>
          </cell>
        </row>
        <row r="8586">
          <cell r="B8586" t="str">
            <v>531623</v>
          </cell>
          <cell r="C8586" t="str">
            <v>TUBO ACO LISO SCH.20, 77,86 KG/M:DIAM.406 MM(16")</v>
          </cell>
          <cell r="D8586" t="str">
            <v>M</v>
          </cell>
          <cell r="E8586">
            <v>536.76</v>
          </cell>
        </row>
        <row r="8587">
          <cell r="B8587" t="str">
            <v>531624</v>
          </cell>
          <cell r="C8587" t="str">
            <v>TUBO ACO LISO SCH.10, 54,68 KG/M:DIAM.356 MM(14")</v>
          </cell>
          <cell r="D8587" t="str">
            <v>M</v>
          </cell>
          <cell r="E8587">
            <v>352.07</v>
          </cell>
        </row>
        <row r="8588">
          <cell r="B8588" t="str">
            <v>531625</v>
          </cell>
          <cell r="C8588" t="str">
            <v>TUBO ACO LISO SCH.20, 67,94 KG/M:DIAM.356 MM(14")</v>
          </cell>
          <cell r="D8588" t="str">
            <v>M</v>
          </cell>
          <cell r="E8588">
            <v>468.25</v>
          </cell>
        </row>
        <row r="8589">
          <cell r="B8589" t="str">
            <v>531626</v>
          </cell>
          <cell r="C8589" t="str">
            <v>TUBO ACO LISO SCH.30, 81,28 KG/M:DIAM.356 MM(14")</v>
          </cell>
          <cell r="D8589" t="str">
            <v>M</v>
          </cell>
          <cell r="E8589">
            <v>565.32000000000005</v>
          </cell>
        </row>
        <row r="8590">
          <cell r="B8590" t="str">
            <v>531627</v>
          </cell>
          <cell r="C8590" t="str">
            <v>TUBO ACO LISO SCH.20;49,72KG/M:DIAM.323MM(12 3/4")</v>
          </cell>
          <cell r="D8590" t="str">
            <v>M</v>
          </cell>
          <cell r="E8590">
            <v>320.75</v>
          </cell>
        </row>
        <row r="8591">
          <cell r="B8591" t="str">
            <v>531628</v>
          </cell>
          <cell r="C8591" t="str">
            <v>TUBO ACO LISO SCH.30;65,20KG/M:DIAM.323MM(12 3/4")</v>
          </cell>
          <cell r="D8591" t="str">
            <v>M</v>
          </cell>
          <cell r="E8591">
            <v>444.72</v>
          </cell>
        </row>
        <row r="8592">
          <cell r="B8592" t="str">
            <v>531629</v>
          </cell>
          <cell r="C8592" t="str">
            <v>TUBO ACO LISO SCH.40;79,74KG/M:DIAM.323MM(12 3/4")</v>
          </cell>
          <cell r="D8592" t="str">
            <v>M</v>
          </cell>
          <cell r="E8592">
            <v>557.72</v>
          </cell>
        </row>
        <row r="8593">
          <cell r="B8593" t="str">
            <v>531630</v>
          </cell>
          <cell r="C8593" t="str">
            <v>TUBO ACO LISO 37,57 KG/M:DIAM. 305 MM (12")</v>
          </cell>
          <cell r="D8593" t="str">
            <v>M</v>
          </cell>
          <cell r="E8593">
            <v>239.05</v>
          </cell>
        </row>
        <row r="8594">
          <cell r="B8594" t="str">
            <v>531631</v>
          </cell>
          <cell r="C8594" t="str">
            <v>TUBO ACO LISO 31,59 KG/M:DIAM. 273 MM (10 3/4")</v>
          </cell>
          <cell r="D8594" t="str">
            <v>M</v>
          </cell>
          <cell r="E8594">
            <v>204.19</v>
          </cell>
        </row>
        <row r="8595">
          <cell r="B8595" t="str">
            <v>531632</v>
          </cell>
          <cell r="C8595" t="str">
            <v>TUBO ACO LISO SCH.20;41,77KG/M:DIAM.273MM(10 3/4")</v>
          </cell>
          <cell r="D8595" t="str">
            <v>M</v>
          </cell>
          <cell r="E8595">
            <v>275.77999999999997</v>
          </cell>
        </row>
        <row r="8596">
          <cell r="B8596" t="str">
            <v>531633</v>
          </cell>
          <cell r="C8596" t="str">
            <v>TUBO ACO LISO SCH.30;51,00KG/M:DIAM.273MM(10 3/4")</v>
          </cell>
          <cell r="D8596" t="str">
            <v>M</v>
          </cell>
          <cell r="E8596">
            <v>366.29</v>
          </cell>
        </row>
        <row r="8597">
          <cell r="B8597" t="str">
            <v>531634</v>
          </cell>
          <cell r="C8597" t="str">
            <v>TUBO ACO LISO SCH.40;60,29KG/M:DIAM.273MM(10 3/4")</v>
          </cell>
          <cell r="D8597" t="str">
            <v>M</v>
          </cell>
          <cell r="E8597">
            <v>435.08</v>
          </cell>
        </row>
        <row r="8598">
          <cell r="B8598" t="str">
            <v>531635</v>
          </cell>
          <cell r="C8598" t="str">
            <v>TUBO ACO LISO SCH.20;33,31KG/M,GALV:DIAM.203MM(8")</v>
          </cell>
          <cell r="D8598" t="str">
            <v>M</v>
          </cell>
          <cell r="E8598">
            <v>270.54000000000002</v>
          </cell>
        </row>
        <row r="8599">
          <cell r="B8599" t="str">
            <v>531636</v>
          </cell>
          <cell r="C8599" t="str">
            <v>TUBO ACO LISO SCH.20;49,72KG/M,PRETO:DIAM.305MM12"</v>
          </cell>
          <cell r="D8599" t="str">
            <v>M</v>
          </cell>
          <cell r="E8599">
            <v>320.75</v>
          </cell>
        </row>
        <row r="8600">
          <cell r="B8600" t="str">
            <v>531637</v>
          </cell>
          <cell r="C8600" t="str">
            <v>TUBO ACO LISO SCH.20;41,77KG/M,PRETO:DIAM.254MM10"</v>
          </cell>
          <cell r="D8600" t="str">
            <v>M</v>
          </cell>
          <cell r="E8600">
            <v>275.77999999999997</v>
          </cell>
        </row>
        <row r="8601">
          <cell r="B8601" t="str">
            <v>531638</v>
          </cell>
          <cell r="C8601" t="str">
            <v>TUBO ACO LISO SCH.20;33,31KG/M,PRETO:DIAM.203MM 8"</v>
          </cell>
          <cell r="D8601" t="str">
            <v>M</v>
          </cell>
          <cell r="E8601">
            <v>224.95</v>
          </cell>
        </row>
        <row r="8602">
          <cell r="B8602" t="str">
            <v>531639</v>
          </cell>
          <cell r="C8602" t="str">
            <v>TUBO ACO LISO DIN2440;19,24KG/M,PRETO:DIAM.152MM6"</v>
          </cell>
          <cell r="D8602" t="str">
            <v>M</v>
          </cell>
          <cell r="E8602">
            <v>101.82</v>
          </cell>
        </row>
        <row r="8603">
          <cell r="B8603" t="str">
            <v>531640</v>
          </cell>
          <cell r="C8603" t="str">
            <v>TUBO API 5A;140,00 KG/M:DIAM.508 MM (20") J OU K55</v>
          </cell>
          <cell r="D8603" t="str">
            <v>M</v>
          </cell>
          <cell r="E8603">
            <v>1439.42</v>
          </cell>
        </row>
        <row r="8604">
          <cell r="B8604" t="str">
            <v>531641</v>
          </cell>
          <cell r="C8604" t="str">
            <v>TUBO API 5A,158,64 KG/M:DIAM.508 MM (20")J OU K55</v>
          </cell>
          <cell r="D8604" t="str">
            <v>M</v>
          </cell>
          <cell r="E8604">
            <v>1504.8</v>
          </cell>
        </row>
        <row r="8605">
          <cell r="B8605" t="str">
            <v>531642</v>
          </cell>
          <cell r="C8605" t="str">
            <v>TUBO API 5A,130,34KG/M:DIAM.473MM(18 5/8")J OU K55</v>
          </cell>
          <cell r="D8605" t="str">
            <v>M</v>
          </cell>
          <cell r="E8605">
            <v>1232.68</v>
          </cell>
        </row>
        <row r="8606">
          <cell r="B8606" t="str">
            <v>531643</v>
          </cell>
          <cell r="C8606" t="str">
            <v>TUBO API 5A, 96,82 KG/M:DIAM. 406 MM (16") H 40</v>
          </cell>
          <cell r="D8606" t="str">
            <v>M</v>
          </cell>
          <cell r="E8606">
            <v>855.35</v>
          </cell>
        </row>
        <row r="8607">
          <cell r="B8607" t="str">
            <v>531644</v>
          </cell>
          <cell r="C8607" t="str">
            <v>TUBO API 5A,111,71 KG/M:DIAM.406 MM (16")J OU K 55</v>
          </cell>
          <cell r="D8607" t="str">
            <v>M</v>
          </cell>
          <cell r="E8607">
            <v>995.41</v>
          </cell>
        </row>
        <row r="8608">
          <cell r="B8608" t="str">
            <v>531645</v>
          </cell>
          <cell r="C8608" t="str">
            <v>TUBO API 5A;125,12 KG/M:DIAM.406 MM(16") J OU K 55</v>
          </cell>
          <cell r="D8608" t="str">
            <v>M</v>
          </cell>
          <cell r="E8608">
            <v>1114.9100000000001</v>
          </cell>
        </row>
        <row r="8609">
          <cell r="B8609" t="str">
            <v>531646</v>
          </cell>
          <cell r="C8609" t="str">
            <v>TUBO API 5A;81,18 KG/M:DIAM.340MM(13 3/8")J OU K55</v>
          </cell>
          <cell r="D8609" t="str">
            <v>M</v>
          </cell>
          <cell r="E8609">
            <v>668.72</v>
          </cell>
        </row>
        <row r="8610">
          <cell r="B8610" t="str">
            <v>531647</v>
          </cell>
          <cell r="C8610" t="str">
            <v>TUBO API 5A;90,86KG/M:DIAM.340 MM(13 3/8")J OU K55</v>
          </cell>
          <cell r="D8610" t="str">
            <v>M</v>
          </cell>
          <cell r="E8610">
            <v>748.46</v>
          </cell>
        </row>
        <row r="8611">
          <cell r="B8611" t="str">
            <v>531648</v>
          </cell>
          <cell r="C8611" t="str">
            <v>TUBO API5A,101,29KG/M:DIAM.340MM(13 3/8")J OU K 55</v>
          </cell>
          <cell r="D8611" t="str">
            <v>M</v>
          </cell>
          <cell r="E8611">
            <v>834.38</v>
          </cell>
        </row>
        <row r="8612">
          <cell r="B8612" t="str">
            <v>531649</v>
          </cell>
          <cell r="C8612" t="str">
            <v>TUBO API5A;60,32KG/M:DIAM.273 MM(10 3/4")J OU K 55</v>
          </cell>
          <cell r="D8612" t="str">
            <v>M</v>
          </cell>
          <cell r="E8612">
            <v>471.22</v>
          </cell>
        </row>
        <row r="8613">
          <cell r="B8613" t="str">
            <v>531650</v>
          </cell>
          <cell r="C8613" t="str">
            <v>TUBO API5A;67,66KG/M:DIAM.273 MM(10 3/4")J OU K 55</v>
          </cell>
          <cell r="D8613" t="str">
            <v>M</v>
          </cell>
          <cell r="E8613">
            <v>528.55999999999995</v>
          </cell>
        </row>
        <row r="8614">
          <cell r="B8614" t="str">
            <v>531651</v>
          </cell>
          <cell r="C8614" t="str">
            <v>TUBO API5A;75,96KG/M:DIAM.273 MM(10 3/4")J OU K 55</v>
          </cell>
          <cell r="D8614" t="str">
            <v>M</v>
          </cell>
          <cell r="E8614">
            <v>593.4</v>
          </cell>
        </row>
        <row r="8615">
          <cell r="B8615" t="str">
            <v>531652</v>
          </cell>
          <cell r="C8615" t="str">
            <v>TUBO API 5A; 48,11 KG/M:DIAM.244 MM(9 5/8") H 40</v>
          </cell>
          <cell r="D8615" t="str">
            <v>M</v>
          </cell>
          <cell r="E8615">
            <v>375.84</v>
          </cell>
        </row>
        <row r="8616">
          <cell r="B8616" t="str">
            <v>531653</v>
          </cell>
          <cell r="C8616" t="str">
            <v>TUBO API 5A;53,62 KG/M:DIAM.244MM(9 5/8")J OU K 55</v>
          </cell>
          <cell r="D8616" t="str">
            <v>M</v>
          </cell>
          <cell r="E8616">
            <v>418.88</v>
          </cell>
        </row>
        <row r="8617">
          <cell r="B8617" t="str">
            <v>531654</v>
          </cell>
          <cell r="C8617" t="str">
            <v>TUBO API 5A;59,68 KG/M:DIAM.244MM(9 5/8")J OU K 55</v>
          </cell>
          <cell r="D8617" t="str">
            <v>M</v>
          </cell>
          <cell r="E8617">
            <v>466.22</v>
          </cell>
        </row>
        <row r="8618">
          <cell r="B8618" t="str">
            <v>531655</v>
          </cell>
          <cell r="C8618" t="str">
            <v>TUBO API 5A;35,75 KG/M:DIAM.219MM(8 5/8")J OU K 55</v>
          </cell>
          <cell r="D8618" t="str">
            <v>M</v>
          </cell>
          <cell r="E8618">
            <v>279.27999999999997</v>
          </cell>
        </row>
        <row r="8619">
          <cell r="B8619" t="str">
            <v>531656</v>
          </cell>
          <cell r="C8619" t="str">
            <v>TUBO API 5A;47,66 KG/M:DIAM.219MM(8 5/8")J OU K 55</v>
          </cell>
          <cell r="D8619" t="str">
            <v>M</v>
          </cell>
          <cell r="E8619">
            <v>372.32</v>
          </cell>
        </row>
        <row r="8620">
          <cell r="B8620" t="str">
            <v>531657</v>
          </cell>
          <cell r="C8620" t="str">
            <v>TUBO API 5A;53,62 KG/M:DIAM.219MM(8 5/8")J OU K 55</v>
          </cell>
          <cell r="D8620" t="str">
            <v>M</v>
          </cell>
          <cell r="E8620">
            <v>418.88</v>
          </cell>
        </row>
        <row r="8621">
          <cell r="B8621" t="str">
            <v>531658</v>
          </cell>
          <cell r="C8621" t="str">
            <v>TUBO API 5A;29,79 KG/M:DIAM.168MM(6 5/8")J OU K 55</v>
          </cell>
          <cell r="D8621" t="str">
            <v>M</v>
          </cell>
          <cell r="E8621">
            <v>232.72</v>
          </cell>
        </row>
        <row r="8622">
          <cell r="B8622" t="str">
            <v>531659</v>
          </cell>
          <cell r="C8622" t="str">
            <v>TUBO API 5A;35,75 KG/M:DIAM.168MM(6 5/8")J OU K55</v>
          </cell>
          <cell r="D8622" t="str">
            <v>M</v>
          </cell>
          <cell r="E8622">
            <v>279.27999999999997</v>
          </cell>
        </row>
      </sheetData>
      <sheetData sheetId="1" refreshError="1"/>
      <sheetData sheetId="2" refreshError="1"/>
      <sheetData sheetId="3" refreshError="1"/>
      <sheetData sheetId="4"/>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PECIFICAÇÃO TECNICA"/>
      <sheetName val="TABELA DE ESPECIFICAÇÕES"/>
      <sheetName val="ITEN DE MAIOR"/>
      <sheetName val="CRON FIN - 5 MESES"/>
      <sheetName val="PLANILHA COMPARATIVA"/>
      <sheetName val="PLANILHA AGIL"/>
      <sheetName val="CURVA ABC"/>
      <sheetName val="ITEM MAIOR"/>
      <sheetName val="ORÇAMENTO"/>
      <sheetName val="RESUMO"/>
      <sheetName val="MEMORIA DE CALCULO"/>
      <sheetName val="CRON FIN  - 10 MESES "/>
      <sheetName val="COMPOSIÇÕES"/>
      <sheetName val="ADM"/>
      <sheetName val="Cotações"/>
      <sheetName val="INCC"/>
      <sheetName val="LISTA"/>
      <sheetName val="SINAPI COMPOSIÇÕES"/>
      <sheetName val="SINAPI INSUMO"/>
      <sheetName val="ORSE"/>
      <sheetName val="SBC"/>
      <sheetName val="auxiliar memoria"/>
      <sheetName val="SICRO"/>
      <sheetName val="SEINF CE"/>
      <sheetName val="SINAPI"/>
      <sheetName val="Gráf1"/>
      <sheetName val="Plan2"/>
      <sheetName val="Pla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vmlDrawing" Target="../drawings/vmlDrawing1.vml"/><Relationship Id="rId4" Type="http://schemas.openxmlformats.org/officeDocument/2006/relationships/drawing" Target="../drawings/drawing7.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drawing" Target="../drawings/drawing8.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drawing" Target="../drawings/drawing9.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4" Type="http://schemas.openxmlformats.org/officeDocument/2006/relationships/drawing" Target="../drawings/drawing10.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4" Type="http://schemas.openxmlformats.org/officeDocument/2006/relationships/drawing" Target="../drawings/drawing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5">
    <tabColor theme="6" tint="-0.499984740745262"/>
    <pageSetUpPr fitToPage="1"/>
  </sheetPr>
  <dimension ref="A1:AR128"/>
  <sheetViews>
    <sheetView topLeftCell="D1" workbookViewId="0"/>
  </sheetViews>
  <sheetFormatPr defaultColWidth="9.140625" defaultRowHeight="12.75"/>
  <cols>
    <col min="1" max="1" width="13.28515625" style="4" hidden="1" customWidth="1"/>
    <col min="2" max="2" width="17.28515625" style="175" hidden="1" customWidth="1"/>
    <col min="3" max="3" width="20.28515625" style="4" hidden="1" customWidth="1"/>
    <col min="4" max="4" width="62.140625" style="4" customWidth="1"/>
    <col min="5" max="5" width="27" style="4" hidden="1" customWidth="1"/>
    <col min="6" max="6" width="10.42578125" style="38" customWidth="1"/>
    <col min="7" max="7" width="16.7109375" style="4" customWidth="1"/>
    <col min="8" max="10" width="16.5703125" style="4" customWidth="1"/>
    <col min="11" max="11" width="19.140625" style="4" customWidth="1"/>
    <col min="12" max="12" width="13.140625" style="4" customWidth="1"/>
    <col min="13" max="13" width="18.28515625" style="4" customWidth="1"/>
    <col min="14" max="14" width="20.7109375" style="4" customWidth="1"/>
    <col min="15" max="15" width="24" style="4" customWidth="1"/>
    <col min="16" max="16" width="18.7109375" style="4" customWidth="1"/>
    <col min="17" max="17" width="10.5703125" style="4" customWidth="1"/>
    <col min="18" max="26" width="9.140625" style="4"/>
    <col min="27" max="27" width="9" style="4" customWidth="1"/>
    <col min="28" max="16384" width="9.140625" style="4"/>
  </cols>
  <sheetData>
    <row r="1" spans="1:44" ht="63.75" customHeight="1">
      <c r="A1" s="213"/>
      <c r="B1" s="208"/>
      <c r="C1" s="207"/>
      <c r="D1" s="209"/>
      <c r="E1" s="207"/>
      <c r="F1" s="210"/>
      <c r="G1" s="207"/>
      <c r="H1" s="207"/>
      <c r="I1" s="207"/>
      <c r="J1" s="207"/>
      <c r="K1" s="207"/>
      <c r="L1" s="207"/>
      <c r="M1" s="207"/>
      <c r="N1" s="1" t="s">
        <v>117</v>
      </c>
      <c r="AR1" s="11"/>
    </row>
    <row r="2" spans="1:44" ht="20.25" customHeight="1">
      <c r="A2" s="1247" t="s">
        <v>304</v>
      </c>
      <c r="B2" s="1248"/>
      <c r="C2" s="1248"/>
      <c r="D2" s="1248"/>
      <c r="E2" s="1248"/>
      <c r="F2" s="1248"/>
      <c r="G2" s="1248"/>
      <c r="H2" s="1248"/>
      <c r="I2" s="1248"/>
      <c r="J2" s="1248"/>
      <c r="K2" s="1248"/>
      <c r="L2" s="1248"/>
      <c r="M2" s="1249"/>
      <c r="AR2" s="13"/>
    </row>
    <row r="3" spans="1:44" ht="22.5" customHeight="1">
      <c r="A3" s="5" t="s">
        <v>3</v>
      </c>
      <c r="B3" s="6" t="str">
        <f>ORÇAMENTO!B3</f>
        <v>CONSTRUÇÃO DA UNIDADE DE PRONTO ATENDIMENTO(UPA)</v>
      </c>
      <c r="C3" s="6"/>
      <c r="D3" s="204" t="s">
        <v>302</v>
      </c>
      <c r="E3" s="6"/>
      <c r="F3" s="6"/>
      <c r="G3" s="6"/>
      <c r="H3" s="6"/>
      <c r="I3" s="6"/>
      <c r="J3" s="200"/>
      <c r="K3" s="6"/>
      <c r="L3" s="6" t="s">
        <v>122</v>
      </c>
      <c r="M3" s="211">
        <v>0.22120000000000001</v>
      </c>
      <c r="O3" s="180" t="e">
        <f>#REF!</f>
        <v>#REF!</v>
      </c>
      <c r="AR3" s="24"/>
    </row>
    <row r="4" spans="1:44" ht="22.5" customHeight="1">
      <c r="A4" s="7" t="s">
        <v>4</v>
      </c>
      <c r="B4" s="172"/>
      <c r="C4" s="8"/>
      <c r="D4" s="205" t="s">
        <v>303</v>
      </c>
      <c r="E4" s="8"/>
      <c r="F4" s="8"/>
      <c r="G4" s="8"/>
      <c r="H4" s="8"/>
      <c r="I4" s="8"/>
      <c r="J4" s="201"/>
      <c r="K4" s="8"/>
      <c r="L4" s="8" t="s">
        <v>123</v>
      </c>
      <c r="M4" s="212">
        <v>0.14019999999999999</v>
      </c>
      <c r="O4" s="180" t="e">
        <f>#REF!</f>
        <v>#REF!</v>
      </c>
      <c r="AR4" s="24"/>
    </row>
    <row r="5" spans="1:44" ht="35.25" customHeight="1">
      <c r="A5" s="19" t="s">
        <v>0</v>
      </c>
      <c r="B5" s="173" t="s">
        <v>22</v>
      </c>
      <c r="C5" s="202" t="s">
        <v>23</v>
      </c>
      <c r="D5" s="20" t="s">
        <v>1</v>
      </c>
      <c r="E5" s="20" t="s">
        <v>47</v>
      </c>
      <c r="F5" s="21" t="s">
        <v>21</v>
      </c>
      <c r="G5" s="19" t="s">
        <v>2</v>
      </c>
      <c r="H5" s="10" t="s">
        <v>118</v>
      </c>
      <c r="I5" s="9" t="s">
        <v>120</v>
      </c>
      <c r="J5" s="10" t="s">
        <v>119</v>
      </c>
      <c r="K5" s="19" t="s">
        <v>5</v>
      </c>
      <c r="L5" s="19" t="s">
        <v>121</v>
      </c>
      <c r="M5" s="19" t="s">
        <v>289</v>
      </c>
      <c r="N5" s="170"/>
      <c r="O5" s="180" t="e">
        <f>#REF!</f>
        <v>#REF!</v>
      </c>
      <c r="AR5" s="24"/>
    </row>
    <row r="6" spans="1:44" ht="50.1" customHeight="1">
      <c r="A6" s="23" t="s">
        <v>36</v>
      </c>
      <c r="B6" s="49" t="s">
        <v>141</v>
      </c>
      <c r="C6" s="203" t="s">
        <v>134</v>
      </c>
      <c r="D6" s="206" t="s">
        <v>228</v>
      </c>
      <c r="E6" s="15"/>
      <c r="F6" s="25" t="s">
        <v>57</v>
      </c>
      <c r="G6" s="26">
        <v>3682.8700000000003</v>
      </c>
      <c r="H6" s="27">
        <v>142.28868000000003</v>
      </c>
      <c r="I6" s="27">
        <v>31.474256016000009</v>
      </c>
      <c r="J6" s="27">
        <v>173.76293601600003</v>
      </c>
      <c r="K6" s="28">
        <v>639946.30416524608</v>
      </c>
      <c r="L6" s="184">
        <f>K6/ORÇAMENTO!$M$655</f>
        <v>0.14994241668808334</v>
      </c>
      <c r="M6" s="184">
        <f>L6</f>
        <v>0.14994241668808334</v>
      </c>
      <c r="N6" s="171">
        <f t="shared" ref="N6:N26" si="0">IF(B6&gt;0,COUNTIF($B$1:$B$121602,B6),"")</f>
        <v>1</v>
      </c>
      <c r="O6" s="29"/>
      <c r="AR6" s="24"/>
    </row>
    <row r="7" spans="1:44" ht="50.1" customHeight="1">
      <c r="A7" s="23" t="s">
        <v>111</v>
      </c>
      <c r="B7" s="49" t="s">
        <v>138</v>
      </c>
      <c r="C7" s="203" t="s">
        <v>134</v>
      </c>
      <c r="D7" s="206" t="s">
        <v>225</v>
      </c>
      <c r="E7" s="15"/>
      <c r="F7" s="25" t="s">
        <v>57</v>
      </c>
      <c r="G7" s="26">
        <v>1283.6400000000001</v>
      </c>
      <c r="H7" s="27">
        <v>249.93</v>
      </c>
      <c r="I7" s="27">
        <v>55.284516000000004</v>
      </c>
      <c r="J7" s="27">
        <v>305.214516</v>
      </c>
      <c r="K7" s="28">
        <v>391785.56131824001</v>
      </c>
      <c r="L7" s="184">
        <f>K7/ORÇAMENTO!$M$655</f>
        <v>9.179719221002805E-2</v>
      </c>
      <c r="M7" s="184">
        <f>L7+M6</f>
        <v>0.24173960889811139</v>
      </c>
      <c r="N7" s="171">
        <f t="shared" si="0"/>
        <v>1</v>
      </c>
      <c r="O7" s="29"/>
      <c r="AR7" s="24"/>
    </row>
    <row r="8" spans="1:44" ht="54.75" customHeight="1">
      <c r="A8" s="23" t="s">
        <v>38</v>
      </c>
      <c r="B8" s="49">
        <v>73346</v>
      </c>
      <c r="C8" s="203" t="s">
        <v>131</v>
      </c>
      <c r="D8" s="206" t="s">
        <v>224</v>
      </c>
      <c r="E8" s="15"/>
      <c r="F8" s="25" t="s">
        <v>61</v>
      </c>
      <c r="G8" s="26">
        <v>195.10522299999997</v>
      </c>
      <c r="H8" s="27">
        <v>1401.65</v>
      </c>
      <c r="I8" s="27">
        <v>310.04498000000001</v>
      </c>
      <c r="J8" s="27">
        <v>1711.6949800000002</v>
      </c>
      <c r="K8" s="28">
        <v>333960.63078088051</v>
      </c>
      <c r="L8" s="184">
        <f>K8/ORÇAMENTO!$M$655</f>
        <v>7.8248540122878296E-2</v>
      </c>
      <c r="M8" s="184">
        <f t="shared" ref="M8:M25" si="1">L8+M7</f>
        <v>0.31998814902098971</v>
      </c>
      <c r="N8" s="171">
        <f t="shared" si="0"/>
        <v>1</v>
      </c>
      <c r="O8" s="29"/>
      <c r="AR8" s="24"/>
    </row>
    <row r="9" spans="1:44" ht="50.1" customHeight="1">
      <c r="A9" s="23" t="s">
        <v>37</v>
      </c>
      <c r="B9" s="49">
        <v>84191</v>
      </c>
      <c r="C9" s="203" t="s">
        <v>131</v>
      </c>
      <c r="D9" s="206" t="s">
        <v>294</v>
      </c>
      <c r="E9" s="15"/>
      <c r="F9" s="25" t="s">
        <v>57</v>
      </c>
      <c r="G9" s="26">
        <v>4812.1730000000007</v>
      </c>
      <c r="H9" s="27">
        <v>55.39</v>
      </c>
      <c r="I9" s="27">
        <v>12.252268000000001</v>
      </c>
      <c r="J9" s="27">
        <v>67.642268000000001</v>
      </c>
      <c r="K9" s="28">
        <v>325506.29572836403</v>
      </c>
      <c r="L9" s="184">
        <f>K9/ORÇAMENTO!$M$655</f>
        <v>7.626764981846651E-2</v>
      </c>
      <c r="M9" s="184">
        <f t="shared" si="1"/>
        <v>0.39625579883945622</v>
      </c>
      <c r="N9" s="171">
        <f t="shared" si="0"/>
        <v>1</v>
      </c>
      <c r="O9" s="29"/>
      <c r="AR9" s="24"/>
    </row>
    <row r="10" spans="1:44" ht="50.1" customHeight="1">
      <c r="A10" s="34" t="s">
        <v>36</v>
      </c>
      <c r="B10" s="49">
        <v>73667</v>
      </c>
      <c r="C10" s="203" t="s">
        <v>131</v>
      </c>
      <c r="D10" s="206" t="s">
        <v>297</v>
      </c>
      <c r="E10" s="15"/>
      <c r="F10" s="25" t="s">
        <v>57</v>
      </c>
      <c r="G10" s="26">
        <v>3456.6021000000001</v>
      </c>
      <c r="H10" s="27">
        <v>70.33</v>
      </c>
      <c r="I10" s="27">
        <v>15.556996</v>
      </c>
      <c r="J10" s="27">
        <v>85.886995999999996</v>
      </c>
      <c r="K10" s="28">
        <v>296877.17073629162</v>
      </c>
      <c r="L10" s="184">
        <f>K10/ORÇAMENTO!$M$655</f>
        <v>6.9559711728916923E-2</v>
      </c>
      <c r="M10" s="184">
        <f t="shared" si="1"/>
        <v>0.46581551056837311</v>
      </c>
      <c r="N10" s="171">
        <f t="shared" si="0"/>
        <v>1</v>
      </c>
      <c r="O10" s="29"/>
      <c r="AR10" s="24"/>
    </row>
    <row r="11" spans="1:44" ht="50.1" customHeight="1">
      <c r="A11" s="23" t="s">
        <v>112</v>
      </c>
      <c r="B11" s="49" t="s">
        <v>139</v>
      </c>
      <c r="C11" s="203" t="s">
        <v>134</v>
      </c>
      <c r="D11" s="206" t="s">
        <v>226</v>
      </c>
      <c r="E11" s="15"/>
      <c r="F11" s="25" t="s">
        <v>57</v>
      </c>
      <c r="G11" s="26">
        <v>1283.6400000000001</v>
      </c>
      <c r="H11" s="27">
        <v>180.85</v>
      </c>
      <c r="I11" s="27">
        <v>40.004019999999997</v>
      </c>
      <c r="J11" s="27">
        <v>220.85401999999999</v>
      </c>
      <c r="K11" s="28">
        <v>283497.05423280003</v>
      </c>
      <c r="L11" s="184">
        <f>K11/ORÇAMENTO!$M$655</f>
        <v>6.6424687757306339E-2</v>
      </c>
      <c r="M11" s="184">
        <f t="shared" si="1"/>
        <v>0.53224019832567948</v>
      </c>
      <c r="N11" s="171">
        <f t="shared" si="0"/>
        <v>1</v>
      </c>
      <c r="O11" s="29"/>
      <c r="AR11" s="24"/>
    </row>
    <row r="12" spans="1:44" ht="50.1" customHeight="1">
      <c r="A12" s="36" t="s">
        <v>32</v>
      </c>
      <c r="B12" s="49" t="s">
        <v>140</v>
      </c>
      <c r="C12" s="203" t="s">
        <v>134</v>
      </c>
      <c r="D12" s="206" t="s">
        <v>227</v>
      </c>
      <c r="E12" s="15"/>
      <c r="F12" s="25" t="s">
        <v>57</v>
      </c>
      <c r="G12" s="26">
        <v>3682.8700000000003</v>
      </c>
      <c r="H12" s="27">
        <v>54.512</v>
      </c>
      <c r="I12" s="27">
        <v>12.058054400000001</v>
      </c>
      <c r="J12" s="27">
        <v>66.570054400000004</v>
      </c>
      <c r="K12" s="28">
        <v>245168.85624812802</v>
      </c>
      <c r="L12" s="184">
        <f>K12/ORÇAMENTO!$M$655</f>
        <v>5.7444211433409866E-2</v>
      </c>
      <c r="M12" s="184">
        <f t="shared" si="1"/>
        <v>0.58968440975908931</v>
      </c>
      <c r="N12" s="171">
        <f t="shared" si="0"/>
        <v>1</v>
      </c>
      <c r="O12" s="29"/>
      <c r="AR12" s="24"/>
    </row>
    <row r="13" spans="1:44" ht="50.1" customHeight="1">
      <c r="A13" s="36" t="s">
        <v>43</v>
      </c>
      <c r="B13" s="49">
        <v>1</v>
      </c>
      <c r="C13" s="203" t="s">
        <v>292</v>
      </c>
      <c r="D13" s="206" t="s">
        <v>242</v>
      </c>
      <c r="E13" s="15"/>
      <c r="F13" s="25" t="s">
        <v>262</v>
      </c>
      <c r="G13" s="26">
        <v>5</v>
      </c>
      <c r="H13" s="27">
        <v>31933.595728082222</v>
      </c>
      <c r="I13" s="27">
        <v>7063.7113750517874</v>
      </c>
      <c r="J13" s="27">
        <v>38997.307103134008</v>
      </c>
      <c r="K13" s="28">
        <v>194986.53551567002</v>
      </c>
      <c r="L13" s="184">
        <f>K13/ORÇAMENTO!$M$655</f>
        <v>4.5686258622890462E-2</v>
      </c>
      <c r="M13" s="184">
        <f t="shared" si="1"/>
        <v>0.63537066838197975</v>
      </c>
      <c r="N13" s="171">
        <f t="shared" si="0"/>
        <v>1</v>
      </c>
      <c r="O13" s="29"/>
      <c r="AR13" s="24"/>
    </row>
    <row r="14" spans="1:44" ht="50.1" customHeight="1">
      <c r="A14" s="34" t="s">
        <v>113</v>
      </c>
      <c r="B14" s="49" t="s">
        <v>187</v>
      </c>
      <c r="C14" s="203" t="s">
        <v>134</v>
      </c>
      <c r="D14" s="206" t="s">
        <v>186</v>
      </c>
      <c r="E14" s="15"/>
      <c r="F14" s="25" t="s">
        <v>57</v>
      </c>
      <c r="G14" s="26">
        <v>297.39999999999998</v>
      </c>
      <c r="H14" s="27">
        <v>512.84154000000001</v>
      </c>
      <c r="I14" s="27">
        <v>113.440548648</v>
      </c>
      <c r="J14" s="27">
        <v>626.28208864800001</v>
      </c>
      <c r="K14" s="28">
        <v>186256.29316391519</v>
      </c>
      <c r="L14" s="184">
        <f>K14/ORÇAMENTO!$M$655</f>
        <v>4.3640721945868328E-2</v>
      </c>
      <c r="M14" s="184">
        <f t="shared" si="1"/>
        <v>0.67901139032784807</v>
      </c>
      <c r="N14" s="171">
        <f t="shared" si="0"/>
        <v>1</v>
      </c>
      <c r="O14" s="29"/>
      <c r="AR14" s="24"/>
    </row>
    <row r="15" spans="1:44" ht="50.1" customHeight="1">
      <c r="A15" s="36" t="s">
        <v>25</v>
      </c>
      <c r="B15" s="49" t="s">
        <v>300</v>
      </c>
      <c r="C15" s="203" t="s">
        <v>134</v>
      </c>
      <c r="D15" s="206" t="s">
        <v>301</v>
      </c>
      <c r="E15" s="15"/>
      <c r="F15" s="25" t="s">
        <v>130</v>
      </c>
      <c r="G15" s="26">
        <v>3108.2329999999988</v>
      </c>
      <c r="H15" s="27">
        <v>44.77</v>
      </c>
      <c r="I15" s="27">
        <v>9.9031240000000018</v>
      </c>
      <c r="J15" s="27">
        <v>54.673124000000001</v>
      </c>
      <c r="K15" s="28">
        <v>169936.80822989193</v>
      </c>
      <c r="L15" s="184">
        <f>K15/ORÇAMENTO!$M$655</f>
        <v>3.9816990182460314E-2</v>
      </c>
      <c r="M15" s="184">
        <f t="shared" si="1"/>
        <v>0.7188283805103084</v>
      </c>
      <c r="N15" s="171">
        <f t="shared" si="0"/>
        <v>1</v>
      </c>
      <c r="O15" s="29"/>
      <c r="AR15" s="24"/>
    </row>
    <row r="16" spans="1:44" ht="50.1" customHeight="1">
      <c r="A16" s="36" t="s">
        <v>27</v>
      </c>
      <c r="B16" s="49">
        <v>6067</v>
      </c>
      <c r="C16" s="203" t="s">
        <v>131</v>
      </c>
      <c r="D16" s="206" t="s">
        <v>296</v>
      </c>
      <c r="E16" s="15"/>
      <c r="F16" s="25" t="s">
        <v>57</v>
      </c>
      <c r="G16" s="26">
        <v>5453.1740000000009</v>
      </c>
      <c r="H16" s="27">
        <v>19.260000000000002</v>
      </c>
      <c r="I16" s="27">
        <v>4.2603120000000008</v>
      </c>
      <c r="J16" s="27">
        <v>23.520312000000004</v>
      </c>
      <c r="K16" s="28">
        <v>128260.35387028805</v>
      </c>
      <c r="L16" s="184">
        <f>K16/ORÇAMENTO!$M$655</f>
        <v>3.0052001706089668E-2</v>
      </c>
      <c r="M16" s="184">
        <f t="shared" si="1"/>
        <v>0.74888038221639808</v>
      </c>
      <c r="N16" s="171">
        <f t="shared" si="0"/>
        <v>1</v>
      </c>
      <c r="O16" s="29"/>
      <c r="AR16" s="24"/>
    </row>
    <row r="17" spans="1:44" ht="50.1" customHeight="1">
      <c r="A17" s="36" t="s">
        <v>106</v>
      </c>
      <c r="B17" s="49" t="s">
        <v>89</v>
      </c>
      <c r="C17" s="203" t="s">
        <v>131</v>
      </c>
      <c r="D17" s="206" t="s">
        <v>295</v>
      </c>
      <c r="E17" s="15"/>
      <c r="F17" s="25" t="s">
        <v>57</v>
      </c>
      <c r="G17" s="26">
        <v>5179.6129999999985</v>
      </c>
      <c r="H17" s="27">
        <v>20.11</v>
      </c>
      <c r="I17" s="27">
        <v>4.4483319999999997</v>
      </c>
      <c r="J17" s="27">
        <v>24.558332</v>
      </c>
      <c r="K17" s="28">
        <v>127202.65568551596</v>
      </c>
      <c r="L17" s="184">
        <f>K17/ORÇAMENTO!$M$655</f>
        <v>2.9804178066951386E-2</v>
      </c>
      <c r="M17" s="184">
        <f t="shared" si="1"/>
        <v>0.77868456028334943</v>
      </c>
      <c r="N17" s="171">
        <f t="shared" si="0"/>
        <v>1</v>
      </c>
      <c r="O17" s="29"/>
      <c r="AR17" s="24"/>
    </row>
    <row r="18" spans="1:44" ht="50.1" customHeight="1">
      <c r="A18" s="23" t="s">
        <v>37</v>
      </c>
      <c r="B18" s="49" t="s">
        <v>84</v>
      </c>
      <c r="C18" s="203" t="s">
        <v>131</v>
      </c>
      <c r="D18" s="206" t="s">
        <v>85</v>
      </c>
      <c r="E18" s="15"/>
      <c r="F18" s="25" t="s">
        <v>57</v>
      </c>
      <c r="G18" s="26">
        <v>7160.0002999999979</v>
      </c>
      <c r="H18" s="27">
        <v>9.1999999999999993</v>
      </c>
      <c r="I18" s="27">
        <v>2.03504</v>
      </c>
      <c r="J18" s="27">
        <v>11.23504</v>
      </c>
      <c r="K18" s="28">
        <v>80442.889770511974</v>
      </c>
      <c r="L18" s="184">
        <f>K18/ORÇAMENTO!$M$655</f>
        <v>1.8848145882016189E-2</v>
      </c>
      <c r="M18" s="184">
        <f t="shared" si="1"/>
        <v>0.79753270616536565</v>
      </c>
      <c r="N18" s="171">
        <f t="shared" si="0"/>
        <v>1</v>
      </c>
      <c r="O18" s="29"/>
      <c r="AR18" s="24"/>
    </row>
    <row r="19" spans="1:44" ht="50.1" customHeight="1">
      <c r="A19" s="36" t="s">
        <v>28</v>
      </c>
      <c r="B19" s="49" t="s">
        <v>49</v>
      </c>
      <c r="C19" s="203" t="s">
        <v>131</v>
      </c>
      <c r="D19" s="206" t="s">
        <v>48</v>
      </c>
      <c r="E19" s="15"/>
      <c r="F19" s="25" t="s">
        <v>57</v>
      </c>
      <c r="G19" s="26">
        <v>7119.5982999999978</v>
      </c>
      <c r="H19" s="27">
        <v>9.06</v>
      </c>
      <c r="I19" s="27">
        <v>2.0040720000000003</v>
      </c>
      <c r="J19" s="27">
        <v>11.064072000000001</v>
      </c>
      <c r="K19" s="28">
        <v>78771.74820227758</v>
      </c>
      <c r="L19" s="184">
        <f>K19/ORÇAMENTO!$M$655</f>
        <v>1.845658958465491E-2</v>
      </c>
      <c r="M19" s="184">
        <f t="shared" si="1"/>
        <v>0.81598929575002055</v>
      </c>
      <c r="N19" s="171">
        <f t="shared" si="0"/>
        <v>1</v>
      </c>
      <c r="O19" s="29"/>
      <c r="AR19" s="24"/>
    </row>
    <row r="20" spans="1:44" ht="50.1" customHeight="1">
      <c r="A20" s="34" t="s">
        <v>33</v>
      </c>
      <c r="B20" s="49" t="s">
        <v>229</v>
      </c>
      <c r="C20" s="203" t="s">
        <v>134</v>
      </c>
      <c r="D20" s="206" t="s">
        <v>287</v>
      </c>
      <c r="E20" s="15"/>
      <c r="F20" s="25" t="s">
        <v>181</v>
      </c>
      <c r="G20" s="26">
        <v>1118.816</v>
      </c>
      <c r="H20" s="27">
        <v>55.207999999999998</v>
      </c>
      <c r="I20" s="27">
        <v>12.2120096</v>
      </c>
      <c r="J20" s="27">
        <v>67.4200096</v>
      </c>
      <c r="K20" s="28">
        <v>75430.585460633607</v>
      </c>
      <c r="L20" s="184">
        <f>K20/ORÇAMENTO!$M$655</f>
        <v>1.7673739503687936E-2</v>
      </c>
      <c r="M20" s="184">
        <f t="shared" si="1"/>
        <v>0.83366303525370844</v>
      </c>
      <c r="N20" s="171">
        <f t="shared" si="0"/>
        <v>1</v>
      </c>
      <c r="O20" s="29"/>
      <c r="AR20" s="24"/>
    </row>
    <row r="21" spans="1:44" ht="50.1" customHeight="1">
      <c r="A21" s="34" t="s">
        <v>34</v>
      </c>
      <c r="B21" s="49" t="s">
        <v>100</v>
      </c>
      <c r="C21" s="203" t="s">
        <v>131</v>
      </c>
      <c r="D21" s="206" t="s">
        <v>298</v>
      </c>
      <c r="E21" s="15"/>
      <c r="F21" s="25" t="s">
        <v>57</v>
      </c>
      <c r="G21" s="26">
        <v>479.17649999999998</v>
      </c>
      <c r="H21" s="27">
        <v>128.30000000000001</v>
      </c>
      <c r="I21" s="27">
        <v>28.379960000000004</v>
      </c>
      <c r="J21" s="27">
        <v>156.67996000000002</v>
      </c>
      <c r="K21" s="28">
        <v>75077.354852940014</v>
      </c>
      <c r="L21" s="184">
        <f>K21/ORÇAMENTO!$M$655</f>
        <v>1.7590975917710416E-2</v>
      </c>
      <c r="M21" s="184">
        <f t="shared" si="1"/>
        <v>0.85125401117141886</v>
      </c>
      <c r="N21" s="171">
        <f t="shared" si="0"/>
        <v>1</v>
      </c>
      <c r="O21" s="29"/>
      <c r="AR21" s="17"/>
    </row>
    <row r="22" spans="1:44" ht="50.1" customHeight="1">
      <c r="A22" s="23" t="s">
        <v>35</v>
      </c>
      <c r="B22" s="49" t="s">
        <v>190</v>
      </c>
      <c r="C22" s="203" t="s">
        <v>134</v>
      </c>
      <c r="D22" s="206" t="s">
        <v>286</v>
      </c>
      <c r="E22" s="15"/>
      <c r="F22" s="25" t="s">
        <v>57</v>
      </c>
      <c r="G22" s="26">
        <v>240.16000000000003</v>
      </c>
      <c r="H22" s="27">
        <v>247.16200000000001</v>
      </c>
      <c r="I22" s="27">
        <v>54.672234400000001</v>
      </c>
      <c r="J22" s="27">
        <v>301.83423440000001</v>
      </c>
      <c r="K22" s="28">
        <v>72488.509733504005</v>
      </c>
      <c r="L22" s="184">
        <f>K22/ORÇAMENTO!$M$655</f>
        <v>1.6984397379616146E-2</v>
      </c>
      <c r="M22" s="184">
        <f t="shared" si="1"/>
        <v>0.86823840855103496</v>
      </c>
      <c r="N22" s="171">
        <f t="shared" si="0"/>
        <v>1</v>
      </c>
      <c r="O22" s="29"/>
      <c r="AR22" s="24"/>
    </row>
    <row r="23" spans="1:44" ht="50.1" customHeight="1">
      <c r="A23" s="196" t="s">
        <v>30</v>
      </c>
      <c r="B23" s="49" t="s">
        <v>81</v>
      </c>
      <c r="C23" s="203" t="s">
        <v>131</v>
      </c>
      <c r="D23" s="206" t="s">
        <v>148</v>
      </c>
      <c r="E23" s="15"/>
      <c r="F23" s="25" t="s">
        <v>57</v>
      </c>
      <c r="G23" s="26">
        <v>1990.0050000000012</v>
      </c>
      <c r="H23" s="27">
        <v>28.81</v>
      </c>
      <c r="I23" s="27">
        <v>6.3727720000000003</v>
      </c>
      <c r="J23" s="27">
        <v>35.182772</v>
      </c>
      <c r="K23" s="28">
        <v>70013.89219386004</v>
      </c>
      <c r="L23" s="184">
        <f>K23/ORÇAMENTO!$M$655</f>
        <v>1.6404582898529429E-2</v>
      </c>
      <c r="M23" s="184">
        <f t="shared" si="1"/>
        <v>0.88464299144956438</v>
      </c>
      <c r="N23" s="171">
        <f t="shared" si="0"/>
        <v>1</v>
      </c>
      <c r="O23" s="29"/>
      <c r="AR23" s="24"/>
    </row>
    <row r="24" spans="1:44" ht="50.1" customHeight="1">
      <c r="A24" s="196" t="s">
        <v>28</v>
      </c>
      <c r="B24" s="49" t="s">
        <v>133</v>
      </c>
      <c r="C24" s="203" t="s">
        <v>134</v>
      </c>
      <c r="D24" s="206" t="s">
        <v>291</v>
      </c>
      <c r="E24" s="15"/>
      <c r="F24" s="25" t="s">
        <v>182</v>
      </c>
      <c r="G24" s="26">
        <v>325</v>
      </c>
      <c r="H24" s="27">
        <v>156.96</v>
      </c>
      <c r="I24" s="27">
        <v>34.719552</v>
      </c>
      <c r="J24" s="27">
        <v>191.679552</v>
      </c>
      <c r="K24" s="28">
        <v>62295.854400000004</v>
      </c>
      <c r="L24" s="184">
        <f>K24/ORÇAMENTO!$M$655</f>
        <v>1.4596210490767994E-2</v>
      </c>
      <c r="M24" s="184">
        <f t="shared" si="1"/>
        <v>0.89923920194033236</v>
      </c>
      <c r="N24" s="171">
        <f t="shared" si="0"/>
        <v>1</v>
      </c>
      <c r="O24" s="29"/>
      <c r="AR24" s="24"/>
    </row>
    <row r="25" spans="1:44" ht="50.1" customHeight="1">
      <c r="A25" s="196" t="s">
        <v>31</v>
      </c>
      <c r="B25" s="49">
        <v>79627</v>
      </c>
      <c r="C25" s="203" t="s">
        <v>131</v>
      </c>
      <c r="D25" s="206" t="s">
        <v>299</v>
      </c>
      <c r="E25" s="15"/>
      <c r="F25" s="25" t="s">
        <v>57</v>
      </c>
      <c r="G25" s="26">
        <v>129.791</v>
      </c>
      <c r="H25" s="27">
        <v>360.98</v>
      </c>
      <c r="I25" s="27">
        <v>79.848776000000001</v>
      </c>
      <c r="J25" s="27">
        <v>440.828776</v>
      </c>
      <c r="K25" s="28">
        <v>57215.607665816002</v>
      </c>
      <c r="L25" s="184">
        <f>K25/ORÇAMENTO!$M$655</f>
        <v>1.3405884884170546E-2</v>
      </c>
      <c r="M25" s="184">
        <f t="shared" si="1"/>
        <v>0.91264508682450285</v>
      </c>
      <c r="N25" s="171">
        <f t="shared" si="0"/>
        <v>1</v>
      </c>
      <c r="O25" s="29"/>
      <c r="AR25" s="24"/>
    </row>
    <row r="26" spans="1:44" ht="18" hidden="1" customHeight="1">
      <c r="A26" s="30"/>
      <c r="B26" s="174"/>
      <c r="C26" s="22"/>
      <c r="D26" s="22"/>
      <c r="E26" s="22"/>
      <c r="F26" s="31"/>
      <c r="G26" s="22"/>
      <c r="H26" s="32"/>
      <c r="I26" s="32"/>
      <c r="J26" s="32"/>
      <c r="K26" s="33"/>
      <c r="L26" s="35"/>
      <c r="M26" s="35"/>
      <c r="N26" s="171" t="str">
        <f t="shared" si="0"/>
        <v/>
      </c>
      <c r="AR26" s="24"/>
    </row>
    <row r="27" spans="1:44" ht="21.75" customHeight="1">
      <c r="A27" s="1250" t="s">
        <v>20</v>
      </c>
      <c r="B27" s="1251"/>
      <c r="C27" s="1251"/>
      <c r="D27" s="1251"/>
      <c r="E27" s="1251"/>
      <c r="F27" s="1251"/>
      <c r="G27" s="1251"/>
      <c r="H27" s="1251"/>
      <c r="I27" s="1251"/>
      <c r="J27" s="1252"/>
      <c r="K27" s="37">
        <f>SUM(K6:K26)</f>
        <v>3895120.9619547748</v>
      </c>
      <c r="L27" s="1253">
        <f>M25</f>
        <v>0.91264508682450285</v>
      </c>
      <c r="M27" s="1254"/>
      <c r="N27" s="171" t="str">
        <f>IF(B27&gt;0,COUNTIF($B$26:$B$602,B27),"")</f>
        <v/>
      </c>
      <c r="P27" s="29"/>
      <c r="AR27" s="24"/>
    </row>
    <row r="28" spans="1:44">
      <c r="N28" s="38"/>
      <c r="AR28" s="24"/>
    </row>
    <row r="29" spans="1:44">
      <c r="K29" s="29">
        <f>ORÇAMENTO!M655</f>
        <v>4267947.1112999991</v>
      </c>
      <c r="N29" s="38"/>
      <c r="AR29" s="24"/>
    </row>
    <row r="30" spans="1:44" ht="22.5" customHeight="1">
      <c r="A30" s="1255" t="s">
        <v>107</v>
      </c>
      <c r="B30" s="1255"/>
      <c r="C30" s="1255"/>
      <c r="D30" s="1255"/>
      <c r="E30" s="1255"/>
      <c r="F30" s="1255"/>
      <c r="G30" s="1255"/>
      <c r="H30" s="1255"/>
      <c r="I30" s="1255"/>
      <c r="J30" s="1255"/>
      <c r="K30" s="1255"/>
      <c r="L30" s="183"/>
      <c r="M30" s="183">
        <f>K29-K27</f>
        <v>372826.14934522426</v>
      </c>
      <c r="N30" s="4">
        <v>6846325.1598600717</v>
      </c>
      <c r="AR30" s="24"/>
    </row>
    <row r="31" spans="1:44" ht="13.5">
      <c r="AR31" s="13"/>
    </row>
    <row r="32" spans="1:44">
      <c r="AR32" s="24"/>
    </row>
    <row r="33" spans="44:44">
      <c r="AR33" s="24"/>
    </row>
    <row r="34" spans="44:44">
      <c r="AR34" s="24"/>
    </row>
    <row r="35" spans="44:44">
      <c r="AR35" s="24"/>
    </row>
    <row r="36" spans="44:44">
      <c r="AR36" s="24"/>
    </row>
    <row r="37" spans="44:44" ht="13.5">
      <c r="AR37" s="13"/>
    </row>
    <row r="38" spans="44:44">
      <c r="AR38" s="24"/>
    </row>
    <row r="39" spans="44:44">
      <c r="AR39" s="24"/>
    </row>
    <row r="40" spans="44:44">
      <c r="AR40" s="24"/>
    </row>
    <row r="41" spans="44:44">
      <c r="AR41" s="24"/>
    </row>
    <row r="42" spans="44:44">
      <c r="AR42" s="24"/>
    </row>
    <row r="43" spans="44:44">
      <c r="AR43" s="24"/>
    </row>
    <row r="44" spans="44:44">
      <c r="AR44" s="24"/>
    </row>
    <row r="45" spans="44:44">
      <c r="AR45" s="17"/>
    </row>
    <row r="46" spans="44:44" ht="13.5">
      <c r="AR46" s="16"/>
    </row>
    <row r="47" spans="44:44" ht="13.5">
      <c r="AR47" s="13"/>
    </row>
    <row r="48" spans="44:44">
      <c r="AR48" s="24"/>
    </row>
    <row r="49" spans="44:44">
      <c r="AR49" s="24"/>
    </row>
    <row r="50" spans="44:44">
      <c r="AR50" s="24"/>
    </row>
    <row r="51" spans="44:44">
      <c r="AR51" s="24"/>
    </row>
    <row r="52" spans="44:44">
      <c r="AR52" s="24"/>
    </row>
    <row r="53" spans="44:44">
      <c r="AR53" s="24"/>
    </row>
    <row r="54" spans="44:44">
      <c r="AR54" s="24"/>
    </row>
    <row r="55" spans="44:44">
      <c r="AR55" s="24"/>
    </row>
    <row r="56" spans="44:44">
      <c r="AR56" s="24"/>
    </row>
    <row r="57" spans="44:44">
      <c r="AR57" s="24"/>
    </row>
    <row r="58" spans="44:44" ht="13.5">
      <c r="AR58" s="13"/>
    </row>
    <row r="59" spans="44:44">
      <c r="AR59" s="24"/>
    </row>
    <row r="60" spans="44:44">
      <c r="AR60" s="24"/>
    </row>
    <row r="61" spans="44:44">
      <c r="AR61" s="24"/>
    </row>
    <row r="62" spans="44:44">
      <c r="AR62" s="24"/>
    </row>
    <row r="63" spans="44:44">
      <c r="AR63" s="24"/>
    </row>
    <row r="64" spans="44:44" ht="13.5">
      <c r="AR64" s="13"/>
    </row>
    <row r="65" spans="1:44">
      <c r="AR65" s="24"/>
    </row>
    <row r="66" spans="1:44">
      <c r="AR66" s="24"/>
    </row>
    <row r="67" spans="1:44">
      <c r="A67" s="1256" t="s">
        <v>114</v>
      </c>
      <c r="B67" s="1256"/>
      <c r="C67" s="1256"/>
      <c r="D67" s="1256"/>
      <c r="AR67" s="24"/>
    </row>
    <row r="68" spans="1:44" ht="23.25" customHeight="1">
      <c r="A68" s="39" t="s">
        <v>108</v>
      </c>
      <c r="B68" s="176" t="s">
        <v>109</v>
      </c>
      <c r="C68" s="40" t="s">
        <v>110</v>
      </c>
      <c r="D68" s="40" t="s">
        <v>115</v>
      </c>
      <c r="AR68" s="24"/>
    </row>
    <row r="69" spans="1:44">
      <c r="A69" s="41">
        <v>1</v>
      </c>
      <c r="B69" s="177" t="str">
        <f>ORÇAMENTO!B4</f>
        <v>AVENIDA AQUIDAUANA, S/N, BAIRRO DA SANTA LÚCIA, MACEIÓ - AL.</v>
      </c>
      <c r="C69" s="42">
        <f>IF(B69="",0,ORÇAMENTO!M655)</f>
        <v>4267947.1112999991</v>
      </c>
      <c r="D69" s="43">
        <f>IFERROR(C69/$K$27,"")</f>
        <v>1.0957161928953603</v>
      </c>
      <c r="AR69" s="24"/>
    </row>
    <row r="70" spans="1:44">
      <c r="A70" s="44">
        <v>2</v>
      </c>
      <c r="B70" s="178" t="e">
        <f>#REF!</f>
        <v>#REF!</v>
      </c>
      <c r="C70" s="45" t="e">
        <f>IF(B70="",0,#REF!)</f>
        <v>#REF!</v>
      </c>
      <c r="D70" s="46" t="str">
        <f t="shared" ref="D70:D82" si="2">IFERROR(C70/$K$27,"")</f>
        <v/>
      </c>
      <c r="AR70" s="17"/>
    </row>
    <row r="71" spans="1:44" ht="13.5">
      <c r="A71" s="41">
        <v>3</v>
      </c>
      <c r="B71" s="177" t="e">
        <f>#REF!</f>
        <v>#REF!</v>
      </c>
      <c r="C71" s="42" t="e">
        <f>IF(B71="",0,#REF!)</f>
        <v>#REF!</v>
      </c>
      <c r="D71" s="43" t="str">
        <f t="shared" si="2"/>
        <v/>
      </c>
      <c r="AR71" s="16"/>
    </row>
    <row r="72" spans="1:44" ht="13.5">
      <c r="A72" s="44">
        <v>4</v>
      </c>
      <c r="B72" s="178" t="e">
        <f>#REF!</f>
        <v>#REF!</v>
      </c>
      <c r="C72" s="45" t="e">
        <f>IF(B72="",0,#REF!)</f>
        <v>#REF!</v>
      </c>
      <c r="D72" s="46" t="str">
        <f t="shared" si="2"/>
        <v/>
      </c>
      <c r="AR72" s="13"/>
    </row>
    <row r="73" spans="1:44">
      <c r="A73" s="41">
        <v>5</v>
      </c>
      <c r="B73" s="177" t="e">
        <f>#REF!</f>
        <v>#REF!</v>
      </c>
      <c r="C73" s="42" t="e">
        <f>IF(B73="",0,#REF!)</f>
        <v>#REF!</v>
      </c>
      <c r="D73" s="43" t="str">
        <f t="shared" si="2"/>
        <v/>
      </c>
      <c r="AR73" s="24"/>
    </row>
    <row r="74" spans="1:44">
      <c r="A74" s="44">
        <v>6</v>
      </c>
      <c r="B74" s="178" t="e">
        <f>#REF!</f>
        <v>#REF!</v>
      </c>
      <c r="C74" s="45" t="e">
        <f>IF(B74="",0,#REF!)</f>
        <v>#REF!</v>
      </c>
      <c r="D74" s="46" t="str">
        <f t="shared" si="2"/>
        <v/>
      </c>
      <c r="AR74" s="24"/>
    </row>
    <row r="75" spans="1:44" ht="13.5">
      <c r="A75" s="41">
        <v>7</v>
      </c>
      <c r="B75" s="177" t="e">
        <f>#REF!</f>
        <v>#REF!</v>
      </c>
      <c r="C75" s="42" t="e">
        <f>IF(B75="",0,#REF!)</f>
        <v>#REF!</v>
      </c>
      <c r="D75" s="43" t="str">
        <f t="shared" si="2"/>
        <v/>
      </c>
      <c r="AR75" s="13"/>
    </row>
    <row r="76" spans="1:44">
      <c r="A76" s="44">
        <v>8</v>
      </c>
      <c r="B76" s="178" t="e">
        <f>#REF!</f>
        <v>#REF!</v>
      </c>
      <c r="C76" s="45" t="e">
        <f>IF(B76="",0,#REF!)</f>
        <v>#REF!</v>
      </c>
      <c r="D76" s="46" t="str">
        <f t="shared" si="2"/>
        <v/>
      </c>
      <c r="AR76" s="24"/>
    </row>
    <row r="77" spans="1:44">
      <c r="A77" s="41">
        <v>9</v>
      </c>
      <c r="B77" s="177" t="e">
        <f>#REF!</f>
        <v>#REF!</v>
      </c>
      <c r="C77" s="42" t="e">
        <f>IF(B77="",0,#REF!)</f>
        <v>#REF!</v>
      </c>
      <c r="D77" s="43" t="str">
        <f t="shared" si="2"/>
        <v/>
      </c>
      <c r="AR77" s="24"/>
    </row>
    <row r="78" spans="1:44" ht="13.5">
      <c r="A78" s="44">
        <v>10</v>
      </c>
      <c r="B78" s="178" t="e">
        <f>#REF!</f>
        <v>#REF!</v>
      </c>
      <c r="C78" s="45" t="e">
        <f>IF(B78="",0,#REF!)</f>
        <v>#REF!</v>
      </c>
      <c r="D78" s="46" t="str">
        <f t="shared" si="2"/>
        <v/>
      </c>
      <c r="AR78" s="13"/>
    </row>
    <row r="79" spans="1:44">
      <c r="A79" s="41">
        <v>11</v>
      </c>
      <c r="B79" s="177" t="e">
        <f>#REF!</f>
        <v>#REF!</v>
      </c>
      <c r="C79" s="42" t="e">
        <f>IF(B79="",0,#REF!)</f>
        <v>#REF!</v>
      </c>
      <c r="D79" s="43" t="str">
        <f t="shared" si="2"/>
        <v/>
      </c>
      <c r="AR79" s="24"/>
    </row>
    <row r="80" spans="1:44">
      <c r="A80" s="44">
        <v>12</v>
      </c>
      <c r="B80" s="178" t="e">
        <f>#REF!</f>
        <v>#REF!</v>
      </c>
      <c r="C80" s="45" t="e">
        <f>IF(B80="",0,#REF!)</f>
        <v>#REF!</v>
      </c>
      <c r="D80" s="46" t="str">
        <f t="shared" si="2"/>
        <v/>
      </c>
      <c r="AR80" s="24"/>
    </row>
    <row r="81" spans="1:44">
      <c r="A81" s="41">
        <v>13</v>
      </c>
      <c r="B81" s="177" t="e">
        <f>#REF!</f>
        <v>#REF!</v>
      </c>
      <c r="C81" s="42" t="e">
        <f>IF(B81="",0,#REF!)</f>
        <v>#REF!</v>
      </c>
      <c r="D81" s="43" t="str">
        <f t="shared" si="2"/>
        <v/>
      </c>
      <c r="AR81" s="18"/>
    </row>
    <row r="82" spans="1:44" ht="13.5">
      <c r="A82" s="44">
        <v>14</v>
      </c>
      <c r="B82" s="178" t="e">
        <f>#REF!</f>
        <v>#REF!</v>
      </c>
      <c r="C82" s="45" t="e">
        <f>IF(B82="",0,#REF!)</f>
        <v>#REF!</v>
      </c>
      <c r="D82" s="46" t="str">
        <f t="shared" si="2"/>
        <v/>
      </c>
      <c r="AR82" s="16"/>
    </row>
    <row r="83" spans="1:44">
      <c r="A83" s="41">
        <v>15</v>
      </c>
      <c r="B83" s="177" t="e">
        <f>#REF!</f>
        <v>#REF!</v>
      </c>
      <c r="C83" s="42" t="e">
        <f>IF(B83="",0,#REF!)</f>
        <v>#REF!</v>
      </c>
      <c r="AR83" s="49"/>
    </row>
    <row r="84" spans="1:44">
      <c r="B84" s="179"/>
      <c r="C84" s="47" t="e">
        <f>SUM(C69:C83)</f>
        <v>#REF!</v>
      </c>
      <c r="D84" s="48">
        <f>SUM(D69:D82)</f>
        <v>1.0957161928953603</v>
      </c>
      <c r="AR84" s="49"/>
    </row>
    <row r="85" spans="1:44">
      <c r="AR85" s="49"/>
    </row>
    <row r="86" spans="1:44">
      <c r="AR86" s="49"/>
    </row>
    <row r="87" spans="1:44">
      <c r="AR87" s="49"/>
    </row>
    <row r="88" spans="1:44">
      <c r="AR88" s="49"/>
    </row>
    <row r="89" spans="1:44">
      <c r="AR89" s="49"/>
    </row>
    <row r="90" spans="1:44">
      <c r="AR90" s="49"/>
    </row>
    <row r="91" spans="1:44">
      <c r="AR91" s="49"/>
    </row>
    <row r="92" spans="1:44">
      <c r="AR92" s="49"/>
    </row>
    <row r="93" spans="1:44">
      <c r="AR93" s="49"/>
    </row>
    <row r="94" spans="1:44">
      <c r="AR94" s="49"/>
    </row>
    <row r="95" spans="1:44">
      <c r="AR95" s="49"/>
    </row>
    <row r="96" spans="1:44">
      <c r="AR96" s="49"/>
    </row>
    <row r="97" spans="44:44">
      <c r="AR97" s="49"/>
    </row>
    <row r="98" spans="44:44">
      <c r="AR98" s="49"/>
    </row>
    <row r="99" spans="44:44">
      <c r="AR99" s="49"/>
    </row>
    <row r="100" spans="44:44">
      <c r="AR100" s="24"/>
    </row>
    <row r="101" spans="44:44">
      <c r="AR101" s="24"/>
    </row>
    <row r="102" spans="44:44">
      <c r="AR102" s="24"/>
    </row>
    <row r="103" spans="44:44">
      <c r="AR103" s="24"/>
    </row>
    <row r="104" spans="44:44">
      <c r="AR104" s="24"/>
    </row>
    <row r="105" spans="44:44">
      <c r="AR105" s="24"/>
    </row>
    <row r="106" spans="44:44">
      <c r="AR106" s="24"/>
    </row>
    <row r="107" spans="44:44">
      <c r="AR107" s="24"/>
    </row>
    <row r="108" spans="44:44">
      <c r="AR108" s="24"/>
    </row>
    <row r="109" spans="44:44">
      <c r="AR109" s="24"/>
    </row>
    <row r="110" spans="44:44">
      <c r="AR110" s="24"/>
    </row>
    <row r="111" spans="44:44">
      <c r="AR111" s="24"/>
    </row>
    <row r="112" spans="44:44">
      <c r="AR112" s="24"/>
    </row>
    <row r="113" spans="44:44">
      <c r="AR113" s="24"/>
    </row>
    <row r="114" spans="44:44">
      <c r="AR114" s="24"/>
    </row>
    <row r="115" spans="44:44">
      <c r="AR115" s="24"/>
    </row>
    <row r="116" spans="44:44">
      <c r="AR116" s="24"/>
    </row>
    <row r="117" spans="44:44">
      <c r="AR117" s="24"/>
    </row>
    <row r="118" spans="44:44">
      <c r="AR118" s="24"/>
    </row>
    <row r="119" spans="44:44">
      <c r="AR119" s="24"/>
    </row>
    <row r="120" spans="44:44">
      <c r="AR120" s="24"/>
    </row>
    <row r="121" spans="44:44">
      <c r="AR121" s="24"/>
    </row>
    <row r="122" spans="44:44">
      <c r="AR122" s="24"/>
    </row>
    <row r="123" spans="44:44">
      <c r="AR123" s="24"/>
    </row>
    <row r="124" spans="44:44">
      <c r="AR124" s="24"/>
    </row>
    <row r="125" spans="44:44">
      <c r="AR125" s="24"/>
    </row>
    <row r="126" spans="44:44">
      <c r="AR126" s="17"/>
    </row>
    <row r="127" spans="44:44" ht="13.5">
      <c r="AR127" s="16"/>
    </row>
    <row r="128" spans="44:44">
      <c r="AR128" s="24"/>
    </row>
  </sheetData>
  <customSheetViews>
    <customSheetView guid="{BF95D06F-A801-4955-B76D-3C2C36D85037}" fitToPage="1" hiddenRows="1" hiddenColumns="1" state="hidden" topLeftCell="D1">
      <pageMargins left="0.39370078740157483" right="0.11811023622047245" top="0.39370078740157483" bottom="0.39370078740157483" header="0.31496062992125984" footer="0.31496062992125984"/>
      <pageSetup paperSize="9" scale="74" fitToHeight="0" orientation="landscape" r:id="rId1"/>
    </customSheetView>
    <customSheetView guid="{385977A3-6FE9-40C9-8548-2B73DA2662B2}" showPageBreaks="1" fitToPage="1" printArea="1" hiddenRows="1" hiddenColumns="1" state="hidden" topLeftCell="D1">
      <pageMargins left="0.39370078740157483" right="0.11811023622047245" top="0.39370078740157483" bottom="0.39370078740157483" header="0.31496062992125984" footer="0.31496062992125984"/>
      <pageSetup paperSize="9" scale="75" fitToHeight="0" orientation="landscape" r:id="rId2"/>
    </customSheetView>
  </customSheetViews>
  <mergeCells count="5">
    <mergeCell ref="A2:M2"/>
    <mergeCell ref="A27:J27"/>
    <mergeCell ref="L27:M27"/>
    <mergeCell ref="A30:K30"/>
    <mergeCell ref="A67:D67"/>
  </mergeCells>
  <conditionalFormatting sqref="AR26:AR30">
    <cfRule type="cellIs" dxfId="12626" priority="426" operator="equal">
      <formula>#REF!</formula>
    </cfRule>
  </conditionalFormatting>
  <conditionalFormatting sqref="B4:C4">
    <cfRule type="cellIs" dxfId="12625" priority="424" operator="equal">
      <formula>#REF!</formula>
    </cfRule>
  </conditionalFormatting>
  <conditionalFormatting sqref="B3">
    <cfRule type="cellIs" dxfId="12624" priority="425" operator="equal">
      <formula>#REF!</formula>
    </cfRule>
  </conditionalFormatting>
  <conditionalFormatting sqref="AR1:AR2 AR31 AR37 AR45:AR47 AR58 AR64 AR70:AR72 AR75 AR78 AR81:AR82 AR126:AR127">
    <cfRule type="cellIs" dxfId="12623" priority="423" operator="equal">
      <formula>#REF!</formula>
    </cfRule>
  </conditionalFormatting>
  <conditionalFormatting sqref="AR3">
    <cfRule type="cellIs" dxfId="12622" priority="422" operator="equal">
      <formula>#REF!</formula>
    </cfRule>
  </conditionalFormatting>
  <conditionalFormatting sqref="AR4:AR5">
    <cfRule type="cellIs" dxfId="12621" priority="421" operator="equal">
      <formula>#REF!</formula>
    </cfRule>
  </conditionalFormatting>
  <conditionalFormatting sqref="AR32:AR36">
    <cfRule type="cellIs" dxfId="12620" priority="420" operator="equal">
      <formula>#REF!</formula>
    </cfRule>
  </conditionalFormatting>
  <conditionalFormatting sqref="AR38:AR44">
    <cfRule type="cellIs" dxfId="12619" priority="419" operator="equal">
      <formula>#REF!</formula>
    </cfRule>
  </conditionalFormatting>
  <conditionalFormatting sqref="AR48:AR53">
    <cfRule type="cellIs" dxfId="12618" priority="418" operator="equal">
      <formula>#REF!</formula>
    </cfRule>
  </conditionalFormatting>
  <conditionalFormatting sqref="AR54:AR57">
    <cfRule type="cellIs" dxfId="12617" priority="417" operator="equal">
      <formula>#REF!</formula>
    </cfRule>
  </conditionalFormatting>
  <conditionalFormatting sqref="AR59:AR63">
    <cfRule type="cellIs" dxfId="12616" priority="416" operator="equal">
      <formula>#REF!</formula>
    </cfRule>
  </conditionalFormatting>
  <conditionalFormatting sqref="AR65:AR69">
    <cfRule type="cellIs" dxfId="12615" priority="415" operator="equal">
      <formula>#REF!</formula>
    </cfRule>
  </conditionalFormatting>
  <conditionalFormatting sqref="AR73:AR74">
    <cfRule type="cellIs" dxfId="12614" priority="414" operator="equal">
      <formula>#REF!</formula>
    </cfRule>
  </conditionalFormatting>
  <conditionalFormatting sqref="AR76:AR77">
    <cfRule type="cellIs" dxfId="12613" priority="413" operator="equal">
      <formula>#REF!</formula>
    </cfRule>
  </conditionalFormatting>
  <conditionalFormatting sqref="AR79:AR80">
    <cfRule type="cellIs" dxfId="12612" priority="412" operator="equal">
      <formula>#REF!</formula>
    </cfRule>
  </conditionalFormatting>
  <conditionalFormatting sqref="AR83:AR125">
    <cfRule type="cellIs" dxfId="12611" priority="411" operator="equal">
      <formula>#REF!</formula>
    </cfRule>
  </conditionalFormatting>
  <conditionalFormatting sqref="AR128">
    <cfRule type="cellIs" dxfId="12610" priority="410" operator="equal">
      <formula>#REF!</formula>
    </cfRule>
  </conditionalFormatting>
  <conditionalFormatting sqref="N7:N26">
    <cfRule type="cellIs" dxfId="12609" priority="409" operator="greaterThan">
      <formula>1</formula>
    </cfRule>
  </conditionalFormatting>
  <conditionalFormatting sqref="A7:A25 L6 G6:G25 C7:F25 H7:L25">
    <cfRule type="cellIs" dxfId="12608" priority="406" operator="equal">
      <formula>$O$3</formula>
    </cfRule>
    <cfRule type="cellIs" dxfId="12607" priority="407" operator="equal">
      <formula>$O$5</formula>
    </cfRule>
  </conditionalFormatting>
  <conditionalFormatting sqref="AR17">
    <cfRule type="cellIs" dxfId="12606" priority="343" operator="equal">
      <formula>#REF!</formula>
    </cfRule>
  </conditionalFormatting>
  <conditionalFormatting sqref="AR7">
    <cfRule type="cellIs" dxfId="12605" priority="342" operator="equal">
      <formula>#REF!</formula>
    </cfRule>
  </conditionalFormatting>
  <conditionalFormatting sqref="AR8">
    <cfRule type="cellIs" dxfId="12604" priority="341" operator="equal">
      <formula>#REF!</formula>
    </cfRule>
  </conditionalFormatting>
  <conditionalFormatting sqref="AR10">
    <cfRule type="cellIs" dxfId="12603" priority="340" operator="equal">
      <formula>#REF!</formula>
    </cfRule>
  </conditionalFormatting>
  <conditionalFormatting sqref="AR14">
    <cfRule type="cellIs" dxfId="12602" priority="339" operator="equal">
      <formula>#REF!</formula>
    </cfRule>
  </conditionalFormatting>
  <conditionalFormatting sqref="AR9">
    <cfRule type="cellIs" dxfId="12601" priority="338" operator="equal">
      <formula>#REF!</formula>
    </cfRule>
  </conditionalFormatting>
  <conditionalFormatting sqref="AR11">
    <cfRule type="cellIs" dxfId="12600" priority="337" operator="equal">
      <formula>#REF!</formula>
    </cfRule>
  </conditionalFormatting>
  <conditionalFormatting sqref="AR13">
    <cfRule type="cellIs" dxfId="12599" priority="336" operator="equal">
      <formula>#REF!</formula>
    </cfRule>
  </conditionalFormatting>
  <conditionalFormatting sqref="AR12">
    <cfRule type="cellIs" dxfId="12598" priority="335" operator="equal">
      <formula>#REF!</formula>
    </cfRule>
  </conditionalFormatting>
  <conditionalFormatting sqref="AR15">
    <cfRule type="cellIs" dxfId="12597" priority="334" operator="equal">
      <formula>#REF!</formula>
    </cfRule>
  </conditionalFormatting>
  <conditionalFormatting sqref="AR16">
    <cfRule type="cellIs" dxfId="12596" priority="333" operator="equal">
      <formula>#REF!</formula>
    </cfRule>
  </conditionalFormatting>
  <conditionalFormatting sqref="AR18">
    <cfRule type="cellIs" dxfId="12595" priority="332" operator="equal">
      <formula>#REF!</formula>
    </cfRule>
  </conditionalFormatting>
  <conditionalFormatting sqref="AR24 AR19">
    <cfRule type="cellIs" dxfId="12594" priority="331" operator="equal">
      <formula>#REF!</formula>
    </cfRule>
  </conditionalFormatting>
  <conditionalFormatting sqref="AR25">
    <cfRule type="cellIs" dxfId="12593" priority="330" operator="equal">
      <formula>#REF!</formula>
    </cfRule>
  </conditionalFormatting>
  <conditionalFormatting sqref="AR22:AR23">
    <cfRule type="cellIs" dxfId="12592" priority="329" operator="equal">
      <formula>#REF!</formula>
    </cfRule>
  </conditionalFormatting>
  <conditionalFormatting sqref="AR21">
    <cfRule type="cellIs" dxfId="12591" priority="328" operator="equal">
      <formula>#REF!</formula>
    </cfRule>
  </conditionalFormatting>
  <conditionalFormatting sqref="AR20">
    <cfRule type="cellIs" dxfId="12590" priority="327" operator="equal">
      <formula>#REF!</formula>
    </cfRule>
  </conditionalFormatting>
  <conditionalFormatting sqref="N6">
    <cfRule type="cellIs" dxfId="12589" priority="251" operator="greaterThan">
      <formula>1</formula>
    </cfRule>
  </conditionalFormatting>
  <conditionalFormatting sqref="AR6">
    <cfRule type="cellIs" dxfId="12588" priority="250" operator="equal">
      <formula>#REF!</formula>
    </cfRule>
  </conditionalFormatting>
  <conditionalFormatting sqref="A6 C6:K6 M6:M25">
    <cfRule type="cellIs" dxfId="12587" priority="247" operator="equal">
      <formula>$O$3</formula>
    </cfRule>
    <cfRule type="cellIs" dxfId="12586" priority="248" operator="equal">
      <formula>$O$5</formula>
    </cfRule>
  </conditionalFormatting>
  <conditionalFormatting sqref="B19 B9:B15 B21:B25">
    <cfRule type="cellIs" dxfId="12585" priority="133" operator="equal">
      <formula>#REF!</formula>
    </cfRule>
  </conditionalFormatting>
  <conditionalFormatting sqref="B6:B25">
    <cfRule type="cellIs" dxfId="12584" priority="130" operator="equal">
      <formula>$O$3</formula>
    </cfRule>
    <cfRule type="cellIs" dxfId="12583" priority="131" operator="equal">
      <formula>$O$5</formula>
    </cfRule>
  </conditionalFormatting>
  <conditionalFormatting sqref="B7 B18">
    <cfRule type="cellIs" dxfId="12582" priority="118" operator="equal">
      <formula>#REF!</formula>
    </cfRule>
  </conditionalFormatting>
  <conditionalFormatting sqref="B6">
    <cfRule type="cellIs" dxfId="12581" priority="117" operator="equal">
      <formula>#REF!</formula>
    </cfRule>
  </conditionalFormatting>
  <conditionalFormatting sqref="B8">
    <cfRule type="cellIs" dxfId="12580" priority="116" operator="equal">
      <formula>#REF!</formula>
    </cfRule>
  </conditionalFormatting>
  <conditionalFormatting sqref="B16">
    <cfRule type="cellIs" dxfId="12579" priority="115" operator="equal">
      <formula>#REF!</formula>
    </cfRule>
  </conditionalFormatting>
  <conditionalFormatting sqref="B17">
    <cfRule type="cellIs" dxfId="12578" priority="114" operator="equal">
      <formula>#REF!</formula>
    </cfRule>
  </conditionalFormatting>
  <conditionalFormatting sqref="B20">
    <cfRule type="cellIs" dxfId="12577" priority="113" operator="equal">
      <formula>#REF!</formula>
    </cfRule>
  </conditionalFormatting>
  <pageMargins left="0.39370078740157483" right="0.11811023622047245" top="0.39370078740157483" bottom="0.39370078740157483" header="0.31496062992125984" footer="0.31496062992125984"/>
  <pageSetup paperSize="9" scale="75" fitToHeight="0" orientation="landscape" r:id="rId3"/>
  <drawing r:id="rId4"/>
  <extLst>
    <ext xmlns:x14="http://schemas.microsoft.com/office/spreadsheetml/2009/9/main" uri="{78C0D931-6437-407d-A8EE-F0AAD7539E65}">
      <x14:conditionalFormattings>
        <x14:conditionalFormatting xmlns:xm="http://schemas.microsoft.com/office/excel/2006/main">
          <x14:cfRule type="containsText" priority="408" operator="containsText" id="{6F38EBA4-17A8-41FE-89A9-37A379032296}">
            <xm:f>NOT(ISERROR(SEARCH($O$4,A6)))</xm:f>
            <xm:f>$O$4</xm:f>
            <x14:dxf>
              <fill>
                <patternFill>
                  <bgColor rgb="FF00B0F0"/>
                </patternFill>
              </fill>
            </x14:dxf>
          </x14:cfRule>
          <xm:sqref>A7:A25 L6 G6:G25 C7:F25 H7:L25</xm:sqref>
        </x14:conditionalFormatting>
        <x14:conditionalFormatting xmlns:xm="http://schemas.microsoft.com/office/excel/2006/main">
          <x14:cfRule type="containsText" priority="249" operator="containsText" id="{675FEAFA-1EC4-4191-A3D1-9C498FD122C4}">
            <xm:f>NOT(ISERROR(SEARCH($O$4,A6)))</xm:f>
            <xm:f>$O$4</xm:f>
            <x14:dxf>
              <fill>
                <patternFill>
                  <bgColor rgb="FF00B0F0"/>
                </patternFill>
              </fill>
            </x14:dxf>
          </x14:cfRule>
          <xm:sqref>A6 C6:K6 M6:M25</xm:sqref>
        </x14:conditionalFormatting>
        <x14:conditionalFormatting xmlns:xm="http://schemas.microsoft.com/office/excel/2006/main">
          <x14:cfRule type="containsText" priority="132" operator="containsText" id="{BD6FD1E2-FE17-4701-91E3-41F985A35C92}">
            <xm:f>NOT(ISERROR(SEARCH($O$4,B6)))</xm:f>
            <xm:f>$O$4</xm:f>
            <x14:dxf>
              <fill>
                <patternFill>
                  <bgColor rgb="FF00B0F0"/>
                </patternFill>
              </fill>
            </x14:dxf>
          </x14:cfRule>
          <xm:sqref>B6:B25</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40"/>
  <sheetViews>
    <sheetView view="pageBreakPreview" zoomScale="80" zoomScaleNormal="100" zoomScaleSheetLayoutView="80" workbookViewId="0">
      <selection activeCell="L19" sqref="L19"/>
    </sheetView>
  </sheetViews>
  <sheetFormatPr defaultRowHeight="12.75"/>
  <cols>
    <col min="1" max="1" width="17.28515625" style="1440" customWidth="1"/>
    <col min="2" max="3" width="24" style="1146" customWidth="1"/>
    <col min="4" max="4" width="20" style="673" bestFit="1" customWidth="1"/>
    <col min="5" max="5" width="19.42578125" style="673" customWidth="1"/>
    <col min="6" max="10" width="9.140625" style="673"/>
    <col min="11" max="11" width="14.5703125" style="673" bestFit="1" customWidth="1"/>
    <col min="12" max="12" width="17.7109375" style="673" customWidth="1"/>
    <col min="13" max="13" width="9.140625" style="673"/>
    <col min="14" max="15" width="21.85546875" style="673" customWidth="1"/>
    <col min="16" max="16" width="23.85546875" style="673" customWidth="1"/>
    <col min="17" max="17" width="21.85546875" style="673" customWidth="1"/>
    <col min="18" max="18" width="12.140625" style="669" customWidth="1"/>
    <col min="19" max="19" width="15.85546875" style="669" bestFit="1" customWidth="1"/>
    <col min="20" max="20" width="41" style="669" customWidth="1"/>
    <col min="21" max="260" width="9.140625" style="669"/>
    <col min="261" max="261" width="13.42578125" style="669" customWidth="1"/>
    <col min="262" max="262" width="12" style="669" customWidth="1"/>
    <col min="263" max="263" width="20" style="669" bestFit="1" customWidth="1"/>
    <col min="264" max="264" width="14.28515625" style="669" customWidth="1"/>
    <col min="265" max="269" width="9.140625" style="669"/>
    <col min="270" max="270" width="13.28515625" style="669" customWidth="1"/>
    <col min="271" max="271" width="14.85546875" style="669" customWidth="1"/>
    <col min="272" max="272" width="9.140625" style="669"/>
    <col min="273" max="273" width="15.42578125" style="669" customWidth="1"/>
    <col min="274" max="274" width="9.140625" style="669"/>
    <col min="275" max="275" width="13.28515625" style="669" bestFit="1" customWidth="1"/>
    <col min="276" max="276" width="41" style="669" customWidth="1"/>
    <col min="277" max="516" width="9.140625" style="669"/>
    <col min="517" max="517" width="13.42578125" style="669" customWidth="1"/>
    <col min="518" max="518" width="12" style="669" customWidth="1"/>
    <col min="519" max="519" width="20" style="669" bestFit="1" customWidth="1"/>
    <col min="520" max="520" width="14.28515625" style="669" customWidth="1"/>
    <col min="521" max="525" width="9.140625" style="669"/>
    <col min="526" max="526" width="13.28515625" style="669" customWidth="1"/>
    <col min="527" max="527" width="14.85546875" style="669" customWidth="1"/>
    <col min="528" max="528" width="9.140625" style="669"/>
    <col min="529" max="529" width="15.42578125" style="669" customWidth="1"/>
    <col min="530" max="530" width="9.140625" style="669"/>
    <col min="531" max="531" width="13.28515625" style="669" bestFit="1" customWidth="1"/>
    <col min="532" max="532" width="41" style="669" customWidth="1"/>
    <col min="533" max="772" width="9.140625" style="669"/>
    <col min="773" max="773" width="13.42578125" style="669" customWidth="1"/>
    <col min="774" max="774" width="12" style="669" customWidth="1"/>
    <col min="775" max="775" width="20" style="669" bestFit="1" customWidth="1"/>
    <col min="776" max="776" width="14.28515625" style="669" customWidth="1"/>
    <col min="777" max="781" width="9.140625" style="669"/>
    <col min="782" max="782" width="13.28515625" style="669" customWidth="1"/>
    <col min="783" max="783" width="14.85546875" style="669" customWidth="1"/>
    <col min="784" max="784" width="9.140625" style="669"/>
    <col min="785" max="785" width="15.42578125" style="669" customWidth="1"/>
    <col min="786" max="786" width="9.140625" style="669"/>
    <col min="787" max="787" width="13.28515625" style="669" bestFit="1" customWidth="1"/>
    <col min="788" max="788" width="41" style="669" customWidth="1"/>
    <col min="789" max="1028" width="9.140625" style="669"/>
    <col min="1029" max="1029" width="13.42578125" style="669" customWidth="1"/>
    <col min="1030" max="1030" width="12" style="669" customWidth="1"/>
    <col min="1031" max="1031" width="20" style="669" bestFit="1" customWidth="1"/>
    <col min="1032" max="1032" width="14.28515625" style="669" customWidth="1"/>
    <col min="1033" max="1037" width="9.140625" style="669"/>
    <col min="1038" max="1038" width="13.28515625" style="669" customWidth="1"/>
    <col min="1039" max="1039" width="14.85546875" style="669" customWidth="1"/>
    <col min="1040" max="1040" width="9.140625" style="669"/>
    <col min="1041" max="1041" width="15.42578125" style="669" customWidth="1"/>
    <col min="1042" max="1042" width="9.140625" style="669"/>
    <col min="1043" max="1043" width="13.28515625" style="669" bestFit="1" customWidth="1"/>
    <col min="1044" max="1044" width="41" style="669" customWidth="1"/>
    <col min="1045" max="1284" width="9.140625" style="669"/>
    <col min="1285" max="1285" width="13.42578125" style="669" customWidth="1"/>
    <col min="1286" max="1286" width="12" style="669" customWidth="1"/>
    <col min="1287" max="1287" width="20" style="669" bestFit="1" customWidth="1"/>
    <col min="1288" max="1288" width="14.28515625" style="669" customWidth="1"/>
    <col min="1289" max="1293" width="9.140625" style="669"/>
    <col min="1294" max="1294" width="13.28515625" style="669" customWidth="1"/>
    <col min="1295" max="1295" width="14.85546875" style="669" customWidth="1"/>
    <col min="1296" max="1296" width="9.140625" style="669"/>
    <col min="1297" max="1297" width="15.42578125" style="669" customWidth="1"/>
    <col min="1298" max="1298" width="9.140625" style="669"/>
    <col min="1299" max="1299" width="13.28515625" style="669" bestFit="1" customWidth="1"/>
    <col min="1300" max="1300" width="41" style="669" customWidth="1"/>
    <col min="1301" max="1540" width="9.140625" style="669"/>
    <col min="1541" max="1541" width="13.42578125" style="669" customWidth="1"/>
    <col min="1542" max="1542" width="12" style="669" customWidth="1"/>
    <col min="1543" max="1543" width="20" style="669" bestFit="1" customWidth="1"/>
    <col min="1544" max="1544" width="14.28515625" style="669" customWidth="1"/>
    <col min="1545" max="1549" width="9.140625" style="669"/>
    <col min="1550" max="1550" width="13.28515625" style="669" customWidth="1"/>
    <col min="1551" max="1551" width="14.85546875" style="669" customWidth="1"/>
    <col min="1552" max="1552" width="9.140625" style="669"/>
    <col min="1553" max="1553" width="15.42578125" style="669" customWidth="1"/>
    <col min="1554" max="1554" width="9.140625" style="669"/>
    <col min="1555" max="1555" width="13.28515625" style="669" bestFit="1" customWidth="1"/>
    <col min="1556" max="1556" width="41" style="669" customWidth="1"/>
    <col min="1557" max="1796" width="9.140625" style="669"/>
    <col min="1797" max="1797" width="13.42578125" style="669" customWidth="1"/>
    <col min="1798" max="1798" width="12" style="669" customWidth="1"/>
    <col min="1799" max="1799" width="20" style="669" bestFit="1" customWidth="1"/>
    <col min="1800" max="1800" width="14.28515625" style="669" customWidth="1"/>
    <col min="1801" max="1805" width="9.140625" style="669"/>
    <col min="1806" max="1806" width="13.28515625" style="669" customWidth="1"/>
    <col min="1807" max="1807" width="14.85546875" style="669" customWidth="1"/>
    <col min="1808" max="1808" width="9.140625" style="669"/>
    <col min="1809" max="1809" width="15.42578125" style="669" customWidth="1"/>
    <col min="1810" max="1810" width="9.140625" style="669"/>
    <col min="1811" max="1811" width="13.28515625" style="669" bestFit="1" customWidth="1"/>
    <col min="1812" max="1812" width="41" style="669" customWidth="1"/>
    <col min="1813" max="2052" width="9.140625" style="669"/>
    <col min="2053" max="2053" width="13.42578125" style="669" customWidth="1"/>
    <col min="2054" max="2054" width="12" style="669" customWidth="1"/>
    <col min="2055" max="2055" width="20" style="669" bestFit="1" customWidth="1"/>
    <col min="2056" max="2056" width="14.28515625" style="669" customWidth="1"/>
    <col min="2057" max="2061" width="9.140625" style="669"/>
    <col min="2062" max="2062" width="13.28515625" style="669" customWidth="1"/>
    <col min="2063" max="2063" width="14.85546875" style="669" customWidth="1"/>
    <col min="2064" max="2064" width="9.140625" style="669"/>
    <col min="2065" max="2065" width="15.42578125" style="669" customWidth="1"/>
    <col min="2066" max="2066" width="9.140625" style="669"/>
    <col min="2067" max="2067" width="13.28515625" style="669" bestFit="1" customWidth="1"/>
    <col min="2068" max="2068" width="41" style="669" customWidth="1"/>
    <col min="2069" max="2308" width="9.140625" style="669"/>
    <col min="2309" max="2309" width="13.42578125" style="669" customWidth="1"/>
    <col min="2310" max="2310" width="12" style="669" customWidth="1"/>
    <col min="2311" max="2311" width="20" style="669" bestFit="1" customWidth="1"/>
    <col min="2312" max="2312" width="14.28515625" style="669" customWidth="1"/>
    <col min="2313" max="2317" width="9.140625" style="669"/>
    <col min="2318" max="2318" width="13.28515625" style="669" customWidth="1"/>
    <col min="2319" max="2319" width="14.85546875" style="669" customWidth="1"/>
    <col min="2320" max="2320" width="9.140625" style="669"/>
    <col min="2321" max="2321" width="15.42578125" style="669" customWidth="1"/>
    <col min="2322" max="2322" width="9.140625" style="669"/>
    <col min="2323" max="2323" width="13.28515625" style="669" bestFit="1" customWidth="1"/>
    <col min="2324" max="2324" width="41" style="669" customWidth="1"/>
    <col min="2325" max="2564" width="9.140625" style="669"/>
    <col min="2565" max="2565" width="13.42578125" style="669" customWidth="1"/>
    <col min="2566" max="2566" width="12" style="669" customWidth="1"/>
    <col min="2567" max="2567" width="20" style="669" bestFit="1" customWidth="1"/>
    <col min="2568" max="2568" width="14.28515625" style="669" customWidth="1"/>
    <col min="2569" max="2573" width="9.140625" style="669"/>
    <col min="2574" max="2574" width="13.28515625" style="669" customWidth="1"/>
    <col min="2575" max="2575" width="14.85546875" style="669" customWidth="1"/>
    <col min="2576" max="2576" width="9.140625" style="669"/>
    <col min="2577" max="2577" width="15.42578125" style="669" customWidth="1"/>
    <col min="2578" max="2578" width="9.140625" style="669"/>
    <col min="2579" max="2579" width="13.28515625" style="669" bestFit="1" customWidth="1"/>
    <col min="2580" max="2580" width="41" style="669" customWidth="1"/>
    <col min="2581" max="2820" width="9.140625" style="669"/>
    <col min="2821" max="2821" width="13.42578125" style="669" customWidth="1"/>
    <col min="2822" max="2822" width="12" style="669" customWidth="1"/>
    <col min="2823" max="2823" width="20" style="669" bestFit="1" customWidth="1"/>
    <col min="2824" max="2824" width="14.28515625" style="669" customWidth="1"/>
    <col min="2825" max="2829" width="9.140625" style="669"/>
    <col min="2830" max="2830" width="13.28515625" style="669" customWidth="1"/>
    <col min="2831" max="2831" width="14.85546875" style="669" customWidth="1"/>
    <col min="2832" max="2832" width="9.140625" style="669"/>
    <col min="2833" max="2833" width="15.42578125" style="669" customWidth="1"/>
    <col min="2834" max="2834" width="9.140625" style="669"/>
    <col min="2835" max="2835" width="13.28515625" style="669" bestFit="1" customWidth="1"/>
    <col min="2836" max="2836" width="41" style="669" customWidth="1"/>
    <col min="2837" max="3076" width="9.140625" style="669"/>
    <col min="3077" max="3077" width="13.42578125" style="669" customWidth="1"/>
    <col min="3078" max="3078" width="12" style="669" customWidth="1"/>
    <col min="3079" max="3079" width="20" style="669" bestFit="1" customWidth="1"/>
    <col min="3080" max="3080" width="14.28515625" style="669" customWidth="1"/>
    <col min="3081" max="3085" width="9.140625" style="669"/>
    <col min="3086" max="3086" width="13.28515625" style="669" customWidth="1"/>
    <col min="3087" max="3087" width="14.85546875" style="669" customWidth="1"/>
    <col min="3088" max="3088" width="9.140625" style="669"/>
    <col min="3089" max="3089" width="15.42578125" style="669" customWidth="1"/>
    <col min="3090" max="3090" width="9.140625" style="669"/>
    <col min="3091" max="3091" width="13.28515625" style="669" bestFit="1" customWidth="1"/>
    <col min="3092" max="3092" width="41" style="669" customWidth="1"/>
    <col min="3093" max="3332" width="9.140625" style="669"/>
    <col min="3333" max="3333" width="13.42578125" style="669" customWidth="1"/>
    <col min="3334" max="3334" width="12" style="669" customWidth="1"/>
    <col min="3335" max="3335" width="20" style="669" bestFit="1" customWidth="1"/>
    <col min="3336" max="3336" width="14.28515625" style="669" customWidth="1"/>
    <col min="3337" max="3341" width="9.140625" style="669"/>
    <col min="3342" max="3342" width="13.28515625" style="669" customWidth="1"/>
    <col min="3343" max="3343" width="14.85546875" style="669" customWidth="1"/>
    <col min="3344" max="3344" width="9.140625" style="669"/>
    <col min="3345" max="3345" width="15.42578125" style="669" customWidth="1"/>
    <col min="3346" max="3346" width="9.140625" style="669"/>
    <col min="3347" max="3347" width="13.28515625" style="669" bestFit="1" customWidth="1"/>
    <col min="3348" max="3348" width="41" style="669" customWidth="1"/>
    <col min="3349" max="3588" width="9.140625" style="669"/>
    <col min="3589" max="3589" width="13.42578125" style="669" customWidth="1"/>
    <col min="3590" max="3590" width="12" style="669" customWidth="1"/>
    <col min="3591" max="3591" width="20" style="669" bestFit="1" customWidth="1"/>
    <col min="3592" max="3592" width="14.28515625" style="669" customWidth="1"/>
    <col min="3593" max="3597" width="9.140625" style="669"/>
    <col min="3598" max="3598" width="13.28515625" style="669" customWidth="1"/>
    <col min="3599" max="3599" width="14.85546875" style="669" customWidth="1"/>
    <col min="3600" max="3600" width="9.140625" style="669"/>
    <col min="3601" max="3601" width="15.42578125" style="669" customWidth="1"/>
    <col min="3602" max="3602" width="9.140625" style="669"/>
    <col min="3603" max="3603" width="13.28515625" style="669" bestFit="1" customWidth="1"/>
    <col min="3604" max="3604" width="41" style="669" customWidth="1"/>
    <col min="3605" max="3844" width="9.140625" style="669"/>
    <col min="3845" max="3845" width="13.42578125" style="669" customWidth="1"/>
    <col min="3846" max="3846" width="12" style="669" customWidth="1"/>
    <col min="3847" max="3847" width="20" style="669" bestFit="1" customWidth="1"/>
    <col min="3848" max="3848" width="14.28515625" style="669" customWidth="1"/>
    <col min="3849" max="3853" width="9.140625" style="669"/>
    <col min="3854" max="3854" width="13.28515625" style="669" customWidth="1"/>
    <col min="3855" max="3855" width="14.85546875" style="669" customWidth="1"/>
    <col min="3856" max="3856" width="9.140625" style="669"/>
    <col min="3857" max="3857" width="15.42578125" style="669" customWidth="1"/>
    <col min="3858" max="3858" width="9.140625" style="669"/>
    <col min="3859" max="3859" width="13.28515625" style="669" bestFit="1" customWidth="1"/>
    <col min="3860" max="3860" width="41" style="669" customWidth="1"/>
    <col min="3861" max="4100" width="9.140625" style="669"/>
    <col min="4101" max="4101" width="13.42578125" style="669" customWidth="1"/>
    <col min="4102" max="4102" width="12" style="669" customWidth="1"/>
    <col min="4103" max="4103" width="20" style="669" bestFit="1" customWidth="1"/>
    <col min="4104" max="4104" width="14.28515625" style="669" customWidth="1"/>
    <col min="4105" max="4109" width="9.140625" style="669"/>
    <col min="4110" max="4110" width="13.28515625" style="669" customWidth="1"/>
    <col min="4111" max="4111" width="14.85546875" style="669" customWidth="1"/>
    <col min="4112" max="4112" width="9.140625" style="669"/>
    <col min="4113" max="4113" width="15.42578125" style="669" customWidth="1"/>
    <col min="4114" max="4114" width="9.140625" style="669"/>
    <col min="4115" max="4115" width="13.28515625" style="669" bestFit="1" customWidth="1"/>
    <col min="4116" max="4116" width="41" style="669" customWidth="1"/>
    <col min="4117" max="4356" width="9.140625" style="669"/>
    <col min="4357" max="4357" width="13.42578125" style="669" customWidth="1"/>
    <col min="4358" max="4358" width="12" style="669" customWidth="1"/>
    <col min="4359" max="4359" width="20" style="669" bestFit="1" customWidth="1"/>
    <col min="4360" max="4360" width="14.28515625" style="669" customWidth="1"/>
    <col min="4361" max="4365" width="9.140625" style="669"/>
    <col min="4366" max="4366" width="13.28515625" style="669" customWidth="1"/>
    <col min="4367" max="4367" width="14.85546875" style="669" customWidth="1"/>
    <col min="4368" max="4368" width="9.140625" style="669"/>
    <col min="4369" max="4369" width="15.42578125" style="669" customWidth="1"/>
    <col min="4370" max="4370" width="9.140625" style="669"/>
    <col min="4371" max="4371" width="13.28515625" style="669" bestFit="1" customWidth="1"/>
    <col min="4372" max="4372" width="41" style="669" customWidth="1"/>
    <col min="4373" max="4612" width="9.140625" style="669"/>
    <col min="4613" max="4613" width="13.42578125" style="669" customWidth="1"/>
    <col min="4614" max="4614" width="12" style="669" customWidth="1"/>
    <col min="4615" max="4615" width="20" style="669" bestFit="1" customWidth="1"/>
    <col min="4616" max="4616" width="14.28515625" style="669" customWidth="1"/>
    <col min="4617" max="4621" width="9.140625" style="669"/>
    <col min="4622" max="4622" width="13.28515625" style="669" customWidth="1"/>
    <col min="4623" max="4623" width="14.85546875" style="669" customWidth="1"/>
    <col min="4624" max="4624" width="9.140625" style="669"/>
    <col min="4625" max="4625" width="15.42578125" style="669" customWidth="1"/>
    <col min="4626" max="4626" width="9.140625" style="669"/>
    <col min="4627" max="4627" width="13.28515625" style="669" bestFit="1" customWidth="1"/>
    <col min="4628" max="4628" width="41" style="669" customWidth="1"/>
    <col min="4629" max="4868" width="9.140625" style="669"/>
    <col min="4869" max="4869" width="13.42578125" style="669" customWidth="1"/>
    <col min="4870" max="4870" width="12" style="669" customWidth="1"/>
    <col min="4871" max="4871" width="20" style="669" bestFit="1" customWidth="1"/>
    <col min="4872" max="4872" width="14.28515625" style="669" customWidth="1"/>
    <col min="4873" max="4877" width="9.140625" style="669"/>
    <col min="4878" max="4878" width="13.28515625" style="669" customWidth="1"/>
    <col min="4879" max="4879" width="14.85546875" style="669" customWidth="1"/>
    <col min="4880" max="4880" width="9.140625" style="669"/>
    <col min="4881" max="4881" width="15.42578125" style="669" customWidth="1"/>
    <col min="4882" max="4882" width="9.140625" style="669"/>
    <col min="4883" max="4883" width="13.28515625" style="669" bestFit="1" customWidth="1"/>
    <col min="4884" max="4884" width="41" style="669" customWidth="1"/>
    <col min="4885" max="5124" width="9.140625" style="669"/>
    <col min="5125" max="5125" width="13.42578125" style="669" customWidth="1"/>
    <col min="5126" max="5126" width="12" style="669" customWidth="1"/>
    <col min="5127" max="5127" width="20" style="669" bestFit="1" customWidth="1"/>
    <col min="5128" max="5128" width="14.28515625" style="669" customWidth="1"/>
    <col min="5129" max="5133" width="9.140625" style="669"/>
    <col min="5134" max="5134" width="13.28515625" style="669" customWidth="1"/>
    <col min="5135" max="5135" width="14.85546875" style="669" customWidth="1"/>
    <col min="5136" max="5136" width="9.140625" style="669"/>
    <col min="5137" max="5137" width="15.42578125" style="669" customWidth="1"/>
    <col min="5138" max="5138" width="9.140625" style="669"/>
    <col min="5139" max="5139" width="13.28515625" style="669" bestFit="1" customWidth="1"/>
    <col min="5140" max="5140" width="41" style="669" customWidth="1"/>
    <col min="5141" max="5380" width="9.140625" style="669"/>
    <col min="5381" max="5381" width="13.42578125" style="669" customWidth="1"/>
    <col min="5382" max="5382" width="12" style="669" customWidth="1"/>
    <col min="5383" max="5383" width="20" style="669" bestFit="1" customWidth="1"/>
    <col min="5384" max="5384" width="14.28515625" style="669" customWidth="1"/>
    <col min="5385" max="5389" width="9.140625" style="669"/>
    <col min="5390" max="5390" width="13.28515625" style="669" customWidth="1"/>
    <col min="5391" max="5391" width="14.85546875" style="669" customWidth="1"/>
    <col min="5392" max="5392" width="9.140625" style="669"/>
    <col min="5393" max="5393" width="15.42578125" style="669" customWidth="1"/>
    <col min="5394" max="5394" width="9.140625" style="669"/>
    <col min="5395" max="5395" width="13.28515625" style="669" bestFit="1" customWidth="1"/>
    <col min="5396" max="5396" width="41" style="669" customWidth="1"/>
    <col min="5397" max="5636" width="9.140625" style="669"/>
    <col min="5637" max="5637" width="13.42578125" style="669" customWidth="1"/>
    <col min="5638" max="5638" width="12" style="669" customWidth="1"/>
    <col min="5639" max="5639" width="20" style="669" bestFit="1" customWidth="1"/>
    <col min="5640" max="5640" width="14.28515625" style="669" customWidth="1"/>
    <col min="5641" max="5645" width="9.140625" style="669"/>
    <col min="5646" max="5646" width="13.28515625" style="669" customWidth="1"/>
    <col min="5647" max="5647" width="14.85546875" style="669" customWidth="1"/>
    <col min="5648" max="5648" width="9.140625" style="669"/>
    <col min="5649" max="5649" width="15.42578125" style="669" customWidth="1"/>
    <col min="5650" max="5650" width="9.140625" style="669"/>
    <col min="5651" max="5651" width="13.28515625" style="669" bestFit="1" customWidth="1"/>
    <col min="5652" max="5652" width="41" style="669" customWidth="1"/>
    <col min="5653" max="5892" width="9.140625" style="669"/>
    <col min="5893" max="5893" width="13.42578125" style="669" customWidth="1"/>
    <col min="5894" max="5894" width="12" style="669" customWidth="1"/>
    <col min="5895" max="5895" width="20" style="669" bestFit="1" customWidth="1"/>
    <col min="5896" max="5896" width="14.28515625" style="669" customWidth="1"/>
    <col min="5897" max="5901" width="9.140625" style="669"/>
    <col min="5902" max="5902" width="13.28515625" style="669" customWidth="1"/>
    <col min="5903" max="5903" width="14.85546875" style="669" customWidth="1"/>
    <col min="5904" max="5904" width="9.140625" style="669"/>
    <col min="5905" max="5905" width="15.42578125" style="669" customWidth="1"/>
    <col min="5906" max="5906" width="9.140625" style="669"/>
    <col min="5907" max="5907" width="13.28515625" style="669" bestFit="1" customWidth="1"/>
    <col min="5908" max="5908" width="41" style="669" customWidth="1"/>
    <col min="5909" max="6148" width="9.140625" style="669"/>
    <col min="6149" max="6149" width="13.42578125" style="669" customWidth="1"/>
    <col min="6150" max="6150" width="12" style="669" customWidth="1"/>
    <col min="6151" max="6151" width="20" style="669" bestFit="1" customWidth="1"/>
    <col min="6152" max="6152" width="14.28515625" style="669" customWidth="1"/>
    <col min="6153" max="6157" width="9.140625" style="669"/>
    <col min="6158" max="6158" width="13.28515625" style="669" customWidth="1"/>
    <col min="6159" max="6159" width="14.85546875" style="669" customWidth="1"/>
    <col min="6160" max="6160" width="9.140625" style="669"/>
    <col min="6161" max="6161" width="15.42578125" style="669" customWidth="1"/>
    <col min="6162" max="6162" width="9.140625" style="669"/>
    <col min="6163" max="6163" width="13.28515625" style="669" bestFit="1" customWidth="1"/>
    <col min="6164" max="6164" width="41" style="669" customWidth="1"/>
    <col min="6165" max="6404" width="9.140625" style="669"/>
    <col min="6405" max="6405" width="13.42578125" style="669" customWidth="1"/>
    <col min="6406" max="6406" width="12" style="669" customWidth="1"/>
    <col min="6407" max="6407" width="20" style="669" bestFit="1" customWidth="1"/>
    <col min="6408" max="6408" width="14.28515625" style="669" customWidth="1"/>
    <col min="6409" max="6413" width="9.140625" style="669"/>
    <col min="6414" max="6414" width="13.28515625" style="669" customWidth="1"/>
    <col min="6415" max="6415" width="14.85546875" style="669" customWidth="1"/>
    <col min="6416" max="6416" width="9.140625" style="669"/>
    <col min="6417" max="6417" width="15.42578125" style="669" customWidth="1"/>
    <col min="6418" max="6418" width="9.140625" style="669"/>
    <col min="6419" max="6419" width="13.28515625" style="669" bestFit="1" customWidth="1"/>
    <col min="6420" max="6420" width="41" style="669" customWidth="1"/>
    <col min="6421" max="6660" width="9.140625" style="669"/>
    <col min="6661" max="6661" width="13.42578125" style="669" customWidth="1"/>
    <col min="6662" max="6662" width="12" style="669" customWidth="1"/>
    <col min="6663" max="6663" width="20" style="669" bestFit="1" customWidth="1"/>
    <col min="6664" max="6664" width="14.28515625" style="669" customWidth="1"/>
    <col min="6665" max="6669" width="9.140625" style="669"/>
    <col min="6670" max="6670" width="13.28515625" style="669" customWidth="1"/>
    <col min="6671" max="6671" width="14.85546875" style="669" customWidth="1"/>
    <col min="6672" max="6672" width="9.140625" style="669"/>
    <col min="6673" max="6673" width="15.42578125" style="669" customWidth="1"/>
    <col min="6674" max="6674" width="9.140625" style="669"/>
    <col min="6675" max="6675" width="13.28515625" style="669" bestFit="1" customWidth="1"/>
    <col min="6676" max="6676" width="41" style="669" customWidth="1"/>
    <col min="6677" max="6916" width="9.140625" style="669"/>
    <col min="6917" max="6917" width="13.42578125" style="669" customWidth="1"/>
    <col min="6918" max="6918" width="12" style="669" customWidth="1"/>
    <col min="6919" max="6919" width="20" style="669" bestFit="1" customWidth="1"/>
    <col min="6920" max="6920" width="14.28515625" style="669" customWidth="1"/>
    <col min="6921" max="6925" width="9.140625" style="669"/>
    <col min="6926" max="6926" width="13.28515625" style="669" customWidth="1"/>
    <col min="6927" max="6927" width="14.85546875" style="669" customWidth="1"/>
    <col min="6928" max="6928" width="9.140625" style="669"/>
    <col min="6929" max="6929" width="15.42578125" style="669" customWidth="1"/>
    <col min="6930" max="6930" width="9.140625" style="669"/>
    <col min="6931" max="6931" width="13.28515625" style="669" bestFit="1" customWidth="1"/>
    <col min="6932" max="6932" width="41" style="669" customWidth="1"/>
    <col min="6933" max="7172" width="9.140625" style="669"/>
    <col min="7173" max="7173" width="13.42578125" style="669" customWidth="1"/>
    <col min="7174" max="7174" width="12" style="669" customWidth="1"/>
    <col min="7175" max="7175" width="20" style="669" bestFit="1" customWidth="1"/>
    <col min="7176" max="7176" width="14.28515625" style="669" customWidth="1"/>
    <col min="7177" max="7181" width="9.140625" style="669"/>
    <col min="7182" max="7182" width="13.28515625" style="669" customWidth="1"/>
    <col min="7183" max="7183" width="14.85546875" style="669" customWidth="1"/>
    <col min="7184" max="7184" width="9.140625" style="669"/>
    <col min="7185" max="7185" width="15.42578125" style="669" customWidth="1"/>
    <col min="7186" max="7186" width="9.140625" style="669"/>
    <col min="7187" max="7187" width="13.28515625" style="669" bestFit="1" customWidth="1"/>
    <col min="7188" max="7188" width="41" style="669" customWidth="1"/>
    <col min="7189" max="7428" width="9.140625" style="669"/>
    <col min="7429" max="7429" width="13.42578125" style="669" customWidth="1"/>
    <col min="7430" max="7430" width="12" style="669" customWidth="1"/>
    <col min="7431" max="7431" width="20" style="669" bestFit="1" customWidth="1"/>
    <col min="7432" max="7432" width="14.28515625" style="669" customWidth="1"/>
    <col min="7433" max="7437" width="9.140625" style="669"/>
    <col min="7438" max="7438" width="13.28515625" style="669" customWidth="1"/>
    <col min="7439" max="7439" width="14.85546875" style="669" customWidth="1"/>
    <col min="7440" max="7440" width="9.140625" style="669"/>
    <col min="7441" max="7441" width="15.42578125" style="669" customWidth="1"/>
    <col min="7442" max="7442" width="9.140625" style="669"/>
    <col min="7443" max="7443" width="13.28515625" style="669" bestFit="1" customWidth="1"/>
    <col min="7444" max="7444" width="41" style="669" customWidth="1"/>
    <col min="7445" max="7684" width="9.140625" style="669"/>
    <col min="7685" max="7685" width="13.42578125" style="669" customWidth="1"/>
    <col min="7686" max="7686" width="12" style="669" customWidth="1"/>
    <col min="7687" max="7687" width="20" style="669" bestFit="1" customWidth="1"/>
    <col min="7688" max="7688" width="14.28515625" style="669" customWidth="1"/>
    <col min="7689" max="7693" width="9.140625" style="669"/>
    <col min="7694" max="7694" width="13.28515625" style="669" customWidth="1"/>
    <col min="7695" max="7695" width="14.85546875" style="669" customWidth="1"/>
    <col min="7696" max="7696" width="9.140625" style="669"/>
    <col min="7697" max="7697" width="15.42578125" style="669" customWidth="1"/>
    <col min="7698" max="7698" width="9.140625" style="669"/>
    <col min="7699" max="7699" width="13.28515625" style="669" bestFit="1" customWidth="1"/>
    <col min="7700" max="7700" width="41" style="669" customWidth="1"/>
    <col min="7701" max="7940" width="9.140625" style="669"/>
    <col min="7941" max="7941" width="13.42578125" style="669" customWidth="1"/>
    <col min="7942" max="7942" width="12" style="669" customWidth="1"/>
    <col min="7943" max="7943" width="20" style="669" bestFit="1" customWidth="1"/>
    <col min="7944" max="7944" width="14.28515625" style="669" customWidth="1"/>
    <col min="7945" max="7949" width="9.140625" style="669"/>
    <col min="7950" max="7950" width="13.28515625" style="669" customWidth="1"/>
    <col min="7951" max="7951" width="14.85546875" style="669" customWidth="1"/>
    <col min="7952" max="7952" width="9.140625" style="669"/>
    <col min="7953" max="7953" width="15.42578125" style="669" customWidth="1"/>
    <col min="7954" max="7954" width="9.140625" style="669"/>
    <col min="7955" max="7955" width="13.28515625" style="669" bestFit="1" customWidth="1"/>
    <col min="7956" max="7956" width="41" style="669" customWidth="1"/>
    <col min="7957" max="8196" width="9.140625" style="669"/>
    <col min="8197" max="8197" width="13.42578125" style="669" customWidth="1"/>
    <col min="8198" max="8198" width="12" style="669" customWidth="1"/>
    <col min="8199" max="8199" width="20" style="669" bestFit="1" customWidth="1"/>
    <col min="8200" max="8200" width="14.28515625" style="669" customWidth="1"/>
    <col min="8201" max="8205" width="9.140625" style="669"/>
    <col min="8206" max="8206" width="13.28515625" style="669" customWidth="1"/>
    <col min="8207" max="8207" width="14.85546875" style="669" customWidth="1"/>
    <col min="8208" max="8208" width="9.140625" style="669"/>
    <col min="8209" max="8209" width="15.42578125" style="669" customWidth="1"/>
    <col min="8210" max="8210" width="9.140625" style="669"/>
    <col min="8211" max="8211" width="13.28515625" style="669" bestFit="1" customWidth="1"/>
    <col min="8212" max="8212" width="41" style="669" customWidth="1"/>
    <col min="8213" max="8452" width="9.140625" style="669"/>
    <col min="8453" max="8453" width="13.42578125" style="669" customWidth="1"/>
    <col min="8454" max="8454" width="12" style="669" customWidth="1"/>
    <col min="8455" max="8455" width="20" style="669" bestFit="1" customWidth="1"/>
    <col min="8456" max="8456" width="14.28515625" style="669" customWidth="1"/>
    <col min="8457" max="8461" width="9.140625" style="669"/>
    <col min="8462" max="8462" width="13.28515625" style="669" customWidth="1"/>
    <col min="8463" max="8463" width="14.85546875" style="669" customWidth="1"/>
    <col min="8464" max="8464" width="9.140625" style="669"/>
    <col min="8465" max="8465" width="15.42578125" style="669" customWidth="1"/>
    <col min="8466" max="8466" width="9.140625" style="669"/>
    <col min="8467" max="8467" width="13.28515625" style="669" bestFit="1" customWidth="1"/>
    <col min="8468" max="8468" width="41" style="669" customWidth="1"/>
    <col min="8469" max="8708" width="9.140625" style="669"/>
    <col min="8709" max="8709" width="13.42578125" style="669" customWidth="1"/>
    <col min="8710" max="8710" width="12" style="669" customWidth="1"/>
    <col min="8711" max="8711" width="20" style="669" bestFit="1" customWidth="1"/>
    <col min="8712" max="8712" width="14.28515625" style="669" customWidth="1"/>
    <col min="8713" max="8717" width="9.140625" style="669"/>
    <col min="8718" max="8718" width="13.28515625" style="669" customWidth="1"/>
    <col min="8719" max="8719" width="14.85546875" style="669" customWidth="1"/>
    <col min="8720" max="8720" width="9.140625" style="669"/>
    <col min="8721" max="8721" width="15.42578125" style="669" customWidth="1"/>
    <col min="8722" max="8722" width="9.140625" style="669"/>
    <col min="8723" max="8723" width="13.28515625" style="669" bestFit="1" customWidth="1"/>
    <col min="8724" max="8724" width="41" style="669" customWidth="1"/>
    <col min="8725" max="8964" width="9.140625" style="669"/>
    <col min="8965" max="8965" width="13.42578125" style="669" customWidth="1"/>
    <col min="8966" max="8966" width="12" style="669" customWidth="1"/>
    <col min="8967" max="8967" width="20" style="669" bestFit="1" customWidth="1"/>
    <col min="8968" max="8968" width="14.28515625" style="669" customWidth="1"/>
    <col min="8969" max="8973" width="9.140625" style="669"/>
    <col min="8974" max="8974" width="13.28515625" style="669" customWidth="1"/>
    <col min="8975" max="8975" width="14.85546875" style="669" customWidth="1"/>
    <col min="8976" max="8976" width="9.140625" style="669"/>
    <col min="8977" max="8977" width="15.42578125" style="669" customWidth="1"/>
    <col min="8978" max="8978" width="9.140625" style="669"/>
    <col min="8979" max="8979" width="13.28515625" style="669" bestFit="1" customWidth="1"/>
    <col min="8980" max="8980" width="41" style="669" customWidth="1"/>
    <col min="8981" max="9220" width="9.140625" style="669"/>
    <col min="9221" max="9221" width="13.42578125" style="669" customWidth="1"/>
    <col min="9222" max="9222" width="12" style="669" customWidth="1"/>
    <col min="9223" max="9223" width="20" style="669" bestFit="1" customWidth="1"/>
    <col min="9224" max="9224" width="14.28515625" style="669" customWidth="1"/>
    <col min="9225" max="9229" width="9.140625" style="669"/>
    <col min="9230" max="9230" width="13.28515625" style="669" customWidth="1"/>
    <col min="9231" max="9231" width="14.85546875" style="669" customWidth="1"/>
    <col min="9232" max="9232" width="9.140625" style="669"/>
    <col min="9233" max="9233" width="15.42578125" style="669" customWidth="1"/>
    <col min="9234" max="9234" width="9.140625" style="669"/>
    <col min="9235" max="9235" width="13.28515625" style="669" bestFit="1" customWidth="1"/>
    <col min="9236" max="9236" width="41" style="669" customWidth="1"/>
    <col min="9237" max="9476" width="9.140625" style="669"/>
    <col min="9477" max="9477" width="13.42578125" style="669" customWidth="1"/>
    <col min="9478" max="9478" width="12" style="669" customWidth="1"/>
    <col min="9479" max="9479" width="20" style="669" bestFit="1" customWidth="1"/>
    <col min="9480" max="9480" width="14.28515625" style="669" customWidth="1"/>
    <col min="9481" max="9485" width="9.140625" style="669"/>
    <col min="9486" max="9486" width="13.28515625" style="669" customWidth="1"/>
    <col min="9487" max="9487" width="14.85546875" style="669" customWidth="1"/>
    <col min="9488" max="9488" width="9.140625" style="669"/>
    <col min="9489" max="9489" width="15.42578125" style="669" customWidth="1"/>
    <col min="9490" max="9490" width="9.140625" style="669"/>
    <col min="9491" max="9491" width="13.28515625" style="669" bestFit="1" customWidth="1"/>
    <col min="9492" max="9492" width="41" style="669" customWidth="1"/>
    <col min="9493" max="9732" width="9.140625" style="669"/>
    <col min="9733" max="9733" width="13.42578125" style="669" customWidth="1"/>
    <col min="9734" max="9734" width="12" style="669" customWidth="1"/>
    <col min="9735" max="9735" width="20" style="669" bestFit="1" customWidth="1"/>
    <col min="9736" max="9736" width="14.28515625" style="669" customWidth="1"/>
    <col min="9737" max="9741" width="9.140625" style="669"/>
    <col min="9742" max="9742" width="13.28515625" style="669" customWidth="1"/>
    <col min="9743" max="9743" width="14.85546875" style="669" customWidth="1"/>
    <col min="9744" max="9744" width="9.140625" style="669"/>
    <col min="9745" max="9745" width="15.42578125" style="669" customWidth="1"/>
    <col min="9746" max="9746" width="9.140625" style="669"/>
    <col min="9747" max="9747" width="13.28515625" style="669" bestFit="1" customWidth="1"/>
    <col min="9748" max="9748" width="41" style="669" customWidth="1"/>
    <col min="9749" max="9988" width="9.140625" style="669"/>
    <col min="9989" max="9989" width="13.42578125" style="669" customWidth="1"/>
    <col min="9990" max="9990" width="12" style="669" customWidth="1"/>
    <col min="9991" max="9991" width="20" style="669" bestFit="1" customWidth="1"/>
    <col min="9992" max="9992" width="14.28515625" style="669" customWidth="1"/>
    <col min="9993" max="9997" width="9.140625" style="669"/>
    <col min="9998" max="9998" width="13.28515625" style="669" customWidth="1"/>
    <col min="9999" max="9999" width="14.85546875" style="669" customWidth="1"/>
    <col min="10000" max="10000" width="9.140625" style="669"/>
    <col min="10001" max="10001" width="15.42578125" style="669" customWidth="1"/>
    <col min="10002" max="10002" width="9.140625" style="669"/>
    <col min="10003" max="10003" width="13.28515625" style="669" bestFit="1" customWidth="1"/>
    <col min="10004" max="10004" width="41" style="669" customWidth="1"/>
    <col min="10005" max="10244" width="9.140625" style="669"/>
    <col min="10245" max="10245" width="13.42578125" style="669" customWidth="1"/>
    <col min="10246" max="10246" width="12" style="669" customWidth="1"/>
    <col min="10247" max="10247" width="20" style="669" bestFit="1" customWidth="1"/>
    <col min="10248" max="10248" width="14.28515625" style="669" customWidth="1"/>
    <col min="10249" max="10253" width="9.140625" style="669"/>
    <col min="10254" max="10254" width="13.28515625" style="669" customWidth="1"/>
    <col min="10255" max="10255" width="14.85546875" style="669" customWidth="1"/>
    <col min="10256" max="10256" width="9.140625" style="669"/>
    <col min="10257" max="10257" width="15.42578125" style="669" customWidth="1"/>
    <col min="10258" max="10258" width="9.140625" style="669"/>
    <col min="10259" max="10259" width="13.28515625" style="669" bestFit="1" customWidth="1"/>
    <col min="10260" max="10260" width="41" style="669" customWidth="1"/>
    <col min="10261" max="10500" width="9.140625" style="669"/>
    <col min="10501" max="10501" width="13.42578125" style="669" customWidth="1"/>
    <col min="10502" max="10502" width="12" style="669" customWidth="1"/>
    <col min="10503" max="10503" width="20" style="669" bestFit="1" customWidth="1"/>
    <col min="10504" max="10504" width="14.28515625" style="669" customWidth="1"/>
    <col min="10505" max="10509" width="9.140625" style="669"/>
    <col min="10510" max="10510" width="13.28515625" style="669" customWidth="1"/>
    <col min="10511" max="10511" width="14.85546875" style="669" customWidth="1"/>
    <col min="10512" max="10512" width="9.140625" style="669"/>
    <col min="10513" max="10513" width="15.42578125" style="669" customWidth="1"/>
    <col min="10514" max="10514" width="9.140625" style="669"/>
    <col min="10515" max="10515" width="13.28515625" style="669" bestFit="1" customWidth="1"/>
    <col min="10516" max="10516" width="41" style="669" customWidth="1"/>
    <col min="10517" max="10756" width="9.140625" style="669"/>
    <col min="10757" max="10757" width="13.42578125" style="669" customWidth="1"/>
    <col min="10758" max="10758" width="12" style="669" customWidth="1"/>
    <col min="10759" max="10759" width="20" style="669" bestFit="1" customWidth="1"/>
    <col min="10760" max="10760" width="14.28515625" style="669" customWidth="1"/>
    <col min="10761" max="10765" width="9.140625" style="669"/>
    <col min="10766" max="10766" width="13.28515625" style="669" customWidth="1"/>
    <col min="10767" max="10767" width="14.85546875" style="669" customWidth="1"/>
    <col min="10768" max="10768" width="9.140625" style="669"/>
    <col min="10769" max="10769" width="15.42578125" style="669" customWidth="1"/>
    <col min="10770" max="10770" width="9.140625" style="669"/>
    <col min="10771" max="10771" width="13.28515625" style="669" bestFit="1" customWidth="1"/>
    <col min="10772" max="10772" width="41" style="669" customWidth="1"/>
    <col min="10773" max="11012" width="9.140625" style="669"/>
    <col min="11013" max="11013" width="13.42578125" style="669" customWidth="1"/>
    <col min="11014" max="11014" width="12" style="669" customWidth="1"/>
    <col min="11015" max="11015" width="20" style="669" bestFit="1" customWidth="1"/>
    <col min="11016" max="11016" width="14.28515625" style="669" customWidth="1"/>
    <col min="11017" max="11021" width="9.140625" style="669"/>
    <col min="11022" max="11022" width="13.28515625" style="669" customWidth="1"/>
    <col min="11023" max="11023" width="14.85546875" style="669" customWidth="1"/>
    <col min="11024" max="11024" width="9.140625" style="669"/>
    <col min="11025" max="11025" width="15.42578125" style="669" customWidth="1"/>
    <col min="11026" max="11026" width="9.140625" style="669"/>
    <col min="11027" max="11027" width="13.28515625" style="669" bestFit="1" customWidth="1"/>
    <col min="11028" max="11028" width="41" style="669" customWidth="1"/>
    <col min="11029" max="11268" width="9.140625" style="669"/>
    <col min="11269" max="11269" width="13.42578125" style="669" customWidth="1"/>
    <col min="11270" max="11270" width="12" style="669" customWidth="1"/>
    <col min="11271" max="11271" width="20" style="669" bestFit="1" customWidth="1"/>
    <col min="11272" max="11272" width="14.28515625" style="669" customWidth="1"/>
    <col min="11273" max="11277" width="9.140625" style="669"/>
    <col min="11278" max="11278" width="13.28515625" style="669" customWidth="1"/>
    <col min="11279" max="11279" width="14.85546875" style="669" customWidth="1"/>
    <col min="11280" max="11280" width="9.140625" style="669"/>
    <col min="11281" max="11281" width="15.42578125" style="669" customWidth="1"/>
    <col min="11282" max="11282" width="9.140625" style="669"/>
    <col min="11283" max="11283" width="13.28515625" style="669" bestFit="1" customWidth="1"/>
    <col min="11284" max="11284" width="41" style="669" customWidth="1"/>
    <col min="11285" max="11524" width="9.140625" style="669"/>
    <col min="11525" max="11525" width="13.42578125" style="669" customWidth="1"/>
    <col min="11526" max="11526" width="12" style="669" customWidth="1"/>
    <col min="11527" max="11527" width="20" style="669" bestFit="1" customWidth="1"/>
    <col min="11528" max="11528" width="14.28515625" style="669" customWidth="1"/>
    <col min="11529" max="11533" width="9.140625" style="669"/>
    <col min="11534" max="11534" width="13.28515625" style="669" customWidth="1"/>
    <col min="11535" max="11535" width="14.85546875" style="669" customWidth="1"/>
    <col min="11536" max="11536" width="9.140625" style="669"/>
    <col min="11537" max="11537" width="15.42578125" style="669" customWidth="1"/>
    <col min="11538" max="11538" width="9.140625" style="669"/>
    <col min="11539" max="11539" width="13.28515625" style="669" bestFit="1" customWidth="1"/>
    <col min="11540" max="11540" width="41" style="669" customWidth="1"/>
    <col min="11541" max="11780" width="9.140625" style="669"/>
    <col min="11781" max="11781" width="13.42578125" style="669" customWidth="1"/>
    <col min="11782" max="11782" width="12" style="669" customWidth="1"/>
    <col min="11783" max="11783" width="20" style="669" bestFit="1" customWidth="1"/>
    <col min="11784" max="11784" width="14.28515625" style="669" customWidth="1"/>
    <col min="11785" max="11789" width="9.140625" style="669"/>
    <col min="11790" max="11790" width="13.28515625" style="669" customWidth="1"/>
    <col min="11791" max="11791" width="14.85546875" style="669" customWidth="1"/>
    <col min="11792" max="11792" width="9.140625" style="669"/>
    <col min="11793" max="11793" width="15.42578125" style="669" customWidth="1"/>
    <col min="11794" max="11794" width="9.140625" style="669"/>
    <col min="11795" max="11795" width="13.28515625" style="669" bestFit="1" customWidth="1"/>
    <col min="11796" max="11796" width="41" style="669" customWidth="1"/>
    <col min="11797" max="12036" width="9.140625" style="669"/>
    <col min="12037" max="12037" width="13.42578125" style="669" customWidth="1"/>
    <col min="12038" max="12038" width="12" style="669" customWidth="1"/>
    <col min="12039" max="12039" width="20" style="669" bestFit="1" customWidth="1"/>
    <col min="12040" max="12040" width="14.28515625" style="669" customWidth="1"/>
    <col min="12041" max="12045" width="9.140625" style="669"/>
    <col min="12046" max="12046" width="13.28515625" style="669" customWidth="1"/>
    <col min="12047" max="12047" width="14.85546875" style="669" customWidth="1"/>
    <col min="12048" max="12048" width="9.140625" style="669"/>
    <col min="12049" max="12049" width="15.42578125" style="669" customWidth="1"/>
    <col min="12050" max="12050" width="9.140625" style="669"/>
    <col min="12051" max="12051" width="13.28515625" style="669" bestFit="1" customWidth="1"/>
    <col min="12052" max="12052" width="41" style="669" customWidth="1"/>
    <col min="12053" max="12292" width="9.140625" style="669"/>
    <col min="12293" max="12293" width="13.42578125" style="669" customWidth="1"/>
    <col min="12294" max="12294" width="12" style="669" customWidth="1"/>
    <col min="12295" max="12295" width="20" style="669" bestFit="1" customWidth="1"/>
    <col min="12296" max="12296" width="14.28515625" style="669" customWidth="1"/>
    <col min="12297" max="12301" width="9.140625" style="669"/>
    <col min="12302" max="12302" width="13.28515625" style="669" customWidth="1"/>
    <col min="12303" max="12303" width="14.85546875" style="669" customWidth="1"/>
    <col min="12304" max="12304" width="9.140625" style="669"/>
    <col min="12305" max="12305" width="15.42578125" style="669" customWidth="1"/>
    <col min="12306" max="12306" width="9.140625" style="669"/>
    <col min="12307" max="12307" width="13.28515625" style="669" bestFit="1" customWidth="1"/>
    <col min="12308" max="12308" width="41" style="669" customWidth="1"/>
    <col min="12309" max="12548" width="9.140625" style="669"/>
    <col min="12549" max="12549" width="13.42578125" style="669" customWidth="1"/>
    <col min="12550" max="12550" width="12" style="669" customWidth="1"/>
    <col min="12551" max="12551" width="20" style="669" bestFit="1" customWidth="1"/>
    <col min="12552" max="12552" width="14.28515625" style="669" customWidth="1"/>
    <col min="12553" max="12557" width="9.140625" style="669"/>
    <col min="12558" max="12558" width="13.28515625" style="669" customWidth="1"/>
    <col min="12559" max="12559" width="14.85546875" style="669" customWidth="1"/>
    <col min="12560" max="12560" width="9.140625" style="669"/>
    <col min="12561" max="12561" width="15.42578125" style="669" customWidth="1"/>
    <col min="12562" max="12562" width="9.140625" style="669"/>
    <col min="12563" max="12563" width="13.28515625" style="669" bestFit="1" customWidth="1"/>
    <col min="12564" max="12564" width="41" style="669" customWidth="1"/>
    <col min="12565" max="12804" width="9.140625" style="669"/>
    <col min="12805" max="12805" width="13.42578125" style="669" customWidth="1"/>
    <col min="12806" max="12806" width="12" style="669" customWidth="1"/>
    <col min="12807" max="12807" width="20" style="669" bestFit="1" customWidth="1"/>
    <col min="12808" max="12808" width="14.28515625" style="669" customWidth="1"/>
    <col min="12809" max="12813" width="9.140625" style="669"/>
    <col min="12814" max="12814" width="13.28515625" style="669" customWidth="1"/>
    <col min="12815" max="12815" width="14.85546875" style="669" customWidth="1"/>
    <col min="12816" max="12816" width="9.140625" style="669"/>
    <col min="12817" max="12817" width="15.42578125" style="669" customWidth="1"/>
    <col min="12818" max="12818" width="9.140625" style="669"/>
    <col min="12819" max="12819" width="13.28515625" style="669" bestFit="1" customWidth="1"/>
    <col min="12820" max="12820" width="41" style="669" customWidth="1"/>
    <col min="12821" max="13060" width="9.140625" style="669"/>
    <col min="13061" max="13061" width="13.42578125" style="669" customWidth="1"/>
    <col min="13062" max="13062" width="12" style="669" customWidth="1"/>
    <col min="13063" max="13063" width="20" style="669" bestFit="1" customWidth="1"/>
    <col min="13064" max="13064" width="14.28515625" style="669" customWidth="1"/>
    <col min="13065" max="13069" width="9.140625" style="669"/>
    <col min="13070" max="13070" width="13.28515625" style="669" customWidth="1"/>
    <col min="13071" max="13071" width="14.85546875" style="669" customWidth="1"/>
    <col min="13072" max="13072" width="9.140625" style="669"/>
    <col min="13073" max="13073" width="15.42578125" style="669" customWidth="1"/>
    <col min="13074" max="13074" width="9.140625" style="669"/>
    <col min="13075" max="13075" width="13.28515625" style="669" bestFit="1" customWidth="1"/>
    <col min="13076" max="13076" width="41" style="669" customWidth="1"/>
    <col min="13077" max="13316" width="9.140625" style="669"/>
    <col min="13317" max="13317" width="13.42578125" style="669" customWidth="1"/>
    <col min="13318" max="13318" width="12" style="669" customWidth="1"/>
    <col min="13319" max="13319" width="20" style="669" bestFit="1" customWidth="1"/>
    <col min="13320" max="13320" width="14.28515625" style="669" customWidth="1"/>
    <col min="13321" max="13325" width="9.140625" style="669"/>
    <col min="13326" max="13326" width="13.28515625" style="669" customWidth="1"/>
    <col min="13327" max="13327" width="14.85546875" style="669" customWidth="1"/>
    <col min="13328" max="13328" width="9.140625" style="669"/>
    <col min="13329" max="13329" width="15.42578125" style="669" customWidth="1"/>
    <col min="13330" max="13330" width="9.140625" style="669"/>
    <col min="13331" max="13331" width="13.28515625" style="669" bestFit="1" customWidth="1"/>
    <col min="13332" max="13332" width="41" style="669" customWidth="1"/>
    <col min="13333" max="13572" width="9.140625" style="669"/>
    <col min="13573" max="13573" width="13.42578125" style="669" customWidth="1"/>
    <col min="13574" max="13574" width="12" style="669" customWidth="1"/>
    <col min="13575" max="13575" width="20" style="669" bestFit="1" customWidth="1"/>
    <col min="13576" max="13576" width="14.28515625" style="669" customWidth="1"/>
    <col min="13577" max="13581" width="9.140625" style="669"/>
    <col min="13582" max="13582" width="13.28515625" style="669" customWidth="1"/>
    <col min="13583" max="13583" width="14.85546875" style="669" customWidth="1"/>
    <col min="13584" max="13584" width="9.140625" style="669"/>
    <col min="13585" max="13585" width="15.42578125" style="669" customWidth="1"/>
    <col min="13586" max="13586" width="9.140625" style="669"/>
    <col min="13587" max="13587" width="13.28515625" style="669" bestFit="1" customWidth="1"/>
    <col min="13588" max="13588" width="41" style="669" customWidth="1"/>
    <col min="13589" max="13828" width="9.140625" style="669"/>
    <col min="13829" max="13829" width="13.42578125" style="669" customWidth="1"/>
    <col min="13830" max="13830" width="12" style="669" customWidth="1"/>
    <col min="13831" max="13831" width="20" style="669" bestFit="1" customWidth="1"/>
    <col min="13832" max="13832" width="14.28515625" style="669" customWidth="1"/>
    <col min="13833" max="13837" width="9.140625" style="669"/>
    <col min="13838" max="13838" width="13.28515625" style="669" customWidth="1"/>
    <col min="13839" max="13839" width="14.85546875" style="669" customWidth="1"/>
    <col min="13840" max="13840" width="9.140625" style="669"/>
    <col min="13841" max="13841" width="15.42578125" style="669" customWidth="1"/>
    <col min="13842" max="13842" width="9.140625" style="669"/>
    <col min="13843" max="13843" width="13.28515625" style="669" bestFit="1" customWidth="1"/>
    <col min="13844" max="13844" width="41" style="669" customWidth="1"/>
    <col min="13845" max="14084" width="9.140625" style="669"/>
    <col min="14085" max="14085" width="13.42578125" style="669" customWidth="1"/>
    <col min="14086" max="14086" width="12" style="669" customWidth="1"/>
    <col min="14087" max="14087" width="20" style="669" bestFit="1" customWidth="1"/>
    <col min="14088" max="14088" width="14.28515625" style="669" customWidth="1"/>
    <col min="14089" max="14093" width="9.140625" style="669"/>
    <col min="14094" max="14094" width="13.28515625" style="669" customWidth="1"/>
    <col min="14095" max="14095" width="14.85546875" style="669" customWidth="1"/>
    <col min="14096" max="14096" width="9.140625" style="669"/>
    <col min="14097" max="14097" width="15.42578125" style="669" customWidth="1"/>
    <col min="14098" max="14098" width="9.140625" style="669"/>
    <col min="14099" max="14099" width="13.28515625" style="669" bestFit="1" customWidth="1"/>
    <col min="14100" max="14100" width="41" style="669" customWidth="1"/>
    <col min="14101" max="14340" width="9.140625" style="669"/>
    <col min="14341" max="14341" width="13.42578125" style="669" customWidth="1"/>
    <col min="14342" max="14342" width="12" style="669" customWidth="1"/>
    <col min="14343" max="14343" width="20" style="669" bestFit="1" customWidth="1"/>
    <col min="14344" max="14344" width="14.28515625" style="669" customWidth="1"/>
    <col min="14345" max="14349" width="9.140625" style="669"/>
    <col min="14350" max="14350" width="13.28515625" style="669" customWidth="1"/>
    <col min="14351" max="14351" width="14.85546875" style="669" customWidth="1"/>
    <col min="14352" max="14352" width="9.140625" style="669"/>
    <col min="14353" max="14353" width="15.42578125" style="669" customWidth="1"/>
    <col min="14354" max="14354" width="9.140625" style="669"/>
    <col min="14355" max="14355" width="13.28515625" style="669" bestFit="1" customWidth="1"/>
    <col min="14356" max="14356" width="41" style="669" customWidth="1"/>
    <col min="14357" max="14596" width="9.140625" style="669"/>
    <col min="14597" max="14597" width="13.42578125" style="669" customWidth="1"/>
    <col min="14598" max="14598" width="12" style="669" customWidth="1"/>
    <col min="14599" max="14599" width="20" style="669" bestFit="1" customWidth="1"/>
    <col min="14600" max="14600" width="14.28515625" style="669" customWidth="1"/>
    <col min="14601" max="14605" width="9.140625" style="669"/>
    <col min="14606" max="14606" width="13.28515625" style="669" customWidth="1"/>
    <col min="14607" max="14607" width="14.85546875" style="669" customWidth="1"/>
    <col min="14608" max="14608" width="9.140625" style="669"/>
    <col min="14609" max="14609" width="15.42578125" style="669" customWidth="1"/>
    <col min="14610" max="14610" width="9.140625" style="669"/>
    <col min="14611" max="14611" width="13.28515625" style="669" bestFit="1" customWidth="1"/>
    <col min="14612" max="14612" width="41" style="669" customWidth="1"/>
    <col min="14613" max="14852" width="9.140625" style="669"/>
    <col min="14853" max="14853" width="13.42578125" style="669" customWidth="1"/>
    <col min="14854" max="14854" width="12" style="669" customWidth="1"/>
    <col min="14855" max="14855" width="20" style="669" bestFit="1" customWidth="1"/>
    <col min="14856" max="14856" width="14.28515625" style="669" customWidth="1"/>
    <col min="14857" max="14861" width="9.140625" style="669"/>
    <col min="14862" max="14862" width="13.28515625" style="669" customWidth="1"/>
    <col min="14863" max="14863" width="14.85546875" style="669" customWidth="1"/>
    <col min="14864" max="14864" width="9.140625" style="669"/>
    <col min="14865" max="14865" width="15.42578125" style="669" customWidth="1"/>
    <col min="14866" max="14866" width="9.140625" style="669"/>
    <col min="14867" max="14867" width="13.28515625" style="669" bestFit="1" customWidth="1"/>
    <col min="14868" max="14868" width="41" style="669" customWidth="1"/>
    <col min="14869" max="15108" width="9.140625" style="669"/>
    <col min="15109" max="15109" width="13.42578125" style="669" customWidth="1"/>
    <col min="15110" max="15110" width="12" style="669" customWidth="1"/>
    <col min="15111" max="15111" width="20" style="669" bestFit="1" customWidth="1"/>
    <col min="15112" max="15112" width="14.28515625" style="669" customWidth="1"/>
    <col min="15113" max="15117" width="9.140625" style="669"/>
    <col min="15118" max="15118" width="13.28515625" style="669" customWidth="1"/>
    <col min="15119" max="15119" width="14.85546875" style="669" customWidth="1"/>
    <col min="15120" max="15120" width="9.140625" style="669"/>
    <col min="15121" max="15121" width="15.42578125" style="669" customWidth="1"/>
    <col min="15122" max="15122" width="9.140625" style="669"/>
    <col min="15123" max="15123" width="13.28515625" style="669" bestFit="1" customWidth="1"/>
    <col min="15124" max="15124" width="41" style="669" customWidth="1"/>
    <col min="15125" max="15364" width="9.140625" style="669"/>
    <col min="15365" max="15365" width="13.42578125" style="669" customWidth="1"/>
    <col min="15366" max="15366" width="12" style="669" customWidth="1"/>
    <col min="15367" max="15367" width="20" style="669" bestFit="1" customWidth="1"/>
    <col min="15368" max="15368" width="14.28515625" style="669" customWidth="1"/>
    <col min="15369" max="15373" width="9.140625" style="669"/>
    <col min="15374" max="15374" width="13.28515625" style="669" customWidth="1"/>
    <col min="15375" max="15375" width="14.85546875" style="669" customWidth="1"/>
    <col min="15376" max="15376" width="9.140625" style="669"/>
    <col min="15377" max="15377" width="15.42578125" style="669" customWidth="1"/>
    <col min="15378" max="15378" width="9.140625" style="669"/>
    <col min="15379" max="15379" width="13.28515625" style="669" bestFit="1" customWidth="1"/>
    <col min="15380" max="15380" width="41" style="669" customWidth="1"/>
    <col min="15381" max="15620" width="9.140625" style="669"/>
    <col min="15621" max="15621" width="13.42578125" style="669" customWidth="1"/>
    <col min="15622" max="15622" width="12" style="669" customWidth="1"/>
    <col min="15623" max="15623" width="20" style="669" bestFit="1" customWidth="1"/>
    <col min="15624" max="15624" width="14.28515625" style="669" customWidth="1"/>
    <col min="15625" max="15629" width="9.140625" style="669"/>
    <col min="15630" max="15630" width="13.28515625" style="669" customWidth="1"/>
    <col min="15631" max="15631" width="14.85546875" style="669" customWidth="1"/>
    <col min="15632" max="15632" width="9.140625" style="669"/>
    <col min="15633" max="15633" width="15.42578125" style="669" customWidth="1"/>
    <col min="15634" max="15634" width="9.140625" style="669"/>
    <col min="15635" max="15635" width="13.28515625" style="669" bestFit="1" customWidth="1"/>
    <col min="15636" max="15636" width="41" style="669" customWidth="1"/>
    <col min="15637" max="15876" width="9.140625" style="669"/>
    <col min="15877" max="15877" width="13.42578125" style="669" customWidth="1"/>
    <col min="15878" max="15878" width="12" style="669" customWidth="1"/>
    <col min="15879" max="15879" width="20" style="669" bestFit="1" customWidth="1"/>
    <col min="15880" max="15880" width="14.28515625" style="669" customWidth="1"/>
    <col min="15881" max="15885" width="9.140625" style="669"/>
    <col min="15886" max="15886" width="13.28515625" style="669" customWidth="1"/>
    <col min="15887" max="15887" width="14.85546875" style="669" customWidth="1"/>
    <col min="15888" max="15888" width="9.140625" style="669"/>
    <col min="15889" max="15889" width="15.42578125" style="669" customWidth="1"/>
    <col min="15890" max="15890" width="9.140625" style="669"/>
    <col min="15891" max="15891" width="13.28515625" style="669" bestFit="1" customWidth="1"/>
    <col min="15892" max="15892" width="41" style="669" customWidth="1"/>
    <col min="15893" max="16132" width="9.140625" style="669"/>
    <col min="16133" max="16133" width="13.42578125" style="669" customWidth="1"/>
    <col min="16134" max="16134" width="12" style="669" customWidth="1"/>
    <col min="16135" max="16135" width="20" style="669" bestFit="1" customWidth="1"/>
    <col min="16136" max="16136" width="14.28515625" style="669" customWidth="1"/>
    <col min="16137" max="16141" width="9.140625" style="669"/>
    <col min="16142" max="16142" width="13.28515625" style="669" customWidth="1"/>
    <col min="16143" max="16143" width="14.85546875" style="669" customWidth="1"/>
    <col min="16144" max="16144" width="9.140625" style="669"/>
    <col min="16145" max="16145" width="15.42578125" style="669" customWidth="1"/>
    <col min="16146" max="16146" width="9.140625" style="669"/>
    <col min="16147" max="16147" width="13.28515625" style="669" bestFit="1" customWidth="1"/>
    <col min="16148" max="16148" width="41" style="669" customWidth="1"/>
    <col min="16149" max="16384" width="9.140625" style="669"/>
  </cols>
  <sheetData>
    <row r="1" spans="1:19" ht="45" customHeight="1">
      <c r="A1" s="1171"/>
      <c r="B1" s="1172"/>
      <c r="C1" s="1172"/>
      <c r="D1" s="1173"/>
      <c r="E1" s="1174"/>
      <c r="F1" s="1173"/>
      <c r="G1" s="1175"/>
      <c r="H1" s="1175"/>
      <c r="I1" s="1175"/>
      <c r="J1" s="1175"/>
      <c r="K1" s="1175"/>
      <c r="L1" s="1175"/>
      <c r="M1" s="1175"/>
      <c r="N1" s="1175"/>
      <c r="O1" s="1175"/>
      <c r="P1" s="1434"/>
      <c r="Q1" s="671"/>
    </row>
    <row r="2" spans="1:19" ht="18" customHeight="1">
      <c r="A2" s="1382" t="s">
        <v>1688</v>
      </c>
      <c r="B2" s="1383"/>
      <c r="C2" s="1383"/>
      <c r="D2" s="1383"/>
      <c r="E2" s="1384"/>
      <c r="F2" s="1383"/>
      <c r="G2" s="1383"/>
      <c r="H2" s="1383"/>
      <c r="I2" s="1383"/>
      <c r="J2" s="1383"/>
      <c r="K2" s="1383"/>
      <c r="L2" s="1383"/>
      <c r="M2" s="1383"/>
      <c r="N2" s="1383"/>
      <c r="O2" s="1245"/>
      <c r="P2" s="1176"/>
      <c r="Q2" s="1245"/>
    </row>
    <row r="3" spans="1:19">
      <c r="A3" s="1382" t="s">
        <v>1689</v>
      </c>
      <c r="B3" s="1383"/>
      <c r="C3" s="1383"/>
      <c r="D3" s="1383"/>
      <c r="E3" s="1384"/>
      <c r="F3" s="1383"/>
      <c r="G3" s="1383"/>
      <c r="H3" s="1383"/>
      <c r="I3" s="1383"/>
      <c r="J3" s="1383"/>
      <c r="K3" s="1383"/>
      <c r="L3" s="1383"/>
      <c r="M3" s="1383"/>
      <c r="N3" s="1383"/>
      <c r="O3" s="1170"/>
      <c r="P3" s="1177"/>
      <c r="Q3" s="1245"/>
    </row>
    <row r="4" spans="1:19" s="670" customFormat="1">
      <c r="A4" s="1156" t="s">
        <v>2897</v>
      </c>
      <c r="B4" s="1157"/>
      <c r="C4" s="1157"/>
      <c r="D4" s="1158"/>
      <c r="E4" s="1159"/>
      <c r="F4" s="1158"/>
      <c r="G4" s="1158"/>
      <c r="H4" s="1158"/>
      <c r="I4" s="1158"/>
      <c r="J4" s="1158"/>
      <c r="K4" s="1158"/>
      <c r="L4" s="1158"/>
      <c r="M4" s="1158"/>
      <c r="N4" s="1158"/>
      <c r="O4" s="1158"/>
      <c r="P4" s="1435"/>
      <c r="Q4" s="730"/>
      <c r="S4" s="732">
        <v>0.99650000000000005</v>
      </c>
    </row>
    <row r="5" spans="1:19" s="670" customFormat="1">
      <c r="A5" s="1160" t="s">
        <v>2856</v>
      </c>
      <c r="B5" s="1144"/>
      <c r="C5" s="1144"/>
      <c r="D5" s="730"/>
      <c r="E5" s="731"/>
      <c r="F5" s="730"/>
      <c r="G5" s="730"/>
      <c r="H5" s="730"/>
      <c r="I5" s="730"/>
      <c r="J5" s="730"/>
      <c r="K5" s="730"/>
      <c r="L5" s="730"/>
      <c r="M5" s="730"/>
      <c r="N5" s="730"/>
      <c r="O5" s="730"/>
      <c r="P5" s="1161"/>
      <c r="Q5" s="730"/>
    </row>
    <row r="6" spans="1:19">
      <c r="A6" s="1390" t="s">
        <v>855</v>
      </c>
      <c r="B6" s="1391"/>
      <c r="C6" s="1391"/>
      <c r="D6" s="1391"/>
      <c r="E6" s="1391"/>
      <c r="F6" s="1391"/>
      <c r="G6" s="1391"/>
      <c r="H6" s="1391"/>
      <c r="I6" s="1391"/>
      <c r="J6" s="1391"/>
      <c r="K6" s="1391"/>
      <c r="L6" s="1391"/>
      <c r="M6" s="1391"/>
      <c r="N6" s="1391"/>
      <c r="O6" s="1391"/>
      <c r="P6" s="1392"/>
      <c r="Q6" s="1244"/>
    </row>
    <row r="7" spans="1:19">
      <c r="A7" s="1163"/>
      <c r="B7" s="1145"/>
      <c r="C7" s="1145"/>
      <c r="D7" s="671"/>
      <c r="E7" s="672"/>
      <c r="F7" s="671"/>
      <c r="G7" s="671"/>
      <c r="H7" s="671"/>
      <c r="I7" s="671"/>
      <c r="J7" s="671"/>
      <c r="K7" s="671"/>
      <c r="L7" s="671"/>
      <c r="M7" s="671"/>
      <c r="N7" s="671"/>
      <c r="O7" s="671"/>
      <c r="P7" s="1162"/>
      <c r="Q7" s="671"/>
    </row>
    <row r="8" spans="1:19">
      <c r="A8" s="1387" t="s">
        <v>440</v>
      </c>
      <c r="B8" s="1388"/>
      <c r="C8" s="1388"/>
      <c r="D8" s="1388"/>
      <c r="E8" s="1388"/>
      <c r="F8" s="1388"/>
      <c r="G8" s="1388"/>
      <c r="H8" s="1388"/>
      <c r="I8" s="1388"/>
      <c r="J8" s="1388"/>
      <c r="K8" s="1388"/>
      <c r="L8" s="1388"/>
      <c r="M8" s="1388"/>
      <c r="N8" s="1388"/>
      <c r="O8" s="1388"/>
      <c r="P8" s="1389"/>
      <c r="Q8" s="1138"/>
    </row>
    <row r="9" spans="1:19" s="670" customFormat="1">
      <c r="A9" s="1166"/>
      <c r="B9" s="1167"/>
      <c r="C9" s="1167"/>
      <c r="D9" s="1168"/>
      <c r="E9" s="1169"/>
      <c r="F9" s="1168"/>
      <c r="G9" s="1168"/>
      <c r="H9" s="1168"/>
      <c r="I9" s="1168"/>
      <c r="J9" s="1168"/>
      <c r="K9" s="1168"/>
      <c r="L9" s="1168"/>
      <c r="M9" s="1168"/>
      <c r="N9" s="1164"/>
      <c r="O9" s="1164"/>
      <c r="P9" s="1165"/>
      <c r="Q9" s="730"/>
    </row>
    <row r="10" spans="1:19" ht="22.5" customHeight="1">
      <c r="A10" s="1143" t="s">
        <v>102</v>
      </c>
      <c r="B10" s="1147" t="s">
        <v>856</v>
      </c>
      <c r="C10" s="1147"/>
      <c r="D10" s="1246" t="s">
        <v>857</v>
      </c>
      <c r="E10" s="1222" t="s">
        <v>858</v>
      </c>
      <c r="F10" s="1385" t="s">
        <v>859</v>
      </c>
      <c r="G10" s="1385"/>
      <c r="H10" s="1385" t="s">
        <v>860</v>
      </c>
      <c r="I10" s="1385"/>
      <c r="J10" s="1385" t="s">
        <v>861</v>
      </c>
      <c r="K10" s="1385"/>
      <c r="L10" s="1246" t="s">
        <v>862</v>
      </c>
      <c r="M10" s="1246" t="s">
        <v>863</v>
      </c>
      <c r="N10" s="1151" t="s">
        <v>864</v>
      </c>
      <c r="O10" s="1386" t="s">
        <v>2651</v>
      </c>
      <c r="P10" s="1386" t="s">
        <v>2652</v>
      </c>
      <c r="Q10" s="1139"/>
    </row>
    <row r="11" spans="1:19" s="673" customFormat="1" ht="23.25" customHeight="1">
      <c r="A11" s="1223" t="s">
        <v>848</v>
      </c>
      <c r="B11" s="1224" t="s">
        <v>1455</v>
      </c>
      <c r="C11" s="1148" t="s">
        <v>2655</v>
      </c>
      <c r="D11" s="1225" t="s">
        <v>1317</v>
      </c>
      <c r="E11" s="1225"/>
      <c r="F11" s="1225"/>
      <c r="G11" s="1225"/>
      <c r="H11" s="1225"/>
      <c r="I11" s="1225"/>
      <c r="J11" s="1225"/>
      <c r="K11" s="1225"/>
      <c r="L11" s="1225"/>
      <c r="M11" s="1226" t="s">
        <v>54</v>
      </c>
      <c r="N11" s="1152">
        <v>29400</v>
      </c>
      <c r="O11" s="1386"/>
      <c r="P11" s="1386"/>
      <c r="Q11" s="1140"/>
      <c r="S11" s="674">
        <f>SUM(N12:N45)/2</f>
        <v>70414.308549999958</v>
      </c>
    </row>
    <row r="12" spans="1:19" s="670" customFormat="1" ht="48" customHeight="1">
      <c r="A12" s="860" t="s">
        <v>8</v>
      </c>
      <c r="B12" s="1149" t="s">
        <v>1455</v>
      </c>
      <c r="C12" s="1182" t="s">
        <v>2662</v>
      </c>
      <c r="D12" s="1182">
        <v>43525</v>
      </c>
      <c r="E12" s="1227">
        <v>14900</v>
      </c>
      <c r="F12" s="1228" t="s">
        <v>2902</v>
      </c>
      <c r="G12" s="1228"/>
      <c r="H12" s="1229" t="s">
        <v>2902</v>
      </c>
      <c r="I12" s="1230"/>
      <c r="J12" s="1229">
        <v>0.97315436241610742</v>
      </c>
      <c r="K12" s="1231">
        <v>14500</v>
      </c>
      <c r="L12" s="1232">
        <v>29400</v>
      </c>
      <c r="M12" s="1228">
        <v>1</v>
      </c>
      <c r="N12" s="1153">
        <v>29400</v>
      </c>
      <c r="O12" s="1154" t="s">
        <v>2932</v>
      </c>
      <c r="P12" s="1155" t="s">
        <v>2933</v>
      </c>
      <c r="Q12" s="1141"/>
    </row>
    <row r="13" spans="1:19" s="670" customFormat="1" ht="48" customHeight="1">
      <c r="A13" s="860" t="s">
        <v>1039</v>
      </c>
      <c r="B13" s="1149" t="s">
        <v>2677</v>
      </c>
      <c r="C13" s="1182" t="s">
        <v>2674</v>
      </c>
      <c r="D13" s="1182">
        <v>43531</v>
      </c>
      <c r="E13" s="1227">
        <v>22804</v>
      </c>
      <c r="F13" s="1228" t="s">
        <v>2902</v>
      </c>
      <c r="G13" s="1228"/>
      <c r="H13" s="1229" t="s">
        <v>2902</v>
      </c>
      <c r="I13" s="1230"/>
      <c r="J13" s="1229">
        <v>0.62694264164181723</v>
      </c>
      <c r="K13" s="1231">
        <v>14296.8</v>
      </c>
      <c r="L13" s="1232">
        <v>37100.800000000003</v>
      </c>
      <c r="M13" s="1228">
        <v>1</v>
      </c>
      <c r="N13" s="1153">
        <v>37100.800000000003</v>
      </c>
      <c r="O13" s="1154" t="s">
        <v>2932</v>
      </c>
      <c r="P13" s="1155" t="s">
        <v>2934</v>
      </c>
      <c r="Q13" s="1141"/>
    </row>
    <row r="14" spans="1:19" s="670" customFormat="1" ht="48" customHeight="1">
      <c r="A14" s="860" t="s">
        <v>1040</v>
      </c>
      <c r="B14" s="1149" t="s">
        <v>1456</v>
      </c>
      <c r="C14" s="1182" t="s">
        <v>2663</v>
      </c>
      <c r="D14" s="1182">
        <v>43524</v>
      </c>
      <c r="E14" s="1227">
        <v>22855</v>
      </c>
      <c r="F14" s="1228" t="s">
        <v>2902</v>
      </c>
      <c r="G14" s="1228"/>
      <c r="H14" s="1229" t="s">
        <v>2902</v>
      </c>
      <c r="I14" s="1230"/>
      <c r="J14" s="1229">
        <v>0.36753445635528331</v>
      </c>
      <c r="K14" s="1231">
        <v>8400</v>
      </c>
      <c r="L14" s="1232">
        <v>31255</v>
      </c>
      <c r="M14" s="1228">
        <v>1</v>
      </c>
      <c r="N14" s="1153">
        <v>31255</v>
      </c>
      <c r="O14" s="1154" t="s">
        <v>2932</v>
      </c>
      <c r="P14" s="1155" t="s">
        <v>2935</v>
      </c>
      <c r="Q14" s="1141"/>
    </row>
    <row r="15" spans="1:19" s="670" customFormat="1">
      <c r="A15" s="861"/>
      <c r="B15" s="1150"/>
      <c r="C15" s="1150"/>
      <c r="D15" s="1228"/>
      <c r="E15" s="1233"/>
      <c r="F15" s="1228"/>
      <c r="G15" s="1228"/>
      <c r="H15" s="1228"/>
      <c r="I15" s="1228"/>
      <c r="J15" s="1228"/>
      <c r="K15" s="1228"/>
      <c r="L15" s="1234" t="s">
        <v>865</v>
      </c>
      <c r="M15" s="1235"/>
      <c r="N15" s="1178">
        <v>29400</v>
      </c>
      <c r="O15" s="1179"/>
      <c r="P15" s="1436"/>
      <c r="Q15" s="1142"/>
    </row>
    <row r="16" spans="1:19" s="673" customFormat="1" ht="23.25" customHeight="1">
      <c r="A16" s="1223" t="s">
        <v>849</v>
      </c>
      <c r="B16" s="1224" t="s">
        <v>1466</v>
      </c>
      <c r="C16" s="1148" t="s">
        <v>2655</v>
      </c>
      <c r="D16" s="1225" t="s">
        <v>987</v>
      </c>
      <c r="E16" s="1225"/>
      <c r="F16" s="1225"/>
      <c r="G16" s="1225"/>
      <c r="H16" s="1225"/>
      <c r="I16" s="1225"/>
      <c r="J16" s="1225"/>
      <c r="K16" s="1225"/>
      <c r="L16" s="1225"/>
      <c r="M16" s="1226" t="s">
        <v>54</v>
      </c>
      <c r="N16" s="1152">
        <v>433.49</v>
      </c>
      <c r="O16" s="1243" t="s">
        <v>2651</v>
      </c>
      <c r="P16" s="1243" t="s">
        <v>2652</v>
      </c>
      <c r="Q16" s="1140"/>
      <c r="S16" s="674"/>
    </row>
    <row r="17" spans="1:18" s="670" customFormat="1" ht="89.25">
      <c r="A17" s="860" t="s">
        <v>732</v>
      </c>
      <c r="B17" s="1149" t="s">
        <v>1464</v>
      </c>
      <c r="C17" s="1182" t="s">
        <v>2653</v>
      </c>
      <c r="D17" s="1182">
        <v>43504</v>
      </c>
      <c r="E17" s="1227">
        <v>409.9</v>
      </c>
      <c r="F17" s="1228" t="s">
        <v>2902</v>
      </c>
      <c r="G17" s="1228"/>
      <c r="H17" s="1229" t="s">
        <v>2902</v>
      </c>
      <c r="I17" s="1230"/>
      <c r="J17" s="1229">
        <v>7.0000000000000007E-2</v>
      </c>
      <c r="K17" s="1231">
        <v>28.693000000000001</v>
      </c>
      <c r="L17" s="1232">
        <v>438.59299999999996</v>
      </c>
      <c r="M17" s="1228">
        <v>1</v>
      </c>
      <c r="N17" s="1153">
        <v>438.59299999999996</v>
      </c>
      <c r="O17" s="1154" t="s">
        <v>2932</v>
      </c>
      <c r="P17" s="1155" t="s">
        <v>2936</v>
      </c>
      <c r="Q17" s="1141"/>
    </row>
    <row r="18" spans="1:18" s="670" customFormat="1" ht="48" customHeight="1">
      <c r="A18" s="860" t="s">
        <v>733</v>
      </c>
      <c r="B18" s="1149" t="s">
        <v>1465</v>
      </c>
      <c r="C18" s="1182" t="s">
        <v>2664</v>
      </c>
      <c r="D18" s="1182">
        <v>43504</v>
      </c>
      <c r="E18" s="1227">
        <v>409.9</v>
      </c>
      <c r="F18" s="1228" t="s">
        <v>2902</v>
      </c>
      <c r="G18" s="1228"/>
      <c r="H18" s="1229" t="s">
        <v>2902</v>
      </c>
      <c r="I18" s="1230"/>
      <c r="J18" s="1229">
        <v>7.0000000000000007E-2</v>
      </c>
      <c r="K18" s="1231">
        <v>28.693000000000001</v>
      </c>
      <c r="L18" s="1232">
        <v>438.59299999999996</v>
      </c>
      <c r="M18" s="1228">
        <v>1</v>
      </c>
      <c r="N18" s="1153">
        <v>438.59299999999996</v>
      </c>
      <c r="O18" s="1154" t="s">
        <v>2932</v>
      </c>
      <c r="P18" s="1155" t="s">
        <v>2937</v>
      </c>
      <c r="Q18" s="1141"/>
    </row>
    <row r="19" spans="1:18" s="670" customFormat="1" ht="48" customHeight="1">
      <c r="A19" s="860" t="s">
        <v>1041</v>
      </c>
      <c r="B19" s="1149" t="s">
        <v>1466</v>
      </c>
      <c r="C19" s="1182" t="s">
        <v>2665</v>
      </c>
      <c r="D19" s="1182">
        <v>43504</v>
      </c>
      <c r="E19" s="1227">
        <v>405.13</v>
      </c>
      <c r="F19" s="1228" t="s">
        <v>2902</v>
      </c>
      <c r="G19" s="1228"/>
      <c r="H19" s="1229" t="s">
        <v>2902</v>
      </c>
      <c r="I19" s="1230"/>
      <c r="J19" s="1229">
        <v>7.0000000000000007E-2</v>
      </c>
      <c r="K19" s="1231">
        <v>28.359100000000002</v>
      </c>
      <c r="L19" s="1232">
        <v>433.48910000000001</v>
      </c>
      <c r="M19" s="1228">
        <v>1</v>
      </c>
      <c r="N19" s="1153">
        <v>433.48910000000001</v>
      </c>
      <c r="O19" s="1154" t="s">
        <v>2932</v>
      </c>
      <c r="P19" s="1155" t="s">
        <v>2938</v>
      </c>
      <c r="Q19" s="1141"/>
    </row>
    <row r="20" spans="1:18" s="670" customFormat="1" ht="12.75" customHeight="1">
      <c r="A20" s="861"/>
      <c r="B20" s="1150"/>
      <c r="C20" s="1150"/>
      <c r="D20" s="1228"/>
      <c r="E20" s="1233"/>
      <c r="F20" s="1228"/>
      <c r="G20" s="1228"/>
      <c r="H20" s="1228"/>
      <c r="I20" s="1228"/>
      <c r="J20" s="1228"/>
      <c r="K20" s="1228"/>
      <c r="L20" s="1234" t="s">
        <v>865</v>
      </c>
      <c r="M20" s="1235"/>
      <c r="N20" s="1178">
        <v>433.49</v>
      </c>
      <c r="O20" s="1180"/>
      <c r="P20" s="1236"/>
      <c r="Q20" s="1142"/>
    </row>
    <row r="21" spans="1:18" ht="28.5" customHeight="1">
      <c r="A21" s="1223" t="s">
        <v>850</v>
      </c>
      <c r="B21" s="1224" t="s">
        <v>1468</v>
      </c>
      <c r="C21" s="1148" t="s">
        <v>2655</v>
      </c>
      <c r="D21" s="1225" t="s">
        <v>923</v>
      </c>
      <c r="E21" s="1225"/>
      <c r="F21" s="1225"/>
      <c r="G21" s="1225"/>
      <c r="H21" s="1225"/>
      <c r="I21" s="1225"/>
      <c r="J21" s="1225"/>
      <c r="K21" s="1225"/>
      <c r="L21" s="1225"/>
      <c r="M21" s="1226" t="s">
        <v>54</v>
      </c>
      <c r="N21" s="1152">
        <v>1131.53</v>
      </c>
      <c r="O21" s="1243" t="s">
        <v>2651</v>
      </c>
      <c r="P21" s="1243" t="s">
        <v>2652</v>
      </c>
      <c r="Q21" s="1213"/>
      <c r="R21" s="1437">
        <v>85007.702062738608</v>
      </c>
    </row>
    <row r="22" spans="1:18" s="670" customFormat="1" ht="25.5">
      <c r="A22" s="860" t="s">
        <v>10</v>
      </c>
      <c r="B22" s="1149" t="s">
        <v>922</v>
      </c>
      <c r="C22" s="1182" t="s">
        <v>2666</v>
      </c>
      <c r="D22" s="1182">
        <v>43504</v>
      </c>
      <c r="E22" s="1227">
        <v>1370.25</v>
      </c>
      <c r="F22" s="1228" t="s">
        <v>2902</v>
      </c>
      <c r="G22" s="1228"/>
      <c r="H22" s="1229" t="s">
        <v>2902</v>
      </c>
      <c r="I22" s="1230"/>
      <c r="J22" s="1229">
        <v>7.0000000000000007E-2</v>
      </c>
      <c r="K22" s="1231">
        <v>95.917500000000004</v>
      </c>
      <c r="L22" s="1232">
        <v>1466.1675</v>
      </c>
      <c r="M22" s="1228">
        <v>1</v>
      </c>
      <c r="N22" s="1153">
        <v>1466.1675</v>
      </c>
      <c r="O22" s="1154" t="s">
        <v>2932</v>
      </c>
      <c r="P22" s="1155" t="s">
        <v>2939</v>
      </c>
      <c r="Q22" s="1214"/>
      <c r="R22" s="1437">
        <v>113500.63831106304</v>
      </c>
    </row>
    <row r="23" spans="1:18" s="670" customFormat="1" ht="51">
      <c r="A23" s="860" t="s">
        <v>11</v>
      </c>
      <c r="B23" s="1149" t="s">
        <v>1468</v>
      </c>
      <c r="C23" s="1182" t="s">
        <v>2654</v>
      </c>
      <c r="D23" s="1182">
        <v>43504</v>
      </c>
      <c r="E23" s="1227">
        <v>1057.5</v>
      </c>
      <c r="F23" s="1228" t="s">
        <v>2902</v>
      </c>
      <c r="G23" s="1228"/>
      <c r="H23" s="1229" t="s">
        <v>2902</v>
      </c>
      <c r="I23" s="1230"/>
      <c r="J23" s="1229">
        <v>7.0000000000000007E-2</v>
      </c>
      <c r="K23" s="1231">
        <v>74.025000000000006</v>
      </c>
      <c r="L23" s="1232">
        <v>1131.5250000000001</v>
      </c>
      <c r="M23" s="1228">
        <v>1</v>
      </c>
      <c r="N23" s="1153">
        <v>1131.5250000000001</v>
      </c>
      <c r="O23" s="1154" t="s">
        <v>2932</v>
      </c>
      <c r="P23" s="1155" t="s">
        <v>2940</v>
      </c>
      <c r="Q23" s="1214"/>
      <c r="R23" s="1437">
        <v>113657.7151915187</v>
      </c>
    </row>
    <row r="24" spans="1:18" s="670" customFormat="1" ht="89.25">
      <c r="A24" s="860" t="s">
        <v>915</v>
      </c>
      <c r="B24" s="1149" t="s">
        <v>1464</v>
      </c>
      <c r="C24" s="1182" t="s">
        <v>2653</v>
      </c>
      <c r="D24" s="1182">
        <v>43571</v>
      </c>
      <c r="E24" s="1227">
        <v>2100</v>
      </c>
      <c r="F24" s="1228" t="s">
        <v>2902</v>
      </c>
      <c r="G24" s="1228"/>
      <c r="H24" s="1229" t="s">
        <v>2902</v>
      </c>
      <c r="I24" s="1230"/>
      <c r="J24" s="1229">
        <v>7.0000000000000007E-2</v>
      </c>
      <c r="K24" s="1231">
        <v>147</v>
      </c>
      <c r="L24" s="1232">
        <v>2247</v>
      </c>
      <c r="M24" s="1228">
        <v>1</v>
      </c>
      <c r="N24" s="1153">
        <v>2247</v>
      </c>
      <c r="O24" s="1154" t="s">
        <v>2932</v>
      </c>
      <c r="P24" s="1155" t="s">
        <v>2936</v>
      </c>
      <c r="Q24" s="1214"/>
      <c r="R24" s="1437">
        <v>113657.7151915187</v>
      </c>
    </row>
    <row r="25" spans="1:18" s="670" customFormat="1" ht="12.75" customHeight="1">
      <c r="A25" s="861"/>
      <c r="B25" s="1150"/>
      <c r="C25" s="1150"/>
      <c r="D25" s="1228"/>
      <c r="E25" s="1233"/>
      <c r="F25" s="1228"/>
      <c r="G25" s="1228"/>
      <c r="H25" s="1228"/>
      <c r="I25" s="1228"/>
      <c r="J25" s="1228"/>
      <c r="K25" s="1228"/>
      <c r="L25" s="1234" t="s">
        <v>865</v>
      </c>
      <c r="M25" s="1235"/>
      <c r="N25" s="1178">
        <v>1131.53</v>
      </c>
      <c r="O25" s="1181"/>
      <c r="P25" s="1237"/>
      <c r="Q25" s="1215"/>
      <c r="R25" s="1437"/>
    </row>
    <row r="26" spans="1:18" ht="35.25" customHeight="1">
      <c r="A26" s="1223" t="s">
        <v>851</v>
      </c>
      <c r="B26" s="1224" t="s">
        <v>2578</v>
      </c>
      <c r="C26" s="1148" t="s">
        <v>2655</v>
      </c>
      <c r="D26" s="1393" t="s">
        <v>986</v>
      </c>
      <c r="E26" s="1394"/>
      <c r="F26" s="1394"/>
      <c r="G26" s="1394"/>
      <c r="H26" s="1394"/>
      <c r="I26" s="1394"/>
      <c r="J26" s="1394"/>
      <c r="K26" s="1394"/>
      <c r="L26" s="1395"/>
      <c r="M26" s="1226" t="s">
        <v>54</v>
      </c>
      <c r="N26" s="1152">
        <v>524.29999999999995</v>
      </c>
      <c r="O26" s="1243" t="s">
        <v>2651</v>
      </c>
      <c r="P26" s="1243" t="s">
        <v>2652</v>
      </c>
      <c r="Q26" s="1213"/>
      <c r="R26" s="1437">
        <v>5814.6415080805073</v>
      </c>
    </row>
    <row r="27" spans="1:18" s="670" customFormat="1" ht="38.25">
      <c r="A27" s="860" t="s">
        <v>13</v>
      </c>
      <c r="B27" s="1149" t="s">
        <v>922</v>
      </c>
      <c r="C27" s="1182" t="s">
        <v>2656</v>
      </c>
      <c r="D27" s="1182">
        <v>43503</v>
      </c>
      <c r="E27" s="1227">
        <v>556.5</v>
      </c>
      <c r="F27" s="1228" t="s">
        <v>2902</v>
      </c>
      <c r="G27" s="1228"/>
      <c r="H27" s="1229" t="s">
        <v>2902</v>
      </c>
      <c r="I27" s="1230"/>
      <c r="J27" s="1229">
        <v>7.0000000000000007E-2</v>
      </c>
      <c r="K27" s="1231">
        <v>38.955000000000005</v>
      </c>
      <c r="L27" s="1232">
        <v>595.45500000000004</v>
      </c>
      <c r="M27" s="1228">
        <v>1</v>
      </c>
      <c r="N27" s="1153">
        <v>595.45500000000004</v>
      </c>
      <c r="O27" s="1154" t="s">
        <v>2932</v>
      </c>
      <c r="P27" s="1155" t="s">
        <v>2941</v>
      </c>
      <c r="Q27" s="1214"/>
      <c r="R27" s="1437">
        <v>5814.6415080805073</v>
      </c>
    </row>
    <row r="28" spans="1:18" s="670" customFormat="1" ht="51">
      <c r="A28" s="860" t="s">
        <v>14</v>
      </c>
      <c r="B28" s="1149" t="s">
        <v>2578</v>
      </c>
      <c r="C28" s="1182" t="s">
        <v>2657</v>
      </c>
      <c r="D28" s="1182">
        <v>43516</v>
      </c>
      <c r="E28" s="1227">
        <v>490</v>
      </c>
      <c r="F28" s="1228" t="s">
        <v>2902</v>
      </c>
      <c r="G28" s="1228"/>
      <c r="H28" s="1229" t="s">
        <v>2902</v>
      </c>
      <c r="I28" s="1230"/>
      <c r="J28" s="1229">
        <v>7.0000000000000007E-2</v>
      </c>
      <c r="K28" s="1231">
        <v>34.300000000000004</v>
      </c>
      <c r="L28" s="1232">
        <v>524.29999999999995</v>
      </c>
      <c r="M28" s="1228">
        <v>1</v>
      </c>
      <c r="N28" s="1153">
        <v>524.29999999999995</v>
      </c>
      <c r="O28" s="1154" t="s">
        <v>2942</v>
      </c>
      <c r="P28" s="1155" t="s">
        <v>2943</v>
      </c>
      <c r="Q28" s="1214"/>
      <c r="R28" s="1437">
        <v>9993.957121906662</v>
      </c>
    </row>
    <row r="29" spans="1:18" s="670" customFormat="1" ht="25.5">
      <c r="A29" s="860" t="s">
        <v>916</v>
      </c>
      <c r="B29" s="1149" t="s">
        <v>2585</v>
      </c>
      <c r="C29" s="1182" t="s">
        <v>2658</v>
      </c>
      <c r="D29" s="1182">
        <v>43516</v>
      </c>
      <c r="E29" s="1227">
        <v>1076.3499999999999</v>
      </c>
      <c r="F29" s="1228" t="s">
        <v>2902</v>
      </c>
      <c r="G29" s="1228"/>
      <c r="H29" s="1229" t="s">
        <v>2902</v>
      </c>
      <c r="I29" s="1230"/>
      <c r="J29" s="1229">
        <v>7.0000000000000007E-2</v>
      </c>
      <c r="K29" s="1231">
        <v>75.344499999999996</v>
      </c>
      <c r="L29" s="1232">
        <v>1151.6944999999998</v>
      </c>
      <c r="M29" s="1228">
        <v>1</v>
      </c>
      <c r="N29" s="1153">
        <v>1151.6944999999998</v>
      </c>
      <c r="O29" s="1154" t="s">
        <v>2944</v>
      </c>
      <c r="P29" s="1155" t="s">
        <v>2945</v>
      </c>
      <c r="Q29" s="1214"/>
      <c r="R29" s="1437">
        <v>9993.957121906662</v>
      </c>
    </row>
    <row r="30" spans="1:18" s="670" customFormat="1" ht="10.5" customHeight="1">
      <c r="A30" s="861"/>
      <c r="B30" s="1150"/>
      <c r="C30" s="1150"/>
      <c r="D30" s="1228"/>
      <c r="E30" s="1233"/>
      <c r="F30" s="1228"/>
      <c r="G30" s="1228"/>
      <c r="H30" s="1228"/>
      <c r="I30" s="1228"/>
      <c r="J30" s="1228"/>
      <c r="K30" s="1228"/>
      <c r="L30" s="1234" t="s">
        <v>865</v>
      </c>
      <c r="M30" s="1235"/>
      <c r="N30" s="1178">
        <v>524.29999999999995</v>
      </c>
      <c r="O30" s="1181"/>
      <c r="P30" s="1237"/>
      <c r="Q30" s="1215"/>
      <c r="R30" s="1437"/>
    </row>
    <row r="31" spans="1:18" ht="24" customHeight="1">
      <c r="A31" s="1238" t="s">
        <v>852</v>
      </c>
      <c r="B31" s="1224" t="s">
        <v>1585</v>
      </c>
      <c r="C31" s="1148" t="s">
        <v>2655</v>
      </c>
      <c r="D31" s="1239" t="s">
        <v>1582</v>
      </c>
      <c r="E31" s="1225"/>
      <c r="F31" s="1225"/>
      <c r="G31" s="1225"/>
      <c r="H31" s="1225"/>
      <c r="I31" s="1225"/>
      <c r="J31" s="1225"/>
      <c r="K31" s="1225"/>
      <c r="L31" s="1240"/>
      <c r="M31" s="1226" t="s">
        <v>54</v>
      </c>
      <c r="N31" s="1152">
        <v>64.09</v>
      </c>
      <c r="O31" s="1243" t="s">
        <v>2651</v>
      </c>
      <c r="P31" s="1243" t="s">
        <v>2652</v>
      </c>
      <c r="Q31" s="1213"/>
      <c r="R31" s="1437">
        <v>3752.0156757425443</v>
      </c>
    </row>
    <row r="32" spans="1:18" s="670" customFormat="1" ht="89.25">
      <c r="A32" s="860" t="s">
        <v>16</v>
      </c>
      <c r="B32" s="1149" t="s">
        <v>1464</v>
      </c>
      <c r="C32" s="1182" t="s">
        <v>2653</v>
      </c>
      <c r="D32" s="1182">
        <v>43505</v>
      </c>
      <c r="E32" s="1227">
        <v>64.97</v>
      </c>
      <c r="F32" s="1228" t="s">
        <v>2902</v>
      </c>
      <c r="G32" s="1228"/>
      <c r="H32" s="1229" t="s">
        <v>2902</v>
      </c>
      <c r="I32" s="1230"/>
      <c r="J32" s="1229">
        <v>7.0000000000000007E-2</v>
      </c>
      <c r="K32" s="1231">
        <v>4.5479000000000003</v>
      </c>
      <c r="L32" s="1232">
        <v>69.517899999999997</v>
      </c>
      <c r="M32" s="1228">
        <v>1</v>
      </c>
      <c r="N32" s="1153">
        <v>69.517899999999997</v>
      </c>
      <c r="O32" s="1154" t="s">
        <v>2932</v>
      </c>
      <c r="P32" s="1155" t="s">
        <v>2946</v>
      </c>
      <c r="Q32" s="1214"/>
      <c r="R32" s="1437">
        <v>3996.8556218532813</v>
      </c>
    </row>
    <row r="33" spans="1:18" s="670" customFormat="1" ht="76.5">
      <c r="A33" s="860" t="s">
        <v>661</v>
      </c>
      <c r="B33" s="1149" t="s">
        <v>989</v>
      </c>
      <c r="C33" s="1182" t="s">
        <v>2659</v>
      </c>
      <c r="D33" s="1182">
        <v>43505</v>
      </c>
      <c r="E33" s="1227">
        <v>67.95</v>
      </c>
      <c r="F33" s="1228" t="s">
        <v>2902</v>
      </c>
      <c r="G33" s="1228"/>
      <c r="H33" s="1229" t="s">
        <v>2902</v>
      </c>
      <c r="I33" s="1230"/>
      <c r="J33" s="1229">
        <v>7.0000000000000007E-2</v>
      </c>
      <c r="K33" s="1231">
        <v>4.7565000000000008</v>
      </c>
      <c r="L33" s="1232">
        <v>72.706500000000005</v>
      </c>
      <c r="M33" s="1228">
        <v>1</v>
      </c>
      <c r="N33" s="1153">
        <v>72.706500000000005</v>
      </c>
      <c r="O33" s="1154" t="s">
        <v>2932</v>
      </c>
      <c r="P33" s="1155" t="s">
        <v>2947</v>
      </c>
      <c r="Q33" s="1214"/>
      <c r="R33" s="1437">
        <v>3984.8315860220059</v>
      </c>
    </row>
    <row r="34" spans="1:18" s="670" customFormat="1" ht="25.5">
      <c r="A34" s="860" t="s">
        <v>662</v>
      </c>
      <c r="B34" s="1149" t="s">
        <v>1585</v>
      </c>
      <c r="C34" s="1182" t="s">
        <v>2667</v>
      </c>
      <c r="D34" s="1182">
        <v>43505</v>
      </c>
      <c r="E34" s="1227">
        <v>59.9</v>
      </c>
      <c r="F34" s="1228" t="s">
        <v>2902</v>
      </c>
      <c r="G34" s="1228"/>
      <c r="H34" s="1229" t="s">
        <v>2902</v>
      </c>
      <c r="I34" s="1230"/>
      <c r="J34" s="1229">
        <v>7.0000000000000007E-2</v>
      </c>
      <c r="K34" s="1231">
        <v>4.1930000000000005</v>
      </c>
      <c r="L34" s="1232">
        <v>64.093000000000004</v>
      </c>
      <c r="M34" s="1228">
        <v>1</v>
      </c>
      <c r="N34" s="1153">
        <v>64.093000000000004</v>
      </c>
      <c r="O34" s="1154" t="s">
        <v>2932</v>
      </c>
      <c r="P34" s="1155" t="s">
        <v>2948</v>
      </c>
      <c r="Q34" s="1214"/>
      <c r="R34" s="1437">
        <v>3984.8315860220059</v>
      </c>
    </row>
    <row r="35" spans="1:18" s="670" customFormat="1" ht="12.75" customHeight="1">
      <c r="A35" s="861"/>
      <c r="B35" s="1150"/>
      <c r="C35" s="1150"/>
      <c r="D35" s="1228"/>
      <c r="E35" s="1233"/>
      <c r="F35" s="1228"/>
      <c r="G35" s="1228"/>
      <c r="H35" s="1228"/>
      <c r="I35" s="1228"/>
      <c r="J35" s="1228"/>
      <c r="K35" s="1228"/>
      <c r="L35" s="1234" t="s">
        <v>865</v>
      </c>
      <c r="M35" s="1235"/>
      <c r="N35" s="1178">
        <v>64.09</v>
      </c>
      <c r="O35" s="1180"/>
      <c r="P35" s="1236"/>
      <c r="Q35" s="1142"/>
    </row>
    <row r="36" spans="1:18" ht="33.75" customHeight="1">
      <c r="A36" s="1238" t="s">
        <v>853</v>
      </c>
      <c r="B36" s="1224" t="s">
        <v>2605</v>
      </c>
      <c r="C36" s="1148" t="s">
        <v>2655</v>
      </c>
      <c r="D36" s="1225" t="s">
        <v>2606</v>
      </c>
      <c r="E36" s="1225"/>
      <c r="F36" s="1225"/>
      <c r="G36" s="1225"/>
      <c r="H36" s="1225"/>
      <c r="I36" s="1225"/>
      <c r="J36" s="1225"/>
      <c r="K36" s="1225"/>
      <c r="L36" s="1225"/>
      <c r="M36" s="1226" t="s">
        <v>54</v>
      </c>
      <c r="N36" s="1152">
        <v>52.95</v>
      </c>
      <c r="O36" s="1243" t="s">
        <v>2651</v>
      </c>
      <c r="P36" s="1243" t="s">
        <v>2652</v>
      </c>
      <c r="Q36" s="1140"/>
      <c r="R36" s="669">
        <v>4577.885647120228</v>
      </c>
    </row>
    <row r="37" spans="1:18" s="670" customFormat="1" ht="25.5">
      <c r="A37" s="860" t="s">
        <v>729</v>
      </c>
      <c r="B37" s="1149" t="s">
        <v>2605</v>
      </c>
      <c r="C37" s="1182" t="s">
        <v>2668</v>
      </c>
      <c r="D37" s="1182">
        <v>43515</v>
      </c>
      <c r="E37" s="1227">
        <v>52.95</v>
      </c>
      <c r="F37" s="1228" t="s">
        <v>183</v>
      </c>
      <c r="G37" s="1228"/>
      <c r="H37" s="1229" t="s">
        <v>183</v>
      </c>
      <c r="I37" s="1230"/>
      <c r="J37" s="1229" t="s">
        <v>2607</v>
      </c>
      <c r="K37" s="1231">
        <v>0</v>
      </c>
      <c r="L37" s="1232">
        <v>52.95</v>
      </c>
      <c r="M37" s="1228">
        <v>1</v>
      </c>
      <c r="N37" s="1153">
        <v>52.95</v>
      </c>
      <c r="O37" s="1154" t="s">
        <v>2932</v>
      </c>
      <c r="P37" s="1155" t="s">
        <v>2949</v>
      </c>
      <c r="Q37" s="1141"/>
      <c r="R37" s="670">
        <v>2556.5751869730329</v>
      </c>
    </row>
    <row r="38" spans="1:18" s="670" customFormat="1" ht="38.25">
      <c r="A38" s="860" t="s">
        <v>730</v>
      </c>
      <c r="B38" s="1149" t="s">
        <v>2620</v>
      </c>
      <c r="C38" s="1182" t="s">
        <v>2661</v>
      </c>
      <c r="D38" s="1182">
        <v>43599</v>
      </c>
      <c r="E38" s="1227">
        <v>86.29</v>
      </c>
      <c r="F38" s="1228" t="s">
        <v>2902</v>
      </c>
      <c r="G38" s="1228"/>
      <c r="H38" s="1229" t="s">
        <v>2902</v>
      </c>
      <c r="I38" s="1230"/>
      <c r="J38" s="1229">
        <v>7.0000000000000007E-2</v>
      </c>
      <c r="K38" s="1231">
        <v>6.0403000000000011</v>
      </c>
      <c r="L38" s="1232">
        <v>92.330300000000008</v>
      </c>
      <c r="M38" s="1228">
        <v>1</v>
      </c>
      <c r="N38" s="1153">
        <v>92.330300000000008</v>
      </c>
      <c r="O38" s="1154" t="s">
        <v>2950</v>
      </c>
      <c r="P38" s="1155" t="s">
        <v>2951</v>
      </c>
      <c r="Q38" s="1141"/>
      <c r="R38" s="670">
        <v>201.42574344971069</v>
      </c>
    </row>
    <row r="39" spans="1:18" s="670" customFormat="1" ht="38.25">
      <c r="A39" s="860" t="s">
        <v>731</v>
      </c>
      <c r="B39" s="1149" t="s">
        <v>2638</v>
      </c>
      <c r="C39" s="1182" t="s">
        <v>2660</v>
      </c>
      <c r="D39" s="1182">
        <v>43497</v>
      </c>
      <c r="E39" s="1227">
        <v>65.69</v>
      </c>
      <c r="F39" s="1228" t="s">
        <v>2902</v>
      </c>
      <c r="G39" s="1228"/>
      <c r="H39" s="1229" t="s">
        <v>2902</v>
      </c>
      <c r="I39" s="1230"/>
      <c r="J39" s="1229">
        <v>7.0000000000000007E-2</v>
      </c>
      <c r="K39" s="1231">
        <v>4.5983000000000001</v>
      </c>
      <c r="L39" s="1232">
        <v>70.288299999999992</v>
      </c>
      <c r="M39" s="1228">
        <v>1</v>
      </c>
      <c r="N39" s="1153">
        <v>70.288299999999992</v>
      </c>
      <c r="O39" s="1154" t="s">
        <v>2952</v>
      </c>
      <c r="P39" s="1155" t="s">
        <v>2953</v>
      </c>
      <c r="Q39" s="1141"/>
      <c r="R39" s="670">
        <v>201.42574344971069</v>
      </c>
    </row>
    <row r="40" spans="1:18" s="670" customFormat="1" ht="12.75" customHeight="1">
      <c r="A40" s="861"/>
      <c r="B40" s="1150"/>
      <c r="C40" s="1150"/>
      <c r="D40" s="1228"/>
      <c r="E40" s="1233"/>
      <c r="F40" s="1228"/>
      <c r="G40" s="1228"/>
      <c r="H40" s="1228"/>
      <c r="I40" s="1228"/>
      <c r="J40" s="1228"/>
      <c r="K40" s="1228"/>
      <c r="L40" s="1234" t="s">
        <v>865</v>
      </c>
      <c r="M40" s="1235"/>
      <c r="N40" s="1178">
        <v>52.95</v>
      </c>
      <c r="O40" s="1180"/>
      <c r="P40" s="1236"/>
      <c r="Q40" s="1142"/>
    </row>
    <row r="41" spans="1:18" ht="31.5" customHeight="1">
      <c r="A41" s="1223" t="s">
        <v>854</v>
      </c>
      <c r="B41" s="1224" t="s">
        <v>2605</v>
      </c>
      <c r="C41" s="1148" t="s">
        <v>2655</v>
      </c>
      <c r="D41" s="1225" t="s">
        <v>2608</v>
      </c>
      <c r="E41" s="1225"/>
      <c r="F41" s="1225"/>
      <c r="G41" s="1225"/>
      <c r="H41" s="1225"/>
      <c r="I41" s="1225"/>
      <c r="J41" s="1225"/>
      <c r="K41" s="1225"/>
      <c r="L41" s="1225"/>
      <c r="M41" s="1226" t="s">
        <v>54</v>
      </c>
      <c r="N41" s="1152">
        <v>64.3</v>
      </c>
      <c r="O41" s="1243" t="s">
        <v>2651</v>
      </c>
      <c r="P41" s="1243" t="s">
        <v>2652</v>
      </c>
      <c r="Q41" s="1140"/>
    </row>
    <row r="42" spans="1:18" s="670" customFormat="1" ht="25.5">
      <c r="A42" s="860" t="s">
        <v>18</v>
      </c>
      <c r="B42" s="1149" t="s">
        <v>2605</v>
      </c>
      <c r="C42" s="1182" t="s">
        <v>2668</v>
      </c>
      <c r="D42" s="1182">
        <v>43515</v>
      </c>
      <c r="E42" s="1227">
        <v>64.3</v>
      </c>
      <c r="F42" s="1228" t="s">
        <v>183</v>
      </c>
      <c r="G42" s="1228"/>
      <c r="H42" s="1229" t="s">
        <v>183</v>
      </c>
      <c r="I42" s="1230"/>
      <c r="J42" s="1229" t="s">
        <v>2607</v>
      </c>
      <c r="K42" s="1231">
        <v>0</v>
      </c>
      <c r="L42" s="1232">
        <v>64.3</v>
      </c>
      <c r="M42" s="1228">
        <v>1</v>
      </c>
      <c r="N42" s="1153">
        <v>64.3</v>
      </c>
      <c r="O42" s="1154" t="s">
        <v>2932</v>
      </c>
      <c r="P42" s="1155" t="s">
        <v>2949</v>
      </c>
      <c r="Q42" s="1141"/>
    </row>
    <row r="43" spans="1:18" s="670" customFormat="1" ht="38.25">
      <c r="A43" s="860" t="s">
        <v>660</v>
      </c>
      <c r="B43" s="1149" t="s">
        <v>2638</v>
      </c>
      <c r="C43" s="1182" t="s">
        <v>2660</v>
      </c>
      <c r="D43" s="1182">
        <v>43599</v>
      </c>
      <c r="E43" s="1227">
        <v>88.25</v>
      </c>
      <c r="F43" s="1228" t="s">
        <v>2902</v>
      </c>
      <c r="G43" s="1228"/>
      <c r="H43" s="1229" t="s">
        <v>2902</v>
      </c>
      <c r="I43" s="1230"/>
      <c r="J43" s="1229">
        <v>7.0000000000000007E-2</v>
      </c>
      <c r="K43" s="1231">
        <v>6.1775000000000002</v>
      </c>
      <c r="L43" s="1232">
        <v>94.427499999999995</v>
      </c>
      <c r="M43" s="1228">
        <v>1</v>
      </c>
      <c r="N43" s="1153">
        <v>94.427499999999995</v>
      </c>
      <c r="O43" s="1154" t="s">
        <v>2952</v>
      </c>
      <c r="P43" s="1155" t="s">
        <v>2953</v>
      </c>
      <c r="Q43" s="1141"/>
    </row>
    <row r="44" spans="1:18" s="670" customFormat="1" ht="38.25">
      <c r="A44" s="860" t="s">
        <v>19</v>
      </c>
      <c r="B44" s="1149" t="s">
        <v>2620</v>
      </c>
      <c r="C44" s="1182" t="s">
        <v>2661</v>
      </c>
      <c r="D44" s="1182">
        <v>43599</v>
      </c>
      <c r="E44" s="1227">
        <v>115.95</v>
      </c>
      <c r="F44" s="1228" t="s">
        <v>2902</v>
      </c>
      <c r="G44" s="1228"/>
      <c r="H44" s="1229" t="s">
        <v>2902</v>
      </c>
      <c r="I44" s="1230"/>
      <c r="J44" s="1229">
        <v>7.0000000000000007E-2</v>
      </c>
      <c r="K44" s="1231">
        <v>8.1165000000000003</v>
      </c>
      <c r="L44" s="1232">
        <v>124.0665</v>
      </c>
      <c r="M44" s="1228">
        <v>1</v>
      </c>
      <c r="N44" s="1153">
        <v>124.0665</v>
      </c>
      <c r="O44" s="1154" t="s">
        <v>2950</v>
      </c>
      <c r="P44" s="1155" t="s">
        <v>2951</v>
      </c>
      <c r="Q44" s="1141"/>
    </row>
    <row r="45" spans="1:18" s="670" customFormat="1" ht="12.75" customHeight="1">
      <c r="A45" s="861"/>
      <c r="B45" s="1150"/>
      <c r="C45" s="1150"/>
      <c r="D45" s="1228"/>
      <c r="E45" s="1233"/>
      <c r="F45" s="1228"/>
      <c r="G45" s="1228"/>
      <c r="H45" s="1228"/>
      <c r="I45" s="1228"/>
      <c r="J45" s="1228"/>
      <c r="K45" s="1228"/>
      <c r="L45" s="1234" t="s">
        <v>865</v>
      </c>
      <c r="M45" s="1235"/>
      <c r="N45" s="1178">
        <v>64.3</v>
      </c>
      <c r="O45" s="1180"/>
      <c r="P45" s="1236"/>
      <c r="Q45" s="1142"/>
    </row>
    <row r="46" spans="1:18" ht="31.5" customHeight="1">
      <c r="A46" s="1223" t="s">
        <v>2162</v>
      </c>
      <c r="B46" s="1224" t="s">
        <v>2620</v>
      </c>
      <c r="C46" s="1148" t="s">
        <v>2655</v>
      </c>
      <c r="D46" s="1225" t="s">
        <v>2637</v>
      </c>
      <c r="E46" s="1225"/>
      <c r="F46" s="1225"/>
      <c r="G46" s="1225"/>
      <c r="H46" s="1225"/>
      <c r="I46" s="1225"/>
      <c r="J46" s="1225"/>
      <c r="K46" s="1225"/>
      <c r="L46" s="1225"/>
      <c r="M46" s="1226" t="s">
        <v>54</v>
      </c>
      <c r="N46" s="1152">
        <v>4387</v>
      </c>
      <c r="O46" s="1243" t="s">
        <v>2651</v>
      </c>
      <c r="P46" s="1243" t="s">
        <v>2652</v>
      </c>
      <c r="Q46" s="1140"/>
    </row>
    <row r="47" spans="1:18" s="670" customFormat="1" ht="25.5">
      <c r="A47" s="860" t="s">
        <v>2181</v>
      </c>
      <c r="B47" s="1149" t="s">
        <v>2638</v>
      </c>
      <c r="C47" s="1182" t="s">
        <v>2660</v>
      </c>
      <c r="D47" s="1182">
        <v>43517</v>
      </c>
      <c r="E47" s="1227">
        <v>4650</v>
      </c>
      <c r="F47" s="1228" t="s">
        <v>2902</v>
      </c>
      <c r="G47" s="1228"/>
      <c r="H47" s="1229" t="s">
        <v>2902</v>
      </c>
      <c r="I47" s="1230"/>
      <c r="J47" s="1229">
        <v>7.0000000000000007E-2</v>
      </c>
      <c r="K47" s="1231">
        <v>325.50000000000006</v>
      </c>
      <c r="L47" s="1232">
        <v>4975.5</v>
      </c>
      <c r="M47" s="1228">
        <v>1</v>
      </c>
      <c r="N47" s="1153">
        <v>4975.5</v>
      </c>
      <c r="O47" s="1154" t="s">
        <v>2932</v>
      </c>
      <c r="P47" s="1155" t="s">
        <v>2954</v>
      </c>
      <c r="Q47" s="1141"/>
    </row>
    <row r="48" spans="1:18" s="670" customFormat="1" ht="51">
      <c r="A48" s="860" t="s">
        <v>2182</v>
      </c>
      <c r="B48" s="1149" t="s">
        <v>2620</v>
      </c>
      <c r="C48" s="1182" t="s">
        <v>2661</v>
      </c>
      <c r="D48" s="1182">
        <v>43599</v>
      </c>
      <c r="E48" s="1227">
        <v>4100</v>
      </c>
      <c r="F48" s="1228" t="s">
        <v>2902</v>
      </c>
      <c r="G48" s="1228"/>
      <c r="H48" s="1229" t="s">
        <v>2902</v>
      </c>
      <c r="I48" s="1230"/>
      <c r="J48" s="1229">
        <v>7.0000000000000007E-2</v>
      </c>
      <c r="K48" s="1231">
        <v>287</v>
      </c>
      <c r="L48" s="1232">
        <v>4387</v>
      </c>
      <c r="M48" s="1228">
        <v>1</v>
      </c>
      <c r="N48" s="1153">
        <v>4387</v>
      </c>
      <c r="O48" s="1154" t="s">
        <v>2955</v>
      </c>
      <c r="P48" s="1155" t="s">
        <v>2956</v>
      </c>
      <c r="Q48" s="1141"/>
    </row>
    <row r="49" spans="1:17" s="670" customFormat="1" ht="25.5">
      <c r="A49" s="860" t="s">
        <v>2505</v>
      </c>
      <c r="B49" s="1149" t="s">
        <v>2639</v>
      </c>
      <c r="C49" s="1182" t="s">
        <v>2669</v>
      </c>
      <c r="D49" s="1182">
        <v>43517</v>
      </c>
      <c r="E49" s="1227">
        <v>6325.7</v>
      </c>
      <c r="F49" s="1228" t="s">
        <v>2902</v>
      </c>
      <c r="G49" s="1228"/>
      <c r="H49" s="1229" t="s">
        <v>2902</v>
      </c>
      <c r="I49" s="1230"/>
      <c r="J49" s="1229">
        <v>7.0000000000000007E-2</v>
      </c>
      <c r="K49" s="1231">
        <v>442.79900000000004</v>
      </c>
      <c r="L49" s="1232">
        <v>6768.4989999999998</v>
      </c>
      <c r="M49" s="1228">
        <v>1</v>
      </c>
      <c r="N49" s="1153">
        <v>6768.4989999999998</v>
      </c>
      <c r="O49" s="1154" t="s">
        <v>2932</v>
      </c>
      <c r="P49" s="1155" t="s">
        <v>2957</v>
      </c>
      <c r="Q49" s="1141"/>
    </row>
    <row r="50" spans="1:17" s="670" customFormat="1" ht="12.75" customHeight="1">
      <c r="A50" s="861"/>
      <c r="B50" s="1150"/>
      <c r="C50" s="1150"/>
      <c r="D50" s="1228"/>
      <c r="E50" s="1233"/>
      <c r="F50" s="1228"/>
      <c r="G50" s="1228"/>
      <c r="H50" s="1228"/>
      <c r="I50" s="1228"/>
      <c r="J50" s="1228"/>
      <c r="K50" s="1228"/>
      <c r="L50" s="1234" t="s">
        <v>865</v>
      </c>
      <c r="M50" s="1235"/>
      <c r="N50" s="1178">
        <v>4387</v>
      </c>
      <c r="O50" s="1180"/>
      <c r="P50" s="1236"/>
      <c r="Q50" s="1142"/>
    </row>
    <row r="51" spans="1:17" ht="31.5" customHeight="1">
      <c r="A51" s="1223" t="s">
        <v>2171</v>
      </c>
      <c r="B51" s="1224" t="s">
        <v>2649</v>
      </c>
      <c r="C51" s="1148" t="s">
        <v>2655</v>
      </c>
      <c r="D51" s="1225" t="s">
        <v>2580</v>
      </c>
      <c r="E51" s="1225"/>
      <c r="F51" s="1225"/>
      <c r="G51" s="1225"/>
      <c r="H51" s="1225"/>
      <c r="I51" s="1225"/>
      <c r="J51" s="1225"/>
      <c r="K51" s="1225"/>
      <c r="L51" s="1225"/>
      <c r="M51" s="1226" t="s">
        <v>54</v>
      </c>
      <c r="N51" s="1152">
        <v>33330.928</v>
      </c>
      <c r="O51" s="1243" t="s">
        <v>2651</v>
      </c>
      <c r="P51" s="1243" t="s">
        <v>2652</v>
      </c>
      <c r="Q51" s="1140"/>
    </row>
    <row r="52" spans="1:17" s="670" customFormat="1" ht="25.5">
      <c r="A52" s="860" t="s">
        <v>659</v>
      </c>
      <c r="B52" s="1149" t="s">
        <v>2170</v>
      </c>
      <c r="C52" s="1182" t="s">
        <v>2670</v>
      </c>
      <c r="D52" s="1182">
        <v>43516</v>
      </c>
      <c r="E52" s="1227">
        <v>144286</v>
      </c>
      <c r="F52" s="1228" t="s">
        <v>2902</v>
      </c>
      <c r="G52" s="1228"/>
      <c r="H52" s="1229" t="s">
        <v>2902</v>
      </c>
      <c r="I52" s="1230"/>
      <c r="J52" s="1229">
        <v>7.0000000000000007E-2</v>
      </c>
      <c r="K52" s="1231">
        <v>10100.02</v>
      </c>
      <c r="L52" s="1232">
        <v>154386.01999999999</v>
      </c>
      <c r="M52" s="1228">
        <v>1</v>
      </c>
      <c r="N52" s="1153">
        <v>154386.01999999999</v>
      </c>
      <c r="O52" s="1154" t="s">
        <v>2932</v>
      </c>
      <c r="P52" s="1155" t="s">
        <v>2958</v>
      </c>
      <c r="Q52" s="1141"/>
    </row>
    <row r="53" spans="1:17" s="670" customFormat="1" ht="25.5">
      <c r="A53" s="860" t="s">
        <v>663</v>
      </c>
      <c r="B53" s="1149" t="s">
        <v>2649</v>
      </c>
      <c r="C53" s="1182" t="s">
        <v>2671</v>
      </c>
      <c r="D53" s="1182">
        <v>43518</v>
      </c>
      <c r="E53" s="1227">
        <v>31150.400000000001</v>
      </c>
      <c r="F53" s="1228" t="s">
        <v>2902</v>
      </c>
      <c r="G53" s="1228"/>
      <c r="H53" s="1229" t="s">
        <v>2902</v>
      </c>
      <c r="I53" s="1230"/>
      <c r="J53" s="1229">
        <v>7.0000000000000007E-2</v>
      </c>
      <c r="K53" s="1231">
        <v>2180.5280000000002</v>
      </c>
      <c r="L53" s="1232">
        <v>33330.928</v>
      </c>
      <c r="M53" s="1228">
        <v>1</v>
      </c>
      <c r="N53" s="1153">
        <v>33330.928</v>
      </c>
      <c r="O53" s="1154" t="s">
        <v>2932</v>
      </c>
      <c r="P53" s="1155" t="s">
        <v>2959</v>
      </c>
      <c r="Q53" s="1141"/>
    </row>
    <row r="54" spans="1:17" s="670" customFormat="1">
      <c r="A54" s="860" t="s">
        <v>2506</v>
      </c>
      <c r="B54" s="1149" t="s">
        <v>2650</v>
      </c>
      <c r="C54" s="1182" t="s">
        <v>2672</v>
      </c>
      <c r="D54" s="1182">
        <v>43521</v>
      </c>
      <c r="E54" s="1227">
        <v>81880</v>
      </c>
      <c r="F54" s="1228" t="s">
        <v>2902</v>
      </c>
      <c r="G54" s="1228"/>
      <c r="H54" s="1229" t="s">
        <v>2902</v>
      </c>
      <c r="I54" s="1230"/>
      <c r="J54" s="1229">
        <v>7.0000000000000007E-2</v>
      </c>
      <c r="K54" s="1231">
        <v>5731.6</v>
      </c>
      <c r="L54" s="1232">
        <v>87611.6</v>
      </c>
      <c r="M54" s="1228">
        <v>1</v>
      </c>
      <c r="N54" s="1153">
        <v>87611.6</v>
      </c>
      <c r="O54" s="1154" t="s">
        <v>2932</v>
      </c>
      <c r="P54" s="1155" t="s">
        <v>2960</v>
      </c>
      <c r="Q54" s="1141"/>
    </row>
    <row r="55" spans="1:17" s="670" customFormat="1" ht="12.75" customHeight="1">
      <c r="A55" s="861"/>
      <c r="B55" s="1150"/>
      <c r="C55" s="1150"/>
      <c r="D55" s="1228"/>
      <c r="E55" s="1233"/>
      <c r="F55" s="1228"/>
      <c r="G55" s="1228"/>
      <c r="H55" s="1228"/>
      <c r="I55" s="1228"/>
      <c r="J55" s="1228"/>
      <c r="K55" s="1228"/>
      <c r="L55" s="1234" t="s">
        <v>865</v>
      </c>
      <c r="M55" s="1235"/>
      <c r="N55" s="1178">
        <v>33330.928</v>
      </c>
      <c r="O55" s="1180"/>
      <c r="P55" s="1236"/>
      <c r="Q55" s="1142"/>
    </row>
    <row r="56" spans="1:17" ht="31.5" customHeight="1">
      <c r="A56" s="1223" t="s">
        <v>2541</v>
      </c>
      <c r="B56" s="1224" t="s">
        <v>2605</v>
      </c>
      <c r="C56" s="1148" t="s">
        <v>2655</v>
      </c>
      <c r="D56" s="1225" t="s">
        <v>2609</v>
      </c>
      <c r="E56" s="1225"/>
      <c r="F56" s="1225"/>
      <c r="G56" s="1225"/>
      <c r="H56" s="1225"/>
      <c r="I56" s="1225"/>
      <c r="J56" s="1225"/>
      <c r="K56" s="1225"/>
      <c r="L56" s="1225"/>
      <c r="M56" s="1226" t="s">
        <v>54</v>
      </c>
      <c r="N56" s="1152">
        <v>49.96</v>
      </c>
      <c r="O56" s="1243" t="s">
        <v>2651</v>
      </c>
      <c r="P56" s="1243" t="s">
        <v>2652</v>
      </c>
      <c r="Q56" s="1140"/>
    </row>
    <row r="57" spans="1:17" s="670" customFormat="1" ht="25.5">
      <c r="A57" s="860" t="s">
        <v>2193</v>
      </c>
      <c r="B57" s="1149" t="s">
        <v>2605</v>
      </c>
      <c r="C57" s="1182" t="s">
        <v>2668</v>
      </c>
      <c r="D57" s="1182">
        <v>43515</v>
      </c>
      <c r="E57" s="1227">
        <v>49.96</v>
      </c>
      <c r="F57" s="1228" t="s">
        <v>183</v>
      </c>
      <c r="G57" s="1228"/>
      <c r="H57" s="1229" t="s">
        <v>183</v>
      </c>
      <c r="I57" s="1230"/>
      <c r="J57" s="1229" t="s">
        <v>2607</v>
      </c>
      <c r="K57" s="1231">
        <v>0</v>
      </c>
      <c r="L57" s="1232">
        <v>49.96</v>
      </c>
      <c r="M57" s="1228">
        <v>1</v>
      </c>
      <c r="N57" s="1153">
        <v>49.96</v>
      </c>
      <c r="O57" s="1154" t="s">
        <v>2932</v>
      </c>
      <c r="P57" s="1155" t="s">
        <v>2949</v>
      </c>
      <c r="Q57" s="1141"/>
    </row>
    <row r="58" spans="1:17" s="670" customFormat="1" ht="38.25">
      <c r="A58" s="860" t="s">
        <v>2194</v>
      </c>
      <c r="B58" s="1149" t="s">
        <v>2620</v>
      </c>
      <c r="C58" s="1182" t="s">
        <v>2661</v>
      </c>
      <c r="D58" s="1182">
        <v>43599</v>
      </c>
      <c r="E58" s="1227">
        <v>84.65</v>
      </c>
      <c r="F58" s="1228" t="s">
        <v>2902</v>
      </c>
      <c r="G58" s="1228"/>
      <c r="H58" s="1229" t="s">
        <v>2902</v>
      </c>
      <c r="I58" s="1230"/>
      <c r="J58" s="1229">
        <v>7.0000000000000007E-2</v>
      </c>
      <c r="K58" s="1231">
        <v>5.9255000000000013</v>
      </c>
      <c r="L58" s="1232">
        <v>90.575500000000005</v>
      </c>
      <c r="M58" s="1228">
        <v>1</v>
      </c>
      <c r="N58" s="1153">
        <v>90.575500000000005</v>
      </c>
      <c r="O58" s="1154" t="s">
        <v>2950</v>
      </c>
      <c r="P58" s="1155" t="s">
        <v>2951</v>
      </c>
      <c r="Q58" s="1141"/>
    </row>
    <row r="59" spans="1:17" s="670" customFormat="1" ht="38.25">
      <c r="A59" s="860" t="s">
        <v>2195</v>
      </c>
      <c r="B59" s="1149" t="s">
        <v>2638</v>
      </c>
      <c r="C59" s="1182" t="s">
        <v>2660</v>
      </c>
      <c r="D59" s="1182">
        <v>43599</v>
      </c>
      <c r="E59" s="1227">
        <v>64.45</v>
      </c>
      <c r="F59" s="1228" t="s">
        <v>2902</v>
      </c>
      <c r="G59" s="1228"/>
      <c r="H59" s="1229" t="s">
        <v>2902</v>
      </c>
      <c r="I59" s="1230"/>
      <c r="J59" s="1229">
        <v>7.0000000000000007E-2</v>
      </c>
      <c r="K59" s="1231">
        <v>4.5115000000000007</v>
      </c>
      <c r="L59" s="1232">
        <v>68.961500000000001</v>
      </c>
      <c r="M59" s="1228">
        <v>1</v>
      </c>
      <c r="N59" s="1153">
        <v>68.961500000000001</v>
      </c>
      <c r="O59" s="1154" t="s">
        <v>2952</v>
      </c>
      <c r="P59" s="1155" t="s">
        <v>2953</v>
      </c>
      <c r="Q59" s="1141"/>
    </row>
    <row r="60" spans="1:17" s="670" customFormat="1" ht="12.75" customHeight="1">
      <c r="A60" s="861"/>
      <c r="B60" s="1150"/>
      <c r="C60" s="1150"/>
      <c r="D60" s="1228"/>
      <c r="E60" s="1233"/>
      <c r="F60" s="1228"/>
      <c r="G60" s="1228"/>
      <c r="H60" s="1228"/>
      <c r="I60" s="1228"/>
      <c r="J60" s="1228"/>
      <c r="K60" s="1228"/>
      <c r="L60" s="1234" t="s">
        <v>865</v>
      </c>
      <c r="M60" s="1235"/>
      <c r="N60" s="1178">
        <v>49.96</v>
      </c>
      <c r="O60" s="1180"/>
      <c r="P60" s="1236"/>
      <c r="Q60" s="1142"/>
    </row>
    <row r="61" spans="1:17" ht="31.5" customHeight="1">
      <c r="A61" s="1223" t="s">
        <v>2542</v>
      </c>
      <c r="B61" s="1224" t="s">
        <v>2605</v>
      </c>
      <c r="C61" s="1148" t="s">
        <v>2655</v>
      </c>
      <c r="D61" s="1225" t="s">
        <v>2610</v>
      </c>
      <c r="E61" s="1225"/>
      <c r="F61" s="1225"/>
      <c r="G61" s="1225"/>
      <c r="H61" s="1225"/>
      <c r="I61" s="1225"/>
      <c r="J61" s="1225"/>
      <c r="K61" s="1225"/>
      <c r="L61" s="1225"/>
      <c r="M61" s="1226" t="s">
        <v>54</v>
      </c>
      <c r="N61" s="1152">
        <v>57.13</v>
      </c>
      <c r="O61" s="1243" t="s">
        <v>2651</v>
      </c>
      <c r="P61" s="1243" t="s">
        <v>2652</v>
      </c>
      <c r="Q61" s="1140"/>
    </row>
    <row r="62" spans="1:17" s="670" customFormat="1" ht="25.5">
      <c r="A62" s="860" t="s">
        <v>734</v>
      </c>
      <c r="B62" s="1149" t="s">
        <v>2605</v>
      </c>
      <c r="C62" s="1182" t="s">
        <v>2668</v>
      </c>
      <c r="D62" s="1182">
        <v>43515</v>
      </c>
      <c r="E62" s="1227">
        <v>57.13</v>
      </c>
      <c r="F62" s="1228" t="s">
        <v>183</v>
      </c>
      <c r="G62" s="1228"/>
      <c r="H62" s="1229" t="s">
        <v>183</v>
      </c>
      <c r="I62" s="1230"/>
      <c r="J62" s="1229" t="s">
        <v>2607</v>
      </c>
      <c r="K62" s="1231">
        <v>0</v>
      </c>
      <c r="L62" s="1232">
        <v>57.13</v>
      </c>
      <c r="M62" s="1228">
        <v>1</v>
      </c>
      <c r="N62" s="1153">
        <v>57.13</v>
      </c>
      <c r="O62" s="1154" t="s">
        <v>2932</v>
      </c>
      <c r="P62" s="1155" t="s">
        <v>2949</v>
      </c>
      <c r="Q62" s="1141"/>
    </row>
    <row r="63" spans="1:17" s="670" customFormat="1" ht="38.25">
      <c r="A63" s="860" t="s">
        <v>735</v>
      </c>
      <c r="B63" s="1149" t="s">
        <v>2620</v>
      </c>
      <c r="C63" s="1182" t="s">
        <v>2661</v>
      </c>
      <c r="D63" s="1182">
        <v>43599</v>
      </c>
      <c r="E63" s="1227">
        <v>100.27</v>
      </c>
      <c r="F63" s="1228" t="s">
        <v>2902</v>
      </c>
      <c r="G63" s="1228"/>
      <c r="H63" s="1229" t="s">
        <v>2902</v>
      </c>
      <c r="I63" s="1230"/>
      <c r="J63" s="1229">
        <v>7.0000000000000007E-2</v>
      </c>
      <c r="K63" s="1231">
        <v>7.0189000000000004</v>
      </c>
      <c r="L63" s="1232">
        <v>107.2889</v>
      </c>
      <c r="M63" s="1228">
        <v>1</v>
      </c>
      <c r="N63" s="1153">
        <v>107.2889</v>
      </c>
      <c r="O63" s="1154" t="s">
        <v>2950</v>
      </c>
      <c r="P63" s="1155" t="s">
        <v>2951</v>
      </c>
      <c r="Q63" s="1141"/>
    </row>
    <row r="64" spans="1:17" s="670" customFormat="1" ht="38.25">
      <c r="A64" s="860" t="s">
        <v>2508</v>
      </c>
      <c r="B64" s="1149" t="s">
        <v>2638</v>
      </c>
      <c r="C64" s="1182" t="s">
        <v>2660</v>
      </c>
      <c r="D64" s="1182">
        <v>43599</v>
      </c>
      <c r="E64" s="1227">
        <v>76.349999999999994</v>
      </c>
      <c r="F64" s="1228" t="s">
        <v>2902</v>
      </c>
      <c r="G64" s="1228"/>
      <c r="H64" s="1229" t="s">
        <v>2902</v>
      </c>
      <c r="I64" s="1230"/>
      <c r="J64" s="1229">
        <v>7.0000000000000007E-2</v>
      </c>
      <c r="K64" s="1231">
        <v>5.3445</v>
      </c>
      <c r="L64" s="1232">
        <v>81.694499999999991</v>
      </c>
      <c r="M64" s="1228">
        <v>1</v>
      </c>
      <c r="N64" s="1153">
        <v>81.694499999999991</v>
      </c>
      <c r="O64" s="1154" t="s">
        <v>2952</v>
      </c>
      <c r="P64" s="1155" t="s">
        <v>2953</v>
      </c>
      <c r="Q64" s="1141"/>
    </row>
    <row r="65" spans="1:17" s="670" customFormat="1" ht="12.75" customHeight="1">
      <c r="A65" s="861"/>
      <c r="B65" s="1150"/>
      <c r="C65" s="1150"/>
      <c r="D65" s="1228"/>
      <c r="E65" s="1233"/>
      <c r="F65" s="1228"/>
      <c r="G65" s="1228"/>
      <c r="H65" s="1228"/>
      <c r="I65" s="1228"/>
      <c r="J65" s="1228"/>
      <c r="K65" s="1228"/>
      <c r="L65" s="1234" t="s">
        <v>865</v>
      </c>
      <c r="M65" s="1235"/>
      <c r="N65" s="1178">
        <v>57.13</v>
      </c>
      <c r="O65" s="1180"/>
      <c r="P65" s="1236"/>
      <c r="Q65" s="1142"/>
    </row>
    <row r="66" spans="1:17" ht="31.5" customHeight="1">
      <c r="A66" s="1223" t="s">
        <v>2543</v>
      </c>
      <c r="B66" s="1224" t="s">
        <v>2605</v>
      </c>
      <c r="C66" s="1148" t="s">
        <v>2655</v>
      </c>
      <c r="D66" s="1225" t="s">
        <v>2611</v>
      </c>
      <c r="E66" s="1225"/>
      <c r="F66" s="1225"/>
      <c r="G66" s="1225"/>
      <c r="H66" s="1225"/>
      <c r="I66" s="1225"/>
      <c r="J66" s="1225"/>
      <c r="K66" s="1225"/>
      <c r="L66" s="1225"/>
      <c r="M66" s="1226" t="s">
        <v>54</v>
      </c>
      <c r="N66" s="1152">
        <v>68.92</v>
      </c>
      <c r="O66" s="1243" t="s">
        <v>2651</v>
      </c>
      <c r="P66" s="1243" t="s">
        <v>2652</v>
      </c>
      <c r="Q66" s="1140"/>
    </row>
    <row r="67" spans="1:17" s="670" customFormat="1" ht="25.5">
      <c r="A67" s="860" t="s">
        <v>712</v>
      </c>
      <c r="B67" s="1149" t="s">
        <v>2605</v>
      </c>
      <c r="C67" s="1182" t="s">
        <v>2668</v>
      </c>
      <c r="D67" s="1182">
        <v>43515</v>
      </c>
      <c r="E67" s="1227">
        <v>68.92</v>
      </c>
      <c r="F67" s="1228" t="s">
        <v>183</v>
      </c>
      <c r="G67" s="1228"/>
      <c r="H67" s="1229" t="s">
        <v>183</v>
      </c>
      <c r="I67" s="1230"/>
      <c r="J67" s="1229" t="s">
        <v>2607</v>
      </c>
      <c r="K67" s="1231">
        <v>0</v>
      </c>
      <c r="L67" s="1232">
        <v>68.92</v>
      </c>
      <c r="M67" s="1228">
        <v>1</v>
      </c>
      <c r="N67" s="1153">
        <v>68.92</v>
      </c>
      <c r="O67" s="1154" t="s">
        <v>2932</v>
      </c>
      <c r="P67" s="1155" t="s">
        <v>2949</v>
      </c>
      <c r="Q67" s="1141"/>
    </row>
    <row r="68" spans="1:17" s="670" customFormat="1" ht="38.25">
      <c r="A68" s="860" t="s">
        <v>713</v>
      </c>
      <c r="B68" s="1149" t="s">
        <v>2638</v>
      </c>
      <c r="C68" s="1182" t="s">
        <v>2660</v>
      </c>
      <c r="D68" s="1182">
        <v>43599</v>
      </c>
      <c r="E68" s="1227">
        <v>99.99</v>
      </c>
      <c r="F68" s="1228" t="s">
        <v>2902</v>
      </c>
      <c r="G68" s="1228"/>
      <c r="H68" s="1229" t="s">
        <v>2902</v>
      </c>
      <c r="I68" s="1230"/>
      <c r="J68" s="1229">
        <v>7.0000000000000007E-2</v>
      </c>
      <c r="K68" s="1231">
        <v>6.9993000000000007</v>
      </c>
      <c r="L68" s="1232">
        <v>106.9893</v>
      </c>
      <c r="M68" s="1228">
        <v>1</v>
      </c>
      <c r="N68" s="1153">
        <v>106.9893</v>
      </c>
      <c r="O68" s="1154" t="s">
        <v>2952</v>
      </c>
      <c r="P68" s="1155" t="s">
        <v>2953</v>
      </c>
      <c r="Q68" s="1141"/>
    </row>
    <row r="69" spans="1:17" s="670" customFormat="1" ht="38.25">
      <c r="A69" s="860" t="s">
        <v>2903</v>
      </c>
      <c r="B69" s="1149" t="s">
        <v>2620</v>
      </c>
      <c r="C69" s="1182" t="s">
        <v>2661</v>
      </c>
      <c r="D69" s="1182">
        <v>43599</v>
      </c>
      <c r="E69" s="1227">
        <v>131.37</v>
      </c>
      <c r="F69" s="1228" t="s">
        <v>2902</v>
      </c>
      <c r="G69" s="1228"/>
      <c r="H69" s="1229" t="s">
        <v>2902</v>
      </c>
      <c r="I69" s="1230"/>
      <c r="J69" s="1229">
        <v>7.0000000000000007E-2</v>
      </c>
      <c r="K69" s="1231">
        <v>9.1959000000000017</v>
      </c>
      <c r="L69" s="1232">
        <v>140.5659</v>
      </c>
      <c r="M69" s="1228">
        <v>1</v>
      </c>
      <c r="N69" s="1153">
        <v>140.5659</v>
      </c>
      <c r="O69" s="1154" t="s">
        <v>2950</v>
      </c>
      <c r="P69" s="1155" t="s">
        <v>2951</v>
      </c>
      <c r="Q69" s="1141"/>
    </row>
    <row r="70" spans="1:17" s="670" customFormat="1" ht="12.75" customHeight="1">
      <c r="A70" s="861"/>
      <c r="B70" s="1150"/>
      <c r="C70" s="1150"/>
      <c r="D70" s="1228"/>
      <c r="E70" s="1233"/>
      <c r="F70" s="1228"/>
      <c r="G70" s="1228"/>
      <c r="H70" s="1228"/>
      <c r="I70" s="1228"/>
      <c r="J70" s="1228"/>
      <c r="K70" s="1228"/>
      <c r="L70" s="1234" t="s">
        <v>865</v>
      </c>
      <c r="M70" s="1235"/>
      <c r="N70" s="1178">
        <v>68.92</v>
      </c>
      <c r="O70" s="1180"/>
      <c r="P70" s="1236"/>
      <c r="Q70" s="1142"/>
    </row>
    <row r="71" spans="1:17" ht="31.5" customHeight="1">
      <c r="A71" s="1223" t="s">
        <v>2544</v>
      </c>
      <c r="B71" s="1224" t="s">
        <v>2605</v>
      </c>
      <c r="C71" s="1148" t="s">
        <v>2655</v>
      </c>
      <c r="D71" s="1225" t="s">
        <v>2612</v>
      </c>
      <c r="E71" s="1225"/>
      <c r="F71" s="1225"/>
      <c r="G71" s="1225"/>
      <c r="H71" s="1225"/>
      <c r="I71" s="1225"/>
      <c r="J71" s="1225"/>
      <c r="K71" s="1225"/>
      <c r="L71" s="1225"/>
      <c r="M71" s="1226" t="s">
        <v>54</v>
      </c>
      <c r="N71" s="1152">
        <v>65.5</v>
      </c>
      <c r="O71" s="1243" t="s">
        <v>2651</v>
      </c>
      <c r="P71" s="1243" t="s">
        <v>2652</v>
      </c>
      <c r="Q71" s="1140"/>
    </row>
    <row r="72" spans="1:17" s="670" customFormat="1" ht="25.5">
      <c r="A72" s="860" t="s">
        <v>737</v>
      </c>
      <c r="B72" s="1149" t="s">
        <v>2605</v>
      </c>
      <c r="C72" s="1182" t="s">
        <v>2668</v>
      </c>
      <c r="D72" s="1182">
        <v>43515</v>
      </c>
      <c r="E72" s="1227">
        <v>65.5</v>
      </c>
      <c r="F72" s="1228" t="s">
        <v>183</v>
      </c>
      <c r="G72" s="1228"/>
      <c r="H72" s="1229" t="s">
        <v>183</v>
      </c>
      <c r="I72" s="1230"/>
      <c r="J72" s="1229" t="s">
        <v>2607</v>
      </c>
      <c r="K72" s="1231">
        <v>0</v>
      </c>
      <c r="L72" s="1232">
        <v>65.5</v>
      </c>
      <c r="M72" s="1228">
        <v>1</v>
      </c>
      <c r="N72" s="1153">
        <v>65.5</v>
      </c>
      <c r="O72" s="1154" t="s">
        <v>2932</v>
      </c>
      <c r="P72" s="1155" t="s">
        <v>2949</v>
      </c>
      <c r="Q72" s="1141"/>
    </row>
    <row r="73" spans="1:17" s="670" customFormat="1" ht="38.25">
      <c r="A73" s="860" t="s">
        <v>738</v>
      </c>
      <c r="B73" s="1149" t="s">
        <v>2638</v>
      </c>
      <c r="C73" s="1182" t="s">
        <v>2660</v>
      </c>
      <c r="D73" s="1182">
        <v>43599</v>
      </c>
      <c r="E73" s="1227">
        <v>97.69</v>
      </c>
      <c r="F73" s="1228" t="s">
        <v>2902</v>
      </c>
      <c r="G73" s="1228"/>
      <c r="H73" s="1229" t="s">
        <v>2902</v>
      </c>
      <c r="I73" s="1230"/>
      <c r="J73" s="1229">
        <v>7.0000000000000007E-2</v>
      </c>
      <c r="K73" s="1231">
        <v>6.8383000000000003</v>
      </c>
      <c r="L73" s="1232">
        <v>104.5283</v>
      </c>
      <c r="M73" s="1228">
        <v>1</v>
      </c>
      <c r="N73" s="1153">
        <v>104.5283</v>
      </c>
      <c r="O73" s="1154" t="s">
        <v>2952</v>
      </c>
      <c r="P73" s="1155" t="s">
        <v>2953</v>
      </c>
      <c r="Q73" s="1141"/>
    </row>
    <row r="74" spans="1:17" s="670" customFormat="1" ht="38.25">
      <c r="A74" s="860" t="s">
        <v>1315</v>
      </c>
      <c r="B74" s="1149" t="s">
        <v>2620</v>
      </c>
      <c r="C74" s="1182" t="s">
        <v>2661</v>
      </c>
      <c r="D74" s="1182">
        <v>43599</v>
      </c>
      <c r="E74" s="1227">
        <v>128.31</v>
      </c>
      <c r="F74" s="1228" t="s">
        <v>2902</v>
      </c>
      <c r="G74" s="1228"/>
      <c r="H74" s="1229" t="s">
        <v>2902</v>
      </c>
      <c r="I74" s="1230"/>
      <c r="J74" s="1229">
        <v>7.0000000000000007E-2</v>
      </c>
      <c r="K74" s="1231">
        <v>8.9817000000000018</v>
      </c>
      <c r="L74" s="1232">
        <v>137.29169999999999</v>
      </c>
      <c r="M74" s="1228">
        <v>1</v>
      </c>
      <c r="N74" s="1153">
        <v>137.29169999999999</v>
      </c>
      <c r="O74" s="1154" t="s">
        <v>2950</v>
      </c>
      <c r="P74" s="1155" t="s">
        <v>2951</v>
      </c>
      <c r="Q74" s="1141"/>
    </row>
    <row r="75" spans="1:17" s="670" customFormat="1" ht="12.75" customHeight="1">
      <c r="A75" s="861"/>
      <c r="B75" s="1150"/>
      <c r="C75" s="1150"/>
      <c r="D75" s="1228"/>
      <c r="E75" s="1233"/>
      <c r="F75" s="1228"/>
      <c r="G75" s="1228"/>
      <c r="H75" s="1228"/>
      <c r="I75" s="1228"/>
      <c r="J75" s="1228"/>
      <c r="K75" s="1228"/>
      <c r="L75" s="1234" t="s">
        <v>865</v>
      </c>
      <c r="M75" s="1235"/>
      <c r="N75" s="1178">
        <v>65.5</v>
      </c>
      <c r="O75" s="1180"/>
      <c r="P75" s="1236"/>
      <c r="Q75" s="1142"/>
    </row>
    <row r="76" spans="1:17" ht="31.5" customHeight="1">
      <c r="A76" s="1223" t="s">
        <v>2545</v>
      </c>
      <c r="B76" s="1224" t="s">
        <v>2605</v>
      </c>
      <c r="C76" s="1148" t="s">
        <v>2655</v>
      </c>
      <c r="D76" s="1225" t="s">
        <v>2613</v>
      </c>
      <c r="E76" s="1225"/>
      <c r="F76" s="1225"/>
      <c r="G76" s="1225"/>
      <c r="H76" s="1225"/>
      <c r="I76" s="1225"/>
      <c r="J76" s="1225"/>
      <c r="K76" s="1225"/>
      <c r="L76" s="1225"/>
      <c r="M76" s="1226" t="s">
        <v>54</v>
      </c>
      <c r="N76" s="1152">
        <v>73.55</v>
      </c>
      <c r="O76" s="1243" t="s">
        <v>2651</v>
      </c>
      <c r="P76" s="1243" t="s">
        <v>2652</v>
      </c>
      <c r="Q76" s="1140"/>
    </row>
    <row r="77" spans="1:17" s="670" customFormat="1" ht="25.5">
      <c r="A77" s="860" t="s">
        <v>716</v>
      </c>
      <c r="B77" s="1149" t="s">
        <v>2605</v>
      </c>
      <c r="C77" s="1182" t="s">
        <v>2668</v>
      </c>
      <c r="D77" s="1182">
        <v>43515</v>
      </c>
      <c r="E77" s="1227">
        <v>73.55</v>
      </c>
      <c r="F77" s="1228" t="s">
        <v>183</v>
      </c>
      <c r="G77" s="1228"/>
      <c r="H77" s="1229" t="s">
        <v>183</v>
      </c>
      <c r="I77" s="1230"/>
      <c r="J77" s="1229" t="s">
        <v>2607</v>
      </c>
      <c r="K77" s="1231">
        <v>0</v>
      </c>
      <c r="L77" s="1232">
        <v>73.55</v>
      </c>
      <c r="M77" s="1228">
        <v>1</v>
      </c>
      <c r="N77" s="1153">
        <v>73.55</v>
      </c>
      <c r="O77" s="1154" t="s">
        <v>2932</v>
      </c>
      <c r="P77" s="1155" t="s">
        <v>2949</v>
      </c>
      <c r="Q77" s="1141"/>
    </row>
    <row r="78" spans="1:17" s="670" customFormat="1" ht="38.25">
      <c r="A78" s="860" t="s">
        <v>717</v>
      </c>
      <c r="B78" s="1149" t="s">
        <v>2638</v>
      </c>
      <c r="C78" s="1182" t="s">
        <v>2660</v>
      </c>
      <c r="D78" s="1182">
        <v>43599</v>
      </c>
      <c r="E78" s="1227">
        <v>111.75</v>
      </c>
      <c r="F78" s="1228" t="s">
        <v>2902</v>
      </c>
      <c r="G78" s="1228"/>
      <c r="H78" s="1229" t="s">
        <v>2902</v>
      </c>
      <c r="I78" s="1230"/>
      <c r="J78" s="1229">
        <v>7.0000000000000007E-2</v>
      </c>
      <c r="K78" s="1231">
        <v>7.8225000000000007</v>
      </c>
      <c r="L78" s="1232">
        <v>119.57250000000001</v>
      </c>
      <c r="M78" s="1228">
        <v>1</v>
      </c>
      <c r="N78" s="1153">
        <v>119.57250000000001</v>
      </c>
      <c r="O78" s="1154" t="s">
        <v>2952</v>
      </c>
      <c r="P78" s="1155" t="s">
        <v>2953</v>
      </c>
      <c r="Q78" s="1141"/>
    </row>
    <row r="79" spans="1:17" s="670" customFormat="1" ht="38.25">
      <c r="A79" s="860" t="s">
        <v>2509</v>
      </c>
      <c r="B79" s="1149" t="s">
        <v>2620</v>
      </c>
      <c r="C79" s="1182" t="s">
        <v>2661</v>
      </c>
      <c r="D79" s="1182">
        <v>43599</v>
      </c>
      <c r="E79" s="1227">
        <v>146.79</v>
      </c>
      <c r="F79" s="1228" t="s">
        <v>2902</v>
      </c>
      <c r="G79" s="1228"/>
      <c r="H79" s="1229" t="s">
        <v>2902</v>
      </c>
      <c r="I79" s="1230"/>
      <c r="J79" s="1229">
        <v>7.0000000000000007E-2</v>
      </c>
      <c r="K79" s="1231">
        <v>10.2753</v>
      </c>
      <c r="L79" s="1232">
        <v>157.06529999999998</v>
      </c>
      <c r="M79" s="1228">
        <v>1</v>
      </c>
      <c r="N79" s="1153">
        <v>157.06529999999998</v>
      </c>
      <c r="O79" s="1154" t="s">
        <v>2950</v>
      </c>
      <c r="P79" s="1155" t="s">
        <v>2951</v>
      </c>
      <c r="Q79" s="1141"/>
    </row>
    <row r="80" spans="1:17" s="670" customFormat="1" ht="12.75" customHeight="1">
      <c r="A80" s="861"/>
      <c r="B80" s="1150"/>
      <c r="C80" s="1150"/>
      <c r="D80" s="1228"/>
      <c r="E80" s="1233"/>
      <c r="F80" s="1228"/>
      <c r="G80" s="1228"/>
      <c r="H80" s="1228"/>
      <c r="I80" s="1228"/>
      <c r="J80" s="1228"/>
      <c r="K80" s="1228"/>
      <c r="L80" s="1234" t="s">
        <v>865</v>
      </c>
      <c r="M80" s="1235"/>
      <c r="N80" s="1178">
        <v>73.55</v>
      </c>
      <c r="O80" s="1180"/>
      <c r="P80" s="1236"/>
      <c r="Q80" s="1142"/>
    </row>
    <row r="81" spans="1:17" ht="31.5" customHeight="1">
      <c r="A81" s="1223" t="s">
        <v>2546</v>
      </c>
      <c r="B81" s="1224" t="s">
        <v>2605</v>
      </c>
      <c r="C81" s="1148" t="s">
        <v>2655</v>
      </c>
      <c r="D81" s="1225" t="s">
        <v>2614</v>
      </c>
      <c r="E81" s="1225"/>
      <c r="F81" s="1225"/>
      <c r="G81" s="1225"/>
      <c r="H81" s="1225"/>
      <c r="I81" s="1225"/>
      <c r="J81" s="1225"/>
      <c r="K81" s="1225"/>
      <c r="L81" s="1225"/>
      <c r="M81" s="1226" t="s">
        <v>54</v>
      </c>
      <c r="N81" s="1152">
        <v>81.599999999999994</v>
      </c>
      <c r="O81" s="1243" t="s">
        <v>2651</v>
      </c>
      <c r="P81" s="1243" t="s">
        <v>2652</v>
      </c>
      <c r="Q81" s="1140"/>
    </row>
    <row r="82" spans="1:17" s="670" customFormat="1" ht="25.5">
      <c r="A82" s="860" t="s">
        <v>2308</v>
      </c>
      <c r="B82" s="1149" t="s">
        <v>2605</v>
      </c>
      <c r="C82" s="1182" t="s">
        <v>2668</v>
      </c>
      <c r="D82" s="1182">
        <v>43515</v>
      </c>
      <c r="E82" s="1227">
        <v>81.599999999999994</v>
      </c>
      <c r="F82" s="1228" t="s">
        <v>183</v>
      </c>
      <c r="G82" s="1228"/>
      <c r="H82" s="1229" t="s">
        <v>183</v>
      </c>
      <c r="I82" s="1230"/>
      <c r="J82" s="1229" t="s">
        <v>2607</v>
      </c>
      <c r="K82" s="1231">
        <v>0</v>
      </c>
      <c r="L82" s="1232">
        <v>81.599999999999994</v>
      </c>
      <c r="M82" s="1228">
        <v>1</v>
      </c>
      <c r="N82" s="1153">
        <v>81.599999999999994</v>
      </c>
      <c r="O82" s="1154" t="s">
        <v>2932</v>
      </c>
      <c r="P82" s="1155" t="s">
        <v>2949</v>
      </c>
      <c r="Q82" s="1141"/>
    </row>
    <row r="83" spans="1:17" s="670" customFormat="1" ht="38.25">
      <c r="A83" s="860" t="s">
        <v>2334</v>
      </c>
      <c r="B83" s="1149" t="s">
        <v>2638</v>
      </c>
      <c r="C83" s="1182" t="s">
        <v>2660</v>
      </c>
      <c r="D83" s="1182">
        <v>43599</v>
      </c>
      <c r="E83" s="1227">
        <v>125.79</v>
      </c>
      <c r="F83" s="1228" t="s">
        <v>2902</v>
      </c>
      <c r="G83" s="1228"/>
      <c r="H83" s="1229" t="s">
        <v>2902</v>
      </c>
      <c r="I83" s="1230"/>
      <c r="J83" s="1229">
        <v>7.0000000000000007E-2</v>
      </c>
      <c r="K83" s="1231">
        <v>8.8053000000000008</v>
      </c>
      <c r="L83" s="1232">
        <v>134.59530000000001</v>
      </c>
      <c r="M83" s="1228">
        <v>1</v>
      </c>
      <c r="N83" s="1153">
        <v>134.59530000000001</v>
      </c>
      <c r="O83" s="1154" t="s">
        <v>2952</v>
      </c>
      <c r="P83" s="1155" t="s">
        <v>2953</v>
      </c>
      <c r="Q83" s="1141"/>
    </row>
    <row r="84" spans="1:17" s="670" customFormat="1" ht="38.25">
      <c r="A84" s="860" t="s">
        <v>2309</v>
      </c>
      <c r="B84" s="1149" t="s">
        <v>2620</v>
      </c>
      <c r="C84" s="1182" t="s">
        <v>2661</v>
      </c>
      <c r="D84" s="1182">
        <v>43599</v>
      </c>
      <c r="E84" s="1227">
        <v>165.23</v>
      </c>
      <c r="F84" s="1228" t="s">
        <v>2902</v>
      </c>
      <c r="G84" s="1228"/>
      <c r="H84" s="1229" t="s">
        <v>2902</v>
      </c>
      <c r="I84" s="1230"/>
      <c r="J84" s="1229">
        <v>7.0000000000000007E-2</v>
      </c>
      <c r="K84" s="1231">
        <v>11.5661</v>
      </c>
      <c r="L84" s="1232">
        <v>176.7961</v>
      </c>
      <c r="M84" s="1228">
        <v>1</v>
      </c>
      <c r="N84" s="1153">
        <v>176.7961</v>
      </c>
      <c r="O84" s="1154" t="s">
        <v>2950</v>
      </c>
      <c r="P84" s="1155" t="s">
        <v>2951</v>
      </c>
      <c r="Q84" s="1141"/>
    </row>
    <row r="85" spans="1:17" s="670" customFormat="1" ht="12.75" customHeight="1">
      <c r="A85" s="861"/>
      <c r="B85" s="1150"/>
      <c r="C85" s="1150"/>
      <c r="D85" s="1228"/>
      <c r="E85" s="1233"/>
      <c r="F85" s="1228"/>
      <c r="G85" s="1228"/>
      <c r="H85" s="1228"/>
      <c r="I85" s="1228"/>
      <c r="J85" s="1228"/>
      <c r="K85" s="1228"/>
      <c r="L85" s="1234" t="s">
        <v>865</v>
      </c>
      <c r="M85" s="1235"/>
      <c r="N85" s="1178">
        <v>81.599999999999994</v>
      </c>
      <c r="O85" s="1180"/>
      <c r="P85" s="1236"/>
      <c r="Q85" s="1142"/>
    </row>
    <row r="86" spans="1:17" ht="31.5" customHeight="1">
      <c r="A86" s="1223" t="s">
        <v>2547</v>
      </c>
      <c r="B86" s="1224" t="s">
        <v>2605</v>
      </c>
      <c r="C86" s="1148" t="s">
        <v>2655</v>
      </c>
      <c r="D86" s="1225" t="s">
        <v>2615</v>
      </c>
      <c r="E86" s="1225"/>
      <c r="F86" s="1225"/>
      <c r="G86" s="1225"/>
      <c r="H86" s="1225"/>
      <c r="I86" s="1225"/>
      <c r="J86" s="1225"/>
      <c r="K86" s="1225"/>
      <c r="L86" s="1225"/>
      <c r="M86" s="1226" t="s">
        <v>54</v>
      </c>
      <c r="N86" s="1152">
        <v>89.65</v>
      </c>
      <c r="O86" s="1243" t="s">
        <v>2651</v>
      </c>
      <c r="P86" s="1243" t="s">
        <v>2652</v>
      </c>
      <c r="Q86" s="1140"/>
    </row>
    <row r="87" spans="1:17" s="670" customFormat="1" ht="25.5">
      <c r="A87" s="860" t="s">
        <v>2335</v>
      </c>
      <c r="B87" s="1149" t="s">
        <v>2605</v>
      </c>
      <c r="C87" s="1182" t="s">
        <v>2668</v>
      </c>
      <c r="D87" s="1182">
        <v>43515</v>
      </c>
      <c r="E87" s="1227">
        <v>89.65</v>
      </c>
      <c r="F87" s="1228" t="s">
        <v>183</v>
      </c>
      <c r="G87" s="1228"/>
      <c r="H87" s="1229" t="s">
        <v>183</v>
      </c>
      <c r="I87" s="1230"/>
      <c r="J87" s="1229" t="s">
        <v>2607</v>
      </c>
      <c r="K87" s="1231">
        <v>0</v>
      </c>
      <c r="L87" s="1232">
        <v>89.65</v>
      </c>
      <c r="M87" s="1228">
        <v>1</v>
      </c>
      <c r="N87" s="1153">
        <v>89.65</v>
      </c>
      <c r="O87" s="1154" t="s">
        <v>2932</v>
      </c>
      <c r="P87" s="1155" t="s">
        <v>2949</v>
      </c>
      <c r="Q87" s="1141"/>
    </row>
    <row r="88" spans="1:17" s="670" customFormat="1" ht="38.25">
      <c r="A88" s="860" t="s">
        <v>2336</v>
      </c>
      <c r="B88" s="1149" t="s">
        <v>2620</v>
      </c>
      <c r="C88" s="1182" t="s">
        <v>2661</v>
      </c>
      <c r="D88" s="1182">
        <v>43599</v>
      </c>
      <c r="E88" s="1227">
        <v>183.71</v>
      </c>
      <c r="F88" s="1228" t="s">
        <v>2902</v>
      </c>
      <c r="G88" s="1228"/>
      <c r="H88" s="1229" t="s">
        <v>2902</v>
      </c>
      <c r="I88" s="1230"/>
      <c r="J88" s="1229">
        <v>7.0000000000000007E-2</v>
      </c>
      <c r="K88" s="1231">
        <v>12.859700000000002</v>
      </c>
      <c r="L88" s="1232">
        <v>196.56970000000001</v>
      </c>
      <c r="M88" s="1228">
        <v>1</v>
      </c>
      <c r="N88" s="1153">
        <v>196.56970000000001</v>
      </c>
      <c r="O88" s="1154" t="s">
        <v>2950</v>
      </c>
      <c r="P88" s="1155" t="s">
        <v>2951</v>
      </c>
      <c r="Q88" s="1141"/>
    </row>
    <row r="89" spans="1:17" s="670" customFormat="1" ht="38.25">
      <c r="A89" s="860" t="s">
        <v>2337</v>
      </c>
      <c r="B89" s="1149" t="s">
        <v>2638</v>
      </c>
      <c r="C89" s="1182" t="s">
        <v>2660</v>
      </c>
      <c r="D89" s="1182">
        <v>43599</v>
      </c>
      <c r="E89" s="1227">
        <v>139.80000000000001</v>
      </c>
      <c r="F89" s="1228" t="s">
        <v>2902</v>
      </c>
      <c r="G89" s="1228"/>
      <c r="H89" s="1229" t="s">
        <v>2902</v>
      </c>
      <c r="I89" s="1230"/>
      <c r="J89" s="1229">
        <v>7.0000000000000007E-2</v>
      </c>
      <c r="K89" s="1231">
        <v>9.7860000000000014</v>
      </c>
      <c r="L89" s="1232">
        <v>149.58600000000001</v>
      </c>
      <c r="M89" s="1228">
        <v>1</v>
      </c>
      <c r="N89" s="1153">
        <v>149.58600000000001</v>
      </c>
      <c r="O89" s="1154" t="s">
        <v>2952</v>
      </c>
      <c r="P89" s="1155" t="s">
        <v>2953</v>
      </c>
      <c r="Q89" s="1141"/>
    </row>
    <row r="90" spans="1:17" s="670" customFormat="1" ht="12.75" customHeight="1">
      <c r="A90" s="861"/>
      <c r="B90" s="1150"/>
      <c r="C90" s="1150"/>
      <c r="D90" s="1228"/>
      <c r="E90" s="1233"/>
      <c r="F90" s="1228"/>
      <c r="G90" s="1228"/>
      <c r="H90" s="1228"/>
      <c r="I90" s="1228"/>
      <c r="J90" s="1228"/>
      <c r="K90" s="1228"/>
      <c r="L90" s="1234" t="s">
        <v>865</v>
      </c>
      <c r="M90" s="1235"/>
      <c r="N90" s="1178">
        <v>89.65</v>
      </c>
      <c r="O90" s="1180"/>
      <c r="P90" s="1236"/>
      <c r="Q90" s="1142"/>
    </row>
    <row r="91" spans="1:17" ht="31.5" customHeight="1">
      <c r="A91" s="1223" t="s">
        <v>2548</v>
      </c>
      <c r="B91" s="1224" t="s">
        <v>2605</v>
      </c>
      <c r="C91" s="1148" t="s">
        <v>2655</v>
      </c>
      <c r="D91" s="1225" t="s">
        <v>2616</v>
      </c>
      <c r="E91" s="1225"/>
      <c r="F91" s="1225"/>
      <c r="G91" s="1225"/>
      <c r="H91" s="1225"/>
      <c r="I91" s="1225"/>
      <c r="J91" s="1225"/>
      <c r="K91" s="1225"/>
      <c r="L91" s="1225"/>
      <c r="M91" s="1226" t="s">
        <v>54</v>
      </c>
      <c r="N91" s="1152">
        <v>100.67</v>
      </c>
      <c r="O91" s="1243" t="s">
        <v>2651</v>
      </c>
      <c r="P91" s="1243" t="s">
        <v>2652</v>
      </c>
      <c r="Q91" s="1140"/>
    </row>
    <row r="92" spans="1:17" s="670" customFormat="1" ht="25.5">
      <c r="A92" s="860" t="s">
        <v>866</v>
      </c>
      <c r="B92" s="1149" t="s">
        <v>2605</v>
      </c>
      <c r="C92" s="1182" t="s">
        <v>2668</v>
      </c>
      <c r="D92" s="1182">
        <v>43515</v>
      </c>
      <c r="E92" s="1227">
        <v>100.67</v>
      </c>
      <c r="F92" s="1228" t="s">
        <v>183</v>
      </c>
      <c r="G92" s="1228"/>
      <c r="H92" s="1229" t="s">
        <v>183</v>
      </c>
      <c r="I92" s="1230"/>
      <c r="J92" s="1229" t="s">
        <v>2607</v>
      </c>
      <c r="K92" s="1231">
        <v>0</v>
      </c>
      <c r="L92" s="1232">
        <v>100.67</v>
      </c>
      <c r="M92" s="1228">
        <v>1</v>
      </c>
      <c r="N92" s="1153">
        <v>100.67</v>
      </c>
      <c r="O92" s="1154" t="s">
        <v>2932</v>
      </c>
      <c r="P92" s="1155" t="s">
        <v>2949</v>
      </c>
      <c r="Q92" s="1141"/>
    </row>
    <row r="93" spans="1:17" s="670" customFormat="1" ht="38.25">
      <c r="A93" s="860" t="s">
        <v>2510</v>
      </c>
      <c r="B93" s="1149" t="s">
        <v>2638</v>
      </c>
      <c r="C93" s="1182" t="s">
        <v>2660</v>
      </c>
      <c r="D93" s="1182">
        <v>43599</v>
      </c>
      <c r="E93" s="1227">
        <v>167.6</v>
      </c>
      <c r="F93" s="1228" t="s">
        <v>2902</v>
      </c>
      <c r="G93" s="1228"/>
      <c r="H93" s="1229" t="s">
        <v>2902</v>
      </c>
      <c r="I93" s="1230"/>
      <c r="J93" s="1229">
        <v>7.0000000000000007E-2</v>
      </c>
      <c r="K93" s="1231">
        <v>11.732000000000001</v>
      </c>
      <c r="L93" s="1232">
        <v>179.33199999999999</v>
      </c>
      <c r="M93" s="1228">
        <v>1</v>
      </c>
      <c r="N93" s="1153">
        <v>179.33199999999999</v>
      </c>
      <c r="O93" s="1154" t="s">
        <v>2952</v>
      </c>
      <c r="P93" s="1155" t="s">
        <v>2953</v>
      </c>
      <c r="Q93" s="1141"/>
    </row>
    <row r="94" spans="1:17" s="670" customFormat="1" ht="38.25">
      <c r="A94" s="860" t="s">
        <v>2511</v>
      </c>
      <c r="B94" s="1149" t="s">
        <v>2620</v>
      </c>
      <c r="C94" s="1182" t="s">
        <v>2661</v>
      </c>
      <c r="D94" s="1182">
        <v>43599</v>
      </c>
      <c r="E94" s="1227">
        <v>220.16</v>
      </c>
      <c r="F94" s="1228" t="s">
        <v>2902</v>
      </c>
      <c r="G94" s="1228"/>
      <c r="H94" s="1229" t="s">
        <v>2902</v>
      </c>
      <c r="I94" s="1230"/>
      <c r="J94" s="1229">
        <v>7.0000000000000007E-2</v>
      </c>
      <c r="K94" s="1231">
        <v>15.411200000000001</v>
      </c>
      <c r="L94" s="1232">
        <v>235.5712</v>
      </c>
      <c r="M94" s="1228">
        <v>1</v>
      </c>
      <c r="N94" s="1153">
        <v>235.5712</v>
      </c>
      <c r="O94" s="1154" t="s">
        <v>2950</v>
      </c>
      <c r="P94" s="1155" t="s">
        <v>2951</v>
      </c>
      <c r="Q94" s="1141"/>
    </row>
    <row r="95" spans="1:17" s="670" customFormat="1" ht="12.75" customHeight="1">
      <c r="A95" s="861"/>
      <c r="B95" s="1150"/>
      <c r="C95" s="1150"/>
      <c r="D95" s="1228"/>
      <c r="E95" s="1233"/>
      <c r="F95" s="1228"/>
      <c r="G95" s="1228"/>
      <c r="H95" s="1228"/>
      <c r="I95" s="1228"/>
      <c r="J95" s="1228"/>
      <c r="K95" s="1228"/>
      <c r="L95" s="1234" t="s">
        <v>865</v>
      </c>
      <c r="M95" s="1235"/>
      <c r="N95" s="1178">
        <v>100.67</v>
      </c>
      <c r="O95" s="1180"/>
      <c r="P95" s="1236"/>
      <c r="Q95" s="1142"/>
    </row>
    <row r="96" spans="1:17" ht="31.5" customHeight="1">
      <c r="A96" s="1223" t="s">
        <v>2904</v>
      </c>
      <c r="B96" s="1224" t="s">
        <v>2638</v>
      </c>
      <c r="C96" s="1148" t="s">
        <v>2655</v>
      </c>
      <c r="D96" s="1225" t="s">
        <v>2622</v>
      </c>
      <c r="E96" s="1225"/>
      <c r="F96" s="1225"/>
      <c r="G96" s="1225"/>
      <c r="H96" s="1225"/>
      <c r="I96" s="1225"/>
      <c r="J96" s="1225"/>
      <c r="K96" s="1225"/>
      <c r="L96" s="1225"/>
      <c r="M96" s="1226" t="s">
        <v>54</v>
      </c>
      <c r="N96" s="1152">
        <v>45.6355</v>
      </c>
      <c r="O96" s="1243" t="s">
        <v>2651</v>
      </c>
      <c r="P96" s="1243" t="s">
        <v>2652</v>
      </c>
      <c r="Q96" s="1140"/>
    </row>
    <row r="97" spans="1:17" s="670" customFormat="1" ht="25.5">
      <c r="A97" s="860" t="s">
        <v>2146</v>
      </c>
      <c r="B97" s="1149" t="s">
        <v>2605</v>
      </c>
      <c r="C97" s="1182" t="s">
        <v>2668</v>
      </c>
      <c r="D97" s="1182">
        <v>43515</v>
      </c>
      <c r="E97" s="1227">
        <v>46.28</v>
      </c>
      <c r="F97" s="1228" t="s">
        <v>183</v>
      </c>
      <c r="G97" s="1228"/>
      <c r="H97" s="1229" t="s">
        <v>183</v>
      </c>
      <c r="I97" s="1230"/>
      <c r="J97" s="1229" t="s">
        <v>2607</v>
      </c>
      <c r="K97" s="1231">
        <v>0</v>
      </c>
      <c r="L97" s="1232">
        <v>46.28</v>
      </c>
      <c r="M97" s="1228">
        <v>1</v>
      </c>
      <c r="N97" s="1153">
        <v>46.28</v>
      </c>
      <c r="O97" s="1154" t="s">
        <v>2932</v>
      </c>
      <c r="P97" s="1155" t="s">
        <v>2949</v>
      </c>
      <c r="Q97" s="1141"/>
    </row>
    <row r="98" spans="1:17" s="670" customFormat="1" ht="38.25">
      <c r="A98" s="860" t="s">
        <v>2147</v>
      </c>
      <c r="B98" s="1149" t="s">
        <v>2638</v>
      </c>
      <c r="C98" s="1182" t="s">
        <v>2660</v>
      </c>
      <c r="D98" s="1182">
        <v>43599</v>
      </c>
      <c r="E98" s="1227">
        <v>42.65</v>
      </c>
      <c r="F98" s="1228" t="s">
        <v>2902</v>
      </c>
      <c r="G98" s="1228"/>
      <c r="H98" s="1229" t="s">
        <v>2902</v>
      </c>
      <c r="I98" s="1230"/>
      <c r="J98" s="1229">
        <v>7.0000000000000007E-2</v>
      </c>
      <c r="K98" s="1231">
        <v>2.9855</v>
      </c>
      <c r="L98" s="1232">
        <v>45.6355</v>
      </c>
      <c r="M98" s="1228">
        <v>1</v>
      </c>
      <c r="N98" s="1153">
        <v>45.6355</v>
      </c>
      <c r="O98" s="1154" t="s">
        <v>2952</v>
      </c>
      <c r="P98" s="1155" t="s">
        <v>2953</v>
      </c>
      <c r="Q98" s="1141"/>
    </row>
    <row r="99" spans="1:17" s="670" customFormat="1" ht="38.25">
      <c r="A99" s="860" t="s">
        <v>2148</v>
      </c>
      <c r="B99" s="1149" t="s">
        <v>2620</v>
      </c>
      <c r="C99" s="1182" t="s">
        <v>2661</v>
      </c>
      <c r="D99" s="1182">
        <v>43599</v>
      </c>
      <c r="E99" s="1227">
        <v>106.13</v>
      </c>
      <c r="F99" s="1228" t="s">
        <v>2902</v>
      </c>
      <c r="G99" s="1228"/>
      <c r="H99" s="1229" t="s">
        <v>2902</v>
      </c>
      <c r="I99" s="1230"/>
      <c r="J99" s="1229">
        <v>7.0000000000000007E-2</v>
      </c>
      <c r="K99" s="1231">
        <v>7.4291</v>
      </c>
      <c r="L99" s="1232">
        <v>113.5591</v>
      </c>
      <c r="M99" s="1228">
        <v>1</v>
      </c>
      <c r="N99" s="1153">
        <v>113.5591</v>
      </c>
      <c r="O99" s="1154" t="s">
        <v>2950</v>
      </c>
      <c r="P99" s="1155" t="s">
        <v>2951</v>
      </c>
      <c r="Q99" s="1141"/>
    </row>
    <row r="100" spans="1:17" s="670" customFormat="1" ht="12.75" customHeight="1">
      <c r="A100" s="861"/>
      <c r="B100" s="1150"/>
      <c r="C100" s="1150"/>
      <c r="D100" s="1228"/>
      <c r="E100" s="1233"/>
      <c r="F100" s="1228"/>
      <c r="G100" s="1228"/>
      <c r="H100" s="1228"/>
      <c r="I100" s="1228"/>
      <c r="J100" s="1228"/>
      <c r="K100" s="1228"/>
      <c r="L100" s="1234" t="s">
        <v>865</v>
      </c>
      <c r="M100" s="1235"/>
      <c r="N100" s="1178">
        <v>45.6355</v>
      </c>
      <c r="O100" s="1180"/>
      <c r="P100" s="1236"/>
      <c r="Q100" s="1142"/>
    </row>
    <row r="101" spans="1:17" ht="31.5" customHeight="1">
      <c r="A101" s="1223" t="s">
        <v>2905</v>
      </c>
      <c r="B101" s="1224" t="s">
        <v>2605</v>
      </c>
      <c r="C101" s="1148" t="s">
        <v>2655</v>
      </c>
      <c r="D101" s="1225" t="s">
        <v>2621</v>
      </c>
      <c r="E101" s="1225"/>
      <c r="F101" s="1225"/>
      <c r="G101" s="1225"/>
      <c r="H101" s="1225"/>
      <c r="I101" s="1225"/>
      <c r="J101" s="1225"/>
      <c r="K101" s="1225"/>
      <c r="L101" s="1225"/>
      <c r="M101" s="1226" t="s">
        <v>54</v>
      </c>
      <c r="N101" s="1152">
        <v>79.22</v>
      </c>
      <c r="O101" s="1243" t="s">
        <v>2651</v>
      </c>
      <c r="P101" s="1243" t="s">
        <v>2652</v>
      </c>
      <c r="Q101" s="1140"/>
    </row>
    <row r="102" spans="1:17" s="670" customFormat="1" ht="25.5">
      <c r="A102" s="860" t="s">
        <v>867</v>
      </c>
      <c r="B102" s="1149" t="s">
        <v>2605</v>
      </c>
      <c r="C102" s="1182" t="s">
        <v>2668</v>
      </c>
      <c r="D102" s="1182">
        <v>43515</v>
      </c>
      <c r="E102" s="1227">
        <v>79.22</v>
      </c>
      <c r="F102" s="1228" t="s">
        <v>183</v>
      </c>
      <c r="G102" s="1228"/>
      <c r="H102" s="1229" t="s">
        <v>183</v>
      </c>
      <c r="I102" s="1230"/>
      <c r="J102" s="1229" t="s">
        <v>2607</v>
      </c>
      <c r="K102" s="1231">
        <v>0</v>
      </c>
      <c r="L102" s="1232">
        <v>79.22</v>
      </c>
      <c r="M102" s="1228">
        <v>1</v>
      </c>
      <c r="N102" s="1153">
        <v>79.22</v>
      </c>
      <c r="O102" s="1154" t="s">
        <v>2932</v>
      </c>
      <c r="P102" s="1155" t="s">
        <v>2949</v>
      </c>
      <c r="Q102" s="1141"/>
    </row>
    <row r="103" spans="1:17" s="670" customFormat="1" ht="38.25">
      <c r="A103" s="860" t="s">
        <v>868</v>
      </c>
      <c r="B103" s="1149" t="s">
        <v>2620</v>
      </c>
      <c r="C103" s="1182" t="s">
        <v>2661</v>
      </c>
      <c r="D103" s="1182">
        <v>43599</v>
      </c>
      <c r="E103" s="1227">
        <v>231.93</v>
      </c>
      <c r="F103" s="1228" t="s">
        <v>2902</v>
      </c>
      <c r="G103" s="1228"/>
      <c r="H103" s="1229" t="s">
        <v>2902</v>
      </c>
      <c r="I103" s="1230"/>
      <c r="J103" s="1229">
        <v>7.0000000000000007E-2</v>
      </c>
      <c r="K103" s="1231">
        <v>16.235100000000003</v>
      </c>
      <c r="L103" s="1232">
        <v>248.1651</v>
      </c>
      <c r="M103" s="1228">
        <v>1</v>
      </c>
      <c r="N103" s="1153">
        <v>248.1651</v>
      </c>
      <c r="O103" s="1154" t="s">
        <v>2950</v>
      </c>
      <c r="P103" s="1155" t="s">
        <v>2951</v>
      </c>
      <c r="Q103" s="1141"/>
    </row>
    <row r="104" spans="1:17" s="670" customFormat="1" ht="38.25">
      <c r="A104" s="860" t="s">
        <v>869</v>
      </c>
      <c r="B104" s="1149" t="s">
        <v>2638</v>
      </c>
      <c r="C104" s="1182" t="s">
        <v>2660</v>
      </c>
      <c r="D104" s="1182">
        <v>43599</v>
      </c>
      <c r="E104" s="1227">
        <v>92.69</v>
      </c>
      <c r="F104" s="1228" t="s">
        <v>2902</v>
      </c>
      <c r="G104" s="1228"/>
      <c r="H104" s="1229" t="s">
        <v>2902</v>
      </c>
      <c r="I104" s="1230"/>
      <c r="J104" s="1229">
        <v>7.0000000000000007E-2</v>
      </c>
      <c r="K104" s="1231">
        <v>6.4883000000000006</v>
      </c>
      <c r="L104" s="1232">
        <v>99.178299999999993</v>
      </c>
      <c r="M104" s="1228">
        <v>1</v>
      </c>
      <c r="N104" s="1153">
        <v>99.178299999999993</v>
      </c>
      <c r="O104" s="1154" t="s">
        <v>2952</v>
      </c>
      <c r="P104" s="1155" t="s">
        <v>2953</v>
      </c>
      <c r="Q104" s="1141"/>
    </row>
    <row r="105" spans="1:17" s="670" customFormat="1" ht="12.75" customHeight="1">
      <c r="A105" s="861"/>
      <c r="B105" s="1150"/>
      <c r="C105" s="1150"/>
      <c r="D105" s="1228"/>
      <c r="E105" s="1233"/>
      <c r="F105" s="1228"/>
      <c r="G105" s="1228"/>
      <c r="H105" s="1228"/>
      <c r="I105" s="1228"/>
      <c r="J105" s="1228"/>
      <c r="K105" s="1228"/>
      <c r="L105" s="1234" t="s">
        <v>865</v>
      </c>
      <c r="M105" s="1235"/>
      <c r="N105" s="1178">
        <v>79.22</v>
      </c>
      <c r="O105" s="1180"/>
      <c r="P105" s="1236"/>
      <c r="Q105" s="1142"/>
    </row>
    <row r="106" spans="1:17" ht="31.5" customHeight="1">
      <c r="A106" s="1223" t="s">
        <v>2906</v>
      </c>
      <c r="B106" s="1224" t="s">
        <v>2605</v>
      </c>
      <c r="C106" s="1148" t="s">
        <v>2655</v>
      </c>
      <c r="D106" s="1225" t="s">
        <v>2560</v>
      </c>
      <c r="E106" s="1225"/>
      <c r="F106" s="1225"/>
      <c r="G106" s="1225"/>
      <c r="H106" s="1225"/>
      <c r="I106" s="1225"/>
      <c r="J106" s="1225"/>
      <c r="K106" s="1225"/>
      <c r="L106" s="1225"/>
      <c r="M106" s="1226" t="s">
        <v>54</v>
      </c>
      <c r="N106" s="1152">
        <v>440.05</v>
      </c>
      <c r="O106" s="1243" t="s">
        <v>2651</v>
      </c>
      <c r="P106" s="1243" t="s">
        <v>2652</v>
      </c>
      <c r="Q106" s="1140"/>
    </row>
    <row r="107" spans="1:17" s="670" customFormat="1" ht="25.5">
      <c r="A107" s="860" t="s">
        <v>2438</v>
      </c>
      <c r="B107" s="1149" t="s">
        <v>2605</v>
      </c>
      <c r="C107" s="1182" t="s">
        <v>2668</v>
      </c>
      <c r="D107" s="1182">
        <v>43515</v>
      </c>
      <c r="E107" s="1227">
        <v>440.05</v>
      </c>
      <c r="F107" s="1228" t="s">
        <v>183</v>
      </c>
      <c r="G107" s="1228"/>
      <c r="H107" s="1229" t="s">
        <v>183</v>
      </c>
      <c r="I107" s="1230"/>
      <c r="J107" s="1229" t="s">
        <v>2607</v>
      </c>
      <c r="K107" s="1231">
        <v>0</v>
      </c>
      <c r="L107" s="1232">
        <v>440.05</v>
      </c>
      <c r="M107" s="1228">
        <v>1</v>
      </c>
      <c r="N107" s="1153">
        <v>440.05</v>
      </c>
      <c r="O107" s="1154" t="s">
        <v>2932</v>
      </c>
      <c r="P107" s="1155" t="s">
        <v>2949</v>
      </c>
      <c r="Q107" s="1141"/>
    </row>
    <row r="108" spans="1:17" s="670" customFormat="1" ht="38.25">
      <c r="A108" s="860" t="s">
        <v>2907</v>
      </c>
      <c r="B108" s="1149" t="s">
        <v>2620</v>
      </c>
      <c r="C108" s="1182" t="s">
        <v>2661</v>
      </c>
      <c r="D108" s="1182">
        <v>43599</v>
      </c>
      <c r="E108" s="1227">
        <v>576.99</v>
      </c>
      <c r="F108" s="1228" t="s">
        <v>2902</v>
      </c>
      <c r="G108" s="1228"/>
      <c r="H108" s="1229" t="s">
        <v>2902</v>
      </c>
      <c r="I108" s="1230"/>
      <c r="J108" s="1229">
        <v>7.0000000000000007E-2</v>
      </c>
      <c r="K108" s="1231">
        <v>40.389300000000006</v>
      </c>
      <c r="L108" s="1232">
        <v>617.37930000000006</v>
      </c>
      <c r="M108" s="1228">
        <v>1</v>
      </c>
      <c r="N108" s="1153">
        <v>617.37930000000006</v>
      </c>
      <c r="O108" s="1154" t="s">
        <v>2950</v>
      </c>
      <c r="P108" s="1155" t="s">
        <v>2951</v>
      </c>
      <c r="Q108" s="1141"/>
    </row>
    <row r="109" spans="1:17" s="670" customFormat="1" ht="38.25">
      <c r="A109" s="860" t="s">
        <v>2908</v>
      </c>
      <c r="B109" s="1149" t="s">
        <v>2638</v>
      </c>
      <c r="C109" s="1182" t="s">
        <v>2660</v>
      </c>
      <c r="D109" s="1182">
        <v>43497</v>
      </c>
      <c r="E109" s="1227">
        <v>449.99</v>
      </c>
      <c r="F109" s="1228" t="s">
        <v>2902</v>
      </c>
      <c r="G109" s="1228"/>
      <c r="H109" s="1229" t="s">
        <v>2902</v>
      </c>
      <c r="I109" s="1230"/>
      <c r="J109" s="1229">
        <v>7.0000000000000007E-2</v>
      </c>
      <c r="K109" s="1231">
        <v>31.499300000000005</v>
      </c>
      <c r="L109" s="1232">
        <v>481.48930000000001</v>
      </c>
      <c r="M109" s="1228">
        <v>1</v>
      </c>
      <c r="N109" s="1153">
        <v>481.48930000000001</v>
      </c>
      <c r="O109" s="1154" t="s">
        <v>2952</v>
      </c>
      <c r="P109" s="1155" t="s">
        <v>2953</v>
      </c>
      <c r="Q109" s="1141"/>
    </row>
    <row r="110" spans="1:17" s="670" customFormat="1" ht="12.75" customHeight="1">
      <c r="A110" s="861"/>
      <c r="B110" s="1150"/>
      <c r="C110" s="1150"/>
      <c r="D110" s="1228"/>
      <c r="E110" s="1233"/>
      <c r="F110" s="1228"/>
      <c r="G110" s="1228"/>
      <c r="H110" s="1228"/>
      <c r="I110" s="1228"/>
      <c r="J110" s="1228"/>
      <c r="K110" s="1228"/>
      <c r="L110" s="1234" t="s">
        <v>865</v>
      </c>
      <c r="M110" s="1235"/>
      <c r="N110" s="1178">
        <v>440.05</v>
      </c>
      <c r="O110" s="1180"/>
      <c r="P110" s="1236"/>
      <c r="Q110" s="1142"/>
    </row>
    <row r="111" spans="1:17" ht="31.5" customHeight="1">
      <c r="A111" s="1223" t="s">
        <v>2909</v>
      </c>
      <c r="B111" s="1224" t="s">
        <v>2605</v>
      </c>
      <c r="C111" s="1148" t="s">
        <v>2655</v>
      </c>
      <c r="D111" s="1225" t="s">
        <v>2617</v>
      </c>
      <c r="E111" s="1225"/>
      <c r="F111" s="1225"/>
      <c r="G111" s="1225"/>
      <c r="H111" s="1225"/>
      <c r="I111" s="1225"/>
      <c r="J111" s="1225"/>
      <c r="K111" s="1225"/>
      <c r="L111" s="1225"/>
      <c r="M111" s="1226" t="s">
        <v>54</v>
      </c>
      <c r="N111" s="1152">
        <v>112.88</v>
      </c>
      <c r="O111" s="1243" t="s">
        <v>2651</v>
      </c>
      <c r="P111" s="1243" t="s">
        <v>2652</v>
      </c>
      <c r="Q111" s="1140"/>
    </row>
    <row r="112" spans="1:17" s="670" customFormat="1" ht="25.5">
      <c r="A112" s="860" t="s">
        <v>2910</v>
      </c>
      <c r="B112" s="1149" t="s">
        <v>2605</v>
      </c>
      <c r="C112" s="1182" t="s">
        <v>2668</v>
      </c>
      <c r="D112" s="1182">
        <v>43515</v>
      </c>
      <c r="E112" s="1227">
        <v>112.88</v>
      </c>
      <c r="F112" s="1228" t="s">
        <v>183</v>
      </c>
      <c r="G112" s="1228"/>
      <c r="H112" s="1229" t="s">
        <v>183</v>
      </c>
      <c r="I112" s="1230"/>
      <c r="J112" s="1229" t="s">
        <v>2607</v>
      </c>
      <c r="K112" s="1231">
        <v>0</v>
      </c>
      <c r="L112" s="1232">
        <v>112.88</v>
      </c>
      <c r="M112" s="1228">
        <v>1</v>
      </c>
      <c r="N112" s="1153">
        <v>112.88</v>
      </c>
      <c r="O112" s="1154" t="s">
        <v>2932</v>
      </c>
      <c r="P112" s="1155" t="s">
        <v>2949</v>
      </c>
      <c r="Q112" s="1141"/>
    </row>
    <row r="113" spans="1:17" s="670" customFormat="1" ht="38.25">
      <c r="A113" s="860" t="s">
        <v>2911</v>
      </c>
      <c r="B113" s="1149" t="s">
        <v>2620</v>
      </c>
      <c r="C113" s="1182" t="s">
        <v>2661</v>
      </c>
      <c r="D113" s="1182">
        <v>43599</v>
      </c>
      <c r="E113" s="1227">
        <v>126.47</v>
      </c>
      <c r="F113" s="1228" t="s">
        <v>2902</v>
      </c>
      <c r="G113" s="1228"/>
      <c r="H113" s="1229" t="s">
        <v>2902</v>
      </c>
      <c r="I113" s="1230"/>
      <c r="J113" s="1229">
        <v>7.0000000000000007E-2</v>
      </c>
      <c r="K113" s="1231">
        <v>8.8529</v>
      </c>
      <c r="L113" s="1232">
        <v>135.3229</v>
      </c>
      <c r="M113" s="1228">
        <v>1</v>
      </c>
      <c r="N113" s="1153">
        <v>135.3229</v>
      </c>
      <c r="O113" s="1154" t="s">
        <v>2950</v>
      </c>
      <c r="P113" s="1155" t="s">
        <v>2951</v>
      </c>
      <c r="Q113" s="1141"/>
    </row>
    <row r="114" spans="1:17" s="670" customFormat="1" ht="51">
      <c r="A114" s="860" t="s">
        <v>2912</v>
      </c>
      <c r="B114" s="1149" t="s">
        <v>2675</v>
      </c>
      <c r="C114" s="1182" t="s">
        <v>2676</v>
      </c>
      <c r="D114" s="1182">
        <v>43599</v>
      </c>
      <c r="E114" s="1227">
        <v>150</v>
      </c>
      <c r="F114" s="1228" t="s">
        <v>2902</v>
      </c>
      <c r="G114" s="1228"/>
      <c r="H114" s="1229" t="s">
        <v>2902</v>
      </c>
      <c r="I114" s="1230"/>
      <c r="J114" s="1229">
        <v>7.0000000000000007E-2</v>
      </c>
      <c r="K114" s="1231">
        <v>10.500000000000002</v>
      </c>
      <c r="L114" s="1232">
        <v>160.5</v>
      </c>
      <c r="M114" s="1228">
        <v>1</v>
      </c>
      <c r="N114" s="1153">
        <v>160.5</v>
      </c>
      <c r="O114" s="1154" t="s">
        <v>2961</v>
      </c>
      <c r="P114" s="1155" t="s">
        <v>2962</v>
      </c>
      <c r="Q114" s="1141"/>
    </row>
    <row r="115" spans="1:17" s="670" customFormat="1" ht="12.75" customHeight="1">
      <c r="A115" s="861"/>
      <c r="B115" s="1150"/>
      <c r="C115" s="1150"/>
      <c r="D115" s="1228"/>
      <c r="E115" s="1233"/>
      <c r="F115" s="1228"/>
      <c r="G115" s="1228"/>
      <c r="H115" s="1228"/>
      <c r="I115" s="1228"/>
      <c r="J115" s="1228"/>
      <c r="K115" s="1228"/>
      <c r="L115" s="1234" t="s">
        <v>865</v>
      </c>
      <c r="M115" s="1235"/>
      <c r="N115" s="1178">
        <v>112.88</v>
      </c>
      <c r="O115" s="1180"/>
      <c r="P115" s="1236"/>
      <c r="Q115" s="1142"/>
    </row>
    <row r="116" spans="1:17" ht="31.5" customHeight="1">
      <c r="A116" s="1223" t="s">
        <v>2549</v>
      </c>
      <c r="B116" s="1224" t="s">
        <v>2620</v>
      </c>
      <c r="C116" s="1148" t="s">
        <v>2655</v>
      </c>
      <c r="D116" s="1225" t="s">
        <v>2618</v>
      </c>
      <c r="E116" s="1225"/>
      <c r="F116" s="1225"/>
      <c r="G116" s="1225"/>
      <c r="H116" s="1225"/>
      <c r="I116" s="1225"/>
      <c r="J116" s="1225"/>
      <c r="K116" s="1225"/>
      <c r="L116" s="1225"/>
      <c r="M116" s="1226" t="s">
        <v>54</v>
      </c>
      <c r="N116" s="1152">
        <v>433.35</v>
      </c>
      <c r="O116" s="1243" t="s">
        <v>2651</v>
      </c>
      <c r="P116" s="1243" t="s">
        <v>2652</v>
      </c>
      <c r="Q116" s="1140"/>
    </row>
    <row r="117" spans="1:17" s="670" customFormat="1" ht="25.5">
      <c r="A117" s="860" t="s">
        <v>2913</v>
      </c>
      <c r="B117" s="1149" t="s">
        <v>2619</v>
      </c>
      <c r="C117" s="1182" t="s">
        <v>2673</v>
      </c>
      <c r="D117" s="1182">
        <v>43516</v>
      </c>
      <c r="E117" s="1227">
        <v>650</v>
      </c>
      <c r="F117" s="1228" t="s">
        <v>2902</v>
      </c>
      <c r="G117" s="1228"/>
      <c r="H117" s="1229" t="s">
        <v>2902</v>
      </c>
      <c r="I117" s="1230"/>
      <c r="J117" s="1229">
        <v>7.0000000000000007E-2</v>
      </c>
      <c r="K117" s="1231">
        <v>45.500000000000007</v>
      </c>
      <c r="L117" s="1232">
        <v>695.5</v>
      </c>
      <c r="M117" s="1228">
        <v>1</v>
      </c>
      <c r="N117" s="1153">
        <v>695.5</v>
      </c>
      <c r="O117" s="1154" t="s">
        <v>2932</v>
      </c>
      <c r="P117" s="1155" t="s">
        <v>2963</v>
      </c>
      <c r="Q117" s="1141"/>
    </row>
    <row r="118" spans="1:17" s="670" customFormat="1" ht="38.25">
      <c r="A118" s="860" t="s">
        <v>2914</v>
      </c>
      <c r="B118" s="1149" t="s">
        <v>2620</v>
      </c>
      <c r="C118" s="1182" t="s">
        <v>2661</v>
      </c>
      <c r="D118" s="1182">
        <v>43516</v>
      </c>
      <c r="E118" s="1227">
        <v>405</v>
      </c>
      <c r="F118" s="1228" t="s">
        <v>2902</v>
      </c>
      <c r="G118" s="1228"/>
      <c r="H118" s="1229" t="s">
        <v>2902</v>
      </c>
      <c r="I118" s="1230"/>
      <c r="J118" s="1229">
        <v>7.0000000000000007E-2</v>
      </c>
      <c r="K118" s="1231">
        <v>28.35</v>
      </c>
      <c r="L118" s="1232">
        <v>433.35</v>
      </c>
      <c r="M118" s="1228">
        <v>1</v>
      </c>
      <c r="N118" s="1153">
        <v>433.35</v>
      </c>
      <c r="O118" s="1154" t="s">
        <v>2950</v>
      </c>
      <c r="P118" s="1155" t="s">
        <v>2951</v>
      </c>
      <c r="Q118" s="1141"/>
    </row>
    <row r="119" spans="1:17" s="670" customFormat="1" ht="25.5">
      <c r="A119" s="860" t="s">
        <v>2915</v>
      </c>
      <c r="B119" s="1149" t="s">
        <v>2638</v>
      </c>
      <c r="C119" s="1182" t="s">
        <v>2660</v>
      </c>
      <c r="D119" s="1182">
        <v>43599</v>
      </c>
      <c r="E119" s="1227">
        <v>620</v>
      </c>
      <c r="F119" s="1228" t="s">
        <v>2902</v>
      </c>
      <c r="G119" s="1228"/>
      <c r="H119" s="1229" t="s">
        <v>2902</v>
      </c>
      <c r="I119" s="1230"/>
      <c r="J119" s="1229">
        <v>7.0000000000000007E-2</v>
      </c>
      <c r="K119" s="1231">
        <v>43.400000000000006</v>
      </c>
      <c r="L119" s="1232">
        <v>663.4</v>
      </c>
      <c r="M119" s="1228">
        <v>1</v>
      </c>
      <c r="N119" s="1153">
        <v>663.4</v>
      </c>
      <c r="O119" s="1154" t="s">
        <v>2932</v>
      </c>
      <c r="P119" s="1155" t="s">
        <v>2954</v>
      </c>
      <c r="Q119" s="1141"/>
    </row>
    <row r="120" spans="1:17" s="670" customFormat="1" ht="12.75" customHeight="1">
      <c r="A120" s="861"/>
      <c r="B120" s="1150"/>
      <c r="C120" s="1150"/>
      <c r="D120" s="1228"/>
      <c r="E120" s="1233"/>
      <c r="F120" s="1228"/>
      <c r="G120" s="1228"/>
      <c r="H120" s="1228"/>
      <c r="I120" s="1228"/>
      <c r="J120" s="1228"/>
      <c r="K120" s="1228"/>
      <c r="L120" s="1234" t="s">
        <v>865</v>
      </c>
      <c r="M120" s="1235"/>
      <c r="N120" s="1178">
        <v>433.35</v>
      </c>
      <c r="O120" s="1241"/>
      <c r="P120" s="1242"/>
      <c r="Q120" s="1142"/>
    </row>
    <row r="121" spans="1:17" ht="31.5" customHeight="1">
      <c r="A121" s="1216" t="s">
        <v>2916</v>
      </c>
      <c r="B121" s="1217">
        <v>0</v>
      </c>
      <c r="C121" s="1218"/>
      <c r="D121" s="1219">
        <v>0</v>
      </c>
      <c r="E121" s="1219"/>
      <c r="F121" s="1219"/>
      <c r="G121" s="1219"/>
      <c r="H121" s="1219"/>
      <c r="I121" s="1219"/>
      <c r="J121" s="1219"/>
      <c r="K121" s="1219"/>
      <c r="L121" s="1219"/>
      <c r="M121" s="1220" t="s">
        <v>53</v>
      </c>
      <c r="N121" s="1221">
        <v>1300.05</v>
      </c>
      <c r="O121" s="1140"/>
      <c r="P121" s="1140"/>
      <c r="Q121" s="1140"/>
    </row>
    <row r="122" spans="1:17" s="670" customFormat="1" ht="12.75" customHeight="1">
      <c r="A122" s="860" t="s">
        <v>2917</v>
      </c>
      <c r="B122" s="1149">
        <v>0</v>
      </c>
      <c r="C122" s="1149"/>
      <c r="D122" s="1182">
        <v>43497</v>
      </c>
      <c r="E122" s="1227">
        <v>1379.99</v>
      </c>
      <c r="F122" s="1228" t="s">
        <v>2902</v>
      </c>
      <c r="G122" s="1228"/>
      <c r="H122" s="1229" t="s">
        <v>2902</v>
      </c>
      <c r="I122" s="1230"/>
      <c r="J122" s="1229">
        <v>7.0000000000000007E-2</v>
      </c>
      <c r="K122" s="1231">
        <v>96.599300000000014</v>
      </c>
      <c r="L122" s="1232">
        <v>1476.5893000000001</v>
      </c>
      <c r="M122" s="1228">
        <v>1</v>
      </c>
      <c r="N122" s="1438">
        <v>1476.5893000000001</v>
      </c>
      <c r="O122" s="1141"/>
      <c r="P122" s="1141"/>
      <c r="Q122" s="1141"/>
    </row>
    <row r="123" spans="1:17" s="670" customFormat="1" ht="12.75" customHeight="1">
      <c r="A123" s="860" t="s">
        <v>2918</v>
      </c>
      <c r="B123" s="1149">
        <v>0</v>
      </c>
      <c r="C123" s="1149"/>
      <c r="D123" s="1182">
        <v>43497</v>
      </c>
      <c r="E123" s="1227">
        <v>1215</v>
      </c>
      <c r="F123" s="1228" t="s">
        <v>2902</v>
      </c>
      <c r="G123" s="1228"/>
      <c r="H123" s="1229" t="s">
        <v>2902</v>
      </c>
      <c r="I123" s="1230"/>
      <c r="J123" s="1229">
        <v>7.0000000000000007E-2</v>
      </c>
      <c r="K123" s="1231">
        <v>85.050000000000011</v>
      </c>
      <c r="L123" s="1232">
        <v>1300.05</v>
      </c>
      <c r="M123" s="1228">
        <v>1</v>
      </c>
      <c r="N123" s="1438">
        <v>1300.05</v>
      </c>
      <c r="O123" s="1141"/>
      <c r="P123" s="1141"/>
      <c r="Q123" s="1141"/>
    </row>
    <row r="124" spans="1:17" s="670" customFormat="1" ht="12.75" customHeight="1">
      <c r="A124" s="860" t="s">
        <v>2919</v>
      </c>
      <c r="B124" s="1149">
        <v>0</v>
      </c>
      <c r="C124" s="1149"/>
      <c r="D124" s="1182">
        <v>43497</v>
      </c>
      <c r="E124" s="1227">
        <v>1373.99</v>
      </c>
      <c r="F124" s="1228" t="s">
        <v>2902</v>
      </c>
      <c r="G124" s="1228"/>
      <c r="H124" s="1229" t="s">
        <v>2902</v>
      </c>
      <c r="I124" s="1230"/>
      <c r="J124" s="1229">
        <v>7.0000000000000007E-2</v>
      </c>
      <c r="K124" s="1231">
        <v>96.179300000000012</v>
      </c>
      <c r="L124" s="1232">
        <v>1470.1693</v>
      </c>
      <c r="M124" s="1228">
        <v>1</v>
      </c>
      <c r="N124" s="1438">
        <v>1470.1693</v>
      </c>
      <c r="O124" s="1141"/>
      <c r="P124" s="1141"/>
      <c r="Q124" s="1141"/>
    </row>
    <row r="125" spans="1:17" s="670" customFormat="1" ht="12.75" customHeight="1">
      <c r="A125" s="861"/>
      <c r="B125" s="1150"/>
      <c r="C125" s="1150"/>
      <c r="D125" s="1228"/>
      <c r="E125" s="1233"/>
      <c r="F125" s="1228"/>
      <c r="G125" s="1228"/>
      <c r="H125" s="1228"/>
      <c r="I125" s="1228"/>
      <c r="J125" s="1228"/>
      <c r="K125" s="1228"/>
      <c r="L125" s="1234" t="s">
        <v>865</v>
      </c>
      <c r="M125" s="1235"/>
      <c r="N125" s="1437">
        <v>1300.05</v>
      </c>
      <c r="O125" s="1142"/>
      <c r="P125" s="1142"/>
      <c r="Q125" s="1142"/>
    </row>
    <row r="126" spans="1:17" ht="31.5" customHeight="1">
      <c r="A126" s="1223" t="s">
        <v>2920</v>
      </c>
      <c r="B126" s="1224">
        <v>0</v>
      </c>
      <c r="C126" s="1148"/>
      <c r="D126" s="1225">
        <v>0</v>
      </c>
      <c r="E126" s="1225"/>
      <c r="F126" s="1225"/>
      <c r="G126" s="1225"/>
      <c r="H126" s="1225"/>
      <c r="I126" s="1225"/>
      <c r="J126" s="1225"/>
      <c r="K126" s="1225"/>
      <c r="L126" s="1225"/>
      <c r="M126" s="1226" t="s">
        <v>55</v>
      </c>
      <c r="N126" s="1439">
        <v>1300.05</v>
      </c>
      <c r="O126" s="1140"/>
      <c r="P126" s="1140"/>
      <c r="Q126" s="1140"/>
    </row>
    <row r="127" spans="1:17" s="670" customFormat="1" ht="12.75" customHeight="1">
      <c r="A127" s="860" t="s">
        <v>2921</v>
      </c>
      <c r="B127" s="1149">
        <v>0</v>
      </c>
      <c r="C127" s="1149"/>
      <c r="D127" s="1182">
        <v>43497</v>
      </c>
      <c r="E127" s="1227">
        <v>1379.99</v>
      </c>
      <c r="F127" s="1228" t="s">
        <v>2902</v>
      </c>
      <c r="G127" s="1228"/>
      <c r="H127" s="1229" t="s">
        <v>2902</v>
      </c>
      <c r="I127" s="1230"/>
      <c r="J127" s="1229">
        <v>7.0000000000000007E-2</v>
      </c>
      <c r="K127" s="1231">
        <v>96.599300000000014</v>
      </c>
      <c r="L127" s="1232">
        <v>1476.5893000000001</v>
      </c>
      <c r="M127" s="1228">
        <v>1</v>
      </c>
      <c r="N127" s="1438">
        <v>1476.5893000000001</v>
      </c>
      <c r="O127" s="1141"/>
      <c r="P127" s="1141"/>
      <c r="Q127" s="1141"/>
    </row>
    <row r="128" spans="1:17" s="670" customFormat="1" ht="12.75" customHeight="1">
      <c r="A128" s="860" t="s">
        <v>2922</v>
      </c>
      <c r="B128" s="1149">
        <v>0</v>
      </c>
      <c r="C128" s="1149"/>
      <c r="D128" s="1182">
        <v>43497</v>
      </c>
      <c r="E128" s="1227">
        <v>1215</v>
      </c>
      <c r="F128" s="1228" t="s">
        <v>2902</v>
      </c>
      <c r="G128" s="1228"/>
      <c r="H128" s="1229" t="s">
        <v>2902</v>
      </c>
      <c r="I128" s="1230"/>
      <c r="J128" s="1229">
        <v>7.0000000000000007E-2</v>
      </c>
      <c r="K128" s="1231">
        <v>85.050000000000011</v>
      </c>
      <c r="L128" s="1232">
        <v>1300.05</v>
      </c>
      <c r="M128" s="1228">
        <v>1</v>
      </c>
      <c r="N128" s="1438">
        <v>1300.05</v>
      </c>
      <c r="O128" s="1141"/>
      <c r="P128" s="1141"/>
      <c r="Q128" s="1141"/>
    </row>
    <row r="129" spans="1:17" s="670" customFormat="1" ht="12.75" customHeight="1">
      <c r="A129" s="860" t="s">
        <v>2923</v>
      </c>
      <c r="B129" s="1149">
        <v>0</v>
      </c>
      <c r="C129" s="1149"/>
      <c r="D129" s="1182">
        <v>43497</v>
      </c>
      <c r="E129" s="1227">
        <v>1373.99</v>
      </c>
      <c r="F129" s="1228" t="s">
        <v>2902</v>
      </c>
      <c r="G129" s="1228"/>
      <c r="H129" s="1229" t="s">
        <v>2902</v>
      </c>
      <c r="I129" s="1230"/>
      <c r="J129" s="1229">
        <v>7.0000000000000007E-2</v>
      </c>
      <c r="K129" s="1231">
        <v>96.179300000000012</v>
      </c>
      <c r="L129" s="1232">
        <v>1470.1693</v>
      </c>
      <c r="M129" s="1228">
        <v>1</v>
      </c>
      <c r="N129" s="1438">
        <v>1470.1693</v>
      </c>
      <c r="O129" s="1141"/>
      <c r="P129" s="1141"/>
      <c r="Q129" s="1141"/>
    </row>
    <row r="130" spans="1:17" s="670" customFormat="1" ht="12.75" customHeight="1">
      <c r="A130" s="861"/>
      <c r="B130" s="1150"/>
      <c r="C130" s="1150"/>
      <c r="D130" s="1228"/>
      <c r="E130" s="1233"/>
      <c r="F130" s="1228"/>
      <c r="G130" s="1228"/>
      <c r="H130" s="1228"/>
      <c r="I130" s="1228"/>
      <c r="J130" s="1228"/>
      <c r="K130" s="1228"/>
      <c r="L130" s="1234" t="s">
        <v>865</v>
      </c>
      <c r="M130" s="1235"/>
      <c r="N130" s="1437">
        <v>1300.05</v>
      </c>
      <c r="O130" s="1142"/>
      <c r="P130" s="1142"/>
      <c r="Q130" s="1142"/>
    </row>
    <row r="131" spans="1:17" ht="31.5" customHeight="1">
      <c r="A131" s="1223" t="s">
        <v>2924</v>
      </c>
      <c r="B131" s="1224">
        <v>0</v>
      </c>
      <c r="C131" s="1148"/>
      <c r="D131" s="1225">
        <v>0</v>
      </c>
      <c r="E131" s="1225"/>
      <c r="F131" s="1225"/>
      <c r="G131" s="1225"/>
      <c r="H131" s="1225"/>
      <c r="I131" s="1225"/>
      <c r="J131" s="1225"/>
      <c r="K131" s="1225"/>
      <c r="L131" s="1225"/>
      <c r="M131" s="1226" t="s">
        <v>55</v>
      </c>
      <c r="N131" s="1439">
        <v>1300.05</v>
      </c>
      <c r="O131" s="1140"/>
      <c r="P131" s="1140"/>
      <c r="Q131" s="1140"/>
    </row>
    <row r="132" spans="1:17" s="670" customFormat="1" ht="12.75" customHeight="1">
      <c r="A132" s="860" t="s">
        <v>2925</v>
      </c>
      <c r="B132" s="1149">
        <v>0</v>
      </c>
      <c r="C132" s="1149"/>
      <c r="D132" s="1182">
        <v>43497</v>
      </c>
      <c r="E132" s="1227">
        <v>1379.99</v>
      </c>
      <c r="F132" s="1228" t="s">
        <v>2902</v>
      </c>
      <c r="G132" s="1228"/>
      <c r="H132" s="1229" t="s">
        <v>2902</v>
      </c>
      <c r="I132" s="1230"/>
      <c r="J132" s="1229">
        <v>7.0000000000000007E-2</v>
      </c>
      <c r="K132" s="1231">
        <v>96.599300000000014</v>
      </c>
      <c r="L132" s="1232">
        <v>1476.5893000000001</v>
      </c>
      <c r="M132" s="1228">
        <v>1</v>
      </c>
      <c r="N132" s="1438">
        <v>1476.5893000000001</v>
      </c>
      <c r="O132" s="1141"/>
      <c r="P132" s="1141"/>
      <c r="Q132" s="1141"/>
    </row>
    <row r="133" spans="1:17" s="670" customFormat="1" ht="12.75" customHeight="1">
      <c r="A133" s="860" t="s">
        <v>2926</v>
      </c>
      <c r="B133" s="1149">
        <v>0</v>
      </c>
      <c r="C133" s="1149"/>
      <c r="D133" s="1182">
        <v>43497</v>
      </c>
      <c r="E133" s="1227">
        <v>1215</v>
      </c>
      <c r="F133" s="1228" t="s">
        <v>2902</v>
      </c>
      <c r="G133" s="1228"/>
      <c r="H133" s="1229" t="s">
        <v>2902</v>
      </c>
      <c r="I133" s="1230"/>
      <c r="J133" s="1229">
        <v>7.0000000000000007E-2</v>
      </c>
      <c r="K133" s="1231">
        <v>85.050000000000011</v>
      </c>
      <c r="L133" s="1232">
        <v>1300.05</v>
      </c>
      <c r="M133" s="1228">
        <v>1</v>
      </c>
      <c r="N133" s="1438">
        <v>1300.05</v>
      </c>
      <c r="O133" s="1141"/>
      <c r="P133" s="1141"/>
      <c r="Q133" s="1141"/>
    </row>
    <row r="134" spans="1:17" s="670" customFormat="1" ht="12.75" customHeight="1">
      <c r="A134" s="860" t="s">
        <v>2927</v>
      </c>
      <c r="B134" s="1149">
        <v>0</v>
      </c>
      <c r="C134" s="1149"/>
      <c r="D134" s="1182">
        <v>43497</v>
      </c>
      <c r="E134" s="1227">
        <v>1373.99</v>
      </c>
      <c r="F134" s="1228" t="s">
        <v>2902</v>
      </c>
      <c r="G134" s="1228"/>
      <c r="H134" s="1229" t="s">
        <v>2902</v>
      </c>
      <c r="I134" s="1230"/>
      <c r="J134" s="1229">
        <v>7.0000000000000007E-2</v>
      </c>
      <c r="K134" s="1231">
        <v>96.179300000000012</v>
      </c>
      <c r="L134" s="1232">
        <v>1470.1693</v>
      </c>
      <c r="M134" s="1228">
        <v>1</v>
      </c>
      <c r="N134" s="1438">
        <v>1470.1693</v>
      </c>
      <c r="O134" s="1141"/>
      <c r="P134" s="1141"/>
      <c r="Q134" s="1141"/>
    </row>
    <row r="135" spans="1:17" s="670" customFormat="1" ht="12.75" customHeight="1">
      <c r="A135" s="861"/>
      <c r="B135" s="1150"/>
      <c r="C135" s="1150"/>
      <c r="D135" s="1228"/>
      <c r="E135" s="1233"/>
      <c r="F135" s="1228"/>
      <c r="G135" s="1228"/>
      <c r="H135" s="1228"/>
      <c r="I135" s="1228"/>
      <c r="J135" s="1228"/>
      <c r="K135" s="1228"/>
      <c r="L135" s="1234" t="s">
        <v>865</v>
      </c>
      <c r="M135" s="1235"/>
      <c r="N135" s="1437">
        <v>1300.05</v>
      </c>
      <c r="O135" s="1142"/>
      <c r="P135" s="1142"/>
      <c r="Q135" s="1142"/>
    </row>
    <row r="136" spans="1:17" ht="31.5" customHeight="1">
      <c r="A136" s="1223" t="s">
        <v>2928</v>
      </c>
      <c r="B136" s="1224">
        <v>0</v>
      </c>
      <c r="C136" s="1148"/>
      <c r="D136" s="1225">
        <v>0</v>
      </c>
      <c r="E136" s="1225"/>
      <c r="F136" s="1225"/>
      <c r="G136" s="1225"/>
      <c r="H136" s="1225"/>
      <c r="I136" s="1225"/>
      <c r="J136" s="1225"/>
      <c r="K136" s="1225"/>
      <c r="L136" s="1225"/>
      <c r="M136" s="1226" t="s">
        <v>55</v>
      </c>
      <c r="N136" s="1439">
        <v>1300.05</v>
      </c>
      <c r="O136" s="1140"/>
      <c r="P136" s="1140"/>
      <c r="Q136" s="1140"/>
    </row>
    <row r="137" spans="1:17" s="670" customFormat="1" ht="12.75" customHeight="1">
      <c r="A137" s="860" t="s">
        <v>2929</v>
      </c>
      <c r="B137" s="1149">
        <v>0</v>
      </c>
      <c r="C137" s="1149"/>
      <c r="D137" s="1182">
        <v>43497</v>
      </c>
      <c r="E137" s="1227">
        <v>1379.99</v>
      </c>
      <c r="F137" s="1228" t="s">
        <v>2902</v>
      </c>
      <c r="G137" s="1228"/>
      <c r="H137" s="1229" t="s">
        <v>2902</v>
      </c>
      <c r="I137" s="1230"/>
      <c r="J137" s="1229">
        <v>7.0000000000000007E-2</v>
      </c>
      <c r="K137" s="1231">
        <v>96.599300000000014</v>
      </c>
      <c r="L137" s="1232">
        <v>1476.5893000000001</v>
      </c>
      <c r="M137" s="1228">
        <v>1</v>
      </c>
      <c r="N137" s="1438">
        <v>1476.5893000000001</v>
      </c>
      <c r="O137" s="1141"/>
      <c r="P137" s="1141"/>
      <c r="Q137" s="1141"/>
    </row>
    <row r="138" spans="1:17" s="670" customFormat="1" ht="12.75" customHeight="1">
      <c r="A138" s="860" t="s">
        <v>2930</v>
      </c>
      <c r="B138" s="1149">
        <v>0</v>
      </c>
      <c r="C138" s="1149"/>
      <c r="D138" s="1182">
        <v>43497</v>
      </c>
      <c r="E138" s="1227">
        <v>1215</v>
      </c>
      <c r="F138" s="1228" t="s">
        <v>2902</v>
      </c>
      <c r="G138" s="1228"/>
      <c r="H138" s="1229" t="s">
        <v>2902</v>
      </c>
      <c r="I138" s="1230"/>
      <c r="J138" s="1229">
        <v>7.0000000000000007E-2</v>
      </c>
      <c r="K138" s="1231">
        <v>85.050000000000011</v>
      </c>
      <c r="L138" s="1232">
        <v>1300.05</v>
      </c>
      <c r="M138" s="1228">
        <v>1</v>
      </c>
      <c r="N138" s="1438">
        <v>1300.05</v>
      </c>
      <c r="O138" s="1141"/>
      <c r="P138" s="1141"/>
      <c r="Q138" s="1141"/>
    </row>
    <row r="139" spans="1:17" s="670" customFormat="1" ht="12.75" customHeight="1">
      <c r="A139" s="860" t="s">
        <v>2931</v>
      </c>
      <c r="B139" s="1149">
        <v>0</v>
      </c>
      <c r="C139" s="1149"/>
      <c r="D139" s="1182">
        <v>43497</v>
      </c>
      <c r="E139" s="1227">
        <v>1373.99</v>
      </c>
      <c r="F139" s="1228" t="s">
        <v>2902</v>
      </c>
      <c r="G139" s="1228"/>
      <c r="H139" s="1229" t="s">
        <v>2902</v>
      </c>
      <c r="I139" s="1230"/>
      <c r="J139" s="1229">
        <v>7.0000000000000007E-2</v>
      </c>
      <c r="K139" s="1231">
        <v>96.179300000000012</v>
      </c>
      <c r="L139" s="1232">
        <v>1470.1693</v>
      </c>
      <c r="M139" s="1228">
        <v>1</v>
      </c>
      <c r="N139" s="1438">
        <v>1470.1693</v>
      </c>
      <c r="O139" s="1141"/>
      <c r="P139" s="1141"/>
      <c r="Q139" s="1141"/>
    </row>
    <row r="140" spans="1:17" s="670" customFormat="1" ht="12.75" customHeight="1">
      <c r="A140" s="861"/>
      <c r="B140" s="1150"/>
      <c r="C140" s="1150"/>
      <c r="D140" s="1228"/>
      <c r="E140" s="1233"/>
      <c r="F140" s="1228"/>
      <c r="G140" s="1228"/>
      <c r="H140" s="1228"/>
      <c r="I140" s="1228"/>
      <c r="J140" s="1228"/>
      <c r="K140" s="1228"/>
      <c r="L140" s="1234" t="s">
        <v>865</v>
      </c>
      <c r="M140" s="1235"/>
      <c r="N140" s="1437">
        <v>1300.05</v>
      </c>
      <c r="O140" s="1142"/>
      <c r="P140" s="1142"/>
      <c r="Q140" s="1142"/>
    </row>
  </sheetData>
  <autoFilter ref="A1:N45"/>
  <mergeCells count="10">
    <mergeCell ref="D26:L26"/>
    <mergeCell ref="A2:N2"/>
    <mergeCell ref="A3:N3"/>
    <mergeCell ref="A6:P6"/>
    <mergeCell ref="A8:P8"/>
    <mergeCell ref="F10:G10"/>
    <mergeCell ref="H10:I10"/>
    <mergeCell ref="J10:K10"/>
    <mergeCell ref="O10:O11"/>
    <mergeCell ref="P10:P11"/>
  </mergeCells>
  <printOptions horizontalCentered="1"/>
  <pageMargins left="0.51181102362204722" right="0.51181102362204722" top="0.78740157480314965" bottom="0.78740157480314965" header="0.31496062992125984" footer="0.31496062992125984"/>
  <pageSetup paperSize="9" scale="52" fitToHeight="0" orientation="landscape" r:id="rId1"/>
  <rowBreaks count="2" manualBreakCount="2">
    <brk id="50" max="15" man="1"/>
    <brk id="95"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0"/>
  <sheetViews>
    <sheetView workbookViewId="0"/>
  </sheetViews>
  <sheetFormatPr defaultRowHeight="15"/>
  <cols>
    <col min="1" max="1" width="78.85546875" customWidth="1"/>
    <col min="2" max="2" width="74.5703125" style="262" customWidth="1"/>
    <col min="3" max="3" width="38.5703125" bestFit="1" customWidth="1"/>
    <col min="4" max="4" width="131.28515625" customWidth="1"/>
    <col min="6" max="6" width="15.42578125" customWidth="1"/>
    <col min="7" max="7" width="15.85546875" customWidth="1"/>
    <col min="8" max="8" width="19" bestFit="1" customWidth="1"/>
    <col min="9" max="9" width="26.42578125" bestFit="1" customWidth="1"/>
    <col min="10" max="10" width="23" bestFit="1" customWidth="1"/>
    <col min="11" max="11" width="13" customWidth="1"/>
    <col min="12" max="12" width="13.5703125" customWidth="1"/>
    <col min="14" max="14" width="12.5703125" style="262" bestFit="1" customWidth="1"/>
    <col min="15" max="15" width="12.28515625" bestFit="1" customWidth="1"/>
    <col min="16" max="16" width="3.7109375" bestFit="1" customWidth="1"/>
    <col min="18" max="18" width="21.85546875" bestFit="1" customWidth="1"/>
    <col min="19" max="19" width="13.5703125" bestFit="1" customWidth="1"/>
    <col min="20" max="20" width="15.5703125" bestFit="1" customWidth="1"/>
    <col min="21" max="21" width="26.28515625" bestFit="1" customWidth="1"/>
    <col min="22" max="22" width="7.140625" bestFit="1" customWidth="1"/>
    <col min="23" max="23" width="13" bestFit="1" customWidth="1"/>
  </cols>
  <sheetData>
    <row r="1" spans="1:24" ht="23.25">
      <c r="R1" s="344" t="s">
        <v>354</v>
      </c>
      <c r="S1" s="344" t="s">
        <v>91</v>
      </c>
      <c r="T1" s="344" t="s">
        <v>321</v>
      </c>
      <c r="U1" s="344"/>
    </row>
    <row r="2" spans="1:24" ht="23.25">
      <c r="R2" s="364">
        <f>J190</f>
        <v>776.22570000000007</v>
      </c>
      <c r="S2" s="364">
        <f>J144</f>
        <v>89.936000000000007</v>
      </c>
      <c r="T2" s="364">
        <f>J102+J95+J84+J77+J48</f>
        <v>866.16169999999988</v>
      </c>
      <c r="U2" s="365" t="b">
        <f>T2=(R2+S2)</f>
        <v>1</v>
      </c>
    </row>
    <row r="5" spans="1:24" s="342" customFormat="1" ht="28.5" customHeight="1">
      <c r="A5" s="330" t="s">
        <v>328</v>
      </c>
      <c r="B5" s="331" t="s">
        <v>316</v>
      </c>
      <c r="C5" s="332"/>
      <c r="D5" s="333" t="s">
        <v>341</v>
      </c>
      <c r="E5" s="334"/>
      <c r="F5" s="335"/>
      <c r="G5" s="336"/>
      <c r="H5" s="337" t="s">
        <v>350</v>
      </c>
      <c r="I5" s="337" t="s">
        <v>348</v>
      </c>
      <c r="J5" s="337" t="s">
        <v>349</v>
      </c>
      <c r="K5" s="338"/>
      <c r="L5" s="338"/>
      <c r="M5" s="339"/>
      <c r="N5" s="340" t="s">
        <v>328</v>
      </c>
      <c r="O5" s="340" t="s">
        <v>316</v>
      </c>
      <c r="P5" s="341" t="s">
        <v>183</v>
      </c>
      <c r="Q5" s="340"/>
      <c r="R5" s="340" t="str">
        <f>MID(N6,1,1)</f>
        <v>R</v>
      </c>
      <c r="S5" s="340"/>
      <c r="T5" s="340"/>
      <c r="U5" s="340"/>
      <c r="V5" s="340"/>
      <c r="X5" s="343" t="str">
        <f>IF(C5="sinapi","ok",IF(C5="orse","ok",IF(P5="título","título",IF(P5="intertítulo","intertítulo",""))))</f>
        <v/>
      </c>
    </row>
    <row r="6" spans="1:24" s="277" customFormat="1" ht="28.5" customHeight="1">
      <c r="A6" s="290" t="str">
        <f>IF(MID(N6,1,1)="R","RECUPERAR",VLOOKUP(N6,#REF!,2,FALSE))</f>
        <v>RECUPERAR</v>
      </c>
      <c r="B6" s="291" t="e">
        <f>IF(MID(N6,1,1)="R",VLOOKUP(O6,#REF!,2,FALSE),VLOOKUP(O6,#REF!,2,FALSE))</f>
        <v>#REF!</v>
      </c>
      <c r="C6" s="280"/>
      <c r="D6" s="292" t="s">
        <v>215</v>
      </c>
      <c r="E6" s="281"/>
      <c r="F6" s="282"/>
      <c r="G6" s="283">
        <v>31.37</v>
      </c>
      <c r="H6" s="283">
        <v>2.67</v>
      </c>
      <c r="I6" s="283">
        <f>IF(MID(N6,1,1)="r",1.6,IF(VLOOKUP(B6,#REF!,3,FALSE)="TETO",H6,VLOOKUP(B6,#REF!,3,FALSE)))</f>
        <v>1.6</v>
      </c>
      <c r="J6" s="283">
        <f>H6-I6</f>
        <v>1.0699999999999998</v>
      </c>
      <c r="K6" s="284"/>
      <c r="L6" s="284"/>
      <c r="M6" s="285"/>
      <c r="N6" s="286" t="s">
        <v>380</v>
      </c>
      <c r="O6" s="287">
        <v>2</v>
      </c>
      <c r="P6" s="276"/>
      <c r="Q6" s="287" t="s">
        <v>340</v>
      </c>
      <c r="R6" s="287"/>
      <c r="S6" s="287"/>
      <c r="T6" s="287"/>
      <c r="U6" s="287"/>
      <c r="V6" s="287"/>
      <c r="X6" s="288"/>
    </row>
    <row r="7" spans="1:24" s="277" customFormat="1" ht="28.5" customHeight="1">
      <c r="A7" s="290" t="str">
        <f>IF(MID(N7,1,1)="R","RECUPERAR",VLOOKUP(N7,#REF!,2,FALSE))</f>
        <v>RECUPERAR</v>
      </c>
      <c r="B7" s="291" t="e">
        <f>IF(MID(N7,1,1)="R",VLOOKUP(O7,#REF!,2,FALSE),VLOOKUP(O7,#REF!,2,FALSE))</f>
        <v>#REF!</v>
      </c>
      <c r="C7" s="280"/>
      <c r="D7" s="292" t="s">
        <v>216</v>
      </c>
      <c r="E7" s="281"/>
      <c r="F7" s="282"/>
      <c r="G7" s="283">
        <v>31.3</v>
      </c>
      <c r="H7" s="283">
        <v>2.67</v>
      </c>
      <c r="I7" s="283">
        <f>IF(MID(N7,1,1)="r",1.6,IF(VLOOKUP(B7,#REF!,3,FALSE)="TETO",H7,VLOOKUP(B7,#REF!,3,FALSE)))</f>
        <v>1.6</v>
      </c>
      <c r="J7" s="283">
        <f t="shared" ref="J7:J35" si="0">H7-I7</f>
        <v>1.0699999999999998</v>
      </c>
      <c r="K7" s="284"/>
      <c r="L7" s="284"/>
      <c r="M7" s="285"/>
      <c r="N7" s="286" t="s">
        <v>380</v>
      </c>
      <c r="O7" s="287">
        <v>2</v>
      </c>
      <c r="P7" s="289"/>
      <c r="Q7" s="287"/>
      <c r="R7" s="287"/>
      <c r="S7" s="287"/>
      <c r="T7" s="287"/>
      <c r="U7" s="287"/>
      <c r="V7" s="287"/>
      <c r="X7" s="288"/>
    </row>
    <row r="8" spans="1:24" s="277" customFormat="1" ht="28.5" customHeight="1">
      <c r="A8" s="290" t="str">
        <f>IF(MID(N8,1,1)="R","RECUPERAR",VLOOKUP(N8,#REF!,2,FALSE))</f>
        <v>RECUPERAR</v>
      </c>
      <c r="B8" s="291" t="e">
        <f>IF(MID(N8,1,1)="R",VLOOKUP(O8,#REF!,2,FALSE),VLOOKUP(O8,#REF!,2,FALSE))</f>
        <v>#REF!</v>
      </c>
      <c r="C8" s="280"/>
      <c r="D8" s="292" t="s">
        <v>217</v>
      </c>
      <c r="E8" s="281"/>
      <c r="F8" s="282"/>
      <c r="G8" s="283">
        <v>31.46</v>
      </c>
      <c r="H8" s="283">
        <v>2.67</v>
      </c>
      <c r="I8" s="283">
        <f>IF(MID(N8,1,1)="r",1.6,IF(VLOOKUP(B8,#REF!,3,FALSE)="TETO",H8,VLOOKUP(B8,#REF!,3,FALSE)))</f>
        <v>1.6</v>
      </c>
      <c r="J8" s="283">
        <f t="shared" si="0"/>
        <v>1.0699999999999998</v>
      </c>
      <c r="K8" s="284"/>
      <c r="L8" s="284"/>
      <c r="M8" s="285"/>
      <c r="N8" s="286" t="s">
        <v>380</v>
      </c>
      <c r="O8" s="287">
        <v>2</v>
      </c>
      <c r="P8" s="276" t="s">
        <v>183</v>
      </c>
      <c r="Q8" s="287"/>
      <c r="R8" s="287"/>
      <c r="S8" s="287"/>
      <c r="T8" s="287"/>
      <c r="U8" s="287"/>
      <c r="V8" s="287"/>
      <c r="X8" s="288" t="str">
        <f t="shared" ref="X8:X33" si="1">IF(C8="sinapi","ok",IF(C8="orse","ok",IF(P8="título","título",IF(P8="intertítulo","intertítulo",""))))</f>
        <v/>
      </c>
    </row>
    <row r="9" spans="1:24" s="277" customFormat="1" ht="23.25">
      <c r="A9" s="290" t="str">
        <f>IF(MID(N9,1,1)="R","RECUPERAR",VLOOKUP(N9,#REF!,2,FALSE))</f>
        <v>RECUPERAR</v>
      </c>
      <c r="B9" s="291" t="e">
        <f>IF(MID(N9,1,1)="R",VLOOKUP(O9,#REF!,2,FALSE),VLOOKUP(O9,#REF!,2,FALSE))</f>
        <v>#REF!</v>
      </c>
      <c r="C9" s="280"/>
      <c r="D9" s="292" t="s">
        <v>218</v>
      </c>
      <c r="E9" s="281"/>
      <c r="F9" s="282"/>
      <c r="G9" s="283">
        <v>31.38</v>
      </c>
      <c r="H9" s="283">
        <v>2.67</v>
      </c>
      <c r="I9" s="283">
        <f>IF(MID(N9,1,1)="r",1.6,IF(VLOOKUP(B9,#REF!,3,FALSE)="TETO",H9,VLOOKUP(B9,#REF!,3,FALSE)))</f>
        <v>1.6</v>
      </c>
      <c r="J9" s="283">
        <f t="shared" si="0"/>
        <v>1.0699999999999998</v>
      </c>
      <c r="K9" s="284"/>
      <c r="L9" s="284"/>
      <c r="M9" s="285"/>
      <c r="N9" s="286" t="s">
        <v>380</v>
      </c>
      <c r="O9" s="287">
        <v>2</v>
      </c>
      <c r="P9" s="276" t="s">
        <v>183</v>
      </c>
      <c r="Q9" s="287"/>
      <c r="R9" s="287"/>
      <c r="S9" s="287"/>
      <c r="T9" s="287"/>
      <c r="U9" s="287"/>
      <c r="V9" s="287"/>
      <c r="X9" s="288" t="str">
        <f t="shared" si="1"/>
        <v/>
      </c>
    </row>
    <row r="10" spans="1:24" s="277" customFormat="1" ht="28.5" customHeight="1">
      <c r="A10" s="290" t="str">
        <f>IF(MID(N10,1,1)="R","RECUPERAR",VLOOKUP(N10,#REF!,2,FALSE))</f>
        <v>RECUPERAR</v>
      </c>
      <c r="B10" s="291" t="e">
        <f>IF(MID(N10,1,1)="R",VLOOKUP(O10,#REF!,2,FALSE),VLOOKUP(O10,#REF!,2,FALSE))</f>
        <v>#REF!</v>
      </c>
      <c r="C10" s="280"/>
      <c r="D10" s="292" t="s">
        <v>219</v>
      </c>
      <c r="E10" s="281"/>
      <c r="F10" s="282"/>
      <c r="G10" s="283">
        <v>31.42</v>
      </c>
      <c r="H10" s="283">
        <v>2.67</v>
      </c>
      <c r="I10" s="283">
        <f>IF(MID(N10,1,1)="r",1.6,IF(VLOOKUP(B10,#REF!,3,FALSE)="TETO",H10,VLOOKUP(B10,#REF!,3,FALSE)))</f>
        <v>1.6</v>
      </c>
      <c r="J10" s="283">
        <f t="shared" si="0"/>
        <v>1.0699999999999998</v>
      </c>
      <c r="K10" s="284"/>
      <c r="L10" s="284"/>
      <c r="M10" s="285"/>
      <c r="N10" s="286" t="s">
        <v>380</v>
      </c>
      <c r="O10" s="287">
        <v>2</v>
      </c>
      <c r="P10" s="276" t="s">
        <v>183</v>
      </c>
      <c r="Q10" s="287"/>
      <c r="R10" s="287"/>
      <c r="S10" s="287"/>
      <c r="T10" s="287"/>
      <c r="U10" s="287"/>
      <c r="V10" s="287"/>
      <c r="X10" s="288" t="str">
        <f>IF(C10="sinapi","ok",IF(C10="orse","ok",IF(P10="título","título",IF(P10="intertítulo","intertítulo",""))))</f>
        <v/>
      </c>
    </row>
    <row r="11" spans="1:24" s="277" customFormat="1" ht="28.5" customHeight="1">
      <c r="A11" s="290" t="str">
        <f>IF(MID(N11,1,1)="R","RECUPERAR",VLOOKUP(N11,#REF!,2,FALSE))</f>
        <v>RECUPERAR</v>
      </c>
      <c r="B11" s="291" t="e">
        <f>IF(MID(N11,1,1)="R",VLOOKUP(O11,#REF!,2,FALSE),VLOOKUP(O11,#REF!,2,FALSE))</f>
        <v>#REF!</v>
      </c>
      <c r="C11" s="280"/>
      <c r="D11" s="292" t="s">
        <v>220</v>
      </c>
      <c r="E11" s="281"/>
      <c r="F11" s="282"/>
      <c r="G11" s="283">
        <v>31.36</v>
      </c>
      <c r="H11" s="283">
        <v>2.67</v>
      </c>
      <c r="I11" s="283">
        <f>IF(MID(N11,1,1)="r",1.6,IF(VLOOKUP(B11,#REF!,3,FALSE)="TETO",H11,VLOOKUP(B11,#REF!,3,FALSE)))</f>
        <v>1.6</v>
      </c>
      <c r="J11" s="283">
        <f t="shared" si="0"/>
        <v>1.0699999999999998</v>
      </c>
      <c r="K11" s="284"/>
      <c r="L11" s="284"/>
      <c r="M11" s="285"/>
      <c r="N11" s="286" t="s">
        <v>380</v>
      </c>
      <c r="O11" s="287">
        <v>2</v>
      </c>
      <c r="P11" s="276" t="s">
        <v>183</v>
      </c>
      <c r="Q11" s="287"/>
      <c r="R11" s="287"/>
      <c r="S11" s="287"/>
      <c r="T11" s="287"/>
      <c r="U11" s="287"/>
      <c r="V11" s="287"/>
      <c r="X11" s="288" t="str">
        <f>IF(C11="sinapi","ok",IF(C11="orse","ok",IF(P11="título","título",IF(P11="intertítulo","intertítulo",""))))</f>
        <v/>
      </c>
    </row>
    <row r="12" spans="1:24" s="277" customFormat="1" ht="28.5" customHeight="1">
      <c r="A12" s="290" t="str">
        <f>IF(MID(N12,1,1)="R","RECUPERAR",VLOOKUP(N12,#REF!,2,FALSE))</f>
        <v>RECUPERAR</v>
      </c>
      <c r="B12" s="291" t="e">
        <f>IF(MID(N12,1,1)="R",VLOOKUP(O12,#REF!,2,FALSE),VLOOKUP(O12,#REF!,2,FALSE))</f>
        <v>#REF!</v>
      </c>
      <c r="C12" s="280"/>
      <c r="D12" s="292" t="s">
        <v>221</v>
      </c>
      <c r="E12" s="293"/>
      <c r="F12" s="282"/>
      <c r="G12" s="283">
        <v>31.36</v>
      </c>
      <c r="H12" s="283">
        <v>2.67</v>
      </c>
      <c r="I12" s="283">
        <f>IF(MID(N12,1,1)="r",1.6,IF(VLOOKUP(B12,#REF!,3,FALSE)="TETO",H12,VLOOKUP(B12,#REF!,3,FALSE)))</f>
        <v>1.6</v>
      </c>
      <c r="J12" s="283">
        <f t="shared" si="0"/>
        <v>1.0699999999999998</v>
      </c>
      <c r="K12" s="284"/>
      <c r="L12" s="284"/>
      <c r="M12" s="285"/>
      <c r="N12" s="286" t="s">
        <v>380</v>
      </c>
      <c r="O12" s="287">
        <v>2</v>
      </c>
      <c r="P12" s="276" t="s">
        <v>183</v>
      </c>
      <c r="Q12" s="287"/>
      <c r="R12" s="287"/>
      <c r="S12" s="287"/>
      <c r="T12" s="287"/>
      <c r="U12" s="287"/>
      <c r="V12" s="287"/>
      <c r="X12" s="288" t="str">
        <f t="shared" si="1"/>
        <v/>
      </c>
    </row>
    <row r="13" spans="1:24" s="277" customFormat="1" ht="28.5" customHeight="1">
      <c r="A13" s="290" t="str">
        <f>IF(MID(N13,1,1)="R","RECUPERAR",VLOOKUP(N13,#REF!,2,FALSE))</f>
        <v>RECUPERAR</v>
      </c>
      <c r="B13" s="291" t="e">
        <f>IF(MID(N13,1,1)="R",VLOOKUP(O13,#REF!,2,FALSE),VLOOKUP(O13,#REF!,2,FALSE))</f>
        <v>#REF!</v>
      </c>
      <c r="C13" s="280"/>
      <c r="D13" s="292" t="s">
        <v>222</v>
      </c>
      <c r="E13" s="293"/>
      <c r="F13" s="282"/>
      <c r="G13" s="283">
        <v>31.39</v>
      </c>
      <c r="H13" s="283">
        <v>2.67</v>
      </c>
      <c r="I13" s="283">
        <f>IF(MID(N13,1,1)="r",1.6,IF(VLOOKUP(B13,#REF!,3,FALSE)="TETO",H13,VLOOKUP(B13,#REF!,3,FALSE)))</f>
        <v>1.6</v>
      </c>
      <c r="J13" s="283">
        <f t="shared" si="0"/>
        <v>1.0699999999999998</v>
      </c>
      <c r="K13" s="284"/>
      <c r="L13" s="284"/>
      <c r="M13" s="285"/>
      <c r="N13" s="286" t="s">
        <v>380</v>
      </c>
      <c r="O13" s="287">
        <v>2</v>
      </c>
      <c r="P13" s="276" t="s">
        <v>183</v>
      </c>
      <c r="Q13" s="287"/>
      <c r="R13" s="287"/>
      <c r="S13" s="287"/>
      <c r="T13" s="287"/>
      <c r="U13" s="287"/>
      <c r="V13" s="287"/>
      <c r="X13" s="288" t="str">
        <f t="shared" si="1"/>
        <v/>
      </c>
    </row>
    <row r="14" spans="1:24" s="277" customFormat="1" ht="28.5" customHeight="1">
      <c r="A14" s="290" t="str">
        <f>IF(MID(N14,1,1)="R","RECUPERAR",VLOOKUP(N14,#REF!,2,FALSE))</f>
        <v>RECUPERAR</v>
      </c>
      <c r="B14" s="291" t="e">
        <f>IF(MID(N14,1,1)="R",VLOOKUP(O14,#REF!,2,FALSE),VLOOKUP(O14,#REF!,2,FALSE))</f>
        <v>#REF!</v>
      </c>
      <c r="C14" s="280"/>
      <c r="D14" s="292" t="s">
        <v>308</v>
      </c>
      <c r="E14" s="283"/>
      <c r="F14" s="282"/>
      <c r="G14" s="283">
        <v>31.52</v>
      </c>
      <c r="H14" s="283">
        <v>2.67</v>
      </c>
      <c r="I14" s="283">
        <f>IF(MID(N14,1,1)="r",1.6,IF(VLOOKUP(B14,#REF!,3,FALSE)="TETO",H14,VLOOKUP(B14,#REF!,3,FALSE)))</f>
        <v>1.6</v>
      </c>
      <c r="J14" s="283">
        <f t="shared" si="0"/>
        <v>1.0699999999999998</v>
      </c>
      <c r="K14" s="284"/>
      <c r="L14" s="284"/>
      <c r="M14" s="285"/>
      <c r="N14" s="286" t="s">
        <v>380</v>
      </c>
      <c r="O14" s="287">
        <v>2</v>
      </c>
      <c r="P14" s="276" t="s">
        <v>183</v>
      </c>
      <c r="Q14" s="287"/>
      <c r="R14" s="287"/>
      <c r="S14" s="287"/>
      <c r="T14" s="287"/>
      <c r="U14" s="287"/>
      <c r="V14" s="287"/>
      <c r="X14" s="288" t="str">
        <f t="shared" si="1"/>
        <v/>
      </c>
    </row>
    <row r="15" spans="1:24" s="277" customFormat="1" ht="28.5" customHeight="1">
      <c r="A15" s="290" t="str">
        <f>IF(MID(N15,1,1)="R","RECUPERAR",VLOOKUP(N15,#REF!,2,FALSE))</f>
        <v>RECUPERAR</v>
      </c>
      <c r="B15" s="291" t="e">
        <f>IF(MID(N15,1,1)="R",VLOOKUP(O15,#REF!,2,FALSE),VLOOKUP(O15,#REF!,2,FALSE))</f>
        <v>#REF!</v>
      </c>
      <c r="C15" s="280"/>
      <c r="D15" s="292" t="s">
        <v>307</v>
      </c>
      <c r="E15" s="283"/>
      <c r="F15" s="282"/>
      <c r="G15" s="283">
        <v>31.38</v>
      </c>
      <c r="H15" s="283">
        <v>2.67</v>
      </c>
      <c r="I15" s="283">
        <f>IF(MID(N15,1,1)="r",1.6,IF(VLOOKUP(B15,#REF!,3,FALSE)="TETO",H15,VLOOKUP(B15,#REF!,3,FALSE)))</f>
        <v>1.6</v>
      </c>
      <c r="J15" s="283">
        <f t="shared" si="0"/>
        <v>1.0699999999999998</v>
      </c>
      <c r="K15" s="284"/>
      <c r="L15" s="284"/>
      <c r="M15" s="285"/>
      <c r="N15" s="286" t="s">
        <v>380</v>
      </c>
      <c r="O15" s="287">
        <v>2</v>
      </c>
      <c r="P15" s="276" t="s">
        <v>183</v>
      </c>
      <c r="Q15" s="287"/>
      <c r="R15" s="287"/>
      <c r="S15" s="287"/>
      <c r="T15" s="287"/>
      <c r="U15" s="287"/>
      <c r="V15" s="287"/>
      <c r="X15" s="288" t="str">
        <f t="shared" si="1"/>
        <v/>
      </c>
    </row>
    <row r="16" spans="1:24" s="277" customFormat="1" ht="28.5" customHeight="1">
      <c r="A16" s="290" t="str">
        <f>IF(MID(N16,1,1)="R","RECUPERAR",VLOOKUP(N16,#REF!,2,FALSE))</f>
        <v>RECUPERAR</v>
      </c>
      <c r="B16" s="291" t="e">
        <f>IF(MID(N16,1,1)="R",VLOOKUP(O16,#REF!,2,FALSE),VLOOKUP(O16,#REF!,2,FALSE))</f>
        <v>#REF!</v>
      </c>
      <c r="C16" s="280"/>
      <c r="D16" s="292" t="s">
        <v>306</v>
      </c>
      <c r="E16" s="293"/>
      <c r="F16" s="282"/>
      <c r="G16" s="283">
        <v>31.38</v>
      </c>
      <c r="H16" s="283">
        <v>2.67</v>
      </c>
      <c r="I16" s="283">
        <f>IF(MID(N16,1,1)="r",1.6,IF(VLOOKUP(B16,#REF!,3,FALSE)="TETO",H16,VLOOKUP(B16,#REF!,3,FALSE)))</f>
        <v>1.6</v>
      </c>
      <c r="J16" s="283">
        <f t="shared" si="0"/>
        <v>1.0699999999999998</v>
      </c>
      <c r="K16" s="284"/>
      <c r="L16" s="284"/>
      <c r="M16" s="285"/>
      <c r="N16" s="286" t="s">
        <v>380</v>
      </c>
      <c r="O16" s="287">
        <v>2</v>
      </c>
      <c r="P16" s="276" t="s">
        <v>183</v>
      </c>
      <c r="Q16" s="287"/>
      <c r="R16" s="287"/>
      <c r="S16" s="287"/>
      <c r="T16" s="287"/>
      <c r="U16" s="287"/>
      <c r="V16" s="287"/>
      <c r="X16" s="288" t="str">
        <f t="shared" si="1"/>
        <v/>
      </c>
    </row>
    <row r="17" spans="1:24" s="279" customFormat="1" ht="28.5" customHeight="1">
      <c r="A17" s="302" t="e">
        <f>IF(MID(N17,1,1)="R","RECUPERAR",VLOOKUP(N17,#REF!,2,FALSE))</f>
        <v>#REF!</v>
      </c>
      <c r="B17" s="303" t="e">
        <f>IF(MID(N17,1,1)="R",VLOOKUP(O17,#REF!,2,FALSE),VLOOKUP(O17,#REF!,2,FALSE))</f>
        <v>#REF!</v>
      </c>
      <c r="C17" s="296"/>
      <c r="D17" s="304" t="s">
        <v>223</v>
      </c>
      <c r="E17" s="298"/>
      <c r="F17" s="297"/>
      <c r="G17" s="298">
        <v>31.22</v>
      </c>
      <c r="H17" s="298">
        <v>2.5499999999999998</v>
      </c>
      <c r="I17" s="298" t="e">
        <f>IF(MID(N17,1,1)="r",1.6,IF(VLOOKUP(B17,#REF!,3,FALSE)="TETO",H17,VLOOKUP(B17,#REF!,3,FALSE)))</f>
        <v>#REF!</v>
      </c>
      <c r="J17" s="298" t="e">
        <f t="shared" si="0"/>
        <v>#REF!</v>
      </c>
      <c r="K17" s="299"/>
      <c r="L17" s="299"/>
      <c r="M17" s="300"/>
      <c r="N17" s="301">
        <v>1</v>
      </c>
      <c r="O17" s="222">
        <v>6</v>
      </c>
      <c r="P17" s="278" t="s">
        <v>183</v>
      </c>
      <c r="Q17" s="222"/>
      <c r="R17" s="222"/>
      <c r="S17" s="222"/>
      <c r="T17" s="222"/>
      <c r="U17" s="222"/>
      <c r="V17" s="222"/>
      <c r="X17" s="220" t="str">
        <f t="shared" si="1"/>
        <v/>
      </c>
    </row>
    <row r="18" spans="1:24" s="279" customFormat="1" ht="28.5" customHeight="1">
      <c r="A18" s="302" t="e">
        <f>IF(MID(N18,1,1)="R","RECUPERAR",VLOOKUP(N18,#REF!,2,FALSE))</f>
        <v>#REF!</v>
      </c>
      <c r="B18" s="303" t="e">
        <f>IF(MID(N18,1,1)="R",VLOOKUP(O18,#REF!,2,FALSE),VLOOKUP(O18,#REF!,2,FALSE))</f>
        <v>#REF!</v>
      </c>
      <c r="C18" s="296"/>
      <c r="D18" s="304" t="s">
        <v>366</v>
      </c>
      <c r="E18" s="298"/>
      <c r="F18" s="297"/>
      <c r="G18" s="298">
        <v>18.22</v>
      </c>
      <c r="H18" s="298">
        <v>2.5499999999999998</v>
      </c>
      <c r="I18" s="298" t="e">
        <f>IF(MID(N18,1,1)="r",1.6,IF(VLOOKUP(B18,#REF!,3,FALSE)="TETO",H18,VLOOKUP(B18,#REF!,3,FALSE)))</f>
        <v>#REF!</v>
      </c>
      <c r="J18" s="298" t="e">
        <f t="shared" si="0"/>
        <v>#REF!</v>
      </c>
      <c r="K18" s="299"/>
      <c r="L18" s="299"/>
      <c r="M18" s="300"/>
      <c r="N18" s="301">
        <v>1</v>
      </c>
      <c r="O18" s="222">
        <v>6</v>
      </c>
      <c r="P18" s="278" t="s">
        <v>183</v>
      </c>
      <c r="Q18" s="222"/>
      <c r="R18" s="222"/>
      <c r="S18" s="222"/>
      <c r="T18" s="222"/>
      <c r="U18" s="222"/>
      <c r="V18" s="222"/>
      <c r="X18" s="220" t="str">
        <f t="shared" si="1"/>
        <v/>
      </c>
    </row>
    <row r="19" spans="1:24" s="279" customFormat="1" ht="28.5" customHeight="1">
      <c r="A19" s="302" t="e">
        <f>IF(MID(N19,1,1)="R","RECUPERAR",VLOOKUP(N19,#REF!,2,FALSE))</f>
        <v>#REF!</v>
      </c>
      <c r="B19" s="303" t="e">
        <f>IF(MID(N19,1,1)="R",VLOOKUP(O19,#REF!,2,FALSE),VLOOKUP(O19,#REF!,2,FALSE))</f>
        <v>#REF!</v>
      </c>
      <c r="C19" s="296"/>
      <c r="D19" s="304" t="s">
        <v>367</v>
      </c>
      <c r="E19" s="306"/>
      <c r="F19" s="297"/>
      <c r="G19" s="298">
        <v>19.46</v>
      </c>
      <c r="H19" s="298">
        <v>2.5499999999999998</v>
      </c>
      <c r="I19" s="298" t="e">
        <f>IF(MID(N19,1,1)="r",1.6,IF(VLOOKUP(B19,#REF!,3,FALSE)="TETO",H19,VLOOKUP(B19,#REF!,3,FALSE)))</f>
        <v>#REF!</v>
      </c>
      <c r="J19" s="298" t="e">
        <f t="shared" si="0"/>
        <v>#REF!</v>
      </c>
      <c r="K19" s="299"/>
      <c r="L19" s="299"/>
      <c r="M19" s="300"/>
      <c r="N19" s="301">
        <v>1</v>
      </c>
      <c r="O19" s="222">
        <v>6</v>
      </c>
      <c r="P19" s="278" t="s">
        <v>183</v>
      </c>
      <c r="Q19" s="222"/>
      <c r="R19" s="222"/>
      <c r="S19" s="222"/>
      <c r="T19" s="222"/>
      <c r="U19" s="222"/>
      <c r="V19" s="222"/>
      <c r="X19" s="220" t="str">
        <f t="shared" si="1"/>
        <v/>
      </c>
    </row>
    <row r="20" spans="1:24" s="279" customFormat="1" ht="28.5" customHeight="1">
      <c r="A20" s="302" t="e">
        <f>IF(MID(N20,1,1)="R","RECUPERAR",VLOOKUP(N20,#REF!,2,FALSE))</f>
        <v>#REF!</v>
      </c>
      <c r="B20" s="303" t="e">
        <f>IF(MID(N20,1,1)="R",VLOOKUP(O20,#REF!,2,FALSE),VLOOKUP(O20,#REF!,2,FALSE))</f>
        <v>#REF!</v>
      </c>
      <c r="C20" s="296"/>
      <c r="D20" s="304" t="s">
        <v>368</v>
      </c>
      <c r="E20" s="298"/>
      <c r="F20" s="297"/>
      <c r="G20" s="298">
        <v>18.22</v>
      </c>
      <c r="H20" s="298">
        <v>2.5499999999999998</v>
      </c>
      <c r="I20" s="298" t="e">
        <f>IF(MID(N20,1,1)="r",1.6,IF(VLOOKUP(B20,#REF!,3,FALSE)="TETO",H20,VLOOKUP(B20,#REF!,3,FALSE)))</f>
        <v>#REF!</v>
      </c>
      <c r="J20" s="298" t="e">
        <f t="shared" si="0"/>
        <v>#REF!</v>
      </c>
      <c r="K20" s="299"/>
      <c r="L20" s="299"/>
      <c r="M20" s="300"/>
      <c r="N20" s="301">
        <v>1</v>
      </c>
      <c r="O20" s="222">
        <v>6</v>
      </c>
      <c r="P20" s="278" t="s">
        <v>183</v>
      </c>
      <c r="Q20" s="222"/>
      <c r="R20" s="222"/>
      <c r="S20" s="222"/>
      <c r="T20" s="222"/>
      <c r="U20" s="222"/>
      <c r="V20" s="222"/>
      <c r="X20" s="220" t="str">
        <f t="shared" si="1"/>
        <v/>
      </c>
    </row>
    <row r="21" spans="1:24" s="279" customFormat="1" ht="28.5" customHeight="1">
      <c r="A21" s="302" t="e">
        <f>IF(MID(N21,1,1)="R","RECUPERAR",VLOOKUP(N21,#REF!,2,FALSE))</f>
        <v>#REF!</v>
      </c>
      <c r="B21" s="303" t="e">
        <f>IF(MID(N21,1,1)="R",VLOOKUP(O21,#REF!,2,FALSE),VLOOKUP(O21,#REF!,2,FALSE))</f>
        <v>#REF!</v>
      </c>
      <c r="C21" s="296"/>
      <c r="D21" s="304" t="s">
        <v>369</v>
      </c>
      <c r="E21" s="306"/>
      <c r="F21" s="297"/>
      <c r="G21" s="298">
        <v>19.440000000000001</v>
      </c>
      <c r="H21" s="298">
        <v>2.5499999999999998</v>
      </c>
      <c r="I21" s="298" t="e">
        <f>IF(MID(N21,1,1)="r",1.6,IF(VLOOKUP(B21,#REF!,3,FALSE)="TETO",H21,VLOOKUP(B21,#REF!,3,FALSE)))</f>
        <v>#REF!</v>
      </c>
      <c r="J21" s="298" t="e">
        <f t="shared" si="0"/>
        <v>#REF!</v>
      </c>
      <c r="K21" s="299"/>
      <c r="L21" s="299"/>
      <c r="M21" s="300"/>
      <c r="N21" s="301">
        <v>1</v>
      </c>
      <c r="O21" s="222">
        <v>6</v>
      </c>
      <c r="P21" s="278" t="s">
        <v>183</v>
      </c>
      <c r="Q21" s="222"/>
      <c r="R21" s="222"/>
      <c r="S21" s="222"/>
      <c r="T21" s="222"/>
      <c r="U21" s="222"/>
      <c r="V21" s="222"/>
      <c r="X21" s="220" t="str">
        <f t="shared" si="1"/>
        <v/>
      </c>
    </row>
    <row r="22" spans="1:24" s="277" customFormat="1" ht="28.5" customHeight="1">
      <c r="A22" s="290" t="str">
        <f>IF(MID(N22,1,1)="R","RECUPERAR",VLOOKUP(N22,#REF!,2,FALSE))</f>
        <v>RECUPERAR</v>
      </c>
      <c r="B22" s="291" t="e">
        <f>IF(MID(N22,1,1)="R",VLOOKUP(O22,#REF!,2,FALSE),VLOOKUP(O22,#REF!,2,FALSE))</f>
        <v>#REF!</v>
      </c>
      <c r="C22" s="280"/>
      <c r="D22" s="292" t="s">
        <v>370</v>
      </c>
      <c r="E22" s="293"/>
      <c r="F22" s="282"/>
      <c r="G22" s="283">
        <v>6.73</v>
      </c>
      <c r="H22" s="283">
        <v>2.5499999999999998</v>
      </c>
      <c r="I22" s="283">
        <f>IF(MID(N22,1,1)="r",1.6,IF(VLOOKUP(B22,#REF!,3,FALSE)="TETO",H22,VLOOKUP(B22,#REF!,3,FALSE)))</f>
        <v>1.6</v>
      </c>
      <c r="J22" s="283">
        <f t="shared" si="0"/>
        <v>0.94999999999999973</v>
      </c>
      <c r="K22" s="284"/>
      <c r="L22" s="284"/>
      <c r="M22" s="285"/>
      <c r="N22" s="286" t="s">
        <v>380</v>
      </c>
      <c r="O22" s="287">
        <v>2</v>
      </c>
      <c r="P22" s="276" t="s">
        <v>183</v>
      </c>
      <c r="Q22" s="287"/>
      <c r="R22" s="287"/>
      <c r="S22" s="287"/>
      <c r="T22" s="287"/>
      <c r="U22" s="287"/>
      <c r="V22" s="287"/>
      <c r="X22" s="288" t="str">
        <f t="shared" si="1"/>
        <v/>
      </c>
    </row>
    <row r="23" spans="1:24" s="277" customFormat="1" ht="28.5" customHeight="1">
      <c r="A23" s="290" t="str">
        <f>IF(MID(N23,1,1)="R","RECUPERAR",VLOOKUP(N23,#REF!,2,FALSE))</f>
        <v>RECUPERAR</v>
      </c>
      <c r="B23" s="291" t="e">
        <f>IF(MID(N23,1,1)="R",VLOOKUP(O23,#REF!,2,FALSE),VLOOKUP(O23,#REF!,2,FALSE))</f>
        <v>#REF!</v>
      </c>
      <c r="C23" s="280"/>
      <c r="D23" s="292" t="s">
        <v>371</v>
      </c>
      <c r="E23" s="293"/>
      <c r="F23" s="282"/>
      <c r="G23" s="283">
        <v>6.87</v>
      </c>
      <c r="H23" s="283">
        <v>2.5499999999999998</v>
      </c>
      <c r="I23" s="283">
        <f>IF(MID(N23,1,1)="r",1.6,IF(VLOOKUP(B23,#REF!,3,FALSE)="TETO",H23,VLOOKUP(B23,#REF!,3,FALSE)))</f>
        <v>1.6</v>
      </c>
      <c r="J23" s="283">
        <f t="shared" si="0"/>
        <v>0.94999999999999973</v>
      </c>
      <c r="K23" s="284"/>
      <c r="L23" s="284"/>
      <c r="M23" s="285"/>
      <c r="N23" s="286" t="s">
        <v>380</v>
      </c>
      <c r="O23" s="287">
        <v>2</v>
      </c>
      <c r="P23" s="276" t="s">
        <v>183</v>
      </c>
      <c r="Q23" s="287"/>
      <c r="R23" s="287"/>
      <c r="S23" s="287"/>
      <c r="T23" s="287"/>
      <c r="U23" s="287"/>
      <c r="V23" s="287"/>
      <c r="X23" s="288" t="str">
        <f t="shared" si="1"/>
        <v/>
      </c>
    </row>
    <row r="24" spans="1:24" s="279" customFormat="1" ht="28.5" customHeight="1">
      <c r="A24" s="302" t="e">
        <f>IF(MID(N24,1,1)="R","RECUPERAR",VLOOKUP(N24,#REF!,2,FALSE))</f>
        <v>#REF!</v>
      </c>
      <c r="B24" s="303" t="e">
        <f>IF(MID(N24,1,1)="R",VLOOKUP(O24,#REF!,2,FALSE),VLOOKUP(O24,#REF!,2,FALSE))</f>
        <v>#REF!</v>
      </c>
      <c r="C24" s="296"/>
      <c r="D24" s="304" t="s">
        <v>372</v>
      </c>
      <c r="E24" s="298"/>
      <c r="F24" s="297"/>
      <c r="G24" s="298">
        <v>25.07</v>
      </c>
      <c r="H24" s="305">
        <v>2.5499999999999998</v>
      </c>
      <c r="I24" s="298" t="e">
        <f>IF(MID(N24,1,1)="r",1.6,IF(VLOOKUP(B24,#REF!,3,FALSE)="TETO",H24,VLOOKUP(B24,#REF!,3,FALSE)))</f>
        <v>#REF!</v>
      </c>
      <c r="J24" s="298" t="e">
        <f t="shared" si="0"/>
        <v>#REF!</v>
      </c>
      <c r="K24" s="299"/>
      <c r="L24" s="299"/>
      <c r="M24" s="300"/>
      <c r="N24" s="301">
        <v>1</v>
      </c>
      <c r="O24" s="222">
        <v>1</v>
      </c>
      <c r="P24" s="278" t="s">
        <v>183</v>
      </c>
      <c r="Q24" s="222"/>
      <c r="R24" s="222"/>
      <c r="S24" s="222"/>
      <c r="T24" s="222"/>
      <c r="U24" s="222"/>
      <c r="V24" s="222"/>
      <c r="X24" s="220" t="str">
        <f t="shared" si="1"/>
        <v/>
      </c>
    </row>
    <row r="25" spans="1:24" s="277" customFormat="1" ht="28.5" customHeight="1">
      <c r="A25" s="290" t="str">
        <f>IF(MID(N25,1,1)="R","RECUPERAR",VLOOKUP(N25,#REF!,2,FALSE))</f>
        <v>RECUPERAR</v>
      </c>
      <c r="B25" s="291" t="e">
        <f>IF(MID(N25,1,1)="R",VLOOKUP(O25,#REF!,2,FALSE),VLOOKUP(O25,#REF!,2,FALSE))</f>
        <v>#REF!</v>
      </c>
      <c r="C25" s="280"/>
      <c r="D25" s="292" t="s">
        <v>377</v>
      </c>
      <c r="E25" s="283"/>
      <c r="F25" s="282"/>
      <c r="G25" s="283">
        <v>128.55000000000001</v>
      </c>
      <c r="H25" s="295">
        <v>3.65</v>
      </c>
      <c r="I25" s="283">
        <f>IF(MID(N25,1,1)="r",1.6,IF(VLOOKUP(B25,#REF!,3,FALSE)="TETO",H25,VLOOKUP(B25,#REF!,3,FALSE)))</f>
        <v>1.6</v>
      </c>
      <c r="J25" s="283">
        <f t="shared" si="0"/>
        <v>2.0499999999999998</v>
      </c>
      <c r="K25" s="284"/>
      <c r="L25" s="284"/>
      <c r="M25" s="285"/>
      <c r="N25" s="286" t="s">
        <v>380</v>
      </c>
      <c r="O25" s="287">
        <v>2</v>
      </c>
      <c r="P25" s="276" t="s">
        <v>183</v>
      </c>
      <c r="Q25" s="287"/>
      <c r="R25" s="287"/>
      <c r="S25" s="287"/>
      <c r="T25" s="287"/>
      <c r="U25" s="287"/>
      <c r="V25" s="287"/>
      <c r="X25" s="288" t="str">
        <f t="shared" si="1"/>
        <v/>
      </c>
    </row>
    <row r="26" spans="1:24" s="316" customFormat="1" ht="28.5" customHeight="1">
      <c r="A26" s="347" t="e">
        <f>IF(MID(N26,1,1)="R","RECUPERAR",VLOOKUP(N26,#REF!,2,FALSE))</f>
        <v>#REF!</v>
      </c>
      <c r="B26" s="319" t="e">
        <f>IF(MID(N26,1,1)="R",VLOOKUP(O26,#REF!,2,FALSE),VLOOKUP(O26,#REF!,2,FALSE))</f>
        <v>#REF!</v>
      </c>
      <c r="C26" s="308"/>
      <c r="D26" s="318" t="s">
        <v>373</v>
      </c>
      <c r="E26" s="309"/>
      <c r="F26" s="310"/>
      <c r="G26" s="311">
        <f>6.91+6.68+6.49+6.89+6.69+7.43+23.31-5.6</f>
        <v>58.79999999999999</v>
      </c>
      <c r="H26" s="311">
        <v>2.5499999999999998</v>
      </c>
      <c r="I26" s="311" t="e">
        <f>IF(MID(N26,1,1)="r",1.6,IF(VLOOKUP(B26,#REF!,3,FALSE)="TETO",H26,VLOOKUP(B26,#REF!,3,FALSE)))</f>
        <v>#REF!</v>
      </c>
      <c r="J26" s="311" t="e">
        <f t="shared" si="0"/>
        <v>#REF!</v>
      </c>
      <c r="K26" s="312"/>
      <c r="L26" s="312"/>
      <c r="M26" s="313"/>
      <c r="N26" s="348">
        <v>3</v>
      </c>
      <c r="O26" s="314">
        <v>8</v>
      </c>
      <c r="P26" s="315" t="s">
        <v>183</v>
      </c>
      <c r="Q26" s="314"/>
      <c r="R26" s="314"/>
      <c r="S26" s="314"/>
      <c r="T26" s="314"/>
      <c r="U26" s="314"/>
      <c r="V26" s="314"/>
      <c r="X26" s="317" t="str">
        <f t="shared" si="1"/>
        <v/>
      </c>
    </row>
    <row r="27" spans="1:24" s="316" customFormat="1" ht="28.5" customHeight="1">
      <c r="A27" s="347" t="e">
        <f>IF(MID(N27,1,1)="R","RECUPERAR",VLOOKUP(N27,#REF!,2,FALSE))</f>
        <v>#REF!</v>
      </c>
      <c r="B27" s="319" t="e">
        <f>IF(MID(N27,1,1)="R",VLOOKUP(O27,#REF!,2,FALSE),VLOOKUP(O27,#REF!,2,FALSE))</f>
        <v>#REF!</v>
      </c>
      <c r="C27" s="308"/>
      <c r="D27" s="318" t="s">
        <v>381</v>
      </c>
      <c r="E27" s="309"/>
      <c r="F27" s="310"/>
      <c r="G27" s="311">
        <v>5.6</v>
      </c>
      <c r="H27" s="311">
        <v>2.5499999999999998</v>
      </c>
      <c r="I27" s="311" t="e">
        <f>IF(MID(N27,1,1)="r",1.6,IF(VLOOKUP(B27,#REF!,3,FALSE)="TETO",H27,VLOOKUP(B27,#REF!,3,FALSE)))</f>
        <v>#REF!</v>
      </c>
      <c r="J27" s="311" t="e">
        <f t="shared" si="0"/>
        <v>#REF!</v>
      </c>
      <c r="K27" s="312"/>
      <c r="L27" s="312"/>
      <c r="M27" s="313"/>
      <c r="N27" s="348">
        <v>3</v>
      </c>
      <c r="O27" s="314">
        <v>8</v>
      </c>
      <c r="P27" s="315" t="s">
        <v>183</v>
      </c>
      <c r="Q27" s="314"/>
      <c r="R27" s="314"/>
      <c r="S27" s="314"/>
      <c r="T27" s="314"/>
      <c r="U27" s="314"/>
      <c r="V27" s="314"/>
      <c r="X27" s="317" t="str">
        <f t="shared" si="1"/>
        <v/>
      </c>
    </row>
    <row r="28" spans="1:24" s="316" customFormat="1" ht="28.5" customHeight="1">
      <c r="A28" s="347" t="e">
        <f>IF(MID(N28,1,1)="R","RECUPERAR",VLOOKUP(N28,#REF!,2,FALSE))</f>
        <v>#REF!</v>
      </c>
      <c r="B28" s="319" t="e">
        <f>IF(MID(N28,1,1)="R",VLOOKUP(O28,#REF!,2,FALSE),VLOOKUP(O28,#REF!,2,FALSE))</f>
        <v>#REF!</v>
      </c>
      <c r="C28" s="308"/>
      <c r="D28" s="318" t="s">
        <v>365</v>
      </c>
      <c r="E28" s="309"/>
      <c r="F28" s="310"/>
      <c r="G28" s="311">
        <f>6.61+6.39+6.19+6.59+6.39+7.13+23.29-5.6</f>
        <v>56.99</v>
      </c>
      <c r="H28" s="311">
        <v>2.5499999999999998</v>
      </c>
      <c r="I28" s="311" t="e">
        <f>IF(MID(N28,1,1)="r",1.6,IF(VLOOKUP(B28,#REF!,3,FALSE)="TETO",H28,VLOOKUP(B28,#REF!,3,FALSE)))</f>
        <v>#REF!</v>
      </c>
      <c r="J28" s="311" t="e">
        <f t="shared" si="0"/>
        <v>#REF!</v>
      </c>
      <c r="K28" s="312"/>
      <c r="L28" s="312"/>
      <c r="M28" s="313"/>
      <c r="N28" s="348">
        <v>3</v>
      </c>
      <c r="O28" s="314">
        <v>8</v>
      </c>
      <c r="P28" s="315" t="s">
        <v>183</v>
      </c>
      <c r="Q28" s="314"/>
      <c r="R28" s="314"/>
      <c r="S28" s="314"/>
      <c r="T28" s="314"/>
      <c r="U28" s="314"/>
      <c r="V28" s="314"/>
      <c r="X28" s="317" t="str">
        <f t="shared" si="1"/>
        <v/>
      </c>
    </row>
    <row r="29" spans="1:24" s="361" customFormat="1" ht="28.5" customHeight="1">
      <c r="A29" s="349" t="e">
        <f>IF(MID(N29,1,1)="R","RECUPERAR",VLOOKUP(N29,#REF!,2,FALSE))</f>
        <v>#REF!</v>
      </c>
      <c r="B29" s="350" t="e">
        <f>IF(MID(N29,1,1)="R",VLOOKUP(O29,#REF!,2,FALSE),VLOOKUP(O29,#REF!,2,FALSE))</f>
        <v>#REF!</v>
      </c>
      <c r="C29" s="351"/>
      <c r="D29" s="352" t="s">
        <v>382</v>
      </c>
      <c r="E29" s="353"/>
      <c r="F29" s="354"/>
      <c r="G29" s="355">
        <v>5.6</v>
      </c>
      <c r="H29" s="355">
        <v>2.5499999999999998</v>
      </c>
      <c r="I29" s="355" t="e">
        <f>IF(MID(N29,1,1)="r",1.6,IF(VLOOKUP(B29,#REF!,3,FALSE)="TETO",H29,VLOOKUP(B29,#REF!,3,FALSE)))</f>
        <v>#REF!</v>
      </c>
      <c r="J29" s="355" t="e">
        <f t="shared" si="0"/>
        <v>#REF!</v>
      </c>
      <c r="K29" s="356"/>
      <c r="L29" s="356"/>
      <c r="M29" s="357"/>
      <c r="N29" s="358">
        <v>3</v>
      </c>
      <c r="O29" s="359">
        <v>5</v>
      </c>
      <c r="P29" s="360" t="s">
        <v>183</v>
      </c>
      <c r="Q29" s="359"/>
      <c r="R29" s="359"/>
      <c r="S29" s="359"/>
      <c r="T29" s="359"/>
      <c r="U29" s="359"/>
      <c r="V29" s="359"/>
      <c r="X29" s="362" t="str">
        <f t="shared" si="1"/>
        <v/>
      </c>
    </row>
    <row r="30" spans="1:24" s="277" customFormat="1" ht="28.5" customHeight="1">
      <c r="A30" s="290" t="e">
        <f>IF(MID(N30,1,1)="R","RECUPERAR",VLOOKUP(N30,#REF!,2,FALSE))</f>
        <v>#REF!</v>
      </c>
      <c r="B30" s="291" t="e">
        <f>IF(MID(N30,1,1)="R",VLOOKUP(O30,#REF!,2,FALSE),VLOOKUP(O30,#REF!,2,FALSE))</f>
        <v>#REF!</v>
      </c>
      <c r="C30" s="280"/>
      <c r="D30" s="292" t="s">
        <v>309</v>
      </c>
      <c r="E30" s="281"/>
      <c r="F30" s="282"/>
      <c r="G30" s="283">
        <v>17.7</v>
      </c>
      <c r="H30" s="283">
        <v>2.5499999999999998</v>
      </c>
      <c r="I30" s="283" t="e">
        <f>IF(MID(N30,1,1)="r",1.6,IF(VLOOKUP(B30,#REF!,3,FALSE)="TETO",H30,VLOOKUP(B30,#REF!,3,FALSE)))</f>
        <v>#REF!</v>
      </c>
      <c r="J30" s="283" t="e">
        <f t="shared" si="0"/>
        <v>#REF!</v>
      </c>
      <c r="K30" s="284"/>
      <c r="L30" s="284"/>
      <c r="M30" s="285"/>
      <c r="N30" s="286">
        <v>2</v>
      </c>
      <c r="O30" s="287">
        <v>7</v>
      </c>
      <c r="P30" s="276" t="s">
        <v>183</v>
      </c>
      <c r="Q30" s="287"/>
      <c r="R30" s="287"/>
      <c r="S30" s="287"/>
      <c r="T30" s="287"/>
      <c r="U30" s="287"/>
      <c r="V30" s="287"/>
      <c r="X30" s="288" t="str">
        <f t="shared" si="1"/>
        <v/>
      </c>
    </row>
    <row r="31" spans="1:24" s="279" customFormat="1" ht="28.5" customHeight="1">
      <c r="A31" s="302" t="e">
        <f>IF(MID(N31,1,1)="R","RECUPERAR",VLOOKUP(N31,#REF!,2,FALSE))</f>
        <v>#REF!</v>
      </c>
      <c r="B31" s="303" t="e">
        <f>IF(MID(N31,1,1)="R",VLOOKUP(O31,#REF!,2,FALSE),VLOOKUP(O31,#REF!,2,FALSE))</f>
        <v>#REF!</v>
      </c>
      <c r="C31" s="296"/>
      <c r="D31" s="304" t="s">
        <v>374</v>
      </c>
      <c r="E31" s="306"/>
      <c r="F31" s="297"/>
      <c r="G31" s="298">
        <v>13.99</v>
      </c>
      <c r="H31" s="298">
        <v>2.5499999999999998</v>
      </c>
      <c r="I31" s="298" t="e">
        <f>IF(MID(N31,1,1)="r",1.6,IF(VLOOKUP(B31,#REF!,3,FALSE)="TETO",H31,VLOOKUP(B31,#REF!,3,FALSE)))</f>
        <v>#REF!</v>
      </c>
      <c r="J31" s="298" t="e">
        <f t="shared" si="0"/>
        <v>#REF!</v>
      </c>
      <c r="K31" s="299"/>
      <c r="L31" s="299"/>
      <c r="M31" s="300"/>
      <c r="N31" s="301">
        <v>2</v>
      </c>
      <c r="O31" s="222">
        <v>1</v>
      </c>
      <c r="P31" s="278" t="s">
        <v>183</v>
      </c>
      <c r="Q31" s="222"/>
      <c r="R31" s="222"/>
      <c r="S31" s="222"/>
      <c r="T31" s="222"/>
      <c r="U31" s="222"/>
      <c r="V31" s="222"/>
      <c r="X31" s="220" t="str">
        <f t="shared" si="1"/>
        <v/>
      </c>
    </row>
    <row r="32" spans="1:24" s="361" customFormat="1" ht="28.5" customHeight="1">
      <c r="A32" s="349" t="e">
        <f>IF(MID(N32,1,1)="R","RECUPERAR",VLOOKUP(N32,#REF!,2,FALSE))</f>
        <v>#REF!</v>
      </c>
      <c r="B32" s="350" t="e">
        <f>IF(MID(N32,1,1)="R",VLOOKUP(O32,#REF!,2,FALSE),VLOOKUP(O32,#REF!,2,FALSE))</f>
        <v>#REF!</v>
      </c>
      <c r="C32" s="351"/>
      <c r="D32" s="352" t="s">
        <v>375</v>
      </c>
      <c r="E32" s="363"/>
      <c r="F32" s="354"/>
      <c r="G32" s="355">
        <f>9.21-2.1</f>
        <v>7.1100000000000012</v>
      </c>
      <c r="H32" s="355">
        <v>2.5499999999999998</v>
      </c>
      <c r="I32" s="355" t="e">
        <f>IF(MID(N32,1,1)="r",1.6,IF(VLOOKUP(B32,#REF!,3,FALSE)="TETO",H32,VLOOKUP(B32,#REF!,3,FALSE)))</f>
        <v>#REF!</v>
      </c>
      <c r="J32" s="355" t="e">
        <f t="shared" si="0"/>
        <v>#REF!</v>
      </c>
      <c r="K32" s="356"/>
      <c r="L32" s="356"/>
      <c r="M32" s="357"/>
      <c r="N32" s="358">
        <v>2</v>
      </c>
      <c r="O32" s="359">
        <v>4</v>
      </c>
      <c r="P32" s="360" t="s">
        <v>183</v>
      </c>
      <c r="Q32" s="359"/>
      <c r="R32" s="359"/>
      <c r="S32" s="359"/>
      <c r="T32" s="359"/>
      <c r="U32" s="359"/>
      <c r="V32" s="359"/>
      <c r="X32" s="362" t="str">
        <f t="shared" si="1"/>
        <v/>
      </c>
    </row>
    <row r="33" spans="1:24" s="361" customFormat="1" ht="28.5" customHeight="1">
      <c r="A33" s="349" t="e">
        <f>IF(MID(N33,1,1)="R","RECUPERAR",VLOOKUP(N33,#REF!,2,FALSE))</f>
        <v>#REF!</v>
      </c>
      <c r="B33" s="350" t="e">
        <f>IF(MID(N33,1,1)="R",VLOOKUP(O33,#REF!,2,FALSE),VLOOKUP(O33,#REF!,2,FALSE))</f>
        <v>#REF!</v>
      </c>
      <c r="C33" s="351"/>
      <c r="D33" s="352" t="s">
        <v>383</v>
      </c>
      <c r="E33" s="363"/>
      <c r="F33" s="354"/>
      <c r="G33" s="355">
        <v>2.1</v>
      </c>
      <c r="H33" s="355">
        <v>2.5499999999999998</v>
      </c>
      <c r="I33" s="355" t="e">
        <f>IF(MID(N33,1,1)="r",1.6,IF(VLOOKUP(B33,#REF!,3,FALSE)="TETO",H33,VLOOKUP(B33,#REF!,3,FALSE)))</f>
        <v>#REF!</v>
      </c>
      <c r="J33" s="355" t="e">
        <f t="shared" si="0"/>
        <v>#REF!</v>
      </c>
      <c r="K33" s="356"/>
      <c r="L33" s="356"/>
      <c r="M33" s="357"/>
      <c r="N33" s="358">
        <v>2</v>
      </c>
      <c r="O33" s="359">
        <v>4</v>
      </c>
      <c r="P33" s="360" t="s">
        <v>183</v>
      </c>
      <c r="Q33" s="359"/>
      <c r="R33" s="359"/>
      <c r="S33" s="359"/>
      <c r="T33" s="359"/>
      <c r="U33" s="359"/>
      <c r="V33" s="359"/>
      <c r="X33" s="362" t="str">
        <f t="shared" si="1"/>
        <v/>
      </c>
    </row>
    <row r="34" spans="1:24" s="316" customFormat="1" ht="28.5" customHeight="1">
      <c r="A34" s="347" t="e">
        <f>IF(MID(N34,1,1)="R","RECUPERAR",VLOOKUP(N34,#REF!,2,FALSE))</f>
        <v>#REF!</v>
      </c>
      <c r="B34" s="319" t="e">
        <f>IF(MID(N34,1,1)="R",VLOOKUP(O34,#REF!,2,FALSE),VLOOKUP(O34,#REF!,2,FALSE))</f>
        <v>#REF!</v>
      </c>
      <c r="C34" s="308"/>
      <c r="D34" s="318" t="s">
        <v>376</v>
      </c>
      <c r="E34" s="320"/>
      <c r="F34" s="310"/>
      <c r="G34" s="311">
        <f>9.95-2.46</f>
        <v>7.4899999999999993</v>
      </c>
      <c r="H34" s="311">
        <v>2.5499999999999998</v>
      </c>
      <c r="I34" s="311" t="e">
        <f>IF(MID(N34,1,1)="r",1.6,IF(VLOOKUP(B34,#REF!,3,FALSE)="TETO",H34,VLOOKUP(B34,#REF!,3,FALSE)))</f>
        <v>#REF!</v>
      </c>
      <c r="J34" s="311" t="e">
        <f t="shared" si="0"/>
        <v>#REF!</v>
      </c>
      <c r="K34" s="312"/>
      <c r="L34" s="312"/>
      <c r="M34" s="313"/>
      <c r="N34" s="348">
        <v>2</v>
      </c>
      <c r="O34" s="314">
        <v>8</v>
      </c>
      <c r="P34" s="315" t="s">
        <v>183</v>
      </c>
      <c r="Q34" s="314"/>
      <c r="R34" s="314"/>
      <c r="S34" s="314"/>
      <c r="T34" s="314"/>
      <c r="U34" s="314"/>
      <c r="V34" s="314"/>
      <c r="X34" s="317" t="str">
        <f t="shared" ref="X34:X44" si="2">IF(C34="sinapi","ok",IF(C34="orse","ok",IF(P34="título","título",IF(P34="intertítulo","intertítulo",""))))</f>
        <v/>
      </c>
    </row>
    <row r="35" spans="1:24" s="361" customFormat="1" ht="28.5" customHeight="1">
      <c r="A35" s="349" t="e">
        <f>IF(MID(N35,1,1)="R","RECUPERAR",VLOOKUP(N35,#REF!,2,FALSE))</f>
        <v>#REF!</v>
      </c>
      <c r="B35" s="350" t="e">
        <f>IF(MID(N35,1,1)="R",VLOOKUP(O35,#REF!,2,FALSE),VLOOKUP(O35,#REF!,2,FALSE))</f>
        <v>#REF!</v>
      </c>
      <c r="C35" s="351"/>
      <c r="D35" s="352" t="s">
        <v>384</v>
      </c>
      <c r="E35" s="363"/>
      <c r="F35" s="354"/>
      <c r="G35" s="355">
        <v>2.46</v>
      </c>
      <c r="H35" s="355">
        <v>2.5499999999999998</v>
      </c>
      <c r="I35" s="355" t="e">
        <f>IF(MID(N35,1,1)="r",1.6,IF(VLOOKUP(B35,#REF!,3,FALSE)="TETO",H35,VLOOKUP(B35,#REF!,3,FALSE)))</f>
        <v>#REF!</v>
      </c>
      <c r="J35" s="355" t="e">
        <f t="shared" si="0"/>
        <v>#REF!</v>
      </c>
      <c r="K35" s="356"/>
      <c r="L35" s="356"/>
      <c r="M35" s="357"/>
      <c r="N35" s="358">
        <v>2</v>
      </c>
      <c r="O35" s="359">
        <v>5</v>
      </c>
      <c r="P35" s="360" t="s">
        <v>183</v>
      </c>
      <c r="Q35" s="359"/>
      <c r="R35" s="359"/>
      <c r="S35" s="359"/>
      <c r="T35" s="359"/>
      <c r="U35" s="359"/>
      <c r="V35" s="359"/>
      <c r="X35" s="362" t="str">
        <f t="shared" si="2"/>
        <v/>
      </c>
    </row>
    <row r="36" spans="1:24" s="277" customFormat="1" ht="28.5" customHeight="1">
      <c r="A36" s="290" t="e">
        <f>IF(MID(N36,1,1)="R","RECUPERAR",VLOOKUP(N36,#REF!,2,FALSE))</f>
        <v>#REF!</v>
      </c>
      <c r="B36" s="291" t="e">
        <f>IF(MID(N36,1,1)="R",VLOOKUP(O36,#REF!,2,FALSE),VLOOKUP(O36,#REF!,2,FALSE))</f>
        <v>#REF!</v>
      </c>
      <c r="C36" s="280"/>
      <c r="D36" s="329" t="s">
        <v>378</v>
      </c>
      <c r="E36" s="283"/>
      <c r="F36" s="282"/>
      <c r="G36" s="283"/>
      <c r="H36" s="294"/>
      <c r="I36" s="283"/>
      <c r="J36" s="283"/>
      <c r="K36" s="284"/>
      <c r="L36" s="284"/>
      <c r="M36" s="285"/>
      <c r="N36" s="286">
        <v>1</v>
      </c>
      <c r="O36" s="287">
        <v>7</v>
      </c>
      <c r="P36" s="276" t="s">
        <v>183</v>
      </c>
      <c r="Q36" s="287"/>
      <c r="R36" s="287"/>
      <c r="S36" s="287"/>
      <c r="T36" s="287"/>
      <c r="U36" s="287"/>
      <c r="V36" s="287"/>
      <c r="X36" s="288" t="str">
        <f t="shared" si="2"/>
        <v/>
      </c>
    </row>
    <row r="37" spans="1:24" s="277" customFormat="1" ht="28.5" customHeight="1">
      <c r="A37" s="290" t="e">
        <f>IF(MID(N37,1,1)="R","RECUPERAR",VLOOKUP(N37,#REF!,2,FALSE))</f>
        <v>#REF!</v>
      </c>
      <c r="B37" s="291" t="e">
        <f>IF(MID(N37,1,1)="R",VLOOKUP(O37,#REF!,2,FALSE),VLOOKUP(O37,#REF!,2,FALSE))</f>
        <v>#REF!</v>
      </c>
      <c r="C37" s="280"/>
      <c r="D37" s="292" t="s">
        <v>389</v>
      </c>
      <c r="E37" s="283"/>
      <c r="F37" s="282"/>
      <c r="G37" s="283">
        <v>6</v>
      </c>
      <c r="H37" s="294">
        <f>(2.79+4.07)/2</f>
        <v>3.43</v>
      </c>
      <c r="I37" s="283" t="e">
        <f>IF(MID(N37,1,1)="r",1.6,IF(VLOOKUP(B37,#REF!,3,FALSE)="TETO",H37,VLOOKUP(B37,#REF!,3,FALSE)))</f>
        <v>#REF!</v>
      </c>
      <c r="J37" s="283" t="e">
        <f>H37-I37</f>
        <v>#REF!</v>
      </c>
      <c r="K37" s="284"/>
      <c r="L37" s="284"/>
      <c r="M37" s="285"/>
      <c r="N37" s="286">
        <v>1</v>
      </c>
      <c r="O37" s="287">
        <v>7</v>
      </c>
      <c r="P37" s="276" t="s">
        <v>183</v>
      </c>
      <c r="Q37" s="287"/>
      <c r="R37" s="287"/>
      <c r="S37" s="287"/>
      <c r="T37" s="287"/>
      <c r="U37" s="287"/>
      <c r="V37" s="287"/>
      <c r="X37" s="288" t="str">
        <f t="shared" si="2"/>
        <v/>
      </c>
    </row>
    <row r="38" spans="1:24" s="277" customFormat="1" ht="28.5" customHeight="1">
      <c r="A38" s="290" t="e">
        <f>IF(MID(N38,1,1)="R","RECUPERAR",VLOOKUP(N38,#REF!,2,FALSE))</f>
        <v>#REF!</v>
      </c>
      <c r="B38" s="291" t="e">
        <f>IF(MID(N38,1,1)="R",VLOOKUP(O38,#REF!,2,FALSE),VLOOKUP(O38,#REF!,2,FALSE))</f>
        <v>#REF!</v>
      </c>
      <c r="C38" s="280"/>
      <c r="D38" s="292" t="s">
        <v>388</v>
      </c>
      <c r="E38" s="283"/>
      <c r="F38" s="282"/>
      <c r="G38" s="283">
        <v>10.16</v>
      </c>
      <c r="H38" s="294">
        <f>(2.79+4.07)/2</f>
        <v>3.43</v>
      </c>
      <c r="I38" s="283" t="e">
        <f>IF(MID(N38,1,1)="r",1.6,IF(VLOOKUP(B38,#REF!,3,FALSE)="TETO",H38,VLOOKUP(B38,#REF!,3,FALSE)))</f>
        <v>#REF!</v>
      </c>
      <c r="J38" s="283" t="e">
        <f>H38-I38</f>
        <v>#REF!</v>
      </c>
      <c r="K38" s="284"/>
      <c r="L38" s="284"/>
      <c r="M38" s="285"/>
      <c r="N38" s="286">
        <v>1</v>
      </c>
      <c r="O38" s="287">
        <v>7</v>
      </c>
      <c r="P38" s="276" t="s">
        <v>183</v>
      </c>
      <c r="Q38" s="287"/>
      <c r="R38" s="287"/>
      <c r="S38" s="287"/>
      <c r="T38" s="287"/>
      <c r="U38" s="287"/>
      <c r="V38" s="287"/>
      <c r="X38" s="288" t="str">
        <f t="shared" si="2"/>
        <v/>
      </c>
    </row>
    <row r="39" spans="1:24" s="277" customFormat="1" ht="28.5" customHeight="1">
      <c r="A39" s="290" t="e">
        <f>IF(MID(N39,1,1)="R","RECUPERAR",VLOOKUP(N39,#REF!,2,FALSE))</f>
        <v>#REF!</v>
      </c>
      <c r="B39" s="291" t="e">
        <f>IF(MID(N39,1,1)="R",VLOOKUP(O39,#REF!,2,FALSE),VLOOKUP(O39,#REF!,2,FALSE))</f>
        <v>#REF!</v>
      </c>
      <c r="C39" s="280"/>
      <c r="D39" s="292" t="s">
        <v>390</v>
      </c>
      <c r="E39" s="283"/>
      <c r="F39" s="282"/>
      <c r="G39" s="283">
        <v>4.82</v>
      </c>
      <c r="H39" s="294">
        <f>(4.05+4.81)/2</f>
        <v>4.43</v>
      </c>
      <c r="I39" s="283" t="e">
        <f>IF(MID(N39,1,1)="r",1.6,IF(VLOOKUP(B39,#REF!,3,FALSE)="TETO",H39,VLOOKUP(B39,#REF!,3,FALSE)))</f>
        <v>#REF!</v>
      </c>
      <c r="J39" s="283" t="e">
        <f>H39-I39</f>
        <v>#REF!</v>
      </c>
      <c r="K39" s="284"/>
      <c r="L39" s="284"/>
      <c r="M39" s="285"/>
      <c r="N39" s="286">
        <v>1</v>
      </c>
      <c r="O39" s="287">
        <v>7</v>
      </c>
      <c r="P39" s="276" t="s">
        <v>183</v>
      </c>
      <c r="Q39" s="287"/>
      <c r="R39" s="287"/>
      <c r="S39" s="287"/>
      <c r="T39" s="287"/>
      <c r="U39" s="287"/>
      <c r="V39" s="287"/>
      <c r="X39" s="288" t="str">
        <f t="shared" si="2"/>
        <v/>
      </c>
    </row>
    <row r="40" spans="1:24" s="277" customFormat="1" ht="28.5" customHeight="1">
      <c r="A40" s="290" t="e">
        <f>IF(MID(N40,1,1)="R","RECUPERAR",VLOOKUP(N40,#REF!,2,FALSE))</f>
        <v>#REF!</v>
      </c>
      <c r="B40" s="291" t="e">
        <f>IF(MID(N40,1,1)="R",VLOOKUP(O40,#REF!,2,FALSE),VLOOKUP(O40,#REF!,2,FALSE))</f>
        <v>#REF!</v>
      </c>
      <c r="C40" s="280"/>
      <c r="D40" s="292" t="s">
        <v>386</v>
      </c>
      <c r="E40" s="283"/>
      <c r="F40" s="282"/>
      <c r="G40" s="283">
        <v>4</v>
      </c>
      <c r="H40" s="294">
        <v>3.1</v>
      </c>
      <c r="I40" s="283" t="e">
        <f>IF(MID(N40,1,1)="r",1.6,IF(VLOOKUP(B40,#REF!,3,FALSE)="TETO",H40,VLOOKUP(B40,#REF!,3,FALSE)))</f>
        <v>#REF!</v>
      </c>
      <c r="J40" s="283" t="e">
        <f>H40-I40</f>
        <v>#REF!</v>
      </c>
      <c r="K40" s="284"/>
      <c r="L40" s="284"/>
      <c r="M40" s="285"/>
      <c r="N40" s="286">
        <v>1</v>
      </c>
      <c r="O40" s="287">
        <v>7</v>
      </c>
      <c r="P40" s="276" t="s">
        <v>183</v>
      </c>
      <c r="Q40" s="287"/>
      <c r="R40" s="287"/>
      <c r="S40" s="287"/>
      <c r="T40" s="287"/>
      <c r="U40" s="287"/>
      <c r="V40" s="287"/>
      <c r="X40" s="288" t="str">
        <f t="shared" si="2"/>
        <v/>
      </c>
    </row>
    <row r="41" spans="1:24" s="277" customFormat="1" ht="28.5" customHeight="1">
      <c r="A41" s="290" t="e">
        <f>IF(MID(N41,1,1)="R","RECUPERAR",VLOOKUP(N41,#REF!,2,FALSE))</f>
        <v>#REF!</v>
      </c>
      <c r="B41" s="291" t="e">
        <f>IF(MID(N41,1,1)="R",VLOOKUP(O41,#REF!,2,FALSE),VLOOKUP(O41,#REF!,2,FALSE))</f>
        <v>#REF!</v>
      </c>
      <c r="C41" s="280"/>
      <c r="D41" s="292" t="s">
        <v>387</v>
      </c>
      <c r="E41" s="283"/>
      <c r="F41" s="282"/>
      <c r="G41" s="283">
        <v>24.68</v>
      </c>
      <c r="H41" s="294">
        <v>3.07</v>
      </c>
      <c r="I41" s="283" t="e">
        <f>IF(MID(N41,1,1)="r",1.6,IF(VLOOKUP(B41,#REF!,3,FALSE)="TETO",H41,VLOOKUP(B41,#REF!,3,FALSE)))</f>
        <v>#REF!</v>
      </c>
      <c r="J41" s="283" t="e">
        <f>H41-I41</f>
        <v>#REF!</v>
      </c>
      <c r="K41" s="284"/>
      <c r="L41" s="284"/>
      <c r="M41" s="285"/>
      <c r="N41" s="286">
        <v>1</v>
      </c>
      <c r="O41" s="287">
        <v>7</v>
      </c>
      <c r="P41" s="276" t="s">
        <v>183</v>
      </c>
      <c r="Q41" s="287"/>
      <c r="R41" s="287"/>
      <c r="S41" s="287"/>
      <c r="T41" s="287"/>
      <c r="U41" s="287"/>
      <c r="V41" s="287"/>
      <c r="X41" s="288" t="str">
        <f t="shared" si="2"/>
        <v/>
      </c>
    </row>
    <row r="42" spans="1:24" s="277" customFormat="1" ht="28.5" customHeight="1">
      <c r="A42" s="290" t="e">
        <f>IF(MID(N42,1,1)="R","RECUPERAR",VLOOKUP(N42,#REF!,2,FALSE))</f>
        <v>#REF!</v>
      </c>
      <c r="B42" s="291" t="e">
        <f>IF(MID(N42,1,1)="R",VLOOKUP(O42,#REF!,2,FALSE),VLOOKUP(O42,#REF!,2,FALSE))</f>
        <v>#REF!</v>
      </c>
      <c r="C42" s="280"/>
      <c r="D42" s="329" t="s">
        <v>379</v>
      </c>
      <c r="E42" s="283"/>
      <c r="F42" s="282"/>
      <c r="G42" s="283"/>
      <c r="H42" s="294"/>
      <c r="I42" s="283"/>
      <c r="J42" s="283"/>
      <c r="K42" s="284"/>
      <c r="L42" s="284"/>
      <c r="M42" s="285"/>
      <c r="N42" s="286">
        <v>1</v>
      </c>
      <c r="O42" s="287">
        <v>7</v>
      </c>
      <c r="P42" s="276" t="s">
        <v>183</v>
      </c>
      <c r="Q42" s="287"/>
      <c r="R42" s="287"/>
      <c r="S42" s="287"/>
      <c r="T42" s="287"/>
      <c r="U42" s="287"/>
      <c r="V42" s="287"/>
      <c r="X42" s="288" t="str">
        <f t="shared" si="2"/>
        <v/>
      </c>
    </row>
    <row r="43" spans="1:24" s="277" customFormat="1" ht="28.5" customHeight="1">
      <c r="A43" s="290" t="e">
        <f>IF(MID(N43,1,1)="R","RECUPERAR",VLOOKUP(N43,#REF!,2,FALSE))</f>
        <v>#REF!</v>
      </c>
      <c r="B43" s="291" t="e">
        <f>IF(MID(N43,1,1)="R",VLOOKUP(O43,#REF!,2,FALSE),VLOOKUP(O43,#REF!,2,FALSE))</f>
        <v>#REF!</v>
      </c>
      <c r="C43" s="280"/>
      <c r="D43" s="292" t="s">
        <v>391</v>
      </c>
      <c r="E43" s="283"/>
      <c r="F43" s="282"/>
      <c r="G43" s="283">
        <v>47.94</v>
      </c>
      <c r="H43" s="294">
        <v>2.79</v>
      </c>
      <c r="I43" s="283" t="e">
        <f>IF(MID(N43,1,1)="r",1.6,IF(VLOOKUP(B43,#REF!,3,FALSE)="TETO",H43,VLOOKUP(B43,#REF!,3,FALSE)))</f>
        <v>#REF!</v>
      </c>
      <c r="J43" s="283" t="e">
        <f>H43-I43</f>
        <v>#REF!</v>
      </c>
      <c r="K43" s="284"/>
      <c r="L43" s="284"/>
      <c r="M43" s="285"/>
      <c r="N43" s="286">
        <v>1</v>
      </c>
      <c r="O43" s="287">
        <v>7</v>
      </c>
      <c r="P43" s="276" t="s">
        <v>183</v>
      </c>
      <c r="Q43" s="287"/>
      <c r="R43" s="287"/>
      <c r="S43" s="287"/>
      <c r="T43" s="287"/>
      <c r="U43" s="287"/>
      <c r="V43" s="287"/>
      <c r="X43" s="288" t="str">
        <f t="shared" si="2"/>
        <v/>
      </c>
    </row>
    <row r="44" spans="1:24" s="277" customFormat="1" ht="28.5" customHeight="1">
      <c r="A44" s="290" t="e">
        <f>IF(MID(N44,1,1)="R","RECUPERAR",VLOOKUP(N44,#REF!,2,FALSE))</f>
        <v>#REF!</v>
      </c>
      <c r="B44" s="291" t="e">
        <f>IF(MID(N44,1,1)="R",VLOOKUP(O44,#REF!,2,FALSE),VLOOKUP(O44,#REF!,2,FALSE))</f>
        <v>#REF!</v>
      </c>
      <c r="C44" s="280"/>
      <c r="D44" s="292" t="s">
        <v>387</v>
      </c>
      <c r="E44" s="283"/>
      <c r="F44" s="282"/>
      <c r="G44" s="283">
        <f>51.99+3.49</f>
        <v>55.480000000000004</v>
      </c>
      <c r="H44" s="294">
        <v>2.5499999999999998</v>
      </c>
      <c r="I44" s="283" t="e">
        <f>IF(MID(N44,1,1)="r",1.6,IF(VLOOKUP(B44,#REF!,3,FALSE)="TETO",H44,VLOOKUP(B44,#REF!,3,FALSE)))</f>
        <v>#REF!</v>
      </c>
      <c r="J44" s="283" t="e">
        <f>H44-I44</f>
        <v>#REF!</v>
      </c>
      <c r="K44" s="284"/>
      <c r="L44" s="284"/>
      <c r="M44" s="285"/>
      <c r="N44" s="286">
        <v>1</v>
      </c>
      <c r="O44" s="287">
        <v>7</v>
      </c>
      <c r="P44" s="276" t="s">
        <v>183</v>
      </c>
      <c r="Q44" s="287"/>
      <c r="R44" s="287"/>
      <c r="S44" s="287"/>
      <c r="T44" s="287"/>
      <c r="U44" s="287"/>
      <c r="V44" s="287"/>
      <c r="X44" s="288" t="str">
        <f t="shared" si="2"/>
        <v/>
      </c>
    </row>
    <row r="47" spans="1:24" ht="31.5">
      <c r="D47" s="346" t="s">
        <v>204</v>
      </c>
      <c r="E47" s="346" t="s">
        <v>205</v>
      </c>
      <c r="F47" s="346" t="s">
        <v>206</v>
      </c>
      <c r="G47" s="346" t="s">
        <v>207</v>
      </c>
      <c r="H47" s="346" t="s">
        <v>208</v>
      </c>
      <c r="I47" s="346" t="s">
        <v>209</v>
      </c>
      <c r="J47" s="346" t="s">
        <v>210</v>
      </c>
      <c r="K47" s="346" t="s">
        <v>211</v>
      </c>
      <c r="L47" s="346" t="s">
        <v>212</v>
      </c>
      <c r="M47" s="346" t="s">
        <v>213</v>
      </c>
    </row>
    <row r="48" spans="1:24" ht="26.25">
      <c r="A48" s="345" t="s">
        <v>392</v>
      </c>
      <c r="J48" s="307">
        <f>SUM(J49:J73)</f>
        <v>227.0112</v>
      </c>
    </row>
    <row r="49" spans="1:24" s="277" customFormat="1" ht="28.5" customHeight="1">
      <c r="A49" s="290" t="str">
        <f>IF(MID(N49,1,1)="R","RECUPERAR",VLOOKUP(N49,#REF!,2,FALSE))</f>
        <v>RECUPERAR</v>
      </c>
      <c r="B49" s="291" t="e">
        <f>IF(MID(N49,1,1)="R",VLOOKUP(O49,#REF!,2,FALSE),VLOOKUP(O49,#REF!,2,FALSE))</f>
        <v>#REF!</v>
      </c>
      <c r="C49" s="280"/>
      <c r="D49" s="292" t="s">
        <v>396</v>
      </c>
      <c r="E49" s="281"/>
      <c r="F49" s="282"/>
      <c r="G49" s="283">
        <f>31.37-2.15</f>
        <v>29.220000000000002</v>
      </c>
      <c r="H49" s="283"/>
      <c r="I49" s="283">
        <v>1.6</v>
      </c>
      <c r="J49" s="283">
        <f>I49*G49*20%</f>
        <v>9.3504000000000023</v>
      </c>
      <c r="K49" s="284"/>
      <c r="L49" s="284"/>
      <c r="M49" s="285"/>
      <c r="N49" s="286" t="s">
        <v>380</v>
      </c>
      <c r="O49" s="287">
        <v>2</v>
      </c>
      <c r="P49" s="276"/>
      <c r="Q49" s="287" t="s">
        <v>340</v>
      </c>
      <c r="R49" s="287"/>
      <c r="S49" s="287"/>
      <c r="T49" s="287"/>
      <c r="U49" s="287"/>
      <c r="V49" s="287"/>
      <c r="X49" s="288"/>
    </row>
    <row r="50" spans="1:24" s="277" customFormat="1" ht="28.5" customHeight="1">
      <c r="A50" s="290" t="str">
        <f>IF(MID(N50,1,1)="R","RECUPERAR",VLOOKUP(N50,#REF!,2,FALSE))</f>
        <v>RECUPERAR</v>
      </c>
      <c r="B50" s="291" t="e">
        <f>IF(MID(N50,1,1)="R",VLOOKUP(O50,#REF!,2,FALSE),VLOOKUP(O50,#REF!,2,FALSE))</f>
        <v>#REF!</v>
      </c>
      <c r="C50" s="280"/>
      <c r="D50" s="292" t="s">
        <v>395</v>
      </c>
      <c r="E50" s="281"/>
      <c r="F50" s="282"/>
      <c r="G50" s="283">
        <f>1.25+0.9</f>
        <v>2.15</v>
      </c>
      <c r="H50" s="283"/>
      <c r="I50" s="283">
        <v>1.6</v>
      </c>
      <c r="J50" s="283">
        <f>I50*G50</f>
        <v>3.44</v>
      </c>
      <c r="K50" s="284"/>
      <c r="L50" s="284"/>
      <c r="M50" s="285"/>
      <c r="N50" s="286" t="s">
        <v>380</v>
      </c>
      <c r="O50" s="287">
        <v>2</v>
      </c>
      <c r="P50" s="276"/>
      <c r="Q50" s="287" t="s">
        <v>340</v>
      </c>
      <c r="R50" s="287"/>
      <c r="S50" s="287"/>
      <c r="T50" s="287"/>
      <c r="U50" s="287"/>
      <c r="V50" s="287"/>
      <c r="X50" s="288"/>
    </row>
    <row r="51" spans="1:24" s="277" customFormat="1" ht="28.5" customHeight="1">
      <c r="A51" s="290" t="str">
        <f>IF(MID(N51,1,1)="R","RECUPERAR",VLOOKUP(N51,#REF!,2,FALSE))</f>
        <v>RECUPERAR</v>
      </c>
      <c r="B51" s="291" t="e">
        <f>IF(MID(N51,1,1)="R",VLOOKUP(O51,#REF!,2,FALSE),VLOOKUP(O51,#REF!,2,FALSE))</f>
        <v>#REF!</v>
      </c>
      <c r="C51" s="280"/>
      <c r="D51" s="292" t="s">
        <v>398</v>
      </c>
      <c r="E51" s="281"/>
      <c r="F51" s="282"/>
      <c r="G51" s="283">
        <f>31.3-2.15</f>
        <v>29.150000000000002</v>
      </c>
      <c r="H51" s="283"/>
      <c r="I51" s="283">
        <v>1.6</v>
      </c>
      <c r="J51" s="283">
        <f t="shared" ref="J51:J71" si="3">I51*G51*20%</f>
        <v>9.3280000000000012</v>
      </c>
      <c r="K51" s="284"/>
      <c r="L51" s="284"/>
      <c r="M51" s="285"/>
      <c r="N51" s="286" t="s">
        <v>380</v>
      </c>
      <c r="O51" s="287">
        <v>2</v>
      </c>
      <c r="P51" s="289"/>
      <c r="Q51" s="287"/>
      <c r="R51" s="287"/>
      <c r="S51" s="287"/>
      <c r="T51" s="287"/>
      <c r="U51" s="287"/>
      <c r="V51" s="287"/>
      <c r="X51" s="288"/>
    </row>
    <row r="52" spans="1:24" s="277" customFormat="1" ht="28.5" customHeight="1">
      <c r="A52" s="290" t="str">
        <f>IF(MID(N52,1,1)="R","RECUPERAR",VLOOKUP(N52,#REF!,2,FALSE))</f>
        <v>RECUPERAR</v>
      </c>
      <c r="B52" s="291" t="e">
        <f>IF(MID(N52,1,1)="R",VLOOKUP(O52,#REF!,2,FALSE),VLOOKUP(O52,#REF!,2,FALSE))</f>
        <v>#REF!</v>
      </c>
      <c r="C52" s="280"/>
      <c r="D52" s="292" t="s">
        <v>397</v>
      </c>
      <c r="E52" s="281"/>
      <c r="F52" s="282"/>
      <c r="G52" s="283">
        <f>1.25+0.9</f>
        <v>2.15</v>
      </c>
      <c r="H52" s="283"/>
      <c r="I52" s="283">
        <v>1.6</v>
      </c>
      <c r="J52" s="283">
        <f>I52*G52</f>
        <v>3.44</v>
      </c>
      <c r="K52" s="284"/>
      <c r="L52" s="284"/>
      <c r="M52" s="285"/>
      <c r="N52" s="286" t="s">
        <v>380</v>
      </c>
      <c r="O52" s="287">
        <v>2</v>
      </c>
      <c r="P52" s="289"/>
      <c r="Q52" s="287"/>
      <c r="R52" s="287"/>
      <c r="S52" s="287"/>
      <c r="T52" s="287"/>
      <c r="U52" s="287"/>
      <c r="V52" s="287"/>
      <c r="X52" s="288"/>
    </row>
    <row r="53" spans="1:24" s="277" customFormat="1" ht="28.5" customHeight="1">
      <c r="A53" s="290" t="str">
        <f>IF(MID(N53,1,1)="R","RECUPERAR",VLOOKUP(N53,#REF!,2,FALSE))</f>
        <v>RECUPERAR</v>
      </c>
      <c r="B53" s="291" t="e">
        <f>IF(MID(N53,1,1)="R",VLOOKUP(O53,#REF!,2,FALSE),VLOOKUP(O53,#REF!,2,FALSE))</f>
        <v>#REF!</v>
      </c>
      <c r="C53" s="280"/>
      <c r="D53" s="292" t="s">
        <v>400</v>
      </c>
      <c r="E53" s="281"/>
      <c r="F53" s="282"/>
      <c r="G53" s="283">
        <f>31.46-2.15</f>
        <v>29.310000000000002</v>
      </c>
      <c r="H53" s="283"/>
      <c r="I53" s="283">
        <v>1.6</v>
      </c>
      <c r="J53" s="283">
        <f t="shared" si="3"/>
        <v>9.3792000000000026</v>
      </c>
      <c r="K53" s="284"/>
      <c r="L53" s="284"/>
      <c r="M53" s="285"/>
      <c r="N53" s="286" t="s">
        <v>380</v>
      </c>
      <c r="O53" s="287">
        <v>2</v>
      </c>
      <c r="P53" s="276" t="s">
        <v>183</v>
      </c>
      <c r="Q53" s="287"/>
      <c r="R53" s="287"/>
      <c r="S53" s="287"/>
      <c r="T53" s="287"/>
      <c r="U53" s="287"/>
      <c r="V53" s="287"/>
      <c r="X53" s="288" t="str">
        <f t="shared" ref="X53:X60" si="4">IF(C53="sinapi","ok",IF(C53="orse","ok",IF(P53="título","título",IF(P53="intertítulo","intertítulo",""))))</f>
        <v/>
      </c>
    </row>
    <row r="54" spans="1:24" s="277" customFormat="1" ht="28.5" customHeight="1">
      <c r="A54" s="290" t="str">
        <f>IF(MID(N54,1,1)="R","RECUPERAR",VLOOKUP(N54,#REF!,2,FALSE))</f>
        <v>RECUPERAR</v>
      </c>
      <c r="B54" s="291" t="e">
        <f>IF(MID(N54,1,1)="R",VLOOKUP(O54,#REF!,2,FALSE),VLOOKUP(O54,#REF!,2,FALSE))</f>
        <v>#REF!</v>
      </c>
      <c r="C54" s="280"/>
      <c r="D54" s="292" t="s">
        <v>399</v>
      </c>
      <c r="E54" s="281"/>
      <c r="F54" s="282"/>
      <c r="G54" s="283">
        <f>1.25+0.9</f>
        <v>2.15</v>
      </c>
      <c r="H54" s="283"/>
      <c r="I54" s="283">
        <v>1.6</v>
      </c>
      <c r="J54" s="283">
        <f>I54*G54</f>
        <v>3.44</v>
      </c>
      <c r="K54" s="284"/>
      <c r="L54" s="284"/>
      <c r="M54" s="285"/>
      <c r="N54" s="286" t="s">
        <v>380</v>
      </c>
      <c r="O54" s="287">
        <v>2</v>
      </c>
      <c r="P54" s="276" t="s">
        <v>183</v>
      </c>
      <c r="Q54" s="287"/>
      <c r="R54" s="287"/>
      <c r="S54" s="287"/>
      <c r="T54" s="287"/>
      <c r="U54" s="287"/>
      <c r="V54" s="287"/>
      <c r="X54" s="288" t="str">
        <f t="shared" si="4"/>
        <v/>
      </c>
    </row>
    <row r="55" spans="1:24" s="277" customFormat="1" ht="23.25">
      <c r="A55" s="290" t="str">
        <f>IF(MID(N55,1,1)="R","RECUPERAR",VLOOKUP(N55,#REF!,2,FALSE))</f>
        <v>RECUPERAR</v>
      </c>
      <c r="B55" s="291" t="e">
        <f>IF(MID(N55,1,1)="R",VLOOKUP(O55,#REF!,2,FALSE),VLOOKUP(O55,#REF!,2,FALSE))</f>
        <v>#REF!</v>
      </c>
      <c r="C55" s="280"/>
      <c r="D55" s="292" t="s">
        <v>401</v>
      </c>
      <c r="E55" s="281"/>
      <c r="F55" s="282"/>
      <c r="G55" s="283">
        <f>31.38-2.15</f>
        <v>29.23</v>
      </c>
      <c r="H55" s="283"/>
      <c r="I55" s="283">
        <v>1.6</v>
      </c>
      <c r="J55" s="283">
        <f t="shared" si="3"/>
        <v>9.3536000000000001</v>
      </c>
      <c r="K55" s="284"/>
      <c r="L55" s="284"/>
      <c r="M55" s="285"/>
      <c r="N55" s="286" t="s">
        <v>380</v>
      </c>
      <c r="O55" s="287">
        <v>2</v>
      </c>
      <c r="P55" s="276" t="s">
        <v>183</v>
      </c>
      <c r="Q55" s="287"/>
      <c r="R55" s="287"/>
      <c r="S55" s="287"/>
      <c r="T55" s="287"/>
      <c r="U55" s="287"/>
      <c r="V55" s="287"/>
      <c r="X55" s="288" t="str">
        <f t="shared" si="4"/>
        <v/>
      </c>
    </row>
    <row r="56" spans="1:24" s="277" customFormat="1" ht="23.25">
      <c r="A56" s="290" t="str">
        <f>IF(MID(N56,1,1)="R","RECUPERAR",VLOOKUP(N56,#REF!,2,FALSE))</f>
        <v>RECUPERAR</v>
      </c>
      <c r="B56" s="291" t="e">
        <f>IF(MID(N56,1,1)="R",VLOOKUP(O56,#REF!,2,FALSE),VLOOKUP(O56,#REF!,2,FALSE))</f>
        <v>#REF!</v>
      </c>
      <c r="C56" s="280"/>
      <c r="D56" s="292" t="s">
        <v>402</v>
      </c>
      <c r="E56" s="281"/>
      <c r="F56" s="282"/>
      <c r="G56" s="283">
        <f>1.25+0.9</f>
        <v>2.15</v>
      </c>
      <c r="H56" s="283"/>
      <c r="I56" s="283">
        <v>1.6</v>
      </c>
      <c r="J56" s="283">
        <f>I56*G56</f>
        <v>3.44</v>
      </c>
      <c r="K56" s="284"/>
      <c r="L56" s="284"/>
      <c r="M56" s="285"/>
      <c r="N56" s="286" t="s">
        <v>380</v>
      </c>
      <c r="O56" s="287">
        <v>2</v>
      </c>
      <c r="P56" s="276" t="s">
        <v>183</v>
      </c>
      <c r="Q56" s="287"/>
      <c r="R56" s="287"/>
      <c r="S56" s="287"/>
      <c r="T56" s="287"/>
      <c r="U56" s="287"/>
      <c r="V56" s="287"/>
      <c r="X56" s="288" t="str">
        <f t="shared" si="4"/>
        <v/>
      </c>
    </row>
    <row r="57" spans="1:24" s="277" customFormat="1" ht="28.5" customHeight="1">
      <c r="A57" s="290" t="str">
        <f>IF(MID(N57,1,1)="R","RECUPERAR",VLOOKUP(N57,#REF!,2,FALSE))</f>
        <v>RECUPERAR</v>
      </c>
      <c r="B57" s="291" t="e">
        <f>IF(MID(N57,1,1)="R",VLOOKUP(O57,#REF!,2,FALSE),VLOOKUP(O57,#REF!,2,FALSE))</f>
        <v>#REF!</v>
      </c>
      <c r="C57" s="280"/>
      <c r="D57" s="292" t="s">
        <v>403</v>
      </c>
      <c r="E57" s="281"/>
      <c r="F57" s="282"/>
      <c r="G57" s="283">
        <f>31.42-2.15</f>
        <v>29.270000000000003</v>
      </c>
      <c r="H57" s="283"/>
      <c r="I57" s="283">
        <v>1.6</v>
      </c>
      <c r="J57" s="283">
        <f t="shared" si="3"/>
        <v>9.3664000000000023</v>
      </c>
      <c r="K57" s="284"/>
      <c r="L57" s="284"/>
      <c r="M57" s="285"/>
      <c r="N57" s="286" t="s">
        <v>380</v>
      </c>
      <c r="O57" s="287">
        <v>2</v>
      </c>
      <c r="P57" s="276" t="s">
        <v>183</v>
      </c>
      <c r="Q57" s="287"/>
      <c r="R57" s="287"/>
      <c r="S57" s="287"/>
      <c r="T57" s="287"/>
      <c r="U57" s="287"/>
      <c r="V57" s="287"/>
      <c r="X57" s="288" t="str">
        <f t="shared" si="4"/>
        <v/>
      </c>
    </row>
    <row r="58" spans="1:24" s="277" customFormat="1" ht="28.5" customHeight="1">
      <c r="A58" s="290" t="str">
        <f>IF(MID(N58,1,1)="R","RECUPERAR",VLOOKUP(N58,#REF!,2,FALSE))</f>
        <v>RECUPERAR</v>
      </c>
      <c r="B58" s="291" t="e">
        <f>IF(MID(N58,1,1)="R",VLOOKUP(O58,#REF!,2,FALSE),VLOOKUP(O58,#REF!,2,FALSE))</f>
        <v>#REF!</v>
      </c>
      <c r="C58" s="280"/>
      <c r="D58" s="292" t="s">
        <v>404</v>
      </c>
      <c r="E58" s="281"/>
      <c r="F58" s="282"/>
      <c r="G58" s="283">
        <f>1.25+0.9</f>
        <v>2.15</v>
      </c>
      <c r="H58" s="283"/>
      <c r="I58" s="283">
        <v>1.6</v>
      </c>
      <c r="J58" s="283">
        <f>I58*G58</f>
        <v>3.44</v>
      </c>
      <c r="K58" s="284"/>
      <c r="L58" s="284"/>
      <c r="M58" s="285"/>
      <c r="N58" s="286" t="s">
        <v>380</v>
      </c>
      <c r="O58" s="287">
        <v>2</v>
      </c>
      <c r="P58" s="276" t="s">
        <v>183</v>
      </c>
      <c r="Q58" s="287"/>
      <c r="R58" s="287"/>
      <c r="S58" s="287"/>
      <c r="T58" s="287"/>
      <c r="U58" s="287"/>
      <c r="V58" s="287"/>
      <c r="X58" s="288" t="str">
        <f t="shared" si="4"/>
        <v/>
      </c>
    </row>
    <row r="59" spans="1:24" s="277" customFormat="1" ht="23.25">
      <c r="A59" s="290" t="str">
        <f>IF(MID(N59,1,1)="R","RECUPERAR",VLOOKUP(N59,#REF!,2,FALSE))</f>
        <v>RECUPERAR</v>
      </c>
      <c r="B59" s="291" t="e">
        <f>IF(MID(N59,1,1)="R",VLOOKUP(O59,#REF!,2,FALSE),VLOOKUP(O59,#REF!,2,FALSE))</f>
        <v>#REF!</v>
      </c>
      <c r="C59" s="280"/>
      <c r="D59" s="292" t="s">
        <v>405</v>
      </c>
      <c r="E59" s="281"/>
      <c r="F59" s="282"/>
      <c r="G59" s="283">
        <f>31.36-2.15</f>
        <v>29.21</v>
      </c>
      <c r="H59" s="283"/>
      <c r="I59" s="283">
        <v>1.6</v>
      </c>
      <c r="J59" s="283">
        <f t="shared" si="3"/>
        <v>9.3472000000000008</v>
      </c>
      <c r="K59" s="284"/>
      <c r="L59" s="284"/>
      <c r="M59" s="285"/>
      <c r="N59" s="286" t="s">
        <v>380</v>
      </c>
      <c r="O59" s="287">
        <v>2</v>
      </c>
      <c r="P59" s="276" t="s">
        <v>183</v>
      </c>
      <c r="Q59" s="287"/>
      <c r="R59" s="287"/>
      <c r="S59" s="287"/>
      <c r="T59" s="287"/>
      <c r="U59" s="287"/>
      <c r="V59" s="287"/>
      <c r="X59" s="288" t="str">
        <f t="shared" si="4"/>
        <v/>
      </c>
    </row>
    <row r="60" spans="1:24" s="277" customFormat="1" ht="23.25">
      <c r="A60" s="290" t="str">
        <f>IF(MID(N60,1,1)="R","RECUPERAR",VLOOKUP(N60,#REF!,2,FALSE))</f>
        <v>RECUPERAR</v>
      </c>
      <c r="B60" s="291" t="e">
        <f>IF(MID(N60,1,1)="R",VLOOKUP(O60,#REF!,2,FALSE),VLOOKUP(O60,#REF!,2,FALSE))</f>
        <v>#REF!</v>
      </c>
      <c r="C60" s="280"/>
      <c r="D60" s="292" t="s">
        <v>406</v>
      </c>
      <c r="E60" s="281"/>
      <c r="F60" s="282"/>
      <c r="G60" s="283">
        <f>1.25+0.9</f>
        <v>2.15</v>
      </c>
      <c r="H60" s="283"/>
      <c r="I60" s="283">
        <v>1.6</v>
      </c>
      <c r="J60" s="283">
        <f>I60*G60</f>
        <v>3.44</v>
      </c>
      <c r="K60" s="284"/>
      <c r="L60" s="284"/>
      <c r="M60" s="285"/>
      <c r="N60" s="286" t="s">
        <v>380</v>
      </c>
      <c r="O60" s="287">
        <v>2</v>
      </c>
      <c r="P60" s="276" t="s">
        <v>183</v>
      </c>
      <c r="Q60" s="287"/>
      <c r="R60" s="287"/>
      <c r="S60" s="287"/>
      <c r="T60" s="287"/>
      <c r="U60" s="287"/>
      <c r="V60" s="287"/>
      <c r="X60" s="288" t="str">
        <f t="shared" si="4"/>
        <v/>
      </c>
    </row>
    <row r="61" spans="1:24" s="277" customFormat="1" ht="28.5" customHeight="1">
      <c r="A61" s="290" t="str">
        <f>IF(MID(N61,1,1)="R","RECUPERAR",VLOOKUP(N61,#REF!,2,FALSE))</f>
        <v>RECUPERAR</v>
      </c>
      <c r="B61" s="291" t="e">
        <f>IF(MID(N61,1,1)="R",VLOOKUP(O61,#REF!,2,FALSE),VLOOKUP(O61,#REF!,2,FALSE))</f>
        <v>#REF!</v>
      </c>
      <c r="C61" s="280"/>
      <c r="D61" s="292" t="s">
        <v>407</v>
      </c>
      <c r="E61" s="293"/>
      <c r="F61" s="282"/>
      <c r="G61" s="283">
        <f>31.36-2.13</f>
        <v>29.23</v>
      </c>
      <c r="H61" s="283"/>
      <c r="I61" s="283">
        <v>1.6</v>
      </c>
      <c r="J61" s="283">
        <f t="shared" si="3"/>
        <v>9.3536000000000001</v>
      </c>
      <c r="K61" s="284"/>
      <c r="L61" s="284"/>
      <c r="M61" s="285"/>
      <c r="N61" s="286" t="s">
        <v>380</v>
      </c>
      <c r="O61" s="287">
        <v>2</v>
      </c>
      <c r="P61" s="276" t="s">
        <v>183</v>
      </c>
      <c r="Q61" s="287"/>
      <c r="R61" s="287"/>
      <c r="S61" s="287"/>
      <c r="T61" s="287"/>
      <c r="U61" s="287"/>
      <c r="V61" s="287"/>
      <c r="X61" s="288" t="str">
        <f t="shared" ref="X61:X71" si="5">IF(C61="sinapi","ok",IF(C61="orse","ok",IF(P61="título","título",IF(P61="intertítulo","intertítulo",""))))</f>
        <v/>
      </c>
    </row>
    <row r="62" spans="1:24" s="277" customFormat="1" ht="28.5" customHeight="1">
      <c r="A62" s="290" t="str">
        <f>IF(MID(N62,1,1)="R","RECUPERAR",VLOOKUP(N62,#REF!,2,FALSE))</f>
        <v>RECUPERAR</v>
      </c>
      <c r="B62" s="291" t="e">
        <f>IF(MID(N62,1,1)="R",VLOOKUP(O62,#REF!,2,FALSE),VLOOKUP(O62,#REF!,2,FALSE))</f>
        <v>#REF!</v>
      </c>
      <c r="C62" s="280"/>
      <c r="D62" s="292" t="s">
        <v>408</v>
      </c>
      <c r="E62" s="293"/>
      <c r="F62" s="282"/>
      <c r="G62" s="283">
        <f>1.25+0.88</f>
        <v>2.13</v>
      </c>
      <c r="H62" s="283"/>
      <c r="I62" s="283">
        <v>1.6</v>
      </c>
      <c r="J62" s="283">
        <f>I62*G62</f>
        <v>3.4079999999999999</v>
      </c>
      <c r="K62" s="284"/>
      <c r="L62" s="284"/>
      <c r="M62" s="285"/>
      <c r="N62" s="286" t="s">
        <v>380</v>
      </c>
      <c r="O62" s="287">
        <v>2</v>
      </c>
      <c r="P62" s="276" t="s">
        <v>183</v>
      </c>
      <c r="Q62" s="287"/>
      <c r="R62" s="287"/>
      <c r="S62" s="287"/>
      <c r="T62" s="287"/>
      <c r="U62" s="287"/>
      <c r="V62" s="287"/>
      <c r="X62" s="288" t="str">
        <f>IF(C62="sinapi","ok",IF(C62="orse","ok",IF(P62="título","título",IF(P62="intertítulo","intertítulo",""))))</f>
        <v/>
      </c>
    </row>
    <row r="63" spans="1:24" s="277" customFormat="1" ht="28.5" customHeight="1">
      <c r="A63" s="290" t="str">
        <f>IF(MID(N63,1,1)="R","RECUPERAR",VLOOKUP(N63,#REF!,2,FALSE))</f>
        <v>RECUPERAR</v>
      </c>
      <c r="B63" s="291" t="e">
        <f>IF(MID(N63,1,1)="R",VLOOKUP(O63,#REF!,2,FALSE),VLOOKUP(O63,#REF!,2,FALSE))</f>
        <v>#REF!</v>
      </c>
      <c r="C63" s="280"/>
      <c r="D63" s="292" t="s">
        <v>409</v>
      </c>
      <c r="E63" s="293"/>
      <c r="F63" s="282"/>
      <c r="G63" s="283">
        <f>31.39-2.13</f>
        <v>29.26</v>
      </c>
      <c r="H63" s="283"/>
      <c r="I63" s="283">
        <v>1.6</v>
      </c>
      <c r="J63" s="283">
        <f t="shared" si="3"/>
        <v>9.3632000000000009</v>
      </c>
      <c r="K63" s="284"/>
      <c r="L63" s="284"/>
      <c r="M63" s="285"/>
      <c r="N63" s="286" t="s">
        <v>380</v>
      </c>
      <c r="O63" s="287">
        <v>2</v>
      </c>
      <c r="P63" s="276" t="s">
        <v>183</v>
      </c>
      <c r="Q63" s="287"/>
      <c r="R63" s="287"/>
      <c r="S63" s="287"/>
      <c r="T63" s="287"/>
      <c r="U63" s="287"/>
      <c r="V63" s="287"/>
      <c r="X63" s="288" t="str">
        <f t="shared" si="5"/>
        <v/>
      </c>
    </row>
    <row r="64" spans="1:24" s="277" customFormat="1" ht="28.5" customHeight="1">
      <c r="A64" s="290" t="str">
        <f>IF(MID(N64,1,1)="R","RECUPERAR",VLOOKUP(N64,#REF!,2,FALSE))</f>
        <v>RECUPERAR</v>
      </c>
      <c r="B64" s="291" t="e">
        <f>IF(MID(N64,1,1)="R",VLOOKUP(O64,#REF!,2,FALSE),VLOOKUP(O64,#REF!,2,FALSE))</f>
        <v>#REF!</v>
      </c>
      <c r="C64" s="280"/>
      <c r="D64" s="292" t="s">
        <v>410</v>
      </c>
      <c r="E64" s="293"/>
      <c r="F64" s="282"/>
      <c r="G64" s="283">
        <f>1.25+0.88</f>
        <v>2.13</v>
      </c>
      <c r="H64" s="283"/>
      <c r="I64" s="283">
        <v>1.6</v>
      </c>
      <c r="J64" s="283">
        <f>I64*G64</f>
        <v>3.4079999999999999</v>
      </c>
      <c r="K64" s="284"/>
      <c r="L64" s="284"/>
      <c r="M64" s="285"/>
      <c r="N64" s="286" t="s">
        <v>380</v>
      </c>
      <c r="O64" s="287">
        <v>2</v>
      </c>
      <c r="P64" s="276" t="s">
        <v>183</v>
      </c>
      <c r="Q64" s="287"/>
      <c r="R64" s="287"/>
      <c r="S64" s="287"/>
      <c r="T64" s="287"/>
      <c r="U64" s="287"/>
      <c r="V64" s="287"/>
      <c r="X64" s="288" t="str">
        <f>IF(C64="sinapi","ok",IF(C64="orse","ok",IF(P64="título","título",IF(P64="intertítulo","intertítulo",""))))</f>
        <v/>
      </c>
    </row>
    <row r="65" spans="1:24" s="277" customFormat="1" ht="28.5" customHeight="1">
      <c r="A65" s="290" t="str">
        <f>IF(MID(N65,1,1)="R","RECUPERAR",VLOOKUP(N65,#REF!,2,FALSE))</f>
        <v>RECUPERAR</v>
      </c>
      <c r="B65" s="291" t="e">
        <f>IF(MID(N65,1,1)="R",VLOOKUP(O65,#REF!,2,FALSE),VLOOKUP(O65,#REF!,2,FALSE))</f>
        <v>#REF!</v>
      </c>
      <c r="C65" s="280"/>
      <c r="D65" s="292" t="s">
        <v>411</v>
      </c>
      <c r="E65" s="283"/>
      <c r="F65" s="282"/>
      <c r="G65" s="283">
        <f>31.52-2.13</f>
        <v>29.39</v>
      </c>
      <c r="H65" s="283"/>
      <c r="I65" s="283">
        <v>1.6</v>
      </c>
      <c r="J65" s="283">
        <f t="shared" si="3"/>
        <v>9.4047999999999998</v>
      </c>
      <c r="K65" s="284"/>
      <c r="L65" s="284"/>
      <c r="M65" s="285"/>
      <c r="N65" s="286" t="s">
        <v>380</v>
      </c>
      <c r="O65" s="287">
        <v>2</v>
      </c>
      <c r="P65" s="276" t="s">
        <v>183</v>
      </c>
      <c r="Q65" s="287"/>
      <c r="R65" s="287"/>
      <c r="S65" s="287"/>
      <c r="T65" s="287"/>
      <c r="U65" s="287"/>
      <c r="V65" s="287"/>
      <c r="X65" s="288" t="str">
        <f t="shared" si="5"/>
        <v/>
      </c>
    </row>
    <row r="66" spans="1:24" s="277" customFormat="1" ht="28.5" customHeight="1">
      <c r="A66" s="290" t="str">
        <f>IF(MID(N66,1,1)="R","RECUPERAR",VLOOKUP(N66,#REF!,2,FALSE))</f>
        <v>RECUPERAR</v>
      </c>
      <c r="B66" s="291" t="e">
        <f>IF(MID(N66,1,1)="R",VLOOKUP(O66,#REF!,2,FALSE),VLOOKUP(O66,#REF!,2,FALSE))</f>
        <v>#REF!</v>
      </c>
      <c r="C66" s="280"/>
      <c r="D66" s="292" t="s">
        <v>412</v>
      </c>
      <c r="E66" s="283"/>
      <c r="F66" s="282"/>
      <c r="G66" s="283">
        <f>1.25+0.88</f>
        <v>2.13</v>
      </c>
      <c r="H66" s="283"/>
      <c r="I66" s="283">
        <v>1.6</v>
      </c>
      <c r="J66" s="283">
        <f>I66*G66</f>
        <v>3.4079999999999999</v>
      </c>
      <c r="K66" s="284"/>
      <c r="L66" s="284"/>
      <c r="M66" s="285"/>
      <c r="N66" s="286" t="s">
        <v>380</v>
      </c>
      <c r="O66" s="287">
        <v>2</v>
      </c>
      <c r="P66" s="276" t="s">
        <v>183</v>
      </c>
      <c r="Q66" s="287"/>
      <c r="R66" s="287"/>
      <c r="S66" s="287"/>
      <c r="T66" s="287"/>
      <c r="U66" s="287"/>
      <c r="V66" s="287"/>
      <c r="X66" s="288" t="str">
        <f>IF(C66="sinapi","ok",IF(C66="orse","ok",IF(P66="título","título",IF(P66="intertítulo","intertítulo",""))))</f>
        <v/>
      </c>
    </row>
    <row r="67" spans="1:24" s="277" customFormat="1" ht="26.25" customHeight="1">
      <c r="A67" s="290" t="str">
        <f>IF(MID(N67,1,1)="R","RECUPERAR",VLOOKUP(N67,#REF!,2,FALSE))</f>
        <v>RECUPERAR</v>
      </c>
      <c r="B67" s="291" t="e">
        <f>IF(MID(N67,1,1)="R",VLOOKUP(O67,#REF!,2,FALSE),VLOOKUP(O67,#REF!,2,FALSE))</f>
        <v>#REF!</v>
      </c>
      <c r="C67" s="280"/>
      <c r="D67" s="292" t="s">
        <v>413</v>
      </c>
      <c r="E67" s="283"/>
      <c r="F67" s="282"/>
      <c r="G67" s="283">
        <f>31.38-2.13</f>
        <v>29.25</v>
      </c>
      <c r="H67" s="283"/>
      <c r="I67" s="283">
        <v>1.6</v>
      </c>
      <c r="J67" s="283">
        <f t="shared" si="3"/>
        <v>9.3600000000000012</v>
      </c>
      <c r="K67" s="284"/>
      <c r="L67" s="284"/>
      <c r="M67" s="285"/>
      <c r="N67" s="286" t="s">
        <v>380</v>
      </c>
      <c r="O67" s="287">
        <v>2</v>
      </c>
      <c r="P67" s="276" t="s">
        <v>183</v>
      </c>
      <c r="Q67" s="287"/>
      <c r="R67" s="287"/>
      <c r="S67" s="287"/>
      <c r="T67" s="287"/>
      <c r="U67" s="287"/>
      <c r="V67" s="287"/>
      <c r="X67" s="288" t="str">
        <f t="shared" si="5"/>
        <v/>
      </c>
    </row>
    <row r="68" spans="1:24" s="277" customFormat="1" ht="26.25" customHeight="1">
      <c r="A68" s="290" t="str">
        <f>IF(MID(N68,1,1)="R","RECUPERAR",VLOOKUP(N68,#REF!,2,FALSE))</f>
        <v>RECUPERAR</v>
      </c>
      <c r="B68" s="291" t="e">
        <f>IF(MID(N68,1,1)="R",VLOOKUP(O68,#REF!,2,FALSE),VLOOKUP(O68,#REF!,2,FALSE))</f>
        <v>#REF!</v>
      </c>
      <c r="C68" s="280"/>
      <c r="D68" s="292" t="s">
        <v>414</v>
      </c>
      <c r="E68" s="283"/>
      <c r="F68" s="282"/>
      <c r="G68" s="283">
        <f>1.25+0.88</f>
        <v>2.13</v>
      </c>
      <c r="H68" s="283"/>
      <c r="I68" s="283">
        <v>1.6</v>
      </c>
      <c r="J68" s="283">
        <f>I68*G68</f>
        <v>3.4079999999999999</v>
      </c>
      <c r="K68" s="284"/>
      <c r="L68" s="284"/>
      <c r="M68" s="285"/>
      <c r="N68" s="286" t="s">
        <v>380</v>
      </c>
      <c r="O68" s="287">
        <v>2</v>
      </c>
      <c r="P68" s="276" t="s">
        <v>183</v>
      </c>
      <c r="Q68" s="287"/>
      <c r="R68" s="287"/>
      <c r="S68" s="287"/>
      <c r="T68" s="287"/>
      <c r="U68" s="287"/>
      <c r="V68" s="287"/>
      <c r="X68" s="288" t="str">
        <f>IF(C68="sinapi","ok",IF(C68="orse","ok",IF(P68="título","título",IF(P68="intertítulo","intertítulo",""))))</f>
        <v/>
      </c>
    </row>
    <row r="69" spans="1:24" s="277" customFormat="1" ht="28.5" customHeight="1">
      <c r="A69" s="290" t="str">
        <f>IF(MID(N69,1,1)="R","RECUPERAR",VLOOKUP(N69,#REF!,2,FALSE))</f>
        <v>RECUPERAR</v>
      </c>
      <c r="B69" s="291" t="e">
        <f>IF(MID(N69,1,1)="R",VLOOKUP(O69,#REF!,2,FALSE),VLOOKUP(O69,#REF!,2,FALSE))</f>
        <v>#REF!</v>
      </c>
      <c r="C69" s="280"/>
      <c r="D69" s="292" t="s">
        <v>415</v>
      </c>
      <c r="E69" s="293"/>
      <c r="F69" s="282"/>
      <c r="G69" s="283">
        <f>31.38-2.13</f>
        <v>29.25</v>
      </c>
      <c r="H69" s="283"/>
      <c r="I69" s="283">
        <v>1.6</v>
      </c>
      <c r="J69" s="283">
        <f t="shared" si="3"/>
        <v>9.3600000000000012</v>
      </c>
      <c r="K69" s="284"/>
      <c r="L69" s="284"/>
      <c r="M69" s="285"/>
      <c r="N69" s="286" t="s">
        <v>380</v>
      </c>
      <c r="O69" s="287">
        <v>2</v>
      </c>
      <c r="P69" s="276" t="s">
        <v>183</v>
      </c>
      <c r="Q69" s="287"/>
      <c r="R69" s="287"/>
      <c r="S69" s="287"/>
      <c r="T69" s="287"/>
      <c r="U69" s="287"/>
      <c r="V69" s="287"/>
      <c r="X69" s="288" t="str">
        <f t="shared" si="5"/>
        <v/>
      </c>
    </row>
    <row r="70" spans="1:24" s="277" customFormat="1" ht="28.5" customHeight="1">
      <c r="A70" s="290" t="str">
        <f>IF(MID(N70,1,1)="R","RECUPERAR",VLOOKUP(N70,#REF!,2,FALSE))</f>
        <v>RECUPERAR</v>
      </c>
      <c r="B70" s="291" t="e">
        <f>IF(MID(N70,1,1)="R",VLOOKUP(O70,#REF!,2,FALSE),VLOOKUP(O70,#REF!,2,FALSE))</f>
        <v>#REF!</v>
      </c>
      <c r="C70" s="280"/>
      <c r="D70" s="292" t="s">
        <v>416</v>
      </c>
      <c r="E70" s="293"/>
      <c r="F70" s="282"/>
      <c r="G70" s="283">
        <f>1.25+0.88</f>
        <v>2.13</v>
      </c>
      <c r="H70" s="283"/>
      <c r="I70" s="283">
        <v>1.6</v>
      </c>
      <c r="J70" s="283">
        <f>I70*G70</f>
        <v>3.4079999999999999</v>
      </c>
      <c r="K70" s="284"/>
      <c r="L70" s="284"/>
      <c r="M70" s="285"/>
      <c r="N70" s="286" t="s">
        <v>380</v>
      </c>
      <c r="O70" s="287">
        <v>2</v>
      </c>
      <c r="P70" s="276" t="s">
        <v>183</v>
      </c>
      <c r="Q70" s="287"/>
      <c r="R70" s="287"/>
      <c r="S70" s="287"/>
      <c r="T70" s="287"/>
      <c r="U70" s="287"/>
      <c r="V70" s="287"/>
      <c r="X70" s="288" t="str">
        <f>IF(C70="sinapi","ok",IF(C70="orse","ok",IF(P70="título","título",IF(P70="intertítulo","intertítulo",""))))</f>
        <v/>
      </c>
    </row>
    <row r="71" spans="1:24" s="277" customFormat="1" ht="28.5" customHeight="1">
      <c r="A71" s="290" t="str">
        <f>IF(MID(N71,1,1)="R","RECUPERAR",VLOOKUP(N71,#REF!,2,FALSE))</f>
        <v>RECUPERAR</v>
      </c>
      <c r="B71" s="291" t="e">
        <f>IF(MID(N71,1,1)="R",VLOOKUP(O71,#REF!,2,FALSE),VLOOKUP(O71,#REF!,2,FALSE))</f>
        <v>#REF!</v>
      </c>
      <c r="C71" s="280"/>
      <c r="D71" s="292" t="s">
        <v>419</v>
      </c>
      <c r="E71" s="283"/>
      <c r="F71" s="282"/>
      <c r="G71" s="283">
        <f>128.55-1.83*12</f>
        <v>106.59</v>
      </c>
      <c r="H71" s="295"/>
      <c r="I71" s="283">
        <f>IF(MID(N71,1,1)="r",1.6,IF(VLOOKUP(B71,#REF!,3,FALSE)="TETO",H71,VLOOKUP(B71,#REF!,3,FALSE)))</f>
        <v>1.6</v>
      </c>
      <c r="J71" s="283">
        <f t="shared" si="3"/>
        <v>34.108800000000002</v>
      </c>
      <c r="K71" s="284"/>
      <c r="L71" s="284"/>
      <c r="M71" s="285"/>
      <c r="N71" s="286" t="s">
        <v>380</v>
      </c>
      <c r="O71" s="287">
        <v>2</v>
      </c>
      <c r="P71" s="276" t="s">
        <v>183</v>
      </c>
      <c r="Q71" s="287"/>
      <c r="R71" s="287"/>
      <c r="S71" s="287"/>
      <c r="T71" s="287"/>
      <c r="U71" s="287"/>
      <c r="V71" s="287"/>
      <c r="X71" s="288" t="str">
        <f t="shared" si="5"/>
        <v/>
      </c>
    </row>
    <row r="72" spans="1:24" s="277" customFormat="1" ht="28.5" customHeight="1">
      <c r="A72" s="290" t="str">
        <f>IF(MID(N72,1,1)="R","RECUPERAR",VLOOKUP(N72,#REF!,2,FALSE))</f>
        <v>RECUPERAR</v>
      </c>
      <c r="B72" s="291" t="e">
        <f>IF(MID(N72,1,1)="R",VLOOKUP(O72,#REF!,2,FALSE),VLOOKUP(O72,#REF!,2,FALSE))</f>
        <v>#REF!</v>
      </c>
      <c r="C72" s="280"/>
      <c r="D72" s="292" t="s">
        <v>418</v>
      </c>
      <c r="E72" s="283"/>
      <c r="F72" s="282"/>
      <c r="G72" s="283">
        <f>(0.73+1.1)*12</f>
        <v>21.96</v>
      </c>
      <c r="H72" s="295"/>
      <c r="I72" s="283">
        <f>IF(MID(N72,1,1)="r",1.6,IF(VLOOKUP(B72,#REF!,3,FALSE)="TETO",H72,VLOOKUP(B72,#REF!,3,FALSE)))</f>
        <v>1.6</v>
      </c>
      <c r="J72" s="283">
        <f>I72*G72</f>
        <v>35.136000000000003</v>
      </c>
      <c r="K72" s="284"/>
      <c r="L72" s="284"/>
      <c r="M72" s="285"/>
      <c r="N72" s="286" t="s">
        <v>380</v>
      </c>
      <c r="O72" s="287">
        <v>2</v>
      </c>
      <c r="P72" s="276" t="s">
        <v>183</v>
      </c>
      <c r="Q72" s="287"/>
      <c r="R72" s="287"/>
      <c r="S72" s="287"/>
      <c r="T72" s="287"/>
      <c r="U72" s="287"/>
      <c r="V72" s="287"/>
      <c r="X72" s="288" t="str">
        <f>IF(C72="sinapi","ok",IF(C72="orse","ok",IF(P72="título","título",IF(P72="intertítulo","intertítulo",""))))</f>
        <v/>
      </c>
    </row>
    <row r="73" spans="1:24" s="277" customFormat="1" ht="28.5" customHeight="1">
      <c r="A73" s="290" t="str">
        <f>IF(MID(N73,1,1)="R","RECUPERAR",VLOOKUP(N73,#REF!,2,FALSE))</f>
        <v>RECUPERAR</v>
      </c>
      <c r="B73" s="291" t="e">
        <f>IF(MID(N73,1,1)="R",VLOOKUP(O73,#REF!,2,FALSE),VLOOKUP(O73,#REF!,2,FALSE))</f>
        <v>#REF!</v>
      </c>
      <c r="C73" s="280"/>
      <c r="D73" s="292" t="s">
        <v>417</v>
      </c>
      <c r="E73" s="283"/>
      <c r="F73" s="282"/>
      <c r="G73" s="283">
        <f>2.15+2+1.2+2.15+2+1.2</f>
        <v>10.7</v>
      </c>
      <c r="H73" s="295"/>
      <c r="I73" s="283">
        <f>IF(MID(N73,1,1)="r",1.6,IF(VLOOKUP(B73,#REF!,3,FALSE)="TETO",H73,VLOOKUP(B73,#REF!,3,FALSE)))</f>
        <v>1.6</v>
      </c>
      <c r="J73" s="283">
        <f>I73*G73</f>
        <v>17.12</v>
      </c>
      <c r="K73" s="284"/>
      <c r="L73" s="284"/>
      <c r="M73" s="285"/>
      <c r="N73" s="286" t="s">
        <v>380</v>
      </c>
      <c r="O73" s="287">
        <v>2</v>
      </c>
      <c r="P73" s="276" t="s">
        <v>183</v>
      </c>
      <c r="Q73" s="287"/>
      <c r="R73" s="287"/>
      <c r="S73" s="287"/>
      <c r="T73" s="287"/>
      <c r="U73" s="287"/>
      <c r="V73" s="287"/>
      <c r="X73" s="288" t="str">
        <f>IF(C73="sinapi","ok",IF(C73="orse","ok",IF(P73="título","título",IF(P73="intertítulo","intertítulo",""))))</f>
        <v/>
      </c>
    </row>
    <row r="75" spans="1:24" s="2" customFormat="1">
      <c r="B75" s="262"/>
      <c r="N75" s="262"/>
    </row>
    <row r="76" spans="1:24" s="2" customFormat="1" ht="31.5">
      <c r="B76" s="262"/>
      <c r="D76" s="346" t="s">
        <v>204</v>
      </c>
      <c r="E76" s="346" t="s">
        <v>205</v>
      </c>
      <c r="F76" s="346" t="s">
        <v>206</v>
      </c>
      <c r="G76" s="346" t="s">
        <v>207</v>
      </c>
      <c r="H76" s="346" t="s">
        <v>208</v>
      </c>
      <c r="I76" s="346" t="s">
        <v>209</v>
      </c>
      <c r="J76" s="346" t="s">
        <v>210</v>
      </c>
      <c r="K76" s="346" t="s">
        <v>211</v>
      </c>
      <c r="L76" s="346" t="s">
        <v>212</v>
      </c>
      <c r="M76" s="346" t="s">
        <v>213</v>
      </c>
      <c r="N76" s="262"/>
    </row>
    <row r="77" spans="1:24" s="2" customFormat="1" ht="26.25">
      <c r="A77" s="345" t="s">
        <v>393</v>
      </c>
      <c r="B77" s="262"/>
      <c r="J77" s="307">
        <f>SUM(J78:J79)</f>
        <v>4.3520000000000003</v>
      </c>
      <c r="N77" s="262"/>
    </row>
    <row r="78" spans="1:24" s="277" customFormat="1" ht="28.5" customHeight="1">
      <c r="A78" s="290" t="str">
        <f>IF(MID(N78,1,1)="R","RECUPERAR",VLOOKUP(N78,#REF!,2,FALSE))</f>
        <v>RECUPERAR</v>
      </c>
      <c r="B78" s="291" t="e">
        <f>IF(MID(N78,1,1)="R",VLOOKUP(O78,#REF!,2,FALSE),VLOOKUP(O78,#REF!,2,FALSE))</f>
        <v>#REF!</v>
      </c>
      <c r="C78" s="280"/>
      <c r="D78" s="292" t="s">
        <v>370</v>
      </c>
      <c r="E78" s="293"/>
      <c r="F78" s="282"/>
      <c r="G78" s="283">
        <v>6.73</v>
      </c>
      <c r="H78" s="283"/>
      <c r="I78" s="283">
        <f>IF(MID(N78,1,1)="r",1.6,IF(VLOOKUP(B78,#REF!,3,FALSE)="TETO",H78,VLOOKUP(B78,#REF!,3,FALSE)))</f>
        <v>1.6</v>
      </c>
      <c r="J78" s="283">
        <f>I78*G78*20%</f>
        <v>2.1536000000000004</v>
      </c>
      <c r="K78" s="284"/>
      <c r="L78" s="284"/>
      <c r="M78" s="285"/>
      <c r="N78" s="286" t="s">
        <v>380</v>
      </c>
      <c r="O78" s="287">
        <v>2</v>
      </c>
      <c r="P78" s="276" t="s">
        <v>183</v>
      </c>
      <c r="Q78" s="287"/>
      <c r="R78" s="287"/>
      <c r="S78" s="287"/>
      <c r="T78" s="287"/>
      <c r="U78" s="287"/>
      <c r="V78" s="287"/>
      <c r="X78" s="288" t="str">
        <f>IF(C78="sinapi","ok",IF(C78="orse","ok",IF(P78="título","título",IF(P78="intertítulo","intertítulo",""))))</f>
        <v/>
      </c>
    </row>
    <row r="79" spans="1:24" s="277" customFormat="1" ht="28.5" customHeight="1">
      <c r="A79" s="290" t="str">
        <f>IF(MID(N79,1,1)="R","RECUPERAR",VLOOKUP(N79,#REF!,2,FALSE))</f>
        <v>RECUPERAR</v>
      </c>
      <c r="B79" s="291" t="e">
        <f>IF(MID(N79,1,1)="R",VLOOKUP(O79,#REF!,2,FALSE),VLOOKUP(O79,#REF!,2,FALSE))</f>
        <v>#REF!</v>
      </c>
      <c r="C79" s="280"/>
      <c r="D79" s="292" t="s">
        <v>371</v>
      </c>
      <c r="E79" s="293"/>
      <c r="F79" s="282"/>
      <c r="G79" s="283">
        <v>6.87</v>
      </c>
      <c r="H79" s="283"/>
      <c r="I79" s="283">
        <f>IF(MID(N79,1,1)="r",1.6,IF(VLOOKUP(B79,#REF!,3,FALSE)="TETO",H79,VLOOKUP(B79,#REF!,3,FALSE)))</f>
        <v>1.6</v>
      </c>
      <c r="J79" s="283">
        <f>I79*G79*20%</f>
        <v>2.1984000000000004</v>
      </c>
      <c r="K79" s="284"/>
      <c r="L79" s="284"/>
      <c r="M79" s="285"/>
      <c r="N79" s="286" t="s">
        <v>380</v>
      </c>
      <c r="O79" s="287">
        <v>2</v>
      </c>
      <c r="P79" s="276" t="s">
        <v>183</v>
      </c>
      <c r="Q79" s="287"/>
      <c r="R79" s="287"/>
      <c r="S79" s="287"/>
      <c r="T79" s="287"/>
      <c r="U79" s="287"/>
      <c r="V79" s="287"/>
      <c r="X79" s="288" t="str">
        <f>IF(C79="sinapi","ok",IF(C79="orse","ok",IF(P79="título","título",IF(P79="intertítulo","intertítulo",""))))</f>
        <v/>
      </c>
    </row>
    <row r="81" spans="1:24" s="2" customFormat="1">
      <c r="B81" s="262"/>
      <c r="N81" s="262"/>
    </row>
    <row r="82" spans="1:24" s="2" customFormat="1" ht="31.5">
      <c r="B82" s="262"/>
      <c r="D82" s="346" t="s">
        <v>204</v>
      </c>
      <c r="E82" s="346" t="s">
        <v>205</v>
      </c>
      <c r="F82" s="346" t="s">
        <v>206</v>
      </c>
      <c r="G82" s="346" t="s">
        <v>207</v>
      </c>
      <c r="H82" s="346" t="s">
        <v>208</v>
      </c>
      <c r="I82" s="346" t="s">
        <v>209</v>
      </c>
      <c r="J82" s="346" t="s">
        <v>210</v>
      </c>
      <c r="K82" s="346" t="s">
        <v>211</v>
      </c>
      <c r="L82" s="346" t="s">
        <v>212</v>
      </c>
      <c r="M82" s="346" t="s">
        <v>213</v>
      </c>
      <c r="N82" s="262"/>
    </row>
    <row r="83" spans="1:24" s="2" customFormat="1" ht="26.25">
      <c r="A83" s="345" t="s">
        <v>352</v>
      </c>
      <c r="B83" s="262"/>
      <c r="N83" s="262"/>
    </row>
    <row r="84" spans="1:24" s="2" customFormat="1" ht="26.25">
      <c r="B84" s="262"/>
      <c r="J84" s="307">
        <f>SUM(J85:J91)</f>
        <v>262.11599999999999</v>
      </c>
      <c r="N84" s="262"/>
    </row>
    <row r="85" spans="1:24" s="279" customFormat="1" ht="28.5" customHeight="1">
      <c r="A85" s="302" t="s">
        <v>315</v>
      </c>
      <c r="B85" s="303" t="s">
        <v>346</v>
      </c>
      <c r="C85" s="296"/>
      <c r="D85" s="304" t="s">
        <v>223</v>
      </c>
      <c r="E85" s="298"/>
      <c r="F85" s="297"/>
      <c r="G85" s="298">
        <v>31.22</v>
      </c>
      <c r="H85" s="298"/>
      <c r="I85" s="298">
        <v>1.8</v>
      </c>
      <c r="J85" s="298">
        <f>I85*G85</f>
        <v>56.195999999999998</v>
      </c>
      <c r="K85" s="299"/>
      <c r="L85" s="299"/>
      <c r="M85" s="300"/>
      <c r="N85" s="301">
        <v>1</v>
      </c>
      <c r="O85" s="222">
        <v>6</v>
      </c>
      <c r="P85" s="278" t="s">
        <v>183</v>
      </c>
      <c r="Q85" s="222"/>
      <c r="R85" s="222"/>
      <c r="S85" s="222"/>
      <c r="T85" s="222"/>
      <c r="U85" s="222"/>
      <c r="V85" s="222"/>
      <c r="X85" s="220" t="s">
        <v>183</v>
      </c>
    </row>
    <row r="86" spans="1:24" s="279" customFormat="1" ht="28.5" customHeight="1">
      <c r="A86" s="302" t="s">
        <v>315</v>
      </c>
      <c r="B86" s="303" t="s">
        <v>346</v>
      </c>
      <c r="C86" s="296"/>
      <c r="D86" s="304" t="s">
        <v>366</v>
      </c>
      <c r="E86" s="298"/>
      <c r="F86" s="297"/>
      <c r="G86" s="298">
        <v>18.22</v>
      </c>
      <c r="H86" s="298"/>
      <c r="I86" s="298">
        <v>1.8</v>
      </c>
      <c r="J86" s="298">
        <f t="shared" ref="J86:J91" si="6">I86*G86</f>
        <v>32.795999999999999</v>
      </c>
      <c r="K86" s="299"/>
      <c r="L86" s="299"/>
      <c r="M86" s="300"/>
      <c r="N86" s="301">
        <v>1</v>
      </c>
      <c r="O86" s="222">
        <v>6</v>
      </c>
      <c r="P86" s="278" t="s">
        <v>183</v>
      </c>
      <c r="Q86" s="222"/>
      <c r="R86" s="222"/>
      <c r="S86" s="222"/>
      <c r="T86" s="222"/>
      <c r="U86" s="222"/>
      <c r="V86" s="222"/>
      <c r="X86" s="220" t="s">
        <v>183</v>
      </c>
    </row>
    <row r="87" spans="1:24" s="279" customFormat="1" ht="28.5" customHeight="1">
      <c r="A87" s="302" t="s">
        <v>315</v>
      </c>
      <c r="B87" s="303" t="s">
        <v>346</v>
      </c>
      <c r="C87" s="296"/>
      <c r="D87" s="304" t="s">
        <v>367</v>
      </c>
      <c r="E87" s="306"/>
      <c r="F87" s="297"/>
      <c r="G87" s="298">
        <v>19.46</v>
      </c>
      <c r="H87" s="298"/>
      <c r="I87" s="298">
        <v>1.8</v>
      </c>
      <c r="J87" s="298">
        <f t="shared" si="6"/>
        <v>35.028000000000006</v>
      </c>
      <c r="K87" s="299"/>
      <c r="L87" s="299"/>
      <c r="M87" s="300"/>
      <c r="N87" s="301">
        <v>1</v>
      </c>
      <c r="O87" s="222">
        <v>6</v>
      </c>
      <c r="P87" s="278" t="s">
        <v>183</v>
      </c>
      <c r="Q87" s="222"/>
      <c r="R87" s="222"/>
      <c r="S87" s="222"/>
      <c r="T87" s="222"/>
      <c r="U87" s="222"/>
      <c r="V87" s="222"/>
      <c r="X87" s="220" t="s">
        <v>183</v>
      </c>
    </row>
    <row r="88" spans="1:24" s="279" customFormat="1" ht="28.5" customHeight="1">
      <c r="A88" s="302" t="s">
        <v>315</v>
      </c>
      <c r="B88" s="303" t="s">
        <v>346</v>
      </c>
      <c r="C88" s="296"/>
      <c r="D88" s="304" t="s">
        <v>368</v>
      </c>
      <c r="E88" s="298"/>
      <c r="F88" s="297"/>
      <c r="G88" s="298">
        <v>18.22</v>
      </c>
      <c r="H88" s="298"/>
      <c r="I88" s="298">
        <v>1.8</v>
      </c>
      <c r="J88" s="298">
        <f t="shared" si="6"/>
        <v>32.795999999999999</v>
      </c>
      <c r="K88" s="299"/>
      <c r="L88" s="299"/>
      <c r="M88" s="300"/>
      <c r="N88" s="301">
        <v>1</v>
      </c>
      <c r="O88" s="222">
        <v>6</v>
      </c>
      <c r="P88" s="278" t="s">
        <v>183</v>
      </c>
      <c r="Q88" s="222"/>
      <c r="R88" s="222"/>
      <c r="S88" s="222"/>
      <c r="T88" s="222"/>
      <c r="U88" s="222"/>
      <c r="V88" s="222"/>
      <c r="X88" s="220" t="s">
        <v>183</v>
      </c>
    </row>
    <row r="89" spans="1:24" s="279" customFormat="1" ht="28.5" customHeight="1">
      <c r="A89" s="302" t="s">
        <v>315</v>
      </c>
      <c r="B89" s="303" t="s">
        <v>346</v>
      </c>
      <c r="C89" s="296"/>
      <c r="D89" s="304" t="s">
        <v>369</v>
      </c>
      <c r="E89" s="306"/>
      <c r="F89" s="297"/>
      <c r="G89" s="298">
        <v>19.440000000000001</v>
      </c>
      <c r="H89" s="298"/>
      <c r="I89" s="298">
        <v>1.8</v>
      </c>
      <c r="J89" s="298">
        <f t="shared" si="6"/>
        <v>34.992000000000004</v>
      </c>
      <c r="K89" s="299"/>
      <c r="L89" s="299"/>
      <c r="M89" s="300"/>
      <c r="N89" s="301">
        <v>1</v>
      </c>
      <c r="O89" s="222">
        <v>6</v>
      </c>
      <c r="P89" s="278" t="s">
        <v>183</v>
      </c>
      <c r="Q89" s="222"/>
      <c r="R89" s="222"/>
      <c r="S89" s="222"/>
      <c r="T89" s="222"/>
      <c r="U89" s="222"/>
      <c r="V89" s="222"/>
      <c r="X89" s="220" t="s">
        <v>183</v>
      </c>
    </row>
    <row r="90" spans="1:24" s="279" customFormat="1" ht="28.5" customHeight="1">
      <c r="A90" s="302" t="s">
        <v>315</v>
      </c>
      <c r="B90" s="303" t="s">
        <v>343</v>
      </c>
      <c r="C90" s="296"/>
      <c r="D90" s="304" t="s">
        <v>372</v>
      </c>
      <c r="E90" s="298"/>
      <c r="F90" s="297"/>
      <c r="G90" s="298">
        <v>25.07</v>
      </c>
      <c r="H90" s="305"/>
      <c r="I90" s="298">
        <v>1.8</v>
      </c>
      <c r="J90" s="298">
        <f t="shared" si="6"/>
        <v>45.126000000000005</v>
      </c>
      <c r="K90" s="299"/>
      <c r="L90" s="299"/>
      <c r="M90" s="300"/>
      <c r="N90" s="301">
        <v>1</v>
      </c>
      <c r="O90" s="222">
        <v>1</v>
      </c>
      <c r="P90" s="278" t="s">
        <v>183</v>
      </c>
      <c r="Q90" s="222"/>
      <c r="R90" s="222"/>
      <c r="S90" s="222"/>
      <c r="T90" s="222"/>
      <c r="U90" s="222"/>
      <c r="V90" s="222"/>
      <c r="X90" s="220" t="s">
        <v>183</v>
      </c>
    </row>
    <row r="91" spans="1:24" s="279" customFormat="1" ht="28.5" customHeight="1">
      <c r="A91" s="302" t="s">
        <v>342</v>
      </c>
      <c r="B91" s="303" t="s">
        <v>343</v>
      </c>
      <c r="C91" s="296"/>
      <c r="D91" s="304" t="s">
        <v>374</v>
      </c>
      <c r="E91" s="306"/>
      <c r="F91" s="297"/>
      <c r="G91" s="298">
        <v>13.99</v>
      </c>
      <c r="H91" s="298"/>
      <c r="I91" s="298">
        <v>1.8</v>
      </c>
      <c r="J91" s="298">
        <f t="shared" si="6"/>
        <v>25.182000000000002</v>
      </c>
      <c r="K91" s="299"/>
      <c r="L91" s="299"/>
      <c r="M91" s="300"/>
      <c r="N91" s="301">
        <v>2</v>
      </c>
      <c r="O91" s="222">
        <v>1</v>
      </c>
      <c r="P91" s="278" t="s">
        <v>183</v>
      </c>
      <c r="Q91" s="222"/>
      <c r="R91" s="222"/>
      <c r="S91" s="222"/>
      <c r="T91" s="222"/>
      <c r="U91" s="222"/>
      <c r="V91" s="222"/>
      <c r="X91" s="220" t="s">
        <v>183</v>
      </c>
    </row>
    <row r="92" spans="1:24" s="2" customFormat="1">
      <c r="B92" s="262"/>
      <c r="N92" s="262"/>
    </row>
    <row r="93" spans="1:24" s="2" customFormat="1">
      <c r="B93" s="262"/>
      <c r="N93" s="262"/>
    </row>
    <row r="94" spans="1:24" s="2" customFormat="1" ht="31.5">
      <c r="B94" s="262"/>
      <c r="D94" s="346" t="s">
        <v>204</v>
      </c>
      <c r="E94" s="346" t="s">
        <v>205</v>
      </c>
      <c r="F94" s="346" t="s">
        <v>206</v>
      </c>
      <c r="G94" s="346" t="s">
        <v>207</v>
      </c>
      <c r="H94" s="346" t="s">
        <v>208</v>
      </c>
      <c r="I94" s="346" t="s">
        <v>209</v>
      </c>
      <c r="J94" s="346" t="s">
        <v>210</v>
      </c>
      <c r="K94" s="346" t="s">
        <v>211</v>
      </c>
      <c r="L94" s="346" t="s">
        <v>212</v>
      </c>
      <c r="M94" s="346" t="s">
        <v>213</v>
      </c>
      <c r="N94" s="262"/>
    </row>
    <row r="95" spans="1:24" s="2" customFormat="1" ht="26.25">
      <c r="A95" s="345" t="s">
        <v>353</v>
      </c>
      <c r="B95" s="262"/>
      <c r="J95" s="307">
        <f>SUM(J96:J99)</f>
        <v>328.64399999999995</v>
      </c>
      <c r="N95" s="262"/>
    </row>
    <row r="96" spans="1:24" s="316" customFormat="1" ht="28.5" customHeight="1">
      <c r="A96" s="347" t="s">
        <v>385</v>
      </c>
      <c r="B96" s="319" t="s">
        <v>347</v>
      </c>
      <c r="C96" s="308"/>
      <c r="D96" s="318" t="s">
        <v>373</v>
      </c>
      <c r="E96" s="309"/>
      <c r="F96" s="310"/>
      <c r="G96" s="311">
        <v>58.79999999999999</v>
      </c>
      <c r="H96" s="311"/>
      <c r="I96" s="311">
        <v>2.5499999999999998</v>
      </c>
      <c r="J96" s="311">
        <f>I96*G96</f>
        <v>149.93999999999997</v>
      </c>
      <c r="K96" s="312"/>
      <c r="L96" s="312"/>
      <c r="M96" s="313"/>
      <c r="N96" s="348">
        <v>3</v>
      </c>
      <c r="O96" s="314">
        <v>8</v>
      </c>
      <c r="P96" s="315" t="s">
        <v>183</v>
      </c>
      <c r="Q96" s="314"/>
      <c r="R96" s="314"/>
      <c r="S96" s="314"/>
      <c r="T96" s="314"/>
      <c r="U96" s="314"/>
      <c r="V96" s="314"/>
      <c r="X96" s="317" t="s">
        <v>183</v>
      </c>
    </row>
    <row r="97" spans="1:24" s="316" customFormat="1" ht="28.5" customHeight="1">
      <c r="A97" s="347" t="s">
        <v>385</v>
      </c>
      <c r="B97" s="319" t="s">
        <v>347</v>
      </c>
      <c r="C97" s="308"/>
      <c r="D97" s="318" t="s">
        <v>381</v>
      </c>
      <c r="E97" s="309"/>
      <c r="F97" s="310"/>
      <c r="G97" s="311">
        <v>5.6</v>
      </c>
      <c r="H97" s="311"/>
      <c r="I97" s="311">
        <v>2.5499999999999998</v>
      </c>
      <c r="J97" s="311">
        <f>I97*G97</f>
        <v>14.279999999999998</v>
      </c>
      <c r="K97" s="312"/>
      <c r="L97" s="312"/>
      <c r="M97" s="313"/>
      <c r="N97" s="348">
        <v>3</v>
      </c>
      <c r="O97" s="314">
        <v>8</v>
      </c>
      <c r="P97" s="315" t="s">
        <v>183</v>
      </c>
      <c r="Q97" s="314"/>
      <c r="R97" s="314"/>
      <c r="S97" s="314"/>
      <c r="T97" s="314"/>
      <c r="U97" s="314"/>
      <c r="V97" s="314"/>
      <c r="X97" s="317" t="s">
        <v>183</v>
      </c>
    </row>
    <row r="98" spans="1:24" s="316" customFormat="1" ht="28.5" customHeight="1">
      <c r="A98" s="347" t="s">
        <v>385</v>
      </c>
      <c r="B98" s="319" t="s">
        <v>347</v>
      </c>
      <c r="C98" s="308"/>
      <c r="D98" s="318" t="s">
        <v>365</v>
      </c>
      <c r="E98" s="309"/>
      <c r="F98" s="310"/>
      <c r="G98" s="311">
        <v>56.99</v>
      </c>
      <c r="H98" s="311"/>
      <c r="I98" s="311">
        <v>2.5499999999999998</v>
      </c>
      <c r="J98" s="311">
        <f>I98*G98</f>
        <v>145.3245</v>
      </c>
      <c r="K98" s="312"/>
      <c r="L98" s="312"/>
      <c r="M98" s="313"/>
      <c r="N98" s="348">
        <v>3</v>
      </c>
      <c r="O98" s="314">
        <v>8</v>
      </c>
      <c r="P98" s="315" t="s">
        <v>183</v>
      </c>
      <c r="Q98" s="314"/>
      <c r="R98" s="314"/>
      <c r="S98" s="314"/>
      <c r="T98" s="314"/>
      <c r="U98" s="314"/>
      <c r="V98" s="314"/>
      <c r="X98" s="317" t="s">
        <v>183</v>
      </c>
    </row>
    <row r="99" spans="1:24" s="316" customFormat="1" ht="28.5" customHeight="1">
      <c r="A99" s="347" t="s">
        <v>342</v>
      </c>
      <c r="B99" s="319" t="s">
        <v>347</v>
      </c>
      <c r="C99" s="308"/>
      <c r="D99" s="318" t="s">
        <v>376</v>
      </c>
      <c r="E99" s="320"/>
      <c r="F99" s="310"/>
      <c r="G99" s="311">
        <v>7.4899999999999993</v>
      </c>
      <c r="H99" s="311"/>
      <c r="I99" s="311">
        <v>2.5499999999999998</v>
      </c>
      <c r="J99" s="311">
        <f>I99*G99</f>
        <v>19.099499999999995</v>
      </c>
      <c r="K99" s="312"/>
      <c r="L99" s="312"/>
      <c r="M99" s="313"/>
      <c r="N99" s="348">
        <v>2</v>
      </c>
      <c r="O99" s="314">
        <v>8</v>
      </c>
      <c r="P99" s="315" t="s">
        <v>183</v>
      </c>
      <c r="Q99" s="314"/>
      <c r="R99" s="314"/>
      <c r="S99" s="314"/>
      <c r="T99" s="314"/>
      <c r="U99" s="314"/>
      <c r="V99" s="314"/>
      <c r="X99" s="317" t="s">
        <v>183</v>
      </c>
    </row>
    <row r="100" spans="1:24" s="2" customFormat="1">
      <c r="B100" s="262"/>
      <c r="N100" s="262"/>
    </row>
    <row r="101" spans="1:24" s="2" customFormat="1" ht="31.5">
      <c r="B101" s="262"/>
      <c r="D101" s="346" t="s">
        <v>204</v>
      </c>
      <c r="E101" s="346" t="s">
        <v>205</v>
      </c>
      <c r="F101" s="346" t="s">
        <v>206</v>
      </c>
      <c r="G101" s="346" t="s">
        <v>207</v>
      </c>
      <c r="H101" s="346" t="s">
        <v>208</v>
      </c>
      <c r="I101" s="346" t="s">
        <v>209</v>
      </c>
      <c r="J101" s="346" t="s">
        <v>210</v>
      </c>
      <c r="K101" s="346" t="s">
        <v>211</v>
      </c>
      <c r="L101" s="346" t="s">
        <v>212</v>
      </c>
      <c r="M101" s="346" t="s">
        <v>213</v>
      </c>
      <c r="N101" s="262"/>
    </row>
    <row r="102" spans="1:24" s="2" customFormat="1" ht="26.25">
      <c r="A102" s="345" t="s">
        <v>394</v>
      </c>
      <c r="B102" s="262"/>
      <c r="J102" s="307">
        <f>SUM(J103:J106)</f>
        <v>44.038499999999999</v>
      </c>
      <c r="N102" s="262"/>
    </row>
    <row r="103" spans="1:24" s="361" customFormat="1" ht="28.5" customHeight="1">
      <c r="A103" s="349" t="s">
        <v>385</v>
      </c>
      <c r="B103" s="350" t="s">
        <v>345</v>
      </c>
      <c r="C103" s="351"/>
      <c r="D103" s="352" t="s">
        <v>382</v>
      </c>
      <c r="E103" s="353"/>
      <c r="F103" s="354"/>
      <c r="G103" s="355">
        <v>5.6</v>
      </c>
      <c r="H103" s="355"/>
      <c r="I103" s="355">
        <v>2.5499999999999998</v>
      </c>
      <c r="J103" s="355">
        <f>I103*G103</f>
        <v>14.279999999999998</v>
      </c>
      <c r="K103" s="356"/>
      <c r="L103" s="356"/>
      <c r="M103" s="357"/>
      <c r="N103" s="358">
        <v>3</v>
      </c>
      <c r="O103" s="359">
        <v>5</v>
      </c>
      <c r="P103" s="360" t="s">
        <v>183</v>
      </c>
      <c r="Q103" s="359"/>
      <c r="R103" s="359"/>
      <c r="S103" s="359"/>
      <c r="T103" s="359"/>
      <c r="U103" s="359"/>
      <c r="V103" s="359"/>
      <c r="X103" s="362" t="s">
        <v>183</v>
      </c>
    </row>
    <row r="104" spans="1:24" s="361" customFormat="1" ht="28.5" customHeight="1">
      <c r="A104" s="349" t="s">
        <v>342</v>
      </c>
      <c r="B104" s="350" t="s">
        <v>344</v>
      </c>
      <c r="C104" s="351"/>
      <c r="D104" s="352" t="s">
        <v>375</v>
      </c>
      <c r="E104" s="363"/>
      <c r="F104" s="354"/>
      <c r="G104" s="355">
        <v>7.1100000000000012</v>
      </c>
      <c r="H104" s="355"/>
      <c r="I104" s="355">
        <v>2.5499999999999998</v>
      </c>
      <c r="J104" s="355">
        <f>I104*G104</f>
        <v>18.130500000000001</v>
      </c>
      <c r="K104" s="356"/>
      <c r="L104" s="356"/>
      <c r="M104" s="357"/>
      <c r="N104" s="358">
        <v>2</v>
      </c>
      <c r="O104" s="359">
        <v>4</v>
      </c>
      <c r="P104" s="360" t="s">
        <v>183</v>
      </c>
      <c r="Q104" s="359"/>
      <c r="R104" s="359"/>
      <c r="S104" s="359"/>
      <c r="T104" s="359"/>
      <c r="U104" s="359"/>
      <c r="V104" s="359"/>
      <c r="X104" s="362" t="s">
        <v>183</v>
      </c>
    </row>
    <row r="105" spans="1:24" s="361" customFormat="1" ht="28.5" customHeight="1">
      <c r="A105" s="349" t="s">
        <v>342</v>
      </c>
      <c r="B105" s="350" t="s">
        <v>344</v>
      </c>
      <c r="C105" s="351"/>
      <c r="D105" s="352" t="s">
        <v>383</v>
      </c>
      <c r="E105" s="363"/>
      <c r="F105" s="354"/>
      <c r="G105" s="355">
        <v>2.1</v>
      </c>
      <c r="H105" s="355"/>
      <c r="I105" s="355">
        <v>2.5499999999999998</v>
      </c>
      <c r="J105" s="355">
        <f>I105*G105</f>
        <v>5.3549999999999995</v>
      </c>
      <c r="K105" s="356"/>
      <c r="L105" s="356"/>
      <c r="M105" s="357"/>
      <c r="N105" s="358">
        <v>2</v>
      </c>
      <c r="O105" s="359">
        <v>4</v>
      </c>
      <c r="P105" s="360" t="s">
        <v>183</v>
      </c>
      <c r="Q105" s="359"/>
      <c r="R105" s="359"/>
      <c r="S105" s="359"/>
      <c r="T105" s="359"/>
      <c r="U105" s="359"/>
      <c r="V105" s="359"/>
      <c r="X105" s="362" t="s">
        <v>183</v>
      </c>
    </row>
    <row r="106" spans="1:24" s="361" customFormat="1" ht="28.5" customHeight="1">
      <c r="A106" s="349" t="s">
        <v>342</v>
      </c>
      <c r="B106" s="350" t="s">
        <v>345</v>
      </c>
      <c r="C106" s="351"/>
      <c r="D106" s="352" t="s">
        <v>384</v>
      </c>
      <c r="E106" s="363"/>
      <c r="F106" s="354"/>
      <c r="G106" s="355">
        <v>2.46</v>
      </c>
      <c r="H106" s="355"/>
      <c r="I106" s="355">
        <v>2.5499999999999998</v>
      </c>
      <c r="J106" s="355">
        <f>I106*G106</f>
        <v>6.2729999999999997</v>
      </c>
      <c r="K106" s="356"/>
      <c r="L106" s="356"/>
      <c r="M106" s="357"/>
      <c r="N106" s="358">
        <v>2</v>
      </c>
      <c r="O106" s="359">
        <v>5</v>
      </c>
      <c r="P106" s="360" t="s">
        <v>183</v>
      </c>
      <c r="Q106" s="359"/>
      <c r="R106" s="359"/>
      <c r="S106" s="359"/>
      <c r="T106" s="359"/>
      <c r="U106" s="359"/>
      <c r="V106" s="359"/>
      <c r="X106" s="362" t="s">
        <v>183</v>
      </c>
    </row>
    <row r="107" spans="1:24" s="2" customFormat="1">
      <c r="B107" s="262"/>
      <c r="N107" s="262"/>
    </row>
    <row r="108" spans="1:24" s="2" customFormat="1">
      <c r="B108" s="262"/>
      <c r="N108" s="262"/>
    </row>
    <row r="109" spans="1:24" s="2" customFormat="1" ht="31.5">
      <c r="B109" s="262"/>
      <c r="D109" s="346" t="s">
        <v>204</v>
      </c>
      <c r="E109" s="346" t="s">
        <v>205</v>
      </c>
      <c r="F109" s="346" t="s">
        <v>206</v>
      </c>
      <c r="G109" s="346" t="s">
        <v>207</v>
      </c>
      <c r="H109" s="346" t="s">
        <v>208</v>
      </c>
      <c r="I109" s="346" t="s">
        <v>209</v>
      </c>
      <c r="J109" s="346" t="s">
        <v>210</v>
      </c>
      <c r="K109" s="346" t="s">
        <v>211</v>
      </c>
      <c r="L109" s="346" t="s">
        <v>212</v>
      </c>
      <c r="M109" s="346" t="s">
        <v>213</v>
      </c>
      <c r="N109" s="262"/>
    </row>
    <row r="110" spans="1:24" ht="26.25">
      <c r="A110" s="344" t="s">
        <v>351</v>
      </c>
      <c r="J110" s="307">
        <f>SUM(J111:J141)</f>
        <v>1240.4654999999998</v>
      </c>
    </row>
    <row r="111" spans="1:24" s="277" customFormat="1" ht="28.5" customHeight="1">
      <c r="A111" s="290" t="str">
        <f>IF(MID(N111,1,1)="R","RECUPERAR",VLOOKUP(N111,#REF!,2,FALSE))</f>
        <v>RECUPERAR</v>
      </c>
      <c r="B111" s="291" t="e">
        <f>IF(MID(N111,1,1)="R",VLOOKUP(O111,#REF!,2,FALSE),VLOOKUP(O111,#REF!,2,FALSE))</f>
        <v>#REF!</v>
      </c>
      <c r="C111" s="280"/>
      <c r="D111" s="292" t="s">
        <v>215</v>
      </c>
      <c r="E111" s="281"/>
      <c r="F111" s="282"/>
      <c r="G111" s="283">
        <v>31.37</v>
      </c>
      <c r="H111" s="283"/>
      <c r="I111" s="283">
        <v>1.0699999999999998</v>
      </c>
      <c r="J111" s="283">
        <f>I111*G111</f>
        <v>33.565899999999999</v>
      </c>
      <c r="K111" s="284"/>
      <c r="L111" s="284"/>
      <c r="M111" s="285"/>
      <c r="N111" s="286" t="s">
        <v>380</v>
      </c>
      <c r="O111" s="287">
        <v>2</v>
      </c>
      <c r="P111" s="276"/>
      <c r="Q111" s="287" t="s">
        <v>340</v>
      </c>
      <c r="R111" s="287"/>
      <c r="S111" s="287"/>
      <c r="T111" s="287"/>
      <c r="U111" s="287"/>
      <c r="V111" s="287"/>
      <c r="X111" s="288"/>
    </row>
    <row r="112" spans="1:24" s="277" customFormat="1" ht="28.5" customHeight="1">
      <c r="A112" s="290" t="str">
        <f>IF(MID(N112,1,1)="R","RECUPERAR",VLOOKUP(N112,#REF!,2,FALSE))</f>
        <v>RECUPERAR</v>
      </c>
      <c r="B112" s="291" t="e">
        <f>IF(MID(N112,1,1)="R",VLOOKUP(O112,#REF!,2,FALSE),VLOOKUP(O112,#REF!,2,FALSE))</f>
        <v>#REF!</v>
      </c>
      <c r="C112" s="280"/>
      <c r="D112" s="292" t="s">
        <v>216</v>
      </c>
      <c r="E112" s="281"/>
      <c r="F112" s="282"/>
      <c r="G112" s="283">
        <v>31.3</v>
      </c>
      <c r="H112" s="283"/>
      <c r="I112" s="283">
        <v>1.0699999999999998</v>
      </c>
      <c r="J112" s="283">
        <f t="shared" ref="J112:J132" si="7">I112*G112</f>
        <v>33.490999999999993</v>
      </c>
      <c r="K112" s="284"/>
      <c r="L112" s="284"/>
      <c r="M112" s="285"/>
      <c r="N112" s="286" t="s">
        <v>380</v>
      </c>
      <c r="O112" s="287">
        <v>2</v>
      </c>
      <c r="P112" s="289"/>
      <c r="Q112" s="287"/>
      <c r="R112" s="287"/>
      <c r="S112" s="287"/>
      <c r="T112" s="287"/>
      <c r="U112" s="287"/>
      <c r="V112" s="287"/>
      <c r="X112" s="288"/>
    </row>
    <row r="113" spans="1:24" s="277" customFormat="1" ht="28.5" customHeight="1">
      <c r="A113" s="290" t="str">
        <f>IF(MID(N113,1,1)="R","RECUPERAR",VLOOKUP(N113,#REF!,2,FALSE))</f>
        <v>RECUPERAR</v>
      </c>
      <c r="B113" s="291" t="e">
        <f>IF(MID(N113,1,1)="R",VLOOKUP(O113,#REF!,2,FALSE),VLOOKUP(O113,#REF!,2,FALSE))</f>
        <v>#REF!</v>
      </c>
      <c r="C113" s="280"/>
      <c r="D113" s="292" t="s">
        <v>217</v>
      </c>
      <c r="E113" s="281"/>
      <c r="F113" s="282"/>
      <c r="G113" s="283">
        <v>31.46</v>
      </c>
      <c r="H113" s="283"/>
      <c r="I113" s="283">
        <v>1.0699999999999998</v>
      </c>
      <c r="J113" s="283">
        <f t="shared" si="7"/>
        <v>33.662199999999999</v>
      </c>
      <c r="K113" s="284"/>
      <c r="L113" s="284"/>
      <c r="M113" s="285"/>
      <c r="N113" s="286" t="s">
        <v>380</v>
      </c>
      <c r="O113" s="287">
        <v>2</v>
      </c>
      <c r="P113" s="276" t="s">
        <v>183</v>
      </c>
      <c r="Q113" s="287"/>
      <c r="R113" s="287"/>
      <c r="S113" s="287"/>
      <c r="T113" s="287"/>
      <c r="U113" s="287"/>
      <c r="V113" s="287"/>
      <c r="X113" s="288" t="str">
        <f>IF(C113="sinapi","ok",IF(C113="orse","ok",IF(P113="título","título",IF(P113="intertítulo","intertítulo",""))))</f>
        <v/>
      </c>
    </row>
    <row r="114" spans="1:24" s="277" customFormat="1" ht="23.25">
      <c r="A114" s="290" t="str">
        <f>IF(MID(N114,1,1)="R","RECUPERAR",VLOOKUP(N114,#REF!,2,FALSE))</f>
        <v>RECUPERAR</v>
      </c>
      <c r="B114" s="291" t="e">
        <f>IF(MID(N114,1,1)="R",VLOOKUP(O114,#REF!,2,FALSE),VLOOKUP(O114,#REF!,2,FALSE))</f>
        <v>#REF!</v>
      </c>
      <c r="C114" s="280"/>
      <c r="D114" s="292" t="s">
        <v>218</v>
      </c>
      <c r="E114" s="281"/>
      <c r="F114" s="282"/>
      <c r="G114" s="283">
        <v>31.38</v>
      </c>
      <c r="H114" s="283"/>
      <c r="I114" s="283">
        <v>1.0699999999999998</v>
      </c>
      <c r="J114" s="283">
        <f t="shared" si="7"/>
        <v>33.576599999999992</v>
      </c>
      <c r="K114" s="284"/>
      <c r="L114" s="284"/>
      <c r="M114" s="285"/>
      <c r="N114" s="286" t="s">
        <v>380</v>
      </c>
      <c r="O114" s="287">
        <v>2</v>
      </c>
      <c r="P114" s="276" t="s">
        <v>183</v>
      </c>
      <c r="Q114" s="287"/>
      <c r="R114" s="287"/>
      <c r="S114" s="287"/>
      <c r="T114" s="287"/>
      <c r="U114" s="287"/>
      <c r="V114" s="287"/>
      <c r="X114" s="288" t="str">
        <f>IF(C114="sinapi","ok",IF(C114="orse","ok",IF(P114="título","título",IF(P114="intertítulo","intertítulo",""))))</f>
        <v/>
      </c>
    </row>
    <row r="115" spans="1:24" s="277" customFormat="1" ht="28.5" customHeight="1">
      <c r="A115" s="290" t="str">
        <f>IF(MID(N115,1,1)="R","RECUPERAR",VLOOKUP(N115,#REF!,2,FALSE))</f>
        <v>RECUPERAR</v>
      </c>
      <c r="B115" s="291" t="e">
        <f>IF(MID(N115,1,1)="R",VLOOKUP(O115,#REF!,2,FALSE),VLOOKUP(O115,#REF!,2,FALSE))</f>
        <v>#REF!</v>
      </c>
      <c r="C115" s="280"/>
      <c r="D115" s="292" t="s">
        <v>219</v>
      </c>
      <c r="E115" s="281"/>
      <c r="F115" s="282"/>
      <c r="G115" s="283">
        <v>31.42</v>
      </c>
      <c r="H115" s="283"/>
      <c r="I115" s="283">
        <v>1.0699999999999998</v>
      </c>
      <c r="J115" s="283">
        <f t="shared" si="7"/>
        <v>33.619399999999999</v>
      </c>
      <c r="K115" s="284"/>
      <c r="L115" s="284"/>
      <c r="M115" s="285"/>
      <c r="N115" s="286" t="s">
        <v>380</v>
      </c>
      <c r="O115" s="287">
        <v>2</v>
      </c>
      <c r="P115" s="276" t="s">
        <v>183</v>
      </c>
      <c r="Q115" s="287"/>
      <c r="R115" s="287"/>
      <c r="S115" s="287"/>
      <c r="T115" s="287"/>
      <c r="U115" s="287"/>
      <c r="V115" s="287"/>
      <c r="X115" s="288" t="str">
        <f>IF(C115="sinapi","ok",IF(C115="orse","ok",IF(P115="título","título",IF(P115="intertítulo","intertítulo",""))))</f>
        <v/>
      </c>
    </row>
    <row r="116" spans="1:24" s="277" customFormat="1" ht="28.5" customHeight="1">
      <c r="A116" s="290" t="str">
        <f>IF(MID(N116,1,1)="R","RECUPERAR",VLOOKUP(N116,#REF!,2,FALSE))</f>
        <v>RECUPERAR</v>
      </c>
      <c r="B116" s="291" t="e">
        <f>IF(MID(N116,1,1)="R",VLOOKUP(O116,#REF!,2,FALSE),VLOOKUP(O116,#REF!,2,FALSE))</f>
        <v>#REF!</v>
      </c>
      <c r="C116" s="280"/>
      <c r="D116" s="292" t="s">
        <v>220</v>
      </c>
      <c r="E116" s="281"/>
      <c r="F116" s="282"/>
      <c r="G116" s="283">
        <v>31.36</v>
      </c>
      <c r="H116" s="283"/>
      <c r="I116" s="283">
        <v>1.0699999999999998</v>
      </c>
      <c r="J116" s="283">
        <f t="shared" si="7"/>
        <v>33.555199999999992</v>
      </c>
      <c r="K116" s="284"/>
      <c r="L116" s="284"/>
      <c r="M116" s="285"/>
      <c r="N116" s="286" t="s">
        <v>380</v>
      </c>
      <c r="O116" s="287">
        <v>2</v>
      </c>
      <c r="P116" s="276" t="s">
        <v>183</v>
      </c>
      <c r="Q116" s="287"/>
      <c r="R116" s="287"/>
      <c r="S116" s="287"/>
      <c r="T116" s="287"/>
      <c r="U116" s="287"/>
      <c r="V116" s="287"/>
      <c r="X116" s="288" t="str">
        <f>IF(C116="sinapi","ok",IF(C116="orse","ok",IF(P116="título","título",IF(P116="intertítulo","intertítulo",""))))</f>
        <v/>
      </c>
    </row>
    <row r="117" spans="1:24" s="277" customFormat="1" ht="28.5" customHeight="1">
      <c r="A117" s="290" t="str">
        <f>IF(MID(N117,1,1)="R","RECUPERAR",VLOOKUP(N117,#REF!,2,FALSE))</f>
        <v>RECUPERAR</v>
      </c>
      <c r="B117" s="291" t="e">
        <f>IF(MID(N117,1,1)="R",VLOOKUP(O117,#REF!,2,FALSE),VLOOKUP(O117,#REF!,2,FALSE))</f>
        <v>#REF!</v>
      </c>
      <c r="C117" s="280"/>
      <c r="D117" s="292" t="s">
        <v>221</v>
      </c>
      <c r="E117" s="293"/>
      <c r="F117" s="282"/>
      <c r="G117" s="283">
        <v>31.36</v>
      </c>
      <c r="H117" s="283"/>
      <c r="I117" s="283">
        <v>1.0699999999999998</v>
      </c>
      <c r="J117" s="283">
        <f t="shared" si="7"/>
        <v>33.555199999999992</v>
      </c>
      <c r="K117" s="284"/>
      <c r="L117" s="284"/>
      <c r="M117" s="285"/>
      <c r="N117" s="286" t="s">
        <v>380</v>
      </c>
      <c r="O117" s="287">
        <v>2</v>
      </c>
      <c r="P117" s="276" t="s">
        <v>183</v>
      </c>
      <c r="Q117" s="287"/>
      <c r="R117" s="287"/>
      <c r="S117" s="287"/>
      <c r="T117" s="287"/>
      <c r="U117" s="287"/>
      <c r="V117" s="287"/>
      <c r="X117" s="288" t="str">
        <f t="shared" ref="X117:X132" si="8">IF(C117="sinapi","ok",IF(C117="orse","ok",IF(P117="título","título",IF(P117="intertítulo","intertítulo",""))))</f>
        <v/>
      </c>
    </row>
    <row r="118" spans="1:24" s="277" customFormat="1" ht="28.5" customHeight="1">
      <c r="A118" s="290" t="str">
        <f>IF(MID(N118,1,1)="R","RECUPERAR",VLOOKUP(N118,#REF!,2,FALSE))</f>
        <v>RECUPERAR</v>
      </c>
      <c r="B118" s="291" t="e">
        <f>IF(MID(N118,1,1)="R",VLOOKUP(O118,#REF!,2,FALSE),VLOOKUP(O118,#REF!,2,FALSE))</f>
        <v>#REF!</v>
      </c>
      <c r="C118" s="280"/>
      <c r="D118" s="292" t="s">
        <v>222</v>
      </c>
      <c r="E118" s="293"/>
      <c r="F118" s="282"/>
      <c r="G118" s="283">
        <v>31.39</v>
      </c>
      <c r="H118" s="283"/>
      <c r="I118" s="283">
        <v>1.0699999999999998</v>
      </c>
      <c r="J118" s="283">
        <f t="shared" si="7"/>
        <v>33.587299999999999</v>
      </c>
      <c r="K118" s="284"/>
      <c r="L118" s="284"/>
      <c r="M118" s="285"/>
      <c r="N118" s="286" t="s">
        <v>380</v>
      </c>
      <c r="O118" s="287">
        <v>2</v>
      </c>
      <c r="P118" s="276" t="s">
        <v>183</v>
      </c>
      <c r="Q118" s="287"/>
      <c r="R118" s="287"/>
      <c r="S118" s="287"/>
      <c r="T118" s="287"/>
      <c r="U118" s="287"/>
      <c r="V118" s="287"/>
      <c r="X118" s="288" t="str">
        <f t="shared" si="8"/>
        <v/>
      </c>
    </row>
    <row r="119" spans="1:24" s="277" customFormat="1" ht="28.5" customHeight="1">
      <c r="A119" s="290" t="str">
        <f>IF(MID(N119,1,1)="R","RECUPERAR",VLOOKUP(N119,#REF!,2,FALSE))</f>
        <v>RECUPERAR</v>
      </c>
      <c r="B119" s="291" t="e">
        <f>IF(MID(N119,1,1)="R",VLOOKUP(O119,#REF!,2,FALSE),VLOOKUP(O119,#REF!,2,FALSE))</f>
        <v>#REF!</v>
      </c>
      <c r="C119" s="280"/>
      <c r="D119" s="292" t="s">
        <v>308</v>
      </c>
      <c r="E119" s="283"/>
      <c r="F119" s="282"/>
      <c r="G119" s="283">
        <v>31.52</v>
      </c>
      <c r="H119" s="283"/>
      <c r="I119" s="283">
        <v>1.0699999999999998</v>
      </c>
      <c r="J119" s="283">
        <f t="shared" si="7"/>
        <v>33.726399999999991</v>
      </c>
      <c r="K119" s="284"/>
      <c r="L119" s="284"/>
      <c r="M119" s="285"/>
      <c r="N119" s="286" t="s">
        <v>380</v>
      </c>
      <c r="O119" s="287">
        <v>2</v>
      </c>
      <c r="P119" s="276" t="s">
        <v>183</v>
      </c>
      <c r="Q119" s="287"/>
      <c r="R119" s="287"/>
      <c r="S119" s="287"/>
      <c r="T119" s="287"/>
      <c r="U119" s="287"/>
      <c r="V119" s="287"/>
      <c r="X119" s="288" t="str">
        <f t="shared" si="8"/>
        <v/>
      </c>
    </row>
    <row r="120" spans="1:24" s="277" customFormat="1" ht="28.5" customHeight="1">
      <c r="A120" s="290" t="str">
        <f>IF(MID(N120,1,1)="R","RECUPERAR",VLOOKUP(N120,#REF!,2,FALSE))</f>
        <v>RECUPERAR</v>
      </c>
      <c r="B120" s="291" t="e">
        <f>IF(MID(N120,1,1)="R",VLOOKUP(O120,#REF!,2,FALSE),VLOOKUP(O120,#REF!,2,FALSE))</f>
        <v>#REF!</v>
      </c>
      <c r="C120" s="280"/>
      <c r="D120" s="292" t="s">
        <v>307</v>
      </c>
      <c r="E120" s="283"/>
      <c r="F120" s="282"/>
      <c r="G120" s="283">
        <v>31.38</v>
      </c>
      <c r="H120" s="283"/>
      <c r="I120" s="283">
        <v>1.0699999999999998</v>
      </c>
      <c r="J120" s="283">
        <f t="shared" si="7"/>
        <v>33.576599999999992</v>
      </c>
      <c r="K120" s="284"/>
      <c r="L120" s="284"/>
      <c r="M120" s="285"/>
      <c r="N120" s="286" t="s">
        <v>380</v>
      </c>
      <c r="O120" s="287">
        <v>2</v>
      </c>
      <c r="P120" s="276" t="s">
        <v>183</v>
      </c>
      <c r="Q120" s="287"/>
      <c r="R120" s="287"/>
      <c r="S120" s="287"/>
      <c r="T120" s="287"/>
      <c r="U120" s="287"/>
      <c r="V120" s="287"/>
      <c r="X120" s="288" t="str">
        <f t="shared" si="8"/>
        <v/>
      </c>
    </row>
    <row r="121" spans="1:24" s="277" customFormat="1" ht="28.5" customHeight="1">
      <c r="A121" s="290" t="str">
        <f>IF(MID(N121,1,1)="R","RECUPERAR",VLOOKUP(N121,#REF!,2,FALSE))</f>
        <v>RECUPERAR</v>
      </c>
      <c r="B121" s="291" t="e">
        <f>IF(MID(N121,1,1)="R",VLOOKUP(O121,#REF!,2,FALSE),VLOOKUP(O121,#REF!,2,FALSE))</f>
        <v>#REF!</v>
      </c>
      <c r="C121" s="280"/>
      <c r="D121" s="292" t="s">
        <v>306</v>
      </c>
      <c r="E121" s="293"/>
      <c r="F121" s="282"/>
      <c r="G121" s="283">
        <v>31.38</v>
      </c>
      <c r="H121" s="283"/>
      <c r="I121" s="283">
        <v>1.0699999999999998</v>
      </c>
      <c r="J121" s="283">
        <f t="shared" si="7"/>
        <v>33.576599999999992</v>
      </c>
      <c r="K121" s="284"/>
      <c r="L121" s="284"/>
      <c r="M121" s="285"/>
      <c r="N121" s="286" t="s">
        <v>380</v>
      </c>
      <c r="O121" s="287">
        <v>2</v>
      </c>
      <c r="P121" s="276" t="s">
        <v>183</v>
      </c>
      <c r="Q121" s="287"/>
      <c r="R121" s="287"/>
      <c r="S121" s="287"/>
      <c r="T121" s="287"/>
      <c r="U121" s="287"/>
      <c r="V121" s="287"/>
      <c r="X121" s="288" t="str">
        <f t="shared" si="8"/>
        <v/>
      </c>
    </row>
    <row r="122" spans="1:24" s="277" customFormat="1" ht="28.5" customHeight="1">
      <c r="A122" s="290" t="e">
        <f>IF(MID(N122,1,1)="R","RECUPERAR",VLOOKUP(N122,#REF!,2,FALSE))</f>
        <v>#REF!</v>
      </c>
      <c r="B122" s="291" t="e">
        <f>IF(MID(N122,1,1)="R",VLOOKUP(O122,#REF!,2,FALSE),VLOOKUP(O122,#REF!,2,FALSE))</f>
        <v>#REF!</v>
      </c>
      <c r="C122" s="280"/>
      <c r="D122" s="292" t="s">
        <v>223</v>
      </c>
      <c r="E122" s="283"/>
      <c r="F122" s="282"/>
      <c r="G122" s="283">
        <v>31.22</v>
      </c>
      <c r="H122" s="283"/>
      <c r="I122" s="283">
        <v>0.74999999999999978</v>
      </c>
      <c r="J122" s="283">
        <f t="shared" si="7"/>
        <v>23.414999999999992</v>
      </c>
      <c r="K122" s="284"/>
      <c r="L122" s="284"/>
      <c r="M122" s="285"/>
      <c r="N122" s="286">
        <v>1</v>
      </c>
      <c r="O122" s="287">
        <v>6</v>
      </c>
      <c r="P122" s="276" t="s">
        <v>183</v>
      </c>
      <c r="Q122" s="287"/>
      <c r="R122" s="287"/>
      <c r="S122" s="287"/>
      <c r="T122" s="287"/>
      <c r="U122" s="287"/>
      <c r="V122" s="287"/>
      <c r="X122" s="288" t="str">
        <f t="shared" si="8"/>
        <v/>
      </c>
    </row>
    <row r="123" spans="1:24" s="277" customFormat="1" ht="28.5" customHeight="1">
      <c r="A123" s="290" t="e">
        <f>IF(MID(N123,1,1)="R","RECUPERAR",VLOOKUP(N123,#REF!,2,FALSE))</f>
        <v>#REF!</v>
      </c>
      <c r="B123" s="291" t="e">
        <f>IF(MID(N123,1,1)="R",VLOOKUP(O123,#REF!,2,FALSE),VLOOKUP(O123,#REF!,2,FALSE))</f>
        <v>#REF!</v>
      </c>
      <c r="C123" s="280"/>
      <c r="D123" s="292" t="s">
        <v>366</v>
      </c>
      <c r="E123" s="283"/>
      <c r="F123" s="282"/>
      <c r="G123" s="283">
        <v>18.22</v>
      </c>
      <c r="H123" s="283"/>
      <c r="I123" s="283">
        <v>0.74999999999999978</v>
      </c>
      <c r="J123" s="283">
        <f t="shared" si="7"/>
        <v>13.664999999999996</v>
      </c>
      <c r="K123" s="284"/>
      <c r="L123" s="284"/>
      <c r="M123" s="285"/>
      <c r="N123" s="286">
        <v>1</v>
      </c>
      <c r="O123" s="287">
        <v>6</v>
      </c>
      <c r="P123" s="276" t="s">
        <v>183</v>
      </c>
      <c r="Q123" s="287"/>
      <c r="R123" s="287"/>
      <c r="S123" s="287"/>
      <c r="T123" s="287"/>
      <c r="U123" s="287"/>
      <c r="V123" s="287"/>
      <c r="X123" s="288" t="str">
        <f t="shared" si="8"/>
        <v/>
      </c>
    </row>
    <row r="124" spans="1:24" s="277" customFormat="1" ht="28.5" customHeight="1">
      <c r="A124" s="290" t="e">
        <f>IF(MID(N124,1,1)="R","RECUPERAR",VLOOKUP(N124,#REF!,2,FALSE))</f>
        <v>#REF!</v>
      </c>
      <c r="B124" s="291" t="e">
        <f>IF(MID(N124,1,1)="R",VLOOKUP(O124,#REF!,2,FALSE),VLOOKUP(O124,#REF!,2,FALSE))</f>
        <v>#REF!</v>
      </c>
      <c r="C124" s="280"/>
      <c r="D124" s="292" t="s">
        <v>367</v>
      </c>
      <c r="E124" s="293"/>
      <c r="F124" s="282"/>
      <c r="G124" s="283">
        <v>19.46</v>
      </c>
      <c r="H124" s="283"/>
      <c r="I124" s="283">
        <v>0.74999999999999978</v>
      </c>
      <c r="J124" s="283">
        <f t="shared" si="7"/>
        <v>14.594999999999997</v>
      </c>
      <c r="K124" s="284"/>
      <c r="L124" s="284"/>
      <c r="M124" s="285"/>
      <c r="N124" s="286">
        <v>1</v>
      </c>
      <c r="O124" s="287">
        <v>6</v>
      </c>
      <c r="P124" s="276" t="s">
        <v>183</v>
      </c>
      <c r="Q124" s="287"/>
      <c r="R124" s="287"/>
      <c r="S124" s="287"/>
      <c r="T124" s="287"/>
      <c r="U124" s="287"/>
      <c r="V124" s="287"/>
      <c r="X124" s="288" t="str">
        <f t="shared" si="8"/>
        <v/>
      </c>
    </row>
    <row r="125" spans="1:24" s="277" customFormat="1" ht="28.5" customHeight="1">
      <c r="A125" s="290" t="e">
        <f>IF(MID(N125,1,1)="R","RECUPERAR",VLOOKUP(N125,#REF!,2,FALSE))</f>
        <v>#REF!</v>
      </c>
      <c r="B125" s="291" t="e">
        <f>IF(MID(N125,1,1)="R",VLOOKUP(O125,#REF!,2,FALSE),VLOOKUP(O125,#REF!,2,FALSE))</f>
        <v>#REF!</v>
      </c>
      <c r="C125" s="280"/>
      <c r="D125" s="292" t="s">
        <v>368</v>
      </c>
      <c r="E125" s="283"/>
      <c r="F125" s="282"/>
      <c r="G125" s="283">
        <v>18.22</v>
      </c>
      <c r="H125" s="283"/>
      <c r="I125" s="283">
        <v>0.74999999999999978</v>
      </c>
      <c r="J125" s="283">
        <f t="shared" si="7"/>
        <v>13.664999999999996</v>
      </c>
      <c r="K125" s="284"/>
      <c r="L125" s="284"/>
      <c r="M125" s="285"/>
      <c r="N125" s="286">
        <v>1</v>
      </c>
      <c r="O125" s="287">
        <v>6</v>
      </c>
      <c r="P125" s="276" t="s">
        <v>183</v>
      </c>
      <c r="Q125" s="287"/>
      <c r="R125" s="287"/>
      <c r="S125" s="287"/>
      <c r="T125" s="287"/>
      <c r="U125" s="287"/>
      <c r="V125" s="287"/>
      <c r="X125" s="288" t="str">
        <f t="shared" si="8"/>
        <v/>
      </c>
    </row>
    <row r="126" spans="1:24" s="277" customFormat="1" ht="28.5" customHeight="1">
      <c r="A126" s="290" t="e">
        <f>IF(MID(N126,1,1)="R","RECUPERAR",VLOOKUP(N126,#REF!,2,FALSE))</f>
        <v>#REF!</v>
      </c>
      <c r="B126" s="291" t="e">
        <f>IF(MID(N126,1,1)="R",VLOOKUP(O126,#REF!,2,FALSE),VLOOKUP(O126,#REF!,2,FALSE))</f>
        <v>#REF!</v>
      </c>
      <c r="C126" s="280"/>
      <c r="D126" s="292" t="s">
        <v>369</v>
      </c>
      <c r="E126" s="293"/>
      <c r="F126" s="282"/>
      <c r="G126" s="283">
        <v>19.440000000000001</v>
      </c>
      <c r="H126" s="283"/>
      <c r="I126" s="283">
        <v>0.74999999999999978</v>
      </c>
      <c r="J126" s="283">
        <f t="shared" si="7"/>
        <v>14.579999999999997</v>
      </c>
      <c r="K126" s="284"/>
      <c r="L126" s="284"/>
      <c r="M126" s="285"/>
      <c r="N126" s="286">
        <v>1</v>
      </c>
      <c r="O126" s="287">
        <v>6</v>
      </c>
      <c r="P126" s="276" t="s">
        <v>183</v>
      </c>
      <c r="Q126" s="287"/>
      <c r="R126" s="287"/>
      <c r="S126" s="287"/>
      <c r="T126" s="287"/>
      <c r="U126" s="287"/>
      <c r="V126" s="287"/>
      <c r="X126" s="288" t="str">
        <f t="shared" si="8"/>
        <v/>
      </c>
    </row>
    <row r="127" spans="1:24" s="277" customFormat="1" ht="28.5" customHeight="1">
      <c r="A127" s="290" t="str">
        <f>IF(MID(N127,1,1)="R","RECUPERAR",VLOOKUP(N127,#REF!,2,FALSE))</f>
        <v>RECUPERAR</v>
      </c>
      <c r="B127" s="291" t="e">
        <f>IF(MID(N127,1,1)="R",VLOOKUP(O127,#REF!,2,FALSE),VLOOKUP(O127,#REF!,2,FALSE))</f>
        <v>#REF!</v>
      </c>
      <c r="C127" s="280"/>
      <c r="D127" s="292" t="s">
        <v>370</v>
      </c>
      <c r="E127" s="293"/>
      <c r="F127" s="282"/>
      <c r="G127" s="283">
        <v>6.73</v>
      </c>
      <c r="H127" s="283"/>
      <c r="I127" s="283">
        <v>0.94999999999999973</v>
      </c>
      <c r="J127" s="283">
        <f t="shared" si="7"/>
        <v>6.3934999999999986</v>
      </c>
      <c r="K127" s="284"/>
      <c r="L127" s="284"/>
      <c r="M127" s="285"/>
      <c r="N127" s="286" t="s">
        <v>380</v>
      </c>
      <c r="O127" s="287">
        <v>2</v>
      </c>
      <c r="P127" s="276" t="s">
        <v>183</v>
      </c>
      <c r="Q127" s="287"/>
      <c r="R127" s="287"/>
      <c r="S127" s="287"/>
      <c r="T127" s="287"/>
      <c r="U127" s="287"/>
      <c r="V127" s="287"/>
      <c r="X127" s="288" t="str">
        <f t="shared" si="8"/>
        <v/>
      </c>
    </row>
    <row r="128" spans="1:24" s="277" customFormat="1" ht="28.5" customHeight="1">
      <c r="A128" s="290" t="str">
        <f>IF(MID(N128,1,1)="R","RECUPERAR",VLOOKUP(N128,#REF!,2,FALSE))</f>
        <v>RECUPERAR</v>
      </c>
      <c r="B128" s="291" t="e">
        <f>IF(MID(N128,1,1)="R",VLOOKUP(O128,#REF!,2,FALSE),VLOOKUP(O128,#REF!,2,FALSE))</f>
        <v>#REF!</v>
      </c>
      <c r="C128" s="280"/>
      <c r="D128" s="292" t="s">
        <v>371</v>
      </c>
      <c r="E128" s="293"/>
      <c r="F128" s="282"/>
      <c r="G128" s="283">
        <v>6.87</v>
      </c>
      <c r="H128" s="283"/>
      <c r="I128" s="283">
        <v>0.94999999999999973</v>
      </c>
      <c r="J128" s="283">
        <f t="shared" si="7"/>
        <v>6.5264999999999986</v>
      </c>
      <c r="K128" s="284"/>
      <c r="L128" s="284"/>
      <c r="M128" s="285"/>
      <c r="N128" s="286" t="s">
        <v>380</v>
      </c>
      <c r="O128" s="287">
        <v>2</v>
      </c>
      <c r="P128" s="276" t="s">
        <v>183</v>
      </c>
      <c r="Q128" s="287"/>
      <c r="R128" s="287"/>
      <c r="S128" s="287"/>
      <c r="T128" s="287"/>
      <c r="U128" s="287"/>
      <c r="V128" s="287"/>
      <c r="X128" s="288" t="str">
        <f t="shared" si="8"/>
        <v/>
      </c>
    </row>
    <row r="129" spans="1:24" s="277" customFormat="1" ht="28.5" customHeight="1">
      <c r="A129" s="290" t="e">
        <f>IF(MID(N129,1,1)="R","RECUPERAR",VLOOKUP(N129,#REF!,2,FALSE))</f>
        <v>#REF!</v>
      </c>
      <c r="B129" s="291" t="e">
        <f>IF(MID(N129,1,1)="R",VLOOKUP(O129,#REF!,2,FALSE),VLOOKUP(O129,#REF!,2,FALSE))</f>
        <v>#REF!</v>
      </c>
      <c r="C129" s="280"/>
      <c r="D129" s="292" t="s">
        <v>372</v>
      </c>
      <c r="E129" s="283"/>
      <c r="F129" s="282"/>
      <c r="G129" s="283">
        <v>25.07</v>
      </c>
      <c r="H129" s="294"/>
      <c r="I129" s="283">
        <v>0.74999999999999978</v>
      </c>
      <c r="J129" s="283">
        <f t="shared" si="7"/>
        <v>18.802499999999995</v>
      </c>
      <c r="K129" s="284"/>
      <c r="L129" s="284"/>
      <c r="M129" s="285"/>
      <c r="N129" s="286">
        <v>1</v>
      </c>
      <c r="O129" s="287">
        <v>1</v>
      </c>
      <c r="P129" s="276" t="s">
        <v>183</v>
      </c>
      <c r="Q129" s="287"/>
      <c r="R129" s="287"/>
      <c r="S129" s="287"/>
      <c r="T129" s="287"/>
      <c r="U129" s="287"/>
      <c r="V129" s="287"/>
      <c r="X129" s="288" t="str">
        <f t="shared" si="8"/>
        <v/>
      </c>
    </row>
    <row r="130" spans="1:24" s="277" customFormat="1" ht="28.5" customHeight="1">
      <c r="A130" s="290" t="str">
        <f>IF(MID(N130,1,1)="R","RECUPERAR",VLOOKUP(N130,#REF!,2,FALSE))</f>
        <v>RECUPERAR</v>
      </c>
      <c r="B130" s="291" t="e">
        <f>IF(MID(N130,1,1)="R",VLOOKUP(O130,#REF!,2,FALSE),VLOOKUP(O130,#REF!,2,FALSE))</f>
        <v>#REF!</v>
      </c>
      <c r="C130" s="280"/>
      <c r="D130" s="292" t="s">
        <v>377</v>
      </c>
      <c r="E130" s="283"/>
      <c r="F130" s="282"/>
      <c r="G130" s="283">
        <v>128.55000000000001</v>
      </c>
      <c r="H130" s="295"/>
      <c r="I130" s="283">
        <v>2.0499999999999998</v>
      </c>
      <c r="J130" s="283">
        <f t="shared" si="7"/>
        <v>263.52749999999997</v>
      </c>
      <c r="K130" s="284"/>
      <c r="L130" s="284"/>
      <c r="M130" s="285"/>
      <c r="N130" s="286" t="s">
        <v>380</v>
      </c>
      <c r="O130" s="287">
        <v>2</v>
      </c>
      <c r="P130" s="276" t="s">
        <v>183</v>
      </c>
      <c r="Q130" s="287"/>
      <c r="R130" s="287"/>
      <c r="S130" s="287"/>
      <c r="T130" s="287"/>
      <c r="U130" s="287"/>
      <c r="V130" s="287"/>
      <c r="X130" s="288" t="str">
        <f t="shared" si="8"/>
        <v/>
      </c>
    </row>
    <row r="131" spans="1:24" s="277" customFormat="1" ht="28.5" customHeight="1">
      <c r="A131" s="290" t="e">
        <f>IF(MID(N131,1,1)="R","RECUPERAR",VLOOKUP(N131,#REF!,2,FALSE))</f>
        <v>#REF!</v>
      </c>
      <c r="B131" s="291" t="e">
        <f>IF(MID(N131,1,1)="R",VLOOKUP(O131,#REF!,2,FALSE),VLOOKUP(O131,#REF!,2,FALSE))</f>
        <v>#REF!</v>
      </c>
      <c r="C131" s="280"/>
      <c r="D131" s="292" t="s">
        <v>309</v>
      </c>
      <c r="E131" s="281"/>
      <c r="F131" s="282"/>
      <c r="G131" s="283">
        <v>17.7</v>
      </c>
      <c r="H131" s="283"/>
      <c r="I131" s="283">
        <v>2.5499999999999998</v>
      </c>
      <c r="J131" s="283">
        <f t="shared" si="7"/>
        <v>45.134999999999998</v>
      </c>
      <c r="K131" s="284"/>
      <c r="L131" s="284"/>
      <c r="M131" s="285"/>
      <c r="N131" s="286">
        <v>2</v>
      </c>
      <c r="O131" s="287">
        <v>7</v>
      </c>
      <c r="P131" s="276" t="s">
        <v>183</v>
      </c>
      <c r="Q131" s="287"/>
      <c r="R131" s="287"/>
      <c r="S131" s="287"/>
      <c r="T131" s="287"/>
      <c r="U131" s="287"/>
      <c r="V131" s="287"/>
      <c r="X131" s="288" t="str">
        <f t="shared" si="8"/>
        <v/>
      </c>
    </row>
    <row r="132" spans="1:24" s="277" customFormat="1" ht="28.5" customHeight="1">
      <c r="A132" s="290" t="e">
        <f>IF(MID(N132,1,1)="R","RECUPERAR",VLOOKUP(N132,#REF!,2,FALSE))</f>
        <v>#REF!</v>
      </c>
      <c r="B132" s="291" t="e">
        <f>IF(MID(N132,1,1)="R",VLOOKUP(O132,#REF!,2,FALSE),VLOOKUP(O132,#REF!,2,FALSE))</f>
        <v>#REF!</v>
      </c>
      <c r="C132" s="280"/>
      <c r="D132" s="292" t="s">
        <v>374</v>
      </c>
      <c r="E132" s="293"/>
      <c r="F132" s="282"/>
      <c r="G132" s="283">
        <v>13.99</v>
      </c>
      <c r="H132" s="283"/>
      <c r="I132" s="283">
        <v>0.74999999999999978</v>
      </c>
      <c r="J132" s="283">
        <f t="shared" si="7"/>
        <v>10.492499999999998</v>
      </c>
      <c r="K132" s="284"/>
      <c r="L132" s="284"/>
      <c r="M132" s="285"/>
      <c r="N132" s="286">
        <v>2</v>
      </c>
      <c r="O132" s="287">
        <v>1</v>
      </c>
      <c r="P132" s="276" t="s">
        <v>183</v>
      </c>
      <c r="Q132" s="287"/>
      <c r="R132" s="287"/>
      <c r="S132" s="287"/>
      <c r="T132" s="287"/>
      <c r="U132" s="287"/>
      <c r="V132" s="287"/>
      <c r="X132" s="288" t="str">
        <f t="shared" si="8"/>
        <v/>
      </c>
    </row>
    <row r="133" spans="1:24" s="277" customFormat="1" ht="28.5" customHeight="1">
      <c r="A133" s="290" t="e">
        <f>IF(MID(N133,1,1)="R","RECUPERAR",VLOOKUP(N133,#REF!,2,FALSE))</f>
        <v>#REF!</v>
      </c>
      <c r="B133" s="291" t="e">
        <f>IF(MID(N133,1,1)="R",VLOOKUP(O133,#REF!,2,FALSE),VLOOKUP(O133,#REF!,2,FALSE))</f>
        <v>#REF!</v>
      </c>
      <c r="C133" s="280"/>
      <c r="D133" s="329" t="s">
        <v>378</v>
      </c>
      <c r="E133" s="283"/>
      <c r="F133" s="282"/>
      <c r="G133" s="283"/>
      <c r="H133" s="294"/>
      <c r="I133" s="283"/>
      <c r="J133" s="283"/>
      <c r="K133" s="284"/>
      <c r="L133" s="284"/>
      <c r="M133" s="285"/>
      <c r="N133" s="286">
        <v>1</v>
      </c>
      <c r="O133" s="287">
        <v>7</v>
      </c>
      <c r="P133" s="276" t="s">
        <v>183</v>
      </c>
      <c r="Q133" s="287"/>
      <c r="R133" s="287"/>
      <c r="S133" s="287"/>
      <c r="T133" s="287"/>
      <c r="U133" s="287"/>
      <c r="V133" s="287"/>
      <c r="X133" s="288" t="str">
        <f t="shared" ref="X133:X141" si="9">IF(C133="sinapi","ok",IF(C133="orse","ok",IF(P133="título","título",IF(P133="intertítulo","intertítulo",""))))</f>
        <v/>
      </c>
    </row>
    <row r="134" spans="1:24" s="277" customFormat="1" ht="28.5" customHeight="1">
      <c r="A134" s="290" t="e">
        <f>IF(MID(N134,1,1)="R","RECUPERAR",VLOOKUP(N134,#REF!,2,FALSE))</f>
        <v>#REF!</v>
      </c>
      <c r="B134" s="291" t="e">
        <f>IF(MID(N134,1,1)="R",VLOOKUP(O134,#REF!,2,FALSE),VLOOKUP(O134,#REF!,2,FALSE))</f>
        <v>#REF!</v>
      </c>
      <c r="C134" s="280"/>
      <c r="D134" s="292" t="s">
        <v>389</v>
      </c>
      <c r="E134" s="283"/>
      <c r="F134" s="282"/>
      <c r="G134" s="283">
        <v>6</v>
      </c>
      <c r="H134" s="294"/>
      <c r="I134" s="283">
        <v>3.43</v>
      </c>
      <c r="J134" s="283">
        <f>I134*G134</f>
        <v>20.580000000000002</v>
      </c>
      <c r="K134" s="284"/>
      <c r="L134" s="284"/>
      <c r="M134" s="285"/>
      <c r="N134" s="286">
        <v>1</v>
      </c>
      <c r="O134" s="287">
        <v>7</v>
      </c>
      <c r="P134" s="276" t="s">
        <v>183</v>
      </c>
      <c r="Q134" s="287"/>
      <c r="R134" s="287"/>
      <c r="S134" s="287"/>
      <c r="T134" s="287"/>
      <c r="U134" s="287"/>
      <c r="V134" s="287"/>
      <c r="X134" s="288" t="str">
        <f t="shared" si="9"/>
        <v/>
      </c>
    </row>
    <row r="135" spans="1:24" s="277" customFormat="1" ht="28.5" customHeight="1">
      <c r="A135" s="290" t="e">
        <f>IF(MID(N135,1,1)="R","RECUPERAR",VLOOKUP(N135,#REF!,2,FALSE))</f>
        <v>#REF!</v>
      </c>
      <c r="B135" s="291" t="e">
        <f>IF(MID(N135,1,1)="R",VLOOKUP(O135,#REF!,2,FALSE),VLOOKUP(O135,#REF!,2,FALSE))</f>
        <v>#REF!</v>
      </c>
      <c r="C135" s="280"/>
      <c r="D135" s="292" t="s">
        <v>388</v>
      </c>
      <c r="E135" s="283"/>
      <c r="F135" s="282"/>
      <c r="G135" s="283">
        <v>10.16</v>
      </c>
      <c r="H135" s="294"/>
      <c r="I135" s="283">
        <v>3.43</v>
      </c>
      <c r="J135" s="283">
        <f>I135*G135</f>
        <v>34.848800000000004</v>
      </c>
      <c r="K135" s="284"/>
      <c r="L135" s="284"/>
      <c r="M135" s="285"/>
      <c r="N135" s="286">
        <v>1</v>
      </c>
      <c r="O135" s="287">
        <v>7</v>
      </c>
      <c r="P135" s="276" t="s">
        <v>183</v>
      </c>
      <c r="Q135" s="287"/>
      <c r="R135" s="287"/>
      <c r="S135" s="287"/>
      <c r="T135" s="287"/>
      <c r="U135" s="287"/>
      <c r="V135" s="287"/>
      <c r="X135" s="288" t="str">
        <f t="shared" si="9"/>
        <v/>
      </c>
    </row>
    <row r="136" spans="1:24" s="277" customFormat="1" ht="28.5" customHeight="1">
      <c r="A136" s="290" t="e">
        <f>IF(MID(N136,1,1)="R","RECUPERAR",VLOOKUP(N136,#REF!,2,FALSE))</f>
        <v>#REF!</v>
      </c>
      <c r="B136" s="291" t="e">
        <f>IF(MID(N136,1,1)="R",VLOOKUP(O136,#REF!,2,FALSE),VLOOKUP(O136,#REF!,2,FALSE))</f>
        <v>#REF!</v>
      </c>
      <c r="C136" s="280"/>
      <c r="D136" s="292" t="s">
        <v>390</v>
      </c>
      <c r="E136" s="283"/>
      <c r="F136" s="282"/>
      <c r="G136" s="283">
        <v>4.82</v>
      </c>
      <c r="H136" s="294"/>
      <c r="I136" s="283">
        <v>4.43</v>
      </c>
      <c r="J136" s="283">
        <f>I136*G136</f>
        <v>21.352599999999999</v>
      </c>
      <c r="K136" s="284"/>
      <c r="L136" s="284"/>
      <c r="M136" s="285"/>
      <c r="N136" s="286">
        <v>1</v>
      </c>
      <c r="O136" s="287">
        <v>7</v>
      </c>
      <c r="P136" s="276" t="s">
        <v>183</v>
      </c>
      <c r="Q136" s="287"/>
      <c r="R136" s="287"/>
      <c r="S136" s="287"/>
      <c r="T136" s="287"/>
      <c r="U136" s="287"/>
      <c r="V136" s="287"/>
      <c r="X136" s="288" t="str">
        <f t="shared" si="9"/>
        <v/>
      </c>
    </row>
    <row r="137" spans="1:24" s="277" customFormat="1" ht="28.5" customHeight="1">
      <c r="A137" s="290" t="e">
        <f>IF(MID(N137,1,1)="R","RECUPERAR",VLOOKUP(N137,#REF!,2,FALSE))</f>
        <v>#REF!</v>
      </c>
      <c r="B137" s="291" t="e">
        <f>IF(MID(N137,1,1)="R",VLOOKUP(O137,#REF!,2,FALSE),VLOOKUP(O137,#REF!,2,FALSE))</f>
        <v>#REF!</v>
      </c>
      <c r="C137" s="280"/>
      <c r="D137" s="292" t="s">
        <v>386</v>
      </c>
      <c r="E137" s="283"/>
      <c r="F137" s="282"/>
      <c r="G137" s="283">
        <v>4</v>
      </c>
      <c r="H137" s="294"/>
      <c r="I137" s="283">
        <v>3.1</v>
      </c>
      <c r="J137" s="283">
        <f>I137*G137</f>
        <v>12.4</v>
      </c>
      <c r="K137" s="284"/>
      <c r="L137" s="284"/>
      <c r="M137" s="285"/>
      <c r="N137" s="286">
        <v>1</v>
      </c>
      <c r="O137" s="287">
        <v>7</v>
      </c>
      <c r="P137" s="276" t="s">
        <v>183</v>
      </c>
      <c r="Q137" s="287"/>
      <c r="R137" s="287"/>
      <c r="S137" s="287"/>
      <c r="T137" s="287"/>
      <c r="U137" s="287"/>
      <c r="V137" s="287"/>
      <c r="X137" s="288" t="str">
        <f t="shared" si="9"/>
        <v/>
      </c>
    </row>
    <row r="138" spans="1:24" s="277" customFormat="1" ht="28.5" customHeight="1">
      <c r="A138" s="290" t="e">
        <f>IF(MID(N138,1,1)="R","RECUPERAR",VLOOKUP(N138,#REF!,2,FALSE))</f>
        <v>#REF!</v>
      </c>
      <c r="B138" s="291" t="e">
        <f>IF(MID(N138,1,1)="R",VLOOKUP(O138,#REF!,2,FALSE),VLOOKUP(O138,#REF!,2,FALSE))</f>
        <v>#REF!</v>
      </c>
      <c r="C138" s="280"/>
      <c r="D138" s="292" t="s">
        <v>387</v>
      </c>
      <c r="E138" s="283"/>
      <c r="F138" s="282"/>
      <c r="G138" s="283">
        <v>24.68</v>
      </c>
      <c r="H138" s="294"/>
      <c r="I138" s="283">
        <v>3.07</v>
      </c>
      <c r="J138" s="283">
        <f>I138*G138</f>
        <v>75.767600000000002</v>
      </c>
      <c r="K138" s="284"/>
      <c r="L138" s="284"/>
      <c r="M138" s="285"/>
      <c r="N138" s="286">
        <v>1</v>
      </c>
      <c r="O138" s="287">
        <v>7</v>
      </c>
      <c r="P138" s="276" t="s">
        <v>183</v>
      </c>
      <c r="Q138" s="287"/>
      <c r="R138" s="287"/>
      <c r="S138" s="287"/>
      <c r="T138" s="287"/>
      <c r="U138" s="287"/>
      <c r="V138" s="287"/>
      <c r="X138" s="288" t="str">
        <f t="shared" si="9"/>
        <v/>
      </c>
    </row>
    <row r="139" spans="1:24" s="277" customFormat="1" ht="28.5" customHeight="1">
      <c r="A139" s="290" t="e">
        <f>IF(MID(N139,1,1)="R","RECUPERAR",VLOOKUP(N139,#REF!,2,FALSE))</f>
        <v>#REF!</v>
      </c>
      <c r="B139" s="291" t="e">
        <f>IF(MID(N139,1,1)="R",VLOOKUP(O139,#REF!,2,FALSE),VLOOKUP(O139,#REF!,2,FALSE))</f>
        <v>#REF!</v>
      </c>
      <c r="C139" s="280"/>
      <c r="D139" s="329" t="s">
        <v>379</v>
      </c>
      <c r="E139" s="283"/>
      <c r="F139" s="282"/>
      <c r="G139" s="283"/>
      <c r="H139" s="294"/>
      <c r="I139" s="283"/>
      <c r="J139" s="283"/>
      <c r="K139" s="284"/>
      <c r="L139" s="284"/>
      <c r="M139" s="285"/>
      <c r="N139" s="286">
        <v>1</v>
      </c>
      <c r="O139" s="287">
        <v>7</v>
      </c>
      <c r="P139" s="276" t="s">
        <v>183</v>
      </c>
      <c r="Q139" s="287"/>
      <c r="R139" s="287"/>
      <c r="S139" s="287"/>
      <c r="T139" s="287"/>
      <c r="U139" s="287"/>
      <c r="V139" s="287"/>
      <c r="X139" s="288" t="str">
        <f t="shared" si="9"/>
        <v/>
      </c>
    </row>
    <row r="140" spans="1:24" s="277" customFormat="1" ht="28.5" customHeight="1">
      <c r="A140" s="290" t="e">
        <f>IF(MID(N140,1,1)="R","RECUPERAR",VLOOKUP(N140,#REF!,2,FALSE))</f>
        <v>#REF!</v>
      </c>
      <c r="B140" s="291" t="e">
        <f>IF(MID(N140,1,1)="R",VLOOKUP(O140,#REF!,2,FALSE),VLOOKUP(O140,#REF!,2,FALSE))</f>
        <v>#REF!</v>
      </c>
      <c r="C140" s="280"/>
      <c r="D140" s="292" t="s">
        <v>391</v>
      </c>
      <c r="E140" s="283"/>
      <c r="F140" s="282"/>
      <c r="G140" s="283">
        <v>47.94</v>
      </c>
      <c r="H140" s="294"/>
      <c r="I140" s="283">
        <v>2.79</v>
      </c>
      <c r="J140" s="283">
        <f>I140*G140</f>
        <v>133.7526</v>
      </c>
      <c r="K140" s="284"/>
      <c r="L140" s="284"/>
      <c r="M140" s="285"/>
      <c r="N140" s="286">
        <v>1</v>
      </c>
      <c r="O140" s="287">
        <v>7</v>
      </c>
      <c r="P140" s="276" t="s">
        <v>183</v>
      </c>
      <c r="Q140" s="287"/>
      <c r="R140" s="287"/>
      <c r="S140" s="287"/>
      <c r="T140" s="287"/>
      <c r="U140" s="287"/>
      <c r="V140" s="287"/>
      <c r="X140" s="288" t="str">
        <f t="shared" si="9"/>
        <v/>
      </c>
    </row>
    <row r="141" spans="1:24" s="277" customFormat="1" ht="28.5" customHeight="1">
      <c r="A141" s="290" t="e">
        <f>IF(MID(N141,1,1)="R","RECUPERAR",VLOOKUP(N141,#REF!,2,FALSE))</f>
        <v>#REF!</v>
      </c>
      <c r="B141" s="291" t="e">
        <f>IF(MID(N141,1,1)="R",VLOOKUP(O141,#REF!,2,FALSE),VLOOKUP(O141,#REF!,2,FALSE))</f>
        <v>#REF!</v>
      </c>
      <c r="C141" s="280"/>
      <c r="D141" s="292" t="s">
        <v>387</v>
      </c>
      <c r="E141" s="283"/>
      <c r="F141" s="282"/>
      <c r="G141" s="283">
        <f>51.99+3.49</f>
        <v>55.480000000000004</v>
      </c>
      <c r="H141" s="294"/>
      <c r="I141" s="283">
        <v>2.5499999999999998</v>
      </c>
      <c r="J141" s="283">
        <f>I141*G141</f>
        <v>141.47399999999999</v>
      </c>
      <c r="K141" s="284"/>
      <c r="L141" s="284"/>
      <c r="M141" s="285"/>
      <c r="N141" s="286">
        <v>1</v>
      </c>
      <c r="O141" s="287">
        <v>7</v>
      </c>
      <c r="P141" s="276" t="s">
        <v>183</v>
      </c>
      <c r="Q141" s="287"/>
      <c r="R141" s="287"/>
      <c r="S141" s="287"/>
      <c r="T141" s="287"/>
      <c r="U141" s="287"/>
      <c r="V141" s="287"/>
      <c r="X141" s="288" t="str">
        <f t="shared" si="9"/>
        <v/>
      </c>
    </row>
    <row r="143" spans="1:24" s="2" customFormat="1" ht="31.5">
      <c r="B143" s="262"/>
      <c r="D143" s="346" t="s">
        <v>204</v>
      </c>
      <c r="E143" s="346" t="s">
        <v>205</v>
      </c>
      <c r="F143" s="346" t="s">
        <v>206</v>
      </c>
      <c r="G143" s="346" t="s">
        <v>207</v>
      </c>
      <c r="H143" s="346" t="s">
        <v>208</v>
      </c>
      <c r="I143" s="346" t="s">
        <v>209</v>
      </c>
      <c r="J143" s="346" t="s">
        <v>210</v>
      </c>
      <c r="K143" s="346" t="s">
        <v>211</v>
      </c>
      <c r="L143" s="346" t="s">
        <v>212</v>
      </c>
      <c r="M143" s="346" t="s">
        <v>213</v>
      </c>
      <c r="N143" s="262"/>
    </row>
    <row r="144" spans="1:24" s="2" customFormat="1" ht="26.25">
      <c r="A144" s="344" t="s">
        <v>91</v>
      </c>
      <c r="B144" s="262"/>
      <c r="J144" s="307">
        <f>SUM(J145:J157)</f>
        <v>89.936000000000007</v>
      </c>
      <c r="N144" s="262"/>
    </row>
    <row r="145" spans="1:24" s="277" customFormat="1" ht="28.5" customHeight="1">
      <c r="A145" s="290"/>
      <c r="B145" s="291"/>
      <c r="C145" s="280"/>
      <c r="D145" s="292" t="s">
        <v>395</v>
      </c>
      <c r="E145" s="281"/>
      <c r="F145" s="282"/>
      <c r="G145" s="283">
        <f t="shared" ref="G145:G150" si="10">1.25+0.9</f>
        <v>2.15</v>
      </c>
      <c r="H145" s="283"/>
      <c r="I145" s="283">
        <v>1.6</v>
      </c>
      <c r="J145" s="283">
        <f>I145*G145</f>
        <v>3.44</v>
      </c>
      <c r="K145" s="284"/>
      <c r="L145" s="284"/>
      <c r="M145" s="285"/>
      <c r="N145" s="286" t="s">
        <v>380</v>
      </c>
      <c r="O145" s="287">
        <v>2</v>
      </c>
      <c r="P145" s="276"/>
      <c r="Q145" s="287" t="s">
        <v>340</v>
      </c>
      <c r="R145" s="287"/>
      <c r="S145" s="287"/>
      <c r="T145" s="287"/>
      <c r="U145" s="287"/>
      <c r="V145" s="287"/>
      <c r="X145" s="288"/>
    </row>
    <row r="146" spans="1:24" s="277" customFormat="1" ht="28.5" customHeight="1">
      <c r="A146" s="290"/>
      <c r="B146" s="291"/>
      <c r="C146" s="280"/>
      <c r="D146" s="292" t="s">
        <v>397</v>
      </c>
      <c r="E146" s="281"/>
      <c r="F146" s="282"/>
      <c r="G146" s="283">
        <f t="shared" si="10"/>
        <v>2.15</v>
      </c>
      <c r="H146" s="283"/>
      <c r="I146" s="283">
        <v>1.6</v>
      </c>
      <c r="J146" s="283">
        <f t="shared" ref="J146:J157" si="11">I146*G146</f>
        <v>3.44</v>
      </c>
      <c r="K146" s="284"/>
      <c r="L146" s="284"/>
      <c r="M146" s="285"/>
      <c r="N146" s="286" t="s">
        <v>380</v>
      </c>
      <c r="O146" s="287">
        <v>2</v>
      </c>
      <c r="P146" s="289"/>
      <c r="Q146" s="287"/>
      <c r="R146" s="287"/>
      <c r="S146" s="287"/>
      <c r="T146" s="287"/>
      <c r="U146" s="287"/>
      <c r="V146" s="287"/>
      <c r="X146" s="288"/>
    </row>
    <row r="147" spans="1:24" s="277" customFormat="1" ht="28.5" customHeight="1">
      <c r="A147" s="290"/>
      <c r="B147" s="291"/>
      <c r="C147" s="280"/>
      <c r="D147" s="292" t="s">
        <v>399</v>
      </c>
      <c r="E147" s="281"/>
      <c r="F147" s="282"/>
      <c r="G147" s="283">
        <f t="shared" si="10"/>
        <v>2.15</v>
      </c>
      <c r="H147" s="283"/>
      <c r="I147" s="283">
        <v>1.6</v>
      </c>
      <c r="J147" s="283">
        <f t="shared" si="11"/>
        <v>3.44</v>
      </c>
      <c r="K147" s="284"/>
      <c r="L147" s="284"/>
      <c r="M147" s="285"/>
      <c r="N147" s="286" t="s">
        <v>380</v>
      </c>
      <c r="O147" s="287">
        <v>2</v>
      </c>
      <c r="P147" s="276" t="s">
        <v>183</v>
      </c>
      <c r="Q147" s="287"/>
      <c r="R147" s="287"/>
      <c r="S147" s="287"/>
      <c r="T147" s="287"/>
      <c r="U147" s="287"/>
      <c r="V147" s="287"/>
      <c r="X147" s="288" t="str">
        <f>IF(C147="sinapi","ok",IF(C147="orse","ok",IF(P147="título","título",IF(P147="intertítulo","intertítulo",""))))</f>
        <v/>
      </c>
    </row>
    <row r="148" spans="1:24" s="277" customFormat="1" ht="23.25">
      <c r="A148" s="290"/>
      <c r="B148" s="291"/>
      <c r="C148" s="280"/>
      <c r="D148" s="292" t="s">
        <v>402</v>
      </c>
      <c r="E148" s="281"/>
      <c r="F148" s="282"/>
      <c r="G148" s="283">
        <f t="shared" si="10"/>
        <v>2.15</v>
      </c>
      <c r="H148" s="283"/>
      <c r="I148" s="283">
        <v>1.6</v>
      </c>
      <c r="J148" s="283">
        <f t="shared" si="11"/>
        <v>3.44</v>
      </c>
      <c r="K148" s="284"/>
      <c r="L148" s="284"/>
      <c r="M148" s="285"/>
      <c r="N148" s="286" t="s">
        <v>380</v>
      </c>
      <c r="O148" s="287">
        <v>2</v>
      </c>
      <c r="P148" s="276" t="s">
        <v>183</v>
      </c>
      <c r="Q148" s="287"/>
      <c r="R148" s="287"/>
      <c r="S148" s="287"/>
      <c r="T148" s="287"/>
      <c r="U148" s="287"/>
      <c r="V148" s="287"/>
      <c r="X148" s="288" t="str">
        <f>IF(C148="sinapi","ok",IF(C148="orse","ok",IF(P148="título","título",IF(P148="intertítulo","intertítulo",""))))</f>
        <v/>
      </c>
    </row>
    <row r="149" spans="1:24" s="277" customFormat="1" ht="28.5" customHeight="1">
      <c r="A149" s="290"/>
      <c r="B149" s="291"/>
      <c r="C149" s="280"/>
      <c r="D149" s="292" t="s">
        <v>404</v>
      </c>
      <c r="E149" s="281"/>
      <c r="F149" s="282"/>
      <c r="G149" s="283">
        <f t="shared" si="10"/>
        <v>2.15</v>
      </c>
      <c r="H149" s="283"/>
      <c r="I149" s="283">
        <v>1.6</v>
      </c>
      <c r="J149" s="283">
        <f t="shared" si="11"/>
        <v>3.44</v>
      </c>
      <c r="K149" s="284"/>
      <c r="L149" s="284"/>
      <c r="M149" s="285"/>
      <c r="N149" s="286" t="s">
        <v>380</v>
      </c>
      <c r="O149" s="287">
        <v>2</v>
      </c>
      <c r="P149" s="276" t="s">
        <v>183</v>
      </c>
      <c r="Q149" s="287"/>
      <c r="R149" s="287"/>
      <c r="S149" s="287"/>
      <c r="T149" s="287"/>
      <c r="U149" s="287"/>
      <c r="V149" s="287"/>
      <c r="X149" s="288" t="str">
        <f>IF(C149="sinapi","ok",IF(C149="orse","ok",IF(P149="título","título",IF(P149="intertítulo","intertítulo",""))))</f>
        <v/>
      </c>
    </row>
    <row r="150" spans="1:24" s="277" customFormat="1" ht="23.25">
      <c r="A150" s="290"/>
      <c r="B150" s="291"/>
      <c r="C150" s="280"/>
      <c r="D150" s="292" t="s">
        <v>406</v>
      </c>
      <c r="E150" s="281"/>
      <c r="F150" s="282"/>
      <c r="G150" s="283">
        <f t="shared" si="10"/>
        <v>2.15</v>
      </c>
      <c r="H150" s="283"/>
      <c r="I150" s="283">
        <v>1.6</v>
      </c>
      <c r="J150" s="283">
        <f t="shared" si="11"/>
        <v>3.44</v>
      </c>
      <c r="K150" s="284"/>
      <c r="L150" s="284"/>
      <c r="M150" s="285"/>
      <c r="N150" s="286" t="s">
        <v>380</v>
      </c>
      <c r="O150" s="287">
        <v>2</v>
      </c>
      <c r="P150" s="276" t="s">
        <v>183</v>
      </c>
      <c r="Q150" s="287"/>
      <c r="R150" s="287"/>
      <c r="S150" s="287"/>
      <c r="T150" s="287"/>
      <c r="U150" s="287"/>
      <c r="V150" s="287"/>
      <c r="X150" s="288" t="str">
        <f>IF(C150="sinapi","ok",IF(C150="orse","ok",IF(P150="título","título",IF(P150="intertítulo","intertítulo",""))))</f>
        <v/>
      </c>
    </row>
    <row r="151" spans="1:24" s="277" customFormat="1" ht="28.5" customHeight="1">
      <c r="A151" s="290"/>
      <c r="B151" s="291"/>
      <c r="C151" s="280"/>
      <c r="D151" s="292" t="s">
        <v>408</v>
      </c>
      <c r="E151" s="293"/>
      <c r="F151" s="282"/>
      <c r="G151" s="283">
        <f>1.25+0.88</f>
        <v>2.13</v>
      </c>
      <c r="H151" s="283"/>
      <c r="I151" s="283">
        <v>1.6</v>
      </c>
      <c r="J151" s="283">
        <f t="shared" si="11"/>
        <v>3.4079999999999999</v>
      </c>
      <c r="K151" s="284"/>
      <c r="L151" s="284"/>
      <c r="M151" s="285"/>
      <c r="N151" s="286" t="s">
        <v>380</v>
      </c>
      <c r="O151" s="287">
        <v>2</v>
      </c>
      <c r="P151" s="276" t="s">
        <v>183</v>
      </c>
      <c r="Q151" s="287"/>
      <c r="R151" s="287"/>
      <c r="S151" s="287"/>
      <c r="T151" s="287"/>
      <c r="U151" s="287"/>
      <c r="V151" s="287"/>
      <c r="X151" s="288" t="str">
        <f t="shared" ref="X151:X157" si="12">IF(C151="sinapi","ok",IF(C151="orse","ok",IF(P151="título","título",IF(P151="intertítulo","intertítulo",""))))</f>
        <v/>
      </c>
    </row>
    <row r="152" spans="1:24" s="277" customFormat="1" ht="28.5" customHeight="1">
      <c r="A152" s="290"/>
      <c r="B152" s="291"/>
      <c r="C152" s="280"/>
      <c r="D152" s="292" t="s">
        <v>410</v>
      </c>
      <c r="E152" s="293"/>
      <c r="F152" s="282"/>
      <c r="G152" s="283">
        <f>1.25+0.88</f>
        <v>2.13</v>
      </c>
      <c r="H152" s="283"/>
      <c r="I152" s="283">
        <v>1.6</v>
      </c>
      <c r="J152" s="283">
        <f t="shared" si="11"/>
        <v>3.4079999999999999</v>
      </c>
      <c r="K152" s="284"/>
      <c r="L152" s="284"/>
      <c r="M152" s="285"/>
      <c r="N152" s="286" t="s">
        <v>380</v>
      </c>
      <c r="O152" s="287">
        <v>2</v>
      </c>
      <c r="P152" s="276" t="s">
        <v>183</v>
      </c>
      <c r="Q152" s="287"/>
      <c r="R152" s="287"/>
      <c r="S152" s="287"/>
      <c r="T152" s="287"/>
      <c r="U152" s="287"/>
      <c r="V152" s="287"/>
      <c r="X152" s="288" t="str">
        <f t="shared" si="12"/>
        <v/>
      </c>
    </row>
    <row r="153" spans="1:24" s="277" customFormat="1" ht="28.5" customHeight="1">
      <c r="A153" s="290"/>
      <c r="B153" s="291"/>
      <c r="C153" s="280"/>
      <c r="D153" s="292" t="s">
        <v>412</v>
      </c>
      <c r="E153" s="283"/>
      <c r="F153" s="282"/>
      <c r="G153" s="283">
        <f>1.25+0.88</f>
        <v>2.13</v>
      </c>
      <c r="H153" s="283"/>
      <c r="I153" s="283">
        <v>1.6</v>
      </c>
      <c r="J153" s="283">
        <f t="shared" si="11"/>
        <v>3.4079999999999999</v>
      </c>
      <c r="K153" s="284"/>
      <c r="L153" s="284"/>
      <c r="M153" s="285"/>
      <c r="N153" s="286" t="s">
        <v>380</v>
      </c>
      <c r="O153" s="287">
        <v>2</v>
      </c>
      <c r="P153" s="276" t="s">
        <v>183</v>
      </c>
      <c r="Q153" s="287"/>
      <c r="R153" s="287"/>
      <c r="S153" s="287"/>
      <c r="T153" s="287"/>
      <c r="U153" s="287"/>
      <c r="V153" s="287"/>
      <c r="X153" s="288" t="str">
        <f t="shared" si="12"/>
        <v/>
      </c>
    </row>
    <row r="154" spans="1:24" s="277" customFormat="1" ht="26.25" customHeight="1">
      <c r="A154" s="290"/>
      <c r="B154" s="291"/>
      <c r="C154" s="280"/>
      <c r="D154" s="292" t="s">
        <v>414</v>
      </c>
      <c r="E154" s="283"/>
      <c r="F154" s="282"/>
      <c r="G154" s="283">
        <f>1.25+0.88</f>
        <v>2.13</v>
      </c>
      <c r="H154" s="283"/>
      <c r="I154" s="283">
        <v>1.6</v>
      </c>
      <c r="J154" s="283">
        <f t="shared" si="11"/>
        <v>3.4079999999999999</v>
      </c>
      <c r="K154" s="284"/>
      <c r="L154" s="284"/>
      <c r="M154" s="285"/>
      <c r="N154" s="286" t="s">
        <v>380</v>
      </c>
      <c r="O154" s="287">
        <v>2</v>
      </c>
      <c r="P154" s="276" t="s">
        <v>183</v>
      </c>
      <c r="Q154" s="287"/>
      <c r="R154" s="287"/>
      <c r="S154" s="287"/>
      <c r="T154" s="287"/>
      <c r="U154" s="287"/>
      <c r="V154" s="287"/>
      <c r="X154" s="288" t="str">
        <f t="shared" si="12"/>
        <v/>
      </c>
    </row>
    <row r="155" spans="1:24" s="277" customFormat="1" ht="28.5" customHeight="1">
      <c r="A155" s="290"/>
      <c r="B155" s="291"/>
      <c r="C155" s="280"/>
      <c r="D155" s="292" t="s">
        <v>416</v>
      </c>
      <c r="E155" s="293"/>
      <c r="F155" s="282"/>
      <c r="G155" s="283">
        <f>1.25+0.88</f>
        <v>2.13</v>
      </c>
      <c r="H155" s="283"/>
      <c r="I155" s="283">
        <v>1.6</v>
      </c>
      <c r="J155" s="283">
        <f t="shared" si="11"/>
        <v>3.4079999999999999</v>
      </c>
      <c r="K155" s="284"/>
      <c r="L155" s="284"/>
      <c r="M155" s="285"/>
      <c r="N155" s="286" t="s">
        <v>380</v>
      </c>
      <c r="O155" s="287">
        <v>2</v>
      </c>
      <c r="P155" s="276" t="s">
        <v>183</v>
      </c>
      <c r="Q155" s="287"/>
      <c r="R155" s="287"/>
      <c r="S155" s="287"/>
      <c r="T155" s="287"/>
      <c r="U155" s="287"/>
      <c r="V155" s="287"/>
      <c r="X155" s="288" t="str">
        <f t="shared" si="12"/>
        <v/>
      </c>
    </row>
    <row r="156" spans="1:24" s="277" customFormat="1" ht="28.5" customHeight="1">
      <c r="A156" s="290"/>
      <c r="B156" s="291"/>
      <c r="C156" s="280"/>
      <c r="D156" s="292" t="s">
        <v>418</v>
      </c>
      <c r="E156" s="283"/>
      <c r="F156" s="282"/>
      <c r="G156" s="283">
        <f>(0.73+1.1)*12</f>
        <v>21.96</v>
      </c>
      <c r="H156" s="295"/>
      <c r="I156" s="283">
        <f>IF(MID(N156,1,1)="r",1.6,IF(VLOOKUP(B156,#REF!,3,FALSE)="TETO",H156,VLOOKUP(B156,#REF!,3,FALSE)))</f>
        <v>1.6</v>
      </c>
      <c r="J156" s="283">
        <f t="shared" si="11"/>
        <v>35.136000000000003</v>
      </c>
      <c r="K156" s="284"/>
      <c r="L156" s="284"/>
      <c r="M156" s="285"/>
      <c r="N156" s="286" t="s">
        <v>380</v>
      </c>
      <c r="O156" s="287">
        <v>2</v>
      </c>
      <c r="P156" s="276" t="s">
        <v>183</v>
      </c>
      <c r="Q156" s="287"/>
      <c r="R156" s="287"/>
      <c r="S156" s="287"/>
      <c r="T156" s="287"/>
      <c r="U156" s="287"/>
      <c r="V156" s="287"/>
      <c r="X156" s="288" t="str">
        <f t="shared" si="12"/>
        <v/>
      </c>
    </row>
    <row r="157" spans="1:24" s="277" customFormat="1" ht="28.5" customHeight="1">
      <c r="A157" s="290"/>
      <c r="B157" s="291"/>
      <c r="C157" s="280"/>
      <c r="D157" s="292" t="s">
        <v>417</v>
      </c>
      <c r="E157" s="283"/>
      <c r="F157" s="282"/>
      <c r="G157" s="283">
        <f>2.15+2+1.2+2.15+2+1.2</f>
        <v>10.7</v>
      </c>
      <c r="H157" s="295"/>
      <c r="I157" s="283">
        <f>IF(MID(N157,1,1)="r",1.6,IF(VLOOKUP(B157,#REF!,3,FALSE)="TETO",H157,VLOOKUP(B157,#REF!,3,FALSE)))</f>
        <v>1.6</v>
      </c>
      <c r="J157" s="283">
        <f t="shared" si="11"/>
        <v>17.12</v>
      </c>
      <c r="K157" s="284"/>
      <c r="L157" s="284"/>
      <c r="M157" s="285"/>
      <c r="N157" s="286" t="s">
        <v>380</v>
      </c>
      <c r="O157" s="287">
        <v>2</v>
      </c>
      <c r="P157" s="276" t="s">
        <v>183</v>
      </c>
      <c r="Q157" s="287"/>
      <c r="R157" s="287"/>
      <c r="S157" s="287"/>
      <c r="T157" s="287"/>
      <c r="U157" s="287"/>
      <c r="V157" s="287"/>
      <c r="X157" s="288" t="str">
        <f t="shared" si="12"/>
        <v/>
      </c>
    </row>
    <row r="159" spans="1:24" s="2" customFormat="1" ht="26.25">
      <c r="A159" s="344" t="s">
        <v>92</v>
      </c>
      <c r="B159" s="262"/>
      <c r="J159" s="307">
        <f>SUM(J160:J172)</f>
        <v>75.566499999999991</v>
      </c>
      <c r="N159" s="262"/>
    </row>
    <row r="160" spans="1:24" s="277" customFormat="1" ht="28.5" customHeight="1">
      <c r="A160" s="290"/>
      <c r="B160" s="291"/>
      <c r="C160" s="280"/>
      <c r="D160" s="292" t="s">
        <v>395</v>
      </c>
      <c r="E160" s="281"/>
      <c r="F160" s="282"/>
      <c r="G160" s="283">
        <f t="shared" ref="G160:G165" si="13">1.25+0.9</f>
        <v>2.15</v>
      </c>
      <c r="H160" s="283"/>
      <c r="I160" s="283">
        <v>1.0699999999999998</v>
      </c>
      <c r="J160" s="283">
        <f>I160*G160</f>
        <v>2.3004999999999995</v>
      </c>
      <c r="K160" s="284"/>
      <c r="L160" s="284"/>
      <c r="M160" s="285"/>
      <c r="N160" s="286" t="s">
        <v>380</v>
      </c>
      <c r="O160" s="287">
        <v>2</v>
      </c>
      <c r="P160" s="276"/>
      <c r="Q160" s="287" t="s">
        <v>340</v>
      </c>
      <c r="R160" s="287"/>
      <c r="S160" s="287"/>
      <c r="T160" s="287"/>
      <c r="U160" s="287"/>
      <c r="V160" s="287"/>
      <c r="X160" s="288"/>
    </row>
    <row r="161" spans="1:24" s="277" customFormat="1" ht="28.5" customHeight="1">
      <c r="A161" s="290"/>
      <c r="B161" s="291"/>
      <c r="C161" s="280"/>
      <c r="D161" s="292" t="s">
        <v>397</v>
      </c>
      <c r="E161" s="281"/>
      <c r="F161" s="282"/>
      <c r="G161" s="283">
        <f t="shared" si="13"/>
        <v>2.15</v>
      </c>
      <c r="H161" s="283"/>
      <c r="I161" s="283">
        <v>1.0699999999999998</v>
      </c>
      <c r="J161" s="283">
        <f t="shared" ref="J161:J172" si="14">I161*G161</f>
        <v>2.3004999999999995</v>
      </c>
      <c r="K161" s="284"/>
      <c r="L161" s="284"/>
      <c r="M161" s="285"/>
      <c r="N161" s="286" t="s">
        <v>380</v>
      </c>
      <c r="O161" s="287">
        <v>2</v>
      </c>
      <c r="P161" s="289"/>
      <c r="Q161" s="287"/>
      <c r="R161" s="287"/>
      <c r="S161" s="287"/>
      <c r="T161" s="287"/>
      <c r="U161" s="287"/>
      <c r="V161" s="287"/>
      <c r="X161" s="288"/>
    </row>
    <row r="162" spans="1:24" s="277" customFormat="1" ht="28.5" customHeight="1">
      <c r="A162" s="290"/>
      <c r="B162" s="291"/>
      <c r="C162" s="280"/>
      <c r="D162" s="292" t="s">
        <v>399</v>
      </c>
      <c r="E162" s="281"/>
      <c r="F162" s="282"/>
      <c r="G162" s="283">
        <f t="shared" si="13"/>
        <v>2.15</v>
      </c>
      <c r="H162" s="283"/>
      <c r="I162" s="283">
        <v>1.0699999999999998</v>
      </c>
      <c r="J162" s="283">
        <f t="shared" si="14"/>
        <v>2.3004999999999995</v>
      </c>
      <c r="K162" s="284"/>
      <c r="L162" s="284"/>
      <c r="M162" s="285"/>
      <c r="N162" s="286" t="s">
        <v>380</v>
      </c>
      <c r="O162" s="287">
        <v>2</v>
      </c>
      <c r="P162" s="276" t="s">
        <v>183</v>
      </c>
      <c r="Q162" s="287"/>
      <c r="R162" s="287"/>
      <c r="S162" s="287"/>
      <c r="T162" s="287"/>
      <c r="U162" s="287"/>
      <c r="V162" s="287"/>
      <c r="X162" s="288" t="str">
        <f>IF(C162="sinapi","ok",IF(C162="orse","ok",IF(P162="título","título",IF(P162="intertítulo","intertítulo",""))))</f>
        <v/>
      </c>
    </row>
    <row r="163" spans="1:24" s="277" customFormat="1" ht="23.25">
      <c r="A163" s="290"/>
      <c r="B163" s="291"/>
      <c r="C163" s="280"/>
      <c r="D163" s="292" t="s">
        <v>402</v>
      </c>
      <c r="E163" s="281"/>
      <c r="F163" s="282"/>
      <c r="G163" s="283">
        <f t="shared" si="13"/>
        <v>2.15</v>
      </c>
      <c r="H163" s="283"/>
      <c r="I163" s="283">
        <v>1.0699999999999998</v>
      </c>
      <c r="J163" s="283">
        <f t="shared" si="14"/>
        <v>2.3004999999999995</v>
      </c>
      <c r="K163" s="284"/>
      <c r="L163" s="284"/>
      <c r="M163" s="285"/>
      <c r="N163" s="286" t="s">
        <v>380</v>
      </c>
      <c r="O163" s="287">
        <v>2</v>
      </c>
      <c r="P163" s="276" t="s">
        <v>183</v>
      </c>
      <c r="Q163" s="287"/>
      <c r="R163" s="287"/>
      <c r="S163" s="287"/>
      <c r="T163" s="287"/>
      <c r="U163" s="287"/>
      <c r="V163" s="287"/>
      <c r="X163" s="288" t="str">
        <f>IF(C163="sinapi","ok",IF(C163="orse","ok",IF(P163="título","título",IF(P163="intertítulo","intertítulo",""))))</f>
        <v/>
      </c>
    </row>
    <row r="164" spans="1:24" s="277" customFormat="1" ht="28.5" customHeight="1">
      <c r="A164" s="290"/>
      <c r="B164" s="291"/>
      <c r="C164" s="280"/>
      <c r="D164" s="292" t="s">
        <v>404</v>
      </c>
      <c r="E164" s="281"/>
      <c r="F164" s="282"/>
      <c r="G164" s="283">
        <f t="shared" si="13"/>
        <v>2.15</v>
      </c>
      <c r="H164" s="283"/>
      <c r="I164" s="283">
        <v>1.0699999999999998</v>
      </c>
      <c r="J164" s="283">
        <f t="shared" si="14"/>
        <v>2.3004999999999995</v>
      </c>
      <c r="K164" s="284"/>
      <c r="L164" s="284"/>
      <c r="M164" s="285"/>
      <c r="N164" s="286" t="s">
        <v>380</v>
      </c>
      <c r="O164" s="287">
        <v>2</v>
      </c>
      <c r="P164" s="276" t="s">
        <v>183</v>
      </c>
      <c r="Q164" s="287"/>
      <c r="R164" s="287"/>
      <c r="S164" s="287"/>
      <c r="T164" s="287"/>
      <c r="U164" s="287"/>
      <c r="V164" s="287"/>
      <c r="X164" s="288" t="str">
        <f>IF(C164="sinapi","ok",IF(C164="orse","ok",IF(P164="título","título",IF(P164="intertítulo","intertítulo",""))))</f>
        <v/>
      </c>
    </row>
    <row r="165" spans="1:24" s="277" customFormat="1" ht="23.25">
      <c r="A165" s="290"/>
      <c r="B165" s="291"/>
      <c r="C165" s="280"/>
      <c r="D165" s="292" t="s">
        <v>406</v>
      </c>
      <c r="E165" s="281"/>
      <c r="F165" s="282"/>
      <c r="G165" s="283">
        <f t="shared" si="13"/>
        <v>2.15</v>
      </c>
      <c r="H165" s="283"/>
      <c r="I165" s="283">
        <v>1.0699999999999998</v>
      </c>
      <c r="J165" s="283">
        <f t="shared" si="14"/>
        <v>2.3004999999999995</v>
      </c>
      <c r="K165" s="284"/>
      <c r="L165" s="284"/>
      <c r="M165" s="285"/>
      <c r="N165" s="286" t="s">
        <v>380</v>
      </c>
      <c r="O165" s="287">
        <v>2</v>
      </c>
      <c r="P165" s="276" t="s">
        <v>183</v>
      </c>
      <c r="Q165" s="287"/>
      <c r="R165" s="287"/>
      <c r="S165" s="287"/>
      <c r="T165" s="287"/>
      <c r="U165" s="287"/>
      <c r="V165" s="287"/>
      <c r="X165" s="288" t="str">
        <f>IF(C165="sinapi","ok",IF(C165="orse","ok",IF(P165="título","título",IF(P165="intertítulo","intertítulo",""))))</f>
        <v/>
      </c>
    </row>
    <row r="166" spans="1:24" s="277" customFormat="1" ht="28.5" customHeight="1">
      <c r="A166" s="290"/>
      <c r="B166" s="291"/>
      <c r="C166" s="280"/>
      <c r="D166" s="292" t="s">
        <v>408</v>
      </c>
      <c r="E166" s="293"/>
      <c r="F166" s="282"/>
      <c r="G166" s="283">
        <f>1.25+0.88</f>
        <v>2.13</v>
      </c>
      <c r="H166" s="283"/>
      <c r="I166" s="283">
        <v>1.0699999999999998</v>
      </c>
      <c r="J166" s="283">
        <f t="shared" si="14"/>
        <v>2.2790999999999997</v>
      </c>
      <c r="K166" s="284"/>
      <c r="L166" s="284"/>
      <c r="M166" s="285"/>
      <c r="N166" s="286" t="s">
        <v>380</v>
      </c>
      <c r="O166" s="287">
        <v>2</v>
      </c>
      <c r="P166" s="276" t="s">
        <v>183</v>
      </c>
      <c r="Q166" s="287"/>
      <c r="R166" s="287"/>
      <c r="S166" s="287"/>
      <c r="T166" s="287"/>
      <c r="U166" s="287"/>
      <c r="V166" s="287"/>
      <c r="X166" s="288" t="str">
        <f t="shared" ref="X166:X172" si="15">IF(C166="sinapi","ok",IF(C166="orse","ok",IF(P166="título","título",IF(P166="intertítulo","intertítulo",""))))</f>
        <v/>
      </c>
    </row>
    <row r="167" spans="1:24" s="277" customFormat="1" ht="28.5" customHeight="1">
      <c r="A167" s="290"/>
      <c r="B167" s="291"/>
      <c r="C167" s="280"/>
      <c r="D167" s="292" t="s">
        <v>410</v>
      </c>
      <c r="E167" s="293"/>
      <c r="F167" s="282"/>
      <c r="G167" s="283">
        <f>1.25+0.88</f>
        <v>2.13</v>
      </c>
      <c r="H167" s="283"/>
      <c r="I167" s="283">
        <v>1.0699999999999998</v>
      </c>
      <c r="J167" s="283">
        <f t="shared" si="14"/>
        <v>2.2790999999999997</v>
      </c>
      <c r="K167" s="284"/>
      <c r="L167" s="284"/>
      <c r="M167" s="285"/>
      <c r="N167" s="286" t="s">
        <v>380</v>
      </c>
      <c r="O167" s="287">
        <v>2</v>
      </c>
      <c r="P167" s="276" t="s">
        <v>183</v>
      </c>
      <c r="Q167" s="287"/>
      <c r="R167" s="287"/>
      <c r="S167" s="287"/>
      <c r="T167" s="287"/>
      <c r="U167" s="287"/>
      <c r="V167" s="287"/>
      <c r="X167" s="288" t="str">
        <f t="shared" si="15"/>
        <v/>
      </c>
    </row>
    <row r="168" spans="1:24" s="277" customFormat="1" ht="28.5" customHeight="1">
      <c r="A168" s="290"/>
      <c r="B168" s="291"/>
      <c r="C168" s="280"/>
      <c r="D168" s="292" t="s">
        <v>412</v>
      </c>
      <c r="E168" s="283"/>
      <c r="F168" s="282"/>
      <c r="G168" s="283">
        <f>1.25+0.88</f>
        <v>2.13</v>
      </c>
      <c r="H168" s="283"/>
      <c r="I168" s="283">
        <v>1.0699999999999998</v>
      </c>
      <c r="J168" s="283">
        <f t="shared" si="14"/>
        <v>2.2790999999999997</v>
      </c>
      <c r="K168" s="284"/>
      <c r="L168" s="284"/>
      <c r="M168" s="285"/>
      <c r="N168" s="286" t="s">
        <v>380</v>
      </c>
      <c r="O168" s="287">
        <v>2</v>
      </c>
      <c r="P168" s="276" t="s">
        <v>183</v>
      </c>
      <c r="Q168" s="287"/>
      <c r="R168" s="287"/>
      <c r="S168" s="287"/>
      <c r="T168" s="287"/>
      <c r="U168" s="287"/>
      <c r="V168" s="287"/>
      <c r="X168" s="288" t="str">
        <f t="shared" si="15"/>
        <v/>
      </c>
    </row>
    <row r="169" spans="1:24" s="277" customFormat="1" ht="26.25" customHeight="1">
      <c r="A169" s="290"/>
      <c r="B169" s="291"/>
      <c r="C169" s="280"/>
      <c r="D169" s="292" t="s">
        <v>414</v>
      </c>
      <c r="E169" s="283"/>
      <c r="F169" s="282"/>
      <c r="G169" s="283">
        <f>1.25+0.88</f>
        <v>2.13</v>
      </c>
      <c r="H169" s="283"/>
      <c r="I169" s="283">
        <v>1.0699999999999998</v>
      </c>
      <c r="J169" s="283">
        <f t="shared" si="14"/>
        <v>2.2790999999999997</v>
      </c>
      <c r="K169" s="284"/>
      <c r="L169" s="284"/>
      <c r="M169" s="285"/>
      <c r="N169" s="286" t="s">
        <v>380</v>
      </c>
      <c r="O169" s="287">
        <v>2</v>
      </c>
      <c r="P169" s="276" t="s">
        <v>183</v>
      </c>
      <c r="Q169" s="287"/>
      <c r="R169" s="287"/>
      <c r="S169" s="287"/>
      <c r="T169" s="287"/>
      <c r="U169" s="287"/>
      <c r="V169" s="287"/>
      <c r="X169" s="288" t="str">
        <f t="shared" si="15"/>
        <v/>
      </c>
    </row>
    <row r="170" spans="1:24" s="277" customFormat="1" ht="28.5" customHeight="1">
      <c r="A170" s="290"/>
      <c r="B170" s="291"/>
      <c r="C170" s="280"/>
      <c r="D170" s="292" t="s">
        <v>416</v>
      </c>
      <c r="E170" s="293"/>
      <c r="F170" s="282"/>
      <c r="G170" s="283">
        <f>1.25+0.88</f>
        <v>2.13</v>
      </c>
      <c r="H170" s="283"/>
      <c r="I170" s="283">
        <v>1.0699999999999998</v>
      </c>
      <c r="J170" s="283">
        <f t="shared" si="14"/>
        <v>2.2790999999999997</v>
      </c>
      <c r="K170" s="284"/>
      <c r="L170" s="284"/>
      <c r="M170" s="285"/>
      <c r="N170" s="286" t="s">
        <v>380</v>
      </c>
      <c r="O170" s="287">
        <v>2</v>
      </c>
      <c r="P170" s="276" t="s">
        <v>183</v>
      </c>
      <c r="Q170" s="287"/>
      <c r="R170" s="287"/>
      <c r="S170" s="287"/>
      <c r="T170" s="287"/>
      <c r="U170" s="287"/>
      <c r="V170" s="287"/>
      <c r="X170" s="288" t="str">
        <f t="shared" si="15"/>
        <v/>
      </c>
    </row>
    <row r="171" spans="1:24" s="277" customFormat="1" ht="28.5" customHeight="1">
      <c r="A171" s="290"/>
      <c r="B171" s="291"/>
      <c r="C171" s="280"/>
      <c r="D171" s="292" t="s">
        <v>418</v>
      </c>
      <c r="E171" s="283"/>
      <c r="F171" s="282"/>
      <c r="G171" s="283">
        <f>(0.73+1.1)*12</f>
        <v>21.96</v>
      </c>
      <c r="H171" s="295"/>
      <c r="I171" s="283">
        <v>2.0499999999999998</v>
      </c>
      <c r="J171" s="283">
        <f t="shared" si="14"/>
        <v>45.018000000000001</v>
      </c>
      <c r="K171" s="284"/>
      <c r="L171" s="284"/>
      <c r="M171" s="285"/>
      <c r="N171" s="286" t="s">
        <v>380</v>
      </c>
      <c r="O171" s="287">
        <v>2</v>
      </c>
      <c r="P171" s="276" t="s">
        <v>183</v>
      </c>
      <c r="Q171" s="287"/>
      <c r="R171" s="287"/>
      <c r="S171" s="287"/>
      <c r="T171" s="287"/>
      <c r="U171" s="287"/>
      <c r="V171" s="287"/>
      <c r="X171" s="288" t="str">
        <f t="shared" si="15"/>
        <v/>
      </c>
    </row>
    <row r="172" spans="1:24" s="277" customFormat="1" ht="28.5" customHeight="1">
      <c r="A172" s="290"/>
      <c r="B172" s="291"/>
      <c r="C172" s="280"/>
      <c r="D172" s="292" t="s">
        <v>417</v>
      </c>
      <c r="E172" s="283"/>
      <c r="F172" s="282"/>
      <c r="G172" s="283">
        <f>2.15+2+1.2+2.15+2+1.2</f>
        <v>10.7</v>
      </c>
      <c r="H172" s="295"/>
      <c r="I172" s="283">
        <v>0.5</v>
      </c>
      <c r="J172" s="283">
        <f t="shared" si="14"/>
        <v>5.35</v>
      </c>
      <c r="K172" s="284"/>
      <c r="L172" s="284"/>
      <c r="M172" s="285"/>
      <c r="N172" s="286" t="s">
        <v>380</v>
      </c>
      <c r="O172" s="287">
        <v>2</v>
      </c>
      <c r="P172" s="276" t="s">
        <v>183</v>
      </c>
      <c r="Q172" s="287"/>
      <c r="R172" s="287"/>
      <c r="S172" s="287"/>
      <c r="T172" s="287"/>
      <c r="U172" s="287"/>
      <c r="V172" s="287"/>
      <c r="X172" s="288" t="str">
        <f t="shared" si="15"/>
        <v/>
      </c>
    </row>
    <row r="174" spans="1:24" s="2" customFormat="1" ht="26.25">
      <c r="A174" s="344" t="s">
        <v>90</v>
      </c>
      <c r="B174" s="262"/>
      <c r="J174" s="307">
        <f>SUM(J175:J187)</f>
        <v>165.5025</v>
      </c>
      <c r="N174" s="262"/>
    </row>
    <row r="175" spans="1:24" s="277" customFormat="1" ht="28.5" customHeight="1">
      <c r="A175" s="290"/>
      <c r="B175" s="291"/>
      <c r="C175" s="280"/>
      <c r="D175" s="292" t="s">
        <v>395</v>
      </c>
      <c r="E175" s="281"/>
      <c r="F175" s="282"/>
      <c r="G175" s="283">
        <f t="shared" ref="G175:G180" si="16">1.25+0.9</f>
        <v>2.15</v>
      </c>
      <c r="H175" s="283"/>
      <c r="I175" s="283">
        <v>2.67</v>
      </c>
      <c r="J175" s="283">
        <f>I175*G175</f>
        <v>5.7404999999999999</v>
      </c>
      <c r="K175" s="284"/>
      <c r="L175" s="284"/>
      <c r="M175" s="285"/>
      <c r="N175" s="286" t="s">
        <v>380</v>
      </c>
      <c r="O175" s="287">
        <v>2</v>
      </c>
      <c r="P175" s="276"/>
      <c r="Q175" s="287" t="s">
        <v>340</v>
      </c>
      <c r="R175" s="287"/>
      <c r="S175" s="287"/>
      <c r="T175" s="287"/>
      <c r="U175" s="287"/>
      <c r="V175" s="287"/>
      <c r="X175" s="288"/>
    </row>
    <row r="176" spans="1:24" s="277" customFormat="1" ht="28.5" customHeight="1">
      <c r="A176" s="290"/>
      <c r="B176" s="291"/>
      <c r="C176" s="280"/>
      <c r="D176" s="292" t="s">
        <v>397</v>
      </c>
      <c r="E176" s="281"/>
      <c r="F176" s="282"/>
      <c r="G176" s="283">
        <f t="shared" si="16"/>
        <v>2.15</v>
      </c>
      <c r="H176" s="283"/>
      <c r="I176" s="283">
        <v>2.67</v>
      </c>
      <c r="J176" s="283">
        <f t="shared" ref="J176:J187" si="17">I176*G176</f>
        <v>5.7404999999999999</v>
      </c>
      <c r="K176" s="284"/>
      <c r="L176" s="284"/>
      <c r="M176" s="285"/>
      <c r="N176" s="286" t="s">
        <v>380</v>
      </c>
      <c r="O176" s="287">
        <v>2</v>
      </c>
      <c r="P176" s="289"/>
      <c r="Q176" s="287"/>
      <c r="R176" s="287"/>
      <c r="S176" s="287"/>
      <c r="T176" s="287"/>
      <c r="U176" s="287"/>
      <c r="V176" s="287"/>
      <c r="X176" s="288"/>
    </row>
    <row r="177" spans="1:24" s="277" customFormat="1" ht="28.5" customHeight="1">
      <c r="A177" s="290"/>
      <c r="B177" s="291"/>
      <c r="C177" s="280"/>
      <c r="D177" s="292" t="s">
        <v>399</v>
      </c>
      <c r="E177" s="281"/>
      <c r="F177" s="282"/>
      <c r="G177" s="283">
        <f t="shared" si="16"/>
        <v>2.15</v>
      </c>
      <c r="H177" s="283"/>
      <c r="I177" s="283">
        <v>2.67</v>
      </c>
      <c r="J177" s="283">
        <f t="shared" si="17"/>
        <v>5.7404999999999999</v>
      </c>
      <c r="K177" s="284"/>
      <c r="L177" s="284"/>
      <c r="M177" s="285"/>
      <c r="N177" s="286" t="s">
        <v>380</v>
      </c>
      <c r="O177" s="287">
        <v>2</v>
      </c>
      <c r="P177" s="276" t="s">
        <v>183</v>
      </c>
      <c r="Q177" s="287"/>
      <c r="R177" s="287"/>
      <c r="S177" s="287"/>
      <c r="T177" s="287"/>
      <c r="U177" s="287"/>
      <c r="V177" s="287"/>
      <c r="X177" s="288" t="str">
        <f>IF(C177="sinapi","ok",IF(C177="orse","ok",IF(P177="título","título",IF(P177="intertítulo","intertítulo",""))))</f>
        <v/>
      </c>
    </row>
    <row r="178" spans="1:24" s="277" customFormat="1" ht="23.25">
      <c r="A178" s="290"/>
      <c r="B178" s="291"/>
      <c r="C178" s="280"/>
      <c r="D178" s="292" t="s">
        <v>402</v>
      </c>
      <c r="E178" s="281"/>
      <c r="F178" s="282"/>
      <c r="G178" s="283">
        <f t="shared" si="16"/>
        <v>2.15</v>
      </c>
      <c r="H178" s="283"/>
      <c r="I178" s="283">
        <v>2.67</v>
      </c>
      <c r="J178" s="283">
        <f t="shared" si="17"/>
        <v>5.7404999999999999</v>
      </c>
      <c r="K178" s="284"/>
      <c r="L178" s="284"/>
      <c r="M178" s="285"/>
      <c r="N178" s="286" t="s">
        <v>380</v>
      </c>
      <c r="O178" s="287">
        <v>2</v>
      </c>
      <c r="P178" s="276" t="s">
        <v>183</v>
      </c>
      <c r="Q178" s="287"/>
      <c r="R178" s="287"/>
      <c r="S178" s="287"/>
      <c r="T178" s="287"/>
      <c r="U178" s="287"/>
      <c r="V178" s="287"/>
      <c r="X178" s="288" t="str">
        <f>IF(C178="sinapi","ok",IF(C178="orse","ok",IF(P178="título","título",IF(P178="intertítulo","intertítulo",""))))</f>
        <v/>
      </c>
    </row>
    <row r="179" spans="1:24" s="277" customFormat="1" ht="28.5" customHeight="1">
      <c r="A179" s="290"/>
      <c r="B179" s="291"/>
      <c r="C179" s="280"/>
      <c r="D179" s="292" t="s">
        <v>404</v>
      </c>
      <c r="E179" s="281"/>
      <c r="F179" s="282"/>
      <c r="G179" s="283">
        <f t="shared" si="16"/>
        <v>2.15</v>
      </c>
      <c r="H179" s="283"/>
      <c r="I179" s="283">
        <v>2.67</v>
      </c>
      <c r="J179" s="283">
        <f t="shared" si="17"/>
        <v>5.7404999999999999</v>
      </c>
      <c r="K179" s="284"/>
      <c r="L179" s="284"/>
      <c r="M179" s="285"/>
      <c r="N179" s="286" t="s">
        <v>380</v>
      </c>
      <c r="O179" s="287">
        <v>2</v>
      </c>
      <c r="P179" s="276" t="s">
        <v>183</v>
      </c>
      <c r="Q179" s="287"/>
      <c r="R179" s="287"/>
      <c r="S179" s="287"/>
      <c r="T179" s="287"/>
      <c r="U179" s="287"/>
      <c r="V179" s="287"/>
      <c r="X179" s="288" t="str">
        <f>IF(C179="sinapi","ok",IF(C179="orse","ok",IF(P179="título","título",IF(P179="intertítulo","intertítulo",""))))</f>
        <v/>
      </c>
    </row>
    <row r="180" spans="1:24" s="277" customFormat="1" ht="23.25">
      <c r="A180" s="290"/>
      <c r="B180" s="291"/>
      <c r="C180" s="280"/>
      <c r="D180" s="292" t="s">
        <v>406</v>
      </c>
      <c r="E180" s="281"/>
      <c r="F180" s="282"/>
      <c r="G180" s="283">
        <f t="shared" si="16"/>
        <v>2.15</v>
      </c>
      <c r="H180" s="283"/>
      <c r="I180" s="283">
        <v>2.67</v>
      </c>
      <c r="J180" s="283">
        <f t="shared" si="17"/>
        <v>5.7404999999999999</v>
      </c>
      <c r="K180" s="284"/>
      <c r="L180" s="284"/>
      <c r="M180" s="285"/>
      <c r="N180" s="286" t="s">
        <v>380</v>
      </c>
      <c r="O180" s="287">
        <v>2</v>
      </c>
      <c r="P180" s="276" t="s">
        <v>183</v>
      </c>
      <c r="Q180" s="287"/>
      <c r="R180" s="287"/>
      <c r="S180" s="287"/>
      <c r="T180" s="287"/>
      <c r="U180" s="287"/>
      <c r="V180" s="287"/>
      <c r="X180" s="288" t="str">
        <f>IF(C180="sinapi","ok",IF(C180="orse","ok",IF(P180="título","título",IF(P180="intertítulo","intertítulo",""))))</f>
        <v/>
      </c>
    </row>
    <row r="181" spans="1:24" s="277" customFormat="1" ht="28.5" customHeight="1">
      <c r="A181" s="290"/>
      <c r="B181" s="291"/>
      <c r="C181" s="280"/>
      <c r="D181" s="292" t="s">
        <v>408</v>
      </c>
      <c r="E181" s="293"/>
      <c r="F181" s="282"/>
      <c r="G181" s="283">
        <f>1.25+0.88</f>
        <v>2.13</v>
      </c>
      <c r="H181" s="283"/>
      <c r="I181" s="283">
        <v>2.67</v>
      </c>
      <c r="J181" s="283">
        <f t="shared" si="17"/>
        <v>5.6870999999999992</v>
      </c>
      <c r="K181" s="284"/>
      <c r="L181" s="284"/>
      <c r="M181" s="285"/>
      <c r="N181" s="286" t="s">
        <v>380</v>
      </c>
      <c r="O181" s="287">
        <v>2</v>
      </c>
      <c r="P181" s="276" t="s">
        <v>183</v>
      </c>
      <c r="Q181" s="287"/>
      <c r="R181" s="287"/>
      <c r="S181" s="287"/>
      <c r="T181" s="287"/>
      <c r="U181" s="287"/>
      <c r="V181" s="287"/>
      <c r="X181" s="288" t="str">
        <f t="shared" ref="X181:X187" si="18">IF(C181="sinapi","ok",IF(C181="orse","ok",IF(P181="título","título",IF(P181="intertítulo","intertítulo",""))))</f>
        <v/>
      </c>
    </row>
    <row r="182" spans="1:24" s="277" customFormat="1" ht="28.5" customHeight="1">
      <c r="A182" s="290"/>
      <c r="B182" s="291"/>
      <c r="C182" s="280"/>
      <c r="D182" s="292" t="s">
        <v>410</v>
      </c>
      <c r="E182" s="293"/>
      <c r="F182" s="282"/>
      <c r="G182" s="283">
        <f>1.25+0.88</f>
        <v>2.13</v>
      </c>
      <c r="H182" s="283"/>
      <c r="I182" s="283">
        <v>2.67</v>
      </c>
      <c r="J182" s="283">
        <f t="shared" si="17"/>
        <v>5.6870999999999992</v>
      </c>
      <c r="K182" s="284"/>
      <c r="L182" s="284"/>
      <c r="M182" s="285"/>
      <c r="N182" s="286" t="s">
        <v>380</v>
      </c>
      <c r="O182" s="287">
        <v>2</v>
      </c>
      <c r="P182" s="276" t="s">
        <v>183</v>
      </c>
      <c r="Q182" s="287"/>
      <c r="R182" s="287"/>
      <c r="S182" s="287"/>
      <c r="T182" s="287"/>
      <c r="U182" s="287"/>
      <c r="V182" s="287"/>
      <c r="X182" s="288" t="str">
        <f t="shared" si="18"/>
        <v/>
      </c>
    </row>
    <row r="183" spans="1:24" s="277" customFormat="1" ht="28.5" customHeight="1">
      <c r="A183" s="290"/>
      <c r="B183" s="291"/>
      <c r="C183" s="280"/>
      <c r="D183" s="292" t="s">
        <v>412</v>
      </c>
      <c r="E183" s="283"/>
      <c r="F183" s="282"/>
      <c r="G183" s="283">
        <f>1.25+0.88</f>
        <v>2.13</v>
      </c>
      <c r="H183" s="283"/>
      <c r="I183" s="283">
        <v>2.67</v>
      </c>
      <c r="J183" s="283">
        <f t="shared" si="17"/>
        <v>5.6870999999999992</v>
      </c>
      <c r="K183" s="284"/>
      <c r="L183" s="284"/>
      <c r="M183" s="285"/>
      <c r="N183" s="286" t="s">
        <v>380</v>
      </c>
      <c r="O183" s="287">
        <v>2</v>
      </c>
      <c r="P183" s="276" t="s">
        <v>183</v>
      </c>
      <c r="Q183" s="287"/>
      <c r="R183" s="287"/>
      <c r="S183" s="287"/>
      <c r="T183" s="287"/>
      <c r="U183" s="287"/>
      <c r="V183" s="287"/>
      <c r="X183" s="288" t="str">
        <f t="shared" si="18"/>
        <v/>
      </c>
    </row>
    <row r="184" spans="1:24" s="277" customFormat="1" ht="26.25" customHeight="1">
      <c r="A184" s="290"/>
      <c r="B184" s="291"/>
      <c r="C184" s="280"/>
      <c r="D184" s="292" t="s">
        <v>414</v>
      </c>
      <c r="E184" s="283"/>
      <c r="F184" s="282"/>
      <c r="G184" s="283">
        <f>1.25+0.88</f>
        <v>2.13</v>
      </c>
      <c r="H184" s="283"/>
      <c r="I184" s="283">
        <v>2.67</v>
      </c>
      <c r="J184" s="283">
        <f t="shared" si="17"/>
        <v>5.6870999999999992</v>
      </c>
      <c r="K184" s="284"/>
      <c r="L184" s="284"/>
      <c r="M184" s="285"/>
      <c r="N184" s="286" t="s">
        <v>380</v>
      </c>
      <c r="O184" s="287">
        <v>2</v>
      </c>
      <c r="P184" s="276" t="s">
        <v>183</v>
      </c>
      <c r="Q184" s="287"/>
      <c r="R184" s="287"/>
      <c r="S184" s="287"/>
      <c r="T184" s="287"/>
      <c r="U184" s="287"/>
      <c r="V184" s="287"/>
      <c r="X184" s="288" t="str">
        <f t="shared" si="18"/>
        <v/>
      </c>
    </row>
    <row r="185" spans="1:24" s="277" customFormat="1" ht="28.5" customHeight="1">
      <c r="A185" s="290"/>
      <c r="B185" s="291"/>
      <c r="C185" s="280"/>
      <c r="D185" s="292" t="s">
        <v>416</v>
      </c>
      <c r="E185" s="293"/>
      <c r="F185" s="282"/>
      <c r="G185" s="283">
        <f>1.25+0.88</f>
        <v>2.13</v>
      </c>
      <c r="H185" s="283"/>
      <c r="I185" s="283">
        <v>2.67</v>
      </c>
      <c r="J185" s="283">
        <f t="shared" si="17"/>
        <v>5.6870999999999992</v>
      </c>
      <c r="K185" s="284"/>
      <c r="L185" s="284"/>
      <c r="M185" s="285"/>
      <c r="N185" s="286" t="s">
        <v>380</v>
      </c>
      <c r="O185" s="287">
        <v>2</v>
      </c>
      <c r="P185" s="276" t="s">
        <v>183</v>
      </c>
      <c r="Q185" s="287"/>
      <c r="R185" s="287"/>
      <c r="S185" s="287"/>
      <c r="T185" s="287"/>
      <c r="U185" s="287"/>
      <c r="V185" s="287"/>
      <c r="X185" s="288" t="str">
        <f t="shared" si="18"/>
        <v/>
      </c>
    </row>
    <row r="186" spans="1:24" s="277" customFormat="1" ht="28.5" customHeight="1">
      <c r="A186" s="290"/>
      <c r="B186" s="291"/>
      <c r="C186" s="280"/>
      <c r="D186" s="292" t="s">
        <v>418</v>
      </c>
      <c r="E186" s="283"/>
      <c r="F186" s="282"/>
      <c r="G186" s="283">
        <f>(0.73+1.1)*12</f>
        <v>21.96</v>
      </c>
      <c r="H186" s="295"/>
      <c r="I186" s="283">
        <v>3.65</v>
      </c>
      <c r="J186" s="283">
        <f t="shared" si="17"/>
        <v>80.153999999999996</v>
      </c>
      <c r="K186" s="284"/>
      <c r="L186" s="284"/>
      <c r="M186" s="285"/>
      <c r="N186" s="286" t="s">
        <v>380</v>
      </c>
      <c r="O186" s="287">
        <v>2</v>
      </c>
      <c r="P186" s="276" t="s">
        <v>183</v>
      </c>
      <c r="Q186" s="287"/>
      <c r="R186" s="287"/>
      <c r="S186" s="287"/>
      <c r="T186" s="287"/>
      <c r="U186" s="287"/>
      <c r="V186" s="287"/>
      <c r="X186" s="288" t="str">
        <f t="shared" si="18"/>
        <v/>
      </c>
    </row>
    <row r="187" spans="1:24" s="277" customFormat="1" ht="28.5" customHeight="1">
      <c r="A187" s="290"/>
      <c r="B187" s="291"/>
      <c r="C187" s="280"/>
      <c r="D187" s="292" t="s">
        <v>417</v>
      </c>
      <c r="E187" s="283"/>
      <c r="F187" s="282"/>
      <c r="G187" s="283">
        <f>2.15+2+1.2+2.15+2+1.2</f>
        <v>10.7</v>
      </c>
      <c r="H187" s="295"/>
      <c r="I187" s="283">
        <v>2.1</v>
      </c>
      <c r="J187" s="283">
        <f t="shared" si="17"/>
        <v>22.47</v>
      </c>
      <c r="K187" s="284"/>
      <c r="L187" s="284"/>
      <c r="M187" s="285"/>
      <c r="N187" s="286" t="s">
        <v>380</v>
      </c>
      <c r="O187" s="287">
        <v>2</v>
      </c>
      <c r="P187" s="276" t="s">
        <v>183</v>
      </c>
      <c r="Q187" s="287"/>
      <c r="R187" s="287"/>
      <c r="S187" s="287"/>
      <c r="T187" s="287"/>
      <c r="U187" s="287"/>
      <c r="V187" s="287"/>
      <c r="X187" s="288" t="str">
        <f t="shared" si="18"/>
        <v/>
      </c>
    </row>
    <row r="190" spans="1:24" s="2" customFormat="1" ht="26.25">
      <c r="A190" s="345" t="s">
        <v>354</v>
      </c>
      <c r="B190" s="262"/>
      <c r="J190" s="307">
        <f>SUM(J191:J224)</f>
        <v>776.22570000000007</v>
      </c>
      <c r="N190" s="262"/>
    </row>
    <row r="191" spans="1:24" s="2" customFormat="1" ht="26.25">
      <c r="A191" s="345" t="s">
        <v>392</v>
      </c>
      <c r="B191" s="262"/>
      <c r="J191" s="307"/>
      <c r="N191" s="262"/>
    </row>
    <row r="192" spans="1:24" s="277" customFormat="1" ht="28.5" customHeight="1">
      <c r="A192" s="290" t="str">
        <f>IF(MID(N192,1,1)="R","RECUPERAR",VLOOKUP(N192,#REF!,2,FALSE))</f>
        <v>RECUPERAR</v>
      </c>
      <c r="B192" s="291" t="e">
        <f>IF(MID(N192,1,1)="R",VLOOKUP(O192,#REF!,2,FALSE),VLOOKUP(O192,#REF!,2,FALSE))</f>
        <v>#REF!</v>
      </c>
      <c r="C192" s="280"/>
      <c r="D192" s="292" t="s">
        <v>396</v>
      </c>
      <c r="E192" s="281"/>
      <c r="F192" s="282"/>
      <c r="G192" s="283">
        <f>31.37-2.15</f>
        <v>29.220000000000002</v>
      </c>
      <c r="H192" s="283"/>
      <c r="I192" s="283">
        <v>1.6</v>
      </c>
      <c r="J192" s="283">
        <f>I192*G192*20%</f>
        <v>9.3504000000000023</v>
      </c>
      <c r="K192" s="284"/>
      <c r="L192" s="284"/>
      <c r="M192" s="285"/>
      <c r="N192" s="286" t="s">
        <v>380</v>
      </c>
      <c r="O192" s="287">
        <v>2</v>
      </c>
      <c r="P192" s="276"/>
      <c r="Q192" s="287" t="s">
        <v>340</v>
      </c>
      <c r="R192" s="287"/>
      <c r="S192" s="287"/>
      <c r="T192" s="287"/>
      <c r="U192" s="287"/>
      <c r="V192" s="287"/>
      <c r="X192" s="288"/>
    </row>
    <row r="193" spans="1:24" s="277" customFormat="1" ht="28.5" customHeight="1">
      <c r="A193" s="290" t="str">
        <f>IF(MID(N193,1,1)="R","RECUPERAR",VLOOKUP(N193,#REF!,2,FALSE))</f>
        <v>RECUPERAR</v>
      </c>
      <c r="B193" s="291" t="e">
        <f>IF(MID(N193,1,1)="R",VLOOKUP(O193,#REF!,2,FALSE),VLOOKUP(O193,#REF!,2,FALSE))</f>
        <v>#REF!</v>
      </c>
      <c r="C193" s="280"/>
      <c r="D193" s="292" t="s">
        <v>398</v>
      </c>
      <c r="E193" s="281"/>
      <c r="F193" s="282"/>
      <c r="G193" s="283">
        <f>31.3-2.15</f>
        <v>29.150000000000002</v>
      </c>
      <c r="H193" s="283"/>
      <c r="I193" s="283">
        <v>1.6</v>
      </c>
      <c r="J193" s="283">
        <f t="shared" ref="J193:J203" si="19">I193*G193*20%</f>
        <v>9.3280000000000012</v>
      </c>
      <c r="K193" s="284"/>
      <c r="L193" s="284"/>
      <c r="M193" s="285"/>
      <c r="N193" s="286" t="s">
        <v>380</v>
      </c>
      <c r="O193" s="287">
        <v>2</v>
      </c>
      <c r="P193" s="289"/>
      <c r="Q193" s="287"/>
      <c r="R193" s="287"/>
      <c r="S193" s="287"/>
      <c r="T193" s="287"/>
      <c r="U193" s="287"/>
      <c r="V193" s="287"/>
      <c r="X193" s="288"/>
    </row>
    <row r="194" spans="1:24" s="277" customFormat="1" ht="28.5" customHeight="1">
      <c r="A194" s="290" t="str">
        <f>IF(MID(N194,1,1)="R","RECUPERAR",VLOOKUP(N194,#REF!,2,FALSE))</f>
        <v>RECUPERAR</v>
      </c>
      <c r="B194" s="291" t="e">
        <f>IF(MID(N194,1,1)="R",VLOOKUP(O194,#REF!,2,FALSE),VLOOKUP(O194,#REF!,2,FALSE))</f>
        <v>#REF!</v>
      </c>
      <c r="C194" s="280"/>
      <c r="D194" s="292" t="s">
        <v>400</v>
      </c>
      <c r="E194" s="281"/>
      <c r="F194" s="282"/>
      <c r="G194" s="283">
        <f>31.46-2.15</f>
        <v>29.310000000000002</v>
      </c>
      <c r="H194" s="283"/>
      <c r="I194" s="283">
        <v>1.6</v>
      </c>
      <c r="J194" s="283">
        <f t="shared" si="19"/>
        <v>9.3792000000000026</v>
      </c>
      <c r="K194" s="284"/>
      <c r="L194" s="284"/>
      <c r="M194" s="285"/>
      <c r="N194" s="286" t="s">
        <v>380</v>
      </c>
      <c r="O194" s="287">
        <v>2</v>
      </c>
      <c r="P194" s="276" t="s">
        <v>183</v>
      </c>
      <c r="Q194" s="287"/>
      <c r="R194" s="287"/>
      <c r="S194" s="287"/>
      <c r="T194" s="287"/>
      <c r="U194" s="287"/>
      <c r="V194" s="287"/>
      <c r="X194" s="288" t="str">
        <f>IF(C194="sinapi","ok",IF(C194="orse","ok",IF(P194="título","título",IF(P194="intertítulo","intertítulo",""))))</f>
        <v/>
      </c>
    </row>
    <row r="195" spans="1:24" s="277" customFormat="1" ht="23.25">
      <c r="A195" s="290" t="str">
        <f>IF(MID(N195,1,1)="R","RECUPERAR",VLOOKUP(N195,#REF!,2,FALSE))</f>
        <v>RECUPERAR</v>
      </c>
      <c r="B195" s="291" t="e">
        <f>IF(MID(N195,1,1)="R",VLOOKUP(O195,#REF!,2,FALSE),VLOOKUP(O195,#REF!,2,FALSE))</f>
        <v>#REF!</v>
      </c>
      <c r="C195" s="280"/>
      <c r="D195" s="292" t="s">
        <v>401</v>
      </c>
      <c r="E195" s="281"/>
      <c r="F195" s="282"/>
      <c r="G195" s="283">
        <f>31.38-2.15</f>
        <v>29.23</v>
      </c>
      <c r="H195" s="283"/>
      <c r="I195" s="283">
        <v>1.6</v>
      </c>
      <c r="J195" s="283">
        <f t="shared" si="19"/>
        <v>9.3536000000000001</v>
      </c>
      <c r="K195" s="284"/>
      <c r="L195" s="284"/>
      <c r="M195" s="285"/>
      <c r="N195" s="286" t="s">
        <v>380</v>
      </c>
      <c r="O195" s="287">
        <v>2</v>
      </c>
      <c r="P195" s="276" t="s">
        <v>183</v>
      </c>
      <c r="Q195" s="287"/>
      <c r="R195" s="287"/>
      <c r="S195" s="287"/>
      <c r="T195" s="287"/>
      <c r="U195" s="287"/>
      <c r="V195" s="287"/>
      <c r="X195" s="288" t="str">
        <f>IF(C195="sinapi","ok",IF(C195="orse","ok",IF(P195="título","título",IF(P195="intertítulo","intertítulo",""))))</f>
        <v/>
      </c>
    </row>
    <row r="196" spans="1:24" s="277" customFormat="1" ht="28.5" customHeight="1">
      <c r="A196" s="290" t="str">
        <f>IF(MID(N196,1,1)="R","RECUPERAR",VLOOKUP(N196,#REF!,2,FALSE))</f>
        <v>RECUPERAR</v>
      </c>
      <c r="B196" s="291" t="e">
        <f>IF(MID(N196,1,1)="R",VLOOKUP(O196,#REF!,2,FALSE),VLOOKUP(O196,#REF!,2,FALSE))</f>
        <v>#REF!</v>
      </c>
      <c r="C196" s="280"/>
      <c r="D196" s="292" t="s">
        <v>403</v>
      </c>
      <c r="E196" s="281"/>
      <c r="F196" s="282"/>
      <c r="G196" s="283">
        <f>31.42-2.15</f>
        <v>29.270000000000003</v>
      </c>
      <c r="H196" s="283"/>
      <c r="I196" s="283">
        <v>1.6</v>
      </c>
      <c r="J196" s="283">
        <f t="shared" si="19"/>
        <v>9.3664000000000023</v>
      </c>
      <c r="K196" s="284"/>
      <c r="L196" s="284"/>
      <c r="M196" s="285"/>
      <c r="N196" s="286" t="s">
        <v>380</v>
      </c>
      <c r="O196" s="287">
        <v>2</v>
      </c>
      <c r="P196" s="276" t="s">
        <v>183</v>
      </c>
      <c r="Q196" s="287"/>
      <c r="R196" s="287"/>
      <c r="S196" s="287"/>
      <c r="T196" s="287"/>
      <c r="U196" s="287"/>
      <c r="V196" s="287"/>
      <c r="X196" s="288" t="str">
        <f>IF(C196="sinapi","ok",IF(C196="orse","ok",IF(P196="título","título",IF(P196="intertítulo","intertítulo",""))))</f>
        <v/>
      </c>
    </row>
    <row r="197" spans="1:24" s="277" customFormat="1" ht="23.25">
      <c r="A197" s="290" t="str">
        <f>IF(MID(N197,1,1)="R","RECUPERAR",VLOOKUP(N197,#REF!,2,FALSE))</f>
        <v>RECUPERAR</v>
      </c>
      <c r="B197" s="291" t="e">
        <f>IF(MID(N197,1,1)="R",VLOOKUP(O197,#REF!,2,FALSE),VLOOKUP(O197,#REF!,2,FALSE))</f>
        <v>#REF!</v>
      </c>
      <c r="C197" s="280"/>
      <c r="D197" s="292" t="s">
        <v>405</v>
      </c>
      <c r="E197" s="281"/>
      <c r="F197" s="282"/>
      <c r="G197" s="283">
        <f>31.36-2.15</f>
        <v>29.21</v>
      </c>
      <c r="H197" s="283"/>
      <c r="I197" s="283">
        <v>1.6</v>
      </c>
      <c r="J197" s="283">
        <f t="shared" si="19"/>
        <v>9.3472000000000008</v>
      </c>
      <c r="K197" s="284"/>
      <c r="L197" s="284"/>
      <c r="M197" s="285"/>
      <c r="N197" s="286" t="s">
        <v>380</v>
      </c>
      <c r="O197" s="287">
        <v>2</v>
      </c>
      <c r="P197" s="276" t="s">
        <v>183</v>
      </c>
      <c r="Q197" s="287"/>
      <c r="R197" s="287"/>
      <c r="S197" s="287"/>
      <c r="T197" s="287"/>
      <c r="U197" s="287"/>
      <c r="V197" s="287"/>
      <c r="X197" s="288" t="str">
        <f>IF(C197="sinapi","ok",IF(C197="orse","ok",IF(P197="título","título",IF(P197="intertítulo","intertítulo",""))))</f>
        <v/>
      </c>
    </row>
    <row r="198" spans="1:24" s="277" customFormat="1" ht="28.5" customHeight="1">
      <c r="A198" s="290" t="str">
        <f>IF(MID(N198,1,1)="R","RECUPERAR",VLOOKUP(N198,#REF!,2,FALSE))</f>
        <v>RECUPERAR</v>
      </c>
      <c r="B198" s="291" t="e">
        <f>IF(MID(N198,1,1)="R",VLOOKUP(O198,#REF!,2,FALSE),VLOOKUP(O198,#REF!,2,FALSE))</f>
        <v>#REF!</v>
      </c>
      <c r="C198" s="280"/>
      <c r="D198" s="292" t="s">
        <v>407</v>
      </c>
      <c r="E198" s="293"/>
      <c r="F198" s="282"/>
      <c r="G198" s="283">
        <f>31.36-2.13</f>
        <v>29.23</v>
      </c>
      <c r="H198" s="283"/>
      <c r="I198" s="283">
        <v>1.6</v>
      </c>
      <c r="J198" s="283">
        <f t="shared" si="19"/>
        <v>9.3536000000000001</v>
      </c>
      <c r="K198" s="284"/>
      <c r="L198" s="284"/>
      <c r="M198" s="285"/>
      <c r="N198" s="286" t="s">
        <v>380</v>
      </c>
      <c r="O198" s="287">
        <v>2</v>
      </c>
      <c r="P198" s="276" t="s">
        <v>183</v>
      </c>
      <c r="Q198" s="287"/>
      <c r="R198" s="287"/>
      <c r="S198" s="287"/>
      <c r="T198" s="287"/>
      <c r="U198" s="287"/>
      <c r="V198" s="287"/>
      <c r="X198" s="288" t="str">
        <f t="shared" ref="X198:X203" si="20">IF(C198="sinapi","ok",IF(C198="orse","ok",IF(P198="título","título",IF(P198="intertítulo","intertítulo",""))))</f>
        <v/>
      </c>
    </row>
    <row r="199" spans="1:24" s="277" customFormat="1" ht="28.5" customHeight="1">
      <c r="A199" s="290" t="str">
        <f>IF(MID(N199,1,1)="R","RECUPERAR",VLOOKUP(N199,#REF!,2,FALSE))</f>
        <v>RECUPERAR</v>
      </c>
      <c r="B199" s="291" t="e">
        <f>IF(MID(N199,1,1)="R",VLOOKUP(O199,#REF!,2,FALSE),VLOOKUP(O199,#REF!,2,FALSE))</f>
        <v>#REF!</v>
      </c>
      <c r="C199" s="280"/>
      <c r="D199" s="292" t="s">
        <v>409</v>
      </c>
      <c r="E199" s="293"/>
      <c r="F199" s="282"/>
      <c r="G199" s="283">
        <f>31.39-2.13</f>
        <v>29.26</v>
      </c>
      <c r="H199" s="283"/>
      <c r="I199" s="283">
        <v>1.6</v>
      </c>
      <c r="J199" s="283">
        <f t="shared" si="19"/>
        <v>9.3632000000000009</v>
      </c>
      <c r="K199" s="284"/>
      <c r="L199" s="284"/>
      <c r="M199" s="285"/>
      <c r="N199" s="286" t="s">
        <v>380</v>
      </c>
      <c r="O199" s="287">
        <v>2</v>
      </c>
      <c r="P199" s="276" t="s">
        <v>183</v>
      </c>
      <c r="Q199" s="287"/>
      <c r="R199" s="287"/>
      <c r="S199" s="287"/>
      <c r="T199" s="287"/>
      <c r="U199" s="287"/>
      <c r="V199" s="287"/>
      <c r="X199" s="288" t="str">
        <f t="shared" si="20"/>
        <v/>
      </c>
    </row>
    <row r="200" spans="1:24" s="277" customFormat="1" ht="28.5" customHeight="1">
      <c r="A200" s="290" t="str">
        <f>IF(MID(N200,1,1)="R","RECUPERAR",VLOOKUP(N200,#REF!,2,FALSE))</f>
        <v>RECUPERAR</v>
      </c>
      <c r="B200" s="291" t="e">
        <f>IF(MID(N200,1,1)="R",VLOOKUP(O200,#REF!,2,FALSE),VLOOKUP(O200,#REF!,2,FALSE))</f>
        <v>#REF!</v>
      </c>
      <c r="C200" s="280"/>
      <c r="D200" s="292" t="s">
        <v>411</v>
      </c>
      <c r="E200" s="283"/>
      <c r="F200" s="282"/>
      <c r="G200" s="283">
        <f>31.52-2.13</f>
        <v>29.39</v>
      </c>
      <c r="H200" s="283"/>
      <c r="I200" s="283">
        <v>1.6</v>
      </c>
      <c r="J200" s="283">
        <f t="shared" si="19"/>
        <v>9.4047999999999998</v>
      </c>
      <c r="K200" s="284"/>
      <c r="L200" s="284"/>
      <c r="M200" s="285"/>
      <c r="N200" s="286" t="s">
        <v>380</v>
      </c>
      <c r="O200" s="287">
        <v>2</v>
      </c>
      <c r="P200" s="276" t="s">
        <v>183</v>
      </c>
      <c r="Q200" s="287"/>
      <c r="R200" s="287"/>
      <c r="S200" s="287"/>
      <c r="T200" s="287"/>
      <c r="U200" s="287"/>
      <c r="V200" s="287"/>
      <c r="X200" s="288" t="str">
        <f t="shared" si="20"/>
        <v/>
      </c>
    </row>
    <row r="201" spans="1:24" s="277" customFormat="1" ht="26.25" customHeight="1">
      <c r="A201" s="290" t="str">
        <f>IF(MID(N201,1,1)="R","RECUPERAR",VLOOKUP(N201,#REF!,2,FALSE))</f>
        <v>RECUPERAR</v>
      </c>
      <c r="B201" s="291" t="e">
        <f>IF(MID(N201,1,1)="R",VLOOKUP(O201,#REF!,2,FALSE),VLOOKUP(O201,#REF!,2,FALSE))</f>
        <v>#REF!</v>
      </c>
      <c r="C201" s="280"/>
      <c r="D201" s="292" t="s">
        <v>413</v>
      </c>
      <c r="E201" s="283"/>
      <c r="F201" s="282"/>
      <c r="G201" s="283">
        <f>31.38-2.13</f>
        <v>29.25</v>
      </c>
      <c r="H201" s="283"/>
      <c r="I201" s="283">
        <v>1.6</v>
      </c>
      <c r="J201" s="283">
        <f t="shared" si="19"/>
        <v>9.3600000000000012</v>
      </c>
      <c r="K201" s="284"/>
      <c r="L201" s="284"/>
      <c r="M201" s="285"/>
      <c r="N201" s="286" t="s">
        <v>380</v>
      </c>
      <c r="O201" s="287">
        <v>2</v>
      </c>
      <c r="P201" s="276" t="s">
        <v>183</v>
      </c>
      <c r="Q201" s="287"/>
      <c r="R201" s="287"/>
      <c r="S201" s="287"/>
      <c r="T201" s="287"/>
      <c r="U201" s="287"/>
      <c r="V201" s="287"/>
      <c r="X201" s="288" t="str">
        <f t="shared" si="20"/>
        <v/>
      </c>
    </row>
    <row r="202" spans="1:24" s="277" customFormat="1" ht="28.5" customHeight="1">
      <c r="A202" s="290" t="str">
        <f>IF(MID(N202,1,1)="R","RECUPERAR",VLOOKUP(N202,#REF!,2,FALSE))</f>
        <v>RECUPERAR</v>
      </c>
      <c r="B202" s="291" t="e">
        <f>IF(MID(N202,1,1)="R",VLOOKUP(O202,#REF!,2,FALSE),VLOOKUP(O202,#REF!,2,FALSE))</f>
        <v>#REF!</v>
      </c>
      <c r="C202" s="280"/>
      <c r="D202" s="292" t="s">
        <v>415</v>
      </c>
      <c r="E202" s="293"/>
      <c r="F202" s="282"/>
      <c r="G202" s="283">
        <f>31.38-2.13</f>
        <v>29.25</v>
      </c>
      <c r="H202" s="283"/>
      <c r="I202" s="283">
        <v>1.6</v>
      </c>
      <c r="J202" s="283">
        <f t="shared" si="19"/>
        <v>9.3600000000000012</v>
      </c>
      <c r="K202" s="284"/>
      <c r="L202" s="284"/>
      <c r="M202" s="285"/>
      <c r="N202" s="286" t="s">
        <v>380</v>
      </c>
      <c r="O202" s="287">
        <v>2</v>
      </c>
      <c r="P202" s="276" t="s">
        <v>183</v>
      </c>
      <c r="Q202" s="287"/>
      <c r="R202" s="287"/>
      <c r="S202" s="287"/>
      <c r="T202" s="287"/>
      <c r="U202" s="287"/>
      <c r="V202" s="287"/>
      <c r="X202" s="288" t="str">
        <f t="shared" si="20"/>
        <v/>
      </c>
    </row>
    <row r="203" spans="1:24" s="277" customFormat="1" ht="28.5" customHeight="1">
      <c r="A203" s="290" t="str">
        <f>IF(MID(N203,1,1)="R","RECUPERAR",VLOOKUP(N203,#REF!,2,FALSE))</f>
        <v>RECUPERAR</v>
      </c>
      <c r="B203" s="291" t="e">
        <f>IF(MID(N203,1,1)="R",VLOOKUP(O203,#REF!,2,FALSE),VLOOKUP(O203,#REF!,2,FALSE))</f>
        <v>#REF!</v>
      </c>
      <c r="C203" s="280"/>
      <c r="D203" s="292" t="s">
        <v>419</v>
      </c>
      <c r="E203" s="283"/>
      <c r="F203" s="282"/>
      <c r="G203" s="283">
        <f>128.55-1.83*12</f>
        <v>106.59</v>
      </c>
      <c r="H203" s="295"/>
      <c r="I203" s="283">
        <f>IF(MID(N203,1,1)="r",1.6,IF(VLOOKUP(B203,#REF!,3,FALSE)="TETO",H203,VLOOKUP(B203,#REF!,3,FALSE)))</f>
        <v>1.6</v>
      </c>
      <c r="J203" s="283">
        <f t="shared" si="19"/>
        <v>34.108800000000002</v>
      </c>
      <c r="K203" s="284"/>
      <c r="L203" s="284"/>
      <c r="M203" s="285"/>
      <c r="N203" s="286" t="s">
        <v>380</v>
      </c>
      <c r="O203" s="287">
        <v>2</v>
      </c>
      <c r="P203" s="276" t="s">
        <v>183</v>
      </c>
      <c r="Q203" s="287"/>
      <c r="R203" s="287"/>
      <c r="S203" s="287"/>
      <c r="T203" s="287"/>
      <c r="U203" s="287"/>
      <c r="V203" s="287"/>
      <c r="X203" s="288" t="str">
        <f t="shared" si="20"/>
        <v/>
      </c>
    </row>
    <row r="204" spans="1:24" s="2" customFormat="1" ht="26.25">
      <c r="A204" s="345" t="s">
        <v>393</v>
      </c>
      <c r="B204" s="262"/>
      <c r="J204" s="307"/>
      <c r="N204" s="262"/>
    </row>
    <row r="205" spans="1:24" s="277" customFormat="1" ht="28.5" customHeight="1">
      <c r="A205" s="290" t="str">
        <f>IF(MID(N205,1,1)="R","RECUPERAR",VLOOKUP(N205,#REF!,2,FALSE))</f>
        <v>RECUPERAR</v>
      </c>
      <c r="B205" s="291" t="e">
        <f>IF(MID(N205,1,1)="R",VLOOKUP(O205,#REF!,2,FALSE),VLOOKUP(O205,#REF!,2,FALSE))</f>
        <v>#REF!</v>
      </c>
      <c r="C205" s="280"/>
      <c r="D205" s="292" t="s">
        <v>370</v>
      </c>
      <c r="E205" s="293"/>
      <c r="F205" s="282"/>
      <c r="G205" s="283">
        <v>6.73</v>
      </c>
      <c r="H205" s="283"/>
      <c r="I205" s="283">
        <f>IF(MID(N205,1,1)="r",1.6,IF(VLOOKUP(B205,#REF!,3,FALSE)="TETO",H205,VLOOKUP(B205,#REF!,3,FALSE)))</f>
        <v>1.6</v>
      </c>
      <c r="J205" s="283">
        <f>I205*G205*20%</f>
        <v>2.1536000000000004</v>
      </c>
      <c r="K205" s="284"/>
      <c r="L205" s="284"/>
      <c r="M205" s="285"/>
      <c r="N205" s="286" t="s">
        <v>380</v>
      </c>
      <c r="O205" s="287">
        <v>2</v>
      </c>
      <c r="P205" s="276" t="s">
        <v>183</v>
      </c>
      <c r="Q205" s="287"/>
      <c r="R205" s="287"/>
      <c r="S205" s="287"/>
      <c r="T205" s="287"/>
      <c r="U205" s="287"/>
      <c r="V205" s="287"/>
      <c r="X205" s="288" t="str">
        <f>IF(C205="sinapi","ok",IF(C205="orse","ok",IF(P205="título","título",IF(P205="intertítulo","intertítulo",""))))</f>
        <v/>
      </c>
    </row>
    <row r="206" spans="1:24" s="277" customFormat="1" ht="28.5" customHeight="1">
      <c r="A206" s="290" t="str">
        <f>IF(MID(N206,1,1)="R","RECUPERAR",VLOOKUP(N206,#REF!,2,FALSE))</f>
        <v>RECUPERAR</v>
      </c>
      <c r="B206" s="291" t="e">
        <f>IF(MID(N206,1,1)="R",VLOOKUP(O206,#REF!,2,FALSE),VLOOKUP(O206,#REF!,2,FALSE))</f>
        <v>#REF!</v>
      </c>
      <c r="C206" s="280"/>
      <c r="D206" s="292" t="s">
        <v>371</v>
      </c>
      <c r="E206" s="293"/>
      <c r="F206" s="282"/>
      <c r="G206" s="283">
        <v>6.87</v>
      </c>
      <c r="H206" s="283"/>
      <c r="I206" s="283">
        <f>IF(MID(N206,1,1)="r",1.6,IF(VLOOKUP(B206,#REF!,3,FALSE)="TETO",H206,VLOOKUP(B206,#REF!,3,FALSE)))</f>
        <v>1.6</v>
      </c>
      <c r="J206" s="283">
        <f>I206*G206*20%</f>
        <v>2.1984000000000004</v>
      </c>
      <c r="K206" s="284"/>
      <c r="L206" s="284"/>
      <c r="M206" s="285"/>
      <c r="N206" s="286" t="s">
        <v>380</v>
      </c>
      <c r="O206" s="287">
        <v>2</v>
      </c>
      <c r="P206" s="276" t="s">
        <v>183</v>
      </c>
      <c r="Q206" s="287"/>
      <c r="R206" s="287"/>
      <c r="S206" s="287"/>
      <c r="T206" s="287"/>
      <c r="U206" s="287"/>
      <c r="V206" s="287"/>
      <c r="X206" s="288" t="str">
        <f>IF(C206="sinapi","ok",IF(C206="orse","ok",IF(P206="título","título",IF(P206="intertítulo","intertítulo",""))))</f>
        <v/>
      </c>
    </row>
    <row r="207" spans="1:24" s="2" customFormat="1" ht="26.25">
      <c r="A207" s="345" t="s">
        <v>352</v>
      </c>
      <c r="B207" s="262"/>
      <c r="N207" s="262"/>
    </row>
    <row r="208" spans="1:24" s="279" customFormat="1" ht="28.5" customHeight="1">
      <c r="A208" s="302" t="s">
        <v>315</v>
      </c>
      <c r="B208" s="303" t="s">
        <v>346</v>
      </c>
      <c r="C208" s="296"/>
      <c r="D208" s="304" t="s">
        <v>223</v>
      </c>
      <c r="E208" s="298"/>
      <c r="F208" s="297"/>
      <c r="G208" s="298">
        <v>31.22</v>
      </c>
      <c r="H208" s="298"/>
      <c r="I208" s="298">
        <v>1.8</v>
      </c>
      <c r="J208" s="298">
        <f>I208*G208</f>
        <v>56.195999999999998</v>
      </c>
      <c r="K208" s="299"/>
      <c r="L208" s="299"/>
      <c r="M208" s="300"/>
      <c r="N208" s="301">
        <v>1</v>
      </c>
      <c r="O208" s="222">
        <v>6</v>
      </c>
      <c r="P208" s="278" t="s">
        <v>183</v>
      </c>
      <c r="Q208" s="222"/>
      <c r="R208" s="222"/>
      <c r="S208" s="222"/>
      <c r="T208" s="222"/>
      <c r="U208" s="222"/>
      <c r="V208" s="222"/>
      <c r="X208" s="220" t="s">
        <v>183</v>
      </c>
    </row>
    <row r="209" spans="1:24" s="279" customFormat="1" ht="28.5" customHeight="1">
      <c r="A209" s="302" t="s">
        <v>315</v>
      </c>
      <c r="B209" s="303" t="s">
        <v>346</v>
      </c>
      <c r="C209" s="296"/>
      <c r="D209" s="304" t="s">
        <v>366</v>
      </c>
      <c r="E209" s="298"/>
      <c r="F209" s="297"/>
      <c r="G209" s="298">
        <v>18.22</v>
      </c>
      <c r="H209" s="298"/>
      <c r="I209" s="298">
        <v>1.8</v>
      </c>
      <c r="J209" s="298">
        <f t="shared" ref="J209:J214" si="21">I209*G209</f>
        <v>32.795999999999999</v>
      </c>
      <c r="K209" s="299"/>
      <c r="L209" s="299"/>
      <c r="M209" s="300"/>
      <c r="N209" s="301">
        <v>1</v>
      </c>
      <c r="O209" s="222">
        <v>6</v>
      </c>
      <c r="P209" s="278" t="s">
        <v>183</v>
      </c>
      <c r="Q209" s="222"/>
      <c r="R209" s="222"/>
      <c r="S209" s="222"/>
      <c r="T209" s="222"/>
      <c r="U209" s="222"/>
      <c r="V209" s="222"/>
      <c r="X209" s="220" t="s">
        <v>183</v>
      </c>
    </row>
    <row r="210" spans="1:24" s="279" customFormat="1" ht="28.5" customHeight="1">
      <c r="A210" s="302" t="s">
        <v>315</v>
      </c>
      <c r="B210" s="303" t="s">
        <v>346</v>
      </c>
      <c r="C210" s="296"/>
      <c r="D210" s="304" t="s">
        <v>367</v>
      </c>
      <c r="E210" s="306"/>
      <c r="F210" s="297"/>
      <c r="G210" s="298">
        <v>19.46</v>
      </c>
      <c r="H210" s="298"/>
      <c r="I210" s="298">
        <v>1.8</v>
      </c>
      <c r="J210" s="298">
        <f t="shared" si="21"/>
        <v>35.028000000000006</v>
      </c>
      <c r="K210" s="299"/>
      <c r="L210" s="299"/>
      <c r="M210" s="300"/>
      <c r="N210" s="301">
        <v>1</v>
      </c>
      <c r="O210" s="222">
        <v>6</v>
      </c>
      <c r="P210" s="278" t="s">
        <v>183</v>
      </c>
      <c r="Q210" s="222"/>
      <c r="R210" s="222"/>
      <c r="S210" s="222"/>
      <c r="T210" s="222"/>
      <c r="U210" s="222"/>
      <c r="V210" s="222"/>
      <c r="X210" s="220" t="s">
        <v>183</v>
      </c>
    </row>
    <row r="211" spans="1:24" s="279" customFormat="1" ht="28.5" customHeight="1">
      <c r="A211" s="302" t="s">
        <v>315</v>
      </c>
      <c r="B211" s="303" t="s">
        <v>346</v>
      </c>
      <c r="C211" s="296"/>
      <c r="D211" s="304" t="s">
        <v>368</v>
      </c>
      <c r="E211" s="298"/>
      <c r="F211" s="297"/>
      <c r="G211" s="298">
        <v>18.22</v>
      </c>
      <c r="H211" s="298"/>
      <c r="I211" s="298">
        <v>1.8</v>
      </c>
      <c r="J211" s="298">
        <f t="shared" si="21"/>
        <v>32.795999999999999</v>
      </c>
      <c r="K211" s="299"/>
      <c r="L211" s="299"/>
      <c r="M211" s="300"/>
      <c r="N211" s="301">
        <v>1</v>
      </c>
      <c r="O211" s="222">
        <v>6</v>
      </c>
      <c r="P211" s="278" t="s">
        <v>183</v>
      </c>
      <c r="Q211" s="222"/>
      <c r="R211" s="222"/>
      <c r="S211" s="222"/>
      <c r="T211" s="222"/>
      <c r="U211" s="222"/>
      <c r="V211" s="222"/>
      <c r="X211" s="220" t="s">
        <v>183</v>
      </c>
    </row>
    <row r="212" spans="1:24" s="279" customFormat="1" ht="28.5" customHeight="1">
      <c r="A212" s="302" t="s">
        <v>315</v>
      </c>
      <c r="B212" s="303" t="s">
        <v>346</v>
      </c>
      <c r="C212" s="296"/>
      <c r="D212" s="304" t="s">
        <v>369</v>
      </c>
      <c r="E212" s="306"/>
      <c r="F212" s="297"/>
      <c r="G212" s="298">
        <v>19.440000000000001</v>
      </c>
      <c r="H212" s="298"/>
      <c r="I212" s="298">
        <v>1.8</v>
      </c>
      <c r="J212" s="298">
        <f t="shared" si="21"/>
        <v>34.992000000000004</v>
      </c>
      <c r="K212" s="299"/>
      <c r="L212" s="299"/>
      <c r="M212" s="300"/>
      <c r="N212" s="301">
        <v>1</v>
      </c>
      <c r="O212" s="222">
        <v>6</v>
      </c>
      <c r="P212" s="278" t="s">
        <v>183</v>
      </c>
      <c r="Q212" s="222"/>
      <c r="R212" s="222"/>
      <c r="S212" s="222"/>
      <c r="T212" s="222"/>
      <c r="U212" s="222"/>
      <c r="V212" s="222"/>
      <c r="X212" s="220" t="s">
        <v>183</v>
      </c>
    </row>
    <row r="213" spans="1:24" s="279" customFormat="1" ht="28.5" customHeight="1">
      <c r="A213" s="302" t="s">
        <v>315</v>
      </c>
      <c r="B213" s="303" t="s">
        <v>343</v>
      </c>
      <c r="C213" s="296"/>
      <c r="D213" s="304" t="s">
        <v>372</v>
      </c>
      <c r="E213" s="298"/>
      <c r="F213" s="297"/>
      <c r="G213" s="298">
        <v>25.07</v>
      </c>
      <c r="H213" s="305"/>
      <c r="I213" s="298">
        <v>1.8</v>
      </c>
      <c r="J213" s="298">
        <f t="shared" si="21"/>
        <v>45.126000000000005</v>
      </c>
      <c r="K213" s="299"/>
      <c r="L213" s="299"/>
      <c r="M213" s="300"/>
      <c r="N213" s="301">
        <v>1</v>
      </c>
      <c r="O213" s="222">
        <v>1</v>
      </c>
      <c r="P213" s="278" t="s">
        <v>183</v>
      </c>
      <c r="Q213" s="222"/>
      <c r="R213" s="222"/>
      <c r="S213" s="222"/>
      <c r="T213" s="222"/>
      <c r="U213" s="222"/>
      <c r="V213" s="222"/>
      <c r="X213" s="220" t="s">
        <v>183</v>
      </c>
    </row>
    <row r="214" spans="1:24" s="279" customFormat="1" ht="28.5" customHeight="1">
      <c r="A214" s="302" t="s">
        <v>342</v>
      </c>
      <c r="B214" s="303" t="s">
        <v>343</v>
      </c>
      <c r="C214" s="296"/>
      <c r="D214" s="304" t="s">
        <v>374</v>
      </c>
      <c r="E214" s="306"/>
      <c r="F214" s="297"/>
      <c r="G214" s="298">
        <v>13.99</v>
      </c>
      <c r="H214" s="298"/>
      <c r="I214" s="298">
        <v>1.8</v>
      </c>
      <c r="J214" s="298">
        <f t="shared" si="21"/>
        <v>25.182000000000002</v>
      </c>
      <c r="K214" s="299"/>
      <c r="L214" s="299"/>
      <c r="M214" s="300"/>
      <c r="N214" s="301">
        <v>2</v>
      </c>
      <c r="O214" s="222">
        <v>1</v>
      </c>
      <c r="P214" s="278" t="s">
        <v>183</v>
      </c>
      <c r="Q214" s="222"/>
      <c r="R214" s="222"/>
      <c r="S214" s="222"/>
      <c r="T214" s="222"/>
      <c r="U214" s="222"/>
      <c r="V214" s="222"/>
      <c r="X214" s="220" t="s">
        <v>183</v>
      </c>
    </row>
    <row r="215" spans="1:24" s="2" customFormat="1" ht="26.25">
      <c r="A215" s="345" t="s">
        <v>353</v>
      </c>
      <c r="B215" s="262"/>
      <c r="J215" s="307"/>
      <c r="N215" s="262"/>
    </row>
    <row r="216" spans="1:24" s="316" customFormat="1" ht="28.5" customHeight="1">
      <c r="A216" s="347" t="s">
        <v>385</v>
      </c>
      <c r="B216" s="319" t="s">
        <v>347</v>
      </c>
      <c r="C216" s="308"/>
      <c r="D216" s="318" t="s">
        <v>373</v>
      </c>
      <c r="E216" s="309"/>
      <c r="F216" s="310"/>
      <c r="G216" s="311">
        <v>58.79999999999999</v>
      </c>
      <c r="H216" s="311"/>
      <c r="I216" s="311">
        <v>2.5499999999999998</v>
      </c>
      <c r="J216" s="311">
        <f>I216*G216</f>
        <v>149.93999999999997</v>
      </c>
      <c r="K216" s="312"/>
      <c r="L216" s="312"/>
      <c r="M216" s="313"/>
      <c r="N216" s="348">
        <v>3</v>
      </c>
      <c r="O216" s="314">
        <v>8</v>
      </c>
      <c r="P216" s="315" t="s">
        <v>183</v>
      </c>
      <c r="Q216" s="314"/>
      <c r="R216" s="314"/>
      <c r="S216" s="314"/>
      <c r="T216" s="314"/>
      <c r="U216" s="314"/>
      <c r="V216" s="314"/>
      <c r="X216" s="317" t="s">
        <v>183</v>
      </c>
    </row>
    <row r="217" spans="1:24" s="316" customFormat="1" ht="28.5" customHeight="1">
      <c r="A217" s="347" t="s">
        <v>385</v>
      </c>
      <c r="B217" s="319" t="s">
        <v>347</v>
      </c>
      <c r="C217" s="308"/>
      <c r="D217" s="318" t="s">
        <v>381</v>
      </c>
      <c r="E217" s="309"/>
      <c r="F217" s="310"/>
      <c r="G217" s="311">
        <v>5.6</v>
      </c>
      <c r="H217" s="311"/>
      <c r="I217" s="311">
        <v>2.5499999999999998</v>
      </c>
      <c r="J217" s="311">
        <f>I217*G217</f>
        <v>14.279999999999998</v>
      </c>
      <c r="K217" s="312"/>
      <c r="L217" s="312"/>
      <c r="M217" s="313"/>
      <c r="N217" s="348">
        <v>3</v>
      </c>
      <c r="O217" s="314">
        <v>8</v>
      </c>
      <c r="P217" s="315" t="s">
        <v>183</v>
      </c>
      <c r="Q217" s="314"/>
      <c r="R217" s="314"/>
      <c r="S217" s="314"/>
      <c r="T217" s="314"/>
      <c r="U217" s="314"/>
      <c r="V217" s="314"/>
      <c r="X217" s="317" t="s">
        <v>183</v>
      </c>
    </row>
    <row r="218" spans="1:24" s="316" customFormat="1" ht="28.5" customHeight="1">
      <c r="A218" s="347" t="s">
        <v>385</v>
      </c>
      <c r="B218" s="319" t="s">
        <v>347</v>
      </c>
      <c r="C218" s="308"/>
      <c r="D218" s="318" t="s">
        <v>365</v>
      </c>
      <c r="E218" s="309"/>
      <c r="F218" s="310"/>
      <c r="G218" s="311">
        <v>56.99</v>
      </c>
      <c r="H218" s="311"/>
      <c r="I218" s="311">
        <v>2.5499999999999998</v>
      </c>
      <c r="J218" s="311">
        <f>I218*G218</f>
        <v>145.3245</v>
      </c>
      <c r="K218" s="312"/>
      <c r="L218" s="312"/>
      <c r="M218" s="313"/>
      <c r="N218" s="348">
        <v>3</v>
      </c>
      <c r="O218" s="314">
        <v>8</v>
      </c>
      <c r="P218" s="315" t="s">
        <v>183</v>
      </c>
      <c r="Q218" s="314"/>
      <c r="R218" s="314"/>
      <c r="S218" s="314"/>
      <c r="T218" s="314"/>
      <c r="U218" s="314"/>
      <c r="V218" s="314"/>
      <c r="X218" s="317" t="s">
        <v>183</v>
      </c>
    </row>
    <row r="219" spans="1:24" s="316" customFormat="1" ht="28.5" customHeight="1">
      <c r="A219" s="347" t="s">
        <v>342</v>
      </c>
      <c r="B219" s="319" t="s">
        <v>347</v>
      </c>
      <c r="C219" s="308"/>
      <c r="D219" s="318" t="s">
        <v>376</v>
      </c>
      <c r="E219" s="320"/>
      <c r="F219" s="310"/>
      <c r="G219" s="311">
        <v>7.4899999999999993</v>
      </c>
      <c r="H219" s="311"/>
      <c r="I219" s="311">
        <v>2.5499999999999998</v>
      </c>
      <c r="J219" s="311">
        <f>I219*G219</f>
        <v>19.099499999999995</v>
      </c>
      <c r="K219" s="312"/>
      <c r="L219" s="312"/>
      <c r="M219" s="313"/>
      <c r="N219" s="348">
        <v>2</v>
      </c>
      <c r="O219" s="314">
        <v>8</v>
      </c>
      <c r="P219" s="315" t="s">
        <v>183</v>
      </c>
      <c r="Q219" s="314"/>
      <c r="R219" s="314"/>
      <c r="S219" s="314"/>
      <c r="T219" s="314"/>
      <c r="U219" s="314"/>
      <c r="V219" s="314"/>
      <c r="X219" s="317" t="s">
        <v>183</v>
      </c>
    </row>
    <row r="220" spans="1:24" s="2" customFormat="1" ht="26.25">
      <c r="A220" s="345" t="s">
        <v>394</v>
      </c>
      <c r="B220" s="262"/>
      <c r="J220" s="307"/>
      <c r="N220" s="262"/>
    </row>
    <row r="221" spans="1:24" s="361" customFormat="1" ht="28.5" customHeight="1">
      <c r="A221" s="349" t="s">
        <v>385</v>
      </c>
      <c r="B221" s="350" t="s">
        <v>345</v>
      </c>
      <c r="C221" s="351"/>
      <c r="D221" s="352" t="s">
        <v>382</v>
      </c>
      <c r="E221" s="353"/>
      <c r="F221" s="354"/>
      <c r="G221" s="355">
        <v>5.6</v>
      </c>
      <c r="H221" s="355"/>
      <c r="I221" s="355">
        <v>2.5499999999999998</v>
      </c>
      <c r="J221" s="355">
        <f>I221*G221</f>
        <v>14.279999999999998</v>
      </c>
      <c r="K221" s="356"/>
      <c r="L221" s="356"/>
      <c r="M221" s="357"/>
      <c r="N221" s="358">
        <v>3</v>
      </c>
      <c r="O221" s="359">
        <v>5</v>
      </c>
      <c r="P221" s="360" t="s">
        <v>183</v>
      </c>
      <c r="Q221" s="359"/>
      <c r="R221" s="359"/>
      <c r="S221" s="359"/>
      <c r="T221" s="359"/>
      <c r="U221" s="359"/>
      <c r="V221" s="359"/>
      <c r="X221" s="362" t="s">
        <v>183</v>
      </c>
    </row>
    <row r="222" spans="1:24" s="361" customFormat="1" ht="28.5" customHeight="1">
      <c r="A222" s="349" t="s">
        <v>342</v>
      </c>
      <c r="B222" s="350" t="s">
        <v>344</v>
      </c>
      <c r="C222" s="351"/>
      <c r="D222" s="352" t="s">
        <v>375</v>
      </c>
      <c r="E222" s="363"/>
      <c r="F222" s="354"/>
      <c r="G222" s="355">
        <v>7.1100000000000012</v>
      </c>
      <c r="H222" s="355"/>
      <c r="I222" s="355">
        <v>2.5499999999999998</v>
      </c>
      <c r="J222" s="355">
        <f>I222*G222</f>
        <v>18.130500000000001</v>
      </c>
      <c r="K222" s="356"/>
      <c r="L222" s="356"/>
      <c r="M222" s="357"/>
      <c r="N222" s="358">
        <v>2</v>
      </c>
      <c r="O222" s="359">
        <v>4</v>
      </c>
      <c r="P222" s="360" t="s">
        <v>183</v>
      </c>
      <c r="Q222" s="359"/>
      <c r="R222" s="359"/>
      <c r="S222" s="359"/>
      <c r="T222" s="359"/>
      <c r="U222" s="359"/>
      <c r="V222" s="359"/>
      <c r="X222" s="362" t="s">
        <v>183</v>
      </c>
    </row>
    <row r="223" spans="1:24" s="361" customFormat="1" ht="28.5" customHeight="1">
      <c r="A223" s="349" t="s">
        <v>342</v>
      </c>
      <c r="B223" s="350" t="s">
        <v>344</v>
      </c>
      <c r="C223" s="351"/>
      <c r="D223" s="352" t="s">
        <v>383</v>
      </c>
      <c r="E223" s="363"/>
      <c r="F223" s="354"/>
      <c r="G223" s="355">
        <v>2.1</v>
      </c>
      <c r="H223" s="355"/>
      <c r="I223" s="355">
        <v>2.5499999999999998</v>
      </c>
      <c r="J223" s="355">
        <f>I223*G223</f>
        <v>5.3549999999999995</v>
      </c>
      <c r="K223" s="356"/>
      <c r="L223" s="356"/>
      <c r="M223" s="357"/>
      <c r="N223" s="358">
        <v>2</v>
      </c>
      <c r="O223" s="359">
        <v>4</v>
      </c>
      <c r="P223" s="360" t="s">
        <v>183</v>
      </c>
      <c r="Q223" s="359"/>
      <c r="R223" s="359"/>
      <c r="S223" s="359"/>
      <c r="T223" s="359"/>
      <c r="U223" s="359"/>
      <c r="V223" s="359"/>
      <c r="X223" s="362" t="s">
        <v>183</v>
      </c>
    </row>
    <row r="224" spans="1:24" s="361" customFormat="1" ht="28.5" customHeight="1">
      <c r="A224" s="349" t="s">
        <v>342</v>
      </c>
      <c r="B224" s="350" t="s">
        <v>345</v>
      </c>
      <c r="C224" s="351"/>
      <c r="D224" s="352" t="s">
        <v>384</v>
      </c>
      <c r="E224" s="363"/>
      <c r="F224" s="354"/>
      <c r="G224" s="355">
        <v>2.46</v>
      </c>
      <c r="H224" s="355"/>
      <c r="I224" s="355">
        <v>2.5499999999999998</v>
      </c>
      <c r="J224" s="355">
        <f>I224*G224</f>
        <v>6.2729999999999997</v>
      </c>
      <c r="K224" s="356"/>
      <c r="L224" s="356"/>
      <c r="M224" s="357"/>
      <c r="N224" s="358">
        <v>2</v>
      </c>
      <c r="O224" s="359">
        <v>5</v>
      </c>
      <c r="P224" s="360" t="s">
        <v>183</v>
      </c>
      <c r="Q224" s="359"/>
      <c r="R224" s="359"/>
      <c r="S224" s="359"/>
      <c r="T224" s="359"/>
      <c r="U224" s="359"/>
      <c r="V224" s="359"/>
      <c r="X224" s="362" t="s">
        <v>183</v>
      </c>
    </row>
    <row r="231" spans="1:24" s="378" customFormat="1" ht="28.5" customHeight="1">
      <c r="A231" s="366" t="s">
        <v>328</v>
      </c>
      <c r="B231" s="367" t="s">
        <v>316</v>
      </c>
      <c r="C231" s="368"/>
      <c r="D231" s="369" t="s">
        <v>420</v>
      </c>
      <c r="E231" s="370"/>
      <c r="F231" s="371"/>
      <c r="G231" s="372"/>
      <c r="H231" s="373"/>
      <c r="I231" s="373"/>
      <c r="J231" s="373"/>
      <c r="K231" s="374"/>
      <c r="L231" s="374"/>
      <c r="M231" s="375"/>
      <c r="N231" s="376" t="s">
        <v>328</v>
      </c>
      <c r="O231" s="376" t="s">
        <v>316</v>
      </c>
      <c r="P231" s="377" t="s">
        <v>183</v>
      </c>
      <c r="Q231" s="376"/>
      <c r="R231" s="376"/>
      <c r="S231" s="376"/>
      <c r="T231" s="376"/>
      <c r="U231" s="376"/>
      <c r="V231" s="376"/>
      <c r="X231" s="379" t="str">
        <f>IF(C231="sinapi","ok",IF(C231="orse","ok",IF(P231="título","título",IF(P231="intertítulo","intertítulo",""))))</f>
        <v/>
      </c>
    </row>
    <row r="232" spans="1:24" s="316" customFormat="1" ht="28.5" customHeight="1">
      <c r="A232" s="347" t="e">
        <f>IF(N232="R","RECUPERAR",VLOOKUP(N232,#REF!,2,FALSE))</f>
        <v>#REF!</v>
      </c>
      <c r="B232" s="319" t="e">
        <f>IF(N232="R",VLOOKUP(O232,#REF!,2,FALSE),VLOOKUP(O232,#REF!,2,FALSE))</f>
        <v>#REF!</v>
      </c>
      <c r="C232" s="308"/>
      <c r="D232" s="318" t="s">
        <v>215</v>
      </c>
      <c r="E232" s="309"/>
      <c r="F232" s="310"/>
      <c r="G232" s="311"/>
      <c r="H232" s="311"/>
      <c r="I232" s="311"/>
      <c r="J232" s="311">
        <v>56.35</v>
      </c>
      <c r="K232" s="312"/>
      <c r="L232" s="312"/>
      <c r="M232" s="313"/>
      <c r="N232" s="348">
        <v>2</v>
      </c>
      <c r="O232" s="314">
        <v>1</v>
      </c>
      <c r="P232" s="315" t="s">
        <v>183</v>
      </c>
      <c r="Q232" s="314"/>
      <c r="R232" s="314"/>
      <c r="S232" s="314"/>
      <c r="T232" s="314"/>
      <c r="U232" s="314"/>
      <c r="V232" s="314"/>
      <c r="X232" s="317" t="str">
        <f>IF(C232="sinapi","ok",IF(C232="orse","ok",IF(P232="título","título",IF(P232="intertítulo","intertítulo",""))))</f>
        <v/>
      </c>
    </row>
    <row r="233" spans="1:24" s="316" customFormat="1" ht="23.25">
      <c r="A233" s="347" t="e">
        <f>IF(N233="R","RECUPERAR",VLOOKUP(N233,#REF!,2,FALSE))</f>
        <v>#REF!</v>
      </c>
      <c r="B233" s="319" t="e">
        <f>IF(N233="R",VLOOKUP(O233,#REF!,2,FALSE),VLOOKUP(O233,#REF!,2,FALSE))</f>
        <v>#REF!</v>
      </c>
      <c r="C233" s="308"/>
      <c r="D233" s="318" t="s">
        <v>216</v>
      </c>
      <c r="E233" s="309"/>
      <c r="F233" s="310"/>
      <c r="G233" s="311"/>
      <c r="H233" s="311"/>
      <c r="I233" s="311"/>
      <c r="J233" s="311">
        <v>55.75</v>
      </c>
      <c r="K233" s="312"/>
      <c r="L233" s="312"/>
      <c r="M233" s="313"/>
      <c r="N233" s="348">
        <v>2</v>
      </c>
      <c r="O233" s="314">
        <v>1</v>
      </c>
      <c r="P233" s="315" t="s">
        <v>183</v>
      </c>
      <c r="Q233" s="314"/>
      <c r="R233" s="314"/>
      <c r="S233" s="314"/>
      <c r="T233" s="314"/>
      <c r="U233" s="314"/>
      <c r="V233" s="314"/>
      <c r="X233" s="317" t="str">
        <f>IF(C233="sinapi","ok",IF(C233="orse","ok",IF(P233="título","título",IF(P233="intertítulo","intertítulo",""))))</f>
        <v/>
      </c>
    </row>
    <row r="234" spans="1:24" s="316" customFormat="1" ht="28.5" customHeight="1">
      <c r="A234" s="347" t="e">
        <f>IF(N234="R","RECUPERAR",VLOOKUP(N234,#REF!,2,FALSE))</f>
        <v>#REF!</v>
      </c>
      <c r="B234" s="319" t="e">
        <f>IF(N234="R",VLOOKUP(O234,#REF!,2,FALSE),VLOOKUP(O234,#REF!,2,FALSE))</f>
        <v>#REF!</v>
      </c>
      <c r="C234" s="308"/>
      <c r="D234" s="318" t="s">
        <v>217</v>
      </c>
      <c r="E234" s="309"/>
      <c r="F234" s="310"/>
      <c r="G234" s="311"/>
      <c r="H234" s="311"/>
      <c r="I234" s="311"/>
      <c r="J234" s="311">
        <v>56.53</v>
      </c>
      <c r="K234" s="312"/>
      <c r="L234" s="312"/>
      <c r="M234" s="313"/>
      <c r="N234" s="348">
        <v>2</v>
      </c>
      <c r="O234" s="314">
        <v>1</v>
      </c>
      <c r="P234" s="315" t="s">
        <v>183</v>
      </c>
      <c r="Q234" s="314"/>
      <c r="R234" s="314"/>
      <c r="S234" s="314"/>
      <c r="T234" s="314"/>
      <c r="U234" s="314"/>
      <c r="V234" s="314"/>
      <c r="X234" s="317" t="str">
        <f>IF(C234="sinapi","ok",IF(C234="orse","ok",IF(P234="título","título",IF(P234="intertítulo","intertítulo",""))))</f>
        <v/>
      </c>
    </row>
    <row r="235" spans="1:24" s="316" customFormat="1" ht="28.5" customHeight="1">
      <c r="A235" s="347" t="e">
        <f>IF(N235="R","RECUPERAR",VLOOKUP(N235,#REF!,2,FALSE))</f>
        <v>#REF!</v>
      </c>
      <c r="B235" s="319" t="e">
        <f>IF(N235="R",VLOOKUP(O235,#REF!,2,FALSE),VLOOKUP(O235,#REF!,2,FALSE))</f>
        <v>#REF!</v>
      </c>
      <c r="C235" s="308"/>
      <c r="D235" s="318" t="s">
        <v>218</v>
      </c>
      <c r="E235" s="309"/>
      <c r="F235" s="310"/>
      <c r="G235" s="311"/>
      <c r="H235" s="311"/>
      <c r="I235" s="311"/>
      <c r="J235" s="311">
        <v>56.14</v>
      </c>
      <c r="K235" s="312"/>
      <c r="L235" s="312"/>
      <c r="M235" s="313"/>
      <c r="N235" s="348">
        <v>2</v>
      </c>
      <c r="O235" s="314">
        <v>1</v>
      </c>
      <c r="P235" s="315" t="s">
        <v>183</v>
      </c>
      <c r="Q235" s="314"/>
      <c r="R235" s="314"/>
      <c r="S235" s="314"/>
      <c r="T235" s="314"/>
      <c r="U235" s="314"/>
      <c r="V235" s="314"/>
      <c r="X235" s="317" t="str">
        <f>IF(C235="sinapi","ok",IF(C235="orse","ok",IF(P235="título","título",IF(P235="intertítulo","intertítulo",""))))</f>
        <v/>
      </c>
    </row>
    <row r="236" spans="1:24" s="316" customFormat="1" ht="28.5" customHeight="1">
      <c r="A236" s="347" t="e">
        <f>IF(N236="R","RECUPERAR",VLOOKUP(N236,#REF!,2,FALSE))</f>
        <v>#REF!</v>
      </c>
      <c r="B236" s="319" t="e">
        <f>IF(N236="R",VLOOKUP(O236,#REF!,2,FALSE),VLOOKUP(O236,#REF!,2,FALSE))</f>
        <v>#REF!</v>
      </c>
      <c r="C236" s="308"/>
      <c r="D236" s="318" t="s">
        <v>219</v>
      </c>
      <c r="E236" s="309"/>
      <c r="F236" s="310"/>
      <c r="G236" s="311"/>
      <c r="H236" s="311"/>
      <c r="I236" s="311"/>
      <c r="J236" s="311">
        <v>53.34</v>
      </c>
      <c r="K236" s="312"/>
      <c r="L236" s="312"/>
      <c r="M236" s="313"/>
      <c r="N236" s="348">
        <v>2</v>
      </c>
      <c r="O236" s="314">
        <v>1</v>
      </c>
      <c r="P236" s="315" t="s">
        <v>183</v>
      </c>
      <c r="Q236" s="314"/>
      <c r="R236" s="314"/>
      <c r="S236" s="314"/>
      <c r="T236" s="314"/>
      <c r="U236" s="314"/>
      <c r="V236" s="314"/>
      <c r="X236" s="317" t="str">
        <f t="shared" ref="X236:X248" si="22">IF(C236="sinapi","ok",IF(C236="orse","ok",IF(P236="título","título",IF(P236="intertítulo","intertítulo",""))))</f>
        <v/>
      </c>
    </row>
    <row r="237" spans="1:24" s="316" customFormat="1" ht="28.5" customHeight="1">
      <c r="A237" s="347" t="e">
        <f>IF(N237="R","RECUPERAR",VLOOKUP(N237,#REF!,2,FALSE))</f>
        <v>#REF!</v>
      </c>
      <c r="B237" s="319" t="e">
        <f>IF(N237="R",VLOOKUP(O237,#REF!,2,FALSE),VLOOKUP(O237,#REF!,2,FALSE))</f>
        <v>#REF!</v>
      </c>
      <c r="C237" s="308"/>
      <c r="D237" s="318" t="s">
        <v>220</v>
      </c>
      <c r="E237" s="309"/>
      <c r="F237" s="310"/>
      <c r="G237" s="311"/>
      <c r="H237" s="311"/>
      <c r="I237" s="311"/>
      <c r="J237" s="311">
        <v>56.04</v>
      </c>
      <c r="K237" s="312"/>
      <c r="L237" s="312"/>
      <c r="M237" s="313"/>
      <c r="N237" s="348">
        <v>2</v>
      </c>
      <c r="O237" s="314">
        <v>1</v>
      </c>
      <c r="P237" s="315" t="s">
        <v>183</v>
      </c>
      <c r="Q237" s="314"/>
      <c r="R237" s="314"/>
      <c r="S237" s="314"/>
      <c r="T237" s="314"/>
      <c r="U237" s="314"/>
      <c r="V237" s="314"/>
      <c r="X237" s="317" t="str">
        <f t="shared" si="22"/>
        <v/>
      </c>
    </row>
    <row r="238" spans="1:24" s="316" customFormat="1" ht="28.5" customHeight="1">
      <c r="A238" s="347" t="e">
        <f>IF(N238="R","RECUPERAR",VLOOKUP(N238,#REF!,2,FALSE))</f>
        <v>#REF!</v>
      </c>
      <c r="B238" s="319" t="e">
        <f>IF(N238="R",VLOOKUP(O238,#REF!,2,FALSE),VLOOKUP(O238,#REF!,2,FALSE))</f>
        <v>#REF!</v>
      </c>
      <c r="C238" s="308"/>
      <c r="D238" s="318" t="s">
        <v>221</v>
      </c>
      <c r="E238" s="320"/>
      <c r="F238" s="310"/>
      <c r="G238" s="311"/>
      <c r="H238" s="311"/>
      <c r="I238" s="311"/>
      <c r="J238" s="311">
        <v>56.31</v>
      </c>
      <c r="K238" s="312"/>
      <c r="L238" s="312"/>
      <c r="M238" s="313"/>
      <c r="N238" s="348">
        <v>2</v>
      </c>
      <c r="O238" s="314">
        <v>1</v>
      </c>
      <c r="P238" s="315" t="s">
        <v>183</v>
      </c>
      <c r="Q238" s="314"/>
      <c r="R238" s="314"/>
      <c r="S238" s="314"/>
      <c r="T238" s="314"/>
      <c r="U238" s="314"/>
      <c r="V238" s="314"/>
      <c r="X238" s="317" t="str">
        <f t="shared" si="22"/>
        <v/>
      </c>
    </row>
    <row r="239" spans="1:24" s="316" customFormat="1" ht="28.5" customHeight="1">
      <c r="A239" s="347" t="e">
        <f>IF(N239="R","RECUPERAR",VLOOKUP(N239,#REF!,2,FALSE))</f>
        <v>#REF!</v>
      </c>
      <c r="B239" s="319" t="e">
        <f>IF(N239="R",VLOOKUP(O239,#REF!,2,FALSE),VLOOKUP(O239,#REF!,2,FALSE))</f>
        <v>#REF!</v>
      </c>
      <c r="C239" s="308"/>
      <c r="D239" s="318" t="s">
        <v>222</v>
      </c>
      <c r="E239" s="320"/>
      <c r="F239" s="310"/>
      <c r="G239" s="311"/>
      <c r="H239" s="311"/>
      <c r="I239" s="311"/>
      <c r="J239" s="311">
        <v>56.49</v>
      </c>
      <c r="K239" s="312"/>
      <c r="L239" s="312"/>
      <c r="M239" s="313"/>
      <c r="N239" s="348">
        <v>2</v>
      </c>
      <c r="O239" s="314">
        <v>1</v>
      </c>
      <c r="P239" s="315" t="s">
        <v>183</v>
      </c>
      <c r="Q239" s="314"/>
      <c r="R239" s="314"/>
      <c r="S239" s="314"/>
      <c r="T239" s="314"/>
      <c r="U239" s="314"/>
      <c r="V239" s="314"/>
      <c r="X239" s="317" t="str">
        <f t="shared" si="22"/>
        <v/>
      </c>
    </row>
    <row r="240" spans="1:24" s="316" customFormat="1" ht="28.5" customHeight="1">
      <c r="A240" s="347" t="e">
        <f>IF(N240="R","RECUPERAR",VLOOKUP(N240,#REF!,2,FALSE))</f>
        <v>#REF!</v>
      </c>
      <c r="B240" s="319" t="e">
        <f>IF(N240="R",VLOOKUP(O240,#REF!,2,FALSE),VLOOKUP(O240,#REF!,2,FALSE))</f>
        <v>#REF!</v>
      </c>
      <c r="C240" s="308"/>
      <c r="D240" s="318" t="s">
        <v>308</v>
      </c>
      <c r="E240" s="311"/>
      <c r="F240" s="310"/>
      <c r="G240" s="311"/>
      <c r="H240" s="381"/>
      <c r="I240" s="311"/>
      <c r="J240" s="311">
        <v>57.03</v>
      </c>
      <c r="K240" s="312"/>
      <c r="L240" s="312"/>
      <c r="M240" s="313"/>
      <c r="N240" s="348">
        <v>2</v>
      </c>
      <c r="O240" s="314">
        <v>1</v>
      </c>
      <c r="P240" s="315" t="s">
        <v>183</v>
      </c>
      <c r="Q240" s="314"/>
      <c r="R240" s="314"/>
      <c r="S240" s="314"/>
      <c r="T240" s="314"/>
      <c r="U240" s="314"/>
      <c r="V240" s="314"/>
      <c r="X240" s="317" t="str">
        <f t="shared" si="22"/>
        <v/>
      </c>
    </row>
    <row r="241" spans="1:24" s="316" customFormat="1" ht="28.5" customHeight="1">
      <c r="A241" s="347" t="e">
        <f>IF(N241="R","RECUPERAR",VLOOKUP(N241,#REF!,2,FALSE))</f>
        <v>#REF!</v>
      </c>
      <c r="B241" s="319" t="e">
        <f>IF(N241="R",VLOOKUP(O241,#REF!,2,FALSE),VLOOKUP(O241,#REF!,2,FALSE))</f>
        <v>#REF!</v>
      </c>
      <c r="C241" s="308"/>
      <c r="D241" s="318" t="s">
        <v>307</v>
      </c>
      <c r="E241" s="311"/>
      <c r="F241" s="310"/>
      <c r="G241" s="311"/>
      <c r="H241" s="381"/>
      <c r="I241" s="311"/>
      <c r="J241" s="311">
        <v>56.4</v>
      </c>
      <c r="K241" s="312"/>
      <c r="L241" s="312"/>
      <c r="M241" s="313"/>
      <c r="N241" s="348">
        <v>2</v>
      </c>
      <c r="O241" s="314">
        <v>1</v>
      </c>
      <c r="P241" s="315" t="s">
        <v>183</v>
      </c>
      <c r="Q241" s="314"/>
      <c r="R241" s="314"/>
      <c r="S241" s="314"/>
      <c r="T241" s="314"/>
      <c r="U241" s="314"/>
      <c r="V241" s="314"/>
      <c r="X241" s="317" t="str">
        <f t="shared" si="22"/>
        <v/>
      </c>
    </row>
    <row r="242" spans="1:24" s="316" customFormat="1" ht="28.5" customHeight="1">
      <c r="A242" s="347" t="e">
        <f>IF(N242="R","RECUPERAR",VLOOKUP(N242,#REF!,2,FALSE))</f>
        <v>#REF!</v>
      </c>
      <c r="B242" s="319" t="e">
        <f>IF(N242="R",VLOOKUP(O242,#REF!,2,FALSE),VLOOKUP(O242,#REF!,2,FALSE))</f>
        <v>#REF!</v>
      </c>
      <c r="C242" s="308"/>
      <c r="D242" s="318" t="s">
        <v>306</v>
      </c>
      <c r="E242" s="320"/>
      <c r="F242" s="310"/>
      <c r="G242" s="311"/>
      <c r="H242" s="311"/>
      <c r="I242" s="311"/>
      <c r="J242" s="311">
        <v>56.4</v>
      </c>
      <c r="K242" s="312"/>
      <c r="L242" s="312"/>
      <c r="M242" s="313"/>
      <c r="N242" s="348">
        <v>2</v>
      </c>
      <c r="O242" s="314">
        <v>1</v>
      </c>
      <c r="P242" s="315" t="s">
        <v>183</v>
      </c>
      <c r="Q242" s="314"/>
      <c r="R242" s="314"/>
      <c r="S242" s="314"/>
      <c r="T242" s="314"/>
      <c r="U242" s="314"/>
      <c r="V242" s="314"/>
      <c r="X242" s="317" t="str">
        <f t="shared" si="22"/>
        <v/>
      </c>
    </row>
    <row r="243" spans="1:24" s="316" customFormat="1" ht="28.5" customHeight="1">
      <c r="A243" s="347" t="e">
        <f>IF(N243="R","RECUPERAR",VLOOKUP(N243,#REF!,2,FALSE))</f>
        <v>#REF!</v>
      </c>
      <c r="B243" s="319" t="e">
        <f>IF(N243="R",VLOOKUP(O243,#REF!,2,FALSE),VLOOKUP(O243,#REF!,2,FALSE))</f>
        <v>#REF!</v>
      </c>
      <c r="C243" s="308"/>
      <c r="D243" s="318" t="s">
        <v>223</v>
      </c>
      <c r="E243" s="311"/>
      <c r="F243" s="310"/>
      <c r="G243" s="311"/>
      <c r="H243" s="311"/>
      <c r="I243" s="311"/>
      <c r="J243" s="311">
        <v>55.61</v>
      </c>
      <c r="K243" s="312"/>
      <c r="L243" s="312"/>
      <c r="M243" s="313"/>
      <c r="N243" s="348">
        <v>2</v>
      </c>
      <c r="O243" s="314">
        <v>1</v>
      </c>
      <c r="P243" s="315" t="s">
        <v>183</v>
      </c>
      <c r="Q243" s="314"/>
      <c r="R243" s="314"/>
      <c r="S243" s="314"/>
      <c r="T243" s="314"/>
      <c r="U243" s="314"/>
      <c r="V243" s="314"/>
      <c r="X243" s="317" t="str">
        <f t="shared" si="22"/>
        <v/>
      </c>
    </row>
    <row r="244" spans="1:24" s="316" customFormat="1" ht="28.5" customHeight="1">
      <c r="A244" s="347" t="e">
        <f>IF(N244="R","RECUPERAR",VLOOKUP(N244,#REF!,2,FALSE))</f>
        <v>#REF!</v>
      </c>
      <c r="B244" s="319" t="e">
        <f>IF(N244="R",VLOOKUP(O244,#REF!,2,FALSE),VLOOKUP(O244,#REF!,2,FALSE))</f>
        <v>#REF!</v>
      </c>
      <c r="C244" s="308"/>
      <c r="D244" s="318" t="s">
        <v>366</v>
      </c>
      <c r="E244" s="311"/>
      <c r="F244" s="310"/>
      <c r="G244" s="311"/>
      <c r="H244" s="311"/>
      <c r="I244" s="311"/>
      <c r="J244" s="311">
        <v>20.66</v>
      </c>
      <c r="K244" s="312"/>
      <c r="L244" s="312"/>
      <c r="M244" s="313"/>
      <c r="N244" s="348">
        <v>2</v>
      </c>
      <c r="O244" s="314">
        <v>1</v>
      </c>
      <c r="P244" s="315" t="s">
        <v>183</v>
      </c>
      <c r="Q244" s="314"/>
      <c r="R244" s="314"/>
      <c r="S244" s="314"/>
      <c r="T244" s="314"/>
      <c r="U244" s="314"/>
      <c r="V244" s="314"/>
      <c r="X244" s="317" t="str">
        <f t="shared" si="22"/>
        <v/>
      </c>
    </row>
    <row r="245" spans="1:24" s="316" customFormat="1" ht="28.5" customHeight="1">
      <c r="A245" s="347" t="e">
        <f>IF(N245="R","RECUPERAR",VLOOKUP(N245,#REF!,2,FALSE))</f>
        <v>#REF!</v>
      </c>
      <c r="B245" s="319" t="e">
        <f>IF(N245="R",VLOOKUP(O245,#REF!,2,FALSE),VLOOKUP(O245,#REF!,2,FALSE))</f>
        <v>#REF!</v>
      </c>
      <c r="C245" s="308"/>
      <c r="D245" s="318" t="s">
        <v>367</v>
      </c>
      <c r="E245" s="320"/>
      <c r="F245" s="310"/>
      <c r="G245" s="311"/>
      <c r="H245" s="311"/>
      <c r="I245" s="311"/>
      <c r="J245" s="311">
        <v>23.67</v>
      </c>
      <c r="K245" s="312"/>
      <c r="L245" s="312"/>
      <c r="M245" s="313"/>
      <c r="N245" s="348">
        <v>2</v>
      </c>
      <c r="O245" s="314">
        <v>1</v>
      </c>
      <c r="P245" s="315" t="s">
        <v>183</v>
      </c>
      <c r="Q245" s="314"/>
      <c r="R245" s="314"/>
      <c r="S245" s="314"/>
      <c r="T245" s="314"/>
      <c r="U245" s="314"/>
      <c r="V245" s="314"/>
      <c r="X245" s="317" t="str">
        <f t="shared" si="22"/>
        <v/>
      </c>
    </row>
    <row r="246" spans="1:24" s="316" customFormat="1" ht="28.5" customHeight="1">
      <c r="A246" s="347" t="e">
        <f>IF(N246="R","RECUPERAR",VLOOKUP(N246,#REF!,2,FALSE))</f>
        <v>#REF!</v>
      </c>
      <c r="B246" s="319" t="e">
        <f>IF(N246="R",VLOOKUP(O246,#REF!,2,FALSE),VLOOKUP(O246,#REF!,2,FALSE))</f>
        <v>#REF!</v>
      </c>
      <c r="C246" s="308"/>
      <c r="D246" s="318" t="s">
        <v>368</v>
      </c>
      <c r="E246" s="311"/>
      <c r="F246" s="310"/>
      <c r="G246" s="311"/>
      <c r="H246" s="381"/>
      <c r="I246" s="311"/>
      <c r="J246" s="311">
        <v>19.21</v>
      </c>
      <c r="K246" s="312"/>
      <c r="L246" s="312"/>
      <c r="M246" s="313"/>
      <c r="N246" s="348">
        <v>2</v>
      </c>
      <c r="O246" s="314">
        <v>1</v>
      </c>
      <c r="P246" s="315" t="s">
        <v>183</v>
      </c>
      <c r="Q246" s="314"/>
      <c r="R246" s="314"/>
      <c r="S246" s="314"/>
      <c r="T246" s="314"/>
      <c r="U246" s="314"/>
      <c r="V246" s="314"/>
      <c r="X246" s="317" t="str">
        <f t="shared" si="22"/>
        <v/>
      </c>
    </row>
    <row r="247" spans="1:24" s="316" customFormat="1" ht="28.5" customHeight="1">
      <c r="A247" s="347" t="e">
        <f>IF(N247="R","RECUPERAR",VLOOKUP(N247,#REF!,2,FALSE))</f>
        <v>#REF!</v>
      </c>
      <c r="B247" s="319" t="e">
        <f>IF(N247="R",VLOOKUP(O247,#REF!,2,FALSE),VLOOKUP(O247,#REF!,2,FALSE))</f>
        <v>#REF!</v>
      </c>
      <c r="C247" s="308"/>
      <c r="D247" s="318" t="s">
        <v>369</v>
      </c>
      <c r="E247" s="320"/>
      <c r="F247" s="310"/>
      <c r="G247" s="311"/>
      <c r="H247" s="311"/>
      <c r="I247" s="311"/>
      <c r="J247" s="311">
        <v>23.62</v>
      </c>
      <c r="K247" s="312"/>
      <c r="L247" s="312"/>
      <c r="M247" s="313"/>
      <c r="N247" s="348">
        <v>2</v>
      </c>
      <c r="O247" s="314">
        <v>1</v>
      </c>
      <c r="P247" s="315" t="s">
        <v>183</v>
      </c>
      <c r="Q247" s="314"/>
      <c r="R247" s="314"/>
      <c r="S247" s="314"/>
      <c r="T247" s="314"/>
      <c r="U247" s="314"/>
      <c r="V247" s="314"/>
      <c r="X247" s="317" t="str">
        <f t="shared" si="22"/>
        <v/>
      </c>
    </row>
    <row r="248" spans="1:24" s="394" customFormat="1" ht="28.5" customHeight="1">
      <c r="A248" s="382" t="str">
        <f>IF(N248="R","RECUPERAR",VLOOKUP(N248,#REF!,2,FALSE))</f>
        <v>RECUPERAR</v>
      </c>
      <c r="B248" s="383" t="e">
        <f>IF(N248="R",VLOOKUP(O248,#REF!,2,FALSE),VLOOKUP(O248,#REF!,2,FALSE))</f>
        <v>#REF!</v>
      </c>
      <c r="C248" s="384"/>
      <c r="D248" s="385" t="s">
        <v>370</v>
      </c>
      <c r="E248" s="386"/>
      <c r="F248" s="387"/>
      <c r="G248" s="388"/>
      <c r="H248" s="388"/>
      <c r="I248" s="388"/>
      <c r="J248" s="388">
        <v>2.71</v>
      </c>
      <c r="K248" s="389"/>
      <c r="L248" s="389"/>
      <c r="M248" s="390"/>
      <c r="N248" s="391" t="s">
        <v>62</v>
      </c>
      <c r="O248" s="392">
        <v>2</v>
      </c>
      <c r="P248" s="393" t="s">
        <v>183</v>
      </c>
      <c r="Q248" s="392"/>
      <c r="R248" s="392"/>
      <c r="S248" s="392"/>
      <c r="T248" s="392"/>
      <c r="U248" s="392"/>
      <c r="V248" s="392"/>
      <c r="X248" s="395" t="str">
        <f t="shared" si="22"/>
        <v/>
      </c>
    </row>
    <row r="249" spans="1:24" s="394" customFormat="1" ht="28.5" customHeight="1">
      <c r="A249" s="382" t="str">
        <f>IF(N249="R","RECUPERAR",VLOOKUP(N249,#REF!,2,FALSE))</f>
        <v>RECUPERAR</v>
      </c>
      <c r="B249" s="383" t="e">
        <f>IF(N249="R",VLOOKUP(O249,#REF!,2,FALSE),VLOOKUP(O249,#REF!,2,FALSE))</f>
        <v>#REF!</v>
      </c>
      <c r="C249" s="384"/>
      <c r="D249" s="385" t="s">
        <v>371</v>
      </c>
      <c r="E249" s="386"/>
      <c r="F249" s="387"/>
      <c r="G249" s="388"/>
      <c r="H249" s="388"/>
      <c r="I249" s="388"/>
      <c r="J249" s="388">
        <v>2.81</v>
      </c>
      <c r="K249" s="389"/>
      <c r="L249" s="389"/>
      <c r="M249" s="390"/>
      <c r="N249" s="391" t="s">
        <v>62</v>
      </c>
      <c r="O249" s="392">
        <v>2</v>
      </c>
      <c r="P249" s="393" t="s">
        <v>183</v>
      </c>
      <c r="Q249" s="392"/>
      <c r="R249" s="392"/>
      <c r="S249" s="392"/>
      <c r="T249" s="392"/>
      <c r="U249" s="392"/>
      <c r="V249" s="392"/>
      <c r="X249" s="395" t="str">
        <f>IF(C249="sinapi","ok",IF(C249="orse","ok",IF(P249="título","título",IF(P249="intertítulo","intertítulo",""))))</f>
        <v/>
      </c>
    </row>
    <row r="250" spans="1:24" s="316" customFormat="1" ht="28.5" customHeight="1">
      <c r="A250" s="347" t="e">
        <f>IF(N250="R","RECUPERAR",VLOOKUP(N250,#REF!,2,FALSE))</f>
        <v>#REF!</v>
      </c>
      <c r="B250" s="319" t="e">
        <f>IF(N250="R",VLOOKUP(O250,#REF!,2,FALSE),VLOOKUP(O250,#REF!,2,FALSE))</f>
        <v>#REF!</v>
      </c>
      <c r="C250" s="308"/>
      <c r="D250" s="318" t="s">
        <v>372</v>
      </c>
      <c r="E250" s="311"/>
      <c r="F250" s="310"/>
      <c r="G250" s="311"/>
      <c r="H250" s="381"/>
      <c r="I250" s="311"/>
      <c r="J250" s="311">
        <v>19.05</v>
      </c>
      <c r="K250" s="312"/>
      <c r="L250" s="312"/>
      <c r="M250" s="313"/>
      <c r="N250" s="348">
        <v>2</v>
      </c>
      <c r="O250" s="314">
        <v>1</v>
      </c>
      <c r="P250" s="315" t="s">
        <v>183</v>
      </c>
      <c r="Q250" s="314"/>
      <c r="R250" s="314"/>
      <c r="S250" s="314"/>
      <c r="T250" s="314"/>
      <c r="U250" s="314"/>
      <c r="V250" s="314"/>
      <c r="X250" s="317" t="str">
        <f>IF(C250="sinapi","ok",IF(C250="orse","ok",IF(P250="título","título",IF(P250="intertítulo","intertítulo",""))))</f>
        <v/>
      </c>
    </row>
    <row r="251" spans="1:24" s="277" customFormat="1" ht="28.5" customHeight="1">
      <c r="A251" s="290" t="e">
        <f>IF(N251="R","RECUPERAR",VLOOKUP(N251,#REF!,2,FALSE))</f>
        <v>#REF!</v>
      </c>
      <c r="B251" s="291" t="e">
        <f>IF(N251="R",VLOOKUP(O251,#REF!,2,FALSE),VLOOKUP(O251,#REF!,2,FALSE))</f>
        <v>#REF!</v>
      </c>
      <c r="C251" s="280"/>
      <c r="D251" s="292" t="s">
        <v>377</v>
      </c>
      <c r="E251" s="283"/>
      <c r="F251" s="282"/>
      <c r="G251" s="283"/>
      <c r="H251" s="295"/>
      <c r="I251" s="283"/>
      <c r="J251" s="283">
        <v>243.65</v>
      </c>
      <c r="K251" s="284"/>
      <c r="L251" s="284"/>
      <c r="M251" s="285"/>
      <c r="N251" s="286">
        <v>1</v>
      </c>
      <c r="O251" s="287">
        <v>1</v>
      </c>
      <c r="P251" s="276" t="s">
        <v>183</v>
      </c>
      <c r="Q251" s="287"/>
      <c r="R251" s="287"/>
      <c r="S251" s="287"/>
      <c r="T251" s="287"/>
      <c r="U251" s="287"/>
      <c r="V251" s="287"/>
      <c r="X251" s="288" t="str">
        <f>IF(C251="sinapi","ok",IF(C251="orse","ok",IF(P251="título","título",IF(P251="intertítulo","intertítulo",""))))</f>
        <v/>
      </c>
    </row>
    <row r="252" spans="1:24" s="394" customFormat="1" ht="28.5" customHeight="1">
      <c r="A252" s="382" t="e">
        <f>IF(N252="R","RECUPERAR",VLOOKUP(N252,#REF!,2,FALSE))</f>
        <v>#REF!</v>
      </c>
      <c r="B252" s="383" t="e">
        <f>IF(N252="R",VLOOKUP(O252,#REF!,2,FALSE),VLOOKUP(O252,#REF!,2,FALSE))</f>
        <v>#REF!</v>
      </c>
      <c r="C252" s="384"/>
      <c r="D252" s="385" t="s">
        <v>373</v>
      </c>
      <c r="E252" s="396"/>
      <c r="F252" s="387"/>
      <c r="G252" s="388"/>
      <c r="H252" s="388"/>
      <c r="I252" s="388"/>
      <c r="J252" s="388">
        <v>38.479999999999997</v>
      </c>
      <c r="K252" s="389"/>
      <c r="L252" s="389"/>
      <c r="M252" s="390"/>
      <c r="N252" s="391">
        <v>2</v>
      </c>
      <c r="O252" s="392">
        <v>3</v>
      </c>
      <c r="P252" s="393"/>
      <c r="Q252" s="392"/>
      <c r="R252" s="392"/>
      <c r="S252" s="392"/>
      <c r="T252" s="392"/>
      <c r="U252" s="392"/>
      <c r="V252" s="392"/>
      <c r="X252" s="395"/>
    </row>
    <row r="253" spans="1:24" s="394" customFormat="1" ht="28.5" customHeight="1">
      <c r="A253" s="382" t="e">
        <f>IF(N253="R","RECUPERAR",VLOOKUP(N253,#REF!,2,FALSE))</f>
        <v>#REF!</v>
      </c>
      <c r="B253" s="383" t="e">
        <f>IF(N253="R",VLOOKUP(O253,#REF!,2,FALSE),VLOOKUP(O253,#REF!,2,FALSE))</f>
        <v>#REF!</v>
      </c>
      <c r="C253" s="384"/>
      <c r="D253" s="385" t="s">
        <v>365</v>
      </c>
      <c r="E253" s="396"/>
      <c r="F253" s="387"/>
      <c r="G253" s="388"/>
      <c r="H253" s="388"/>
      <c r="I253" s="388"/>
      <c r="J253" s="388">
        <v>37.01</v>
      </c>
      <c r="K253" s="389"/>
      <c r="L253" s="389"/>
      <c r="M253" s="390"/>
      <c r="N253" s="391">
        <v>2</v>
      </c>
      <c r="O253" s="392">
        <v>3</v>
      </c>
      <c r="P253" s="393"/>
      <c r="Q253" s="392"/>
      <c r="R253" s="392"/>
      <c r="S253" s="392"/>
      <c r="T253" s="392"/>
      <c r="U253" s="392"/>
      <c r="V253" s="392"/>
      <c r="X253" s="395"/>
    </row>
    <row r="254" spans="1:24" s="316" customFormat="1" ht="28.5" customHeight="1">
      <c r="A254" s="347" t="e">
        <f>IF(N254="R","RECUPERAR",VLOOKUP(N254,#REF!,2,FALSE))</f>
        <v>#REF!</v>
      </c>
      <c r="B254" s="319" t="e">
        <f>IF(N254="R",VLOOKUP(O254,#REF!,2,FALSE),VLOOKUP(O254,#REF!,2,FALSE))</f>
        <v>#REF!</v>
      </c>
      <c r="C254" s="308"/>
      <c r="D254" s="318" t="s">
        <v>309</v>
      </c>
      <c r="E254" s="309"/>
      <c r="F254" s="310"/>
      <c r="G254" s="311"/>
      <c r="H254" s="311"/>
      <c r="I254" s="311"/>
      <c r="J254" s="311">
        <v>19.25</v>
      </c>
      <c r="K254" s="312"/>
      <c r="L254" s="312"/>
      <c r="M254" s="313"/>
      <c r="N254" s="348">
        <v>2</v>
      </c>
      <c r="O254" s="314">
        <v>1</v>
      </c>
      <c r="P254" s="315"/>
      <c r="Q254" s="314"/>
      <c r="R254" s="314"/>
      <c r="S254" s="314"/>
      <c r="T254" s="314"/>
      <c r="U254" s="314"/>
      <c r="V254" s="314"/>
      <c r="X254" s="317"/>
    </row>
    <row r="255" spans="1:24" s="316" customFormat="1" ht="28.5" customHeight="1">
      <c r="A255" s="347" t="e">
        <f>IF(N255="R","RECUPERAR",VLOOKUP(N255,#REF!,2,FALSE))</f>
        <v>#REF!</v>
      </c>
      <c r="B255" s="319" t="e">
        <f>IF(N255="R",VLOOKUP(O255,#REF!,2,FALSE),VLOOKUP(O255,#REF!,2,FALSE))</f>
        <v>#REF!</v>
      </c>
      <c r="C255" s="308"/>
      <c r="D255" s="318" t="s">
        <v>374</v>
      </c>
      <c r="E255" s="320"/>
      <c r="F255" s="310"/>
      <c r="G255" s="311"/>
      <c r="H255" s="311"/>
      <c r="I255" s="311"/>
      <c r="J255" s="311">
        <v>7.93</v>
      </c>
      <c r="K255" s="312"/>
      <c r="L255" s="312"/>
      <c r="M255" s="313"/>
      <c r="N255" s="348">
        <v>2</v>
      </c>
      <c r="O255" s="314">
        <v>1</v>
      </c>
      <c r="P255" s="315"/>
      <c r="Q255" s="314"/>
      <c r="R255" s="314"/>
      <c r="S255" s="314"/>
      <c r="T255" s="314"/>
      <c r="U255" s="314"/>
      <c r="V255" s="314"/>
      <c r="X255" s="317"/>
    </row>
    <row r="256" spans="1:24" s="394" customFormat="1" ht="28.5" customHeight="1">
      <c r="A256" s="382" t="e">
        <f>IF(N256="R","RECUPERAR",VLOOKUP(N256,#REF!,2,FALSE))</f>
        <v>#REF!</v>
      </c>
      <c r="B256" s="383" t="e">
        <f>IF(N256="R",VLOOKUP(O256,#REF!,2,FALSE),VLOOKUP(O256,#REF!,2,FALSE))</f>
        <v>#REF!</v>
      </c>
      <c r="C256" s="384"/>
      <c r="D256" s="385" t="s">
        <v>375</v>
      </c>
      <c r="E256" s="386"/>
      <c r="F256" s="387"/>
      <c r="G256" s="388"/>
      <c r="H256" s="388"/>
      <c r="I256" s="388"/>
      <c r="J256" s="388">
        <v>4.1100000000000003</v>
      </c>
      <c r="K256" s="389"/>
      <c r="L256" s="389"/>
      <c r="M256" s="390"/>
      <c r="N256" s="391">
        <v>2</v>
      </c>
      <c r="O256" s="392">
        <v>3</v>
      </c>
      <c r="P256" s="393"/>
      <c r="Q256" s="392"/>
      <c r="R256" s="392"/>
      <c r="S256" s="392"/>
      <c r="T256" s="392"/>
      <c r="U256" s="392"/>
      <c r="V256" s="392"/>
      <c r="X256" s="395"/>
    </row>
    <row r="257" spans="1:24" s="394" customFormat="1" ht="28.5" customHeight="1">
      <c r="A257" s="382" t="e">
        <f>IF(N257="R","RECUPERAR",VLOOKUP(N257,#REF!,2,FALSE))</f>
        <v>#REF!</v>
      </c>
      <c r="B257" s="383" t="e">
        <f>IF(N257="R",VLOOKUP(O257,#REF!,2,FALSE),VLOOKUP(O257,#REF!,2,FALSE))</f>
        <v>#REF!</v>
      </c>
      <c r="C257" s="384"/>
      <c r="D257" s="385" t="s">
        <v>376</v>
      </c>
      <c r="E257" s="386"/>
      <c r="F257" s="387"/>
      <c r="G257" s="388"/>
      <c r="H257" s="388"/>
      <c r="I257" s="388"/>
      <c r="J257" s="388">
        <v>4.76</v>
      </c>
      <c r="K257" s="389"/>
      <c r="L257" s="389"/>
      <c r="M257" s="390"/>
      <c r="N257" s="391">
        <v>2</v>
      </c>
      <c r="O257" s="392">
        <v>3</v>
      </c>
      <c r="P257" s="393"/>
      <c r="Q257" s="392"/>
      <c r="R257" s="392"/>
      <c r="S257" s="392"/>
      <c r="T257" s="392"/>
      <c r="U257" s="392"/>
      <c r="V257" s="392"/>
      <c r="X257" s="395"/>
    </row>
    <row r="258" spans="1:24" s="316" customFormat="1" ht="28.5" customHeight="1">
      <c r="A258" s="347" t="e">
        <f>IF(N258="R","RECUPERAR",VLOOKUP(N258,#REF!,2,FALSE))</f>
        <v>#REF!</v>
      </c>
      <c r="B258" s="319" t="e">
        <f>IF(N258="R",VLOOKUP(O258,#REF!,2,FALSE),VLOOKUP(O258,#REF!,2,FALSE))</f>
        <v>#REF!</v>
      </c>
      <c r="C258" s="308"/>
      <c r="D258" s="318" t="s">
        <v>378</v>
      </c>
      <c r="E258" s="311"/>
      <c r="F258" s="310"/>
      <c r="G258" s="311"/>
      <c r="H258" s="381"/>
      <c r="I258" s="311"/>
      <c r="J258" s="311">
        <v>98.28</v>
      </c>
      <c r="K258" s="312"/>
      <c r="L258" s="312"/>
      <c r="M258" s="313"/>
      <c r="N258" s="348">
        <v>3</v>
      </c>
      <c r="O258" s="314">
        <v>1</v>
      </c>
      <c r="P258" s="315"/>
      <c r="Q258" s="314"/>
      <c r="R258" s="314"/>
      <c r="S258" s="314"/>
      <c r="T258" s="314"/>
      <c r="U258" s="314"/>
      <c r="V258" s="314"/>
      <c r="X258" s="317"/>
    </row>
    <row r="259" spans="1:24" s="277" customFormat="1" ht="28.5" customHeight="1">
      <c r="A259" s="290" t="e">
        <f>IF(N259="R","RECUPERAR",VLOOKUP(N259,#REF!,2,FALSE))</f>
        <v>#REF!</v>
      </c>
      <c r="B259" s="291" t="s">
        <v>60</v>
      </c>
      <c r="C259" s="280"/>
      <c r="D259" s="292" t="s">
        <v>379</v>
      </c>
      <c r="E259" s="283"/>
      <c r="F259" s="282"/>
      <c r="G259" s="283"/>
      <c r="H259" s="294"/>
      <c r="I259" s="283"/>
      <c r="J259" s="283">
        <v>172.17</v>
      </c>
      <c r="K259" s="284"/>
      <c r="L259" s="284"/>
      <c r="M259" s="285"/>
      <c r="N259" s="286">
        <v>3</v>
      </c>
      <c r="O259" s="287" t="s">
        <v>60</v>
      </c>
      <c r="P259" s="276"/>
      <c r="Q259" s="287"/>
      <c r="R259" s="287"/>
      <c r="S259" s="287"/>
      <c r="T259" s="287"/>
      <c r="U259" s="287"/>
      <c r="V259" s="287"/>
      <c r="X259" s="288"/>
    </row>
    <row r="263" spans="1:24" ht="23.25">
      <c r="D263" s="380" t="s">
        <v>421</v>
      </c>
    </row>
    <row r="264" spans="1:24" s="2" customFormat="1" ht="23.25">
      <c r="B264" s="262"/>
      <c r="D264" s="397" t="s">
        <v>425</v>
      </c>
      <c r="N264" s="262"/>
    </row>
    <row r="265" spans="1:24" s="316" customFormat="1" ht="28.5" customHeight="1">
      <c r="A265" s="347" t="s">
        <v>321</v>
      </c>
      <c r="B265" s="319" t="s">
        <v>355</v>
      </c>
      <c r="C265" s="308"/>
      <c r="D265" s="318" t="s">
        <v>215</v>
      </c>
      <c r="E265" s="309"/>
      <c r="F265" s="310"/>
      <c r="G265" s="311"/>
      <c r="H265" s="311"/>
      <c r="I265" s="311">
        <f>0.04+(8/1000)</f>
        <v>4.8000000000000001E-2</v>
      </c>
      <c r="J265" s="311">
        <v>56.35</v>
      </c>
      <c r="K265" s="312">
        <f>J265*I265</f>
        <v>2.7048000000000001</v>
      </c>
      <c r="L265" s="312"/>
      <c r="M265" s="313"/>
      <c r="N265" s="348">
        <v>2</v>
      </c>
      <c r="O265" s="314">
        <v>1</v>
      </c>
      <c r="P265" s="315" t="s">
        <v>183</v>
      </c>
      <c r="Q265" s="314"/>
      <c r="R265" s="314"/>
      <c r="S265" s="314"/>
      <c r="T265" s="314"/>
      <c r="U265" s="314"/>
      <c r="V265" s="314"/>
      <c r="X265" s="317" t="s">
        <v>183</v>
      </c>
    </row>
    <row r="266" spans="1:24" s="316" customFormat="1" ht="23.25">
      <c r="A266" s="347" t="s">
        <v>321</v>
      </c>
      <c r="B266" s="319" t="s">
        <v>355</v>
      </c>
      <c r="C266" s="308"/>
      <c r="D266" s="318" t="s">
        <v>216</v>
      </c>
      <c r="E266" s="309"/>
      <c r="F266" s="310"/>
      <c r="G266" s="311"/>
      <c r="H266" s="311"/>
      <c r="I266" s="311">
        <f t="shared" ref="I266:I284" si="23">0.04+(8/1000)</f>
        <v>4.8000000000000001E-2</v>
      </c>
      <c r="J266" s="311">
        <v>55.75</v>
      </c>
      <c r="K266" s="312">
        <f t="shared" ref="K266:K284" si="24">J266*I266</f>
        <v>2.6760000000000002</v>
      </c>
      <c r="L266" s="312"/>
      <c r="M266" s="313"/>
      <c r="N266" s="348">
        <v>2</v>
      </c>
      <c r="O266" s="314">
        <v>1</v>
      </c>
      <c r="P266" s="315" t="s">
        <v>183</v>
      </c>
      <c r="Q266" s="314"/>
      <c r="R266" s="314"/>
      <c r="S266" s="314"/>
      <c r="T266" s="314"/>
      <c r="U266" s="314"/>
      <c r="V266" s="314"/>
      <c r="X266" s="317" t="s">
        <v>183</v>
      </c>
    </row>
    <row r="267" spans="1:24" s="316" customFormat="1" ht="28.5" customHeight="1">
      <c r="A267" s="347" t="s">
        <v>321</v>
      </c>
      <c r="B267" s="319" t="s">
        <v>355</v>
      </c>
      <c r="C267" s="308"/>
      <c r="D267" s="318" t="s">
        <v>217</v>
      </c>
      <c r="E267" s="309"/>
      <c r="F267" s="310"/>
      <c r="G267" s="311"/>
      <c r="H267" s="311"/>
      <c r="I267" s="311">
        <f t="shared" si="23"/>
        <v>4.8000000000000001E-2</v>
      </c>
      <c r="J267" s="311">
        <v>56.53</v>
      </c>
      <c r="K267" s="312">
        <f t="shared" si="24"/>
        <v>2.7134400000000003</v>
      </c>
      <c r="L267" s="312"/>
      <c r="M267" s="313"/>
      <c r="N267" s="348">
        <v>2</v>
      </c>
      <c r="O267" s="314">
        <v>1</v>
      </c>
      <c r="P267" s="315" t="s">
        <v>183</v>
      </c>
      <c r="Q267" s="314"/>
      <c r="R267" s="314"/>
      <c r="S267" s="314"/>
      <c r="T267" s="314"/>
      <c r="U267" s="314"/>
      <c r="V267" s="314"/>
      <c r="X267" s="317" t="s">
        <v>183</v>
      </c>
    </row>
    <row r="268" spans="1:24" s="316" customFormat="1" ht="28.5" customHeight="1">
      <c r="A268" s="347" t="s">
        <v>321</v>
      </c>
      <c r="B268" s="319" t="s">
        <v>355</v>
      </c>
      <c r="C268" s="308"/>
      <c r="D268" s="318" t="s">
        <v>218</v>
      </c>
      <c r="E268" s="309"/>
      <c r="F268" s="310"/>
      <c r="G268" s="311"/>
      <c r="H268" s="311"/>
      <c r="I268" s="311">
        <f t="shared" si="23"/>
        <v>4.8000000000000001E-2</v>
      </c>
      <c r="J268" s="311">
        <v>56.14</v>
      </c>
      <c r="K268" s="312">
        <f t="shared" si="24"/>
        <v>2.6947200000000002</v>
      </c>
      <c r="L268" s="312"/>
      <c r="M268" s="313"/>
      <c r="N268" s="348">
        <v>2</v>
      </c>
      <c r="O268" s="314">
        <v>1</v>
      </c>
      <c r="P268" s="315" t="s">
        <v>183</v>
      </c>
      <c r="Q268" s="314"/>
      <c r="R268" s="314"/>
      <c r="S268" s="314"/>
      <c r="T268" s="314"/>
      <c r="U268" s="314"/>
      <c r="V268" s="314"/>
      <c r="X268" s="317" t="s">
        <v>183</v>
      </c>
    </row>
    <row r="269" spans="1:24" s="316" customFormat="1" ht="28.5" customHeight="1">
      <c r="A269" s="347" t="s">
        <v>321</v>
      </c>
      <c r="B269" s="319" t="s">
        <v>355</v>
      </c>
      <c r="C269" s="308"/>
      <c r="D269" s="318" t="s">
        <v>219</v>
      </c>
      <c r="E269" s="309"/>
      <c r="F269" s="310"/>
      <c r="G269" s="311"/>
      <c r="H269" s="311"/>
      <c r="I269" s="311">
        <f t="shared" si="23"/>
        <v>4.8000000000000001E-2</v>
      </c>
      <c r="J269" s="311">
        <v>53.34</v>
      </c>
      <c r="K269" s="312">
        <f t="shared" si="24"/>
        <v>2.5603200000000004</v>
      </c>
      <c r="L269" s="312"/>
      <c r="M269" s="313"/>
      <c r="N269" s="348">
        <v>2</v>
      </c>
      <c r="O269" s="314">
        <v>1</v>
      </c>
      <c r="P269" s="315" t="s">
        <v>183</v>
      </c>
      <c r="Q269" s="314"/>
      <c r="R269" s="314"/>
      <c r="S269" s="314"/>
      <c r="T269" s="314"/>
      <c r="U269" s="314"/>
      <c r="V269" s="314"/>
      <c r="X269" s="317" t="s">
        <v>183</v>
      </c>
    </row>
    <row r="270" spans="1:24" s="316" customFormat="1" ht="28.5" customHeight="1">
      <c r="A270" s="347" t="s">
        <v>321</v>
      </c>
      <c r="B270" s="319" t="s">
        <v>355</v>
      </c>
      <c r="C270" s="308"/>
      <c r="D270" s="318" t="s">
        <v>220</v>
      </c>
      <c r="E270" s="309"/>
      <c r="F270" s="310"/>
      <c r="G270" s="311"/>
      <c r="H270" s="311"/>
      <c r="I270" s="311">
        <f t="shared" si="23"/>
        <v>4.8000000000000001E-2</v>
      </c>
      <c r="J270" s="311">
        <v>56.04</v>
      </c>
      <c r="K270" s="312">
        <f t="shared" si="24"/>
        <v>2.6899199999999999</v>
      </c>
      <c r="L270" s="312"/>
      <c r="M270" s="313"/>
      <c r="N270" s="348">
        <v>2</v>
      </c>
      <c r="O270" s="314">
        <v>1</v>
      </c>
      <c r="P270" s="315" t="s">
        <v>183</v>
      </c>
      <c r="Q270" s="314"/>
      <c r="R270" s="314"/>
      <c r="S270" s="314"/>
      <c r="T270" s="314"/>
      <c r="U270" s="314"/>
      <c r="V270" s="314"/>
      <c r="X270" s="317" t="s">
        <v>183</v>
      </c>
    </row>
    <row r="271" spans="1:24" s="316" customFormat="1" ht="28.5" customHeight="1">
      <c r="A271" s="347" t="s">
        <v>321</v>
      </c>
      <c r="B271" s="319" t="s">
        <v>355</v>
      </c>
      <c r="C271" s="308"/>
      <c r="D271" s="318" t="s">
        <v>221</v>
      </c>
      <c r="E271" s="320"/>
      <c r="F271" s="310"/>
      <c r="G271" s="311"/>
      <c r="H271" s="311"/>
      <c r="I271" s="311">
        <f t="shared" si="23"/>
        <v>4.8000000000000001E-2</v>
      </c>
      <c r="J271" s="311">
        <v>56.31</v>
      </c>
      <c r="K271" s="312">
        <f t="shared" si="24"/>
        <v>2.7028799999999999</v>
      </c>
      <c r="L271" s="312"/>
      <c r="M271" s="313"/>
      <c r="N271" s="348">
        <v>2</v>
      </c>
      <c r="O271" s="314">
        <v>1</v>
      </c>
      <c r="P271" s="315" t="s">
        <v>183</v>
      </c>
      <c r="Q271" s="314"/>
      <c r="R271" s="314"/>
      <c r="S271" s="314"/>
      <c r="T271" s="314"/>
      <c r="U271" s="314"/>
      <c r="V271" s="314"/>
      <c r="X271" s="317" t="s">
        <v>183</v>
      </c>
    </row>
    <row r="272" spans="1:24" s="316" customFormat="1" ht="28.5" customHeight="1">
      <c r="A272" s="347" t="s">
        <v>321</v>
      </c>
      <c r="B272" s="319" t="s">
        <v>355</v>
      </c>
      <c r="C272" s="308"/>
      <c r="D272" s="318" t="s">
        <v>222</v>
      </c>
      <c r="E272" s="320"/>
      <c r="F272" s="310"/>
      <c r="G272" s="311"/>
      <c r="H272" s="311"/>
      <c r="I272" s="311">
        <f t="shared" si="23"/>
        <v>4.8000000000000001E-2</v>
      </c>
      <c r="J272" s="311">
        <v>56.49</v>
      </c>
      <c r="K272" s="312">
        <f t="shared" si="24"/>
        <v>2.7115200000000002</v>
      </c>
      <c r="L272" s="312"/>
      <c r="M272" s="313"/>
      <c r="N272" s="348">
        <v>2</v>
      </c>
      <c r="O272" s="314">
        <v>1</v>
      </c>
      <c r="P272" s="315" t="s">
        <v>183</v>
      </c>
      <c r="Q272" s="314"/>
      <c r="R272" s="314"/>
      <c r="S272" s="314"/>
      <c r="T272" s="314"/>
      <c r="U272" s="314"/>
      <c r="V272" s="314"/>
      <c r="X272" s="317" t="s">
        <v>183</v>
      </c>
    </row>
    <row r="273" spans="1:24" s="316" customFormat="1" ht="28.5" customHeight="1">
      <c r="A273" s="347" t="s">
        <v>321</v>
      </c>
      <c r="B273" s="319" t="s">
        <v>355</v>
      </c>
      <c r="C273" s="308"/>
      <c r="D273" s="318" t="s">
        <v>308</v>
      </c>
      <c r="E273" s="311"/>
      <c r="F273" s="310"/>
      <c r="G273" s="311"/>
      <c r="H273" s="381"/>
      <c r="I273" s="311">
        <f t="shared" si="23"/>
        <v>4.8000000000000001E-2</v>
      </c>
      <c r="J273" s="311">
        <v>57.03</v>
      </c>
      <c r="K273" s="312">
        <f t="shared" si="24"/>
        <v>2.7374400000000003</v>
      </c>
      <c r="L273" s="312"/>
      <c r="M273" s="313"/>
      <c r="N273" s="348">
        <v>2</v>
      </c>
      <c r="O273" s="314">
        <v>1</v>
      </c>
      <c r="P273" s="315" t="s">
        <v>183</v>
      </c>
      <c r="Q273" s="314"/>
      <c r="R273" s="314"/>
      <c r="S273" s="314"/>
      <c r="T273" s="314"/>
      <c r="U273" s="314"/>
      <c r="V273" s="314"/>
      <c r="X273" s="317" t="s">
        <v>183</v>
      </c>
    </row>
    <row r="274" spans="1:24" s="316" customFormat="1" ht="28.5" customHeight="1">
      <c r="A274" s="347" t="s">
        <v>321</v>
      </c>
      <c r="B274" s="319" t="s">
        <v>355</v>
      </c>
      <c r="C274" s="308"/>
      <c r="D274" s="318" t="s">
        <v>307</v>
      </c>
      <c r="E274" s="311"/>
      <c r="F274" s="310"/>
      <c r="G274" s="311"/>
      <c r="H274" s="381"/>
      <c r="I274" s="311">
        <f t="shared" si="23"/>
        <v>4.8000000000000001E-2</v>
      </c>
      <c r="J274" s="311">
        <v>56.4</v>
      </c>
      <c r="K274" s="312">
        <f t="shared" si="24"/>
        <v>2.7071999999999998</v>
      </c>
      <c r="L274" s="312"/>
      <c r="M274" s="313"/>
      <c r="N274" s="348">
        <v>2</v>
      </c>
      <c r="O274" s="314">
        <v>1</v>
      </c>
      <c r="P274" s="315" t="s">
        <v>183</v>
      </c>
      <c r="Q274" s="314"/>
      <c r="R274" s="314"/>
      <c r="S274" s="314"/>
      <c r="T274" s="314"/>
      <c r="U274" s="314"/>
      <c r="V274" s="314"/>
      <c r="X274" s="317" t="s">
        <v>183</v>
      </c>
    </row>
    <row r="275" spans="1:24" s="316" customFormat="1" ht="28.5" customHeight="1">
      <c r="A275" s="347" t="s">
        <v>321</v>
      </c>
      <c r="B275" s="319" t="s">
        <v>355</v>
      </c>
      <c r="C275" s="308"/>
      <c r="D275" s="318" t="s">
        <v>306</v>
      </c>
      <c r="E275" s="320"/>
      <c r="F275" s="310"/>
      <c r="G275" s="311"/>
      <c r="H275" s="311"/>
      <c r="I275" s="311">
        <f t="shared" si="23"/>
        <v>4.8000000000000001E-2</v>
      </c>
      <c r="J275" s="311">
        <v>56.4</v>
      </c>
      <c r="K275" s="312">
        <f t="shared" si="24"/>
        <v>2.7071999999999998</v>
      </c>
      <c r="L275" s="312"/>
      <c r="M275" s="313"/>
      <c r="N275" s="348">
        <v>2</v>
      </c>
      <c r="O275" s="314">
        <v>1</v>
      </c>
      <c r="P275" s="315" t="s">
        <v>183</v>
      </c>
      <c r="Q275" s="314"/>
      <c r="R275" s="314"/>
      <c r="S275" s="314"/>
      <c r="T275" s="314"/>
      <c r="U275" s="314"/>
      <c r="V275" s="314"/>
      <c r="X275" s="317" t="s">
        <v>183</v>
      </c>
    </row>
    <row r="276" spans="1:24" s="316" customFormat="1" ht="28.5" customHeight="1">
      <c r="A276" s="347" t="s">
        <v>321</v>
      </c>
      <c r="B276" s="319" t="s">
        <v>355</v>
      </c>
      <c r="C276" s="308"/>
      <c r="D276" s="318" t="s">
        <v>223</v>
      </c>
      <c r="E276" s="311"/>
      <c r="F276" s="310"/>
      <c r="G276" s="311"/>
      <c r="H276" s="311"/>
      <c r="I276" s="311">
        <f t="shared" si="23"/>
        <v>4.8000000000000001E-2</v>
      </c>
      <c r="J276" s="311">
        <v>55.61</v>
      </c>
      <c r="K276" s="312">
        <f t="shared" si="24"/>
        <v>2.6692800000000001</v>
      </c>
      <c r="L276" s="312"/>
      <c r="M276" s="313"/>
      <c r="N276" s="348">
        <v>2</v>
      </c>
      <c r="O276" s="314">
        <v>1</v>
      </c>
      <c r="P276" s="315" t="s">
        <v>183</v>
      </c>
      <c r="Q276" s="314"/>
      <c r="R276" s="314"/>
      <c r="S276" s="314"/>
      <c r="T276" s="314"/>
      <c r="U276" s="314"/>
      <c r="V276" s="314"/>
      <c r="X276" s="317" t="s">
        <v>183</v>
      </c>
    </row>
    <row r="277" spans="1:24" s="316" customFormat="1" ht="28.5" customHeight="1">
      <c r="A277" s="347" t="s">
        <v>321</v>
      </c>
      <c r="B277" s="319" t="s">
        <v>355</v>
      </c>
      <c r="C277" s="308"/>
      <c r="D277" s="318" t="s">
        <v>366</v>
      </c>
      <c r="E277" s="311"/>
      <c r="F277" s="310"/>
      <c r="G277" s="311"/>
      <c r="H277" s="311"/>
      <c r="I277" s="311">
        <f t="shared" si="23"/>
        <v>4.8000000000000001E-2</v>
      </c>
      <c r="J277" s="311">
        <v>20.66</v>
      </c>
      <c r="K277" s="312">
        <f t="shared" si="24"/>
        <v>0.99168000000000001</v>
      </c>
      <c r="L277" s="312"/>
      <c r="M277" s="313"/>
      <c r="N277" s="348">
        <v>2</v>
      </c>
      <c r="O277" s="314">
        <v>1</v>
      </c>
      <c r="P277" s="315" t="s">
        <v>183</v>
      </c>
      <c r="Q277" s="314"/>
      <c r="R277" s="314"/>
      <c r="S277" s="314"/>
      <c r="T277" s="314"/>
      <c r="U277" s="314"/>
      <c r="V277" s="314"/>
      <c r="X277" s="317" t="s">
        <v>183</v>
      </c>
    </row>
    <row r="278" spans="1:24" s="316" customFormat="1" ht="28.5" customHeight="1">
      <c r="A278" s="347" t="s">
        <v>321</v>
      </c>
      <c r="B278" s="319" t="s">
        <v>355</v>
      </c>
      <c r="C278" s="308"/>
      <c r="D278" s="318" t="s">
        <v>367</v>
      </c>
      <c r="E278" s="320"/>
      <c r="F278" s="310"/>
      <c r="G278" s="311"/>
      <c r="H278" s="311"/>
      <c r="I278" s="311">
        <f t="shared" si="23"/>
        <v>4.8000000000000001E-2</v>
      </c>
      <c r="J278" s="311">
        <v>23.67</v>
      </c>
      <c r="K278" s="312">
        <f t="shared" si="24"/>
        <v>1.1361600000000001</v>
      </c>
      <c r="L278" s="312"/>
      <c r="M278" s="313"/>
      <c r="N278" s="348">
        <v>2</v>
      </c>
      <c r="O278" s="314">
        <v>1</v>
      </c>
      <c r="P278" s="315" t="s">
        <v>183</v>
      </c>
      <c r="Q278" s="314"/>
      <c r="R278" s="314"/>
      <c r="S278" s="314"/>
      <c r="T278" s="314"/>
      <c r="U278" s="314"/>
      <c r="V278" s="314"/>
      <c r="X278" s="317" t="s">
        <v>183</v>
      </c>
    </row>
    <row r="279" spans="1:24" s="316" customFormat="1" ht="28.5" customHeight="1">
      <c r="A279" s="347" t="s">
        <v>321</v>
      </c>
      <c r="B279" s="319" t="s">
        <v>355</v>
      </c>
      <c r="C279" s="308"/>
      <c r="D279" s="318" t="s">
        <v>368</v>
      </c>
      <c r="E279" s="311"/>
      <c r="F279" s="310"/>
      <c r="G279" s="311"/>
      <c r="H279" s="381"/>
      <c r="I279" s="311">
        <f t="shared" si="23"/>
        <v>4.8000000000000001E-2</v>
      </c>
      <c r="J279" s="311">
        <v>19.21</v>
      </c>
      <c r="K279" s="312">
        <f t="shared" si="24"/>
        <v>0.92208000000000001</v>
      </c>
      <c r="L279" s="312"/>
      <c r="M279" s="313"/>
      <c r="N279" s="348">
        <v>2</v>
      </c>
      <c r="O279" s="314">
        <v>1</v>
      </c>
      <c r="P279" s="315" t="s">
        <v>183</v>
      </c>
      <c r="Q279" s="314"/>
      <c r="R279" s="314"/>
      <c r="S279" s="314"/>
      <c r="T279" s="314"/>
      <c r="U279" s="314"/>
      <c r="V279" s="314"/>
      <c r="X279" s="317" t="s">
        <v>183</v>
      </c>
    </row>
    <row r="280" spans="1:24" s="316" customFormat="1" ht="28.5" customHeight="1">
      <c r="A280" s="347" t="s">
        <v>321</v>
      </c>
      <c r="B280" s="319" t="s">
        <v>355</v>
      </c>
      <c r="C280" s="308"/>
      <c r="D280" s="318" t="s">
        <v>369</v>
      </c>
      <c r="E280" s="320"/>
      <c r="F280" s="310"/>
      <c r="G280" s="311"/>
      <c r="H280" s="311"/>
      <c r="I280" s="311">
        <f t="shared" si="23"/>
        <v>4.8000000000000001E-2</v>
      </c>
      <c r="J280" s="311">
        <v>23.62</v>
      </c>
      <c r="K280" s="312">
        <f t="shared" si="24"/>
        <v>1.1337600000000001</v>
      </c>
      <c r="L280" s="312"/>
      <c r="M280" s="313"/>
      <c r="N280" s="348">
        <v>2</v>
      </c>
      <c r="O280" s="314">
        <v>1</v>
      </c>
      <c r="P280" s="315" t="s">
        <v>183</v>
      </c>
      <c r="Q280" s="314"/>
      <c r="R280" s="314"/>
      <c r="S280" s="314"/>
      <c r="T280" s="314"/>
      <c r="U280" s="314"/>
      <c r="V280" s="314"/>
      <c r="X280" s="317" t="s">
        <v>183</v>
      </c>
    </row>
    <row r="281" spans="1:24" s="316" customFormat="1" ht="28.5" customHeight="1">
      <c r="A281" s="347" t="s">
        <v>321</v>
      </c>
      <c r="B281" s="319" t="s">
        <v>355</v>
      </c>
      <c r="C281" s="308"/>
      <c r="D281" s="318" t="s">
        <v>372</v>
      </c>
      <c r="E281" s="311"/>
      <c r="F281" s="310"/>
      <c r="G281" s="311"/>
      <c r="H281" s="381"/>
      <c r="I281" s="311">
        <f t="shared" si="23"/>
        <v>4.8000000000000001E-2</v>
      </c>
      <c r="J281" s="311">
        <v>19.05</v>
      </c>
      <c r="K281" s="312">
        <f t="shared" si="24"/>
        <v>0.9144000000000001</v>
      </c>
      <c r="L281" s="312"/>
      <c r="M281" s="313"/>
      <c r="N281" s="348">
        <v>2</v>
      </c>
      <c r="O281" s="314">
        <v>1</v>
      </c>
      <c r="P281" s="315" t="s">
        <v>183</v>
      </c>
      <c r="Q281" s="314"/>
      <c r="R281" s="314"/>
      <c r="S281" s="314"/>
      <c r="T281" s="314"/>
      <c r="U281" s="314"/>
      <c r="V281" s="314"/>
      <c r="X281" s="317" t="s">
        <v>183</v>
      </c>
    </row>
    <row r="282" spans="1:24" s="316" customFormat="1" ht="28.5" customHeight="1">
      <c r="A282" s="347" t="s">
        <v>321</v>
      </c>
      <c r="B282" s="319" t="s">
        <v>355</v>
      </c>
      <c r="C282" s="308"/>
      <c r="D282" s="318" t="s">
        <v>309</v>
      </c>
      <c r="E282" s="309"/>
      <c r="F282" s="310"/>
      <c r="G282" s="311"/>
      <c r="H282" s="311"/>
      <c r="I282" s="311">
        <f t="shared" si="23"/>
        <v>4.8000000000000001E-2</v>
      </c>
      <c r="J282" s="311">
        <v>19.25</v>
      </c>
      <c r="K282" s="312">
        <f t="shared" si="24"/>
        <v>0.92400000000000004</v>
      </c>
      <c r="L282" s="312"/>
      <c r="M282" s="313"/>
      <c r="N282" s="348">
        <v>2</v>
      </c>
      <c r="O282" s="314">
        <v>1</v>
      </c>
      <c r="P282" s="315"/>
      <c r="Q282" s="314"/>
      <c r="R282" s="314"/>
      <c r="S282" s="314"/>
      <c r="T282" s="314"/>
      <c r="U282" s="314"/>
      <c r="V282" s="314"/>
      <c r="X282" s="317"/>
    </row>
    <row r="283" spans="1:24" s="316" customFormat="1" ht="28.5" customHeight="1">
      <c r="A283" s="347" t="s">
        <v>321</v>
      </c>
      <c r="B283" s="319" t="s">
        <v>355</v>
      </c>
      <c r="C283" s="308"/>
      <c r="D283" s="318" t="s">
        <v>374</v>
      </c>
      <c r="E283" s="320"/>
      <c r="F283" s="310"/>
      <c r="G283" s="311"/>
      <c r="H283" s="311"/>
      <c r="I283" s="311">
        <f t="shared" si="23"/>
        <v>4.8000000000000001E-2</v>
      </c>
      <c r="J283" s="311">
        <v>7.93</v>
      </c>
      <c r="K283" s="312">
        <f t="shared" si="24"/>
        <v>0.38063999999999998</v>
      </c>
      <c r="L283" s="312"/>
      <c r="M283" s="313"/>
      <c r="N283" s="348">
        <v>2</v>
      </c>
      <c r="O283" s="314">
        <v>1</v>
      </c>
      <c r="P283" s="315"/>
      <c r="Q283" s="314"/>
      <c r="R283" s="314"/>
      <c r="S283" s="314"/>
      <c r="T283" s="314"/>
      <c r="U283" s="314"/>
      <c r="V283" s="314"/>
      <c r="X283" s="317"/>
    </row>
    <row r="284" spans="1:24" s="316" customFormat="1" ht="28.5" customHeight="1">
      <c r="A284" s="347" t="s">
        <v>322</v>
      </c>
      <c r="B284" s="319" t="s">
        <v>355</v>
      </c>
      <c r="C284" s="308"/>
      <c r="D284" s="318" t="s">
        <v>378</v>
      </c>
      <c r="E284" s="311"/>
      <c r="F284" s="310"/>
      <c r="G284" s="311"/>
      <c r="H284" s="381"/>
      <c r="I284" s="311">
        <f t="shared" si="23"/>
        <v>4.8000000000000001E-2</v>
      </c>
      <c r="J284" s="311">
        <v>98.28</v>
      </c>
      <c r="K284" s="312">
        <f t="shared" si="24"/>
        <v>4.7174399999999999</v>
      </c>
      <c r="L284" s="312"/>
      <c r="M284" s="313"/>
      <c r="N284" s="348">
        <v>3</v>
      </c>
      <c r="O284" s="314">
        <v>1</v>
      </c>
      <c r="P284" s="315"/>
      <c r="Q284" s="314"/>
      <c r="R284" s="314"/>
      <c r="S284" s="314"/>
      <c r="T284" s="314"/>
      <c r="U284" s="314"/>
      <c r="V284" s="314"/>
      <c r="X284" s="317"/>
    </row>
    <row r="287" spans="1:24" ht="23.25">
      <c r="D287" s="380" t="s">
        <v>422</v>
      </c>
    </row>
    <row r="288" spans="1:24" s="394" customFormat="1" ht="28.5" customHeight="1">
      <c r="A288" s="382" t="s">
        <v>321</v>
      </c>
      <c r="B288" s="383" t="s">
        <v>321</v>
      </c>
      <c r="C288" s="384"/>
      <c r="D288" s="385" t="s">
        <v>370</v>
      </c>
      <c r="E288" s="386"/>
      <c r="F288" s="387"/>
      <c r="G288" s="388"/>
      <c r="H288" s="388"/>
      <c r="I288" s="388"/>
      <c r="J288" s="388">
        <f>2.71</f>
        <v>2.71</v>
      </c>
      <c r="K288" s="389"/>
      <c r="L288" s="389"/>
      <c r="M288" s="390"/>
      <c r="N288" s="391" t="s">
        <v>62</v>
      </c>
      <c r="O288" s="392">
        <v>2</v>
      </c>
      <c r="P288" s="393" t="s">
        <v>183</v>
      </c>
      <c r="Q288" s="392"/>
      <c r="R288" s="392"/>
      <c r="S288" s="392"/>
      <c r="T288" s="392"/>
      <c r="U288" s="392"/>
      <c r="V288" s="392"/>
      <c r="X288" s="395" t="s">
        <v>183</v>
      </c>
    </row>
    <row r="289" spans="1:24" s="394" customFormat="1" ht="28.5" customHeight="1">
      <c r="A289" s="382" t="s">
        <v>321</v>
      </c>
      <c r="B289" s="383" t="s">
        <v>321</v>
      </c>
      <c r="C289" s="384"/>
      <c r="D289" s="385" t="s">
        <v>371</v>
      </c>
      <c r="E289" s="386"/>
      <c r="F289" s="387"/>
      <c r="G289" s="388"/>
      <c r="H289" s="388"/>
      <c r="I289" s="388"/>
      <c r="J289" s="388">
        <f>2.81</f>
        <v>2.81</v>
      </c>
      <c r="K289" s="389"/>
      <c r="L289" s="389"/>
      <c r="M289" s="390"/>
      <c r="N289" s="391" t="s">
        <v>62</v>
      </c>
      <c r="O289" s="392">
        <v>2</v>
      </c>
      <c r="P289" s="393" t="s">
        <v>183</v>
      </c>
      <c r="Q289" s="392"/>
      <c r="R289" s="392"/>
      <c r="S289" s="392"/>
      <c r="T289" s="392"/>
      <c r="U289" s="392"/>
      <c r="V289" s="392"/>
      <c r="X289" s="395" t="s">
        <v>183</v>
      </c>
    </row>
    <row r="290" spans="1:24" s="394" customFormat="1" ht="28.5" customHeight="1">
      <c r="A290" s="382" t="s">
        <v>321</v>
      </c>
      <c r="B290" s="383" t="s">
        <v>356</v>
      </c>
      <c r="C290" s="384"/>
      <c r="D290" s="385" t="s">
        <v>373</v>
      </c>
      <c r="E290" s="396"/>
      <c r="F290" s="387"/>
      <c r="G290" s="388"/>
      <c r="H290" s="388"/>
      <c r="I290" s="388"/>
      <c r="J290" s="388">
        <v>38.479999999999997</v>
      </c>
      <c r="K290" s="389"/>
      <c r="L290" s="389"/>
      <c r="M290" s="390"/>
      <c r="N290" s="391">
        <v>2</v>
      </c>
      <c r="O290" s="392">
        <v>3</v>
      </c>
      <c r="P290" s="393"/>
      <c r="Q290" s="392"/>
      <c r="R290" s="392"/>
      <c r="S290" s="392"/>
      <c r="T290" s="392"/>
      <c r="U290" s="392"/>
      <c r="V290" s="392"/>
      <c r="X290" s="395"/>
    </row>
    <row r="291" spans="1:24" s="394" customFormat="1" ht="28.5" customHeight="1">
      <c r="A291" s="382" t="s">
        <v>321</v>
      </c>
      <c r="B291" s="383" t="s">
        <v>356</v>
      </c>
      <c r="C291" s="384"/>
      <c r="D291" s="385" t="s">
        <v>365</v>
      </c>
      <c r="E291" s="396"/>
      <c r="F291" s="387"/>
      <c r="G291" s="388"/>
      <c r="H291" s="388"/>
      <c r="I291" s="388"/>
      <c r="J291" s="388">
        <v>37.01</v>
      </c>
      <c r="K291" s="389"/>
      <c r="L291" s="389"/>
      <c r="M291" s="390"/>
      <c r="N291" s="391">
        <v>2</v>
      </c>
      <c r="O291" s="392">
        <v>3</v>
      </c>
      <c r="P291" s="393"/>
      <c r="Q291" s="392"/>
      <c r="R291" s="392"/>
      <c r="S291" s="392"/>
      <c r="T291" s="392"/>
      <c r="U291" s="392"/>
      <c r="V291" s="392"/>
      <c r="X291" s="395"/>
    </row>
    <row r="292" spans="1:24" s="394" customFormat="1" ht="28.5" customHeight="1">
      <c r="A292" s="382" t="s">
        <v>321</v>
      </c>
      <c r="B292" s="383" t="s">
        <v>356</v>
      </c>
      <c r="C292" s="384"/>
      <c r="D292" s="385" t="s">
        <v>375</v>
      </c>
      <c r="E292" s="386"/>
      <c r="F292" s="387"/>
      <c r="G292" s="388"/>
      <c r="H292" s="388"/>
      <c r="I292" s="388"/>
      <c r="J292" s="388">
        <v>4.1100000000000003</v>
      </c>
      <c r="K292" s="389"/>
      <c r="L292" s="389"/>
      <c r="M292" s="390"/>
      <c r="N292" s="391">
        <v>2</v>
      </c>
      <c r="O292" s="392">
        <v>3</v>
      </c>
      <c r="P292" s="393"/>
      <c r="Q292" s="392"/>
      <c r="R292" s="392"/>
      <c r="S292" s="392"/>
      <c r="T292" s="392"/>
      <c r="U292" s="392"/>
      <c r="V292" s="392"/>
      <c r="X292" s="395"/>
    </row>
    <row r="293" spans="1:24" s="394" customFormat="1" ht="28.5" customHeight="1">
      <c r="A293" s="382" t="s">
        <v>321</v>
      </c>
      <c r="B293" s="383" t="s">
        <v>356</v>
      </c>
      <c r="C293" s="384"/>
      <c r="D293" s="385" t="s">
        <v>376</v>
      </c>
      <c r="E293" s="386"/>
      <c r="F293" s="387"/>
      <c r="G293" s="388"/>
      <c r="H293" s="388"/>
      <c r="I293" s="388"/>
      <c r="J293" s="388">
        <v>4.76</v>
      </c>
      <c r="K293" s="389"/>
      <c r="L293" s="389"/>
      <c r="M293" s="390"/>
      <c r="N293" s="391">
        <v>2</v>
      </c>
      <c r="O293" s="392">
        <v>3</v>
      </c>
      <c r="P293" s="393"/>
      <c r="Q293" s="392"/>
      <c r="R293" s="392"/>
      <c r="S293" s="392"/>
      <c r="T293" s="392"/>
      <c r="U293" s="392"/>
      <c r="V293" s="392"/>
      <c r="X293" s="395"/>
    </row>
    <row r="296" spans="1:24" s="2" customFormat="1" ht="23.25">
      <c r="B296" s="262"/>
      <c r="D296" s="380" t="s">
        <v>423</v>
      </c>
      <c r="N296" s="262"/>
    </row>
    <row r="297" spans="1:24" s="277" customFormat="1" ht="28.5" customHeight="1">
      <c r="A297" s="290" t="e">
        <f>IF(N297="R","RECUPERAR",VLOOKUP(N297,#REF!,2,FALSE))</f>
        <v>#REF!</v>
      </c>
      <c r="B297" s="291" t="e">
        <f>IF(N297="R",VLOOKUP(O297,#REF!,2,FALSE),VLOOKUP(O297,#REF!,2,FALSE))</f>
        <v>#REF!</v>
      </c>
      <c r="C297" s="280"/>
      <c r="D297" s="292" t="s">
        <v>377</v>
      </c>
      <c r="E297" s="283"/>
      <c r="F297" s="282"/>
      <c r="G297" s="283"/>
      <c r="H297" s="295"/>
      <c r="I297" s="283"/>
      <c r="J297" s="283">
        <v>243.65</v>
      </c>
      <c r="K297" s="284"/>
      <c r="L297" s="284"/>
      <c r="M297" s="285"/>
      <c r="N297" s="286">
        <v>1</v>
      </c>
      <c r="O297" s="287">
        <v>1</v>
      </c>
      <c r="P297" s="276" t="s">
        <v>183</v>
      </c>
      <c r="Q297" s="287"/>
      <c r="R297" s="287"/>
      <c r="S297" s="287"/>
      <c r="T297" s="287"/>
      <c r="U297" s="287"/>
      <c r="V297" s="287"/>
      <c r="X297" s="288" t="str">
        <f>IF(C297="sinapi","ok",IF(C297="orse","ok",IF(P297="título","título",IF(P297="intertítulo","intertítulo",""))))</f>
        <v/>
      </c>
    </row>
    <row r="300" spans="1:24" s="2" customFormat="1" ht="23.25">
      <c r="B300" s="262"/>
      <c r="D300" s="380" t="s">
        <v>424</v>
      </c>
      <c r="N300" s="262"/>
    </row>
    <row r="301" spans="1:24" s="316" customFormat="1" ht="28.5" customHeight="1">
      <c r="A301" s="347" t="s">
        <v>321</v>
      </c>
      <c r="B301" s="319" t="s">
        <v>355</v>
      </c>
      <c r="C301" s="308"/>
      <c r="D301" s="318" t="s">
        <v>215</v>
      </c>
      <c r="E301" s="309"/>
      <c r="F301" s="310"/>
      <c r="G301" s="311"/>
      <c r="H301" s="311"/>
      <c r="I301" s="311"/>
      <c r="J301" s="311">
        <v>56.35</v>
      </c>
      <c r="K301" s="312"/>
      <c r="L301" s="312"/>
      <c r="M301" s="313"/>
      <c r="N301" s="348">
        <v>2</v>
      </c>
      <c r="O301" s="314">
        <v>1</v>
      </c>
      <c r="P301" s="315" t="s">
        <v>183</v>
      </c>
      <c r="Q301" s="314"/>
      <c r="R301" s="314"/>
      <c r="S301" s="314"/>
      <c r="T301" s="314"/>
      <c r="U301" s="314"/>
      <c r="V301" s="314"/>
      <c r="X301" s="317" t="s">
        <v>183</v>
      </c>
    </row>
    <row r="302" spans="1:24" s="316" customFormat="1" ht="23.25">
      <c r="A302" s="347" t="s">
        <v>321</v>
      </c>
      <c r="B302" s="319" t="s">
        <v>355</v>
      </c>
      <c r="C302" s="308"/>
      <c r="D302" s="318" t="s">
        <v>216</v>
      </c>
      <c r="E302" s="309"/>
      <c r="F302" s="310"/>
      <c r="G302" s="311"/>
      <c r="H302" s="311"/>
      <c r="I302" s="311"/>
      <c r="J302" s="311">
        <v>55.75</v>
      </c>
      <c r="K302" s="312"/>
      <c r="L302" s="312"/>
      <c r="M302" s="313"/>
      <c r="N302" s="348">
        <v>2</v>
      </c>
      <c r="O302" s="314">
        <v>1</v>
      </c>
      <c r="P302" s="315" t="s">
        <v>183</v>
      </c>
      <c r="Q302" s="314"/>
      <c r="R302" s="314"/>
      <c r="S302" s="314"/>
      <c r="T302" s="314"/>
      <c r="U302" s="314"/>
      <c r="V302" s="314"/>
      <c r="X302" s="317" t="s">
        <v>183</v>
      </c>
    </row>
    <row r="303" spans="1:24" s="316" customFormat="1" ht="28.5" customHeight="1">
      <c r="A303" s="347" t="s">
        <v>321</v>
      </c>
      <c r="B303" s="319" t="s">
        <v>355</v>
      </c>
      <c r="C303" s="308"/>
      <c r="D303" s="318" t="s">
        <v>217</v>
      </c>
      <c r="E303" s="309"/>
      <c r="F303" s="310"/>
      <c r="G303" s="311"/>
      <c r="H303" s="311"/>
      <c r="I303" s="311"/>
      <c r="J303" s="311">
        <v>56.53</v>
      </c>
      <c r="K303" s="312"/>
      <c r="L303" s="312"/>
      <c r="M303" s="313"/>
      <c r="N303" s="348">
        <v>2</v>
      </c>
      <c r="O303" s="314">
        <v>1</v>
      </c>
      <c r="P303" s="315" t="s">
        <v>183</v>
      </c>
      <c r="Q303" s="314"/>
      <c r="R303" s="314"/>
      <c r="S303" s="314"/>
      <c r="T303" s="314"/>
      <c r="U303" s="314"/>
      <c r="V303" s="314"/>
      <c r="X303" s="317" t="s">
        <v>183</v>
      </c>
    </row>
    <row r="304" spans="1:24" s="316" customFormat="1" ht="28.5" customHeight="1">
      <c r="A304" s="347" t="s">
        <v>321</v>
      </c>
      <c r="B304" s="319" t="s">
        <v>355</v>
      </c>
      <c r="C304" s="308"/>
      <c r="D304" s="318" t="s">
        <v>218</v>
      </c>
      <c r="E304" s="309"/>
      <c r="F304" s="310"/>
      <c r="G304" s="311"/>
      <c r="H304" s="311"/>
      <c r="I304" s="311"/>
      <c r="J304" s="311">
        <v>56.14</v>
      </c>
      <c r="K304" s="312"/>
      <c r="L304" s="312"/>
      <c r="M304" s="313"/>
      <c r="N304" s="348">
        <v>2</v>
      </c>
      <c r="O304" s="314">
        <v>1</v>
      </c>
      <c r="P304" s="315" t="s">
        <v>183</v>
      </c>
      <c r="Q304" s="314"/>
      <c r="R304" s="314"/>
      <c r="S304" s="314"/>
      <c r="T304" s="314"/>
      <c r="U304" s="314"/>
      <c r="V304" s="314"/>
      <c r="X304" s="317" t="s">
        <v>183</v>
      </c>
    </row>
    <row r="305" spans="1:24" s="316" customFormat="1" ht="28.5" customHeight="1">
      <c r="A305" s="347" t="s">
        <v>321</v>
      </c>
      <c r="B305" s="319" t="s">
        <v>355</v>
      </c>
      <c r="C305" s="308"/>
      <c r="D305" s="318" t="s">
        <v>219</v>
      </c>
      <c r="E305" s="309"/>
      <c r="F305" s="310"/>
      <c r="G305" s="311"/>
      <c r="H305" s="311"/>
      <c r="I305" s="311"/>
      <c r="J305" s="311">
        <v>53.34</v>
      </c>
      <c r="K305" s="312"/>
      <c r="L305" s="312"/>
      <c r="M305" s="313"/>
      <c r="N305" s="348">
        <v>2</v>
      </c>
      <c r="O305" s="314">
        <v>1</v>
      </c>
      <c r="P305" s="315" t="s">
        <v>183</v>
      </c>
      <c r="Q305" s="314"/>
      <c r="R305" s="314"/>
      <c r="S305" s="314"/>
      <c r="T305" s="314"/>
      <c r="U305" s="314"/>
      <c r="V305" s="314"/>
      <c r="X305" s="317" t="s">
        <v>183</v>
      </c>
    </row>
    <row r="306" spans="1:24" s="316" customFormat="1" ht="28.5" customHeight="1">
      <c r="A306" s="347" t="s">
        <v>321</v>
      </c>
      <c r="B306" s="319" t="s">
        <v>355</v>
      </c>
      <c r="C306" s="308"/>
      <c r="D306" s="318" t="s">
        <v>220</v>
      </c>
      <c r="E306" s="309"/>
      <c r="F306" s="310"/>
      <c r="G306" s="311"/>
      <c r="H306" s="311"/>
      <c r="I306" s="311"/>
      <c r="J306" s="311">
        <v>56.04</v>
      </c>
      <c r="K306" s="312"/>
      <c r="L306" s="312"/>
      <c r="M306" s="313"/>
      <c r="N306" s="348">
        <v>2</v>
      </c>
      <c r="O306" s="314">
        <v>1</v>
      </c>
      <c r="P306" s="315" t="s">
        <v>183</v>
      </c>
      <c r="Q306" s="314"/>
      <c r="R306" s="314"/>
      <c r="S306" s="314"/>
      <c r="T306" s="314"/>
      <c r="U306" s="314"/>
      <c r="V306" s="314"/>
      <c r="X306" s="317" t="s">
        <v>183</v>
      </c>
    </row>
    <row r="307" spans="1:24" s="316" customFormat="1" ht="28.5" customHeight="1">
      <c r="A307" s="347" t="s">
        <v>321</v>
      </c>
      <c r="B307" s="319" t="s">
        <v>355</v>
      </c>
      <c r="C307" s="308"/>
      <c r="D307" s="318" t="s">
        <v>221</v>
      </c>
      <c r="E307" s="320"/>
      <c r="F307" s="310"/>
      <c r="G307" s="311"/>
      <c r="H307" s="311"/>
      <c r="I307" s="311"/>
      <c r="J307" s="311">
        <v>56.31</v>
      </c>
      <c r="K307" s="312"/>
      <c r="L307" s="312"/>
      <c r="M307" s="313"/>
      <c r="N307" s="348">
        <v>2</v>
      </c>
      <c r="O307" s="314">
        <v>1</v>
      </c>
      <c r="P307" s="315" t="s">
        <v>183</v>
      </c>
      <c r="Q307" s="314"/>
      <c r="R307" s="314"/>
      <c r="S307" s="314"/>
      <c r="T307" s="314"/>
      <c r="U307" s="314"/>
      <c r="V307" s="314"/>
      <c r="X307" s="317" t="s">
        <v>183</v>
      </c>
    </row>
    <row r="308" spans="1:24" s="316" customFormat="1" ht="28.5" customHeight="1">
      <c r="A308" s="347" t="s">
        <v>321</v>
      </c>
      <c r="B308" s="319" t="s">
        <v>355</v>
      </c>
      <c r="C308" s="308"/>
      <c r="D308" s="318" t="s">
        <v>222</v>
      </c>
      <c r="E308" s="320"/>
      <c r="F308" s="310"/>
      <c r="G308" s="311"/>
      <c r="H308" s="311"/>
      <c r="I308" s="311"/>
      <c r="J308" s="311">
        <v>56.49</v>
      </c>
      <c r="K308" s="312"/>
      <c r="L308" s="312"/>
      <c r="M308" s="313"/>
      <c r="N308" s="348">
        <v>2</v>
      </c>
      <c r="O308" s="314">
        <v>1</v>
      </c>
      <c r="P308" s="315" t="s">
        <v>183</v>
      </c>
      <c r="Q308" s="314"/>
      <c r="R308" s="314"/>
      <c r="S308" s="314"/>
      <c r="T308" s="314"/>
      <c r="U308" s="314"/>
      <c r="V308" s="314"/>
      <c r="X308" s="317" t="s">
        <v>183</v>
      </c>
    </row>
    <row r="309" spans="1:24" s="316" customFormat="1" ht="28.5" customHeight="1">
      <c r="A309" s="347" t="s">
        <v>321</v>
      </c>
      <c r="B309" s="319" t="s">
        <v>355</v>
      </c>
      <c r="C309" s="308"/>
      <c r="D309" s="318" t="s">
        <v>308</v>
      </c>
      <c r="E309" s="311"/>
      <c r="F309" s="310"/>
      <c r="G309" s="311"/>
      <c r="H309" s="381"/>
      <c r="I309" s="311"/>
      <c r="J309" s="311">
        <v>57.03</v>
      </c>
      <c r="K309" s="312"/>
      <c r="L309" s="312"/>
      <c r="M309" s="313"/>
      <c r="N309" s="348">
        <v>2</v>
      </c>
      <c r="O309" s="314">
        <v>1</v>
      </c>
      <c r="P309" s="315" t="s">
        <v>183</v>
      </c>
      <c r="Q309" s="314"/>
      <c r="R309" s="314"/>
      <c r="S309" s="314"/>
      <c r="T309" s="314"/>
      <c r="U309" s="314"/>
      <c r="V309" s="314"/>
      <c r="X309" s="317" t="s">
        <v>183</v>
      </c>
    </row>
    <row r="310" spans="1:24" s="316" customFormat="1" ht="28.5" customHeight="1">
      <c r="A310" s="347" t="s">
        <v>321</v>
      </c>
      <c r="B310" s="319" t="s">
        <v>355</v>
      </c>
      <c r="C310" s="308"/>
      <c r="D310" s="318" t="s">
        <v>307</v>
      </c>
      <c r="E310" s="311"/>
      <c r="F310" s="310"/>
      <c r="G310" s="311"/>
      <c r="H310" s="381"/>
      <c r="I310" s="311"/>
      <c r="J310" s="311">
        <v>56.4</v>
      </c>
      <c r="K310" s="312"/>
      <c r="L310" s="312"/>
      <c r="M310" s="313"/>
      <c r="N310" s="348">
        <v>2</v>
      </c>
      <c r="O310" s="314">
        <v>1</v>
      </c>
      <c r="P310" s="315" t="s">
        <v>183</v>
      </c>
      <c r="Q310" s="314"/>
      <c r="R310" s="314"/>
      <c r="S310" s="314"/>
      <c r="T310" s="314"/>
      <c r="U310" s="314"/>
      <c r="V310" s="314"/>
      <c r="X310" s="317" t="s">
        <v>183</v>
      </c>
    </row>
    <row r="311" spans="1:24" s="316" customFormat="1" ht="28.5" customHeight="1">
      <c r="A311" s="347" t="s">
        <v>321</v>
      </c>
      <c r="B311" s="319" t="s">
        <v>355</v>
      </c>
      <c r="C311" s="308"/>
      <c r="D311" s="318" t="s">
        <v>306</v>
      </c>
      <c r="E311" s="320"/>
      <c r="F311" s="310"/>
      <c r="G311" s="311"/>
      <c r="H311" s="311"/>
      <c r="I311" s="311"/>
      <c r="J311" s="311">
        <v>56.4</v>
      </c>
      <c r="K311" s="312"/>
      <c r="L311" s="312"/>
      <c r="M311" s="313"/>
      <c r="N311" s="348">
        <v>2</v>
      </c>
      <c r="O311" s="314">
        <v>1</v>
      </c>
      <c r="P311" s="315" t="s">
        <v>183</v>
      </c>
      <c r="Q311" s="314"/>
      <c r="R311" s="314"/>
      <c r="S311" s="314"/>
      <c r="T311" s="314"/>
      <c r="U311" s="314"/>
      <c r="V311" s="314"/>
      <c r="X311" s="317" t="s">
        <v>183</v>
      </c>
    </row>
    <row r="312" spans="1:24" s="316" customFormat="1" ht="28.5" customHeight="1">
      <c r="A312" s="347" t="s">
        <v>321</v>
      </c>
      <c r="B312" s="319" t="s">
        <v>355</v>
      </c>
      <c r="C312" s="308"/>
      <c r="D312" s="318" t="s">
        <v>223</v>
      </c>
      <c r="E312" s="311"/>
      <c r="F312" s="310"/>
      <c r="G312" s="311"/>
      <c r="H312" s="311"/>
      <c r="I312" s="311"/>
      <c r="J312" s="311">
        <v>55.61</v>
      </c>
      <c r="K312" s="312"/>
      <c r="L312" s="312"/>
      <c r="M312" s="313"/>
      <c r="N312" s="348">
        <v>2</v>
      </c>
      <c r="O312" s="314">
        <v>1</v>
      </c>
      <c r="P312" s="315" t="s">
        <v>183</v>
      </c>
      <c r="Q312" s="314"/>
      <c r="R312" s="314"/>
      <c r="S312" s="314"/>
      <c r="T312" s="314"/>
      <c r="U312" s="314"/>
      <c r="V312" s="314"/>
      <c r="X312" s="317" t="s">
        <v>183</v>
      </c>
    </row>
    <row r="313" spans="1:24" s="316" customFormat="1" ht="28.5" customHeight="1">
      <c r="A313" s="347" t="s">
        <v>321</v>
      </c>
      <c r="B313" s="319" t="s">
        <v>355</v>
      </c>
      <c r="C313" s="308"/>
      <c r="D313" s="318" t="s">
        <v>366</v>
      </c>
      <c r="E313" s="311"/>
      <c r="F313" s="310"/>
      <c r="G313" s="311"/>
      <c r="H313" s="311"/>
      <c r="I313" s="311"/>
      <c r="J313" s="311">
        <v>20.66</v>
      </c>
      <c r="K313" s="312"/>
      <c r="L313" s="312"/>
      <c r="M313" s="313"/>
      <c r="N313" s="348">
        <v>2</v>
      </c>
      <c r="O313" s="314">
        <v>1</v>
      </c>
      <c r="P313" s="315" t="s">
        <v>183</v>
      </c>
      <c r="Q313" s="314"/>
      <c r="R313" s="314"/>
      <c r="S313" s="314"/>
      <c r="T313" s="314"/>
      <c r="U313" s="314"/>
      <c r="V313" s="314"/>
      <c r="X313" s="317" t="s">
        <v>183</v>
      </c>
    </row>
    <row r="314" spans="1:24" s="316" customFormat="1" ht="28.5" customHeight="1">
      <c r="A314" s="347" t="s">
        <v>321</v>
      </c>
      <c r="B314" s="319" t="s">
        <v>355</v>
      </c>
      <c r="C314" s="308"/>
      <c r="D314" s="318" t="s">
        <v>367</v>
      </c>
      <c r="E314" s="320"/>
      <c r="F314" s="310"/>
      <c r="G314" s="311"/>
      <c r="H314" s="311"/>
      <c r="I314" s="311"/>
      <c r="J314" s="311">
        <v>23.67</v>
      </c>
      <c r="K314" s="312"/>
      <c r="L314" s="312"/>
      <c r="M314" s="313"/>
      <c r="N314" s="348">
        <v>2</v>
      </c>
      <c r="O314" s="314">
        <v>1</v>
      </c>
      <c r="P314" s="315" t="s">
        <v>183</v>
      </c>
      <c r="Q314" s="314"/>
      <c r="R314" s="314"/>
      <c r="S314" s="314"/>
      <c r="T314" s="314"/>
      <c r="U314" s="314"/>
      <c r="V314" s="314"/>
      <c r="X314" s="317" t="s">
        <v>183</v>
      </c>
    </row>
    <row r="315" spans="1:24" s="316" customFormat="1" ht="28.5" customHeight="1">
      <c r="A315" s="347" t="s">
        <v>321</v>
      </c>
      <c r="B315" s="319" t="s">
        <v>355</v>
      </c>
      <c r="C315" s="308"/>
      <c r="D315" s="318" t="s">
        <v>368</v>
      </c>
      <c r="E315" s="311"/>
      <c r="F315" s="310"/>
      <c r="G315" s="311"/>
      <c r="H315" s="381"/>
      <c r="I315" s="311"/>
      <c r="J315" s="311">
        <v>19.21</v>
      </c>
      <c r="K315" s="312"/>
      <c r="L315" s="312"/>
      <c r="M315" s="313"/>
      <c r="N315" s="348">
        <v>2</v>
      </c>
      <c r="O315" s="314">
        <v>1</v>
      </c>
      <c r="P315" s="315" t="s">
        <v>183</v>
      </c>
      <c r="Q315" s="314"/>
      <c r="R315" s="314"/>
      <c r="S315" s="314"/>
      <c r="T315" s="314"/>
      <c r="U315" s="314"/>
      <c r="V315" s="314"/>
      <c r="X315" s="317" t="s">
        <v>183</v>
      </c>
    </row>
    <row r="316" spans="1:24" s="316" customFormat="1" ht="28.5" customHeight="1">
      <c r="A316" s="347" t="s">
        <v>321</v>
      </c>
      <c r="B316" s="319" t="s">
        <v>355</v>
      </c>
      <c r="C316" s="308"/>
      <c r="D316" s="318" t="s">
        <v>369</v>
      </c>
      <c r="E316" s="320"/>
      <c r="F316" s="310"/>
      <c r="G316" s="311"/>
      <c r="H316" s="311"/>
      <c r="I316" s="311"/>
      <c r="J316" s="311">
        <v>23.62</v>
      </c>
      <c r="K316" s="312"/>
      <c r="L316" s="312"/>
      <c r="M316" s="313"/>
      <c r="N316" s="348">
        <v>2</v>
      </c>
      <c r="O316" s="314">
        <v>1</v>
      </c>
      <c r="P316" s="315" t="s">
        <v>183</v>
      </c>
      <c r="Q316" s="314"/>
      <c r="R316" s="314"/>
      <c r="S316" s="314"/>
      <c r="T316" s="314"/>
      <c r="U316" s="314"/>
      <c r="V316" s="314"/>
      <c r="X316" s="317" t="s">
        <v>183</v>
      </c>
    </row>
    <row r="317" spans="1:24" s="316" customFormat="1" ht="28.5" customHeight="1">
      <c r="A317" s="347" t="s">
        <v>321</v>
      </c>
      <c r="B317" s="319" t="s">
        <v>355</v>
      </c>
      <c r="C317" s="308"/>
      <c r="D317" s="318" t="s">
        <v>372</v>
      </c>
      <c r="E317" s="311"/>
      <c r="F317" s="310"/>
      <c r="G317" s="311"/>
      <c r="H317" s="381"/>
      <c r="I317" s="311"/>
      <c r="J317" s="311">
        <v>19.05</v>
      </c>
      <c r="K317" s="312"/>
      <c r="L317" s="312"/>
      <c r="M317" s="313"/>
      <c r="N317" s="348">
        <v>2</v>
      </c>
      <c r="O317" s="314">
        <v>1</v>
      </c>
      <c r="P317" s="315" t="s">
        <v>183</v>
      </c>
      <c r="Q317" s="314"/>
      <c r="R317" s="314"/>
      <c r="S317" s="314"/>
      <c r="T317" s="314"/>
      <c r="U317" s="314"/>
      <c r="V317" s="314"/>
      <c r="X317" s="317" t="s">
        <v>183</v>
      </c>
    </row>
    <row r="318" spans="1:24" s="277" customFormat="1" ht="28.5" customHeight="1">
      <c r="A318" s="290" t="s">
        <v>320</v>
      </c>
      <c r="B318" s="291" t="s">
        <v>355</v>
      </c>
      <c r="C318" s="280"/>
      <c r="D318" s="292" t="s">
        <v>377</v>
      </c>
      <c r="E318" s="283"/>
      <c r="F318" s="282"/>
      <c r="G318" s="283"/>
      <c r="H318" s="295"/>
      <c r="I318" s="283"/>
      <c r="J318" s="283">
        <v>243.65</v>
      </c>
      <c r="K318" s="284"/>
      <c r="L318" s="284"/>
      <c r="M318" s="285"/>
      <c r="N318" s="286">
        <v>1</v>
      </c>
      <c r="O318" s="287">
        <v>1</v>
      </c>
      <c r="P318" s="276" t="s">
        <v>183</v>
      </c>
      <c r="Q318" s="287"/>
      <c r="R318" s="287"/>
      <c r="S318" s="287"/>
      <c r="T318" s="287"/>
      <c r="U318" s="287"/>
      <c r="V318" s="287"/>
      <c r="X318" s="288" t="s">
        <v>183</v>
      </c>
    </row>
    <row r="319" spans="1:24" s="316" customFormat="1" ht="28.5" customHeight="1">
      <c r="A319" s="347" t="s">
        <v>321</v>
      </c>
      <c r="B319" s="319" t="s">
        <v>355</v>
      </c>
      <c r="C319" s="308"/>
      <c r="D319" s="318" t="s">
        <v>309</v>
      </c>
      <c r="E319" s="309"/>
      <c r="F319" s="310"/>
      <c r="G319" s="311"/>
      <c r="H319" s="311"/>
      <c r="I319" s="311"/>
      <c r="J319" s="311">
        <v>19.25</v>
      </c>
      <c r="K319" s="312"/>
      <c r="L319" s="312"/>
      <c r="M319" s="313"/>
      <c r="N319" s="348">
        <v>2</v>
      </c>
      <c r="O319" s="314">
        <v>1</v>
      </c>
      <c r="P319" s="315"/>
      <c r="Q319" s="314"/>
      <c r="R319" s="314"/>
      <c r="S319" s="314"/>
      <c r="T319" s="314"/>
      <c r="U319" s="314"/>
      <c r="V319" s="314"/>
      <c r="X319" s="317"/>
    </row>
    <row r="320" spans="1:24" s="316" customFormat="1" ht="28.5" customHeight="1">
      <c r="A320" s="347" t="s">
        <v>321</v>
      </c>
      <c r="B320" s="319" t="s">
        <v>355</v>
      </c>
      <c r="C320" s="308"/>
      <c r="D320" s="318" t="s">
        <v>374</v>
      </c>
      <c r="E320" s="320"/>
      <c r="F320" s="310"/>
      <c r="G320" s="311"/>
      <c r="H320" s="311"/>
      <c r="I320" s="311"/>
      <c r="J320" s="311">
        <v>7.93</v>
      </c>
      <c r="K320" s="312"/>
      <c r="L320" s="312"/>
      <c r="M320" s="313"/>
      <c r="N320" s="348">
        <v>2</v>
      </c>
      <c r="O320" s="314">
        <v>1</v>
      </c>
      <c r="P320" s="315"/>
      <c r="Q320" s="314"/>
      <c r="R320" s="314"/>
      <c r="S320" s="314"/>
      <c r="T320" s="314"/>
      <c r="U320" s="314"/>
      <c r="V320" s="314"/>
      <c r="X320" s="317"/>
    </row>
    <row r="321" spans="1:24" s="316" customFormat="1" ht="28.5" customHeight="1">
      <c r="A321" s="347" t="s">
        <v>322</v>
      </c>
      <c r="B321" s="319" t="s">
        <v>355</v>
      </c>
      <c r="C321" s="308"/>
      <c r="D321" s="318" t="s">
        <v>378</v>
      </c>
      <c r="E321" s="311"/>
      <c r="F321" s="310"/>
      <c r="G321" s="311"/>
      <c r="H321" s="381"/>
      <c r="I321" s="311"/>
      <c r="J321" s="311">
        <v>98.28</v>
      </c>
      <c r="K321" s="312"/>
      <c r="L321" s="312"/>
      <c r="M321" s="313"/>
      <c r="N321" s="348">
        <v>3</v>
      </c>
      <c r="O321" s="314">
        <v>1</v>
      </c>
      <c r="P321" s="315"/>
      <c r="Q321" s="314"/>
      <c r="R321" s="314"/>
      <c r="S321" s="314"/>
      <c r="T321" s="314"/>
      <c r="U321" s="314"/>
      <c r="V321" s="314"/>
      <c r="X321" s="317"/>
    </row>
    <row r="324" spans="1:24" ht="23.25">
      <c r="D324" s="380" t="s">
        <v>428</v>
      </c>
    </row>
    <row r="325" spans="1:24" s="394" customFormat="1" ht="28.5" customHeight="1">
      <c r="A325" s="382" t="s">
        <v>321</v>
      </c>
      <c r="B325" s="383" t="s">
        <v>426</v>
      </c>
      <c r="C325" s="384"/>
      <c r="D325" s="385" t="s">
        <v>370</v>
      </c>
      <c r="E325" s="386"/>
      <c r="F325" s="387"/>
      <c r="G325" s="388"/>
      <c r="H325" s="388"/>
      <c r="I325" s="388"/>
      <c r="J325" s="388">
        <f>2.71</f>
        <v>2.71</v>
      </c>
      <c r="K325" s="389"/>
      <c r="L325" s="389"/>
      <c r="M325" s="390"/>
      <c r="N325" s="391" t="s">
        <v>62</v>
      </c>
      <c r="O325" s="392">
        <v>2</v>
      </c>
      <c r="P325" s="393" t="s">
        <v>183</v>
      </c>
      <c r="Q325" s="392"/>
      <c r="R325" s="392"/>
      <c r="S325" s="392"/>
      <c r="T325" s="392"/>
      <c r="U325" s="392"/>
      <c r="V325" s="392"/>
      <c r="X325" s="395" t="s">
        <v>183</v>
      </c>
    </row>
    <row r="326" spans="1:24" s="394" customFormat="1" ht="28.5" customHeight="1">
      <c r="A326" s="382" t="s">
        <v>321</v>
      </c>
      <c r="B326" s="383" t="s">
        <v>426</v>
      </c>
      <c r="C326" s="384"/>
      <c r="D326" s="385" t="s">
        <v>371</v>
      </c>
      <c r="E326" s="386"/>
      <c r="F326" s="387"/>
      <c r="G326" s="388"/>
      <c r="H326" s="388"/>
      <c r="I326" s="388"/>
      <c r="J326" s="388">
        <f>2.81</f>
        <v>2.81</v>
      </c>
      <c r="K326" s="389"/>
      <c r="L326" s="389"/>
      <c r="M326" s="390"/>
      <c r="N326" s="391" t="s">
        <v>62</v>
      </c>
      <c r="O326" s="392">
        <v>2</v>
      </c>
      <c r="P326" s="393" t="s">
        <v>183</v>
      </c>
      <c r="Q326" s="392"/>
      <c r="R326" s="392"/>
      <c r="S326" s="392"/>
      <c r="T326" s="392"/>
      <c r="U326" s="392"/>
      <c r="V326" s="392"/>
      <c r="X326" s="395" t="s">
        <v>183</v>
      </c>
    </row>
    <row r="329" spans="1:24" s="2" customFormat="1" ht="23.25">
      <c r="B329" s="262"/>
      <c r="D329" s="380" t="s">
        <v>427</v>
      </c>
      <c r="N329" s="262"/>
    </row>
    <row r="330" spans="1:24" s="394" customFormat="1" ht="28.5" customHeight="1">
      <c r="A330" s="382" t="s">
        <v>321</v>
      </c>
      <c r="B330" s="383" t="s">
        <v>356</v>
      </c>
      <c r="C330" s="384"/>
      <c r="D330" s="385" t="s">
        <v>373</v>
      </c>
      <c r="E330" s="396"/>
      <c r="F330" s="387"/>
      <c r="G330" s="388"/>
      <c r="H330" s="388"/>
      <c r="I330" s="388"/>
      <c r="J330" s="388">
        <v>38.479999999999997</v>
      </c>
      <c r="K330" s="389"/>
      <c r="L330" s="389"/>
      <c r="M330" s="390"/>
      <c r="N330" s="391">
        <v>2</v>
      </c>
      <c r="O330" s="392">
        <v>3</v>
      </c>
      <c r="P330" s="393"/>
      <c r="Q330" s="392"/>
      <c r="R330" s="392"/>
      <c r="S330" s="392"/>
      <c r="T330" s="392"/>
      <c r="U330" s="392"/>
      <c r="V330" s="392"/>
      <c r="X330" s="395"/>
    </row>
    <row r="331" spans="1:24" s="394" customFormat="1" ht="28.5" customHeight="1">
      <c r="A331" s="382" t="s">
        <v>321</v>
      </c>
      <c r="B331" s="383" t="s">
        <v>356</v>
      </c>
      <c r="C331" s="384"/>
      <c r="D331" s="385" t="s">
        <v>365</v>
      </c>
      <c r="E331" s="396"/>
      <c r="F331" s="387"/>
      <c r="G331" s="388"/>
      <c r="H331" s="388"/>
      <c r="I331" s="388"/>
      <c r="J331" s="388">
        <v>37.01</v>
      </c>
      <c r="K331" s="389"/>
      <c r="L331" s="389"/>
      <c r="M331" s="390"/>
      <c r="N331" s="391">
        <v>2</v>
      </c>
      <c r="O331" s="392">
        <v>3</v>
      </c>
      <c r="P331" s="393"/>
      <c r="Q331" s="392"/>
      <c r="R331" s="392"/>
      <c r="S331" s="392"/>
      <c r="T331" s="392"/>
      <c r="U331" s="392"/>
      <c r="V331" s="392"/>
      <c r="X331" s="395"/>
    </row>
    <row r="332" spans="1:24" s="394" customFormat="1" ht="28.5" customHeight="1">
      <c r="A332" s="382" t="s">
        <v>321</v>
      </c>
      <c r="B332" s="383" t="s">
        <v>356</v>
      </c>
      <c r="C332" s="384"/>
      <c r="D332" s="385" t="s">
        <v>375</v>
      </c>
      <c r="E332" s="386"/>
      <c r="F332" s="387"/>
      <c r="G332" s="388"/>
      <c r="H332" s="388"/>
      <c r="I332" s="388"/>
      <c r="J332" s="388">
        <v>4.1100000000000003</v>
      </c>
      <c r="K332" s="389"/>
      <c r="L332" s="389"/>
      <c r="M332" s="390"/>
      <c r="N332" s="391">
        <v>2</v>
      </c>
      <c r="O332" s="392">
        <v>3</v>
      </c>
      <c r="P332" s="393"/>
      <c r="Q332" s="392"/>
      <c r="R332" s="392"/>
      <c r="S332" s="392"/>
      <c r="T332" s="392"/>
      <c r="U332" s="392"/>
      <c r="V332" s="392"/>
      <c r="X332" s="395"/>
    </row>
    <row r="333" spans="1:24" s="394" customFormat="1" ht="28.5" customHeight="1">
      <c r="A333" s="382" t="s">
        <v>321</v>
      </c>
      <c r="B333" s="383" t="s">
        <v>356</v>
      </c>
      <c r="C333" s="384"/>
      <c r="D333" s="385" t="s">
        <v>376</v>
      </c>
      <c r="E333" s="386"/>
      <c r="F333" s="387"/>
      <c r="G333" s="388"/>
      <c r="H333" s="388"/>
      <c r="I333" s="388"/>
      <c r="J333" s="388">
        <v>4.76</v>
      </c>
      <c r="K333" s="389"/>
      <c r="L333" s="389"/>
      <c r="M333" s="390"/>
      <c r="N333" s="391">
        <v>2</v>
      </c>
      <c r="O333" s="392">
        <v>3</v>
      </c>
      <c r="P333" s="393"/>
      <c r="Q333" s="392"/>
      <c r="R333" s="392"/>
      <c r="S333" s="392"/>
      <c r="T333" s="392"/>
      <c r="U333" s="392"/>
      <c r="V333" s="392"/>
      <c r="X333" s="395"/>
    </row>
    <row r="336" spans="1:24" s="2" customFormat="1" ht="23.25">
      <c r="B336" s="262"/>
      <c r="D336" s="380" t="s">
        <v>322</v>
      </c>
      <c r="N336" s="262"/>
    </row>
    <row r="337" spans="1:24" s="316" customFormat="1" ht="28.5" customHeight="1">
      <c r="A337" s="347" t="s">
        <v>321</v>
      </c>
      <c r="B337" s="319" t="s">
        <v>355</v>
      </c>
      <c r="C337" s="308"/>
      <c r="D337" s="318" t="s">
        <v>215</v>
      </c>
      <c r="E337" s="309"/>
      <c r="F337" s="310"/>
      <c r="G337" s="311"/>
      <c r="H337" s="311"/>
      <c r="I337" s="311"/>
      <c r="J337" s="311">
        <v>56.35</v>
      </c>
      <c r="K337" s="312"/>
      <c r="L337" s="312"/>
      <c r="M337" s="313"/>
      <c r="N337" s="348">
        <v>2</v>
      </c>
      <c r="O337" s="314">
        <v>1</v>
      </c>
      <c r="P337" s="315" t="s">
        <v>183</v>
      </c>
      <c r="Q337" s="314"/>
      <c r="R337" s="314"/>
      <c r="S337" s="314"/>
      <c r="T337" s="314"/>
      <c r="U337" s="314"/>
      <c r="V337" s="314"/>
      <c r="X337" s="317" t="s">
        <v>183</v>
      </c>
    </row>
    <row r="338" spans="1:24" s="316" customFormat="1" ht="23.25">
      <c r="A338" s="347" t="s">
        <v>321</v>
      </c>
      <c r="B338" s="319" t="s">
        <v>355</v>
      </c>
      <c r="C338" s="308"/>
      <c r="D338" s="318" t="s">
        <v>216</v>
      </c>
      <c r="E338" s="309"/>
      <c r="F338" s="310"/>
      <c r="G338" s="311"/>
      <c r="H338" s="311"/>
      <c r="I338" s="311"/>
      <c r="J338" s="311">
        <v>55.75</v>
      </c>
      <c r="K338" s="312"/>
      <c r="L338" s="312"/>
      <c r="M338" s="313"/>
      <c r="N338" s="348">
        <v>2</v>
      </c>
      <c r="O338" s="314">
        <v>1</v>
      </c>
      <c r="P338" s="315" t="s">
        <v>183</v>
      </c>
      <c r="Q338" s="314"/>
      <c r="R338" s="314"/>
      <c r="S338" s="314"/>
      <c r="T338" s="314"/>
      <c r="U338" s="314"/>
      <c r="V338" s="314"/>
      <c r="X338" s="317" t="s">
        <v>183</v>
      </c>
    </row>
    <row r="339" spans="1:24" s="316" customFormat="1" ht="28.5" customHeight="1">
      <c r="A339" s="347" t="s">
        <v>321</v>
      </c>
      <c r="B339" s="319" t="s">
        <v>355</v>
      </c>
      <c r="C339" s="308"/>
      <c r="D339" s="318" t="s">
        <v>217</v>
      </c>
      <c r="E339" s="309"/>
      <c r="F339" s="310"/>
      <c r="G339" s="311"/>
      <c r="H339" s="311"/>
      <c r="I339" s="311"/>
      <c r="J339" s="311">
        <v>56.53</v>
      </c>
      <c r="K339" s="312"/>
      <c r="L339" s="312"/>
      <c r="M339" s="313"/>
      <c r="N339" s="348">
        <v>2</v>
      </c>
      <c r="O339" s="314">
        <v>1</v>
      </c>
      <c r="P339" s="315" t="s">
        <v>183</v>
      </c>
      <c r="Q339" s="314"/>
      <c r="R339" s="314"/>
      <c r="S339" s="314"/>
      <c r="T339" s="314"/>
      <c r="U339" s="314"/>
      <c r="V339" s="314"/>
      <c r="X339" s="317" t="s">
        <v>183</v>
      </c>
    </row>
    <row r="340" spans="1:24" s="316" customFormat="1" ht="28.5" customHeight="1">
      <c r="A340" s="347" t="s">
        <v>321</v>
      </c>
      <c r="B340" s="319" t="s">
        <v>355</v>
      </c>
      <c r="C340" s="308"/>
      <c r="D340" s="318" t="s">
        <v>218</v>
      </c>
      <c r="E340" s="309"/>
      <c r="F340" s="310"/>
      <c r="G340" s="311"/>
      <c r="H340" s="311"/>
      <c r="I340" s="311"/>
      <c r="J340" s="311">
        <v>56.14</v>
      </c>
      <c r="K340" s="312"/>
      <c r="L340" s="312"/>
      <c r="M340" s="313"/>
      <c r="N340" s="348">
        <v>2</v>
      </c>
      <c r="O340" s="314">
        <v>1</v>
      </c>
      <c r="P340" s="315" t="s">
        <v>183</v>
      </c>
      <c r="Q340" s="314"/>
      <c r="R340" s="314"/>
      <c r="S340" s="314"/>
      <c r="T340" s="314"/>
      <c r="U340" s="314"/>
      <c r="V340" s="314"/>
      <c r="X340" s="317" t="s">
        <v>183</v>
      </c>
    </row>
    <row r="341" spans="1:24" s="316" customFormat="1" ht="28.5" customHeight="1">
      <c r="A341" s="347" t="s">
        <v>321</v>
      </c>
      <c r="B341" s="319" t="s">
        <v>355</v>
      </c>
      <c r="C341" s="308"/>
      <c r="D341" s="318" t="s">
        <v>219</v>
      </c>
      <c r="E341" s="309"/>
      <c r="F341" s="310"/>
      <c r="G341" s="311"/>
      <c r="H341" s="311"/>
      <c r="I341" s="311"/>
      <c r="J341" s="311">
        <v>53.34</v>
      </c>
      <c r="K341" s="312"/>
      <c r="L341" s="312"/>
      <c r="M341" s="313"/>
      <c r="N341" s="348">
        <v>2</v>
      </c>
      <c r="O341" s="314">
        <v>1</v>
      </c>
      <c r="P341" s="315" t="s">
        <v>183</v>
      </c>
      <c r="Q341" s="314"/>
      <c r="R341" s="314"/>
      <c r="S341" s="314"/>
      <c r="T341" s="314"/>
      <c r="U341" s="314"/>
      <c r="V341" s="314"/>
      <c r="X341" s="317" t="s">
        <v>183</v>
      </c>
    </row>
    <row r="342" spans="1:24" s="316" customFormat="1" ht="28.5" customHeight="1">
      <c r="A342" s="347" t="s">
        <v>321</v>
      </c>
      <c r="B342" s="319" t="s">
        <v>355</v>
      </c>
      <c r="C342" s="308"/>
      <c r="D342" s="318" t="s">
        <v>220</v>
      </c>
      <c r="E342" s="309"/>
      <c r="F342" s="310"/>
      <c r="G342" s="311"/>
      <c r="H342" s="311"/>
      <c r="I342" s="311"/>
      <c r="J342" s="311">
        <v>56.04</v>
      </c>
      <c r="K342" s="312"/>
      <c r="L342" s="312"/>
      <c r="M342" s="313"/>
      <c r="N342" s="348">
        <v>2</v>
      </c>
      <c r="O342" s="314">
        <v>1</v>
      </c>
      <c r="P342" s="315" t="s">
        <v>183</v>
      </c>
      <c r="Q342" s="314"/>
      <c r="R342" s="314"/>
      <c r="S342" s="314"/>
      <c r="T342" s="314"/>
      <c r="U342" s="314"/>
      <c r="V342" s="314"/>
      <c r="X342" s="317" t="s">
        <v>183</v>
      </c>
    </row>
    <row r="343" spans="1:24" s="316" customFormat="1" ht="28.5" customHeight="1">
      <c r="A343" s="347" t="s">
        <v>321</v>
      </c>
      <c r="B343" s="319" t="s">
        <v>355</v>
      </c>
      <c r="C343" s="308"/>
      <c r="D343" s="318" t="s">
        <v>221</v>
      </c>
      <c r="E343" s="320"/>
      <c r="F343" s="310"/>
      <c r="G343" s="311"/>
      <c r="H343" s="311"/>
      <c r="I343" s="311"/>
      <c r="J343" s="311">
        <v>56.31</v>
      </c>
      <c r="K343" s="312"/>
      <c r="L343" s="312"/>
      <c r="M343" s="313"/>
      <c r="N343" s="348">
        <v>2</v>
      </c>
      <c r="O343" s="314">
        <v>1</v>
      </c>
      <c r="P343" s="315" t="s">
        <v>183</v>
      </c>
      <c r="Q343" s="314"/>
      <c r="R343" s="314"/>
      <c r="S343" s="314"/>
      <c r="T343" s="314"/>
      <c r="U343" s="314"/>
      <c r="V343" s="314"/>
      <c r="X343" s="317" t="s">
        <v>183</v>
      </c>
    </row>
    <row r="344" spans="1:24" s="316" customFormat="1" ht="28.5" customHeight="1">
      <c r="A344" s="347" t="s">
        <v>321</v>
      </c>
      <c r="B344" s="319" t="s">
        <v>355</v>
      </c>
      <c r="C344" s="308"/>
      <c r="D344" s="318" t="s">
        <v>222</v>
      </c>
      <c r="E344" s="320"/>
      <c r="F344" s="310"/>
      <c r="G344" s="311"/>
      <c r="H344" s="311"/>
      <c r="I344" s="311"/>
      <c r="J344" s="311">
        <v>56.49</v>
      </c>
      <c r="K344" s="312"/>
      <c r="L344" s="312"/>
      <c r="M344" s="313"/>
      <c r="N344" s="348">
        <v>2</v>
      </c>
      <c r="O344" s="314">
        <v>1</v>
      </c>
      <c r="P344" s="315" t="s">
        <v>183</v>
      </c>
      <c r="Q344" s="314"/>
      <c r="R344" s="314"/>
      <c r="S344" s="314"/>
      <c r="T344" s="314"/>
      <c r="U344" s="314"/>
      <c r="V344" s="314"/>
      <c r="X344" s="317" t="s">
        <v>183</v>
      </c>
    </row>
    <row r="345" spans="1:24" s="316" customFormat="1" ht="28.5" customHeight="1">
      <c r="A345" s="347" t="s">
        <v>321</v>
      </c>
      <c r="B345" s="319" t="s">
        <v>355</v>
      </c>
      <c r="C345" s="308"/>
      <c r="D345" s="318" t="s">
        <v>308</v>
      </c>
      <c r="E345" s="311"/>
      <c r="F345" s="310"/>
      <c r="G345" s="311"/>
      <c r="H345" s="381"/>
      <c r="I345" s="311"/>
      <c r="J345" s="311">
        <v>57.03</v>
      </c>
      <c r="K345" s="312"/>
      <c r="L345" s="312"/>
      <c r="M345" s="313"/>
      <c r="N345" s="348">
        <v>2</v>
      </c>
      <c r="O345" s="314">
        <v>1</v>
      </c>
      <c r="P345" s="315" t="s">
        <v>183</v>
      </c>
      <c r="Q345" s="314"/>
      <c r="R345" s="314"/>
      <c r="S345" s="314"/>
      <c r="T345" s="314"/>
      <c r="U345" s="314"/>
      <c r="V345" s="314"/>
      <c r="X345" s="317" t="s">
        <v>183</v>
      </c>
    </row>
    <row r="346" spans="1:24" s="316" customFormat="1" ht="28.5" customHeight="1">
      <c r="A346" s="347" t="s">
        <v>321</v>
      </c>
      <c r="B346" s="319" t="s">
        <v>355</v>
      </c>
      <c r="C346" s="308"/>
      <c r="D346" s="318" t="s">
        <v>307</v>
      </c>
      <c r="E346" s="311"/>
      <c r="F346" s="310"/>
      <c r="G346" s="311"/>
      <c r="H346" s="381"/>
      <c r="I346" s="311"/>
      <c r="J346" s="311">
        <v>56.4</v>
      </c>
      <c r="K346" s="312"/>
      <c r="L346" s="312"/>
      <c r="M346" s="313"/>
      <c r="N346" s="348">
        <v>2</v>
      </c>
      <c r="O346" s="314">
        <v>1</v>
      </c>
      <c r="P346" s="315" t="s">
        <v>183</v>
      </c>
      <c r="Q346" s="314"/>
      <c r="R346" s="314"/>
      <c r="S346" s="314"/>
      <c r="T346" s="314"/>
      <c r="U346" s="314"/>
      <c r="V346" s="314"/>
      <c r="X346" s="317" t="s">
        <v>183</v>
      </c>
    </row>
    <row r="347" spans="1:24" s="316" customFormat="1" ht="28.5" customHeight="1">
      <c r="A347" s="347" t="s">
        <v>321</v>
      </c>
      <c r="B347" s="319" t="s">
        <v>355</v>
      </c>
      <c r="C347" s="308"/>
      <c r="D347" s="318" t="s">
        <v>306</v>
      </c>
      <c r="E347" s="320"/>
      <c r="F347" s="310"/>
      <c r="G347" s="311"/>
      <c r="H347" s="311"/>
      <c r="I347" s="311"/>
      <c r="J347" s="311">
        <v>56.4</v>
      </c>
      <c r="K347" s="312"/>
      <c r="L347" s="312"/>
      <c r="M347" s="313"/>
      <c r="N347" s="348">
        <v>2</v>
      </c>
      <c r="O347" s="314">
        <v>1</v>
      </c>
      <c r="P347" s="315" t="s">
        <v>183</v>
      </c>
      <c r="Q347" s="314"/>
      <c r="R347" s="314"/>
      <c r="S347" s="314"/>
      <c r="T347" s="314"/>
      <c r="U347" s="314"/>
      <c r="V347" s="314"/>
      <c r="X347" s="317" t="s">
        <v>183</v>
      </c>
    </row>
    <row r="348" spans="1:24" s="316" customFormat="1" ht="28.5" customHeight="1">
      <c r="A348" s="347" t="s">
        <v>321</v>
      </c>
      <c r="B348" s="319" t="s">
        <v>355</v>
      </c>
      <c r="C348" s="308"/>
      <c r="D348" s="318" t="s">
        <v>223</v>
      </c>
      <c r="E348" s="311"/>
      <c r="F348" s="310"/>
      <c r="G348" s="311"/>
      <c r="H348" s="311"/>
      <c r="I348" s="311"/>
      <c r="J348" s="311">
        <v>55.61</v>
      </c>
      <c r="K348" s="312"/>
      <c r="L348" s="312"/>
      <c r="M348" s="313"/>
      <c r="N348" s="348">
        <v>2</v>
      </c>
      <c r="O348" s="314">
        <v>1</v>
      </c>
      <c r="P348" s="315" t="s">
        <v>183</v>
      </c>
      <c r="Q348" s="314"/>
      <c r="R348" s="314"/>
      <c r="S348" s="314"/>
      <c r="T348" s="314"/>
      <c r="U348" s="314"/>
      <c r="V348" s="314"/>
      <c r="X348" s="317" t="s">
        <v>183</v>
      </c>
    </row>
    <row r="349" spans="1:24" s="316" customFormat="1" ht="28.5" customHeight="1">
      <c r="A349" s="347" t="s">
        <v>321</v>
      </c>
      <c r="B349" s="319" t="s">
        <v>355</v>
      </c>
      <c r="C349" s="308"/>
      <c r="D349" s="318" t="s">
        <v>366</v>
      </c>
      <c r="E349" s="311"/>
      <c r="F349" s="310"/>
      <c r="G349" s="311"/>
      <c r="H349" s="311"/>
      <c r="I349" s="311"/>
      <c r="J349" s="311">
        <v>20.66</v>
      </c>
      <c r="K349" s="312"/>
      <c r="L349" s="312"/>
      <c r="M349" s="313"/>
      <c r="N349" s="348">
        <v>2</v>
      </c>
      <c r="O349" s="314">
        <v>1</v>
      </c>
      <c r="P349" s="315" t="s">
        <v>183</v>
      </c>
      <c r="Q349" s="314"/>
      <c r="R349" s="314"/>
      <c r="S349" s="314"/>
      <c r="T349" s="314"/>
      <c r="U349" s="314"/>
      <c r="V349" s="314"/>
      <c r="X349" s="317" t="s">
        <v>183</v>
      </c>
    </row>
    <row r="350" spans="1:24" s="316" customFormat="1" ht="28.5" customHeight="1">
      <c r="A350" s="347" t="s">
        <v>321</v>
      </c>
      <c r="B350" s="319" t="s">
        <v>355</v>
      </c>
      <c r="C350" s="308"/>
      <c r="D350" s="318" t="s">
        <v>367</v>
      </c>
      <c r="E350" s="320"/>
      <c r="F350" s="310"/>
      <c r="G350" s="311"/>
      <c r="H350" s="311"/>
      <c r="I350" s="311"/>
      <c r="J350" s="311">
        <v>23.67</v>
      </c>
      <c r="K350" s="312"/>
      <c r="L350" s="312"/>
      <c r="M350" s="313"/>
      <c r="N350" s="348">
        <v>2</v>
      </c>
      <c r="O350" s="314">
        <v>1</v>
      </c>
      <c r="P350" s="315" t="s">
        <v>183</v>
      </c>
      <c r="Q350" s="314"/>
      <c r="R350" s="314"/>
      <c r="S350" s="314"/>
      <c r="T350" s="314"/>
      <c r="U350" s="314"/>
      <c r="V350" s="314"/>
      <c r="X350" s="317" t="s">
        <v>183</v>
      </c>
    </row>
    <row r="351" spans="1:24" s="316" customFormat="1" ht="28.5" customHeight="1">
      <c r="A351" s="347" t="s">
        <v>321</v>
      </c>
      <c r="B351" s="319" t="s">
        <v>355</v>
      </c>
      <c r="C351" s="308"/>
      <c r="D351" s="318" t="s">
        <v>368</v>
      </c>
      <c r="E351" s="311"/>
      <c r="F351" s="310"/>
      <c r="G351" s="311"/>
      <c r="H351" s="381"/>
      <c r="I351" s="311"/>
      <c r="J351" s="311">
        <v>19.21</v>
      </c>
      <c r="K351" s="312"/>
      <c r="L351" s="312"/>
      <c r="M351" s="313"/>
      <c r="N351" s="348">
        <v>2</v>
      </c>
      <c r="O351" s="314">
        <v>1</v>
      </c>
      <c r="P351" s="315" t="s">
        <v>183</v>
      </c>
      <c r="Q351" s="314"/>
      <c r="R351" s="314"/>
      <c r="S351" s="314"/>
      <c r="T351" s="314"/>
      <c r="U351" s="314"/>
      <c r="V351" s="314"/>
      <c r="X351" s="317" t="s">
        <v>183</v>
      </c>
    </row>
    <row r="352" spans="1:24" s="316" customFormat="1" ht="28.5" customHeight="1">
      <c r="A352" s="347" t="s">
        <v>321</v>
      </c>
      <c r="B352" s="319" t="s">
        <v>355</v>
      </c>
      <c r="C352" s="308"/>
      <c r="D352" s="318" t="s">
        <v>369</v>
      </c>
      <c r="E352" s="320"/>
      <c r="F352" s="310"/>
      <c r="G352" s="311"/>
      <c r="H352" s="311"/>
      <c r="I352" s="311"/>
      <c r="J352" s="311">
        <v>23.62</v>
      </c>
      <c r="K352" s="312"/>
      <c r="L352" s="312"/>
      <c r="M352" s="313"/>
      <c r="N352" s="348">
        <v>2</v>
      </c>
      <c r="O352" s="314">
        <v>1</v>
      </c>
      <c r="P352" s="315" t="s">
        <v>183</v>
      </c>
      <c r="Q352" s="314"/>
      <c r="R352" s="314"/>
      <c r="S352" s="314"/>
      <c r="T352" s="314"/>
      <c r="U352" s="314"/>
      <c r="V352" s="314"/>
      <c r="X352" s="317" t="s">
        <v>183</v>
      </c>
    </row>
    <row r="353" spans="1:24" s="316" customFormat="1" ht="28.5" customHeight="1">
      <c r="A353" s="347" t="s">
        <v>321</v>
      </c>
      <c r="B353" s="319" t="s">
        <v>355</v>
      </c>
      <c r="C353" s="308"/>
      <c r="D353" s="318" t="s">
        <v>372</v>
      </c>
      <c r="E353" s="311"/>
      <c r="F353" s="310"/>
      <c r="G353" s="311"/>
      <c r="H353" s="381"/>
      <c r="I353" s="311"/>
      <c r="J353" s="311">
        <v>19.05</v>
      </c>
      <c r="K353" s="312"/>
      <c r="L353" s="312"/>
      <c r="M353" s="313"/>
      <c r="N353" s="348">
        <v>2</v>
      </c>
      <c r="O353" s="314">
        <v>1</v>
      </c>
      <c r="P353" s="315" t="s">
        <v>183</v>
      </c>
      <c r="Q353" s="314"/>
      <c r="R353" s="314"/>
      <c r="S353" s="314"/>
      <c r="T353" s="314"/>
      <c r="U353" s="314"/>
      <c r="V353" s="314"/>
      <c r="X353" s="317" t="s">
        <v>183</v>
      </c>
    </row>
    <row r="354" spans="1:24" s="316" customFormat="1" ht="28.5" customHeight="1">
      <c r="A354" s="347" t="s">
        <v>321</v>
      </c>
      <c r="B354" s="319" t="s">
        <v>355</v>
      </c>
      <c r="C354" s="308"/>
      <c r="D354" s="318" t="s">
        <v>309</v>
      </c>
      <c r="E354" s="309"/>
      <c r="F354" s="310"/>
      <c r="G354" s="311"/>
      <c r="H354" s="311"/>
      <c r="I354" s="311"/>
      <c r="J354" s="311">
        <v>19.25</v>
      </c>
      <c r="K354" s="312"/>
      <c r="L354" s="312"/>
      <c r="M354" s="313"/>
      <c r="N354" s="348">
        <v>2</v>
      </c>
      <c r="O354" s="314">
        <v>1</v>
      </c>
      <c r="P354" s="315"/>
      <c r="Q354" s="314"/>
      <c r="R354" s="314"/>
      <c r="S354" s="314"/>
      <c r="T354" s="314"/>
      <c r="U354" s="314"/>
      <c r="V354" s="314"/>
      <c r="X354" s="317"/>
    </row>
    <row r="355" spans="1:24" s="316" customFormat="1" ht="28.5" customHeight="1">
      <c r="A355" s="347" t="s">
        <v>321</v>
      </c>
      <c r="B355" s="319" t="s">
        <v>355</v>
      </c>
      <c r="C355" s="308"/>
      <c r="D355" s="318" t="s">
        <v>374</v>
      </c>
      <c r="E355" s="320"/>
      <c r="F355" s="310"/>
      <c r="G355" s="311"/>
      <c r="H355" s="311"/>
      <c r="I355" s="311"/>
      <c r="J355" s="311">
        <v>7.93</v>
      </c>
      <c r="K355" s="312"/>
      <c r="L355" s="312"/>
      <c r="M355" s="313"/>
      <c r="N355" s="348">
        <v>2</v>
      </c>
      <c r="O355" s="314">
        <v>1</v>
      </c>
      <c r="P355" s="315"/>
      <c r="Q355" s="314"/>
      <c r="R355" s="314"/>
      <c r="S355" s="314"/>
      <c r="T355" s="314"/>
      <c r="U355" s="314"/>
      <c r="V355" s="314"/>
      <c r="X355" s="317"/>
    </row>
    <row r="356" spans="1:24" s="316" customFormat="1" ht="28.5" customHeight="1">
      <c r="A356" s="347" t="s">
        <v>322</v>
      </c>
      <c r="B356" s="319" t="s">
        <v>355</v>
      </c>
      <c r="C356" s="308"/>
      <c r="D356" s="318" t="s">
        <v>378</v>
      </c>
      <c r="E356" s="311"/>
      <c r="F356" s="310"/>
      <c r="G356" s="311"/>
      <c r="H356" s="381"/>
      <c r="I356" s="311"/>
      <c r="J356" s="311">
        <v>98.28</v>
      </c>
      <c r="K356" s="312"/>
      <c r="L356" s="312"/>
      <c r="M356" s="313"/>
      <c r="N356" s="348">
        <v>3</v>
      </c>
      <c r="O356" s="314">
        <v>1</v>
      </c>
      <c r="P356" s="315"/>
      <c r="Q356" s="314"/>
      <c r="R356" s="314"/>
      <c r="S356" s="314"/>
      <c r="T356" s="314"/>
      <c r="U356" s="314"/>
      <c r="V356" s="314"/>
      <c r="X356" s="317"/>
    </row>
    <row r="360" spans="1:24" s="342" customFormat="1" ht="28.5" customHeight="1">
      <c r="A360" s="330" t="s">
        <v>328</v>
      </c>
      <c r="B360" s="331" t="s">
        <v>316</v>
      </c>
      <c r="C360" s="332"/>
      <c r="D360" s="333" t="s">
        <v>431</v>
      </c>
      <c r="E360" s="334"/>
      <c r="F360" s="335"/>
      <c r="G360" s="336"/>
      <c r="H360" s="337"/>
      <c r="I360" s="337"/>
      <c r="J360" s="337"/>
      <c r="K360" s="338"/>
      <c r="L360" s="338"/>
      <c r="M360" s="339"/>
      <c r="N360" s="340" t="s">
        <v>328</v>
      </c>
      <c r="O360" s="340" t="s">
        <v>316</v>
      </c>
      <c r="P360" s="341" t="s">
        <v>183</v>
      </c>
      <c r="Q360" s="340"/>
      <c r="R360" s="340"/>
      <c r="S360" s="340"/>
      <c r="T360" s="340"/>
      <c r="U360" s="340"/>
      <c r="V360" s="340"/>
      <c r="X360" s="343" t="str">
        <f>IF(C360="sinapi","ok",IF(C360="orse","ok",IF(P360="título","título",IF(P360="intertítulo","intertítulo",""))))</f>
        <v/>
      </c>
    </row>
    <row r="361" spans="1:24" s="277" customFormat="1" ht="28.5" customHeight="1">
      <c r="A361" s="290" t="str">
        <f>IF(N361="NA","SEM COBERTA",IF(N361="R","REVISAR",VLOOKUP(N361,#REF!,2,FALSE)))</f>
        <v>REVISAR</v>
      </c>
      <c r="B361" s="291" t="e">
        <f>IF(N361="R",VLOOKUP(O361,#REF!,2,FALSE),VLOOKUP(O361,#REF!,2,FALSE))</f>
        <v>#REF!</v>
      </c>
      <c r="C361" s="280"/>
      <c r="D361" s="292" t="s">
        <v>215</v>
      </c>
      <c r="E361" s="281"/>
      <c r="F361" s="282"/>
      <c r="G361" s="283"/>
      <c r="H361" s="283"/>
      <c r="I361" s="283"/>
      <c r="J361" s="283">
        <v>56.35</v>
      </c>
      <c r="K361" s="284"/>
      <c r="L361" s="284"/>
      <c r="M361" s="285"/>
      <c r="N361" s="286" t="s">
        <v>62</v>
      </c>
      <c r="O361" s="287">
        <v>4</v>
      </c>
      <c r="P361" s="276" t="s">
        <v>183</v>
      </c>
      <c r="Q361" s="287"/>
      <c r="R361" s="287"/>
      <c r="S361" s="287"/>
      <c r="T361" s="287"/>
      <c r="U361" s="287"/>
      <c r="V361" s="287"/>
      <c r="X361" s="288" t="str">
        <f>IF(C361="sinapi","ok",IF(C361="orse","ok",IF(P361="título","título",IF(P361="intertítulo","intertítulo",""))))</f>
        <v/>
      </c>
    </row>
    <row r="362" spans="1:24" s="277" customFormat="1" ht="23.25">
      <c r="A362" s="290" t="str">
        <f>IF(N362="NA","SEM COBERTA",IF(N362="R","REVISAR",VLOOKUP(N362,#REF!,2,FALSE)))</f>
        <v>REVISAR</v>
      </c>
      <c r="B362" s="291" t="e">
        <f>IF(N362="R",VLOOKUP(O362,#REF!,2,FALSE),VLOOKUP(O362,#REF!,2,FALSE))</f>
        <v>#REF!</v>
      </c>
      <c r="C362" s="280"/>
      <c r="D362" s="292" t="s">
        <v>216</v>
      </c>
      <c r="E362" s="281"/>
      <c r="F362" s="282"/>
      <c r="G362" s="283"/>
      <c r="H362" s="283"/>
      <c r="I362" s="283"/>
      <c r="J362" s="283">
        <v>55.75</v>
      </c>
      <c r="K362" s="284"/>
      <c r="L362" s="284"/>
      <c r="M362" s="285"/>
      <c r="N362" s="286" t="s">
        <v>62</v>
      </c>
      <c r="O362" s="287">
        <v>4</v>
      </c>
      <c r="P362" s="276" t="s">
        <v>183</v>
      </c>
      <c r="Q362" s="287"/>
      <c r="R362" s="287"/>
      <c r="S362" s="287"/>
      <c r="T362" s="287"/>
      <c r="U362" s="287"/>
      <c r="V362" s="287"/>
      <c r="X362" s="288" t="str">
        <f>IF(C362="sinapi","ok",IF(C362="orse","ok",IF(P362="título","título",IF(P362="intertítulo","intertítulo",""))))</f>
        <v/>
      </c>
    </row>
    <row r="363" spans="1:24" s="277" customFormat="1" ht="28.5" customHeight="1">
      <c r="A363" s="290" t="str">
        <f>IF(N363="NA","SEM COBERTA",IF(N363="R","REVISAR",VLOOKUP(N363,#REF!,2,FALSE)))</f>
        <v>REVISAR</v>
      </c>
      <c r="B363" s="291" t="e">
        <f>IF(N363="R",VLOOKUP(O363,#REF!,2,FALSE),VLOOKUP(O363,#REF!,2,FALSE))</f>
        <v>#REF!</v>
      </c>
      <c r="C363" s="280"/>
      <c r="D363" s="292" t="s">
        <v>217</v>
      </c>
      <c r="E363" s="281"/>
      <c r="F363" s="282"/>
      <c r="G363" s="283"/>
      <c r="H363" s="283"/>
      <c r="I363" s="283"/>
      <c r="J363" s="283">
        <v>56.53</v>
      </c>
      <c r="K363" s="284"/>
      <c r="L363" s="284"/>
      <c r="M363" s="285"/>
      <c r="N363" s="286" t="s">
        <v>62</v>
      </c>
      <c r="O363" s="287">
        <v>4</v>
      </c>
      <c r="P363" s="276" t="s">
        <v>183</v>
      </c>
      <c r="Q363" s="287"/>
      <c r="R363" s="287"/>
      <c r="S363" s="287"/>
      <c r="T363" s="287"/>
      <c r="U363" s="287"/>
      <c r="V363" s="287"/>
      <c r="X363" s="288" t="str">
        <f>IF(C363="sinapi","ok",IF(C363="orse","ok",IF(P363="título","título",IF(P363="intertítulo","intertítulo",""))))</f>
        <v/>
      </c>
    </row>
    <row r="364" spans="1:24" s="277" customFormat="1" ht="28.5" customHeight="1">
      <c r="A364" s="290" t="str">
        <f>IF(N364="NA","SEM COBERTA",IF(N364="R","REVISAR",VLOOKUP(N364,#REF!,2,FALSE)))</f>
        <v>REVISAR</v>
      </c>
      <c r="B364" s="291" t="e">
        <f>IF(N364="R",VLOOKUP(O364,#REF!,2,FALSE),VLOOKUP(O364,#REF!,2,FALSE))</f>
        <v>#REF!</v>
      </c>
      <c r="C364" s="280"/>
      <c r="D364" s="292" t="s">
        <v>218</v>
      </c>
      <c r="E364" s="281"/>
      <c r="F364" s="282"/>
      <c r="G364" s="283"/>
      <c r="H364" s="283"/>
      <c r="I364" s="283"/>
      <c r="J364" s="283">
        <v>56.14</v>
      </c>
      <c r="K364" s="284"/>
      <c r="L364" s="284"/>
      <c r="M364" s="285"/>
      <c r="N364" s="286" t="s">
        <v>62</v>
      </c>
      <c r="O364" s="287">
        <v>4</v>
      </c>
      <c r="P364" s="276" t="s">
        <v>183</v>
      </c>
      <c r="Q364" s="287"/>
      <c r="R364" s="287"/>
      <c r="S364" s="287"/>
      <c r="T364" s="287"/>
      <c r="U364" s="287"/>
      <c r="V364" s="287"/>
      <c r="X364" s="288" t="str">
        <f>IF(C364="sinapi","ok",IF(C364="orse","ok",IF(P364="título","título",IF(P364="intertítulo","intertítulo",""))))</f>
        <v/>
      </c>
    </row>
    <row r="365" spans="1:24" s="277" customFormat="1" ht="28.5" customHeight="1">
      <c r="A365" s="290" t="str">
        <f>IF(N365="NA","SEM COBERTA",IF(N365="R","REVISAR",VLOOKUP(N365,#REF!,2,FALSE)))</f>
        <v>REVISAR</v>
      </c>
      <c r="B365" s="291" t="e">
        <f>IF(N365="R",VLOOKUP(O365,#REF!,2,FALSE),VLOOKUP(O365,#REF!,2,FALSE))</f>
        <v>#REF!</v>
      </c>
      <c r="C365" s="280"/>
      <c r="D365" s="292" t="s">
        <v>219</v>
      </c>
      <c r="E365" s="281"/>
      <c r="F365" s="282"/>
      <c r="G365" s="283"/>
      <c r="H365" s="283"/>
      <c r="I365" s="283"/>
      <c r="J365" s="283">
        <v>53.34</v>
      </c>
      <c r="K365" s="284"/>
      <c r="L365" s="284"/>
      <c r="M365" s="285"/>
      <c r="N365" s="286" t="s">
        <v>62</v>
      </c>
      <c r="O365" s="287">
        <v>4</v>
      </c>
      <c r="P365" s="276" t="s">
        <v>183</v>
      </c>
      <c r="Q365" s="287"/>
      <c r="R365" s="287"/>
      <c r="S365" s="287"/>
      <c r="T365" s="287"/>
      <c r="U365" s="287"/>
      <c r="V365" s="287"/>
      <c r="X365" s="288" t="str">
        <f t="shared" ref="X365:X377" si="25">IF(C365="sinapi","ok",IF(C365="orse","ok",IF(P365="título","título",IF(P365="intertítulo","intertítulo",""))))</f>
        <v/>
      </c>
    </row>
    <row r="366" spans="1:24" s="277" customFormat="1" ht="28.5" customHeight="1">
      <c r="A366" s="290" t="str">
        <f>IF(N366="NA","SEM COBERTA",IF(N366="R","REVISAR",VLOOKUP(N366,#REF!,2,FALSE)))</f>
        <v>REVISAR</v>
      </c>
      <c r="B366" s="291" t="e">
        <f>IF(N366="R",VLOOKUP(O366,#REF!,2,FALSE),VLOOKUP(O366,#REF!,2,FALSE))</f>
        <v>#REF!</v>
      </c>
      <c r="C366" s="280"/>
      <c r="D366" s="292" t="s">
        <v>220</v>
      </c>
      <c r="E366" s="281"/>
      <c r="F366" s="282"/>
      <c r="G366" s="283"/>
      <c r="H366" s="283"/>
      <c r="I366" s="283"/>
      <c r="J366" s="283">
        <v>56.04</v>
      </c>
      <c r="K366" s="284"/>
      <c r="L366" s="284"/>
      <c r="M366" s="285"/>
      <c r="N366" s="286" t="s">
        <v>62</v>
      </c>
      <c r="O366" s="287">
        <v>4</v>
      </c>
      <c r="P366" s="276" t="s">
        <v>183</v>
      </c>
      <c r="Q366" s="287"/>
      <c r="R366" s="287"/>
      <c r="S366" s="287"/>
      <c r="T366" s="287"/>
      <c r="U366" s="287"/>
      <c r="V366" s="287"/>
      <c r="X366" s="288" t="str">
        <f t="shared" si="25"/>
        <v/>
      </c>
    </row>
    <row r="367" spans="1:24" s="277" customFormat="1" ht="28.5" customHeight="1">
      <c r="A367" s="290" t="str">
        <f>IF(N367="NA","SEM COBERTA",IF(N367="R","REVISAR",VLOOKUP(N367,#REF!,2,FALSE)))</f>
        <v>REVISAR</v>
      </c>
      <c r="B367" s="291" t="e">
        <f>IF(N367="R",VLOOKUP(O367,#REF!,2,FALSE),VLOOKUP(O367,#REF!,2,FALSE))</f>
        <v>#REF!</v>
      </c>
      <c r="C367" s="280"/>
      <c r="D367" s="292" t="s">
        <v>221</v>
      </c>
      <c r="E367" s="293"/>
      <c r="F367" s="282"/>
      <c r="G367" s="283"/>
      <c r="H367" s="283"/>
      <c r="I367" s="283"/>
      <c r="J367" s="283">
        <v>56.31</v>
      </c>
      <c r="K367" s="284"/>
      <c r="L367" s="284"/>
      <c r="M367" s="285"/>
      <c r="N367" s="286" t="s">
        <v>62</v>
      </c>
      <c r="O367" s="287">
        <v>4</v>
      </c>
      <c r="P367" s="276" t="s">
        <v>183</v>
      </c>
      <c r="Q367" s="287"/>
      <c r="R367" s="287"/>
      <c r="S367" s="287"/>
      <c r="T367" s="287"/>
      <c r="U367" s="287"/>
      <c r="V367" s="287"/>
      <c r="X367" s="288" t="str">
        <f t="shared" si="25"/>
        <v/>
      </c>
    </row>
    <row r="368" spans="1:24" s="277" customFormat="1" ht="28.5" customHeight="1">
      <c r="A368" s="290" t="str">
        <f>IF(N368="NA","SEM COBERTA",IF(N368="R","REVISAR",VLOOKUP(N368,#REF!,2,FALSE)))</f>
        <v>REVISAR</v>
      </c>
      <c r="B368" s="291" t="e">
        <f>IF(N368="R",VLOOKUP(O368,#REF!,2,FALSE),VLOOKUP(O368,#REF!,2,FALSE))</f>
        <v>#REF!</v>
      </c>
      <c r="C368" s="280"/>
      <c r="D368" s="292" t="s">
        <v>222</v>
      </c>
      <c r="E368" s="293"/>
      <c r="F368" s="282"/>
      <c r="G368" s="283"/>
      <c r="H368" s="283"/>
      <c r="I368" s="283"/>
      <c r="J368" s="283">
        <v>56.49</v>
      </c>
      <c r="K368" s="284"/>
      <c r="L368" s="284"/>
      <c r="M368" s="285"/>
      <c r="N368" s="286" t="s">
        <v>62</v>
      </c>
      <c r="O368" s="287">
        <v>4</v>
      </c>
      <c r="P368" s="276" t="s">
        <v>183</v>
      </c>
      <c r="Q368" s="287"/>
      <c r="R368" s="287"/>
      <c r="S368" s="287"/>
      <c r="T368" s="287"/>
      <c r="U368" s="287"/>
      <c r="V368" s="287"/>
      <c r="X368" s="288" t="str">
        <f t="shared" si="25"/>
        <v/>
      </c>
    </row>
    <row r="369" spans="1:24" s="277" customFormat="1" ht="28.5" customHeight="1">
      <c r="A369" s="290" t="str">
        <f>IF(N369="NA","SEM COBERTA",IF(N369="R","REVISAR",VLOOKUP(N369,#REF!,2,FALSE)))</f>
        <v>REVISAR</v>
      </c>
      <c r="B369" s="291" t="e">
        <f>IF(N369="R",VLOOKUP(O369,#REF!,2,FALSE),VLOOKUP(O369,#REF!,2,FALSE))</f>
        <v>#REF!</v>
      </c>
      <c r="C369" s="280"/>
      <c r="D369" s="292" t="s">
        <v>308</v>
      </c>
      <c r="E369" s="283"/>
      <c r="F369" s="282"/>
      <c r="G369" s="283"/>
      <c r="H369" s="294"/>
      <c r="I369" s="283"/>
      <c r="J369" s="283">
        <v>57.03</v>
      </c>
      <c r="K369" s="284"/>
      <c r="L369" s="284"/>
      <c r="M369" s="285"/>
      <c r="N369" s="286" t="s">
        <v>62</v>
      </c>
      <c r="O369" s="287">
        <v>4</v>
      </c>
      <c r="P369" s="276" t="s">
        <v>183</v>
      </c>
      <c r="Q369" s="287"/>
      <c r="R369" s="287"/>
      <c r="S369" s="287"/>
      <c r="T369" s="287"/>
      <c r="U369" s="287"/>
      <c r="V369" s="287"/>
      <c r="X369" s="288" t="str">
        <f t="shared" si="25"/>
        <v/>
      </c>
    </row>
    <row r="370" spans="1:24" s="277" customFormat="1" ht="28.5" customHeight="1">
      <c r="A370" s="290" t="str">
        <f>IF(N370="NA","SEM COBERTA",IF(N370="R","REVISAR",VLOOKUP(N370,#REF!,2,FALSE)))</f>
        <v>REVISAR</v>
      </c>
      <c r="B370" s="291" t="e">
        <f>IF(N370="R",VLOOKUP(O370,#REF!,2,FALSE),VLOOKUP(O370,#REF!,2,FALSE))</f>
        <v>#REF!</v>
      </c>
      <c r="C370" s="280"/>
      <c r="D370" s="292" t="s">
        <v>307</v>
      </c>
      <c r="E370" s="283"/>
      <c r="F370" s="282"/>
      <c r="G370" s="283"/>
      <c r="H370" s="294"/>
      <c r="I370" s="283"/>
      <c r="J370" s="283">
        <v>56.4</v>
      </c>
      <c r="K370" s="284"/>
      <c r="L370" s="284"/>
      <c r="M370" s="285"/>
      <c r="N370" s="286" t="s">
        <v>62</v>
      </c>
      <c r="O370" s="287">
        <v>4</v>
      </c>
      <c r="P370" s="276" t="s">
        <v>183</v>
      </c>
      <c r="Q370" s="287"/>
      <c r="R370" s="287"/>
      <c r="S370" s="287"/>
      <c r="T370" s="287"/>
      <c r="U370" s="287"/>
      <c r="V370" s="287"/>
      <c r="X370" s="288" t="str">
        <f t="shared" si="25"/>
        <v/>
      </c>
    </row>
    <row r="371" spans="1:24" s="277" customFormat="1" ht="28.5" customHeight="1">
      <c r="A371" s="290" t="str">
        <f>IF(N371="NA","SEM COBERTA",IF(N371="R","REVISAR",VLOOKUP(N371,#REF!,2,FALSE)))</f>
        <v>REVISAR</v>
      </c>
      <c r="B371" s="291" t="e">
        <f>IF(N371="R",VLOOKUP(O371,#REF!,2,FALSE),VLOOKUP(O371,#REF!,2,FALSE))</f>
        <v>#REF!</v>
      </c>
      <c r="C371" s="280"/>
      <c r="D371" s="292" t="s">
        <v>306</v>
      </c>
      <c r="E371" s="293"/>
      <c r="F371" s="282"/>
      <c r="G371" s="283"/>
      <c r="H371" s="283"/>
      <c r="I371" s="283"/>
      <c r="J371" s="283">
        <v>56.4</v>
      </c>
      <c r="K371" s="284"/>
      <c r="L371" s="284"/>
      <c r="M371" s="285"/>
      <c r="N371" s="286" t="s">
        <v>62</v>
      </c>
      <c r="O371" s="287">
        <v>4</v>
      </c>
      <c r="P371" s="276" t="s">
        <v>183</v>
      </c>
      <c r="Q371" s="287"/>
      <c r="R371" s="287"/>
      <c r="S371" s="287"/>
      <c r="T371" s="287"/>
      <c r="U371" s="287"/>
      <c r="V371" s="287"/>
      <c r="X371" s="288" t="str">
        <f t="shared" si="25"/>
        <v/>
      </c>
    </row>
    <row r="372" spans="1:24" s="277" customFormat="1" ht="28.5" customHeight="1">
      <c r="A372" s="290" t="str">
        <f>IF(N372="NA","SEM COBERTA",IF(N372="R","REVISAR",VLOOKUP(N372,#REF!,2,FALSE)))</f>
        <v>REVISAR</v>
      </c>
      <c r="B372" s="291" t="e">
        <f>IF(N372="R",VLOOKUP(O372,#REF!,2,FALSE),VLOOKUP(O372,#REF!,2,FALSE))</f>
        <v>#REF!</v>
      </c>
      <c r="C372" s="280"/>
      <c r="D372" s="292" t="s">
        <v>223</v>
      </c>
      <c r="E372" s="283"/>
      <c r="F372" s="282"/>
      <c r="G372" s="283"/>
      <c r="H372" s="283"/>
      <c r="I372" s="283"/>
      <c r="J372" s="283">
        <v>55.61</v>
      </c>
      <c r="K372" s="284"/>
      <c r="L372" s="284"/>
      <c r="M372" s="285"/>
      <c r="N372" s="286" t="s">
        <v>62</v>
      </c>
      <c r="O372" s="287">
        <v>4</v>
      </c>
      <c r="P372" s="276" t="s">
        <v>183</v>
      </c>
      <c r="Q372" s="287"/>
      <c r="R372" s="287"/>
      <c r="S372" s="287"/>
      <c r="T372" s="287"/>
      <c r="U372" s="287"/>
      <c r="V372" s="287"/>
      <c r="X372" s="288" t="str">
        <f t="shared" si="25"/>
        <v/>
      </c>
    </row>
    <row r="373" spans="1:24" s="277" customFormat="1" ht="28.5" customHeight="1">
      <c r="A373" s="290" t="str">
        <f>IF(N373="NA","SEM COBERTA",IF(N373="R","REVISAR",VLOOKUP(N373,#REF!,2,FALSE)))</f>
        <v>REVISAR</v>
      </c>
      <c r="B373" s="291" t="e">
        <f>IF(N373="R",VLOOKUP(O373,#REF!,2,FALSE),VLOOKUP(O373,#REF!,2,FALSE))</f>
        <v>#REF!</v>
      </c>
      <c r="C373" s="280"/>
      <c r="D373" s="292" t="s">
        <v>366</v>
      </c>
      <c r="E373" s="283"/>
      <c r="F373" s="282"/>
      <c r="G373" s="283"/>
      <c r="H373" s="283"/>
      <c r="I373" s="283"/>
      <c r="J373" s="283">
        <v>20.66</v>
      </c>
      <c r="K373" s="284"/>
      <c r="L373" s="284"/>
      <c r="M373" s="285"/>
      <c r="N373" s="286" t="s">
        <v>62</v>
      </c>
      <c r="O373" s="287">
        <v>4</v>
      </c>
      <c r="P373" s="276" t="s">
        <v>183</v>
      </c>
      <c r="Q373" s="287"/>
      <c r="R373" s="287"/>
      <c r="S373" s="287"/>
      <c r="T373" s="287"/>
      <c r="U373" s="287"/>
      <c r="V373" s="287"/>
      <c r="X373" s="288" t="str">
        <f t="shared" si="25"/>
        <v/>
      </c>
    </row>
    <row r="374" spans="1:24" s="277" customFormat="1" ht="28.5" customHeight="1">
      <c r="A374" s="290" t="str">
        <f>IF(N374="NA","SEM COBERTA",IF(N374="R","REVISAR",VLOOKUP(N374,#REF!,2,FALSE)))</f>
        <v>REVISAR</v>
      </c>
      <c r="B374" s="291" t="e">
        <f>IF(N374="R",VLOOKUP(O374,#REF!,2,FALSE),VLOOKUP(O374,#REF!,2,FALSE))</f>
        <v>#REF!</v>
      </c>
      <c r="C374" s="280"/>
      <c r="D374" s="292" t="s">
        <v>367</v>
      </c>
      <c r="E374" s="293"/>
      <c r="F374" s="282"/>
      <c r="G374" s="283"/>
      <c r="H374" s="283"/>
      <c r="I374" s="283"/>
      <c r="J374" s="283">
        <v>23.67</v>
      </c>
      <c r="K374" s="284"/>
      <c r="L374" s="284"/>
      <c r="M374" s="285"/>
      <c r="N374" s="286" t="s">
        <v>62</v>
      </c>
      <c r="O374" s="287">
        <v>4</v>
      </c>
      <c r="P374" s="276" t="s">
        <v>183</v>
      </c>
      <c r="Q374" s="287"/>
      <c r="R374" s="287"/>
      <c r="S374" s="287"/>
      <c r="T374" s="287"/>
      <c r="U374" s="287"/>
      <c r="V374" s="287"/>
      <c r="X374" s="288" t="str">
        <f t="shared" si="25"/>
        <v/>
      </c>
    </row>
    <row r="375" spans="1:24" s="277" customFormat="1" ht="28.5" customHeight="1">
      <c r="A375" s="290" t="str">
        <f>IF(N375="NA","SEM COBERTA",IF(N375="R","REVISAR",VLOOKUP(N375,#REF!,2,FALSE)))</f>
        <v>REVISAR</v>
      </c>
      <c r="B375" s="291" t="e">
        <f>IF(N375="R",VLOOKUP(O375,#REF!,2,FALSE),VLOOKUP(O375,#REF!,2,FALSE))</f>
        <v>#REF!</v>
      </c>
      <c r="C375" s="280"/>
      <c r="D375" s="292" t="s">
        <v>368</v>
      </c>
      <c r="E375" s="283"/>
      <c r="F375" s="282"/>
      <c r="G375" s="283"/>
      <c r="H375" s="294"/>
      <c r="I375" s="283"/>
      <c r="J375" s="283">
        <v>19.21</v>
      </c>
      <c r="K375" s="284"/>
      <c r="L375" s="284"/>
      <c r="M375" s="285"/>
      <c r="N375" s="286" t="s">
        <v>62</v>
      </c>
      <c r="O375" s="287">
        <v>4</v>
      </c>
      <c r="P375" s="276" t="s">
        <v>183</v>
      </c>
      <c r="Q375" s="287"/>
      <c r="R375" s="287"/>
      <c r="S375" s="287"/>
      <c r="T375" s="287"/>
      <c r="U375" s="287"/>
      <c r="V375" s="287"/>
      <c r="X375" s="288" t="str">
        <f t="shared" si="25"/>
        <v/>
      </c>
    </row>
    <row r="376" spans="1:24" s="277" customFormat="1" ht="28.5" customHeight="1">
      <c r="A376" s="290" t="str">
        <f>IF(N376="NA","SEM COBERTA",IF(N376="R","REVISAR",VLOOKUP(N376,#REF!,2,FALSE)))</f>
        <v>REVISAR</v>
      </c>
      <c r="B376" s="291" t="e">
        <f>IF(N376="R",VLOOKUP(O376,#REF!,2,FALSE),VLOOKUP(O376,#REF!,2,FALSE))</f>
        <v>#REF!</v>
      </c>
      <c r="C376" s="280"/>
      <c r="D376" s="292" t="s">
        <v>369</v>
      </c>
      <c r="E376" s="293"/>
      <c r="F376" s="282"/>
      <c r="G376" s="283"/>
      <c r="H376" s="283"/>
      <c r="I376" s="283"/>
      <c r="J376" s="283">
        <v>23.62</v>
      </c>
      <c r="K376" s="284"/>
      <c r="L376" s="284"/>
      <c r="M376" s="285"/>
      <c r="N376" s="286" t="s">
        <v>62</v>
      </c>
      <c r="O376" s="287">
        <v>4</v>
      </c>
      <c r="P376" s="276" t="s">
        <v>183</v>
      </c>
      <c r="Q376" s="287"/>
      <c r="R376" s="287"/>
      <c r="S376" s="287"/>
      <c r="T376" s="287"/>
      <c r="U376" s="287"/>
      <c r="V376" s="287"/>
      <c r="X376" s="288" t="str">
        <f t="shared" si="25"/>
        <v/>
      </c>
    </row>
    <row r="377" spans="1:24" s="277" customFormat="1" ht="28.5" customHeight="1">
      <c r="A377" s="290" t="str">
        <f>IF(N377="NA","SEM COBERTA",IF(N377="R","REVISAR",VLOOKUP(N377,#REF!,2,FALSE)))</f>
        <v>REVISAR</v>
      </c>
      <c r="B377" s="291" t="e">
        <f>IF(N377="R",VLOOKUP(O377,#REF!,2,FALSE),VLOOKUP(O377,#REF!,2,FALSE))</f>
        <v>#REF!</v>
      </c>
      <c r="C377" s="280"/>
      <c r="D377" s="292" t="s">
        <v>370</v>
      </c>
      <c r="E377" s="293"/>
      <c r="F377" s="282"/>
      <c r="G377" s="283"/>
      <c r="H377" s="283"/>
      <c r="I377" s="283"/>
      <c r="J377" s="283">
        <v>2.71</v>
      </c>
      <c r="K377" s="284"/>
      <c r="L377" s="284"/>
      <c r="M377" s="285"/>
      <c r="N377" s="286" t="s">
        <v>62</v>
      </c>
      <c r="O377" s="287">
        <v>4</v>
      </c>
      <c r="P377" s="276" t="s">
        <v>183</v>
      </c>
      <c r="Q377" s="287"/>
      <c r="R377" s="287"/>
      <c r="S377" s="287"/>
      <c r="T377" s="287"/>
      <c r="U377" s="287"/>
      <c r="V377" s="287"/>
      <c r="X377" s="288" t="str">
        <f t="shared" si="25"/>
        <v/>
      </c>
    </row>
    <row r="378" spans="1:24" s="277" customFormat="1" ht="28.5" customHeight="1">
      <c r="A378" s="290" t="str">
        <f>IF(N378="NA","SEM COBERTA",IF(N378="R","REVISAR",VLOOKUP(N378,#REF!,2,FALSE)))</f>
        <v>REVISAR</v>
      </c>
      <c r="B378" s="291" t="e">
        <f>IF(N378="R",VLOOKUP(O378,#REF!,2,FALSE),VLOOKUP(O378,#REF!,2,FALSE))</f>
        <v>#REF!</v>
      </c>
      <c r="C378" s="280"/>
      <c r="D378" s="292" t="s">
        <v>371</v>
      </c>
      <c r="E378" s="293"/>
      <c r="F378" s="282"/>
      <c r="G378" s="283"/>
      <c r="H378" s="283"/>
      <c r="I378" s="283"/>
      <c r="J378" s="283">
        <v>2.81</v>
      </c>
      <c r="K378" s="284"/>
      <c r="L378" s="284"/>
      <c r="M378" s="285"/>
      <c r="N378" s="286" t="s">
        <v>62</v>
      </c>
      <c r="O378" s="287">
        <v>4</v>
      </c>
      <c r="P378" s="276" t="s">
        <v>183</v>
      </c>
      <c r="Q378" s="287"/>
      <c r="R378" s="287"/>
      <c r="S378" s="287"/>
      <c r="T378" s="287"/>
      <c r="U378" s="287"/>
      <c r="V378" s="287"/>
      <c r="X378" s="288" t="str">
        <f>IF(C378="sinapi","ok",IF(C378="orse","ok",IF(P378="título","título",IF(P378="intertítulo","intertítulo",""))))</f>
        <v/>
      </c>
    </row>
    <row r="379" spans="1:24" s="277" customFormat="1" ht="28.5" customHeight="1">
      <c r="A379" s="290" t="str">
        <f>IF(N379="NA","SEM COBERTA",IF(N379="R","REVISAR",VLOOKUP(N379,#REF!,2,FALSE)))</f>
        <v>REVISAR</v>
      </c>
      <c r="B379" s="291" t="e">
        <f>IF(N379="R",VLOOKUP(O379,#REF!,2,FALSE),VLOOKUP(O379,#REF!,2,FALSE))</f>
        <v>#REF!</v>
      </c>
      <c r="C379" s="280"/>
      <c r="D379" s="292" t="s">
        <v>372</v>
      </c>
      <c r="E379" s="283"/>
      <c r="F379" s="282"/>
      <c r="G379" s="283"/>
      <c r="H379" s="294"/>
      <c r="I379" s="283"/>
      <c r="J379" s="283">
        <v>19.05</v>
      </c>
      <c r="K379" s="284"/>
      <c r="L379" s="284"/>
      <c r="M379" s="285"/>
      <c r="N379" s="286" t="s">
        <v>62</v>
      </c>
      <c r="O379" s="287">
        <v>4</v>
      </c>
      <c r="P379" s="276" t="s">
        <v>183</v>
      </c>
      <c r="Q379" s="287"/>
      <c r="R379" s="287"/>
      <c r="S379" s="287"/>
      <c r="T379" s="287"/>
      <c r="U379" s="287"/>
      <c r="V379" s="287"/>
      <c r="X379" s="288" t="str">
        <f>IF(C379="sinapi","ok",IF(C379="orse","ok",IF(P379="título","título",IF(P379="intertítulo","intertítulo",""))))</f>
        <v/>
      </c>
    </row>
    <row r="380" spans="1:24" s="277" customFormat="1" ht="28.5" customHeight="1">
      <c r="A380" s="290" t="str">
        <f>IF(N380="NA","SEM COBERTA",IF(N380="R","REVISAR",VLOOKUP(N380,#REF!,2,FALSE)))</f>
        <v>REVISAR</v>
      </c>
      <c r="B380" s="291" t="e">
        <f>IF(N380="R",VLOOKUP(O380,#REF!,2,FALSE),VLOOKUP(O380,#REF!,2,FALSE))</f>
        <v>#REF!</v>
      </c>
      <c r="C380" s="280"/>
      <c r="D380" s="292" t="s">
        <v>377</v>
      </c>
      <c r="E380" s="283"/>
      <c r="F380" s="282"/>
      <c r="G380" s="283"/>
      <c r="H380" s="295"/>
      <c r="I380" s="283"/>
      <c r="J380" s="283">
        <v>243.65</v>
      </c>
      <c r="K380" s="284"/>
      <c r="L380" s="284"/>
      <c r="M380" s="285"/>
      <c r="N380" s="286" t="s">
        <v>62</v>
      </c>
      <c r="O380" s="287">
        <v>4</v>
      </c>
      <c r="P380" s="276" t="s">
        <v>183</v>
      </c>
      <c r="Q380" s="287"/>
      <c r="R380" s="287"/>
      <c r="S380" s="287"/>
      <c r="T380" s="287"/>
      <c r="U380" s="287"/>
      <c r="V380" s="287"/>
      <c r="X380" s="288" t="str">
        <f>IF(C380="sinapi","ok",IF(C380="orse","ok",IF(P380="título","título",IF(P380="intertítulo","intertítulo",""))))</f>
        <v/>
      </c>
    </row>
    <row r="381" spans="1:24" s="277" customFormat="1" ht="28.5" customHeight="1">
      <c r="A381" s="290" t="str">
        <f>IF(N381="NA","SEM COBERTA",IF(N381="R","REVISAR",VLOOKUP(N381,#REF!,2,FALSE)))</f>
        <v>REVISAR</v>
      </c>
      <c r="B381" s="291" t="e">
        <f>IF(N381="R",VLOOKUP(O381,#REF!,2,FALSE),VLOOKUP(O381,#REF!,2,FALSE))</f>
        <v>#REF!</v>
      </c>
      <c r="C381" s="280"/>
      <c r="D381" s="292" t="s">
        <v>373</v>
      </c>
      <c r="E381" s="281"/>
      <c r="F381" s="282"/>
      <c r="G381" s="283"/>
      <c r="H381" s="283"/>
      <c r="I381" s="283"/>
      <c r="J381" s="283">
        <v>38.479999999999997</v>
      </c>
      <c r="K381" s="284"/>
      <c r="L381" s="284"/>
      <c r="M381" s="285"/>
      <c r="N381" s="286" t="s">
        <v>62</v>
      </c>
      <c r="O381" s="287">
        <v>4</v>
      </c>
      <c r="P381" s="276"/>
      <c r="Q381" s="287"/>
      <c r="R381" s="287"/>
      <c r="S381" s="287"/>
      <c r="T381" s="287"/>
      <c r="U381" s="287"/>
      <c r="V381" s="287"/>
      <c r="X381" s="288"/>
    </row>
    <row r="382" spans="1:24" s="277" customFormat="1" ht="28.5" customHeight="1">
      <c r="A382" s="290" t="str">
        <f>IF(N382="NA","SEM COBERTA",IF(N382="R","REVISAR",VLOOKUP(N382,#REF!,2,FALSE)))</f>
        <v>REVISAR</v>
      </c>
      <c r="B382" s="291" t="e">
        <f>IF(N382="R",VLOOKUP(O382,#REF!,2,FALSE),VLOOKUP(O382,#REF!,2,FALSE))</f>
        <v>#REF!</v>
      </c>
      <c r="C382" s="280"/>
      <c r="D382" s="292" t="s">
        <v>365</v>
      </c>
      <c r="E382" s="281"/>
      <c r="F382" s="282"/>
      <c r="G382" s="283"/>
      <c r="H382" s="283"/>
      <c r="I382" s="283"/>
      <c r="J382" s="283">
        <v>37.01</v>
      </c>
      <c r="K382" s="284"/>
      <c r="L382" s="284"/>
      <c r="M382" s="285"/>
      <c r="N382" s="286" t="s">
        <v>62</v>
      </c>
      <c r="O382" s="287">
        <v>4</v>
      </c>
      <c r="P382" s="276"/>
      <c r="Q382" s="287"/>
      <c r="R382" s="287"/>
      <c r="S382" s="287"/>
      <c r="T382" s="287"/>
      <c r="U382" s="287"/>
      <c r="V382" s="287"/>
      <c r="X382" s="288"/>
    </row>
    <row r="383" spans="1:24" s="277" customFormat="1" ht="28.5" customHeight="1">
      <c r="A383" s="290" t="str">
        <f>IF(N383="NA","SEM COBERTA",IF(N383="R","REVISAR",VLOOKUP(N383,#REF!,2,FALSE)))</f>
        <v>REVISAR</v>
      </c>
      <c r="B383" s="291" t="e">
        <f>IF(N383="R",VLOOKUP(O383,#REF!,2,FALSE),VLOOKUP(O383,#REF!,2,FALSE))</f>
        <v>#REF!</v>
      </c>
      <c r="C383" s="280"/>
      <c r="D383" s="292" t="s">
        <v>309</v>
      </c>
      <c r="E383" s="281"/>
      <c r="F383" s="282"/>
      <c r="G383" s="283"/>
      <c r="H383" s="283"/>
      <c r="I383" s="283"/>
      <c r="J383" s="283">
        <v>19.25</v>
      </c>
      <c r="K383" s="284"/>
      <c r="L383" s="284"/>
      <c r="M383" s="285"/>
      <c r="N383" s="286" t="s">
        <v>62</v>
      </c>
      <c r="O383" s="287">
        <v>4</v>
      </c>
      <c r="P383" s="276"/>
      <c r="Q383" s="287"/>
      <c r="R383" s="287"/>
      <c r="S383" s="287"/>
      <c r="T383" s="287"/>
      <c r="U383" s="287"/>
      <c r="V383" s="287"/>
      <c r="X383" s="288"/>
    </row>
    <row r="384" spans="1:24" s="277" customFormat="1" ht="28.5" customHeight="1">
      <c r="A384" s="290" t="e">
        <f>IF(N384="NA","SEM COBERTA",IF(N384="R","REVISAR",VLOOKUP(N384,#REF!,2,FALSE)))</f>
        <v>#REF!</v>
      </c>
      <c r="B384" s="291" t="e">
        <f>IF(N384="R",VLOOKUP(O384,#REF!,2,FALSE),VLOOKUP(O384,#REF!,2,FALSE))</f>
        <v>#REF!</v>
      </c>
      <c r="C384" s="280"/>
      <c r="D384" s="292" t="s">
        <v>374</v>
      </c>
      <c r="E384" s="293"/>
      <c r="F384" s="282"/>
      <c r="G384" s="283"/>
      <c r="H384" s="283"/>
      <c r="I384" s="283"/>
      <c r="J384" s="283">
        <v>7.93</v>
      </c>
      <c r="K384" s="284"/>
      <c r="L384" s="284"/>
      <c r="M384" s="285"/>
      <c r="N384" s="286">
        <v>4</v>
      </c>
      <c r="O384" s="287">
        <v>4</v>
      </c>
      <c r="P384" s="276"/>
      <c r="Q384" s="287"/>
      <c r="R384" s="287"/>
      <c r="S384" s="287"/>
      <c r="T384" s="287"/>
      <c r="U384" s="287"/>
      <c r="V384" s="287"/>
      <c r="X384" s="288"/>
    </row>
    <row r="385" spans="1:24" s="277" customFormat="1" ht="28.5" customHeight="1">
      <c r="A385" s="290" t="e">
        <f>IF(N385="NA","SEM COBERTA",IF(N385="R","REVISAR",VLOOKUP(N385,#REF!,2,FALSE)))</f>
        <v>#REF!</v>
      </c>
      <c r="B385" s="291" t="e">
        <f>IF(N385="R",VLOOKUP(O385,#REF!,2,FALSE),VLOOKUP(O385,#REF!,2,FALSE))</f>
        <v>#REF!</v>
      </c>
      <c r="C385" s="280"/>
      <c r="D385" s="292" t="s">
        <v>375</v>
      </c>
      <c r="E385" s="293"/>
      <c r="F385" s="282"/>
      <c r="G385" s="283"/>
      <c r="H385" s="283"/>
      <c r="I385" s="283"/>
      <c r="J385" s="283">
        <v>4.1100000000000003</v>
      </c>
      <c r="K385" s="284"/>
      <c r="L385" s="284"/>
      <c r="M385" s="285"/>
      <c r="N385" s="286">
        <v>4</v>
      </c>
      <c r="O385" s="287">
        <v>4</v>
      </c>
      <c r="P385" s="276"/>
      <c r="Q385" s="287"/>
      <c r="R385" s="287"/>
      <c r="S385" s="287"/>
      <c r="T385" s="287"/>
      <c r="U385" s="287"/>
      <c r="V385" s="287"/>
      <c r="X385" s="288"/>
    </row>
    <row r="386" spans="1:24" s="277" customFormat="1" ht="28.5" customHeight="1">
      <c r="A386" s="290" t="e">
        <f>IF(N386="NA","SEM COBERTA",IF(N386="R","REVISAR",VLOOKUP(N386,#REF!,2,FALSE)))</f>
        <v>#REF!</v>
      </c>
      <c r="B386" s="291" t="e">
        <f>IF(N386="R",VLOOKUP(O386,#REF!,2,FALSE),VLOOKUP(O386,#REF!,2,FALSE))</f>
        <v>#REF!</v>
      </c>
      <c r="C386" s="280"/>
      <c r="D386" s="292" t="s">
        <v>376</v>
      </c>
      <c r="E386" s="293"/>
      <c r="F386" s="282"/>
      <c r="G386" s="283"/>
      <c r="H386" s="283"/>
      <c r="I386" s="283"/>
      <c r="J386" s="283">
        <v>4.76</v>
      </c>
      <c r="K386" s="284"/>
      <c r="L386" s="284"/>
      <c r="M386" s="285"/>
      <c r="N386" s="286">
        <v>4</v>
      </c>
      <c r="O386" s="287">
        <v>4</v>
      </c>
      <c r="P386" s="276"/>
      <c r="Q386" s="287"/>
      <c r="R386" s="287"/>
      <c r="S386" s="287"/>
      <c r="T386" s="287"/>
      <c r="U386" s="287"/>
      <c r="V386" s="287"/>
      <c r="X386" s="288"/>
    </row>
    <row r="387" spans="1:24" s="277" customFormat="1" ht="28.5" customHeight="1">
      <c r="A387" s="290" t="str">
        <f>IF(N387="NA","SEM COBERTA",IF(N387="R","REVISAR",VLOOKUP(N387,#REF!,2,FALSE)))</f>
        <v>SEM COBERTA</v>
      </c>
      <c r="B387" s="291" t="e">
        <f>IF(N387="R",VLOOKUP(O387,#REF!,2,FALSE),VLOOKUP(O387,#REF!,2,FALSE))</f>
        <v>#REF!</v>
      </c>
      <c r="C387" s="280"/>
      <c r="D387" s="292" t="s">
        <v>378</v>
      </c>
      <c r="E387" s="283"/>
      <c r="F387" s="282"/>
      <c r="G387" s="283"/>
      <c r="H387" s="294"/>
      <c r="I387" s="283"/>
      <c r="J387" s="283">
        <v>98.28</v>
      </c>
      <c r="K387" s="284"/>
      <c r="L387" s="284"/>
      <c r="M387" s="285"/>
      <c r="N387" s="286" t="s">
        <v>60</v>
      </c>
      <c r="O387" s="287">
        <v>3</v>
      </c>
      <c r="P387" s="276"/>
      <c r="Q387" s="287"/>
      <c r="R387" s="287"/>
      <c r="S387" s="287"/>
      <c r="T387" s="287"/>
      <c r="U387" s="287"/>
      <c r="V387" s="287"/>
      <c r="X387" s="288"/>
    </row>
    <row r="388" spans="1:24" s="277" customFormat="1" ht="28.5" customHeight="1">
      <c r="A388" s="290" t="str">
        <f>IF(N388="NA","SEM COBERTA",IF(N388="R","REVISAR",VLOOKUP(N388,#REF!,2,FALSE)))</f>
        <v>SEM COBERTA</v>
      </c>
      <c r="B388" s="291" t="e">
        <f>IF(N388="R",VLOOKUP(O388,#REF!,2,FALSE),VLOOKUP(O388,#REF!,2,FALSE))</f>
        <v>#REF!</v>
      </c>
      <c r="C388" s="280"/>
      <c r="D388" s="292" t="s">
        <v>379</v>
      </c>
      <c r="E388" s="283"/>
      <c r="F388" s="282"/>
      <c r="G388" s="283"/>
      <c r="H388" s="294"/>
      <c r="I388" s="283"/>
      <c r="J388" s="283">
        <v>172.17</v>
      </c>
      <c r="K388" s="284"/>
      <c r="L388" s="284"/>
      <c r="M388" s="285"/>
      <c r="N388" s="286" t="s">
        <v>60</v>
      </c>
      <c r="O388" s="287">
        <v>3</v>
      </c>
      <c r="P388" s="276"/>
      <c r="Q388" s="287"/>
      <c r="R388" s="287"/>
      <c r="S388" s="287"/>
      <c r="T388" s="287"/>
      <c r="U388" s="287"/>
      <c r="V388" s="287"/>
      <c r="X388" s="288"/>
    </row>
    <row r="391" spans="1:24" ht="23.25">
      <c r="D391" s="380" t="s">
        <v>432</v>
      </c>
    </row>
    <row r="392" spans="1:24" s="277" customFormat="1" ht="28.5" customHeight="1">
      <c r="A392" s="290" t="str">
        <f>IF(N392="NA","SEM COBERTA",IF(N392="R","REVISAR",VLOOKUP(N392,#REF!,2,FALSE)))</f>
        <v>REVISAR</v>
      </c>
      <c r="B392" s="291" t="e">
        <f>IF(N392="R",VLOOKUP(O392,#REF!,2,FALSE),VLOOKUP(O392,#REF!,2,FALSE))</f>
        <v>#REF!</v>
      </c>
      <c r="C392" s="280"/>
      <c r="D392" s="292" t="s">
        <v>215</v>
      </c>
      <c r="E392" s="281"/>
      <c r="F392" s="282"/>
      <c r="G392" s="283"/>
      <c r="H392" s="283"/>
      <c r="I392" s="283"/>
      <c r="J392" s="283">
        <v>56.35</v>
      </c>
      <c r="K392" s="284"/>
      <c r="L392" s="284"/>
      <c r="M392" s="285"/>
      <c r="N392" s="286" t="s">
        <v>62</v>
      </c>
      <c r="O392" s="287">
        <v>4</v>
      </c>
      <c r="P392" s="276" t="s">
        <v>183</v>
      </c>
      <c r="Q392" s="287"/>
      <c r="R392" s="287"/>
      <c r="S392" s="287"/>
      <c r="T392" s="287"/>
      <c r="U392" s="287"/>
      <c r="V392" s="287"/>
      <c r="X392" s="288" t="str">
        <f>IF(C392="sinapi","ok",IF(C392="orse","ok",IF(P392="título","título",IF(P392="intertítulo","intertítulo",""))))</f>
        <v/>
      </c>
    </row>
    <row r="393" spans="1:24" s="277" customFormat="1" ht="23.25">
      <c r="A393" s="290" t="str">
        <f>IF(N393="NA","SEM COBERTA",IF(N393="R","REVISAR",VLOOKUP(N393,#REF!,2,FALSE)))</f>
        <v>REVISAR</v>
      </c>
      <c r="B393" s="291" t="e">
        <f>IF(N393="R",VLOOKUP(O393,#REF!,2,FALSE),VLOOKUP(O393,#REF!,2,FALSE))</f>
        <v>#REF!</v>
      </c>
      <c r="C393" s="280"/>
      <c r="D393" s="292" t="s">
        <v>216</v>
      </c>
      <c r="E393" s="281"/>
      <c r="F393" s="282"/>
      <c r="G393" s="283"/>
      <c r="H393" s="283"/>
      <c r="I393" s="283"/>
      <c r="J393" s="283">
        <v>55.75</v>
      </c>
      <c r="K393" s="284"/>
      <c r="L393" s="284"/>
      <c r="M393" s="285"/>
      <c r="N393" s="286" t="s">
        <v>62</v>
      </c>
      <c r="O393" s="287">
        <v>4</v>
      </c>
      <c r="P393" s="276" t="s">
        <v>183</v>
      </c>
      <c r="Q393" s="287"/>
      <c r="R393" s="287"/>
      <c r="S393" s="287"/>
      <c r="T393" s="287"/>
      <c r="U393" s="287"/>
      <c r="V393" s="287"/>
      <c r="X393" s="288" t="str">
        <f>IF(C393="sinapi","ok",IF(C393="orse","ok",IF(P393="título","título",IF(P393="intertítulo","intertítulo",""))))</f>
        <v/>
      </c>
    </row>
    <row r="394" spans="1:24" s="277" customFormat="1" ht="28.5" customHeight="1">
      <c r="A394" s="290" t="str">
        <f>IF(N394="NA","SEM COBERTA",IF(N394="R","REVISAR",VLOOKUP(N394,#REF!,2,FALSE)))</f>
        <v>REVISAR</v>
      </c>
      <c r="B394" s="291" t="e">
        <f>IF(N394="R",VLOOKUP(O394,#REF!,2,FALSE),VLOOKUP(O394,#REF!,2,FALSE))</f>
        <v>#REF!</v>
      </c>
      <c r="C394" s="280"/>
      <c r="D394" s="292" t="s">
        <v>217</v>
      </c>
      <c r="E394" s="281"/>
      <c r="F394" s="282"/>
      <c r="G394" s="283"/>
      <c r="H394" s="283"/>
      <c r="I394" s="283"/>
      <c r="J394" s="283">
        <v>56.53</v>
      </c>
      <c r="K394" s="284"/>
      <c r="L394" s="284"/>
      <c r="M394" s="285"/>
      <c r="N394" s="286" t="s">
        <v>62</v>
      </c>
      <c r="O394" s="287">
        <v>4</v>
      </c>
      <c r="P394" s="276" t="s">
        <v>183</v>
      </c>
      <c r="Q394" s="287"/>
      <c r="R394" s="287"/>
      <c r="S394" s="287"/>
      <c r="T394" s="287"/>
      <c r="U394" s="287"/>
      <c r="V394" s="287"/>
      <c r="X394" s="288" t="str">
        <f>IF(C394="sinapi","ok",IF(C394="orse","ok",IF(P394="título","título",IF(P394="intertítulo","intertítulo",""))))</f>
        <v/>
      </c>
    </row>
    <row r="395" spans="1:24" s="277" customFormat="1" ht="28.5" customHeight="1">
      <c r="A395" s="290" t="str">
        <f>IF(N395="NA","SEM COBERTA",IF(N395="R","REVISAR",VLOOKUP(N395,#REF!,2,FALSE)))</f>
        <v>REVISAR</v>
      </c>
      <c r="B395" s="291" t="e">
        <f>IF(N395="R",VLOOKUP(O395,#REF!,2,FALSE),VLOOKUP(O395,#REF!,2,FALSE))</f>
        <v>#REF!</v>
      </c>
      <c r="C395" s="280"/>
      <c r="D395" s="292" t="s">
        <v>218</v>
      </c>
      <c r="E395" s="281"/>
      <c r="F395" s="282"/>
      <c r="G395" s="283"/>
      <c r="H395" s="283"/>
      <c r="I395" s="283"/>
      <c r="J395" s="283">
        <v>56.14</v>
      </c>
      <c r="K395" s="284"/>
      <c r="L395" s="284"/>
      <c r="M395" s="285"/>
      <c r="N395" s="286" t="s">
        <v>62</v>
      </c>
      <c r="O395" s="287">
        <v>4</v>
      </c>
      <c r="P395" s="276" t="s">
        <v>183</v>
      </c>
      <c r="Q395" s="287"/>
      <c r="R395" s="287"/>
      <c r="S395" s="287"/>
      <c r="T395" s="287"/>
      <c r="U395" s="287"/>
      <c r="V395" s="287"/>
      <c r="X395" s="288" t="str">
        <f>IF(C395="sinapi","ok",IF(C395="orse","ok",IF(P395="título","título",IF(P395="intertítulo","intertítulo",""))))</f>
        <v/>
      </c>
    </row>
    <row r="396" spans="1:24" s="277" customFormat="1" ht="28.5" customHeight="1">
      <c r="A396" s="290" t="str">
        <f>IF(N396="NA","SEM COBERTA",IF(N396="R","REVISAR",VLOOKUP(N396,#REF!,2,FALSE)))</f>
        <v>REVISAR</v>
      </c>
      <c r="B396" s="291" t="e">
        <f>IF(N396="R",VLOOKUP(O396,#REF!,2,FALSE),VLOOKUP(O396,#REF!,2,FALSE))</f>
        <v>#REF!</v>
      </c>
      <c r="C396" s="280"/>
      <c r="D396" s="292" t="s">
        <v>219</v>
      </c>
      <c r="E396" s="281"/>
      <c r="F396" s="282"/>
      <c r="G396" s="283"/>
      <c r="H396" s="283"/>
      <c r="I396" s="283"/>
      <c r="J396" s="283">
        <v>53.34</v>
      </c>
      <c r="K396" s="284"/>
      <c r="L396" s="284"/>
      <c r="M396" s="285"/>
      <c r="N396" s="286" t="s">
        <v>62</v>
      </c>
      <c r="O396" s="287">
        <v>4</v>
      </c>
      <c r="P396" s="276" t="s">
        <v>183</v>
      </c>
      <c r="Q396" s="287"/>
      <c r="R396" s="287"/>
      <c r="S396" s="287"/>
      <c r="T396" s="287"/>
      <c r="U396" s="287"/>
      <c r="V396" s="287"/>
      <c r="X396" s="288" t="str">
        <f t="shared" ref="X396:X408" si="26">IF(C396="sinapi","ok",IF(C396="orse","ok",IF(P396="título","título",IF(P396="intertítulo","intertítulo",""))))</f>
        <v/>
      </c>
    </row>
    <row r="397" spans="1:24" s="277" customFormat="1" ht="28.5" customHeight="1">
      <c r="A397" s="290" t="str">
        <f>IF(N397="NA","SEM COBERTA",IF(N397="R","REVISAR",VLOOKUP(N397,#REF!,2,FALSE)))</f>
        <v>REVISAR</v>
      </c>
      <c r="B397" s="291" t="e">
        <f>IF(N397="R",VLOOKUP(O397,#REF!,2,FALSE),VLOOKUP(O397,#REF!,2,FALSE))</f>
        <v>#REF!</v>
      </c>
      <c r="C397" s="280"/>
      <c r="D397" s="292" t="s">
        <v>220</v>
      </c>
      <c r="E397" s="281"/>
      <c r="F397" s="282"/>
      <c r="G397" s="283"/>
      <c r="H397" s="283"/>
      <c r="I397" s="283"/>
      <c r="J397" s="283">
        <v>56.04</v>
      </c>
      <c r="K397" s="284"/>
      <c r="L397" s="284"/>
      <c r="M397" s="285"/>
      <c r="N397" s="286" t="s">
        <v>62</v>
      </c>
      <c r="O397" s="287">
        <v>4</v>
      </c>
      <c r="P397" s="276" t="s">
        <v>183</v>
      </c>
      <c r="Q397" s="287"/>
      <c r="R397" s="287"/>
      <c r="S397" s="287"/>
      <c r="T397" s="287"/>
      <c r="U397" s="287"/>
      <c r="V397" s="287"/>
      <c r="X397" s="288" t="str">
        <f t="shared" si="26"/>
        <v/>
      </c>
    </row>
    <row r="398" spans="1:24" s="277" customFormat="1" ht="28.5" customHeight="1">
      <c r="A398" s="290" t="str">
        <f>IF(N398="NA","SEM COBERTA",IF(N398="R","REVISAR",VLOOKUP(N398,#REF!,2,FALSE)))</f>
        <v>REVISAR</v>
      </c>
      <c r="B398" s="291" t="e">
        <f>IF(N398="R",VLOOKUP(O398,#REF!,2,FALSE),VLOOKUP(O398,#REF!,2,FALSE))</f>
        <v>#REF!</v>
      </c>
      <c r="C398" s="280"/>
      <c r="D398" s="292" t="s">
        <v>221</v>
      </c>
      <c r="E398" s="293"/>
      <c r="F398" s="282"/>
      <c r="G398" s="283"/>
      <c r="H398" s="283"/>
      <c r="I398" s="283"/>
      <c r="J398" s="283">
        <v>56.31</v>
      </c>
      <c r="K398" s="284"/>
      <c r="L398" s="284"/>
      <c r="M398" s="285"/>
      <c r="N398" s="286" t="s">
        <v>62</v>
      </c>
      <c r="O398" s="287">
        <v>4</v>
      </c>
      <c r="P398" s="276" t="s">
        <v>183</v>
      </c>
      <c r="Q398" s="287"/>
      <c r="R398" s="287"/>
      <c r="S398" s="287"/>
      <c r="T398" s="287"/>
      <c r="U398" s="287"/>
      <c r="V398" s="287"/>
      <c r="X398" s="288" t="str">
        <f t="shared" si="26"/>
        <v/>
      </c>
    </row>
    <row r="399" spans="1:24" s="277" customFormat="1" ht="28.5" customHeight="1">
      <c r="A399" s="290" t="str">
        <f>IF(N399="NA","SEM COBERTA",IF(N399="R","REVISAR",VLOOKUP(N399,#REF!,2,FALSE)))</f>
        <v>REVISAR</v>
      </c>
      <c r="B399" s="291" t="e">
        <f>IF(N399="R",VLOOKUP(O399,#REF!,2,FALSE),VLOOKUP(O399,#REF!,2,FALSE))</f>
        <v>#REF!</v>
      </c>
      <c r="C399" s="280"/>
      <c r="D399" s="292" t="s">
        <v>222</v>
      </c>
      <c r="E399" s="293"/>
      <c r="F399" s="282"/>
      <c r="G399" s="283"/>
      <c r="H399" s="283"/>
      <c r="I399" s="283"/>
      <c r="J399" s="283">
        <v>56.49</v>
      </c>
      <c r="K399" s="284"/>
      <c r="L399" s="284"/>
      <c r="M399" s="285"/>
      <c r="N399" s="286" t="s">
        <v>62</v>
      </c>
      <c r="O399" s="287">
        <v>4</v>
      </c>
      <c r="P399" s="276" t="s">
        <v>183</v>
      </c>
      <c r="Q399" s="287"/>
      <c r="R399" s="287"/>
      <c r="S399" s="287"/>
      <c r="T399" s="287"/>
      <c r="U399" s="287"/>
      <c r="V399" s="287"/>
      <c r="X399" s="288" t="str">
        <f t="shared" si="26"/>
        <v/>
      </c>
    </row>
    <row r="400" spans="1:24" s="277" customFormat="1" ht="28.5" customHeight="1">
      <c r="A400" s="290" t="str">
        <f>IF(N400="NA","SEM COBERTA",IF(N400="R","REVISAR",VLOOKUP(N400,#REF!,2,FALSE)))</f>
        <v>REVISAR</v>
      </c>
      <c r="B400" s="291" t="e">
        <f>IF(N400="R",VLOOKUP(O400,#REF!,2,FALSE),VLOOKUP(O400,#REF!,2,FALSE))</f>
        <v>#REF!</v>
      </c>
      <c r="C400" s="280"/>
      <c r="D400" s="292" t="s">
        <v>308</v>
      </c>
      <c r="E400" s="283"/>
      <c r="F400" s="282"/>
      <c r="G400" s="283"/>
      <c r="H400" s="294"/>
      <c r="I400" s="283"/>
      <c r="J400" s="283">
        <v>57.03</v>
      </c>
      <c r="K400" s="284"/>
      <c r="L400" s="284"/>
      <c r="M400" s="285"/>
      <c r="N400" s="286" t="s">
        <v>62</v>
      </c>
      <c r="O400" s="287">
        <v>4</v>
      </c>
      <c r="P400" s="276" t="s">
        <v>183</v>
      </c>
      <c r="Q400" s="287"/>
      <c r="R400" s="287"/>
      <c r="S400" s="287"/>
      <c r="T400" s="287"/>
      <c r="U400" s="287"/>
      <c r="V400" s="287"/>
      <c r="X400" s="288" t="str">
        <f t="shared" si="26"/>
        <v/>
      </c>
    </row>
    <row r="401" spans="1:24" s="277" customFormat="1" ht="28.5" customHeight="1">
      <c r="A401" s="290" t="str">
        <f>IF(N401="NA","SEM COBERTA",IF(N401="R","REVISAR",VLOOKUP(N401,#REF!,2,FALSE)))</f>
        <v>REVISAR</v>
      </c>
      <c r="B401" s="291" t="e">
        <f>IF(N401="R",VLOOKUP(O401,#REF!,2,FALSE),VLOOKUP(O401,#REF!,2,FALSE))</f>
        <v>#REF!</v>
      </c>
      <c r="C401" s="280"/>
      <c r="D401" s="292" t="s">
        <v>307</v>
      </c>
      <c r="E401" s="283"/>
      <c r="F401" s="282"/>
      <c r="G401" s="283"/>
      <c r="H401" s="294"/>
      <c r="I401" s="283"/>
      <c r="J401" s="283">
        <v>56.4</v>
      </c>
      <c r="K401" s="284"/>
      <c r="L401" s="284"/>
      <c r="M401" s="285"/>
      <c r="N401" s="286" t="s">
        <v>62</v>
      </c>
      <c r="O401" s="287">
        <v>4</v>
      </c>
      <c r="P401" s="276" t="s">
        <v>183</v>
      </c>
      <c r="Q401" s="287"/>
      <c r="R401" s="287"/>
      <c r="S401" s="287"/>
      <c r="T401" s="287"/>
      <c r="U401" s="287"/>
      <c r="V401" s="287"/>
      <c r="X401" s="288" t="str">
        <f t="shared" si="26"/>
        <v/>
      </c>
    </row>
    <row r="402" spans="1:24" s="277" customFormat="1" ht="28.5" customHeight="1">
      <c r="A402" s="290" t="str">
        <f>IF(N402="NA","SEM COBERTA",IF(N402="R","REVISAR",VLOOKUP(N402,#REF!,2,FALSE)))</f>
        <v>REVISAR</v>
      </c>
      <c r="B402" s="291" t="e">
        <f>IF(N402="R",VLOOKUP(O402,#REF!,2,FALSE),VLOOKUP(O402,#REF!,2,FALSE))</f>
        <v>#REF!</v>
      </c>
      <c r="C402" s="280"/>
      <c r="D402" s="292" t="s">
        <v>306</v>
      </c>
      <c r="E402" s="293"/>
      <c r="F402" s="282"/>
      <c r="G402" s="283"/>
      <c r="H402" s="283"/>
      <c r="I402" s="283"/>
      <c r="J402" s="283">
        <v>56.4</v>
      </c>
      <c r="K402" s="284"/>
      <c r="L402" s="284"/>
      <c r="M402" s="285"/>
      <c r="N402" s="286" t="s">
        <v>62</v>
      </c>
      <c r="O402" s="287">
        <v>4</v>
      </c>
      <c r="P402" s="276" t="s">
        <v>183</v>
      </c>
      <c r="Q402" s="287"/>
      <c r="R402" s="287"/>
      <c r="S402" s="287"/>
      <c r="T402" s="287"/>
      <c r="U402" s="287"/>
      <c r="V402" s="287"/>
      <c r="X402" s="288" t="str">
        <f t="shared" si="26"/>
        <v/>
      </c>
    </row>
    <row r="403" spans="1:24" s="277" customFormat="1" ht="28.5" customHeight="1">
      <c r="A403" s="290" t="str">
        <f>IF(N403="NA","SEM COBERTA",IF(N403="R","REVISAR",VLOOKUP(N403,#REF!,2,FALSE)))</f>
        <v>REVISAR</v>
      </c>
      <c r="B403" s="291" t="e">
        <f>IF(N403="R",VLOOKUP(O403,#REF!,2,FALSE),VLOOKUP(O403,#REF!,2,FALSE))</f>
        <v>#REF!</v>
      </c>
      <c r="C403" s="280"/>
      <c r="D403" s="292" t="s">
        <v>223</v>
      </c>
      <c r="E403" s="283"/>
      <c r="F403" s="282"/>
      <c r="G403" s="283"/>
      <c r="H403" s="283"/>
      <c r="I403" s="283"/>
      <c r="J403" s="283">
        <v>55.61</v>
      </c>
      <c r="K403" s="284"/>
      <c r="L403" s="284"/>
      <c r="M403" s="285"/>
      <c r="N403" s="286" t="s">
        <v>62</v>
      </c>
      <c r="O403" s="287">
        <v>4</v>
      </c>
      <c r="P403" s="276" t="s">
        <v>183</v>
      </c>
      <c r="Q403" s="287"/>
      <c r="R403" s="287"/>
      <c r="S403" s="287"/>
      <c r="T403" s="287"/>
      <c r="U403" s="287"/>
      <c r="V403" s="287"/>
      <c r="X403" s="288" t="str">
        <f t="shared" si="26"/>
        <v/>
      </c>
    </row>
    <row r="404" spans="1:24" s="277" customFormat="1" ht="28.5" customHeight="1">
      <c r="A404" s="290" t="str">
        <f>IF(N404="NA","SEM COBERTA",IF(N404="R","REVISAR",VLOOKUP(N404,#REF!,2,FALSE)))</f>
        <v>REVISAR</v>
      </c>
      <c r="B404" s="291" t="e">
        <f>IF(N404="R",VLOOKUP(O404,#REF!,2,FALSE),VLOOKUP(O404,#REF!,2,FALSE))</f>
        <v>#REF!</v>
      </c>
      <c r="C404" s="280"/>
      <c r="D404" s="292" t="s">
        <v>366</v>
      </c>
      <c r="E404" s="283"/>
      <c r="F404" s="282"/>
      <c r="G404" s="283"/>
      <c r="H404" s="283"/>
      <c r="I404" s="283"/>
      <c r="J404" s="283">
        <v>20.66</v>
      </c>
      <c r="K404" s="284"/>
      <c r="L404" s="284"/>
      <c r="M404" s="285"/>
      <c r="N404" s="286" t="s">
        <v>62</v>
      </c>
      <c r="O404" s="287">
        <v>4</v>
      </c>
      <c r="P404" s="276" t="s">
        <v>183</v>
      </c>
      <c r="Q404" s="287"/>
      <c r="R404" s="287"/>
      <c r="S404" s="287"/>
      <c r="T404" s="287"/>
      <c r="U404" s="287"/>
      <c r="V404" s="287"/>
      <c r="X404" s="288" t="str">
        <f t="shared" si="26"/>
        <v/>
      </c>
    </row>
    <row r="405" spans="1:24" s="277" customFormat="1" ht="28.5" customHeight="1">
      <c r="A405" s="290" t="str">
        <f>IF(N405="NA","SEM COBERTA",IF(N405="R","REVISAR",VLOOKUP(N405,#REF!,2,FALSE)))</f>
        <v>REVISAR</v>
      </c>
      <c r="B405" s="291" t="e">
        <f>IF(N405="R",VLOOKUP(O405,#REF!,2,FALSE),VLOOKUP(O405,#REF!,2,FALSE))</f>
        <v>#REF!</v>
      </c>
      <c r="C405" s="280"/>
      <c r="D405" s="292" t="s">
        <v>367</v>
      </c>
      <c r="E405" s="293"/>
      <c r="F405" s="282"/>
      <c r="G405" s="283"/>
      <c r="H405" s="283"/>
      <c r="I405" s="283"/>
      <c r="J405" s="283">
        <v>23.67</v>
      </c>
      <c r="K405" s="284"/>
      <c r="L405" s="284"/>
      <c r="M405" s="285"/>
      <c r="N405" s="286" t="s">
        <v>62</v>
      </c>
      <c r="O405" s="287">
        <v>4</v>
      </c>
      <c r="P405" s="276" t="s">
        <v>183</v>
      </c>
      <c r="Q405" s="287"/>
      <c r="R405" s="287"/>
      <c r="S405" s="287"/>
      <c r="T405" s="287"/>
      <c r="U405" s="287"/>
      <c r="V405" s="287"/>
      <c r="X405" s="288" t="str">
        <f t="shared" si="26"/>
        <v/>
      </c>
    </row>
    <row r="406" spans="1:24" s="277" customFormat="1" ht="28.5" customHeight="1">
      <c r="A406" s="290" t="str">
        <f>IF(N406="NA","SEM COBERTA",IF(N406="R","REVISAR",VLOOKUP(N406,#REF!,2,FALSE)))</f>
        <v>REVISAR</v>
      </c>
      <c r="B406" s="291" t="e">
        <f>IF(N406="R",VLOOKUP(O406,#REF!,2,FALSE),VLOOKUP(O406,#REF!,2,FALSE))</f>
        <v>#REF!</v>
      </c>
      <c r="C406" s="280"/>
      <c r="D406" s="292" t="s">
        <v>368</v>
      </c>
      <c r="E406" s="283"/>
      <c r="F406" s="282"/>
      <c r="G406" s="283"/>
      <c r="H406" s="294"/>
      <c r="I406" s="283"/>
      <c r="J406" s="283">
        <v>19.21</v>
      </c>
      <c r="K406" s="284"/>
      <c r="L406" s="284"/>
      <c r="M406" s="285"/>
      <c r="N406" s="286" t="s">
        <v>62</v>
      </c>
      <c r="O406" s="287">
        <v>4</v>
      </c>
      <c r="P406" s="276" t="s">
        <v>183</v>
      </c>
      <c r="Q406" s="287"/>
      <c r="R406" s="287"/>
      <c r="S406" s="287"/>
      <c r="T406" s="287"/>
      <c r="U406" s="287"/>
      <c r="V406" s="287"/>
      <c r="X406" s="288" t="str">
        <f t="shared" si="26"/>
        <v/>
      </c>
    </row>
    <row r="407" spans="1:24" s="277" customFormat="1" ht="28.5" customHeight="1">
      <c r="A407" s="290" t="str">
        <f>IF(N407="NA","SEM COBERTA",IF(N407="R","REVISAR",VLOOKUP(N407,#REF!,2,FALSE)))</f>
        <v>REVISAR</v>
      </c>
      <c r="B407" s="291" t="e">
        <f>IF(N407="R",VLOOKUP(O407,#REF!,2,FALSE),VLOOKUP(O407,#REF!,2,FALSE))</f>
        <v>#REF!</v>
      </c>
      <c r="C407" s="280"/>
      <c r="D407" s="292" t="s">
        <v>369</v>
      </c>
      <c r="E407" s="293"/>
      <c r="F407" s="282"/>
      <c r="G407" s="283"/>
      <c r="H407" s="283"/>
      <c r="I407" s="283"/>
      <c r="J407" s="283">
        <v>23.62</v>
      </c>
      <c r="K407" s="284"/>
      <c r="L407" s="284"/>
      <c r="M407" s="285"/>
      <c r="N407" s="286" t="s">
        <v>62</v>
      </c>
      <c r="O407" s="287">
        <v>4</v>
      </c>
      <c r="P407" s="276" t="s">
        <v>183</v>
      </c>
      <c r="Q407" s="287"/>
      <c r="R407" s="287"/>
      <c r="S407" s="287"/>
      <c r="T407" s="287"/>
      <c r="U407" s="287"/>
      <c r="V407" s="287"/>
      <c r="X407" s="288" t="str">
        <f t="shared" si="26"/>
        <v/>
      </c>
    </row>
    <row r="408" spans="1:24" s="277" customFormat="1" ht="28.5" customHeight="1">
      <c r="A408" s="290" t="str">
        <f>IF(N408="NA","SEM COBERTA",IF(N408="R","REVISAR",VLOOKUP(N408,#REF!,2,FALSE)))</f>
        <v>REVISAR</v>
      </c>
      <c r="B408" s="291" t="e">
        <f>IF(N408="R",VLOOKUP(O408,#REF!,2,FALSE),VLOOKUP(O408,#REF!,2,FALSE))</f>
        <v>#REF!</v>
      </c>
      <c r="C408" s="280"/>
      <c r="D408" s="292" t="s">
        <v>370</v>
      </c>
      <c r="E408" s="293"/>
      <c r="F408" s="282"/>
      <c r="G408" s="283"/>
      <c r="H408" s="283"/>
      <c r="I408" s="283"/>
      <c r="J408" s="283">
        <v>2.71</v>
      </c>
      <c r="K408" s="284"/>
      <c r="L408" s="284"/>
      <c r="M408" s="285"/>
      <c r="N408" s="286" t="s">
        <v>62</v>
      </c>
      <c r="O408" s="287">
        <v>4</v>
      </c>
      <c r="P408" s="276" t="s">
        <v>183</v>
      </c>
      <c r="Q408" s="287"/>
      <c r="R408" s="287"/>
      <c r="S408" s="287"/>
      <c r="T408" s="287"/>
      <c r="U408" s="287"/>
      <c r="V408" s="287"/>
      <c r="X408" s="288" t="str">
        <f t="shared" si="26"/>
        <v/>
      </c>
    </row>
    <row r="409" spans="1:24" s="277" customFormat="1" ht="28.5" customHeight="1">
      <c r="A409" s="290" t="str">
        <f>IF(N409="NA","SEM COBERTA",IF(N409="R","REVISAR",VLOOKUP(N409,#REF!,2,FALSE)))</f>
        <v>REVISAR</v>
      </c>
      <c r="B409" s="291" t="e">
        <f>IF(N409="R",VLOOKUP(O409,#REF!,2,FALSE),VLOOKUP(O409,#REF!,2,FALSE))</f>
        <v>#REF!</v>
      </c>
      <c r="C409" s="280"/>
      <c r="D409" s="292" t="s">
        <v>371</v>
      </c>
      <c r="E409" s="293"/>
      <c r="F409" s="282"/>
      <c r="G409" s="283"/>
      <c r="H409" s="283"/>
      <c r="I409" s="283"/>
      <c r="J409" s="283">
        <v>2.81</v>
      </c>
      <c r="K409" s="284"/>
      <c r="L409" s="284"/>
      <c r="M409" s="285"/>
      <c r="N409" s="286" t="s">
        <v>62</v>
      </c>
      <c r="O409" s="287">
        <v>4</v>
      </c>
      <c r="P409" s="276" t="s">
        <v>183</v>
      </c>
      <c r="Q409" s="287"/>
      <c r="R409" s="287"/>
      <c r="S409" s="287"/>
      <c r="T409" s="287"/>
      <c r="U409" s="287"/>
      <c r="V409" s="287"/>
      <c r="X409" s="288" t="str">
        <f>IF(C409="sinapi","ok",IF(C409="orse","ok",IF(P409="título","título",IF(P409="intertítulo","intertítulo",""))))</f>
        <v/>
      </c>
    </row>
    <row r="410" spans="1:24" s="277" customFormat="1" ht="28.5" customHeight="1">
      <c r="A410" s="290" t="str">
        <f>IF(N410="NA","SEM COBERTA",IF(N410="R","REVISAR",VLOOKUP(N410,#REF!,2,FALSE)))</f>
        <v>REVISAR</v>
      </c>
      <c r="B410" s="291" t="e">
        <f>IF(N410="R",VLOOKUP(O410,#REF!,2,FALSE),VLOOKUP(O410,#REF!,2,FALSE))</f>
        <v>#REF!</v>
      </c>
      <c r="C410" s="280"/>
      <c r="D410" s="292" t="s">
        <v>372</v>
      </c>
      <c r="E410" s="283"/>
      <c r="F410" s="282"/>
      <c r="G410" s="283"/>
      <c r="H410" s="294"/>
      <c r="I410" s="283"/>
      <c r="J410" s="283">
        <v>19.05</v>
      </c>
      <c r="K410" s="284"/>
      <c r="L410" s="284"/>
      <c r="M410" s="285"/>
      <c r="N410" s="286" t="s">
        <v>62</v>
      </c>
      <c r="O410" s="287">
        <v>4</v>
      </c>
      <c r="P410" s="276" t="s">
        <v>183</v>
      </c>
      <c r="Q410" s="287"/>
      <c r="R410" s="287"/>
      <c r="S410" s="287"/>
      <c r="T410" s="287"/>
      <c r="U410" s="287"/>
      <c r="V410" s="287"/>
      <c r="X410" s="288" t="str">
        <f>IF(C410="sinapi","ok",IF(C410="orse","ok",IF(P410="título","título",IF(P410="intertítulo","intertítulo",""))))</f>
        <v/>
      </c>
    </row>
    <row r="411" spans="1:24" s="277" customFormat="1" ht="28.5" customHeight="1">
      <c r="A411" s="290" t="str">
        <f>IF(N411="NA","SEM COBERTA",IF(N411="R","REVISAR",VLOOKUP(N411,#REF!,2,FALSE)))</f>
        <v>REVISAR</v>
      </c>
      <c r="B411" s="291" t="e">
        <f>IF(N411="R",VLOOKUP(O411,#REF!,2,FALSE),VLOOKUP(O411,#REF!,2,FALSE))</f>
        <v>#REF!</v>
      </c>
      <c r="C411" s="280"/>
      <c r="D411" s="292" t="s">
        <v>377</v>
      </c>
      <c r="E411" s="283"/>
      <c r="F411" s="282"/>
      <c r="G411" s="283"/>
      <c r="H411" s="295"/>
      <c r="I411" s="283"/>
      <c r="J411" s="283">
        <v>243.65</v>
      </c>
      <c r="K411" s="284"/>
      <c r="L411" s="284"/>
      <c r="M411" s="285"/>
      <c r="N411" s="286" t="s">
        <v>62</v>
      </c>
      <c r="O411" s="287">
        <v>4</v>
      </c>
      <c r="P411" s="276" t="s">
        <v>183</v>
      </c>
      <c r="Q411" s="287"/>
      <c r="R411" s="287"/>
      <c r="S411" s="287"/>
      <c r="T411" s="287"/>
      <c r="U411" s="287"/>
      <c r="V411" s="287"/>
      <c r="X411" s="288" t="str">
        <f>IF(C411="sinapi","ok",IF(C411="orse","ok",IF(P411="título","título",IF(P411="intertítulo","intertítulo",""))))</f>
        <v/>
      </c>
    </row>
    <row r="412" spans="1:24" s="277" customFormat="1" ht="28.5" customHeight="1">
      <c r="A412" s="290" t="str">
        <f>IF(N412="NA","SEM COBERTA",IF(N412="R","REVISAR",VLOOKUP(N412,#REF!,2,FALSE)))</f>
        <v>REVISAR</v>
      </c>
      <c r="B412" s="291" t="e">
        <f>IF(N412="R",VLOOKUP(O412,#REF!,2,FALSE),VLOOKUP(O412,#REF!,2,FALSE))</f>
        <v>#REF!</v>
      </c>
      <c r="C412" s="280"/>
      <c r="D412" s="292" t="s">
        <v>373</v>
      </c>
      <c r="E412" s="281"/>
      <c r="F412" s="282"/>
      <c r="G412" s="283"/>
      <c r="H412" s="283"/>
      <c r="I412" s="283"/>
      <c r="J412" s="283">
        <v>38.479999999999997</v>
      </c>
      <c r="K412" s="284"/>
      <c r="L412" s="284"/>
      <c r="M412" s="285"/>
      <c r="N412" s="286" t="s">
        <v>62</v>
      </c>
      <c r="O412" s="287">
        <v>4</v>
      </c>
      <c r="P412" s="276"/>
      <c r="Q412" s="287"/>
      <c r="R412" s="287"/>
      <c r="S412" s="287"/>
      <c r="T412" s="287"/>
      <c r="U412" s="287"/>
      <c r="V412" s="287"/>
      <c r="X412" s="288"/>
    </row>
    <row r="413" spans="1:24" s="277" customFormat="1" ht="28.5" customHeight="1">
      <c r="A413" s="290" t="str">
        <f>IF(N413="NA","SEM COBERTA",IF(N413="R","REVISAR",VLOOKUP(N413,#REF!,2,FALSE)))</f>
        <v>REVISAR</v>
      </c>
      <c r="B413" s="291" t="e">
        <f>IF(N413="R",VLOOKUP(O413,#REF!,2,FALSE),VLOOKUP(O413,#REF!,2,FALSE))</f>
        <v>#REF!</v>
      </c>
      <c r="C413" s="280"/>
      <c r="D413" s="292" t="s">
        <v>365</v>
      </c>
      <c r="E413" s="281"/>
      <c r="F413" s="282"/>
      <c r="G413" s="283"/>
      <c r="H413" s="283"/>
      <c r="I413" s="283"/>
      <c r="J413" s="283">
        <v>37.01</v>
      </c>
      <c r="K413" s="284"/>
      <c r="L413" s="284"/>
      <c r="M413" s="285"/>
      <c r="N413" s="286" t="s">
        <v>62</v>
      </c>
      <c r="O413" s="287">
        <v>4</v>
      </c>
      <c r="P413" s="276"/>
      <c r="Q413" s="287"/>
      <c r="R413" s="287"/>
      <c r="S413" s="287"/>
      <c r="T413" s="287"/>
      <c r="U413" s="287"/>
      <c r="V413" s="287"/>
      <c r="X413" s="288"/>
    </row>
    <row r="414" spans="1:24" s="277" customFormat="1" ht="28.5" customHeight="1">
      <c r="A414" s="290" t="str">
        <f>IF(N414="NA","SEM COBERTA",IF(N414="R","REVISAR",VLOOKUP(N414,#REF!,2,FALSE)))</f>
        <v>REVISAR</v>
      </c>
      <c r="B414" s="291" t="e">
        <f>IF(N414="R",VLOOKUP(O414,#REF!,2,FALSE),VLOOKUP(O414,#REF!,2,FALSE))</f>
        <v>#REF!</v>
      </c>
      <c r="C414" s="280"/>
      <c r="D414" s="292" t="s">
        <v>309</v>
      </c>
      <c r="E414" s="281"/>
      <c r="F414" s="282"/>
      <c r="G414" s="283"/>
      <c r="H414" s="283"/>
      <c r="I414" s="283"/>
      <c r="J414" s="283">
        <v>19.25</v>
      </c>
      <c r="K414" s="284"/>
      <c r="L414" s="284"/>
      <c r="M414" s="285"/>
      <c r="N414" s="286" t="s">
        <v>62</v>
      </c>
      <c r="O414" s="287">
        <v>4</v>
      </c>
      <c r="P414" s="276"/>
      <c r="Q414" s="287"/>
      <c r="R414" s="287"/>
      <c r="S414" s="287"/>
      <c r="T414" s="287"/>
      <c r="U414" s="287"/>
      <c r="V414" s="287"/>
      <c r="X414" s="288"/>
    </row>
    <row r="417" spans="1:24" ht="23.25">
      <c r="D417" s="380" t="s">
        <v>433</v>
      </c>
    </row>
    <row r="418" spans="1:24" s="277" customFormat="1" ht="28.5" customHeight="1">
      <c r="A418" s="290" t="e">
        <f>IF(N418="NA","SEM COBERTA",IF(N418="R","REVISAR",VLOOKUP(N418,#REF!,2,FALSE)))</f>
        <v>#REF!</v>
      </c>
      <c r="B418" s="291" t="e">
        <f>IF(N418="R",VLOOKUP(O418,#REF!,2,FALSE),VLOOKUP(O418,#REF!,2,FALSE))</f>
        <v>#REF!</v>
      </c>
      <c r="C418" s="280"/>
      <c r="D418" s="292" t="s">
        <v>374</v>
      </c>
      <c r="E418" s="293"/>
      <c r="F418" s="282"/>
      <c r="G418" s="283"/>
      <c r="H418" s="283"/>
      <c r="I418" s="283"/>
      <c r="J418" s="283">
        <v>7.93</v>
      </c>
      <c r="K418" s="284"/>
      <c r="L418" s="284"/>
      <c r="M418" s="285"/>
      <c r="N418" s="286">
        <v>4</v>
      </c>
      <c r="O418" s="287">
        <v>4</v>
      </c>
      <c r="P418" s="276"/>
      <c r="Q418" s="287"/>
      <c r="R418" s="287"/>
      <c r="S418" s="287"/>
      <c r="T418" s="287"/>
      <c r="U418" s="287"/>
      <c r="V418" s="287"/>
      <c r="X418" s="288"/>
    </row>
    <row r="419" spans="1:24" s="277" customFormat="1" ht="28.5" customHeight="1">
      <c r="A419" s="290" t="e">
        <f>IF(N419="NA","SEM COBERTA",IF(N419="R","REVISAR",VLOOKUP(N419,#REF!,2,FALSE)))</f>
        <v>#REF!</v>
      </c>
      <c r="B419" s="291" t="e">
        <f>IF(N419="R",VLOOKUP(O419,#REF!,2,FALSE),VLOOKUP(O419,#REF!,2,FALSE))</f>
        <v>#REF!</v>
      </c>
      <c r="C419" s="280"/>
      <c r="D419" s="292" t="s">
        <v>375</v>
      </c>
      <c r="E419" s="293"/>
      <c r="F419" s="282"/>
      <c r="G419" s="283"/>
      <c r="H419" s="283"/>
      <c r="I419" s="283"/>
      <c r="J419" s="283">
        <v>4.1100000000000003</v>
      </c>
      <c r="K419" s="284"/>
      <c r="L419" s="284"/>
      <c r="M419" s="285"/>
      <c r="N419" s="286">
        <v>4</v>
      </c>
      <c r="O419" s="287">
        <v>4</v>
      </c>
      <c r="P419" s="276"/>
      <c r="Q419" s="287"/>
      <c r="R419" s="287"/>
      <c r="S419" s="287"/>
      <c r="T419" s="287"/>
      <c r="U419" s="287"/>
      <c r="V419" s="287"/>
      <c r="X419" s="288"/>
    </row>
    <row r="420" spans="1:24" s="277" customFormat="1" ht="28.5" customHeight="1">
      <c r="A420" s="290" t="e">
        <f>IF(N420="NA","SEM COBERTA",IF(N420="R","REVISAR",VLOOKUP(N420,#REF!,2,FALSE)))</f>
        <v>#REF!</v>
      </c>
      <c r="B420" s="291" t="e">
        <f>IF(N420="R",VLOOKUP(O420,#REF!,2,FALSE),VLOOKUP(O420,#REF!,2,FALSE))</f>
        <v>#REF!</v>
      </c>
      <c r="C420" s="280"/>
      <c r="D420" s="292" t="s">
        <v>376</v>
      </c>
      <c r="E420" s="293"/>
      <c r="F420" s="282"/>
      <c r="G420" s="283"/>
      <c r="H420" s="283"/>
      <c r="I420" s="283"/>
      <c r="J420" s="283">
        <v>4.76</v>
      </c>
      <c r="K420" s="284"/>
      <c r="L420" s="284"/>
      <c r="M420" s="285"/>
      <c r="N420" s="286">
        <v>4</v>
      </c>
      <c r="O420" s="287">
        <v>4</v>
      </c>
      <c r="P420" s="276"/>
      <c r="Q420" s="287"/>
      <c r="R420" s="287"/>
      <c r="S420" s="287"/>
      <c r="T420" s="287"/>
      <c r="U420" s="287"/>
      <c r="V420" s="287"/>
      <c r="X420" s="288"/>
    </row>
  </sheetData>
  <customSheetViews>
    <customSheetView guid="{BF95D06F-A801-4955-B76D-3C2C36D85037}" state="hidden">
      <pageMargins left="0.511811024" right="0.511811024" top="0.78740157499999996" bottom="0.78740157499999996" header="0.31496062000000002" footer="0.31496062000000002"/>
    </customSheetView>
    <customSheetView guid="{385977A3-6FE9-40C9-8548-2B73DA2662B2}" state="hidden">
      <pageMargins left="0.511811024" right="0.511811024" top="0.78740157499999996" bottom="0.78740157499999996" header="0.31496062000000002" footer="0.31496062000000002"/>
    </customSheetView>
  </customSheetViews>
  <conditionalFormatting sqref="B71 I71:J71 A131:M132 I130:J133 J111:J132 A231:M251">
    <cfRule type="expression" dxfId="710" priority="814">
      <formula>$N71="LEVANTADO"</formula>
    </cfRule>
  </conditionalFormatting>
  <conditionalFormatting sqref="I71:J71 A131:O132 I130:J133 J111:J132 A131:B133">
    <cfRule type="expression" dxfId="709" priority="813">
      <formula>$O71="NÃO INDICADO"</formula>
    </cfRule>
  </conditionalFormatting>
  <conditionalFormatting sqref="A71:B71">
    <cfRule type="expression" dxfId="708" priority="808">
      <formula>$O71="NÃO INDICADO"</formula>
    </cfRule>
  </conditionalFormatting>
  <conditionalFormatting sqref="A25:B25">
    <cfRule type="expression" dxfId="707" priority="855">
      <formula>$O25="NÃO INDICADO"</formula>
    </cfRule>
  </conditionalFormatting>
  <conditionalFormatting sqref="I25">
    <cfRule type="expression" dxfId="706" priority="854">
      <formula>$N25="LEVANTADO"</formula>
    </cfRule>
  </conditionalFormatting>
  <conditionalFormatting sqref="I25">
    <cfRule type="expression" dxfId="705" priority="853">
      <formula>$O25="NÃO INDICADO"</formula>
    </cfRule>
  </conditionalFormatting>
  <conditionalFormatting sqref="A37:C37 I37:M37">
    <cfRule type="expression" dxfId="704" priority="852">
      <formula>$N37="LEVANTADO"</formula>
    </cfRule>
  </conditionalFormatting>
  <conditionalFormatting sqref="A37:C37 I37:O37">
    <cfRule type="expression" dxfId="703" priority="851">
      <formula>$O37="NÃO INDICADO"</formula>
    </cfRule>
  </conditionalFormatting>
  <conditionalFormatting sqref="A37:B37">
    <cfRule type="expression" dxfId="702" priority="848">
      <formula>$O37="NÃO INDICADO"</formula>
    </cfRule>
  </conditionalFormatting>
  <conditionalFormatting sqref="A40:C40 I40:M40">
    <cfRule type="expression" dxfId="701" priority="847">
      <formula>$N40="LEVANTADO"</formula>
    </cfRule>
  </conditionalFormatting>
  <conditionalFormatting sqref="A40:C40 I40:O40">
    <cfRule type="expression" dxfId="700" priority="846">
      <formula>$O40="NÃO INDICADO"</formula>
    </cfRule>
  </conditionalFormatting>
  <conditionalFormatting sqref="D40:J40">
    <cfRule type="expression" dxfId="699" priority="845">
      <formula>$N40="LEVANTADO"</formula>
    </cfRule>
  </conditionalFormatting>
  <conditionalFormatting sqref="D40:J40">
    <cfRule type="expression" dxfId="698" priority="844">
      <formula>$O40="NÃO INDICADO"</formula>
    </cfRule>
  </conditionalFormatting>
  <conditionalFormatting sqref="A41:B41">
    <cfRule type="expression" dxfId="697" priority="838">
      <formula>$O41="NÃO INDICADO"</formula>
    </cfRule>
  </conditionalFormatting>
  <conditionalFormatting sqref="A38:C38 I38:M38">
    <cfRule type="expression" dxfId="696" priority="837">
      <formula>$N38="LEVANTADO"</formula>
    </cfRule>
  </conditionalFormatting>
  <conditionalFormatting sqref="A38:C38 I38:O38">
    <cfRule type="expression" dxfId="695" priority="836">
      <formula>$O38="NÃO INDICADO"</formula>
    </cfRule>
  </conditionalFormatting>
  <conditionalFormatting sqref="D38:J38">
    <cfRule type="expression" dxfId="694" priority="835">
      <formula>$N38="LEVANTADO"</formula>
    </cfRule>
  </conditionalFormatting>
  <conditionalFormatting sqref="D38:J38">
    <cfRule type="expression" dxfId="693" priority="834">
      <formula>$O38="NÃO INDICADO"</formula>
    </cfRule>
  </conditionalFormatting>
  <conditionalFormatting sqref="D39:J39">
    <cfRule type="expression" dxfId="692" priority="829">
      <formula>$O39="NÃO INDICADO"</formula>
    </cfRule>
  </conditionalFormatting>
  <conditionalFormatting sqref="A43:B43">
    <cfRule type="expression" dxfId="691" priority="823">
      <formula>$O43="NÃO INDICADO"</formula>
    </cfRule>
  </conditionalFormatting>
  <conditionalFormatting sqref="A44:B44">
    <cfRule type="expression" dxfId="690" priority="818">
      <formula>$O44="NÃO INDICADO"</formula>
    </cfRule>
  </conditionalFormatting>
  <conditionalFormatting sqref="A49:B49 A51:B51 A53:B53 A55:B55 A57:B57 A59:B59 A61:B61 A63:B63 A65:B65 A67:B67 A69:B69">
    <cfRule type="expression" dxfId="689" priority="815">
      <formula>$O49="NÃO INDICADO"</formula>
    </cfRule>
  </conditionalFormatting>
  <conditionalFormatting sqref="B71">
    <cfRule type="expression" dxfId="688" priority="812">
      <formula>$O71="NÃO INDICADO"</formula>
    </cfRule>
  </conditionalFormatting>
  <conditionalFormatting sqref="C71:H71 J71:M71">
    <cfRule type="expression" dxfId="687" priority="811">
      <formula>$N71="LEVANTADO"</formula>
    </cfRule>
  </conditionalFormatting>
  <conditionalFormatting sqref="C71:H71 J71:O71">
    <cfRule type="expression" dxfId="686" priority="810">
      <formula>$O71="NÃO INDICADO"</formula>
    </cfRule>
  </conditionalFormatting>
  <conditionalFormatting sqref="A71:B71">
    <cfRule type="expression" dxfId="685" priority="809">
      <formula>$N71="LEVANTADO"</formula>
    </cfRule>
  </conditionalFormatting>
  <conditionalFormatting sqref="A71:B71">
    <cfRule type="expression" dxfId="684" priority="807">
      <formula>$O71="NÃO INDICADO"</formula>
    </cfRule>
  </conditionalFormatting>
  <conditionalFormatting sqref="I71">
    <cfRule type="expression" dxfId="683" priority="806">
      <formula>$N71="LEVANTADO"</formula>
    </cfRule>
  </conditionalFormatting>
  <conditionalFormatting sqref="I71">
    <cfRule type="expression" dxfId="682" priority="805">
      <formula>$O71="NÃO INDICADO"</formula>
    </cfRule>
  </conditionalFormatting>
  <conditionalFormatting sqref="A28:C28 K28:M28 K30:M32 A30:C32 A34:C34 K34:M34 K36:M36 A36:C36 K26:M26 A26:C26 A27:B27 A29:B29 A33:B33 A35:B35 A42:C42 I42:M42 B37:B41 B43:B44 B5:B25 A5:A24 C5:M24 I25:J36 I37:I41 I43:I44">
    <cfRule type="expression" dxfId="681" priority="882">
      <formula>$N5="LEVANTADO"</formula>
    </cfRule>
  </conditionalFormatting>
  <conditionalFormatting sqref="K28:O28 A28:C28 A30:C32 K30:O32 K34:O34 A34:C34 A36:C36 K36:O36 A8:C24 K8:O24 K26:O26 A26:C26 I42:O42 A42:C42 D6:J24 I25:J36 I37:I41 I43:I44">
    <cfRule type="expression" dxfId="680" priority="881">
      <formula>$O6="NÃO INDICADO"</formula>
    </cfRule>
  </conditionalFormatting>
  <conditionalFormatting sqref="D26:J26 D28:J28 D30:J32 D34:J34 D36:J36">
    <cfRule type="expression" dxfId="679" priority="880">
      <formula>$N26="LEVANTADO"</formula>
    </cfRule>
  </conditionalFormatting>
  <conditionalFormatting sqref="D26:J26 D28:J28 D30:J32 D34:J34 D36:J36">
    <cfRule type="expression" dxfId="678" priority="879">
      <formula>$O26="NÃO INDICADO"</formula>
    </cfRule>
  </conditionalFormatting>
  <conditionalFormatting sqref="D42:J42">
    <cfRule type="expression" dxfId="677" priority="878">
      <formula>$N42="LEVANTADO"</formula>
    </cfRule>
  </conditionalFormatting>
  <conditionalFormatting sqref="D42:J42">
    <cfRule type="expression" dxfId="676" priority="877">
      <formula>$O42="NÃO INDICADO"</formula>
    </cfRule>
  </conditionalFormatting>
  <conditionalFormatting sqref="A6:B24 A26:B36 A42:B42 B25 B37:B41 B43:B44">
    <cfRule type="expression" dxfId="675" priority="876">
      <formula>$O6="NÃO INDICADO"</formula>
    </cfRule>
  </conditionalFormatting>
  <conditionalFormatting sqref="K27:M27 A27:C27">
    <cfRule type="expression" dxfId="674" priority="875">
      <formula>$N27="LEVANTADO"</formula>
    </cfRule>
  </conditionalFormatting>
  <conditionalFormatting sqref="A27:C27 K27:O27">
    <cfRule type="expression" dxfId="673" priority="874">
      <formula>$O27="NÃO INDICADO"</formula>
    </cfRule>
  </conditionalFormatting>
  <conditionalFormatting sqref="D27:J27">
    <cfRule type="expression" dxfId="672" priority="873">
      <formula>$N27="LEVANTADO"</formula>
    </cfRule>
  </conditionalFormatting>
  <conditionalFormatting sqref="D27:J27">
    <cfRule type="expression" dxfId="671" priority="872">
      <formula>$O27="NÃO INDICADO"</formula>
    </cfRule>
  </conditionalFormatting>
  <conditionalFormatting sqref="A29:C29 K29:M29">
    <cfRule type="expression" dxfId="670" priority="871">
      <formula>$N29="LEVANTADO"</formula>
    </cfRule>
  </conditionalFormatting>
  <conditionalFormatting sqref="K29:O29 A29:C29">
    <cfRule type="expression" dxfId="669" priority="870">
      <formula>$O29="NÃO INDICADO"</formula>
    </cfRule>
  </conditionalFormatting>
  <conditionalFormatting sqref="D29:J29">
    <cfRule type="expression" dxfId="668" priority="869">
      <formula>$N29="LEVANTADO"</formula>
    </cfRule>
  </conditionalFormatting>
  <conditionalFormatting sqref="D29:J29">
    <cfRule type="expression" dxfId="667" priority="868">
      <formula>$O29="NÃO INDICADO"</formula>
    </cfRule>
  </conditionalFormatting>
  <conditionalFormatting sqref="K33:M33 A33:C33">
    <cfRule type="expression" dxfId="666" priority="867">
      <formula>$N33="LEVANTADO"</formula>
    </cfRule>
  </conditionalFormatting>
  <conditionalFormatting sqref="A33:C33 K33:O33">
    <cfRule type="expression" dxfId="665" priority="866">
      <formula>$O33="NÃO INDICADO"</formula>
    </cfRule>
  </conditionalFormatting>
  <conditionalFormatting sqref="D33:J33">
    <cfRule type="expression" dxfId="664" priority="865">
      <formula>$N33="LEVANTADO"</formula>
    </cfRule>
  </conditionalFormatting>
  <conditionalFormatting sqref="D33:J33">
    <cfRule type="expression" dxfId="663" priority="864">
      <formula>$O33="NÃO INDICADO"</formula>
    </cfRule>
  </conditionalFormatting>
  <conditionalFormatting sqref="A35:C35 K35:M35">
    <cfRule type="expression" dxfId="662" priority="863">
      <formula>$N35="LEVANTADO"</formula>
    </cfRule>
  </conditionalFormatting>
  <conditionalFormatting sqref="K35:O35 A35:C35">
    <cfRule type="expression" dxfId="661" priority="862">
      <formula>$O35="NÃO INDICADO"</formula>
    </cfRule>
  </conditionalFormatting>
  <conditionalFormatting sqref="D35:J35">
    <cfRule type="expression" dxfId="660" priority="861">
      <formula>$N35="LEVANTADO"</formula>
    </cfRule>
  </conditionalFormatting>
  <conditionalFormatting sqref="D35:J35">
    <cfRule type="expression" dxfId="659" priority="860">
      <formula>$O35="NÃO INDICADO"</formula>
    </cfRule>
  </conditionalFormatting>
  <conditionalFormatting sqref="C25:H25 J25:M25">
    <cfRule type="expression" dxfId="658" priority="859">
      <formula>$N25="LEVANTADO"</formula>
    </cfRule>
  </conditionalFormatting>
  <conditionalFormatting sqref="C25:H25 J25:O25">
    <cfRule type="expression" dxfId="657" priority="858">
      <formula>$O25="NÃO INDICADO"</formula>
    </cfRule>
  </conditionalFormatting>
  <conditionalFormatting sqref="A25:B25">
    <cfRule type="expression" dxfId="656" priority="857">
      <formula>$N25="LEVANTADO"</formula>
    </cfRule>
  </conditionalFormatting>
  <conditionalFormatting sqref="A25:B25">
    <cfRule type="expression" dxfId="655" priority="856">
      <formula>$O25="NÃO INDICADO"</formula>
    </cfRule>
  </conditionalFormatting>
  <conditionalFormatting sqref="D37:J37">
    <cfRule type="expression" dxfId="654" priority="850">
      <formula>$N37="LEVANTADO"</formula>
    </cfRule>
  </conditionalFormatting>
  <conditionalFormatting sqref="D37:J37">
    <cfRule type="expression" dxfId="653" priority="849">
      <formula>$O37="NÃO INDICADO"</formula>
    </cfRule>
  </conditionalFormatting>
  <conditionalFormatting sqref="A40:B40">
    <cfRule type="expression" dxfId="652" priority="843">
      <formula>$O40="NÃO INDICADO"</formula>
    </cfRule>
  </conditionalFormatting>
  <conditionalFormatting sqref="A41:C41 I41:M41">
    <cfRule type="expression" dxfId="651" priority="842">
      <formula>$N41="LEVANTADO"</formula>
    </cfRule>
  </conditionalFormatting>
  <conditionalFormatting sqref="A41:C41 I41:O41">
    <cfRule type="expression" dxfId="650" priority="841">
      <formula>$O41="NÃO INDICADO"</formula>
    </cfRule>
  </conditionalFormatting>
  <conditionalFormatting sqref="D41:J41">
    <cfRule type="expression" dxfId="649" priority="840">
      <formula>$N41="LEVANTADO"</formula>
    </cfRule>
  </conditionalFormatting>
  <conditionalFormatting sqref="D41:J41">
    <cfRule type="expression" dxfId="648" priority="839">
      <formula>$O41="NÃO INDICADO"</formula>
    </cfRule>
  </conditionalFormatting>
  <conditionalFormatting sqref="A38:B38">
    <cfRule type="expression" dxfId="647" priority="833">
      <formula>$O38="NÃO INDICADO"</formula>
    </cfRule>
  </conditionalFormatting>
  <conditionalFormatting sqref="A39:C39 I39:M39">
    <cfRule type="expression" dxfId="646" priority="832">
      <formula>$N39="LEVANTADO"</formula>
    </cfRule>
  </conditionalFormatting>
  <conditionalFormatting sqref="A39:C39 I39:O39">
    <cfRule type="expression" dxfId="645" priority="831">
      <formula>$O39="NÃO INDICADO"</formula>
    </cfRule>
  </conditionalFormatting>
  <conditionalFormatting sqref="D39:J39">
    <cfRule type="expression" dxfId="644" priority="830">
      <formula>$N39="LEVANTADO"</formula>
    </cfRule>
  </conditionalFormatting>
  <conditionalFormatting sqref="A39:B39">
    <cfRule type="expression" dxfId="643" priority="828">
      <formula>$O39="NÃO INDICADO"</formula>
    </cfRule>
  </conditionalFormatting>
  <conditionalFormatting sqref="A43:C43 I43:M43">
    <cfRule type="expression" dxfId="642" priority="827">
      <formula>$N43="LEVANTADO"</formula>
    </cfRule>
  </conditionalFormatting>
  <conditionalFormatting sqref="I43:O43 A43:C43">
    <cfRule type="expression" dxfId="641" priority="826">
      <formula>$O43="NÃO INDICADO"</formula>
    </cfRule>
  </conditionalFormatting>
  <conditionalFormatting sqref="D43:J43">
    <cfRule type="expression" dxfId="640" priority="825">
      <formula>$N43="LEVANTADO"</formula>
    </cfRule>
  </conditionalFormatting>
  <conditionalFormatting sqref="D43:J43">
    <cfRule type="expression" dxfId="639" priority="824">
      <formula>$O43="NÃO INDICADO"</formula>
    </cfRule>
  </conditionalFormatting>
  <conditionalFormatting sqref="A44:C44 I44:M44">
    <cfRule type="expression" dxfId="638" priority="822">
      <formula>$N44="LEVANTADO"</formula>
    </cfRule>
  </conditionalFormatting>
  <conditionalFormatting sqref="I44:O44 A44:C44">
    <cfRule type="expression" dxfId="637" priority="821">
      <formula>$O44="NÃO INDICADO"</formula>
    </cfRule>
  </conditionalFormatting>
  <conditionalFormatting sqref="D44:J44">
    <cfRule type="expression" dxfId="636" priority="820">
      <formula>$N44="LEVANTADO"</formula>
    </cfRule>
  </conditionalFormatting>
  <conditionalFormatting sqref="D44:J44">
    <cfRule type="expression" dxfId="635" priority="819">
      <formula>$O44="NÃO INDICADO"</formula>
    </cfRule>
  </conditionalFormatting>
  <conditionalFormatting sqref="A49:M49 A51:M51 A53:M53 A55:C55 A57:C57 E55:M55 A59:C59 E57:M57 A61:C61 E59:M59 A63:C63 E61:M61 A65:C65 E63:M63 A67:C67 E65:M65 A69:C69 E67:M67 J71 E69:M69">
    <cfRule type="expression" dxfId="634" priority="817">
      <formula>$N49="LEVANTADO"</formula>
    </cfRule>
  </conditionalFormatting>
  <conditionalFormatting sqref="D49:J49 D51:J51 A53:O53 A55:C55 A57:C57 E55:O55 A59:C59 E57:O57 A61:C61 E59:O59 A63:C63 E61:O61 A65:C65 E63:O63 A67:C67 E65:O65 A69:C69 E67:O67 J71 E69:O69">
    <cfRule type="expression" dxfId="633" priority="816">
      <formula>$O49="NÃO INDICADO"</formula>
    </cfRule>
  </conditionalFormatting>
  <conditionalFormatting sqref="A78:M79">
    <cfRule type="expression" dxfId="632" priority="791">
      <formula>$N78="LEVANTADO"</formula>
    </cfRule>
  </conditionalFormatting>
  <conditionalFormatting sqref="A78:O79">
    <cfRule type="expression" dxfId="631" priority="790">
      <formula>$O78="NÃO INDICADO"</formula>
    </cfRule>
  </conditionalFormatting>
  <conditionalFormatting sqref="A78:B79">
    <cfRule type="expression" dxfId="630" priority="789">
      <formula>$O78="NÃO INDICADO"</formula>
    </cfRule>
  </conditionalFormatting>
  <conditionalFormatting sqref="A130:B130">
    <cfRule type="expression" dxfId="629" priority="761">
      <formula>$O130="NÃO INDICADO"</formula>
    </cfRule>
  </conditionalFormatting>
  <conditionalFormatting sqref="I130">
    <cfRule type="expression" dxfId="628" priority="760">
      <formula>$N130="LEVANTADO"</formula>
    </cfRule>
  </conditionalFormatting>
  <conditionalFormatting sqref="I130">
    <cfRule type="expression" dxfId="627" priority="759">
      <formula>$O130="NÃO INDICADO"</formula>
    </cfRule>
  </conditionalFormatting>
  <conditionalFormatting sqref="A134:C134 I134 K134:M134">
    <cfRule type="expression" dxfId="626" priority="758">
      <formula>$N134="LEVANTADO"</formula>
    </cfRule>
  </conditionalFormatting>
  <conditionalFormatting sqref="A134:C134 I134 K134:O134">
    <cfRule type="expression" dxfId="625" priority="757">
      <formula>$O134="NÃO INDICADO"</formula>
    </cfRule>
  </conditionalFormatting>
  <conditionalFormatting sqref="A134:B134">
    <cfRule type="expression" dxfId="624" priority="754">
      <formula>$O134="NÃO INDICADO"</formula>
    </cfRule>
  </conditionalFormatting>
  <conditionalFormatting sqref="A137:C137 I137 K137:M137">
    <cfRule type="expression" dxfId="623" priority="753">
      <formula>$N137="LEVANTADO"</formula>
    </cfRule>
  </conditionalFormatting>
  <conditionalFormatting sqref="A137:C137 I137 K137:O137">
    <cfRule type="expression" dxfId="622" priority="752">
      <formula>$O137="NÃO INDICADO"</formula>
    </cfRule>
  </conditionalFormatting>
  <conditionalFormatting sqref="D137:I137">
    <cfRule type="expression" dxfId="621" priority="751">
      <formula>$N137="LEVANTADO"</formula>
    </cfRule>
  </conditionalFormatting>
  <conditionalFormatting sqref="D137:I137">
    <cfRule type="expression" dxfId="620" priority="750">
      <formula>$O137="NÃO INDICADO"</formula>
    </cfRule>
  </conditionalFormatting>
  <conditionalFormatting sqref="A138:B138">
    <cfRule type="expression" dxfId="619" priority="744">
      <formula>$O138="NÃO INDICADO"</formula>
    </cfRule>
  </conditionalFormatting>
  <conditionalFormatting sqref="A135:C135 I135 K135:M135">
    <cfRule type="expression" dxfId="618" priority="743">
      <formula>$N135="LEVANTADO"</formula>
    </cfRule>
  </conditionalFormatting>
  <conditionalFormatting sqref="A135:C135 I135 K135:O135">
    <cfRule type="expression" dxfId="617" priority="742">
      <formula>$O135="NÃO INDICADO"</formula>
    </cfRule>
  </conditionalFormatting>
  <conditionalFormatting sqref="D135:I135">
    <cfRule type="expression" dxfId="616" priority="741">
      <formula>$N135="LEVANTADO"</formula>
    </cfRule>
  </conditionalFormatting>
  <conditionalFormatting sqref="D135:I135">
    <cfRule type="expression" dxfId="615" priority="740">
      <formula>$O135="NÃO INDICADO"</formula>
    </cfRule>
  </conditionalFormatting>
  <conditionalFormatting sqref="D136:I136">
    <cfRule type="expression" dxfId="614" priority="735">
      <formula>$O136="NÃO INDICADO"</formula>
    </cfRule>
  </conditionalFormatting>
  <conditionalFormatting sqref="A140:B140">
    <cfRule type="expression" dxfId="613" priority="729">
      <formula>$O140="NÃO INDICADO"</formula>
    </cfRule>
  </conditionalFormatting>
  <conditionalFormatting sqref="A141:B141">
    <cfRule type="expression" dxfId="612" priority="724">
      <formula>$O141="NÃO INDICADO"</formula>
    </cfRule>
  </conditionalFormatting>
  <conditionalFormatting sqref="K133:M133 A133:C133 A139:C139 I139:M139 B134:B138 B140:B141 B111:B130 A111:A129 C111:M129 I134:I138 I140:I141">
    <cfRule type="expression" dxfId="611" priority="788">
      <formula>$N111="LEVANTADO"</formula>
    </cfRule>
  </conditionalFormatting>
  <conditionalFormatting sqref="A133:C133 K133:O133 A113:C129 K113:O129 I139:O139 A139:C139 D111:J129 I134:I138 I140:I141">
    <cfRule type="expression" dxfId="610" priority="787">
      <formula>$O111="NÃO INDICADO"</formula>
    </cfRule>
  </conditionalFormatting>
  <conditionalFormatting sqref="D133:J133">
    <cfRule type="expression" dxfId="609" priority="786">
      <formula>$N133="LEVANTADO"</formula>
    </cfRule>
  </conditionalFormatting>
  <conditionalFormatting sqref="D133:J133">
    <cfRule type="expression" dxfId="608" priority="785">
      <formula>$O133="NÃO INDICADO"</formula>
    </cfRule>
  </conditionalFormatting>
  <conditionalFormatting sqref="D139:J139">
    <cfRule type="expression" dxfId="607" priority="784">
      <formula>$N139="LEVANTADO"</formula>
    </cfRule>
  </conditionalFormatting>
  <conditionalFormatting sqref="D139:J139">
    <cfRule type="expression" dxfId="606" priority="783">
      <formula>$O139="NÃO INDICADO"</formula>
    </cfRule>
  </conditionalFormatting>
  <conditionalFormatting sqref="A111:B129 A139:B139 B130 B134:B138 B140:B141">
    <cfRule type="expression" dxfId="605" priority="782">
      <formula>$O111="NÃO INDICADO"</formula>
    </cfRule>
  </conditionalFormatting>
  <conditionalFormatting sqref="C130:H130 J130:M130">
    <cfRule type="expression" dxfId="604" priority="765">
      <formula>$N130="LEVANTADO"</formula>
    </cfRule>
  </conditionalFormatting>
  <conditionalFormatting sqref="C130:H130 J130:O130">
    <cfRule type="expression" dxfId="603" priority="764">
      <formula>$O130="NÃO INDICADO"</formula>
    </cfRule>
  </conditionalFormatting>
  <conditionalFormatting sqref="A130:B130">
    <cfRule type="expression" dxfId="602" priority="763">
      <formula>$N130="LEVANTADO"</formula>
    </cfRule>
  </conditionalFormatting>
  <conditionalFormatting sqref="A130:B130">
    <cfRule type="expression" dxfId="601" priority="762">
      <formula>$O130="NÃO INDICADO"</formula>
    </cfRule>
  </conditionalFormatting>
  <conditionalFormatting sqref="D134:I134">
    <cfRule type="expression" dxfId="600" priority="756">
      <formula>$N134="LEVANTADO"</formula>
    </cfRule>
  </conditionalFormatting>
  <conditionalFormatting sqref="D134:I134">
    <cfRule type="expression" dxfId="599" priority="755">
      <formula>$O134="NÃO INDICADO"</formula>
    </cfRule>
  </conditionalFormatting>
  <conditionalFormatting sqref="A137:B137">
    <cfRule type="expression" dxfId="598" priority="749">
      <formula>$O137="NÃO INDICADO"</formula>
    </cfRule>
  </conditionalFormatting>
  <conditionalFormatting sqref="A138:C138 I138 K138:M138">
    <cfRule type="expression" dxfId="597" priority="748">
      <formula>$N138="LEVANTADO"</formula>
    </cfRule>
  </conditionalFormatting>
  <conditionalFormatting sqref="A138:C138 I138 K138:O138">
    <cfRule type="expression" dxfId="596" priority="747">
      <formula>$O138="NÃO INDICADO"</formula>
    </cfRule>
  </conditionalFormatting>
  <conditionalFormatting sqref="D138:I138">
    <cfRule type="expression" dxfId="595" priority="746">
      <formula>$N138="LEVANTADO"</formula>
    </cfRule>
  </conditionalFormatting>
  <conditionalFormatting sqref="D138:I138">
    <cfRule type="expression" dxfId="594" priority="745">
      <formula>$O138="NÃO INDICADO"</formula>
    </cfRule>
  </conditionalFormatting>
  <conditionalFormatting sqref="A135:B135">
    <cfRule type="expression" dxfId="593" priority="739">
      <formula>$O135="NÃO INDICADO"</formula>
    </cfRule>
  </conditionalFormatting>
  <conditionalFormatting sqref="A136:C136 I136 K136:M136">
    <cfRule type="expression" dxfId="592" priority="738">
      <formula>$N136="LEVANTADO"</formula>
    </cfRule>
  </conditionalFormatting>
  <conditionalFormatting sqref="A136:C136 I136 K136:O136">
    <cfRule type="expression" dxfId="591" priority="737">
      <formula>$O136="NÃO INDICADO"</formula>
    </cfRule>
  </conditionalFormatting>
  <conditionalFormatting sqref="D136:I136">
    <cfRule type="expression" dxfId="590" priority="736">
      <formula>$N136="LEVANTADO"</formula>
    </cfRule>
  </conditionalFormatting>
  <conditionalFormatting sqref="A136:B136">
    <cfRule type="expression" dxfId="589" priority="734">
      <formula>$O136="NÃO INDICADO"</formula>
    </cfRule>
  </conditionalFormatting>
  <conditionalFormatting sqref="A140:C140 I140 K140:M140">
    <cfRule type="expression" dxfId="588" priority="733">
      <formula>$N140="LEVANTADO"</formula>
    </cfRule>
  </conditionalFormatting>
  <conditionalFormatting sqref="I140 A140:C140 K140:O140">
    <cfRule type="expression" dxfId="587" priority="732">
      <formula>$O140="NÃO INDICADO"</formula>
    </cfRule>
  </conditionalFormatting>
  <conditionalFormatting sqref="D140:I140">
    <cfRule type="expression" dxfId="586" priority="731">
      <formula>$N140="LEVANTADO"</formula>
    </cfRule>
  </conditionalFormatting>
  <conditionalFormatting sqref="D140:I140">
    <cfRule type="expression" dxfId="585" priority="730">
      <formula>$O140="NÃO INDICADO"</formula>
    </cfRule>
  </conditionalFormatting>
  <conditionalFormatting sqref="A141:C141 I141 K141:M141">
    <cfRule type="expression" dxfId="584" priority="728">
      <formula>$N141="LEVANTADO"</formula>
    </cfRule>
  </conditionalFormatting>
  <conditionalFormatting sqref="I141 A141:C141 K141:O141">
    <cfRule type="expression" dxfId="583" priority="727">
      <formula>$O141="NÃO INDICADO"</formula>
    </cfRule>
  </conditionalFormatting>
  <conditionalFormatting sqref="D141:I141">
    <cfRule type="expression" dxfId="582" priority="726">
      <formula>$N141="LEVANTADO"</formula>
    </cfRule>
  </conditionalFormatting>
  <conditionalFormatting sqref="D141:I141">
    <cfRule type="expression" dxfId="581" priority="725">
      <formula>$O141="NÃO INDICADO"</formula>
    </cfRule>
  </conditionalFormatting>
  <conditionalFormatting sqref="J134:J138">
    <cfRule type="expression" dxfId="580" priority="723">
      <formula>$N134="LEVANTADO"</formula>
    </cfRule>
  </conditionalFormatting>
  <conditionalFormatting sqref="J134:J138">
    <cfRule type="expression" dxfId="579" priority="722">
      <formula>$O134="NÃO INDICADO"</formula>
    </cfRule>
  </conditionalFormatting>
  <conditionalFormatting sqref="J140:J141">
    <cfRule type="expression" dxfId="578" priority="721">
      <formula>$N140="LEVANTADO"</formula>
    </cfRule>
  </conditionalFormatting>
  <conditionalFormatting sqref="J140:J141">
    <cfRule type="expression" dxfId="577" priority="720">
      <formula>$O140="NÃO INDICADO"</formula>
    </cfRule>
  </conditionalFormatting>
  <conditionalFormatting sqref="K103:O103 A103:C103">
    <cfRule type="expression" dxfId="576" priority="698">
      <formula>$O103="NÃO INDICADO"</formula>
    </cfRule>
  </conditionalFormatting>
  <conditionalFormatting sqref="A98:C99 K98:M99 K96:M96 A96:C96 A97:B97 I96:J99">
    <cfRule type="expression" dxfId="575" priority="716">
      <formula>$N96="LEVANTADO"</formula>
    </cfRule>
  </conditionalFormatting>
  <conditionalFormatting sqref="K98:O99 A98:C99 K96:O96 A96:C96 I96:J99">
    <cfRule type="expression" dxfId="574" priority="715">
      <formula>$O96="NÃO INDICADO"</formula>
    </cfRule>
  </conditionalFormatting>
  <conditionalFormatting sqref="D96:J96 D98:J99 J96:J99">
    <cfRule type="expression" dxfId="573" priority="714">
      <formula>$N96="LEVANTADO"</formula>
    </cfRule>
  </conditionalFormatting>
  <conditionalFormatting sqref="D96:J96 D98:J99 J96:J99">
    <cfRule type="expression" dxfId="572" priority="713">
      <formula>$O96="NÃO INDICADO"</formula>
    </cfRule>
  </conditionalFormatting>
  <conditionalFormatting sqref="A96:B99">
    <cfRule type="expression" dxfId="571" priority="712">
      <formula>$O96="NÃO INDICADO"</formula>
    </cfRule>
  </conditionalFormatting>
  <conditionalFormatting sqref="K97:M97 A97:C97">
    <cfRule type="expression" dxfId="570" priority="711">
      <formula>$N97="LEVANTADO"</formula>
    </cfRule>
  </conditionalFormatting>
  <conditionalFormatting sqref="A97:C97 K97:O97">
    <cfRule type="expression" dxfId="569" priority="710">
      <formula>$O97="NÃO INDICADO"</formula>
    </cfRule>
  </conditionalFormatting>
  <conditionalFormatting sqref="D97:J97">
    <cfRule type="expression" dxfId="568" priority="709">
      <formula>$N97="LEVANTADO"</formula>
    </cfRule>
  </conditionalFormatting>
  <conditionalFormatting sqref="D97:J97">
    <cfRule type="expression" dxfId="567" priority="708">
      <formula>$O97="NÃO INDICADO"</formula>
    </cfRule>
  </conditionalFormatting>
  <conditionalFormatting sqref="A91:C91 I91:M91 A85:M90 J85:J91">
    <cfRule type="expression" dxfId="566" priority="707">
      <formula>$N85="LEVANTADO"</formula>
    </cfRule>
  </conditionalFormatting>
  <conditionalFormatting sqref="A91:C91 I91:O91 A85:O90 J85:J91">
    <cfRule type="expression" dxfId="565" priority="706">
      <formula>$O85="NÃO INDICADO"</formula>
    </cfRule>
  </conditionalFormatting>
  <conditionalFormatting sqref="A85:B91">
    <cfRule type="expression" dxfId="564" priority="705">
      <formula>$O85="NÃO INDICADO"</formula>
    </cfRule>
  </conditionalFormatting>
  <conditionalFormatting sqref="D91:J91">
    <cfRule type="expression" dxfId="563" priority="704">
      <formula>$N91="LEVANTADO"</formula>
    </cfRule>
  </conditionalFormatting>
  <conditionalFormatting sqref="D91:J91">
    <cfRule type="expression" dxfId="562" priority="703">
      <formula>$O91="NÃO INDICADO"</formula>
    </cfRule>
  </conditionalFormatting>
  <conditionalFormatting sqref="K104:M104 A104:C104 A105:B106 A103:B103 I103:J106">
    <cfRule type="expression" dxfId="561" priority="702">
      <formula>$N103="LEVANTADO"</formula>
    </cfRule>
  </conditionalFormatting>
  <conditionalFormatting sqref="A104:C104 K104:O104 I103:J106">
    <cfRule type="expression" dxfId="560" priority="701">
      <formula>$O103="NÃO INDICADO"</formula>
    </cfRule>
  </conditionalFormatting>
  <conditionalFormatting sqref="A103:B106">
    <cfRule type="expression" dxfId="559" priority="700">
      <formula>$O103="NÃO INDICADO"</formula>
    </cfRule>
  </conditionalFormatting>
  <conditionalFormatting sqref="A103:C103 K103:M103">
    <cfRule type="expression" dxfId="558" priority="699">
      <formula>$N103="LEVANTADO"</formula>
    </cfRule>
  </conditionalFormatting>
  <conditionalFormatting sqref="D103:J103 J103:J106">
    <cfRule type="expression" dxfId="557" priority="697">
      <formula>$N103="LEVANTADO"</formula>
    </cfRule>
  </conditionalFormatting>
  <conditionalFormatting sqref="D103:J103 J103:J106">
    <cfRule type="expression" dxfId="556" priority="696">
      <formula>$O103="NÃO INDICADO"</formula>
    </cfRule>
  </conditionalFormatting>
  <conditionalFormatting sqref="D104:J104">
    <cfRule type="expression" dxfId="555" priority="695">
      <formula>$N104="LEVANTADO"</formula>
    </cfRule>
  </conditionalFormatting>
  <conditionalFormatting sqref="D104:J104">
    <cfRule type="expression" dxfId="554" priority="694">
      <formula>$O104="NÃO INDICADO"</formula>
    </cfRule>
  </conditionalFormatting>
  <conditionalFormatting sqref="K105:M105 A105:C105">
    <cfRule type="expression" dxfId="553" priority="693">
      <formula>$N105="LEVANTADO"</formula>
    </cfRule>
  </conditionalFormatting>
  <conditionalFormatting sqref="A105:C105 K105:O105">
    <cfRule type="expression" dxfId="552" priority="692">
      <formula>$O105="NÃO INDICADO"</formula>
    </cfRule>
  </conditionalFormatting>
  <conditionalFormatting sqref="D105:J105">
    <cfRule type="expression" dxfId="551" priority="691">
      <formula>$N105="LEVANTADO"</formula>
    </cfRule>
  </conditionalFormatting>
  <conditionalFormatting sqref="D105:J105">
    <cfRule type="expression" dxfId="550" priority="690">
      <formula>$O105="NÃO INDICADO"</formula>
    </cfRule>
  </conditionalFormatting>
  <conditionalFormatting sqref="A106:C106 K106:M106">
    <cfRule type="expression" dxfId="549" priority="689">
      <formula>$N106="LEVANTADO"</formula>
    </cfRule>
  </conditionalFormatting>
  <conditionalFormatting sqref="K106:O106 A106:C106">
    <cfRule type="expression" dxfId="548" priority="688">
      <formula>$O106="NÃO INDICADO"</formula>
    </cfRule>
  </conditionalFormatting>
  <conditionalFormatting sqref="D106:J106">
    <cfRule type="expression" dxfId="547" priority="687">
      <formula>$N106="LEVANTADO"</formula>
    </cfRule>
  </conditionalFormatting>
  <conditionalFormatting sqref="D106:J106">
    <cfRule type="expression" dxfId="546" priority="686">
      <formula>$O106="NÃO INDICADO"</formula>
    </cfRule>
  </conditionalFormatting>
  <conditionalFormatting sqref="A50:B50">
    <cfRule type="expression" dxfId="545" priority="683">
      <formula>$O50="NÃO INDICADO"</formula>
    </cfRule>
  </conditionalFormatting>
  <conditionalFormatting sqref="A50:M50">
    <cfRule type="expression" dxfId="544" priority="685">
      <formula>$N50="LEVANTADO"</formula>
    </cfRule>
  </conditionalFormatting>
  <conditionalFormatting sqref="D50:J50">
    <cfRule type="expression" dxfId="543" priority="684">
      <formula>$O50="NÃO INDICADO"</formula>
    </cfRule>
  </conditionalFormatting>
  <conditionalFormatting sqref="A52:B52">
    <cfRule type="expression" dxfId="542" priority="680">
      <formula>$O52="NÃO INDICADO"</formula>
    </cfRule>
  </conditionalFormatting>
  <conditionalFormatting sqref="A52:F52 H52:I52 K52:M52">
    <cfRule type="expression" dxfId="541" priority="682">
      <formula>$N52="LEVANTADO"</formula>
    </cfRule>
  </conditionalFormatting>
  <conditionalFormatting sqref="D52:F52 H52:I52">
    <cfRule type="expression" dxfId="540" priority="681">
      <formula>$O52="NÃO INDICADO"</formula>
    </cfRule>
  </conditionalFormatting>
  <conditionalFormatting sqref="G52">
    <cfRule type="expression" dxfId="539" priority="679">
      <formula>$N52="LEVANTADO"</formula>
    </cfRule>
  </conditionalFormatting>
  <conditionalFormatting sqref="G52">
    <cfRule type="expression" dxfId="538" priority="678">
      <formula>$O52="NÃO INDICADO"</formula>
    </cfRule>
  </conditionalFormatting>
  <conditionalFormatting sqref="A54:B54">
    <cfRule type="expression" dxfId="537" priority="675">
      <formula>$O54="NÃO INDICADO"</formula>
    </cfRule>
  </conditionalFormatting>
  <conditionalFormatting sqref="A54:C54 E54:F54 H54:I54 K54:M54">
    <cfRule type="expression" dxfId="536" priority="677">
      <formula>$N54="LEVANTADO"</formula>
    </cfRule>
  </conditionalFormatting>
  <conditionalFormatting sqref="A54:C54 E54:F54 H54:I54 K54:O54">
    <cfRule type="expression" dxfId="535" priority="676">
      <formula>$O54="NÃO INDICADO"</formula>
    </cfRule>
  </conditionalFormatting>
  <conditionalFormatting sqref="D54">
    <cfRule type="expression" dxfId="534" priority="674">
      <formula>$N54="LEVANTADO"</formula>
    </cfRule>
  </conditionalFormatting>
  <conditionalFormatting sqref="D54">
    <cfRule type="expression" dxfId="533" priority="673">
      <formula>$O54="NÃO INDICADO"</formula>
    </cfRule>
  </conditionalFormatting>
  <conditionalFormatting sqref="G54">
    <cfRule type="expression" dxfId="532" priority="672">
      <formula>$N54="LEVANTADO"</formula>
    </cfRule>
  </conditionalFormatting>
  <conditionalFormatting sqref="G54">
    <cfRule type="expression" dxfId="531" priority="671">
      <formula>$O54="NÃO INDICADO"</formula>
    </cfRule>
  </conditionalFormatting>
  <conditionalFormatting sqref="A56:B56">
    <cfRule type="expression" dxfId="530" priority="668">
      <formula>$O56="NÃO INDICADO"</formula>
    </cfRule>
  </conditionalFormatting>
  <conditionalFormatting sqref="A56:C56 E56:F56 H56:I56 K56:M56">
    <cfRule type="expression" dxfId="529" priority="670">
      <formula>$N56="LEVANTADO"</formula>
    </cfRule>
  </conditionalFormatting>
  <conditionalFormatting sqref="A56:C56 E56:F56 H56:I56 K56:O56">
    <cfRule type="expression" dxfId="528" priority="669">
      <formula>$O56="NÃO INDICADO"</formula>
    </cfRule>
  </conditionalFormatting>
  <conditionalFormatting sqref="D55">
    <cfRule type="expression" dxfId="527" priority="667">
      <formula>$N55="LEVANTADO"</formula>
    </cfRule>
  </conditionalFormatting>
  <conditionalFormatting sqref="D55">
    <cfRule type="expression" dxfId="526" priority="666">
      <formula>$O55="NÃO INDICADO"</formula>
    </cfRule>
  </conditionalFormatting>
  <conditionalFormatting sqref="D56">
    <cfRule type="expression" dxfId="525" priority="665">
      <formula>$N56="LEVANTADO"</formula>
    </cfRule>
  </conditionalFormatting>
  <conditionalFormatting sqref="D56">
    <cfRule type="expression" dxfId="524" priority="664">
      <formula>$O56="NÃO INDICADO"</formula>
    </cfRule>
  </conditionalFormatting>
  <conditionalFormatting sqref="G56">
    <cfRule type="expression" dxfId="523" priority="663">
      <formula>$N56="LEVANTADO"</formula>
    </cfRule>
  </conditionalFormatting>
  <conditionalFormatting sqref="G56">
    <cfRule type="expression" dxfId="522" priority="662">
      <formula>$O56="NÃO INDICADO"</formula>
    </cfRule>
  </conditionalFormatting>
  <conditionalFormatting sqref="A58:B58">
    <cfRule type="expression" dxfId="521" priority="659">
      <formula>$O58="NÃO INDICADO"</formula>
    </cfRule>
  </conditionalFormatting>
  <conditionalFormatting sqref="A58:C58 E58:F58 H58:I58 K58:M58">
    <cfRule type="expression" dxfId="520" priority="661">
      <formula>$N58="LEVANTADO"</formula>
    </cfRule>
  </conditionalFormatting>
  <conditionalFormatting sqref="A58:C58 E58:F58 H58:I58 K58:O58">
    <cfRule type="expression" dxfId="519" priority="660">
      <formula>$O58="NÃO INDICADO"</formula>
    </cfRule>
  </conditionalFormatting>
  <conditionalFormatting sqref="D57">
    <cfRule type="expression" dxfId="518" priority="658">
      <formula>$N57="LEVANTADO"</formula>
    </cfRule>
  </conditionalFormatting>
  <conditionalFormatting sqref="D57">
    <cfRule type="expression" dxfId="517" priority="657">
      <formula>$O57="NÃO INDICADO"</formula>
    </cfRule>
  </conditionalFormatting>
  <conditionalFormatting sqref="D58">
    <cfRule type="expression" dxfId="516" priority="656">
      <formula>$N58="LEVANTADO"</formula>
    </cfRule>
  </conditionalFormatting>
  <conditionalFormatting sqref="D58">
    <cfRule type="expression" dxfId="515" priority="655">
      <formula>$O58="NÃO INDICADO"</formula>
    </cfRule>
  </conditionalFormatting>
  <conditionalFormatting sqref="A60:B60">
    <cfRule type="expression" dxfId="514" priority="652">
      <formula>$O60="NÃO INDICADO"</formula>
    </cfRule>
  </conditionalFormatting>
  <conditionalFormatting sqref="A60:C60 E60:F60 H60:I60 K60:M60">
    <cfRule type="expression" dxfId="513" priority="654">
      <formula>$N60="LEVANTADO"</formula>
    </cfRule>
  </conditionalFormatting>
  <conditionalFormatting sqref="A60:C60 E60:F60 H60:I60 K60:O60">
    <cfRule type="expression" dxfId="512" priority="653">
      <formula>$O60="NÃO INDICADO"</formula>
    </cfRule>
  </conditionalFormatting>
  <conditionalFormatting sqref="D59">
    <cfRule type="expression" dxfId="511" priority="651">
      <formula>$N59="LEVANTADO"</formula>
    </cfRule>
  </conditionalFormatting>
  <conditionalFormatting sqref="D59">
    <cfRule type="expression" dxfId="510" priority="650">
      <formula>$O59="NÃO INDICADO"</formula>
    </cfRule>
  </conditionalFormatting>
  <conditionalFormatting sqref="D60">
    <cfRule type="expression" dxfId="509" priority="649">
      <formula>$N60="LEVANTADO"</formula>
    </cfRule>
  </conditionalFormatting>
  <conditionalFormatting sqref="D60">
    <cfRule type="expression" dxfId="508" priority="648">
      <formula>$O60="NÃO INDICADO"</formula>
    </cfRule>
  </conditionalFormatting>
  <conditionalFormatting sqref="G58">
    <cfRule type="expression" dxfId="507" priority="647">
      <formula>$N58="LEVANTADO"</formula>
    </cfRule>
  </conditionalFormatting>
  <conditionalFormatting sqref="G58">
    <cfRule type="expression" dxfId="506" priority="646">
      <formula>$O58="NÃO INDICADO"</formula>
    </cfRule>
  </conditionalFormatting>
  <conditionalFormatting sqref="G60">
    <cfRule type="expression" dxfId="505" priority="645">
      <formula>$N60="LEVANTADO"</formula>
    </cfRule>
  </conditionalFormatting>
  <conditionalFormatting sqref="G60">
    <cfRule type="expression" dxfId="504" priority="644">
      <formula>$O60="NÃO INDICADO"</formula>
    </cfRule>
  </conditionalFormatting>
  <conditionalFormatting sqref="A62:B62">
    <cfRule type="expression" dxfId="503" priority="641">
      <formula>$O62="NÃO INDICADO"</formula>
    </cfRule>
  </conditionalFormatting>
  <conditionalFormatting sqref="A62:C62 E62:F62 H62:I62 K62:M62">
    <cfRule type="expression" dxfId="502" priority="643">
      <formula>$N62="LEVANTADO"</formula>
    </cfRule>
  </conditionalFormatting>
  <conditionalFormatting sqref="A62:C62 E62:F62 H62:I62 K62:O62">
    <cfRule type="expression" dxfId="501" priority="642">
      <formula>$O62="NÃO INDICADO"</formula>
    </cfRule>
  </conditionalFormatting>
  <conditionalFormatting sqref="D61">
    <cfRule type="expression" dxfId="500" priority="640">
      <formula>$N61="LEVANTADO"</formula>
    </cfRule>
  </conditionalFormatting>
  <conditionalFormatting sqref="D61">
    <cfRule type="expression" dxfId="499" priority="639">
      <formula>$O61="NÃO INDICADO"</formula>
    </cfRule>
  </conditionalFormatting>
  <conditionalFormatting sqref="D62">
    <cfRule type="expression" dxfId="498" priority="638">
      <formula>$N62="LEVANTADO"</formula>
    </cfRule>
  </conditionalFormatting>
  <conditionalFormatting sqref="D62">
    <cfRule type="expression" dxfId="497" priority="637">
      <formula>$O62="NÃO INDICADO"</formula>
    </cfRule>
  </conditionalFormatting>
  <conditionalFormatting sqref="G62">
    <cfRule type="expression" dxfId="496" priority="636">
      <formula>$N62="LEVANTADO"</formula>
    </cfRule>
  </conditionalFormatting>
  <conditionalFormatting sqref="G62">
    <cfRule type="expression" dxfId="495" priority="635">
      <formula>$O62="NÃO INDICADO"</formula>
    </cfRule>
  </conditionalFormatting>
  <conditionalFormatting sqref="A64:B64">
    <cfRule type="expression" dxfId="494" priority="632">
      <formula>$O64="NÃO INDICADO"</formula>
    </cfRule>
  </conditionalFormatting>
  <conditionalFormatting sqref="A64:C64 E64:F64 H64:I64 K64:M64">
    <cfRule type="expression" dxfId="493" priority="634">
      <formula>$N64="LEVANTADO"</formula>
    </cfRule>
  </conditionalFormatting>
  <conditionalFormatting sqref="A64:C64 E64:F64 H64:I64 K64:O64">
    <cfRule type="expression" dxfId="492" priority="633">
      <formula>$O64="NÃO INDICADO"</formula>
    </cfRule>
  </conditionalFormatting>
  <conditionalFormatting sqref="D63">
    <cfRule type="expression" dxfId="491" priority="631">
      <formula>$N63="LEVANTADO"</formula>
    </cfRule>
  </conditionalFormatting>
  <conditionalFormatting sqref="D63">
    <cfRule type="expression" dxfId="490" priority="630">
      <formula>$O63="NÃO INDICADO"</formula>
    </cfRule>
  </conditionalFormatting>
  <conditionalFormatting sqref="D64">
    <cfRule type="expression" dxfId="489" priority="629">
      <formula>$N64="LEVANTADO"</formula>
    </cfRule>
  </conditionalFormatting>
  <conditionalFormatting sqref="D64">
    <cfRule type="expression" dxfId="488" priority="628">
      <formula>$O64="NÃO INDICADO"</formula>
    </cfRule>
  </conditionalFormatting>
  <conditionalFormatting sqref="G64">
    <cfRule type="expression" dxfId="487" priority="627">
      <formula>$N64="LEVANTADO"</formula>
    </cfRule>
  </conditionalFormatting>
  <conditionalFormatting sqref="G64">
    <cfRule type="expression" dxfId="486" priority="626">
      <formula>$O64="NÃO INDICADO"</formula>
    </cfRule>
  </conditionalFormatting>
  <conditionalFormatting sqref="A66:B66">
    <cfRule type="expression" dxfId="485" priority="623">
      <formula>$O66="NÃO INDICADO"</formula>
    </cfRule>
  </conditionalFormatting>
  <conditionalFormatting sqref="A66:C66 E66:F66 H66:I66 K66:M66">
    <cfRule type="expression" dxfId="484" priority="625">
      <formula>$N66="LEVANTADO"</formula>
    </cfRule>
  </conditionalFormatting>
  <conditionalFormatting sqref="A66:C66 E66:F66 H66:I66 K66:O66">
    <cfRule type="expression" dxfId="483" priority="624">
      <formula>$O66="NÃO INDICADO"</formula>
    </cfRule>
  </conditionalFormatting>
  <conditionalFormatting sqref="D65">
    <cfRule type="expression" dxfId="482" priority="622">
      <formula>$N65="LEVANTADO"</formula>
    </cfRule>
  </conditionalFormatting>
  <conditionalFormatting sqref="D65">
    <cfRule type="expression" dxfId="481" priority="621">
      <formula>$O65="NÃO INDICADO"</formula>
    </cfRule>
  </conditionalFormatting>
  <conditionalFormatting sqref="D66">
    <cfRule type="expression" dxfId="480" priority="620">
      <formula>$N66="LEVANTADO"</formula>
    </cfRule>
  </conditionalFormatting>
  <conditionalFormatting sqref="D66">
    <cfRule type="expression" dxfId="479" priority="619">
      <formula>$O66="NÃO INDICADO"</formula>
    </cfRule>
  </conditionalFormatting>
  <conditionalFormatting sqref="G66">
    <cfRule type="expression" dxfId="478" priority="618">
      <formula>$N66="LEVANTADO"</formula>
    </cfRule>
  </conditionalFormatting>
  <conditionalFormatting sqref="G66">
    <cfRule type="expression" dxfId="477" priority="617">
      <formula>$O66="NÃO INDICADO"</formula>
    </cfRule>
  </conditionalFormatting>
  <conditionalFormatting sqref="A68:B68">
    <cfRule type="expression" dxfId="476" priority="614">
      <formula>$O68="NÃO INDICADO"</formula>
    </cfRule>
  </conditionalFormatting>
  <conditionalFormatting sqref="A68:C68 H68:I68 E68:F68 K68:M68">
    <cfRule type="expression" dxfId="475" priority="616">
      <formula>$N68="LEVANTADO"</formula>
    </cfRule>
  </conditionalFormatting>
  <conditionalFormatting sqref="A68:C68 H68:I68 E68:F68 K68:O68">
    <cfRule type="expression" dxfId="474" priority="615">
      <formula>$O68="NÃO INDICADO"</formula>
    </cfRule>
  </conditionalFormatting>
  <conditionalFormatting sqref="G68">
    <cfRule type="expression" dxfId="473" priority="613">
      <formula>$N68="LEVANTADO"</formula>
    </cfRule>
  </conditionalFormatting>
  <conditionalFormatting sqref="G68">
    <cfRule type="expression" dxfId="472" priority="612">
      <formula>$O68="NÃO INDICADO"</formula>
    </cfRule>
  </conditionalFormatting>
  <conditionalFormatting sqref="D67">
    <cfRule type="expression" dxfId="471" priority="611">
      <formula>$N67="LEVANTADO"</formula>
    </cfRule>
  </conditionalFormatting>
  <conditionalFormatting sqref="D67">
    <cfRule type="expression" dxfId="470" priority="610">
      <formula>$O67="NÃO INDICADO"</formula>
    </cfRule>
  </conditionalFormatting>
  <conditionalFormatting sqref="D68">
    <cfRule type="expression" dxfId="469" priority="609">
      <formula>$N68="LEVANTADO"</formula>
    </cfRule>
  </conditionalFormatting>
  <conditionalFormatting sqref="D68">
    <cfRule type="expression" dxfId="468" priority="608">
      <formula>$O68="NÃO INDICADO"</formula>
    </cfRule>
  </conditionalFormatting>
  <conditionalFormatting sqref="A70:B70">
    <cfRule type="expression" dxfId="467" priority="605">
      <formula>$O70="NÃO INDICADO"</formula>
    </cfRule>
  </conditionalFormatting>
  <conditionalFormatting sqref="A70:C70 H70:I70 E70:F70 K70:M70">
    <cfRule type="expression" dxfId="466" priority="607">
      <formula>$N70="LEVANTADO"</formula>
    </cfRule>
  </conditionalFormatting>
  <conditionalFormatting sqref="A70:C70 H70:I70 E70:F70 K70:O70">
    <cfRule type="expression" dxfId="465" priority="606">
      <formula>$O70="NÃO INDICADO"</formula>
    </cfRule>
  </conditionalFormatting>
  <conditionalFormatting sqref="G70">
    <cfRule type="expression" dxfId="464" priority="604">
      <formula>$N70="LEVANTADO"</formula>
    </cfRule>
  </conditionalFormatting>
  <conditionalFormatting sqref="G70">
    <cfRule type="expression" dxfId="463" priority="603">
      <formula>$O70="NÃO INDICADO"</formula>
    </cfRule>
  </conditionalFormatting>
  <conditionalFormatting sqref="D69">
    <cfRule type="expression" dxfId="462" priority="602">
      <formula>$N69="LEVANTADO"</formula>
    </cfRule>
  </conditionalFormatting>
  <conditionalFormatting sqref="D69">
    <cfRule type="expression" dxfId="461" priority="601">
      <formula>$O69="NÃO INDICADO"</formula>
    </cfRule>
  </conditionalFormatting>
  <conditionalFormatting sqref="D70">
    <cfRule type="expression" dxfId="460" priority="600">
      <formula>$N70="LEVANTADO"</formula>
    </cfRule>
  </conditionalFormatting>
  <conditionalFormatting sqref="D70">
    <cfRule type="expression" dxfId="459" priority="599">
      <formula>$O70="NÃO INDICADO"</formula>
    </cfRule>
  </conditionalFormatting>
  <conditionalFormatting sqref="B72 I72">
    <cfRule type="expression" dxfId="458" priority="596">
      <formula>$N72="LEVANTADO"</formula>
    </cfRule>
  </conditionalFormatting>
  <conditionalFormatting sqref="I72">
    <cfRule type="expression" dxfId="457" priority="595">
      <formula>$O72="NÃO INDICADO"</formula>
    </cfRule>
  </conditionalFormatting>
  <conditionalFormatting sqref="A72:B72">
    <cfRule type="expression" dxfId="456" priority="590">
      <formula>$O72="NÃO INDICADO"</formula>
    </cfRule>
  </conditionalFormatting>
  <conditionalFormatting sqref="B72">
    <cfRule type="expression" dxfId="455" priority="594">
      <formula>$O72="NÃO INDICADO"</formula>
    </cfRule>
  </conditionalFormatting>
  <conditionalFormatting sqref="C72:H72 K72:M72">
    <cfRule type="expression" dxfId="454" priority="593">
      <formula>$N72="LEVANTADO"</formula>
    </cfRule>
  </conditionalFormatting>
  <conditionalFormatting sqref="C72:H72 K72:O72">
    <cfRule type="expression" dxfId="453" priority="592">
      <formula>$O72="NÃO INDICADO"</formula>
    </cfRule>
  </conditionalFormatting>
  <conditionalFormatting sqref="A72:B72">
    <cfRule type="expression" dxfId="452" priority="591">
      <formula>$N72="LEVANTADO"</formula>
    </cfRule>
  </conditionalFormatting>
  <conditionalFormatting sqref="A72:B72">
    <cfRule type="expression" dxfId="451" priority="589">
      <formula>$O72="NÃO INDICADO"</formula>
    </cfRule>
  </conditionalFormatting>
  <conditionalFormatting sqref="I72">
    <cfRule type="expression" dxfId="450" priority="588">
      <formula>$N72="LEVANTADO"</formula>
    </cfRule>
  </conditionalFormatting>
  <conditionalFormatting sqref="I72">
    <cfRule type="expression" dxfId="449" priority="587">
      <formula>$O72="NÃO INDICADO"</formula>
    </cfRule>
  </conditionalFormatting>
  <conditionalFormatting sqref="B73 I73">
    <cfRule type="expression" dxfId="448" priority="584">
      <formula>$N73="LEVANTADO"</formula>
    </cfRule>
  </conditionalFormatting>
  <conditionalFormatting sqref="I73">
    <cfRule type="expression" dxfId="447" priority="583">
      <formula>$O73="NÃO INDICADO"</formula>
    </cfRule>
  </conditionalFormatting>
  <conditionalFormatting sqref="A73:B73">
    <cfRule type="expression" dxfId="446" priority="578">
      <formula>$O73="NÃO INDICADO"</formula>
    </cfRule>
  </conditionalFormatting>
  <conditionalFormatting sqref="B73">
    <cfRule type="expression" dxfId="445" priority="582">
      <formula>$O73="NÃO INDICADO"</formula>
    </cfRule>
  </conditionalFormatting>
  <conditionalFormatting sqref="C73:H73 K73:M73">
    <cfRule type="expression" dxfId="444" priority="581">
      <formula>$N73="LEVANTADO"</formula>
    </cfRule>
  </conditionalFormatting>
  <conditionalFormatting sqref="C73:H73 K73:O73">
    <cfRule type="expression" dxfId="443" priority="580">
      <formula>$O73="NÃO INDICADO"</formula>
    </cfRule>
  </conditionalFormatting>
  <conditionalFormatting sqref="A73:B73">
    <cfRule type="expression" dxfId="442" priority="579">
      <formula>$N73="LEVANTADO"</formula>
    </cfRule>
  </conditionalFormatting>
  <conditionalFormatting sqref="A73:B73">
    <cfRule type="expression" dxfId="441" priority="577">
      <formula>$O73="NÃO INDICADO"</formula>
    </cfRule>
  </conditionalFormatting>
  <conditionalFormatting sqref="I73">
    <cfRule type="expression" dxfId="440" priority="576">
      <formula>$N73="LEVANTADO"</formula>
    </cfRule>
  </conditionalFormatting>
  <conditionalFormatting sqref="I73">
    <cfRule type="expression" dxfId="439" priority="575">
      <formula>$O73="NÃO INDICADO"</formula>
    </cfRule>
  </conditionalFormatting>
  <conditionalFormatting sqref="A145:B145">
    <cfRule type="expression" dxfId="438" priority="559">
      <formula>$O145="NÃO INDICADO"</formula>
    </cfRule>
  </conditionalFormatting>
  <conditionalFormatting sqref="A145:M145 J145:J157">
    <cfRule type="expression" dxfId="437" priority="561">
      <formula>$N145="LEVANTADO"</formula>
    </cfRule>
  </conditionalFormatting>
  <conditionalFormatting sqref="D145:J145 J145:J157">
    <cfRule type="expression" dxfId="436" priority="560">
      <formula>$O145="NÃO INDICADO"</formula>
    </cfRule>
  </conditionalFormatting>
  <conditionalFormatting sqref="A146:B146">
    <cfRule type="expression" dxfId="435" priority="556">
      <formula>$O146="NÃO INDICADO"</formula>
    </cfRule>
  </conditionalFormatting>
  <conditionalFormatting sqref="A146:F146 H146:M146">
    <cfRule type="expression" dxfId="434" priority="558">
      <formula>$N146="LEVANTADO"</formula>
    </cfRule>
  </conditionalFormatting>
  <conditionalFormatting sqref="D146:F146 H146:J146">
    <cfRule type="expression" dxfId="433" priority="557">
      <formula>$O146="NÃO INDICADO"</formula>
    </cfRule>
  </conditionalFormatting>
  <conditionalFormatting sqref="G146">
    <cfRule type="expression" dxfId="432" priority="555">
      <formula>$N146="LEVANTADO"</formula>
    </cfRule>
  </conditionalFormatting>
  <conditionalFormatting sqref="G146">
    <cfRule type="expression" dxfId="431" priority="554">
      <formula>$O146="NÃO INDICADO"</formula>
    </cfRule>
  </conditionalFormatting>
  <conditionalFormatting sqref="A147:B147">
    <cfRule type="expression" dxfId="430" priority="551">
      <formula>$O147="NÃO INDICADO"</formula>
    </cfRule>
  </conditionalFormatting>
  <conditionalFormatting sqref="A147:C147 E147:F147 H147:M147">
    <cfRule type="expression" dxfId="429" priority="553">
      <formula>$N147="LEVANTADO"</formula>
    </cfRule>
  </conditionalFormatting>
  <conditionalFormatting sqref="A147:C147 E147:F147 H147:O147">
    <cfRule type="expression" dxfId="428" priority="552">
      <formula>$O147="NÃO INDICADO"</formula>
    </cfRule>
  </conditionalFormatting>
  <conditionalFormatting sqref="D147">
    <cfRule type="expression" dxfId="427" priority="550">
      <formula>$N147="LEVANTADO"</formula>
    </cfRule>
  </conditionalFormatting>
  <conditionalFormatting sqref="D147">
    <cfRule type="expression" dxfId="426" priority="549">
      <formula>$O147="NÃO INDICADO"</formula>
    </cfRule>
  </conditionalFormatting>
  <conditionalFormatting sqref="G147">
    <cfRule type="expression" dxfId="425" priority="548">
      <formula>$N147="LEVANTADO"</formula>
    </cfRule>
  </conditionalFormatting>
  <conditionalFormatting sqref="G147">
    <cfRule type="expression" dxfId="424" priority="547">
      <formula>$O147="NÃO INDICADO"</formula>
    </cfRule>
  </conditionalFormatting>
  <conditionalFormatting sqref="A148:B148">
    <cfRule type="expression" dxfId="423" priority="544">
      <formula>$O148="NÃO INDICADO"</formula>
    </cfRule>
  </conditionalFormatting>
  <conditionalFormatting sqref="A148:C148 E148:F148 H148:M148">
    <cfRule type="expression" dxfId="422" priority="546">
      <formula>$N148="LEVANTADO"</formula>
    </cfRule>
  </conditionalFormatting>
  <conditionalFormatting sqref="A148:C148 E148:F148 H148:O148">
    <cfRule type="expression" dxfId="421" priority="545">
      <formula>$O148="NÃO INDICADO"</formula>
    </cfRule>
  </conditionalFormatting>
  <conditionalFormatting sqref="D148">
    <cfRule type="expression" dxfId="420" priority="541">
      <formula>$N148="LEVANTADO"</formula>
    </cfRule>
  </conditionalFormatting>
  <conditionalFormatting sqref="D148">
    <cfRule type="expression" dxfId="419" priority="540">
      <formula>$O148="NÃO INDICADO"</formula>
    </cfRule>
  </conditionalFormatting>
  <conditionalFormatting sqref="G148">
    <cfRule type="expression" dxfId="418" priority="539">
      <formula>$N148="LEVANTADO"</formula>
    </cfRule>
  </conditionalFormatting>
  <conditionalFormatting sqref="G148">
    <cfRule type="expression" dxfId="417" priority="538">
      <formula>$O148="NÃO INDICADO"</formula>
    </cfRule>
  </conditionalFormatting>
  <conditionalFormatting sqref="A149:B149">
    <cfRule type="expression" dxfId="416" priority="535">
      <formula>$O149="NÃO INDICADO"</formula>
    </cfRule>
  </conditionalFormatting>
  <conditionalFormatting sqref="A149:C149 E149:F149 H149:M149">
    <cfRule type="expression" dxfId="415" priority="537">
      <formula>$N149="LEVANTADO"</formula>
    </cfRule>
  </conditionalFormatting>
  <conditionalFormatting sqref="A149:C149 E149:F149 H149:O149">
    <cfRule type="expression" dxfId="414" priority="536">
      <formula>$O149="NÃO INDICADO"</formula>
    </cfRule>
  </conditionalFormatting>
  <conditionalFormatting sqref="D149">
    <cfRule type="expression" dxfId="413" priority="532">
      <formula>$N149="LEVANTADO"</formula>
    </cfRule>
  </conditionalFormatting>
  <conditionalFormatting sqref="D149">
    <cfRule type="expression" dxfId="412" priority="531">
      <formula>$O149="NÃO INDICADO"</formula>
    </cfRule>
  </conditionalFormatting>
  <conditionalFormatting sqref="A150:B150">
    <cfRule type="expression" dxfId="411" priority="528">
      <formula>$O150="NÃO INDICADO"</formula>
    </cfRule>
  </conditionalFormatting>
  <conditionalFormatting sqref="A150:C150 E150:F150 H150:M150">
    <cfRule type="expression" dxfId="410" priority="530">
      <formula>$N150="LEVANTADO"</formula>
    </cfRule>
  </conditionalFormatting>
  <conditionalFormatting sqref="A150:C150 E150:F150 H150:O150">
    <cfRule type="expression" dxfId="409" priority="529">
      <formula>$O150="NÃO INDICADO"</formula>
    </cfRule>
  </conditionalFormatting>
  <conditionalFormatting sqref="D150">
    <cfRule type="expression" dxfId="408" priority="525">
      <formula>$N150="LEVANTADO"</formula>
    </cfRule>
  </conditionalFormatting>
  <conditionalFormatting sqref="D150">
    <cfRule type="expression" dxfId="407" priority="524">
      <formula>$O150="NÃO INDICADO"</formula>
    </cfRule>
  </conditionalFormatting>
  <conditionalFormatting sqref="G149">
    <cfRule type="expression" dxfId="406" priority="523">
      <formula>$N149="LEVANTADO"</formula>
    </cfRule>
  </conditionalFormatting>
  <conditionalFormatting sqref="G149">
    <cfRule type="expression" dxfId="405" priority="522">
      <formula>$O149="NÃO INDICADO"</formula>
    </cfRule>
  </conditionalFormatting>
  <conditionalFormatting sqref="G150">
    <cfRule type="expression" dxfId="404" priority="521">
      <formula>$N150="LEVANTADO"</formula>
    </cfRule>
  </conditionalFormatting>
  <conditionalFormatting sqref="G150">
    <cfRule type="expression" dxfId="403" priority="520">
      <formula>$O150="NÃO INDICADO"</formula>
    </cfRule>
  </conditionalFormatting>
  <conditionalFormatting sqref="A151:B151">
    <cfRule type="expression" dxfId="402" priority="517">
      <formula>$O151="NÃO INDICADO"</formula>
    </cfRule>
  </conditionalFormatting>
  <conditionalFormatting sqref="A151:C151 E151:F151 H151:M151">
    <cfRule type="expression" dxfId="401" priority="519">
      <formula>$N151="LEVANTADO"</formula>
    </cfRule>
  </conditionalFormatting>
  <conditionalFormatting sqref="A151:C151 E151:F151 H151:O151">
    <cfRule type="expression" dxfId="400" priority="518">
      <formula>$O151="NÃO INDICADO"</formula>
    </cfRule>
  </conditionalFormatting>
  <conditionalFormatting sqref="D151">
    <cfRule type="expression" dxfId="399" priority="514">
      <formula>$N151="LEVANTADO"</formula>
    </cfRule>
  </conditionalFormatting>
  <conditionalFormatting sqref="D151">
    <cfRule type="expression" dxfId="398" priority="513">
      <formula>$O151="NÃO INDICADO"</formula>
    </cfRule>
  </conditionalFormatting>
  <conditionalFormatting sqref="G151">
    <cfRule type="expression" dxfId="397" priority="512">
      <formula>$N151="LEVANTADO"</formula>
    </cfRule>
  </conditionalFormatting>
  <conditionalFormatting sqref="G151">
    <cfRule type="expression" dxfId="396" priority="511">
      <formula>$O151="NÃO INDICADO"</formula>
    </cfRule>
  </conditionalFormatting>
  <conditionalFormatting sqref="A152:B152">
    <cfRule type="expression" dxfId="395" priority="508">
      <formula>$O152="NÃO INDICADO"</formula>
    </cfRule>
  </conditionalFormatting>
  <conditionalFormatting sqref="A152:C152 E152:F152 H152:M152">
    <cfRule type="expression" dxfId="394" priority="510">
      <formula>$N152="LEVANTADO"</formula>
    </cfRule>
  </conditionalFormatting>
  <conditionalFormatting sqref="A152:C152 E152:F152 H152:O152">
    <cfRule type="expression" dxfId="393" priority="509">
      <formula>$O152="NÃO INDICADO"</formula>
    </cfRule>
  </conditionalFormatting>
  <conditionalFormatting sqref="D152">
    <cfRule type="expression" dxfId="392" priority="505">
      <formula>$N152="LEVANTADO"</formula>
    </cfRule>
  </conditionalFormatting>
  <conditionalFormatting sqref="D152">
    <cfRule type="expression" dxfId="391" priority="504">
      <formula>$O152="NÃO INDICADO"</formula>
    </cfRule>
  </conditionalFormatting>
  <conditionalFormatting sqref="G152">
    <cfRule type="expression" dxfId="390" priority="503">
      <formula>$N152="LEVANTADO"</formula>
    </cfRule>
  </conditionalFormatting>
  <conditionalFormatting sqref="G152">
    <cfRule type="expression" dxfId="389" priority="502">
      <formula>$O152="NÃO INDICADO"</formula>
    </cfRule>
  </conditionalFormatting>
  <conditionalFormatting sqref="A153:B153">
    <cfRule type="expression" dxfId="388" priority="499">
      <formula>$O153="NÃO INDICADO"</formula>
    </cfRule>
  </conditionalFormatting>
  <conditionalFormatting sqref="A153:C153 E153:F153 H153:M153">
    <cfRule type="expression" dxfId="387" priority="501">
      <formula>$N153="LEVANTADO"</formula>
    </cfRule>
  </conditionalFormatting>
  <conditionalFormatting sqref="A153:C153 E153:F153 H153:O153">
    <cfRule type="expression" dxfId="386" priority="500">
      <formula>$O153="NÃO INDICADO"</formula>
    </cfRule>
  </conditionalFormatting>
  <conditionalFormatting sqref="D153">
    <cfRule type="expression" dxfId="385" priority="496">
      <formula>$N153="LEVANTADO"</formula>
    </cfRule>
  </conditionalFormatting>
  <conditionalFormatting sqref="D153">
    <cfRule type="expression" dxfId="384" priority="495">
      <formula>$O153="NÃO INDICADO"</formula>
    </cfRule>
  </conditionalFormatting>
  <conditionalFormatting sqref="G153">
    <cfRule type="expression" dxfId="383" priority="494">
      <formula>$N153="LEVANTADO"</formula>
    </cfRule>
  </conditionalFormatting>
  <conditionalFormatting sqref="G153">
    <cfRule type="expression" dxfId="382" priority="493">
      <formula>$O153="NÃO INDICADO"</formula>
    </cfRule>
  </conditionalFormatting>
  <conditionalFormatting sqref="A154:B154">
    <cfRule type="expression" dxfId="381" priority="490">
      <formula>$O154="NÃO INDICADO"</formula>
    </cfRule>
  </conditionalFormatting>
  <conditionalFormatting sqref="A154:C154 H154:M154 E154:F154">
    <cfRule type="expression" dxfId="380" priority="492">
      <formula>$N154="LEVANTADO"</formula>
    </cfRule>
  </conditionalFormatting>
  <conditionalFormatting sqref="A154:C154 H154:O154 E154:F154">
    <cfRule type="expression" dxfId="379" priority="491">
      <formula>$O154="NÃO INDICADO"</formula>
    </cfRule>
  </conditionalFormatting>
  <conditionalFormatting sqref="G154">
    <cfRule type="expression" dxfId="378" priority="489">
      <formula>$N154="LEVANTADO"</formula>
    </cfRule>
  </conditionalFormatting>
  <conditionalFormatting sqref="G154">
    <cfRule type="expression" dxfId="377" priority="488">
      <formula>$O154="NÃO INDICADO"</formula>
    </cfRule>
  </conditionalFormatting>
  <conditionalFormatting sqref="D154">
    <cfRule type="expression" dxfId="376" priority="485">
      <formula>$N154="LEVANTADO"</formula>
    </cfRule>
  </conditionalFormatting>
  <conditionalFormatting sqref="D154">
    <cfRule type="expression" dxfId="375" priority="484">
      <formula>$O154="NÃO INDICADO"</formula>
    </cfRule>
  </conditionalFormatting>
  <conditionalFormatting sqref="A155:B155">
    <cfRule type="expression" dxfId="374" priority="481">
      <formula>$O155="NÃO INDICADO"</formula>
    </cfRule>
  </conditionalFormatting>
  <conditionalFormatting sqref="A155:C155 H155:M155 E155:F155">
    <cfRule type="expression" dxfId="373" priority="483">
      <formula>$N155="LEVANTADO"</formula>
    </cfRule>
  </conditionalFormatting>
  <conditionalFormatting sqref="A155:C155 H155:O155 E155:F155">
    <cfRule type="expression" dxfId="372" priority="482">
      <formula>$O155="NÃO INDICADO"</formula>
    </cfRule>
  </conditionalFormatting>
  <conditionalFormatting sqref="G155">
    <cfRule type="expression" dxfId="371" priority="480">
      <formula>$N155="LEVANTADO"</formula>
    </cfRule>
  </conditionalFormatting>
  <conditionalFormatting sqref="G155">
    <cfRule type="expression" dxfId="370" priority="479">
      <formula>$O155="NÃO INDICADO"</formula>
    </cfRule>
  </conditionalFormatting>
  <conditionalFormatting sqref="D155">
    <cfRule type="expression" dxfId="369" priority="476">
      <formula>$N155="LEVANTADO"</formula>
    </cfRule>
  </conditionalFormatting>
  <conditionalFormatting sqref="D155">
    <cfRule type="expression" dxfId="368" priority="475">
      <formula>$O155="NÃO INDICADO"</formula>
    </cfRule>
  </conditionalFormatting>
  <conditionalFormatting sqref="B156 I156:J156">
    <cfRule type="expression" dxfId="367" priority="472">
      <formula>$N156="LEVANTADO"</formula>
    </cfRule>
  </conditionalFormatting>
  <conditionalFormatting sqref="I156:J156">
    <cfRule type="expression" dxfId="366" priority="471">
      <formula>$O156="NÃO INDICADO"</formula>
    </cfRule>
  </conditionalFormatting>
  <conditionalFormatting sqref="A156:B156">
    <cfRule type="expression" dxfId="365" priority="466">
      <formula>$O156="NÃO INDICADO"</formula>
    </cfRule>
  </conditionalFormatting>
  <conditionalFormatting sqref="B156">
    <cfRule type="expression" dxfId="364" priority="470">
      <formula>$O156="NÃO INDICADO"</formula>
    </cfRule>
  </conditionalFormatting>
  <conditionalFormatting sqref="C156:H156 J156:M156">
    <cfRule type="expression" dxfId="363" priority="469">
      <formula>$N156="LEVANTADO"</formula>
    </cfRule>
  </conditionalFormatting>
  <conditionalFormatting sqref="C156:H156 J156:O156">
    <cfRule type="expression" dxfId="362" priority="468">
      <formula>$O156="NÃO INDICADO"</formula>
    </cfRule>
  </conditionalFormatting>
  <conditionalFormatting sqref="A156:B156">
    <cfRule type="expression" dxfId="361" priority="467">
      <formula>$N156="LEVANTADO"</formula>
    </cfRule>
  </conditionalFormatting>
  <conditionalFormatting sqref="A156:B156">
    <cfRule type="expression" dxfId="360" priority="465">
      <formula>$O156="NÃO INDICADO"</formula>
    </cfRule>
  </conditionalFormatting>
  <conditionalFormatting sqref="I156">
    <cfRule type="expression" dxfId="359" priority="464">
      <formula>$N156="LEVANTADO"</formula>
    </cfRule>
  </conditionalFormatting>
  <conditionalFormatting sqref="I156">
    <cfRule type="expression" dxfId="358" priority="463">
      <formula>$O156="NÃO INDICADO"</formula>
    </cfRule>
  </conditionalFormatting>
  <conditionalFormatting sqref="J156">
    <cfRule type="expression" dxfId="357" priority="474">
      <formula>$N156="LEVANTADO"</formula>
    </cfRule>
  </conditionalFormatting>
  <conditionalFormatting sqref="J156">
    <cfRule type="expression" dxfId="356" priority="473">
      <formula>$O156="NÃO INDICADO"</formula>
    </cfRule>
  </conditionalFormatting>
  <conditionalFormatting sqref="B157 I157:J157">
    <cfRule type="expression" dxfId="355" priority="460">
      <formula>$N157="LEVANTADO"</formula>
    </cfRule>
  </conditionalFormatting>
  <conditionalFormatting sqref="I157:J157">
    <cfRule type="expression" dxfId="354" priority="459">
      <formula>$O157="NÃO INDICADO"</formula>
    </cfRule>
  </conditionalFormatting>
  <conditionalFormatting sqref="A157:B157">
    <cfRule type="expression" dxfId="353" priority="454">
      <formula>$O157="NÃO INDICADO"</formula>
    </cfRule>
  </conditionalFormatting>
  <conditionalFormatting sqref="B157">
    <cfRule type="expression" dxfId="352" priority="458">
      <formula>$O157="NÃO INDICADO"</formula>
    </cfRule>
  </conditionalFormatting>
  <conditionalFormatting sqref="C157:H157 J157:M157">
    <cfRule type="expression" dxfId="351" priority="457">
      <formula>$N157="LEVANTADO"</formula>
    </cfRule>
  </conditionalFormatting>
  <conditionalFormatting sqref="C157:H157 J157:O157">
    <cfRule type="expression" dxfId="350" priority="456">
      <formula>$O157="NÃO INDICADO"</formula>
    </cfRule>
  </conditionalFormatting>
  <conditionalFormatting sqref="A157:B157">
    <cfRule type="expression" dxfId="349" priority="455">
      <formula>$N157="LEVANTADO"</formula>
    </cfRule>
  </conditionalFormatting>
  <conditionalFormatting sqref="A157:B157">
    <cfRule type="expression" dxfId="348" priority="453">
      <formula>$O157="NÃO INDICADO"</formula>
    </cfRule>
  </conditionalFormatting>
  <conditionalFormatting sqref="I157">
    <cfRule type="expression" dxfId="347" priority="452">
      <formula>$N157="LEVANTADO"</formula>
    </cfRule>
  </conditionalFormatting>
  <conditionalFormatting sqref="I157">
    <cfRule type="expression" dxfId="346" priority="451">
      <formula>$O157="NÃO INDICADO"</formula>
    </cfRule>
  </conditionalFormatting>
  <conditionalFormatting sqref="J157">
    <cfRule type="expression" dxfId="345" priority="462">
      <formula>$N157="LEVANTADO"</formula>
    </cfRule>
  </conditionalFormatting>
  <conditionalFormatting sqref="J157">
    <cfRule type="expression" dxfId="344" priority="461">
      <formula>$O157="NÃO INDICADO"</formula>
    </cfRule>
  </conditionalFormatting>
  <conditionalFormatting sqref="A160:B160">
    <cfRule type="expression" dxfId="343" priority="448">
      <formula>$O160="NÃO INDICADO"</formula>
    </cfRule>
  </conditionalFormatting>
  <conditionalFormatting sqref="A160:G160 J161:J172 I160:M160 K160:K172">
    <cfRule type="expression" dxfId="342" priority="450">
      <formula>$N160="LEVANTADO"</formula>
    </cfRule>
  </conditionalFormatting>
  <conditionalFormatting sqref="D160:G160 J161:J172 I160:J160">
    <cfRule type="expression" dxfId="341" priority="449">
      <formula>$O160="NÃO INDICADO"</formula>
    </cfRule>
  </conditionalFormatting>
  <conditionalFormatting sqref="A161:B161">
    <cfRule type="expression" dxfId="340" priority="445">
      <formula>$O161="NÃO INDICADO"</formula>
    </cfRule>
  </conditionalFormatting>
  <conditionalFormatting sqref="A161:F161 I161:M161">
    <cfRule type="expression" dxfId="339" priority="447">
      <formula>$N161="LEVANTADO"</formula>
    </cfRule>
  </conditionalFormatting>
  <conditionalFormatting sqref="D161:F161 I161:J161">
    <cfRule type="expression" dxfId="338" priority="446">
      <formula>$O161="NÃO INDICADO"</formula>
    </cfRule>
  </conditionalFormatting>
  <conditionalFormatting sqref="G161">
    <cfRule type="expression" dxfId="337" priority="444">
      <formula>$N161="LEVANTADO"</formula>
    </cfRule>
  </conditionalFormatting>
  <conditionalFormatting sqref="G161">
    <cfRule type="expression" dxfId="336" priority="443">
      <formula>$O161="NÃO INDICADO"</formula>
    </cfRule>
  </conditionalFormatting>
  <conditionalFormatting sqref="A162:B162">
    <cfRule type="expression" dxfId="335" priority="440">
      <formula>$O162="NÃO INDICADO"</formula>
    </cfRule>
  </conditionalFormatting>
  <conditionalFormatting sqref="A162:C162 E162:F162 I162:M162">
    <cfRule type="expression" dxfId="334" priority="442">
      <formula>$N162="LEVANTADO"</formula>
    </cfRule>
  </conditionalFormatting>
  <conditionalFormatting sqref="A162:C162 E162:F162 I162:O162">
    <cfRule type="expression" dxfId="333" priority="441">
      <formula>$O162="NÃO INDICADO"</formula>
    </cfRule>
  </conditionalFormatting>
  <conditionalFormatting sqref="D162">
    <cfRule type="expression" dxfId="332" priority="439">
      <formula>$N162="LEVANTADO"</formula>
    </cfRule>
  </conditionalFormatting>
  <conditionalFormatting sqref="D162">
    <cfRule type="expression" dxfId="331" priority="438">
      <formula>$O162="NÃO INDICADO"</formula>
    </cfRule>
  </conditionalFormatting>
  <conditionalFormatting sqref="G162">
    <cfRule type="expression" dxfId="330" priority="437">
      <formula>$N162="LEVANTADO"</formula>
    </cfRule>
  </conditionalFormatting>
  <conditionalFormatting sqref="G162">
    <cfRule type="expression" dxfId="329" priority="436">
      <formula>$O162="NÃO INDICADO"</formula>
    </cfRule>
  </conditionalFormatting>
  <conditionalFormatting sqref="A163:B163">
    <cfRule type="expression" dxfId="328" priority="433">
      <formula>$O163="NÃO INDICADO"</formula>
    </cfRule>
  </conditionalFormatting>
  <conditionalFormatting sqref="A163:C163 E163:F163 I163:M163">
    <cfRule type="expression" dxfId="327" priority="435">
      <formula>$N163="LEVANTADO"</formula>
    </cfRule>
  </conditionalFormatting>
  <conditionalFormatting sqref="A163:C163 E163:F163 I163:O163">
    <cfRule type="expression" dxfId="326" priority="434">
      <formula>$O163="NÃO INDICADO"</formula>
    </cfRule>
  </conditionalFormatting>
  <conditionalFormatting sqref="D163">
    <cfRule type="expression" dxfId="325" priority="432">
      <formula>$N163="LEVANTADO"</formula>
    </cfRule>
  </conditionalFormatting>
  <conditionalFormatting sqref="D163">
    <cfRule type="expression" dxfId="324" priority="431">
      <formula>$O163="NÃO INDICADO"</formula>
    </cfRule>
  </conditionalFormatting>
  <conditionalFormatting sqref="G163">
    <cfRule type="expression" dxfId="323" priority="430">
      <formula>$N163="LEVANTADO"</formula>
    </cfRule>
  </conditionalFormatting>
  <conditionalFormatting sqref="G163">
    <cfRule type="expression" dxfId="322" priority="429">
      <formula>$O163="NÃO INDICADO"</formula>
    </cfRule>
  </conditionalFormatting>
  <conditionalFormatting sqref="A164:B164">
    <cfRule type="expression" dxfId="321" priority="426">
      <formula>$O164="NÃO INDICADO"</formula>
    </cfRule>
  </conditionalFormatting>
  <conditionalFormatting sqref="A164:C164 E164:F164 I164:M164">
    <cfRule type="expression" dxfId="320" priority="428">
      <formula>$N164="LEVANTADO"</formula>
    </cfRule>
  </conditionalFormatting>
  <conditionalFormatting sqref="A164:C164 E164:F164 I164:O164">
    <cfRule type="expression" dxfId="319" priority="427">
      <formula>$O164="NÃO INDICADO"</formula>
    </cfRule>
  </conditionalFormatting>
  <conditionalFormatting sqref="D164">
    <cfRule type="expression" dxfId="318" priority="425">
      <formula>$N164="LEVANTADO"</formula>
    </cfRule>
  </conditionalFormatting>
  <conditionalFormatting sqref="D164">
    <cfRule type="expression" dxfId="317" priority="424">
      <formula>$O164="NÃO INDICADO"</formula>
    </cfRule>
  </conditionalFormatting>
  <conditionalFormatting sqref="A165:B165">
    <cfRule type="expression" dxfId="316" priority="421">
      <formula>$O165="NÃO INDICADO"</formula>
    </cfRule>
  </conditionalFormatting>
  <conditionalFormatting sqref="A165:C165 E165:F165 I165:M165">
    <cfRule type="expression" dxfId="315" priority="423">
      <formula>$N165="LEVANTADO"</formula>
    </cfRule>
  </conditionalFormatting>
  <conditionalFormatting sqref="A165:C165 E165:F165 I165:O165">
    <cfRule type="expression" dxfId="314" priority="422">
      <formula>$O165="NÃO INDICADO"</formula>
    </cfRule>
  </conditionalFormatting>
  <conditionalFormatting sqref="D165">
    <cfRule type="expression" dxfId="313" priority="420">
      <formula>$N165="LEVANTADO"</formula>
    </cfRule>
  </conditionalFormatting>
  <conditionalFormatting sqref="D165">
    <cfRule type="expression" dxfId="312" priority="419">
      <formula>$O165="NÃO INDICADO"</formula>
    </cfRule>
  </conditionalFormatting>
  <conditionalFormatting sqref="G164">
    <cfRule type="expression" dxfId="311" priority="418">
      <formula>$N164="LEVANTADO"</formula>
    </cfRule>
  </conditionalFormatting>
  <conditionalFormatting sqref="G164">
    <cfRule type="expression" dxfId="310" priority="417">
      <formula>$O164="NÃO INDICADO"</formula>
    </cfRule>
  </conditionalFormatting>
  <conditionalFormatting sqref="G165">
    <cfRule type="expression" dxfId="309" priority="416">
      <formula>$N165="LEVANTADO"</formula>
    </cfRule>
  </conditionalFormatting>
  <conditionalFormatting sqref="G165">
    <cfRule type="expression" dxfId="308" priority="415">
      <formula>$O165="NÃO INDICADO"</formula>
    </cfRule>
  </conditionalFormatting>
  <conditionalFormatting sqref="A166:B166">
    <cfRule type="expression" dxfId="307" priority="412">
      <formula>$O166="NÃO INDICADO"</formula>
    </cfRule>
  </conditionalFormatting>
  <conditionalFormatting sqref="A166:C166 E166:F166 I166:M166">
    <cfRule type="expression" dxfId="306" priority="414">
      <formula>$N166="LEVANTADO"</formula>
    </cfRule>
  </conditionalFormatting>
  <conditionalFormatting sqref="A166:C166 E166:F166 I166:O166">
    <cfRule type="expression" dxfId="305" priority="413">
      <formula>$O166="NÃO INDICADO"</formula>
    </cfRule>
  </conditionalFormatting>
  <conditionalFormatting sqref="D166">
    <cfRule type="expression" dxfId="304" priority="411">
      <formula>$N166="LEVANTADO"</formula>
    </cfRule>
  </conditionalFormatting>
  <conditionalFormatting sqref="D166">
    <cfRule type="expression" dxfId="303" priority="410">
      <formula>$O166="NÃO INDICADO"</formula>
    </cfRule>
  </conditionalFormatting>
  <conditionalFormatting sqref="G166">
    <cfRule type="expression" dxfId="302" priority="409">
      <formula>$N166="LEVANTADO"</formula>
    </cfRule>
  </conditionalFormatting>
  <conditionalFormatting sqref="G166">
    <cfRule type="expression" dxfId="301" priority="408">
      <formula>$O166="NÃO INDICADO"</formula>
    </cfRule>
  </conditionalFormatting>
  <conditionalFormatting sqref="A167:B167">
    <cfRule type="expression" dxfId="300" priority="405">
      <formula>$O167="NÃO INDICADO"</formula>
    </cfRule>
  </conditionalFormatting>
  <conditionalFormatting sqref="A167:C167 E167:F167 I167:M167">
    <cfRule type="expression" dxfId="299" priority="407">
      <formula>$N167="LEVANTADO"</formula>
    </cfRule>
  </conditionalFormatting>
  <conditionalFormatting sqref="A167:C167 E167:F167 I167:O167">
    <cfRule type="expression" dxfId="298" priority="406">
      <formula>$O167="NÃO INDICADO"</formula>
    </cfRule>
  </conditionalFormatting>
  <conditionalFormatting sqref="D167">
    <cfRule type="expression" dxfId="297" priority="404">
      <formula>$N167="LEVANTADO"</formula>
    </cfRule>
  </conditionalFormatting>
  <conditionalFormatting sqref="D167">
    <cfRule type="expression" dxfId="296" priority="403">
      <formula>$O167="NÃO INDICADO"</formula>
    </cfRule>
  </conditionalFormatting>
  <conditionalFormatting sqref="G167">
    <cfRule type="expression" dxfId="295" priority="402">
      <formula>$N167="LEVANTADO"</formula>
    </cfRule>
  </conditionalFormatting>
  <conditionalFormatting sqref="G167">
    <cfRule type="expression" dxfId="294" priority="401">
      <formula>$O167="NÃO INDICADO"</formula>
    </cfRule>
  </conditionalFormatting>
  <conditionalFormatting sqref="A168:B168">
    <cfRule type="expression" dxfId="293" priority="398">
      <formula>$O168="NÃO INDICADO"</formula>
    </cfRule>
  </conditionalFormatting>
  <conditionalFormatting sqref="A168:C168 E168:F168 I168:M168">
    <cfRule type="expression" dxfId="292" priority="400">
      <formula>$N168="LEVANTADO"</formula>
    </cfRule>
  </conditionalFormatting>
  <conditionalFormatting sqref="A168:C168 E168:F168 I168:O168">
    <cfRule type="expression" dxfId="291" priority="399">
      <formula>$O168="NÃO INDICADO"</formula>
    </cfRule>
  </conditionalFormatting>
  <conditionalFormatting sqref="D168">
    <cfRule type="expression" dxfId="290" priority="397">
      <formula>$N168="LEVANTADO"</formula>
    </cfRule>
  </conditionalFormatting>
  <conditionalFormatting sqref="D168">
    <cfRule type="expression" dxfId="289" priority="396">
      <formula>$O168="NÃO INDICADO"</formula>
    </cfRule>
  </conditionalFormatting>
  <conditionalFormatting sqref="G168">
    <cfRule type="expression" dxfId="288" priority="395">
      <formula>$N168="LEVANTADO"</formula>
    </cfRule>
  </conditionalFormatting>
  <conditionalFormatting sqref="G168">
    <cfRule type="expression" dxfId="287" priority="394">
      <formula>$O168="NÃO INDICADO"</formula>
    </cfRule>
  </conditionalFormatting>
  <conditionalFormatting sqref="A169:B169">
    <cfRule type="expression" dxfId="286" priority="391">
      <formula>$O169="NÃO INDICADO"</formula>
    </cfRule>
  </conditionalFormatting>
  <conditionalFormatting sqref="A169:C169 I169:M169 E169:F169">
    <cfRule type="expression" dxfId="285" priority="393">
      <formula>$N169="LEVANTADO"</formula>
    </cfRule>
  </conditionalFormatting>
  <conditionalFormatting sqref="A169:C169 I169:O169 E169:F169">
    <cfRule type="expression" dxfId="284" priority="392">
      <formula>$O169="NÃO INDICADO"</formula>
    </cfRule>
  </conditionalFormatting>
  <conditionalFormatting sqref="G169">
    <cfRule type="expression" dxfId="283" priority="390">
      <formula>$N169="LEVANTADO"</formula>
    </cfRule>
  </conditionalFormatting>
  <conditionalFormatting sqref="G169">
    <cfRule type="expression" dxfId="282" priority="389">
      <formula>$O169="NÃO INDICADO"</formula>
    </cfRule>
  </conditionalFormatting>
  <conditionalFormatting sqref="D169">
    <cfRule type="expression" dxfId="281" priority="388">
      <formula>$N169="LEVANTADO"</formula>
    </cfRule>
  </conditionalFormatting>
  <conditionalFormatting sqref="D169">
    <cfRule type="expression" dxfId="280" priority="387">
      <formula>$O169="NÃO INDICADO"</formula>
    </cfRule>
  </conditionalFormatting>
  <conditionalFormatting sqref="A170:B170">
    <cfRule type="expression" dxfId="279" priority="384">
      <formula>$O170="NÃO INDICADO"</formula>
    </cfRule>
  </conditionalFormatting>
  <conditionalFormatting sqref="A170:C170 I170:M170 E170:F170">
    <cfRule type="expression" dxfId="278" priority="386">
      <formula>$N170="LEVANTADO"</formula>
    </cfRule>
  </conditionalFormatting>
  <conditionalFormatting sqref="A170:C170 I170:O170 E170:F170">
    <cfRule type="expression" dxfId="277" priority="385">
      <formula>$O170="NÃO INDICADO"</formula>
    </cfRule>
  </conditionalFormatting>
  <conditionalFormatting sqref="G170">
    <cfRule type="expression" dxfId="276" priority="383">
      <formula>$N170="LEVANTADO"</formula>
    </cfRule>
  </conditionalFormatting>
  <conditionalFormatting sqref="G170">
    <cfRule type="expression" dxfId="275" priority="382">
      <formula>$O170="NÃO INDICADO"</formula>
    </cfRule>
  </conditionalFormatting>
  <conditionalFormatting sqref="D170">
    <cfRule type="expression" dxfId="274" priority="381">
      <formula>$N170="LEVANTADO"</formula>
    </cfRule>
  </conditionalFormatting>
  <conditionalFormatting sqref="D170">
    <cfRule type="expression" dxfId="273" priority="380">
      <formula>$O170="NÃO INDICADO"</formula>
    </cfRule>
  </conditionalFormatting>
  <conditionalFormatting sqref="B171 I171:J171">
    <cfRule type="expression" dxfId="272" priority="377">
      <formula>$N171="LEVANTADO"</formula>
    </cfRule>
  </conditionalFormatting>
  <conditionalFormatting sqref="I171:J171">
    <cfRule type="expression" dxfId="271" priority="376">
      <formula>$O171="NÃO INDICADO"</formula>
    </cfRule>
  </conditionalFormatting>
  <conditionalFormatting sqref="A171:B171">
    <cfRule type="expression" dxfId="270" priority="371">
      <formula>$O171="NÃO INDICADO"</formula>
    </cfRule>
  </conditionalFormatting>
  <conditionalFormatting sqref="B171">
    <cfRule type="expression" dxfId="269" priority="375">
      <formula>$O171="NÃO INDICADO"</formula>
    </cfRule>
  </conditionalFormatting>
  <conditionalFormatting sqref="C171:H171 J171:M171">
    <cfRule type="expression" dxfId="268" priority="374">
      <formula>$N171="LEVANTADO"</formula>
    </cfRule>
  </conditionalFormatting>
  <conditionalFormatting sqref="C171:H171 J171:O171">
    <cfRule type="expression" dxfId="267" priority="373">
      <formula>$O171="NÃO INDICADO"</formula>
    </cfRule>
  </conditionalFormatting>
  <conditionalFormatting sqref="A171:B171">
    <cfRule type="expression" dxfId="266" priority="372">
      <formula>$N171="LEVANTADO"</formula>
    </cfRule>
  </conditionalFormatting>
  <conditionalFormatting sqref="A171:B171">
    <cfRule type="expression" dxfId="265" priority="370">
      <formula>$O171="NÃO INDICADO"</formula>
    </cfRule>
  </conditionalFormatting>
  <conditionalFormatting sqref="I171">
    <cfRule type="expression" dxfId="264" priority="369">
      <formula>$N171="LEVANTADO"</formula>
    </cfRule>
  </conditionalFormatting>
  <conditionalFormatting sqref="I171">
    <cfRule type="expression" dxfId="263" priority="368">
      <formula>$O171="NÃO INDICADO"</formula>
    </cfRule>
  </conditionalFormatting>
  <conditionalFormatting sqref="J171">
    <cfRule type="expression" dxfId="262" priority="379">
      <formula>$N171="LEVANTADO"</formula>
    </cfRule>
  </conditionalFormatting>
  <conditionalFormatting sqref="J171">
    <cfRule type="expression" dxfId="261" priority="378">
      <formula>$O171="NÃO INDICADO"</formula>
    </cfRule>
  </conditionalFormatting>
  <conditionalFormatting sqref="B172 I172:J172">
    <cfRule type="expression" dxfId="260" priority="365">
      <formula>$N172="LEVANTADO"</formula>
    </cfRule>
  </conditionalFormatting>
  <conditionalFormatting sqref="I172:J172">
    <cfRule type="expression" dxfId="259" priority="364">
      <formula>$O172="NÃO INDICADO"</formula>
    </cfRule>
  </conditionalFormatting>
  <conditionalFormatting sqref="A172:B172">
    <cfRule type="expression" dxfId="258" priority="359">
      <formula>$O172="NÃO INDICADO"</formula>
    </cfRule>
  </conditionalFormatting>
  <conditionalFormatting sqref="B172">
    <cfRule type="expression" dxfId="257" priority="363">
      <formula>$O172="NÃO INDICADO"</formula>
    </cfRule>
  </conditionalFormatting>
  <conditionalFormatting sqref="C172:H172 J172:M172">
    <cfRule type="expression" dxfId="256" priority="362">
      <formula>$N172="LEVANTADO"</formula>
    </cfRule>
  </conditionalFormatting>
  <conditionalFormatting sqref="C172:H172 J172:O172">
    <cfRule type="expression" dxfId="255" priority="361">
      <formula>$O172="NÃO INDICADO"</formula>
    </cfRule>
  </conditionalFormatting>
  <conditionalFormatting sqref="A172:B172">
    <cfRule type="expression" dxfId="254" priority="360">
      <formula>$N172="LEVANTADO"</formula>
    </cfRule>
  </conditionalFormatting>
  <conditionalFormatting sqref="A172:B172">
    <cfRule type="expression" dxfId="253" priority="358">
      <formula>$O172="NÃO INDICADO"</formula>
    </cfRule>
  </conditionalFormatting>
  <conditionalFormatting sqref="I172">
    <cfRule type="expression" dxfId="252" priority="357">
      <formula>$N172="LEVANTADO"</formula>
    </cfRule>
  </conditionalFormatting>
  <conditionalFormatting sqref="I172">
    <cfRule type="expression" dxfId="251" priority="356">
      <formula>$O172="NÃO INDICADO"</formula>
    </cfRule>
  </conditionalFormatting>
  <conditionalFormatting sqref="J172">
    <cfRule type="expression" dxfId="250" priority="367">
      <formula>$N172="LEVANTADO"</formula>
    </cfRule>
  </conditionalFormatting>
  <conditionalFormatting sqref="J172">
    <cfRule type="expression" dxfId="249" priority="366">
      <formula>$O172="NÃO INDICADO"</formula>
    </cfRule>
  </conditionalFormatting>
  <conditionalFormatting sqref="H160:H170">
    <cfRule type="expression" dxfId="248" priority="355">
      <formula>$N160="LEVANTADO"</formula>
    </cfRule>
  </conditionalFormatting>
  <conditionalFormatting sqref="H160:H170">
    <cfRule type="expression" dxfId="247" priority="354">
      <formula>$O160="NÃO INDICADO"</formula>
    </cfRule>
  </conditionalFormatting>
  <conditionalFormatting sqref="A175:B175">
    <cfRule type="expression" dxfId="246" priority="351">
      <formula>$O175="NÃO INDICADO"</formula>
    </cfRule>
  </conditionalFormatting>
  <conditionalFormatting sqref="A175:M175 J176:J187 I175:I187">
    <cfRule type="expression" dxfId="245" priority="353">
      <formula>$N175="LEVANTADO"</formula>
    </cfRule>
  </conditionalFormatting>
  <conditionalFormatting sqref="D175:J175 J176:J187 I175:I187">
    <cfRule type="expression" dxfId="244" priority="352">
      <formula>$O175="NÃO INDICADO"</formula>
    </cfRule>
  </conditionalFormatting>
  <conditionalFormatting sqref="A176:B176">
    <cfRule type="expression" dxfId="243" priority="348">
      <formula>$O176="NÃO INDICADO"</formula>
    </cfRule>
  </conditionalFormatting>
  <conditionalFormatting sqref="A176:F176 H176:M176">
    <cfRule type="expression" dxfId="242" priority="350">
      <formula>$N176="LEVANTADO"</formula>
    </cfRule>
  </conditionalFormatting>
  <conditionalFormatting sqref="D176:F176 H176:J176">
    <cfRule type="expression" dxfId="241" priority="349">
      <formula>$O176="NÃO INDICADO"</formula>
    </cfRule>
  </conditionalFormatting>
  <conditionalFormatting sqref="G176">
    <cfRule type="expression" dxfId="240" priority="347">
      <formula>$N176="LEVANTADO"</formula>
    </cfRule>
  </conditionalFormatting>
  <conditionalFormatting sqref="G176">
    <cfRule type="expression" dxfId="239" priority="346">
      <formula>$O176="NÃO INDICADO"</formula>
    </cfRule>
  </conditionalFormatting>
  <conditionalFormatting sqref="A177:B177">
    <cfRule type="expression" dxfId="238" priority="343">
      <formula>$O177="NÃO INDICADO"</formula>
    </cfRule>
  </conditionalFormatting>
  <conditionalFormatting sqref="A177:C177 E177:F177 H177:M177">
    <cfRule type="expression" dxfId="237" priority="345">
      <formula>$N177="LEVANTADO"</formula>
    </cfRule>
  </conditionalFormatting>
  <conditionalFormatting sqref="A177:C177 E177:F177 H177:O177">
    <cfRule type="expression" dxfId="236" priority="344">
      <formula>$O177="NÃO INDICADO"</formula>
    </cfRule>
  </conditionalFormatting>
  <conditionalFormatting sqref="D177">
    <cfRule type="expression" dxfId="235" priority="342">
      <formula>$N177="LEVANTADO"</formula>
    </cfRule>
  </conditionalFormatting>
  <conditionalFormatting sqref="D177">
    <cfRule type="expression" dxfId="234" priority="341">
      <formula>$O177="NÃO INDICADO"</formula>
    </cfRule>
  </conditionalFormatting>
  <conditionalFormatting sqref="G177">
    <cfRule type="expression" dxfId="233" priority="340">
      <formula>$N177="LEVANTADO"</formula>
    </cfRule>
  </conditionalFormatting>
  <conditionalFormatting sqref="G177">
    <cfRule type="expression" dxfId="232" priority="339">
      <formula>$O177="NÃO INDICADO"</formula>
    </cfRule>
  </conditionalFormatting>
  <conditionalFormatting sqref="A178:B178">
    <cfRule type="expression" dxfId="231" priority="336">
      <formula>$O178="NÃO INDICADO"</formula>
    </cfRule>
  </conditionalFormatting>
  <conditionalFormatting sqref="A178:C178 E178:F178 H178:M178">
    <cfRule type="expression" dxfId="230" priority="338">
      <formula>$N178="LEVANTADO"</formula>
    </cfRule>
  </conditionalFormatting>
  <conditionalFormatting sqref="A178:C178 E178:F178 H178:O178">
    <cfRule type="expression" dxfId="229" priority="337">
      <formula>$O178="NÃO INDICADO"</formula>
    </cfRule>
  </conditionalFormatting>
  <conditionalFormatting sqref="D178">
    <cfRule type="expression" dxfId="228" priority="335">
      <formula>$N178="LEVANTADO"</formula>
    </cfRule>
  </conditionalFormatting>
  <conditionalFormatting sqref="D178">
    <cfRule type="expression" dxfId="227" priority="334">
      <formula>$O178="NÃO INDICADO"</formula>
    </cfRule>
  </conditionalFormatting>
  <conditionalFormatting sqref="G178">
    <cfRule type="expression" dxfId="226" priority="333">
      <formula>$N178="LEVANTADO"</formula>
    </cfRule>
  </conditionalFormatting>
  <conditionalFormatting sqref="G178">
    <cfRule type="expression" dxfId="225" priority="332">
      <formula>$O178="NÃO INDICADO"</formula>
    </cfRule>
  </conditionalFormatting>
  <conditionalFormatting sqref="A179:B179">
    <cfRule type="expression" dxfId="224" priority="329">
      <formula>$O179="NÃO INDICADO"</formula>
    </cfRule>
  </conditionalFormatting>
  <conditionalFormatting sqref="A179:C179 E179:F179 H179:M179">
    <cfRule type="expression" dxfId="223" priority="331">
      <formula>$N179="LEVANTADO"</formula>
    </cfRule>
  </conditionalFormatting>
  <conditionalFormatting sqref="A179:C179 E179:F179 H179:O179">
    <cfRule type="expression" dxfId="222" priority="330">
      <formula>$O179="NÃO INDICADO"</formula>
    </cfRule>
  </conditionalFormatting>
  <conditionalFormatting sqref="D179">
    <cfRule type="expression" dxfId="221" priority="328">
      <formula>$N179="LEVANTADO"</formula>
    </cfRule>
  </conditionalFormatting>
  <conditionalFormatting sqref="D179">
    <cfRule type="expression" dxfId="220" priority="327">
      <formula>$O179="NÃO INDICADO"</formula>
    </cfRule>
  </conditionalFormatting>
  <conditionalFormatting sqref="A180:B180">
    <cfRule type="expression" dxfId="219" priority="324">
      <formula>$O180="NÃO INDICADO"</formula>
    </cfRule>
  </conditionalFormatting>
  <conditionalFormatting sqref="A180:C180 E180:F180 H180:M180">
    <cfRule type="expression" dxfId="218" priority="326">
      <formula>$N180="LEVANTADO"</formula>
    </cfRule>
  </conditionalFormatting>
  <conditionalFormatting sqref="A180:C180 E180:F180 H180:O180">
    <cfRule type="expression" dxfId="217" priority="325">
      <formula>$O180="NÃO INDICADO"</formula>
    </cfRule>
  </conditionalFormatting>
  <conditionalFormatting sqref="D180">
    <cfRule type="expression" dxfId="216" priority="323">
      <formula>$N180="LEVANTADO"</formula>
    </cfRule>
  </conditionalFormatting>
  <conditionalFormatting sqref="D180">
    <cfRule type="expression" dxfId="215" priority="322">
      <formula>$O180="NÃO INDICADO"</formula>
    </cfRule>
  </conditionalFormatting>
  <conditionalFormatting sqref="G179">
    <cfRule type="expression" dxfId="214" priority="321">
      <formula>$N179="LEVANTADO"</formula>
    </cfRule>
  </conditionalFormatting>
  <conditionalFormatting sqref="G179">
    <cfRule type="expression" dxfId="213" priority="320">
      <formula>$O179="NÃO INDICADO"</formula>
    </cfRule>
  </conditionalFormatting>
  <conditionalFormatting sqref="G180">
    <cfRule type="expression" dxfId="212" priority="319">
      <formula>$N180="LEVANTADO"</formula>
    </cfRule>
  </conditionalFormatting>
  <conditionalFormatting sqref="G180">
    <cfRule type="expression" dxfId="211" priority="318">
      <formula>$O180="NÃO INDICADO"</formula>
    </cfRule>
  </conditionalFormatting>
  <conditionalFormatting sqref="A181:B181">
    <cfRule type="expression" dxfId="210" priority="315">
      <formula>$O181="NÃO INDICADO"</formula>
    </cfRule>
  </conditionalFormatting>
  <conditionalFormatting sqref="A181:C181 E181:F181 H181:M181">
    <cfRule type="expression" dxfId="209" priority="317">
      <formula>$N181="LEVANTADO"</formula>
    </cfRule>
  </conditionalFormatting>
  <conditionalFormatting sqref="A181:C181 E181:F181 H181:O181">
    <cfRule type="expression" dxfId="208" priority="316">
      <formula>$O181="NÃO INDICADO"</formula>
    </cfRule>
  </conditionalFormatting>
  <conditionalFormatting sqref="D181">
    <cfRule type="expression" dxfId="207" priority="314">
      <formula>$N181="LEVANTADO"</formula>
    </cfRule>
  </conditionalFormatting>
  <conditionalFormatting sqref="D181">
    <cfRule type="expression" dxfId="206" priority="313">
      <formula>$O181="NÃO INDICADO"</formula>
    </cfRule>
  </conditionalFormatting>
  <conditionalFormatting sqref="G181">
    <cfRule type="expression" dxfId="205" priority="312">
      <formula>$N181="LEVANTADO"</formula>
    </cfRule>
  </conditionalFormatting>
  <conditionalFormatting sqref="G181">
    <cfRule type="expression" dxfId="204" priority="311">
      <formula>$O181="NÃO INDICADO"</formula>
    </cfRule>
  </conditionalFormatting>
  <conditionalFormatting sqref="A182:B182">
    <cfRule type="expression" dxfId="203" priority="308">
      <formula>$O182="NÃO INDICADO"</formula>
    </cfRule>
  </conditionalFormatting>
  <conditionalFormatting sqref="A182:C182 E182:F182 H182:M182">
    <cfRule type="expression" dxfId="202" priority="310">
      <formula>$N182="LEVANTADO"</formula>
    </cfRule>
  </conditionalFormatting>
  <conditionalFormatting sqref="A182:C182 E182:F182 H182:O182">
    <cfRule type="expression" dxfId="201" priority="309">
      <formula>$O182="NÃO INDICADO"</formula>
    </cfRule>
  </conditionalFormatting>
  <conditionalFormatting sqref="D182">
    <cfRule type="expression" dxfId="200" priority="307">
      <formula>$N182="LEVANTADO"</formula>
    </cfRule>
  </conditionalFormatting>
  <conditionalFormatting sqref="D182">
    <cfRule type="expression" dxfId="199" priority="306">
      <formula>$O182="NÃO INDICADO"</formula>
    </cfRule>
  </conditionalFormatting>
  <conditionalFormatting sqref="G182">
    <cfRule type="expression" dxfId="198" priority="305">
      <formula>$N182="LEVANTADO"</formula>
    </cfRule>
  </conditionalFormatting>
  <conditionalFormatting sqref="G182">
    <cfRule type="expression" dxfId="197" priority="304">
      <formula>$O182="NÃO INDICADO"</formula>
    </cfRule>
  </conditionalFormatting>
  <conditionalFormatting sqref="A183:B183">
    <cfRule type="expression" dxfId="196" priority="301">
      <formula>$O183="NÃO INDICADO"</formula>
    </cfRule>
  </conditionalFormatting>
  <conditionalFormatting sqref="A183:C183 E183:F183 H183:M183">
    <cfRule type="expression" dxfId="195" priority="303">
      <formula>$N183="LEVANTADO"</formula>
    </cfRule>
  </conditionalFormatting>
  <conditionalFormatting sqref="A183:C183 E183:F183 H183:O183">
    <cfRule type="expression" dxfId="194" priority="302">
      <formula>$O183="NÃO INDICADO"</formula>
    </cfRule>
  </conditionalFormatting>
  <conditionalFormatting sqref="D183">
    <cfRule type="expression" dxfId="193" priority="300">
      <formula>$N183="LEVANTADO"</formula>
    </cfRule>
  </conditionalFormatting>
  <conditionalFormatting sqref="D183">
    <cfRule type="expression" dxfId="192" priority="299">
      <formula>$O183="NÃO INDICADO"</formula>
    </cfRule>
  </conditionalFormatting>
  <conditionalFormatting sqref="G183">
    <cfRule type="expression" dxfId="191" priority="298">
      <formula>$N183="LEVANTADO"</formula>
    </cfRule>
  </conditionalFormatting>
  <conditionalFormatting sqref="G183">
    <cfRule type="expression" dxfId="190" priority="297">
      <formula>$O183="NÃO INDICADO"</formula>
    </cfRule>
  </conditionalFormatting>
  <conditionalFormatting sqref="A184:B184">
    <cfRule type="expression" dxfId="189" priority="294">
      <formula>$O184="NÃO INDICADO"</formula>
    </cfRule>
  </conditionalFormatting>
  <conditionalFormatting sqref="A184:C184 H184:M184 E184:F184">
    <cfRule type="expression" dxfId="188" priority="296">
      <formula>$N184="LEVANTADO"</formula>
    </cfRule>
  </conditionalFormatting>
  <conditionalFormatting sqref="A184:C184 H184:O184 E184:F184">
    <cfRule type="expression" dxfId="187" priority="295">
      <formula>$O184="NÃO INDICADO"</formula>
    </cfRule>
  </conditionalFormatting>
  <conditionalFormatting sqref="G184">
    <cfRule type="expression" dxfId="186" priority="293">
      <formula>$N184="LEVANTADO"</formula>
    </cfRule>
  </conditionalFormatting>
  <conditionalFormatting sqref="G184">
    <cfRule type="expression" dxfId="185" priority="292">
      <formula>$O184="NÃO INDICADO"</formula>
    </cfRule>
  </conditionalFormatting>
  <conditionalFormatting sqref="D184">
    <cfRule type="expression" dxfId="184" priority="291">
      <formula>$N184="LEVANTADO"</formula>
    </cfRule>
  </conditionalFormatting>
  <conditionalFormatting sqref="D184">
    <cfRule type="expression" dxfId="183" priority="290">
      <formula>$O184="NÃO INDICADO"</formula>
    </cfRule>
  </conditionalFormatting>
  <conditionalFormatting sqref="A185:B185">
    <cfRule type="expression" dxfId="182" priority="287">
      <formula>$O185="NÃO INDICADO"</formula>
    </cfRule>
  </conditionalFormatting>
  <conditionalFormatting sqref="A185:C185 H185:M185 E185:F185">
    <cfRule type="expression" dxfId="181" priority="289">
      <formula>$N185="LEVANTADO"</formula>
    </cfRule>
  </conditionalFormatting>
  <conditionalFormatting sqref="A185:C185 H185:O185 E185:F185">
    <cfRule type="expression" dxfId="180" priority="288">
      <formula>$O185="NÃO INDICADO"</formula>
    </cfRule>
  </conditionalFormatting>
  <conditionalFormatting sqref="G185">
    <cfRule type="expression" dxfId="179" priority="286">
      <formula>$N185="LEVANTADO"</formula>
    </cfRule>
  </conditionalFormatting>
  <conditionalFormatting sqref="G185">
    <cfRule type="expression" dxfId="178" priority="285">
      <formula>$O185="NÃO INDICADO"</formula>
    </cfRule>
  </conditionalFormatting>
  <conditionalFormatting sqref="D185">
    <cfRule type="expression" dxfId="177" priority="284">
      <formula>$N185="LEVANTADO"</formula>
    </cfRule>
  </conditionalFormatting>
  <conditionalFormatting sqref="D185">
    <cfRule type="expression" dxfId="176" priority="283">
      <formula>$O185="NÃO INDICADO"</formula>
    </cfRule>
  </conditionalFormatting>
  <conditionalFormatting sqref="B186 I186:J186">
    <cfRule type="expression" dxfId="175" priority="280">
      <formula>$N186="LEVANTADO"</formula>
    </cfRule>
  </conditionalFormatting>
  <conditionalFormatting sqref="I186:J186">
    <cfRule type="expression" dxfId="174" priority="279">
      <formula>$O186="NÃO INDICADO"</formula>
    </cfRule>
  </conditionalFormatting>
  <conditionalFormatting sqref="A186:B186">
    <cfRule type="expression" dxfId="173" priority="274">
      <formula>$O186="NÃO INDICADO"</formula>
    </cfRule>
  </conditionalFormatting>
  <conditionalFormatting sqref="B186">
    <cfRule type="expression" dxfId="172" priority="278">
      <formula>$O186="NÃO INDICADO"</formula>
    </cfRule>
  </conditionalFormatting>
  <conditionalFormatting sqref="C186:H186 J186:M186">
    <cfRule type="expression" dxfId="171" priority="277">
      <formula>$N186="LEVANTADO"</formula>
    </cfRule>
  </conditionalFormatting>
  <conditionalFormatting sqref="C186:H186 J186:O186">
    <cfRule type="expression" dxfId="170" priority="276">
      <formula>$O186="NÃO INDICADO"</formula>
    </cfRule>
  </conditionalFormatting>
  <conditionalFormatting sqref="A186:B186">
    <cfRule type="expression" dxfId="169" priority="275">
      <formula>$N186="LEVANTADO"</formula>
    </cfRule>
  </conditionalFormatting>
  <conditionalFormatting sqref="A186:B186">
    <cfRule type="expression" dxfId="168" priority="273">
      <formula>$O186="NÃO INDICADO"</formula>
    </cfRule>
  </conditionalFormatting>
  <conditionalFormatting sqref="I186">
    <cfRule type="expression" dxfId="167" priority="272">
      <formula>$N186="LEVANTADO"</formula>
    </cfRule>
  </conditionalFormatting>
  <conditionalFormatting sqref="I186">
    <cfRule type="expression" dxfId="166" priority="271">
      <formula>$O186="NÃO INDICADO"</formula>
    </cfRule>
  </conditionalFormatting>
  <conditionalFormatting sqref="J186">
    <cfRule type="expression" dxfId="165" priority="282">
      <formula>$N186="LEVANTADO"</formula>
    </cfRule>
  </conditionalFormatting>
  <conditionalFormatting sqref="J186">
    <cfRule type="expression" dxfId="164" priority="281">
      <formula>$O186="NÃO INDICADO"</formula>
    </cfRule>
  </conditionalFormatting>
  <conditionalFormatting sqref="B187 I187:J187">
    <cfRule type="expression" dxfId="163" priority="268">
      <formula>$N187="LEVANTADO"</formula>
    </cfRule>
  </conditionalFormatting>
  <conditionalFormatting sqref="I187:J187">
    <cfRule type="expression" dxfId="162" priority="267">
      <formula>$O187="NÃO INDICADO"</formula>
    </cfRule>
  </conditionalFormatting>
  <conditionalFormatting sqref="A187:B187">
    <cfRule type="expression" dxfId="161" priority="262">
      <formula>$O187="NÃO INDICADO"</formula>
    </cfRule>
  </conditionalFormatting>
  <conditionalFormatting sqref="B187">
    <cfRule type="expression" dxfId="160" priority="266">
      <formula>$O187="NÃO INDICADO"</formula>
    </cfRule>
  </conditionalFormatting>
  <conditionalFormatting sqref="C187:H187 J187:M187">
    <cfRule type="expression" dxfId="159" priority="265">
      <formula>$N187="LEVANTADO"</formula>
    </cfRule>
  </conditionalFormatting>
  <conditionalFormatting sqref="C187:H187 J187:O187">
    <cfRule type="expression" dxfId="158" priority="264">
      <formula>$O187="NÃO INDICADO"</formula>
    </cfRule>
  </conditionalFormatting>
  <conditionalFormatting sqref="A187:B187">
    <cfRule type="expression" dxfId="157" priority="263">
      <formula>$N187="LEVANTADO"</formula>
    </cfRule>
  </conditionalFormatting>
  <conditionalFormatting sqref="A187:B187">
    <cfRule type="expression" dxfId="156" priority="261">
      <formula>$O187="NÃO INDICADO"</formula>
    </cfRule>
  </conditionalFormatting>
  <conditionalFormatting sqref="I187">
    <cfRule type="expression" dxfId="155" priority="260">
      <formula>$N187="LEVANTADO"</formula>
    </cfRule>
  </conditionalFormatting>
  <conditionalFormatting sqref="I187">
    <cfRule type="expression" dxfId="154" priority="259">
      <formula>$O187="NÃO INDICADO"</formula>
    </cfRule>
  </conditionalFormatting>
  <conditionalFormatting sqref="J187">
    <cfRule type="expression" dxfId="153" priority="270">
      <formula>$N187="LEVANTADO"</formula>
    </cfRule>
  </conditionalFormatting>
  <conditionalFormatting sqref="J187">
    <cfRule type="expression" dxfId="152" priority="269">
      <formula>$O187="NÃO INDICADO"</formula>
    </cfRule>
  </conditionalFormatting>
  <conditionalFormatting sqref="B203 I203:J203">
    <cfRule type="expression" dxfId="151" priority="255">
      <formula>$N203="LEVANTADO"</formula>
    </cfRule>
  </conditionalFormatting>
  <conditionalFormatting sqref="I203:J203">
    <cfRule type="expression" dxfId="150" priority="254">
      <formula>$O203="NÃO INDICADO"</formula>
    </cfRule>
  </conditionalFormatting>
  <conditionalFormatting sqref="A203:B203">
    <cfRule type="expression" dxfId="149" priority="249">
      <formula>$O203="NÃO INDICADO"</formula>
    </cfRule>
  </conditionalFormatting>
  <conditionalFormatting sqref="A192:B202">
    <cfRule type="expression" dxfId="148" priority="256">
      <formula>$O192="NÃO INDICADO"</formula>
    </cfRule>
  </conditionalFormatting>
  <conditionalFormatting sqref="B203">
    <cfRule type="expression" dxfId="147" priority="253">
      <formula>$O203="NÃO INDICADO"</formula>
    </cfRule>
  </conditionalFormatting>
  <conditionalFormatting sqref="C203:H203 J203:M203">
    <cfRule type="expression" dxfId="146" priority="252">
      <formula>$N203="LEVANTADO"</formula>
    </cfRule>
  </conditionalFormatting>
  <conditionalFormatting sqref="C203:H203 J203:O203">
    <cfRule type="expression" dxfId="145" priority="251">
      <formula>$O203="NÃO INDICADO"</formula>
    </cfRule>
  </conditionalFormatting>
  <conditionalFormatting sqref="A203:B203">
    <cfRule type="expression" dxfId="144" priority="250">
      <formula>$N203="LEVANTADO"</formula>
    </cfRule>
  </conditionalFormatting>
  <conditionalFormatting sqref="A203:B203">
    <cfRule type="expression" dxfId="143" priority="248">
      <formula>$O203="NÃO INDICADO"</formula>
    </cfRule>
  </conditionalFormatting>
  <conditionalFormatting sqref="I203">
    <cfRule type="expression" dxfId="142" priority="247">
      <formula>$N203="LEVANTADO"</formula>
    </cfRule>
  </conditionalFormatting>
  <conditionalFormatting sqref="I203">
    <cfRule type="expression" dxfId="141" priority="246">
      <formula>$O203="NÃO INDICADO"</formula>
    </cfRule>
  </conditionalFormatting>
  <conditionalFormatting sqref="A192:M194 A195:C202 J203 E195:M202">
    <cfRule type="expression" dxfId="140" priority="258">
      <formula>$N192="LEVANTADO"</formula>
    </cfRule>
  </conditionalFormatting>
  <conditionalFormatting sqref="D192:J193 A194:O194 A195:C202 J203 E195:O202">
    <cfRule type="expression" dxfId="139" priority="257">
      <formula>$O192="NÃO INDICADO"</formula>
    </cfRule>
  </conditionalFormatting>
  <conditionalFormatting sqref="A205:M206">
    <cfRule type="expression" dxfId="138" priority="245">
      <formula>$N205="LEVANTADO"</formula>
    </cfRule>
  </conditionalFormatting>
  <conditionalFormatting sqref="A205:O206">
    <cfRule type="expression" dxfId="137" priority="244">
      <formula>$O205="NÃO INDICADO"</formula>
    </cfRule>
  </conditionalFormatting>
  <conditionalFormatting sqref="A205:B206">
    <cfRule type="expression" dxfId="136" priority="243">
      <formula>$O205="NÃO INDICADO"</formula>
    </cfRule>
  </conditionalFormatting>
  <conditionalFormatting sqref="K221:O221 A221:C221">
    <cfRule type="expression" dxfId="135" priority="224">
      <formula>$O221="NÃO INDICADO"</formula>
    </cfRule>
  </conditionalFormatting>
  <conditionalFormatting sqref="A218:C219 K218:M219 K216:M216 A216:C216 A217:B217 I216:J219">
    <cfRule type="expression" dxfId="134" priority="242">
      <formula>$N216="LEVANTADO"</formula>
    </cfRule>
  </conditionalFormatting>
  <conditionalFormatting sqref="K218:O219 A218:C219 K216:O216 A216:C216 I216:J219">
    <cfRule type="expression" dxfId="133" priority="241">
      <formula>$O216="NÃO INDICADO"</formula>
    </cfRule>
  </conditionalFormatting>
  <conditionalFormatting sqref="D216:J216 D218:J219 J217">
    <cfRule type="expression" dxfId="132" priority="240">
      <formula>$N216="LEVANTADO"</formula>
    </cfRule>
  </conditionalFormatting>
  <conditionalFormatting sqref="D216:J216 D218:J219 J217">
    <cfRule type="expression" dxfId="131" priority="239">
      <formula>$O216="NÃO INDICADO"</formula>
    </cfRule>
  </conditionalFormatting>
  <conditionalFormatting sqref="A216:B219">
    <cfRule type="expression" dxfId="130" priority="238">
      <formula>$O216="NÃO INDICADO"</formula>
    </cfRule>
  </conditionalFormatting>
  <conditionalFormatting sqref="K217:M217 A217:C217">
    <cfRule type="expression" dxfId="129" priority="237">
      <formula>$N217="LEVANTADO"</formula>
    </cfRule>
  </conditionalFormatting>
  <conditionalFormatting sqref="A217:C217 K217:O217">
    <cfRule type="expression" dxfId="128" priority="236">
      <formula>$O217="NÃO INDICADO"</formula>
    </cfRule>
  </conditionalFormatting>
  <conditionalFormatting sqref="D217:J217">
    <cfRule type="expression" dxfId="127" priority="235">
      <formula>$N217="LEVANTADO"</formula>
    </cfRule>
  </conditionalFormatting>
  <conditionalFormatting sqref="D217:J217">
    <cfRule type="expression" dxfId="126" priority="234">
      <formula>$O217="NÃO INDICADO"</formula>
    </cfRule>
  </conditionalFormatting>
  <conditionalFormatting sqref="A214:C214 I214:M214 A208:M213">
    <cfRule type="expression" dxfId="125" priority="233">
      <formula>$N208="LEVANTADO"</formula>
    </cfRule>
  </conditionalFormatting>
  <conditionalFormatting sqref="A214:C214 I214:O214 A208:O213">
    <cfRule type="expression" dxfId="124" priority="232">
      <formula>$O208="NÃO INDICADO"</formula>
    </cfRule>
  </conditionalFormatting>
  <conditionalFormatting sqref="A208:B214">
    <cfRule type="expression" dxfId="123" priority="231">
      <formula>$O208="NÃO INDICADO"</formula>
    </cfRule>
  </conditionalFormatting>
  <conditionalFormatting sqref="D214:J214">
    <cfRule type="expression" dxfId="122" priority="230">
      <formula>$N214="LEVANTADO"</formula>
    </cfRule>
  </conditionalFormatting>
  <conditionalFormatting sqref="D214:J214">
    <cfRule type="expression" dxfId="121" priority="229">
      <formula>$O214="NÃO INDICADO"</formula>
    </cfRule>
  </conditionalFormatting>
  <conditionalFormatting sqref="K222:M222 A222:C222 A223:B224 A221:B221 I221:J224">
    <cfRule type="expression" dxfId="120" priority="228">
      <formula>$N221="LEVANTADO"</formula>
    </cfRule>
  </conditionalFormatting>
  <conditionalFormatting sqref="A222:C222 K222:O222 I221:J224">
    <cfRule type="expression" dxfId="119" priority="227">
      <formula>$O221="NÃO INDICADO"</formula>
    </cfRule>
  </conditionalFormatting>
  <conditionalFormatting sqref="A221:B224">
    <cfRule type="expression" dxfId="118" priority="226">
      <formula>$O221="NÃO INDICADO"</formula>
    </cfRule>
  </conditionalFormatting>
  <conditionalFormatting sqref="A221:C221 K221:M221">
    <cfRule type="expression" dxfId="117" priority="225">
      <formula>$N221="LEVANTADO"</formula>
    </cfRule>
  </conditionalFormatting>
  <conditionalFormatting sqref="D221:J221 J222:J224">
    <cfRule type="expression" dxfId="116" priority="223">
      <formula>$N221="LEVANTADO"</formula>
    </cfRule>
  </conditionalFormatting>
  <conditionalFormatting sqref="D221:J221 J222:J224">
    <cfRule type="expression" dxfId="115" priority="222">
      <formula>$O221="NÃO INDICADO"</formula>
    </cfRule>
  </conditionalFormatting>
  <conditionalFormatting sqref="D222:J222">
    <cfRule type="expression" dxfId="114" priority="221">
      <formula>$N222="LEVANTADO"</formula>
    </cfRule>
  </conditionalFormatting>
  <conditionalFormatting sqref="D222:J222">
    <cfRule type="expression" dxfId="113" priority="220">
      <formula>$O222="NÃO INDICADO"</formula>
    </cfRule>
  </conditionalFormatting>
  <conditionalFormatting sqref="K223:M223 A223:C223">
    <cfRule type="expression" dxfId="112" priority="219">
      <formula>$N223="LEVANTADO"</formula>
    </cfRule>
  </conditionalFormatting>
  <conditionalFormatting sqref="A223:C223 K223:O223">
    <cfRule type="expression" dxfId="111" priority="218">
      <formula>$O223="NÃO INDICADO"</formula>
    </cfRule>
  </conditionalFormatting>
  <conditionalFormatting sqref="D223:J223">
    <cfRule type="expression" dxfId="110" priority="217">
      <formula>$N223="LEVANTADO"</formula>
    </cfRule>
  </conditionalFormatting>
  <conditionalFormatting sqref="D223:J223">
    <cfRule type="expression" dxfId="109" priority="216">
      <formula>$O223="NÃO INDICADO"</formula>
    </cfRule>
  </conditionalFormatting>
  <conditionalFormatting sqref="A224:C224 K224:M224">
    <cfRule type="expression" dxfId="108" priority="215">
      <formula>$N224="LEVANTADO"</formula>
    </cfRule>
  </conditionalFormatting>
  <conditionalFormatting sqref="K224:O224 A224:C224">
    <cfRule type="expression" dxfId="107" priority="214">
      <formula>$O224="NÃO INDICADO"</formula>
    </cfRule>
  </conditionalFormatting>
  <conditionalFormatting sqref="D224:J224">
    <cfRule type="expression" dxfId="106" priority="213">
      <formula>$N224="LEVANTADO"</formula>
    </cfRule>
  </conditionalFormatting>
  <conditionalFormatting sqref="D224:J224">
    <cfRule type="expression" dxfId="105" priority="212">
      <formula>$O224="NÃO INDICADO"</formula>
    </cfRule>
  </conditionalFormatting>
  <conditionalFormatting sqref="D195">
    <cfRule type="expression" dxfId="104" priority="193">
      <formula>$N195="LEVANTADO"</formula>
    </cfRule>
  </conditionalFormatting>
  <conditionalFormatting sqref="D195">
    <cfRule type="expression" dxfId="103" priority="192">
      <formula>$O195="NÃO INDICADO"</formula>
    </cfRule>
  </conditionalFormatting>
  <conditionalFormatting sqref="D196">
    <cfRule type="expression" dxfId="102" priority="184">
      <formula>$N196="LEVANTADO"</formula>
    </cfRule>
  </conditionalFormatting>
  <conditionalFormatting sqref="D196">
    <cfRule type="expression" dxfId="101" priority="183">
      <formula>$O196="NÃO INDICADO"</formula>
    </cfRule>
  </conditionalFormatting>
  <conditionalFormatting sqref="D197">
    <cfRule type="expression" dxfId="100" priority="177">
      <formula>$N197="LEVANTADO"</formula>
    </cfRule>
  </conditionalFormatting>
  <conditionalFormatting sqref="D197">
    <cfRule type="expression" dxfId="99" priority="176">
      <formula>$O197="NÃO INDICADO"</formula>
    </cfRule>
  </conditionalFormatting>
  <conditionalFormatting sqref="D198">
    <cfRule type="expression" dxfId="98" priority="166">
      <formula>$N198="LEVANTADO"</formula>
    </cfRule>
  </conditionalFormatting>
  <conditionalFormatting sqref="D198">
    <cfRule type="expression" dxfId="97" priority="165">
      <formula>$O198="NÃO INDICADO"</formula>
    </cfRule>
  </conditionalFormatting>
  <conditionalFormatting sqref="D199">
    <cfRule type="expression" dxfId="96" priority="157">
      <formula>$N199="LEVANTADO"</formula>
    </cfRule>
  </conditionalFormatting>
  <conditionalFormatting sqref="D199">
    <cfRule type="expression" dxfId="95" priority="156">
      <formula>$O199="NÃO INDICADO"</formula>
    </cfRule>
  </conditionalFormatting>
  <conditionalFormatting sqref="D200">
    <cfRule type="expression" dxfId="94" priority="148">
      <formula>$N200="LEVANTADO"</formula>
    </cfRule>
  </conditionalFormatting>
  <conditionalFormatting sqref="D200">
    <cfRule type="expression" dxfId="93" priority="147">
      <formula>$O200="NÃO INDICADO"</formula>
    </cfRule>
  </conditionalFormatting>
  <conditionalFormatting sqref="D201">
    <cfRule type="expression" dxfId="92" priority="137">
      <formula>$N201="LEVANTADO"</formula>
    </cfRule>
  </conditionalFormatting>
  <conditionalFormatting sqref="D201">
    <cfRule type="expression" dxfId="91" priority="136">
      <formula>$O201="NÃO INDICADO"</formula>
    </cfRule>
  </conditionalFormatting>
  <conditionalFormatting sqref="D202">
    <cfRule type="expression" dxfId="90" priority="128">
      <formula>$N202="LEVANTADO"</formula>
    </cfRule>
  </conditionalFormatting>
  <conditionalFormatting sqref="D202">
    <cfRule type="expression" dxfId="89" priority="127">
      <formula>$O202="NÃO INDICADO"</formula>
    </cfRule>
  </conditionalFormatting>
  <conditionalFormatting sqref="J52">
    <cfRule type="expression" dxfId="88" priority="100">
      <formula>$N52="LEVANTADO"</formula>
    </cfRule>
  </conditionalFormatting>
  <conditionalFormatting sqref="J52">
    <cfRule type="expression" dxfId="87" priority="99">
      <formula>$O52="NÃO INDICADO"</formula>
    </cfRule>
  </conditionalFormatting>
  <conditionalFormatting sqref="J54">
    <cfRule type="expression" dxfId="86" priority="98">
      <formula>$N54="LEVANTADO"</formula>
    </cfRule>
  </conditionalFormatting>
  <conditionalFormatting sqref="J54">
    <cfRule type="expression" dxfId="85" priority="97">
      <formula>$O54="NÃO INDICADO"</formula>
    </cfRule>
  </conditionalFormatting>
  <conditionalFormatting sqref="J56">
    <cfRule type="expression" dxfId="84" priority="96">
      <formula>$N56="LEVANTADO"</formula>
    </cfRule>
  </conditionalFormatting>
  <conditionalFormatting sqref="J56">
    <cfRule type="expression" dxfId="83" priority="95">
      <formula>$O56="NÃO INDICADO"</formula>
    </cfRule>
  </conditionalFormatting>
  <conditionalFormatting sqref="J58">
    <cfRule type="expression" dxfId="82" priority="94">
      <formula>$N58="LEVANTADO"</formula>
    </cfRule>
  </conditionalFormatting>
  <conditionalFormatting sqref="J58">
    <cfRule type="expression" dxfId="81" priority="93">
      <formula>$O58="NÃO INDICADO"</formula>
    </cfRule>
  </conditionalFormatting>
  <conditionalFormatting sqref="J60">
    <cfRule type="expression" dxfId="80" priority="92">
      <formula>$N60="LEVANTADO"</formula>
    </cfRule>
  </conditionalFormatting>
  <conditionalFormatting sqref="J60">
    <cfRule type="expression" dxfId="79" priority="91">
      <formula>$O60="NÃO INDICADO"</formula>
    </cfRule>
  </conditionalFormatting>
  <conditionalFormatting sqref="J62">
    <cfRule type="expression" dxfId="78" priority="90">
      <formula>$N62="LEVANTADO"</formula>
    </cfRule>
  </conditionalFormatting>
  <conditionalFormatting sqref="J62">
    <cfRule type="expression" dxfId="77" priority="89">
      <formula>$O62="NÃO INDICADO"</formula>
    </cfRule>
  </conditionalFormatting>
  <conditionalFormatting sqref="J64">
    <cfRule type="expression" dxfId="76" priority="88">
      <formula>$N64="LEVANTADO"</formula>
    </cfRule>
  </conditionalFormatting>
  <conditionalFormatting sqref="J64">
    <cfRule type="expression" dxfId="75" priority="87">
      <formula>$O64="NÃO INDICADO"</formula>
    </cfRule>
  </conditionalFormatting>
  <conditionalFormatting sqref="J66">
    <cfRule type="expression" dxfId="74" priority="86">
      <formula>$N66="LEVANTADO"</formula>
    </cfRule>
  </conditionalFormatting>
  <conditionalFormatting sqref="J66">
    <cfRule type="expression" dxfId="73" priority="85">
      <formula>$O66="NÃO INDICADO"</formula>
    </cfRule>
  </conditionalFormatting>
  <conditionalFormatting sqref="J68">
    <cfRule type="expression" dxfId="72" priority="84">
      <formula>$N68="LEVANTADO"</formula>
    </cfRule>
  </conditionalFormatting>
  <conditionalFormatting sqref="J68">
    <cfRule type="expression" dxfId="71" priority="83">
      <formula>$O68="NÃO INDICADO"</formula>
    </cfRule>
  </conditionalFormatting>
  <conditionalFormatting sqref="J70">
    <cfRule type="expression" dxfId="70" priority="82">
      <formula>$N70="LEVANTADO"</formula>
    </cfRule>
  </conditionalFormatting>
  <conditionalFormatting sqref="J70">
    <cfRule type="expression" dxfId="69" priority="81">
      <formula>$O70="NÃO INDICADO"</formula>
    </cfRule>
  </conditionalFormatting>
  <conditionalFormatting sqref="J72">
    <cfRule type="expression" dxfId="68" priority="80">
      <formula>$N72="LEVANTADO"</formula>
    </cfRule>
  </conditionalFormatting>
  <conditionalFormatting sqref="J72">
    <cfRule type="expression" dxfId="67" priority="79">
      <formula>$O72="NÃO INDICADO"</formula>
    </cfRule>
  </conditionalFormatting>
  <conditionalFormatting sqref="J73">
    <cfRule type="expression" dxfId="66" priority="78">
      <formula>$N73="LEVANTADO"</formula>
    </cfRule>
  </conditionalFormatting>
  <conditionalFormatting sqref="J73">
    <cfRule type="expression" dxfId="65" priority="77">
      <formula>$O73="NÃO INDICADO"</formula>
    </cfRule>
  </conditionalFormatting>
  <conditionalFormatting sqref="A252:B259 B232:B258">
    <cfRule type="expression" dxfId="64" priority="73">
      <formula>$N232="LEVANTADO"</formula>
    </cfRule>
  </conditionalFormatting>
  <conditionalFormatting sqref="A232:O251 A252:B259 B232:B258">
    <cfRule type="expression" dxfId="63" priority="72">
      <formula>$O232="NÃO INDICADO"</formula>
    </cfRule>
  </conditionalFormatting>
  <conditionalFormatting sqref="A252:M258">
    <cfRule type="expression" dxfId="62" priority="71">
      <formula>$N252="LEVANTADO"</formula>
    </cfRule>
  </conditionalFormatting>
  <conditionalFormatting sqref="A252:O258">
    <cfRule type="expression" dxfId="61" priority="70">
      <formula>$O252="NÃO INDICADO"</formula>
    </cfRule>
  </conditionalFormatting>
  <conditionalFormatting sqref="A259:M259">
    <cfRule type="expression" dxfId="60" priority="69">
      <formula>$N259="LEVANTADO"</formula>
    </cfRule>
  </conditionalFormatting>
  <conditionalFormatting sqref="A259:O259">
    <cfRule type="expression" dxfId="59" priority="68">
      <formula>$O259="NÃO INDICADO"</formula>
    </cfRule>
  </conditionalFormatting>
  <conditionalFormatting sqref="A265:M281 K265:K284 I265:I284">
    <cfRule type="expression" dxfId="58" priority="67">
      <formula>$N265="LEVANTADO"</formula>
    </cfRule>
  </conditionalFormatting>
  <conditionalFormatting sqref="A282:B284 B265:B284">
    <cfRule type="expression" dxfId="57" priority="66">
      <formula>$N265="LEVANTADO"</formula>
    </cfRule>
  </conditionalFormatting>
  <conditionalFormatting sqref="A282:B284 A265:O281 K265:K284 I265:I284">
    <cfRule type="expression" dxfId="56" priority="65">
      <formula>$O265="NÃO INDICADO"</formula>
    </cfRule>
  </conditionalFormatting>
  <conditionalFormatting sqref="A282:M284">
    <cfRule type="expression" dxfId="55" priority="64">
      <formula>$N282="LEVANTADO"</formula>
    </cfRule>
  </conditionalFormatting>
  <conditionalFormatting sqref="A282:O284">
    <cfRule type="expression" dxfId="54" priority="63">
      <formula>$O282="NÃO INDICADO"</formula>
    </cfRule>
  </conditionalFormatting>
  <conditionalFormatting sqref="A288:M289">
    <cfRule type="expression" dxfId="53" priority="62">
      <formula>$N288="LEVANTADO"</formula>
    </cfRule>
  </conditionalFormatting>
  <conditionalFormatting sqref="B288:B289 A290:B293">
    <cfRule type="expression" dxfId="52" priority="61">
      <formula>$N288="LEVANTADO"</formula>
    </cfRule>
  </conditionalFormatting>
  <conditionalFormatting sqref="A290:B293 A288:O289">
    <cfRule type="expression" dxfId="51" priority="60">
      <formula>$O288="NÃO INDICADO"</formula>
    </cfRule>
  </conditionalFormatting>
  <conditionalFormatting sqref="A290:M293">
    <cfRule type="expression" dxfId="50" priority="59">
      <formula>$N290="LEVANTADO"</formula>
    </cfRule>
  </conditionalFormatting>
  <conditionalFormatting sqref="A290:O293">
    <cfRule type="expression" dxfId="49" priority="58">
      <formula>$O290="NÃO INDICADO"</formula>
    </cfRule>
  </conditionalFormatting>
  <conditionalFormatting sqref="A297:M297">
    <cfRule type="expression" dxfId="48" priority="57">
      <formula>$N297="LEVANTADO"</formula>
    </cfRule>
  </conditionalFormatting>
  <conditionalFormatting sqref="B297">
    <cfRule type="expression" dxfId="47" priority="56">
      <formula>$N297="LEVANTADO"</formula>
    </cfRule>
  </conditionalFormatting>
  <conditionalFormatting sqref="A297:O297">
    <cfRule type="expression" dxfId="46" priority="55">
      <formula>$O297="NÃO INDICADO"</formula>
    </cfRule>
  </conditionalFormatting>
  <conditionalFormatting sqref="A301:M318">
    <cfRule type="expression" dxfId="45" priority="54">
      <formula>$N301="LEVANTADO"</formula>
    </cfRule>
  </conditionalFormatting>
  <conditionalFormatting sqref="A319:B321 B301:B321">
    <cfRule type="expression" dxfId="44" priority="53">
      <formula>$N301="LEVANTADO"</formula>
    </cfRule>
  </conditionalFormatting>
  <conditionalFormatting sqref="A319:B321 A301:O318">
    <cfRule type="expression" dxfId="43" priority="52">
      <formula>$O301="NÃO INDICADO"</formula>
    </cfRule>
  </conditionalFormatting>
  <conditionalFormatting sqref="A319:M321">
    <cfRule type="expression" dxfId="42" priority="51">
      <formula>$N319="LEVANTADO"</formula>
    </cfRule>
  </conditionalFormatting>
  <conditionalFormatting sqref="A319:O321">
    <cfRule type="expression" dxfId="41" priority="50">
      <formula>$O319="NÃO INDICADO"</formula>
    </cfRule>
  </conditionalFormatting>
  <conditionalFormatting sqref="A337:M353 K354:K356 I354:I356">
    <cfRule type="expression" dxfId="40" priority="33">
      <formula>$N337="LEVANTADO"</formula>
    </cfRule>
  </conditionalFormatting>
  <conditionalFormatting sqref="A288:A289">
    <cfRule type="expression" dxfId="39" priority="46">
      <formula>$N288="LEVANTADO"</formula>
    </cfRule>
  </conditionalFormatting>
  <conditionalFormatting sqref="A288:A289">
    <cfRule type="expression" dxfId="38" priority="45">
      <formula>$N288="LEVANTADO"</formula>
    </cfRule>
  </conditionalFormatting>
  <conditionalFormatting sqref="A288:A289">
    <cfRule type="expression" dxfId="37" priority="44">
      <formula>$O288="NÃO INDICADO"</formula>
    </cfRule>
  </conditionalFormatting>
  <conditionalFormatting sqref="A325:M326">
    <cfRule type="expression" dxfId="36" priority="43">
      <formula>$N325="LEVANTADO"</formula>
    </cfRule>
  </conditionalFormatting>
  <conditionalFormatting sqref="B325:B326">
    <cfRule type="expression" dxfId="35" priority="42">
      <formula>$N325="LEVANTADO"</formula>
    </cfRule>
  </conditionalFormatting>
  <conditionalFormatting sqref="A325:O326">
    <cfRule type="expression" dxfId="34" priority="41">
      <formula>$O325="NÃO INDICADO"</formula>
    </cfRule>
  </conditionalFormatting>
  <conditionalFormatting sqref="A325:A326">
    <cfRule type="expression" dxfId="33" priority="40">
      <formula>$N325="LEVANTADO"</formula>
    </cfRule>
  </conditionalFormatting>
  <conditionalFormatting sqref="A325:A326">
    <cfRule type="expression" dxfId="32" priority="39">
      <formula>$N325="LEVANTADO"</formula>
    </cfRule>
  </conditionalFormatting>
  <conditionalFormatting sqref="A325:A326">
    <cfRule type="expression" dxfId="31" priority="38">
      <formula>$O325="NÃO INDICADO"</formula>
    </cfRule>
  </conditionalFormatting>
  <conditionalFormatting sqref="A330:B333">
    <cfRule type="expression" dxfId="30" priority="37">
      <formula>$N330="LEVANTADO"</formula>
    </cfRule>
  </conditionalFormatting>
  <conditionalFormatting sqref="A330:B333">
    <cfRule type="expression" dxfId="29" priority="36">
      <formula>$O330="NÃO INDICADO"</formula>
    </cfRule>
  </conditionalFormatting>
  <conditionalFormatting sqref="A330:M333">
    <cfRule type="expression" dxfId="28" priority="35">
      <formula>$N330="LEVANTADO"</formula>
    </cfRule>
  </conditionalFormatting>
  <conditionalFormatting sqref="A330:O333">
    <cfRule type="expression" dxfId="27" priority="34">
      <formula>$O330="NÃO INDICADO"</formula>
    </cfRule>
  </conditionalFormatting>
  <conditionalFormatting sqref="A354:B356 B337:B353">
    <cfRule type="expression" dxfId="26" priority="32">
      <formula>$N337="LEVANTADO"</formula>
    </cfRule>
  </conditionalFormatting>
  <conditionalFormatting sqref="A354:B356 A337:O353 K354:K356 I354:I356">
    <cfRule type="expression" dxfId="25" priority="31">
      <formula>$O337="NÃO INDICADO"</formula>
    </cfRule>
  </conditionalFormatting>
  <conditionalFormatting sqref="A354:M356">
    <cfRule type="expression" dxfId="24" priority="30">
      <formula>$N354="LEVANTADO"</formula>
    </cfRule>
  </conditionalFormatting>
  <conditionalFormatting sqref="A354:O356">
    <cfRule type="expression" dxfId="23" priority="29">
      <formula>$O354="NÃO INDICADO"</formula>
    </cfRule>
  </conditionalFormatting>
  <conditionalFormatting sqref="A360:M380 A381:B388 B361:B383">
    <cfRule type="expression" dxfId="22" priority="28">
      <formula>$N360="LEVANTADO"</formula>
    </cfRule>
  </conditionalFormatting>
  <conditionalFormatting sqref="A361:B388">
    <cfRule type="expression" dxfId="21" priority="27">
      <formula>$N361="LEVANTADO"</formula>
    </cfRule>
  </conditionalFormatting>
  <conditionalFormatting sqref="A361:O380 N381:O383 A381:B388 B361:B383">
    <cfRule type="expression" dxfId="20" priority="26">
      <formula>$O361="NÃO INDICADO"</formula>
    </cfRule>
  </conditionalFormatting>
  <conditionalFormatting sqref="A381:M387 A361:B380 A388:B388 B361:B388">
    <cfRule type="expression" dxfId="19" priority="25">
      <formula>$N361="LEVANTADO"</formula>
    </cfRule>
  </conditionalFormatting>
  <conditionalFormatting sqref="A381:O387 A361:B380 A388:B388 B361:B388">
    <cfRule type="expression" dxfId="18" priority="24">
      <formula>$O361="NÃO INDICADO"</formula>
    </cfRule>
  </conditionalFormatting>
  <conditionalFormatting sqref="A388:M388">
    <cfRule type="expression" dxfId="17" priority="23">
      <formula>$N388="LEVANTADO"</formula>
    </cfRule>
  </conditionalFormatting>
  <conditionalFormatting sqref="A388:M388 O388">
    <cfRule type="expression" dxfId="16" priority="22">
      <formula>$O388="NÃO INDICADO"</formula>
    </cfRule>
  </conditionalFormatting>
  <conditionalFormatting sqref="N388">
    <cfRule type="expression" dxfId="15" priority="21">
      <formula>$O388="NÃO INDICADO"</formula>
    </cfRule>
  </conditionalFormatting>
  <conditionalFormatting sqref="A392:A414 C392:M411">
    <cfRule type="expression" dxfId="14" priority="20">
      <formula>$N392="LEVANTADO"</formula>
    </cfRule>
  </conditionalFormatting>
  <conditionalFormatting sqref="A392:A414">
    <cfRule type="expression" dxfId="13" priority="19">
      <formula>$N392="LEVANTADO"</formula>
    </cfRule>
  </conditionalFormatting>
  <conditionalFormatting sqref="N412:O414 A392:A414 C392:O411">
    <cfRule type="expression" dxfId="12" priority="18">
      <formula>$O392="NÃO INDICADO"</formula>
    </cfRule>
  </conditionalFormatting>
  <conditionalFormatting sqref="A392:A414 C412:M414">
    <cfRule type="expression" dxfId="11" priority="17">
      <formula>$N392="LEVANTADO"</formula>
    </cfRule>
  </conditionalFormatting>
  <conditionalFormatting sqref="A392:A414 C412:O414">
    <cfRule type="expression" dxfId="10" priority="16">
      <formula>$O392="NÃO INDICADO"</formula>
    </cfRule>
  </conditionalFormatting>
  <conditionalFormatting sqref="B392:B414">
    <cfRule type="expression" dxfId="9" priority="5">
      <formula>$N392="LEVANTADO"</formula>
    </cfRule>
  </conditionalFormatting>
  <conditionalFormatting sqref="B392:B414">
    <cfRule type="expression" dxfId="8" priority="4">
      <formula>$N392="LEVANTADO"</formula>
    </cfRule>
  </conditionalFormatting>
  <conditionalFormatting sqref="B392:B414">
    <cfRule type="expression" dxfId="7" priority="3">
      <formula>$O392="NÃO INDICADO"</formula>
    </cfRule>
  </conditionalFormatting>
  <conditionalFormatting sqref="B392:B414">
    <cfRule type="expression" dxfId="6" priority="2">
      <formula>$N392="LEVANTADO"</formula>
    </cfRule>
  </conditionalFormatting>
  <conditionalFormatting sqref="B392:B414">
    <cfRule type="expression" dxfId="5" priority="1">
      <formula>$O392="NÃO INDICADO"</formula>
    </cfRule>
  </conditionalFormatting>
  <conditionalFormatting sqref="A418:B420">
    <cfRule type="expression" dxfId="4" priority="10">
      <formula>$N418="LEVANTADO"</formula>
    </cfRule>
  </conditionalFormatting>
  <conditionalFormatting sqref="A418:B420">
    <cfRule type="expression" dxfId="3" priority="9">
      <formula>$N418="LEVANTADO"</formula>
    </cfRule>
  </conditionalFormatting>
  <conditionalFormatting sqref="A418:B420">
    <cfRule type="expression" dxfId="2" priority="8">
      <formula>$O418="NÃO INDICADO"</formula>
    </cfRule>
  </conditionalFormatting>
  <conditionalFormatting sqref="A418:M420">
    <cfRule type="expression" dxfId="1" priority="7">
      <formula>$N418="LEVANTADO"</formula>
    </cfRule>
  </conditionalFormatting>
  <conditionalFormatting sqref="A418:O420">
    <cfRule type="expression" dxfId="0" priority="6">
      <formula>$O418="NÃO INDICADO"</formula>
    </cfRule>
  </conditionalFormatting>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26"/>
  <sheetViews>
    <sheetView workbookViewId="0"/>
  </sheetViews>
  <sheetFormatPr defaultRowHeight="15"/>
  <cols>
    <col min="2" max="2" width="28.42578125" customWidth="1"/>
    <col min="3" max="3" width="34.28515625" customWidth="1"/>
    <col min="4" max="4" width="38.140625" customWidth="1"/>
    <col min="5" max="5" width="37.85546875" customWidth="1"/>
    <col min="6" max="6" width="35.5703125" customWidth="1"/>
    <col min="7" max="7" width="41.42578125" customWidth="1"/>
  </cols>
  <sheetData>
    <row r="2" spans="2:7" ht="15.75" thickBot="1"/>
    <row r="3" spans="2:7" ht="32.25" thickBot="1">
      <c r="B3" s="402" t="s">
        <v>499</v>
      </c>
      <c r="C3" s="402" t="s">
        <v>500</v>
      </c>
      <c r="D3" s="402" t="s">
        <v>501</v>
      </c>
      <c r="E3" s="402" t="s">
        <v>502</v>
      </c>
      <c r="F3" s="403" t="s">
        <v>503</v>
      </c>
      <c r="G3" s="404" t="s">
        <v>504</v>
      </c>
    </row>
    <row r="4" spans="2:7" ht="36">
      <c r="B4" s="1396" t="s">
        <v>483</v>
      </c>
      <c r="C4" s="410" t="s">
        <v>505</v>
      </c>
      <c r="D4" s="1399" t="s">
        <v>484</v>
      </c>
      <c r="E4" s="1399" t="s">
        <v>485</v>
      </c>
      <c r="F4" s="445" t="s">
        <v>486</v>
      </c>
      <c r="G4" s="416" t="s">
        <v>507</v>
      </c>
    </row>
    <row r="5" spans="2:7" ht="24">
      <c r="B5" s="1397"/>
      <c r="C5" s="411" t="s">
        <v>506</v>
      </c>
      <c r="D5" s="1400"/>
      <c r="E5" s="1400"/>
      <c r="F5" s="445" t="s">
        <v>487</v>
      </c>
      <c r="G5" s="416" t="s">
        <v>508</v>
      </c>
    </row>
    <row r="6" spans="2:7">
      <c r="B6" s="1397"/>
      <c r="C6" s="408"/>
      <c r="D6" s="1400"/>
      <c r="E6" s="1400"/>
      <c r="F6" s="445" t="s">
        <v>488</v>
      </c>
      <c r="G6" s="416" t="s">
        <v>509</v>
      </c>
    </row>
    <row r="7" spans="2:7">
      <c r="B7" s="1397"/>
      <c r="C7" s="408"/>
      <c r="D7" s="1400"/>
      <c r="E7" s="1400"/>
      <c r="F7" s="445" t="s">
        <v>489</v>
      </c>
      <c r="G7" s="416" t="s">
        <v>510</v>
      </c>
    </row>
    <row r="8" spans="2:7" ht="24">
      <c r="B8" s="1397"/>
      <c r="C8" s="408"/>
      <c r="D8" s="1400"/>
      <c r="E8" s="1400"/>
      <c r="F8" s="445" t="s">
        <v>490</v>
      </c>
      <c r="G8" s="416"/>
    </row>
    <row r="9" spans="2:7" ht="15.75" thickBot="1">
      <c r="B9" s="1398"/>
      <c r="C9" s="409"/>
      <c r="D9" s="1401"/>
      <c r="E9" s="1401"/>
      <c r="F9" s="446" t="s">
        <v>491</v>
      </c>
      <c r="G9" s="417"/>
    </row>
    <row r="10" spans="2:7" ht="24">
      <c r="B10" s="406" t="s">
        <v>492</v>
      </c>
      <c r="C10" s="413" t="s">
        <v>512</v>
      </c>
      <c r="D10" s="1402" t="s">
        <v>493</v>
      </c>
      <c r="E10" s="413" t="s">
        <v>494</v>
      </c>
      <c r="F10" s="419"/>
      <c r="G10" s="1405"/>
    </row>
    <row r="11" spans="2:7" ht="15.75">
      <c r="B11" s="406"/>
      <c r="C11" s="413" t="s">
        <v>513</v>
      </c>
      <c r="D11" s="1403"/>
      <c r="E11" s="413" t="s">
        <v>495</v>
      </c>
      <c r="F11" s="419"/>
      <c r="G11" s="1406"/>
    </row>
    <row r="12" spans="2:7" ht="15.75">
      <c r="B12" s="406" t="s">
        <v>511</v>
      </c>
      <c r="C12" s="413" t="s">
        <v>514</v>
      </c>
      <c r="D12" s="1403"/>
      <c r="E12" s="408"/>
      <c r="F12" s="419"/>
      <c r="G12" s="1406"/>
    </row>
    <row r="13" spans="2:7" ht="15.75">
      <c r="B13" s="406"/>
      <c r="C13" s="408"/>
      <c r="D13" s="1403"/>
      <c r="E13" s="408"/>
      <c r="F13" s="419"/>
      <c r="G13" s="1406"/>
    </row>
    <row r="14" spans="2:7" ht="15.75" thickBot="1">
      <c r="B14" s="409"/>
      <c r="C14" s="409"/>
      <c r="D14" s="1404"/>
      <c r="E14" s="409"/>
      <c r="F14" s="420" t="s">
        <v>515</v>
      </c>
      <c r="G14" s="1407"/>
    </row>
    <row r="15" spans="2:7" ht="24">
      <c r="B15" s="407"/>
      <c r="C15" s="1402" t="s">
        <v>516</v>
      </c>
      <c r="D15" s="1402" t="s">
        <v>498</v>
      </c>
      <c r="E15" s="413" t="s">
        <v>517</v>
      </c>
      <c r="F15" s="1408" t="s">
        <v>521</v>
      </c>
      <c r="G15" s="1408"/>
    </row>
    <row r="16" spans="2:7" ht="15.75">
      <c r="B16" s="406" t="s">
        <v>496</v>
      </c>
      <c r="C16" s="1403"/>
      <c r="D16" s="1403"/>
      <c r="E16" s="413" t="s">
        <v>518</v>
      </c>
      <c r="F16" s="1409"/>
      <c r="G16" s="1409"/>
    </row>
    <row r="17" spans="2:7" ht="24">
      <c r="B17" s="406" t="s">
        <v>497</v>
      </c>
      <c r="C17" s="1403"/>
      <c r="D17" s="1403"/>
      <c r="E17" s="413" t="s">
        <v>519</v>
      </c>
      <c r="F17" s="1409"/>
      <c r="G17" s="1409"/>
    </row>
    <row r="18" spans="2:7">
      <c r="B18" s="408"/>
      <c r="C18" s="1403"/>
      <c r="D18" s="1403"/>
      <c r="E18" s="413" t="s">
        <v>520</v>
      </c>
      <c r="F18" s="1409"/>
      <c r="G18" s="1409"/>
    </row>
    <row r="19" spans="2:7" ht="15.75" thickBot="1">
      <c r="B19" s="409"/>
      <c r="C19" s="1404"/>
      <c r="D19" s="1404"/>
      <c r="E19" s="422"/>
      <c r="F19" s="1410"/>
      <c r="G19" s="1410"/>
    </row>
    <row r="20" spans="2:7">
      <c r="B20" s="407"/>
      <c r="C20" s="413" t="s">
        <v>512</v>
      </c>
      <c r="D20" s="1402" t="s">
        <v>525</v>
      </c>
      <c r="E20" s="1402" t="s">
        <v>526</v>
      </c>
      <c r="F20" s="423"/>
      <c r="G20" s="1408"/>
    </row>
    <row r="21" spans="2:7" ht="15.75">
      <c r="B21" s="406" t="s">
        <v>522</v>
      </c>
      <c r="C21" s="413" t="s">
        <v>523</v>
      </c>
      <c r="D21" s="1403"/>
      <c r="E21" s="1403"/>
      <c r="F21" s="423" t="s">
        <v>527</v>
      </c>
      <c r="G21" s="1409"/>
    </row>
    <row r="22" spans="2:7" ht="15.75" thickBot="1">
      <c r="B22" s="418"/>
      <c r="C22" s="422" t="s">
        <v>524</v>
      </c>
      <c r="D22" s="1404"/>
      <c r="E22" s="1404"/>
      <c r="F22" s="425"/>
      <c r="G22" s="1410"/>
    </row>
    <row r="23" spans="2:7" ht="24">
      <c r="B23" s="426" t="s">
        <v>528</v>
      </c>
      <c r="C23" s="412" t="s">
        <v>512</v>
      </c>
      <c r="D23" s="413" t="s">
        <v>531</v>
      </c>
      <c r="E23" s="1411" t="s">
        <v>534</v>
      </c>
      <c r="F23" s="414" t="s">
        <v>535</v>
      </c>
      <c r="G23" s="416" t="s">
        <v>541</v>
      </c>
    </row>
    <row r="24" spans="2:7">
      <c r="B24" s="427"/>
      <c r="C24" s="412" t="s">
        <v>523</v>
      </c>
      <c r="D24" s="413" t="s">
        <v>532</v>
      </c>
      <c r="E24" s="1412"/>
      <c r="F24" s="414" t="s">
        <v>536</v>
      </c>
      <c r="G24" s="416"/>
    </row>
    <row r="25" spans="2:7">
      <c r="B25" s="427"/>
      <c r="C25" s="412" t="s">
        <v>530</v>
      </c>
      <c r="D25" s="413" t="s">
        <v>533</v>
      </c>
      <c r="E25" s="1412"/>
      <c r="F25" s="414" t="s">
        <v>537</v>
      </c>
      <c r="G25" s="416" t="s">
        <v>509</v>
      </c>
    </row>
    <row r="26" spans="2:7">
      <c r="B26" s="427"/>
      <c r="C26" s="405"/>
      <c r="D26" s="408"/>
      <c r="E26" s="1412"/>
      <c r="F26" s="414" t="s">
        <v>538</v>
      </c>
      <c r="G26" s="416" t="s">
        <v>542</v>
      </c>
    </row>
    <row r="27" spans="2:7">
      <c r="B27" s="427"/>
      <c r="C27" s="405"/>
      <c r="D27" s="408"/>
      <c r="E27" s="1412"/>
      <c r="F27" s="414"/>
      <c r="G27" s="416" t="s">
        <v>543</v>
      </c>
    </row>
    <row r="28" spans="2:7">
      <c r="B28" s="427"/>
      <c r="C28" s="405"/>
      <c r="D28" s="408"/>
      <c r="E28" s="1412"/>
      <c r="F28" s="414"/>
      <c r="G28" s="424"/>
    </row>
    <row r="29" spans="2:7">
      <c r="B29" s="427"/>
      <c r="C29" s="405"/>
      <c r="D29" s="408"/>
      <c r="E29" s="1412"/>
      <c r="F29" s="423" t="s">
        <v>539</v>
      </c>
      <c r="G29" s="430"/>
    </row>
    <row r="30" spans="2:7">
      <c r="B30" s="427"/>
      <c r="C30" s="405"/>
      <c r="D30" s="408"/>
      <c r="E30" s="1412"/>
      <c r="F30" s="414" t="s">
        <v>540</v>
      </c>
      <c r="G30" s="430"/>
    </row>
    <row r="31" spans="2:7" ht="16.5" thickBot="1">
      <c r="B31" s="428" t="s">
        <v>529</v>
      </c>
      <c r="C31" s="429"/>
      <c r="D31" s="409"/>
      <c r="E31" s="1413"/>
      <c r="F31" s="425"/>
      <c r="G31" s="417"/>
    </row>
    <row r="32" spans="2:7">
      <c r="B32" s="1414" t="s">
        <v>544</v>
      </c>
      <c r="C32" s="1417" t="s">
        <v>545</v>
      </c>
      <c r="D32" s="1399" t="s">
        <v>546</v>
      </c>
      <c r="E32" s="413" t="s">
        <v>547</v>
      </c>
      <c r="F32" s="1408" t="s">
        <v>550</v>
      </c>
      <c r="G32" s="1408"/>
    </row>
    <row r="33" spans="2:7">
      <c r="B33" s="1415"/>
      <c r="C33" s="1418"/>
      <c r="D33" s="1400"/>
      <c r="E33" s="413" t="s">
        <v>548</v>
      </c>
      <c r="F33" s="1409"/>
      <c r="G33" s="1409"/>
    </row>
    <row r="34" spans="2:7" ht="15.75" thickBot="1">
      <c r="B34" s="1416"/>
      <c r="C34" s="1419"/>
      <c r="D34" s="1401"/>
      <c r="E34" s="422" t="s">
        <v>549</v>
      </c>
      <c r="F34" s="1410"/>
      <c r="G34" s="1410"/>
    </row>
    <row r="35" spans="2:7" ht="16.5" thickBot="1">
      <c r="B35" s="432" t="s">
        <v>551</v>
      </c>
      <c r="C35" s="433"/>
      <c r="D35" s="418"/>
      <c r="E35" s="422"/>
      <c r="F35" s="434"/>
      <c r="G35" s="435" t="s">
        <v>552</v>
      </c>
    </row>
    <row r="36" spans="2:7">
      <c r="B36" s="1396" t="s">
        <v>553</v>
      </c>
      <c r="C36" s="413" t="s">
        <v>512</v>
      </c>
      <c r="D36" s="1402" t="s">
        <v>493</v>
      </c>
      <c r="E36" s="413" t="s">
        <v>554</v>
      </c>
      <c r="F36" s="1408" t="s">
        <v>550</v>
      </c>
      <c r="G36" s="1408"/>
    </row>
    <row r="37" spans="2:7">
      <c r="B37" s="1397"/>
      <c r="C37" s="413" t="s">
        <v>523</v>
      </c>
      <c r="D37" s="1403"/>
      <c r="E37" s="413" t="s">
        <v>555</v>
      </c>
      <c r="F37" s="1409"/>
      <c r="G37" s="1409"/>
    </row>
    <row r="38" spans="2:7">
      <c r="B38" s="1397"/>
      <c r="C38" s="413" t="s">
        <v>514</v>
      </c>
      <c r="D38" s="1403"/>
      <c r="E38" s="413" t="s">
        <v>556</v>
      </c>
      <c r="F38" s="1409"/>
      <c r="G38" s="1409"/>
    </row>
    <row r="39" spans="2:7" ht="15.75" thickBot="1">
      <c r="B39" s="1398"/>
      <c r="C39" s="409"/>
      <c r="D39" s="1404"/>
      <c r="E39" s="409"/>
      <c r="F39" s="1410"/>
      <c r="G39" s="1410"/>
    </row>
    <row r="40" spans="2:7">
      <c r="B40" s="1396" t="s">
        <v>557</v>
      </c>
      <c r="C40" s="1420"/>
      <c r="D40" s="1422"/>
      <c r="E40" s="413" t="s">
        <v>558</v>
      </c>
      <c r="F40" s="1408"/>
      <c r="G40" s="1408"/>
    </row>
    <row r="41" spans="2:7" ht="15.75" thickBot="1">
      <c r="B41" s="1398"/>
      <c r="C41" s="1421"/>
      <c r="D41" s="1423"/>
      <c r="E41" s="422" t="s">
        <v>559</v>
      </c>
      <c r="F41" s="1410"/>
      <c r="G41" s="1410"/>
    </row>
    <row r="42" spans="2:7" ht="15.75" thickBot="1"/>
    <row r="43" spans="2:7" ht="32.25" thickBot="1">
      <c r="B43" s="402" t="s">
        <v>499</v>
      </c>
      <c r="C43" s="402" t="s">
        <v>500</v>
      </c>
      <c r="D43" s="402" t="s">
        <v>501</v>
      </c>
      <c r="E43" s="402" t="s">
        <v>502</v>
      </c>
      <c r="F43" s="403" t="s">
        <v>503</v>
      </c>
      <c r="G43" s="404" t="s">
        <v>504</v>
      </c>
    </row>
    <row r="44" spans="2:7" ht="36">
      <c r="B44" s="1396" t="s">
        <v>483</v>
      </c>
      <c r="C44" s="410" t="s">
        <v>505</v>
      </c>
      <c r="D44" s="443" t="s">
        <v>560</v>
      </c>
      <c r="E44" s="413" t="s">
        <v>562</v>
      </c>
      <c r="F44" s="445" t="s">
        <v>486</v>
      </c>
      <c r="G44" s="416" t="s">
        <v>507</v>
      </c>
    </row>
    <row r="45" spans="2:7">
      <c r="B45" s="1397"/>
      <c r="C45" s="411" t="s">
        <v>506</v>
      </c>
      <c r="D45" s="413" t="s">
        <v>561</v>
      </c>
      <c r="E45" s="413" t="s">
        <v>563</v>
      </c>
      <c r="F45" s="445" t="s">
        <v>487</v>
      </c>
      <c r="G45" s="416" t="s">
        <v>565</v>
      </c>
    </row>
    <row r="46" spans="2:7">
      <c r="B46" s="1397"/>
      <c r="C46" s="408"/>
      <c r="D46" s="413" t="s">
        <v>489</v>
      </c>
      <c r="E46" s="413" t="s">
        <v>564</v>
      </c>
      <c r="F46" s="445" t="s">
        <v>488</v>
      </c>
      <c r="G46" s="416" t="s">
        <v>509</v>
      </c>
    </row>
    <row r="47" spans="2:7">
      <c r="B47" s="1397"/>
      <c r="C47" s="408"/>
      <c r="D47" s="408"/>
      <c r="E47" s="408"/>
      <c r="F47" s="445" t="s">
        <v>489</v>
      </c>
      <c r="G47" s="416" t="s">
        <v>510</v>
      </c>
    </row>
    <row r="48" spans="2:7" ht="24">
      <c r="B48" s="1397"/>
      <c r="C48" s="408"/>
      <c r="D48" s="408"/>
      <c r="E48" s="408"/>
      <c r="F48" s="445" t="s">
        <v>490</v>
      </c>
      <c r="G48" s="416"/>
    </row>
    <row r="49" spans="2:7" ht="15.75" thickBot="1">
      <c r="B49" s="1398"/>
      <c r="C49" s="409"/>
      <c r="D49" s="409"/>
      <c r="E49" s="409"/>
      <c r="F49" s="446" t="s">
        <v>491</v>
      </c>
      <c r="G49" s="417"/>
    </row>
    <row r="50" spans="2:7" ht="15.75">
      <c r="B50" s="406" t="s">
        <v>528</v>
      </c>
      <c r="C50" s="413" t="s">
        <v>512</v>
      </c>
      <c r="D50" s="413" t="s">
        <v>568</v>
      </c>
      <c r="E50" s="413" t="s">
        <v>562</v>
      </c>
      <c r="F50" s="414" t="s">
        <v>535</v>
      </c>
      <c r="G50" s="1405"/>
    </row>
    <row r="51" spans="2:7">
      <c r="B51" s="407"/>
      <c r="C51" s="413" t="s">
        <v>523</v>
      </c>
      <c r="D51" s="413" t="s">
        <v>569</v>
      </c>
      <c r="E51" s="413" t="s">
        <v>570</v>
      </c>
      <c r="F51" s="414" t="s">
        <v>572</v>
      </c>
      <c r="G51" s="1406"/>
    </row>
    <row r="52" spans="2:7" ht="15.75">
      <c r="B52" s="406" t="s">
        <v>566</v>
      </c>
      <c r="C52" s="413" t="s">
        <v>530</v>
      </c>
      <c r="D52" s="413" t="s">
        <v>533</v>
      </c>
      <c r="E52" s="413" t="s">
        <v>571</v>
      </c>
      <c r="F52" s="414" t="s">
        <v>573</v>
      </c>
      <c r="G52" s="1406"/>
    </row>
    <row r="53" spans="2:7">
      <c r="B53" s="407"/>
      <c r="C53" s="408"/>
      <c r="D53" s="408"/>
      <c r="E53" s="408"/>
      <c r="F53" s="414"/>
      <c r="G53" s="1406"/>
    </row>
    <row r="54" spans="2:7" ht="15.75">
      <c r="B54" s="406" t="s">
        <v>567</v>
      </c>
      <c r="C54" s="408"/>
      <c r="D54" s="408"/>
      <c r="E54" s="408"/>
      <c r="F54" s="438"/>
      <c r="G54" s="1406"/>
    </row>
    <row r="55" spans="2:7" ht="16.5" thickBot="1">
      <c r="B55" s="432"/>
      <c r="C55" s="409"/>
      <c r="D55" s="409"/>
      <c r="E55" s="409"/>
      <c r="F55" s="425"/>
      <c r="G55" s="1407"/>
    </row>
    <row r="56" spans="2:7" ht="24">
      <c r="B56" s="1396" t="s">
        <v>574</v>
      </c>
      <c r="C56" s="413" t="s">
        <v>512</v>
      </c>
      <c r="D56" s="413" t="s">
        <v>531</v>
      </c>
      <c r="E56" s="413" t="s">
        <v>562</v>
      </c>
      <c r="F56" s="414" t="s">
        <v>535</v>
      </c>
      <c r="G56" s="416" t="s">
        <v>577</v>
      </c>
    </row>
    <row r="57" spans="2:7">
      <c r="B57" s="1397"/>
      <c r="C57" s="413" t="s">
        <v>523</v>
      </c>
      <c r="D57" s="413" t="s">
        <v>575</v>
      </c>
      <c r="E57" s="413" t="s">
        <v>570</v>
      </c>
      <c r="F57" s="414" t="s">
        <v>572</v>
      </c>
      <c r="G57" s="416"/>
    </row>
    <row r="58" spans="2:7" ht="24">
      <c r="B58" s="1397"/>
      <c r="C58" s="413" t="s">
        <v>514</v>
      </c>
      <c r="D58" s="413" t="s">
        <v>576</v>
      </c>
      <c r="E58" s="413" t="s">
        <v>571</v>
      </c>
      <c r="F58" s="414" t="s">
        <v>538</v>
      </c>
      <c r="G58" s="416" t="s">
        <v>541</v>
      </c>
    </row>
    <row r="59" spans="2:7">
      <c r="B59" s="1397"/>
      <c r="C59" s="408"/>
      <c r="D59" s="408"/>
      <c r="E59" s="408"/>
      <c r="F59" s="414"/>
      <c r="G59" s="416"/>
    </row>
    <row r="60" spans="2:7">
      <c r="B60" s="1397"/>
      <c r="C60" s="408"/>
      <c r="D60" s="408"/>
      <c r="E60" s="408"/>
      <c r="F60" s="414"/>
      <c r="G60" s="416"/>
    </row>
    <row r="61" spans="2:7">
      <c r="B61" s="1397"/>
      <c r="C61" s="408"/>
      <c r="D61" s="408"/>
      <c r="E61" s="408"/>
      <c r="F61" s="414"/>
      <c r="G61" s="416" t="s">
        <v>509</v>
      </c>
    </row>
    <row r="62" spans="2:7">
      <c r="B62" s="1397"/>
      <c r="C62" s="408"/>
      <c r="D62" s="408"/>
      <c r="E62" s="408"/>
      <c r="F62" s="438"/>
      <c r="G62" s="416" t="s">
        <v>578</v>
      </c>
    </row>
    <row r="63" spans="2:7" ht="15.75" thickBot="1">
      <c r="B63" s="1398"/>
      <c r="C63" s="409"/>
      <c r="D63" s="409"/>
      <c r="E63" s="409"/>
      <c r="F63" s="425"/>
      <c r="G63" s="435"/>
    </row>
    <row r="64" spans="2:7" ht="24">
      <c r="B64" s="406" t="s">
        <v>579</v>
      </c>
      <c r="C64" s="413" t="s">
        <v>512</v>
      </c>
      <c r="D64" s="413" t="s">
        <v>531</v>
      </c>
      <c r="E64" s="413" t="s">
        <v>562</v>
      </c>
      <c r="F64" s="414" t="s">
        <v>535</v>
      </c>
      <c r="G64" s="416" t="s">
        <v>583</v>
      </c>
    </row>
    <row r="65" spans="2:7" ht="48">
      <c r="B65" s="406"/>
      <c r="C65" s="413" t="s">
        <v>523</v>
      </c>
      <c r="D65" s="413" t="s">
        <v>575</v>
      </c>
      <c r="E65" s="413" t="s">
        <v>570</v>
      </c>
      <c r="F65" s="414" t="s">
        <v>581</v>
      </c>
      <c r="G65" s="416" t="s">
        <v>584</v>
      </c>
    </row>
    <row r="66" spans="2:7" ht="15.75">
      <c r="B66" s="406"/>
      <c r="C66" s="413" t="s">
        <v>514</v>
      </c>
      <c r="D66" s="413" t="s">
        <v>576</v>
      </c>
      <c r="E66" s="413" t="s">
        <v>571</v>
      </c>
      <c r="F66" s="414" t="s">
        <v>582</v>
      </c>
      <c r="G66" s="416" t="s">
        <v>509</v>
      </c>
    </row>
    <row r="67" spans="2:7" ht="15.75">
      <c r="B67" s="406" t="s">
        <v>580</v>
      </c>
      <c r="C67" s="408"/>
      <c r="D67" s="408"/>
      <c r="E67" s="408"/>
      <c r="F67" s="414" t="s">
        <v>538</v>
      </c>
      <c r="G67" s="416" t="s">
        <v>578</v>
      </c>
    </row>
    <row r="68" spans="2:7">
      <c r="B68" s="408"/>
      <c r="C68" s="408"/>
      <c r="D68" s="408"/>
      <c r="E68" s="408"/>
      <c r="F68" s="414"/>
      <c r="G68" s="416"/>
    </row>
    <row r="69" spans="2:7">
      <c r="B69" s="408"/>
      <c r="C69" s="408"/>
      <c r="D69" s="408"/>
      <c r="E69" s="408"/>
      <c r="F69" s="414"/>
      <c r="G69" s="416" t="s">
        <v>585</v>
      </c>
    </row>
    <row r="70" spans="2:7" ht="15.75" thickBot="1">
      <c r="B70" s="409"/>
      <c r="C70" s="409"/>
      <c r="D70" s="409"/>
      <c r="E70" s="409"/>
      <c r="F70" s="415"/>
      <c r="G70" s="435"/>
    </row>
    <row r="71" spans="2:7" ht="24">
      <c r="B71" s="407"/>
      <c r="C71" s="1402" t="s">
        <v>516</v>
      </c>
      <c r="D71" s="1402" t="s">
        <v>498</v>
      </c>
      <c r="E71" s="413" t="s">
        <v>517</v>
      </c>
      <c r="F71" s="1408" t="s">
        <v>586</v>
      </c>
      <c r="G71" s="1408"/>
    </row>
    <row r="72" spans="2:7" ht="15.75">
      <c r="B72" s="406" t="s">
        <v>496</v>
      </c>
      <c r="C72" s="1403"/>
      <c r="D72" s="1403"/>
      <c r="E72" s="413" t="s">
        <v>518</v>
      </c>
      <c r="F72" s="1409"/>
      <c r="G72" s="1409"/>
    </row>
    <row r="73" spans="2:7" ht="24">
      <c r="B73" s="406" t="s">
        <v>497</v>
      </c>
      <c r="C73" s="1403"/>
      <c r="D73" s="1403"/>
      <c r="E73" s="413" t="s">
        <v>519</v>
      </c>
      <c r="F73" s="1409"/>
      <c r="G73" s="1409"/>
    </row>
    <row r="74" spans="2:7" ht="15.75" thickBot="1">
      <c r="B74" s="409"/>
      <c r="C74" s="1404"/>
      <c r="D74" s="1404"/>
      <c r="E74" s="422" t="s">
        <v>520</v>
      </c>
      <c r="F74" s="1410"/>
      <c r="G74" s="1410"/>
    </row>
    <row r="75" spans="2:7">
      <c r="B75" s="407"/>
      <c r="C75" s="413" t="s">
        <v>512</v>
      </c>
      <c r="D75" s="1420" t="s">
        <v>525</v>
      </c>
      <c r="E75" s="1420" t="s">
        <v>526</v>
      </c>
      <c r="F75" s="423"/>
      <c r="G75" s="1408"/>
    </row>
    <row r="76" spans="2:7" ht="15.75">
      <c r="B76" s="406" t="s">
        <v>522</v>
      </c>
      <c r="C76" s="413" t="s">
        <v>523</v>
      </c>
      <c r="D76" s="1424"/>
      <c r="E76" s="1424"/>
      <c r="F76" s="423" t="s">
        <v>527</v>
      </c>
      <c r="G76" s="1409"/>
    </row>
    <row r="77" spans="2:7" ht="15.75" thickBot="1">
      <c r="B77" s="418"/>
      <c r="C77" s="422" t="s">
        <v>514</v>
      </c>
      <c r="D77" s="1421"/>
      <c r="E77" s="1421"/>
      <c r="F77" s="425"/>
      <c r="G77" s="1410"/>
    </row>
    <row r="78" spans="2:7" ht="24">
      <c r="B78" s="426"/>
      <c r="C78" s="412" t="s">
        <v>512</v>
      </c>
      <c r="D78" s="1402" t="s">
        <v>493</v>
      </c>
      <c r="E78" s="413" t="s">
        <v>494</v>
      </c>
      <c r="F78" s="1402"/>
      <c r="G78" s="1408"/>
    </row>
    <row r="79" spans="2:7" ht="15.75">
      <c r="B79" s="426" t="s">
        <v>511</v>
      </c>
      <c r="C79" s="412" t="s">
        <v>513</v>
      </c>
      <c r="D79" s="1403"/>
      <c r="E79" s="413" t="s">
        <v>495</v>
      </c>
      <c r="F79" s="1403"/>
      <c r="G79" s="1409"/>
    </row>
    <row r="80" spans="2:7" ht="15.75">
      <c r="B80" s="426"/>
      <c r="C80" s="412" t="s">
        <v>514</v>
      </c>
      <c r="D80" s="1403"/>
      <c r="E80" s="408"/>
      <c r="F80" s="1403"/>
      <c r="G80" s="1409"/>
    </row>
    <row r="81" spans="2:7">
      <c r="B81" s="439"/>
      <c r="C81" s="405"/>
      <c r="D81" s="1403"/>
      <c r="E81" s="408"/>
      <c r="F81" s="1403"/>
      <c r="G81" s="1409"/>
    </row>
    <row r="82" spans="2:7" ht="15.75" thickBot="1">
      <c r="B82" s="431"/>
      <c r="C82" s="429"/>
      <c r="D82" s="1404"/>
      <c r="E82" s="409"/>
      <c r="F82" s="1404"/>
      <c r="G82" s="1410"/>
    </row>
    <row r="83" spans="2:7" ht="15.75">
      <c r="B83" s="426" t="s">
        <v>587</v>
      </c>
      <c r="C83" s="1417" t="s">
        <v>545</v>
      </c>
      <c r="D83" s="1399" t="s">
        <v>546</v>
      </c>
      <c r="E83" s="413" t="s">
        <v>547</v>
      </c>
      <c r="F83" s="1408" t="s">
        <v>591</v>
      </c>
      <c r="G83" s="1408"/>
    </row>
    <row r="84" spans="2:7" ht="15.75">
      <c r="B84" s="426" t="s">
        <v>588</v>
      </c>
      <c r="C84" s="1418"/>
      <c r="D84" s="1400"/>
      <c r="E84" s="413" t="s">
        <v>590</v>
      </c>
      <c r="F84" s="1409"/>
      <c r="G84" s="1409"/>
    </row>
    <row r="85" spans="2:7" ht="15.75">
      <c r="B85" s="426" t="s">
        <v>589</v>
      </c>
      <c r="C85" s="1418"/>
      <c r="D85" s="1400"/>
      <c r="E85" s="408"/>
      <c r="F85" s="1409"/>
      <c r="G85" s="1409"/>
    </row>
    <row r="86" spans="2:7" ht="15.75">
      <c r="B86" s="426"/>
      <c r="C86" s="1418"/>
      <c r="D86" s="1400"/>
      <c r="E86" s="408"/>
      <c r="F86" s="1409"/>
      <c r="G86" s="1409"/>
    </row>
    <row r="87" spans="2:7" ht="15.75" thickBot="1">
      <c r="B87" s="440"/>
      <c r="C87" s="1419"/>
      <c r="D87" s="1401"/>
      <c r="E87" s="409"/>
      <c r="F87" s="1410"/>
      <c r="G87" s="1410"/>
    </row>
    <row r="88" spans="2:7" ht="16.5" thickBot="1">
      <c r="B88" s="432" t="s">
        <v>592</v>
      </c>
      <c r="C88" s="433"/>
      <c r="D88" s="418"/>
      <c r="E88" s="422"/>
      <c r="F88" s="434"/>
      <c r="G88" s="435" t="s">
        <v>552</v>
      </c>
    </row>
    <row r="89" spans="2:7">
      <c r="B89" s="1396" t="s">
        <v>593</v>
      </c>
      <c r="C89" s="413" t="s">
        <v>512</v>
      </c>
      <c r="D89" s="1402" t="s">
        <v>493</v>
      </c>
      <c r="E89" s="437" t="s">
        <v>594</v>
      </c>
      <c r="F89" s="1408" t="s">
        <v>596</v>
      </c>
      <c r="G89" s="1408"/>
    </row>
    <row r="90" spans="2:7">
      <c r="B90" s="1397"/>
      <c r="C90" s="413" t="s">
        <v>523</v>
      </c>
      <c r="D90" s="1403"/>
      <c r="E90" s="437" t="s">
        <v>595</v>
      </c>
      <c r="F90" s="1409"/>
      <c r="G90" s="1409"/>
    </row>
    <row r="91" spans="2:7">
      <c r="B91" s="1397"/>
      <c r="C91" s="413" t="s">
        <v>514</v>
      </c>
      <c r="D91" s="1403"/>
      <c r="E91" s="408"/>
      <c r="F91" s="1409"/>
      <c r="G91" s="1409"/>
    </row>
    <row r="92" spans="2:7" ht="15.75" thickBot="1">
      <c r="B92" s="1398"/>
      <c r="C92" s="409"/>
      <c r="D92" s="1404"/>
      <c r="E92" s="409"/>
      <c r="F92" s="1410"/>
      <c r="G92" s="1410"/>
    </row>
    <row r="93" spans="2:7" ht="15.75" thickBot="1"/>
    <row r="94" spans="2:7" ht="32.25" thickBot="1">
      <c r="B94" s="402" t="s">
        <v>499</v>
      </c>
      <c r="C94" s="402" t="s">
        <v>500</v>
      </c>
      <c r="D94" s="402" t="s">
        <v>501</v>
      </c>
      <c r="E94" s="402" t="s">
        <v>502</v>
      </c>
      <c r="F94" s="403" t="s">
        <v>503</v>
      </c>
      <c r="G94" s="404" t="s">
        <v>504</v>
      </c>
    </row>
    <row r="95" spans="2:7" ht="36">
      <c r="B95" s="1396" t="s">
        <v>483</v>
      </c>
      <c r="C95" s="410" t="s">
        <v>505</v>
      </c>
      <c r="D95" s="1399" t="s">
        <v>597</v>
      </c>
      <c r="E95" s="413" t="s">
        <v>562</v>
      </c>
      <c r="F95" s="445" t="s">
        <v>486</v>
      </c>
      <c r="G95" s="416" t="s">
        <v>599</v>
      </c>
    </row>
    <row r="96" spans="2:7">
      <c r="B96" s="1397"/>
      <c r="C96" s="411" t="s">
        <v>506</v>
      </c>
      <c r="D96" s="1400"/>
      <c r="E96" s="413" t="s">
        <v>570</v>
      </c>
      <c r="F96" s="445" t="s">
        <v>487</v>
      </c>
      <c r="G96" s="416" t="s">
        <v>509</v>
      </c>
    </row>
    <row r="97" spans="2:7">
      <c r="B97" s="1397"/>
      <c r="C97" s="408"/>
      <c r="D97" s="1400"/>
      <c r="E97" s="413" t="s">
        <v>571</v>
      </c>
      <c r="F97" s="445" t="s">
        <v>488</v>
      </c>
      <c r="G97" s="416" t="s">
        <v>510</v>
      </c>
    </row>
    <row r="98" spans="2:7">
      <c r="B98" s="1397"/>
      <c r="C98" s="408"/>
      <c r="D98" s="1400"/>
      <c r="E98" s="408"/>
      <c r="F98" s="445" t="s">
        <v>489</v>
      </c>
      <c r="G98" s="416"/>
    </row>
    <row r="99" spans="2:7" ht="24">
      <c r="B99" s="1397"/>
      <c r="C99" s="408"/>
      <c r="D99" s="1400"/>
      <c r="E99" s="408"/>
      <c r="F99" s="445" t="s">
        <v>490</v>
      </c>
      <c r="G99" s="430"/>
    </row>
    <row r="100" spans="2:7" ht="15.75" thickBot="1">
      <c r="B100" s="1398"/>
      <c r="C100" s="409"/>
      <c r="D100" s="1401"/>
      <c r="E100" s="409"/>
      <c r="F100" s="446" t="s">
        <v>598</v>
      </c>
      <c r="G100" s="417"/>
    </row>
    <row r="101" spans="2:7" ht="24">
      <c r="B101" s="406" t="s">
        <v>528</v>
      </c>
      <c r="C101" s="413" t="s">
        <v>512</v>
      </c>
      <c r="D101" s="413" t="s">
        <v>531</v>
      </c>
      <c r="E101" s="413" t="s">
        <v>562</v>
      </c>
      <c r="F101" s="414" t="s">
        <v>535</v>
      </c>
      <c r="G101" s="416" t="s">
        <v>541</v>
      </c>
    </row>
    <row r="102" spans="2:7" ht="15.75">
      <c r="B102" s="406" t="s">
        <v>600</v>
      </c>
      <c r="C102" s="413" t="s">
        <v>523</v>
      </c>
      <c r="D102" s="413" t="s">
        <v>575</v>
      </c>
      <c r="E102" s="413" t="s">
        <v>570</v>
      </c>
      <c r="F102" s="414" t="s">
        <v>581</v>
      </c>
      <c r="G102" s="416"/>
    </row>
    <row r="103" spans="2:7" ht="15.75">
      <c r="B103" s="406" t="s">
        <v>601</v>
      </c>
      <c r="C103" s="413" t="s">
        <v>530</v>
      </c>
      <c r="D103" s="413" t="s">
        <v>576</v>
      </c>
      <c r="E103" s="413" t="s">
        <v>571</v>
      </c>
      <c r="F103" s="414" t="s">
        <v>602</v>
      </c>
      <c r="G103" s="416" t="s">
        <v>509</v>
      </c>
    </row>
    <row r="104" spans="2:7" ht="15.75">
      <c r="B104" s="406"/>
      <c r="C104" s="408"/>
      <c r="D104" s="408"/>
      <c r="E104" s="408"/>
      <c r="F104" s="414" t="s">
        <v>538</v>
      </c>
      <c r="G104" s="416" t="s">
        <v>578</v>
      </c>
    </row>
    <row r="105" spans="2:7" ht="15.75">
      <c r="B105" s="406" t="s">
        <v>567</v>
      </c>
      <c r="C105" s="408"/>
      <c r="D105" s="408"/>
      <c r="E105" s="408"/>
      <c r="F105" s="414"/>
      <c r="G105" s="421"/>
    </row>
    <row r="106" spans="2:7">
      <c r="B106" s="408"/>
      <c r="C106" s="408"/>
      <c r="D106" s="408"/>
      <c r="E106" s="408"/>
      <c r="F106" s="414"/>
      <c r="G106" s="430"/>
    </row>
    <row r="107" spans="2:7" ht="15.75" thickBot="1">
      <c r="B107" s="409"/>
      <c r="C107" s="409"/>
      <c r="D107" s="409"/>
      <c r="E107" s="409"/>
      <c r="F107" s="415"/>
      <c r="G107" s="417"/>
    </row>
    <row r="108" spans="2:7" ht="24">
      <c r="B108" s="407"/>
      <c r="C108" s="1402" t="s">
        <v>516</v>
      </c>
      <c r="D108" s="413" t="s">
        <v>605</v>
      </c>
      <c r="E108" s="413" t="s">
        <v>517</v>
      </c>
      <c r="F108" s="1408" t="s">
        <v>586</v>
      </c>
      <c r="G108" s="1408"/>
    </row>
    <row r="109" spans="2:7" ht="15.75">
      <c r="B109" s="406" t="s">
        <v>603</v>
      </c>
      <c r="C109" s="1403"/>
      <c r="D109" s="413" t="s">
        <v>606</v>
      </c>
      <c r="E109" s="413" t="s">
        <v>518</v>
      </c>
      <c r="F109" s="1409"/>
      <c r="G109" s="1409"/>
    </row>
    <row r="110" spans="2:7" ht="24">
      <c r="B110" s="406" t="s">
        <v>604</v>
      </c>
      <c r="C110" s="1403"/>
      <c r="D110" s="408"/>
      <c r="E110" s="413" t="s">
        <v>519</v>
      </c>
      <c r="F110" s="1409"/>
      <c r="G110" s="1409"/>
    </row>
    <row r="111" spans="2:7" ht="15.75">
      <c r="B111" s="406" t="s">
        <v>496</v>
      </c>
      <c r="C111" s="1403"/>
      <c r="D111" s="408"/>
      <c r="E111" s="413" t="s">
        <v>520</v>
      </c>
      <c r="F111" s="1409"/>
      <c r="G111" s="1409"/>
    </row>
    <row r="112" spans="2:7">
      <c r="B112" s="407"/>
      <c r="C112" s="1403"/>
      <c r="D112" s="408"/>
      <c r="E112" s="413"/>
      <c r="F112" s="1409"/>
      <c r="G112" s="1409"/>
    </row>
    <row r="113" spans="2:7">
      <c r="B113" s="408"/>
      <c r="C113" s="1403"/>
      <c r="D113" s="408"/>
      <c r="E113" s="413"/>
      <c r="F113" s="1409"/>
      <c r="G113" s="1409"/>
    </row>
    <row r="114" spans="2:7">
      <c r="B114" s="408"/>
      <c r="C114" s="1403"/>
      <c r="D114" s="408"/>
      <c r="E114" s="413"/>
      <c r="F114" s="1409"/>
      <c r="G114" s="1409"/>
    </row>
    <row r="115" spans="2:7" ht="24">
      <c r="B115" s="408"/>
      <c r="C115" s="1403"/>
      <c r="D115" s="408"/>
      <c r="E115" s="443" t="s">
        <v>485</v>
      </c>
      <c r="F115" s="1409"/>
      <c r="G115" s="1409"/>
    </row>
    <row r="116" spans="2:7">
      <c r="B116" s="408"/>
      <c r="C116" s="1403"/>
      <c r="D116" s="408"/>
      <c r="E116" s="413"/>
      <c r="F116" s="1409"/>
      <c r="G116" s="1409"/>
    </row>
    <row r="117" spans="2:7">
      <c r="B117" s="408"/>
      <c r="C117" s="1403"/>
      <c r="D117" s="408"/>
      <c r="E117" s="413"/>
      <c r="F117" s="1409"/>
      <c r="G117" s="1409"/>
    </row>
    <row r="118" spans="2:7">
      <c r="B118" s="408"/>
      <c r="C118" s="1403"/>
      <c r="D118" s="408"/>
      <c r="E118" s="413"/>
      <c r="F118" s="1409"/>
      <c r="G118" s="1409"/>
    </row>
    <row r="119" spans="2:7">
      <c r="B119" s="408"/>
      <c r="C119" s="1403"/>
      <c r="D119" s="408"/>
      <c r="E119" s="413"/>
      <c r="F119" s="1409"/>
      <c r="G119" s="1409"/>
    </row>
    <row r="120" spans="2:7" ht="15.75" thickBot="1">
      <c r="B120" s="409"/>
      <c r="C120" s="1404"/>
      <c r="D120" s="409"/>
      <c r="E120" s="422"/>
      <c r="F120" s="1410"/>
      <c r="G120" s="1410"/>
    </row>
    <row r="121" spans="2:7">
      <c r="B121" s="407"/>
      <c r="C121" s="413" t="s">
        <v>512</v>
      </c>
      <c r="D121" s="1420" t="s">
        <v>525</v>
      </c>
      <c r="E121" s="1420" t="s">
        <v>526</v>
      </c>
      <c r="F121" s="423"/>
      <c r="G121" s="1408"/>
    </row>
    <row r="122" spans="2:7" ht="15.75">
      <c r="B122" s="406" t="s">
        <v>522</v>
      </c>
      <c r="C122" s="413" t="s">
        <v>523</v>
      </c>
      <c r="D122" s="1424"/>
      <c r="E122" s="1424"/>
      <c r="F122" s="423" t="s">
        <v>527</v>
      </c>
      <c r="G122" s="1409"/>
    </row>
    <row r="123" spans="2:7" ht="15.75" thickBot="1">
      <c r="B123" s="418"/>
      <c r="C123" s="422" t="s">
        <v>514</v>
      </c>
      <c r="D123" s="1421"/>
      <c r="E123" s="1421"/>
      <c r="F123" s="425"/>
      <c r="G123" s="1410"/>
    </row>
    <row r="124" spans="2:7" ht="31.5">
      <c r="B124" s="426" t="s">
        <v>607</v>
      </c>
      <c r="C124" s="1425"/>
      <c r="D124" s="1422"/>
      <c r="E124" s="413" t="s">
        <v>558</v>
      </c>
      <c r="F124" s="1402"/>
      <c r="G124" s="416" t="s">
        <v>609</v>
      </c>
    </row>
    <row r="125" spans="2:7" ht="31.5">
      <c r="B125" s="426" t="s">
        <v>608</v>
      </c>
      <c r="C125" s="1426"/>
      <c r="D125" s="1428"/>
      <c r="E125" s="413" t="s">
        <v>559</v>
      </c>
      <c r="F125" s="1403"/>
      <c r="G125" s="416"/>
    </row>
    <row r="126" spans="2:7" ht="16.5" thickBot="1">
      <c r="B126" s="428"/>
      <c r="C126" s="1427"/>
      <c r="D126" s="1423"/>
      <c r="E126" s="409"/>
      <c r="F126" s="1404"/>
      <c r="G126" s="435" t="s">
        <v>610</v>
      </c>
    </row>
    <row r="127" spans="2:7">
      <c r="B127" s="1414" t="s">
        <v>611</v>
      </c>
      <c r="C127" s="1429"/>
      <c r="D127" s="1402" t="s">
        <v>612</v>
      </c>
      <c r="E127" s="1402"/>
      <c r="F127" s="1408"/>
      <c r="G127" s="1402" t="s">
        <v>609</v>
      </c>
    </row>
    <row r="128" spans="2:7" ht="15.75" thickBot="1">
      <c r="B128" s="1416"/>
      <c r="C128" s="1430"/>
      <c r="D128" s="1404"/>
      <c r="E128" s="1404"/>
      <c r="F128" s="1410"/>
      <c r="G128" s="1404"/>
    </row>
    <row r="129" spans="2:7" ht="24">
      <c r="B129" s="406" t="s">
        <v>613</v>
      </c>
      <c r="C129" s="413" t="s">
        <v>618</v>
      </c>
      <c r="D129" s="413"/>
      <c r="E129" s="413" t="s">
        <v>517</v>
      </c>
      <c r="F129" s="1408"/>
      <c r="G129" s="1402"/>
    </row>
    <row r="130" spans="2:7" ht="15.75">
      <c r="B130" s="406" t="s">
        <v>614</v>
      </c>
      <c r="C130" s="413" t="s">
        <v>619</v>
      </c>
      <c r="D130" s="413"/>
      <c r="E130" s="413" t="s">
        <v>518</v>
      </c>
      <c r="F130" s="1409"/>
      <c r="G130" s="1403"/>
    </row>
    <row r="131" spans="2:7" ht="15.75">
      <c r="B131" s="406" t="s">
        <v>615</v>
      </c>
      <c r="C131" s="413" t="s">
        <v>620</v>
      </c>
      <c r="D131" s="413"/>
      <c r="E131" s="413" t="s">
        <v>623</v>
      </c>
      <c r="F131" s="1409"/>
      <c r="G131" s="1403"/>
    </row>
    <row r="132" spans="2:7" ht="15.75">
      <c r="B132" s="406" t="s">
        <v>616</v>
      </c>
      <c r="C132" s="413"/>
      <c r="D132" s="413"/>
      <c r="E132" s="413"/>
      <c r="F132" s="1409"/>
      <c r="G132" s="1403"/>
    </row>
    <row r="133" spans="2:7" ht="24">
      <c r="B133" s="406" t="s">
        <v>617</v>
      </c>
      <c r="C133" s="413"/>
      <c r="D133" s="413"/>
      <c r="E133" s="443" t="s">
        <v>485</v>
      </c>
      <c r="F133" s="1409"/>
      <c r="G133" s="1403"/>
    </row>
    <row r="134" spans="2:7">
      <c r="B134" s="408"/>
      <c r="C134" s="413" t="s">
        <v>505</v>
      </c>
      <c r="D134" s="413"/>
      <c r="E134" s="408"/>
      <c r="F134" s="1409"/>
      <c r="G134" s="1403"/>
    </row>
    <row r="135" spans="2:7">
      <c r="B135" s="408"/>
      <c r="C135" s="408"/>
      <c r="D135" s="413"/>
      <c r="E135" s="408"/>
      <c r="F135" s="1409"/>
      <c r="G135" s="1403"/>
    </row>
    <row r="136" spans="2:7">
      <c r="B136" s="408"/>
      <c r="C136" s="408"/>
      <c r="D136" s="413"/>
      <c r="E136" s="408"/>
      <c r="F136" s="1409"/>
      <c r="G136" s="1403"/>
    </row>
    <row r="137" spans="2:7">
      <c r="B137" s="408"/>
      <c r="C137" s="408"/>
      <c r="D137" s="413"/>
      <c r="E137" s="408"/>
      <c r="F137" s="1409"/>
      <c r="G137" s="1403"/>
    </row>
    <row r="138" spans="2:7">
      <c r="B138" s="408"/>
      <c r="C138" s="408"/>
      <c r="D138" s="413"/>
      <c r="E138" s="408"/>
      <c r="F138" s="1409"/>
      <c r="G138" s="1403"/>
    </row>
    <row r="139" spans="2:7">
      <c r="B139" s="408"/>
      <c r="C139" s="408"/>
      <c r="D139" s="413"/>
      <c r="E139" s="408"/>
      <c r="F139" s="1409"/>
      <c r="G139" s="1403"/>
    </row>
    <row r="140" spans="2:7">
      <c r="B140" s="408"/>
      <c r="C140" s="408"/>
      <c r="D140" s="413"/>
      <c r="E140" s="408"/>
      <c r="F140" s="1409"/>
      <c r="G140" s="1403"/>
    </row>
    <row r="141" spans="2:7">
      <c r="B141" s="408"/>
      <c r="C141" s="408"/>
      <c r="D141" s="443" t="s">
        <v>621</v>
      </c>
      <c r="E141" s="408"/>
      <c r="F141" s="1409"/>
      <c r="G141" s="1403"/>
    </row>
    <row r="142" spans="2:7">
      <c r="B142" s="408"/>
      <c r="C142" s="408"/>
      <c r="D142" s="413" t="s">
        <v>622</v>
      </c>
      <c r="E142" s="408"/>
      <c r="F142" s="1409"/>
      <c r="G142" s="1403"/>
    </row>
    <row r="143" spans="2:7" ht="15.75" thickBot="1">
      <c r="B143" s="409"/>
      <c r="C143" s="409"/>
      <c r="D143" s="418"/>
      <c r="E143" s="409"/>
      <c r="F143" s="1410"/>
      <c r="G143" s="1404"/>
    </row>
    <row r="144" spans="2:7" ht="24">
      <c r="B144" s="1396" t="s">
        <v>624</v>
      </c>
      <c r="C144" s="1402" t="s">
        <v>516</v>
      </c>
      <c r="D144" s="1402" t="s">
        <v>498</v>
      </c>
      <c r="E144" s="413" t="s">
        <v>517</v>
      </c>
      <c r="F144" s="1408"/>
      <c r="G144" s="1408"/>
    </row>
    <row r="145" spans="2:7">
      <c r="B145" s="1397"/>
      <c r="C145" s="1403"/>
      <c r="D145" s="1403"/>
      <c r="E145" s="413" t="s">
        <v>518</v>
      </c>
      <c r="F145" s="1409"/>
      <c r="G145" s="1409"/>
    </row>
    <row r="146" spans="2:7" ht="24">
      <c r="B146" s="1397"/>
      <c r="C146" s="1403"/>
      <c r="D146" s="1403"/>
      <c r="E146" s="413" t="s">
        <v>519</v>
      </c>
      <c r="F146" s="1409"/>
      <c r="G146" s="1409"/>
    </row>
    <row r="147" spans="2:7" ht="15.75" thickBot="1">
      <c r="B147" s="1398"/>
      <c r="C147" s="1404"/>
      <c r="D147" s="1404"/>
      <c r="E147" s="422" t="s">
        <v>520</v>
      </c>
      <c r="F147" s="1410"/>
      <c r="G147" s="1410"/>
    </row>
    <row r="148" spans="2:7">
      <c r="B148" s="1396" t="s">
        <v>553</v>
      </c>
      <c r="C148" s="413" t="s">
        <v>512</v>
      </c>
      <c r="D148" s="1402" t="s">
        <v>493</v>
      </c>
      <c r="E148" s="437" t="s">
        <v>594</v>
      </c>
      <c r="F148" s="1408" t="s">
        <v>550</v>
      </c>
      <c r="G148" s="1408"/>
    </row>
    <row r="149" spans="2:7">
      <c r="B149" s="1397"/>
      <c r="C149" s="413" t="s">
        <v>523</v>
      </c>
      <c r="D149" s="1403"/>
      <c r="E149" s="437" t="s">
        <v>625</v>
      </c>
      <c r="F149" s="1409"/>
      <c r="G149" s="1409"/>
    </row>
    <row r="150" spans="2:7">
      <c r="B150" s="1397"/>
      <c r="C150" s="413" t="s">
        <v>514</v>
      </c>
      <c r="D150" s="1403"/>
      <c r="E150" s="408"/>
      <c r="F150" s="1409"/>
      <c r="G150" s="1409"/>
    </row>
    <row r="151" spans="2:7" ht="15.75" thickBot="1">
      <c r="B151" s="1398"/>
      <c r="C151" s="409"/>
      <c r="D151" s="1404"/>
      <c r="E151" s="409"/>
      <c r="F151" s="1410"/>
      <c r="G151" s="1410"/>
    </row>
    <row r="152" spans="2:7" ht="24">
      <c r="B152" s="406" t="s">
        <v>626</v>
      </c>
      <c r="C152" s="413" t="s">
        <v>512</v>
      </c>
      <c r="D152" s="413" t="s">
        <v>531</v>
      </c>
      <c r="E152" s="413" t="s">
        <v>562</v>
      </c>
      <c r="F152" s="414" t="s">
        <v>535</v>
      </c>
      <c r="G152" s="416" t="s">
        <v>541</v>
      </c>
    </row>
    <row r="153" spans="2:7" ht="15.75">
      <c r="B153" s="406" t="s">
        <v>627</v>
      </c>
      <c r="C153" s="413" t="s">
        <v>523</v>
      </c>
      <c r="D153" s="413" t="s">
        <v>575</v>
      </c>
      <c r="E153" s="413" t="s">
        <v>570</v>
      </c>
      <c r="F153" s="414" t="s">
        <v>581</v>
      </c>
      <c r="G153" s="416"/>
    </row>
    <row r="154" spans="2:7">
      <c r="B154" s="408"/>
      <c r="C154" s="413" t="s">
        <v>628</v>
      </c>
      <c r="D154" s="413" t="s">
        <v>576</v>
      </c>
      <c r="E154" s="413" t="s">
        <v>571</v>
      </c>
      <c r="F154" s="414" t="s">
        <v>602</v>
      </c>
      <c r="G154" s="416" t="s">
        <v>509</v>
      </c>
    </row>
    <row r="155" spans="2:7">
      <c r="B155" s="408"/>
      <c r="C155" s="408"/>
      <c r="D155" s="408"/>
      <c r="E155" s="408"/>
      <c r="F155" s="414" t="s">
        <v>538</v>
      </c>
      <c r="G155" s="416" t="s">
        <v>578</v>
      </c>
    </row>
    <row r="156" spans="2:7">
      <c r="B156" s="408"/>
      <c r="C156" s="408"/>
      <c r="D156" s="408"/>
      <c r="E156" s="408"/>
      <c r="F156" s="414"/>
      <c r="G156" s="421"/>
    </row>
    <row r="157" spans="2:7">
      <c r="B157" s="408"/>
      <c r="C157" s="408"/>
      <c r="D157" s="408"/>
      <c r="E157" s="408"/>
      <c r="F157" s="414"/>
      <c r="G157" s="430"/>
    </row>
    <row r="158" spans="2:7" ht="15.75" thickBot="1">
      <c r="B158" s="409"/>
      <c r="C158" s="409"/>
      <c r="D158" s="409"/>
      <c r="E158" s="409"/>
      <c r="F158" s="415"/>
      <c r="G158" s="417"/>
    </row>
    <row r="159" spans="2:7" ht="15.75" thickBot="1"/>
    <row r="160" spans="2:7" ht="32.25" thickBot="1">
      <c r="B160" s="402" t="s">
        <v>499</v>
      </c>
      <c r="C160" s="402" t="s">
        <v>500</v>
      </c>
      <c r="D160" s="402" t="s">
        <v>501</v>
      </c>
      <c r="E160" s="402" t="s">
        <v>502</v>
      </c>
      <c r="F160" s="403" t="s">
        <v>503</v>
      </c>
      <c r="G160" s="404" t="s">
        <v>504</v>
      </c>
    </row>
    <row r="161" spans="2:7" ht="36">
      <c r="B161" s="1396" t="s">
        <v>483</v>
      </c>
      <c r="C161" s="410" t="s">
        <v>505</v>
      </c>
      <c r="D161" s="443" t="s">
        <v>560</v>
      </c>
      <c r="E161" s="413" t="s">
        <v>562</v>
      </c>
      <c r="F161" s="445" t="s">
        <v>486</v>
      </c>
      <c r="G161" s="416" t="s">
        <v>507</v>
      </c>
    </row>
    <row r="162" spans="2:7">
      <c r="B162" s="1397"/>
      <c r="C162" s="411" t="s">
        <v>506</v>
      </c>
      <c r="D162" s="413" t="s">
        <v>561</v>
      </c>
      <c r="E162" s="413" t="s">
        <v>570</v>
      </c>
      <c r="F162" s="445" t="s">
        <v>487</v>
      </c>
      <c r="G162" s="416" t="s">
        <v>565</v>
      </c>
    </row>
    <row r="163" spans="2:7">
      <c r="B163" s="1397"/>
      <c r="C163" s="408"/>
      <c r="D163" s="413" t="s">
        <v>489</v>
      </c>
      <c r="E163" s="413" t="s">
        <v>571</v>
      </c>
      <c r="F163" s="445" t="s">
        <v>488</v>
      </c>
      <c r="G163" s="416" t="s">
        <v>509</v>
      </c>
    </row>
    <row r="164" spans="2:7">
      <c r="B164" s="1397"/>
      <c r="C164" s="408"/>
      <c r="D164" s="408"/>
      <c r="E164" s="408"/>
      <c r="F164" s="445" t="s">
        <v>489</v>
      </c>
      <c r="G164" s="416" t="s">
        <v>510</v>
      </c>
    </row>
    <row r="165" spans="2:7" ht="24">
      <c r="B165" s="1397"/>
      <c r="C165" s="408"/>
      <c r="D165" s="408"/>
      <c r="E165" s="408"/>
      <c r="F165" s="445" t="s">
        <v>490</v>
      </c>
      <c r="G165" s="416"/>
    </row>
    <row r="166" spans="2:7" ht="15.75" thickBot="1">
      <c r="B166" s="1398"/>
      <c r="C166" s="409"/>
      <c r="D166" s="409"/>
      <c r="E166" s="409"/>
      <c r="F166" s="446" t="s">
        <v>491</v>
      </c>
      <c r="G166" s="417"/>
    </row>
    <row r="167" spans="2:7" ht="24">
      <c r="B167" s="406" t="s">
        <v>528</v>
      </c>
      <c r="C167" s="413" t="s">
        <v>512</v>
      </c>
      <c r="D167" s="413" t="s">
        <v>531</v>
      </c>
      <c r="E167" s="413" t="s">
        <v>562</v>
      </c>
      <c r="F167" s="414" t="s">
        <v>629</v>
      </c>
      <c r="G167" s="416" t="s">
        <v>541</v>
      </c>
    </row>
    <row r="168" spans="2:7" ht="15.75">
      <c r="B168" s="406" t="s">
        <v>600</v>
      </c>
      <c r="C168" s="413" t="s">
        <v>523</v>
      </c>
      <c r="D168" s="413" t="s">
        <v>575</v>
      </c>
      <c r="E168" s="413" t="s">
        <v>570</v>
      </c>
      <c r="F168" s="414" t="s">
        <v>630</v>
      </c>
      <c r="G168" s="416"/>
    </row>
    <row r="169" spans="2:7" ht="15.75">
      <c r="B169" s="406" t="s">
        <v>601</v>
      </c>
      <c r="C169" s="413" t="s">
        <v>530</v>
      </c>
      <c r="D169" s="413" t="s">
        <v>576</v>
      </c>
      <c r="E169" s="413" t="s">
        <v>571</v>
      </c>
      <c r="F169" s="414" t="s">
        <v>537</v>
      </c>
      <c r="G169" s="416" t="s">
        <v>509</v>
      </c>
    </row>
    <row r="170" spans="2:7" ht="15.75">
      <c r="B170" s="406"/>
      <c r="C170" s="408"/>
      <c r="D170" s="408"/>
      <c r="E170" s="408"/>
      <c r="F170" s="414" t="s">
        <v>538</v>
      </c>
      <c r="G170" s="416" t="s">
        <v>578</v>
      </c>
    </row>
    <row r="171" spans="2:7">
      <c r="B171" s="408"/>
      <c r="C171" s="408"/>
      <c r="D171" s="408"/>
      <c r="E171" s="408"/>
      <c r="F171" s="414"/>
      <c r="G171" s="421"/>
    </row>
    <row r="172" spans="2:7">
      <c r="B172" s="408"/>
      <c r="C172" s="408"/>
      <c r="D172" s="408"/>
      <c r="E172" s="408"/>
      <c r="F172" s="414"/>
      <c r="G172" s="430"/>
    </row>
    <row r="173" spans="2:7" ht="15.75" thickBot="1">
      <c r="B173" s="409"/>
      <c r="C173" s="409"/>
      <c r="D173" s="409"/>
      <c r="E173" s="409"/>
      <c r="F173" s="415"/>
      <c r="G173" s="417"/>
    </row>
    <row r="174" spans="2:7" ht="36">
      <c r="B174" s="1396" t="s">
        <v>631</v>
      </c>
      <c r="C174" s="413" t="s">
        <v>512</v>
      </c>
      <c r="D174" s="413" t="s">
        <v>498</v>
      </c>
      <c r="E174" s="413" t="s">
        <v>494</v>
      </c>
      <c r="F174" s="1408"/>
      <c r="G174" s="1402" t="s">
        <v>632</v>
      </c>
    </row>
    <row r="175" spans="2:7">
      <c r="B175" s="1397"/>
      <c r="C175" s="413" t="s">
        <v>513</v>
      </c>
      <c r="D175" s="413"/>
      <c r="E175" s="413" t="s">
        <v>495</v>
      </c>
      <c r="F175" s="1409"/>
      <c r="G175" s="1403"/>
    </row>
    <row r="176" spans="2:7">
      <c r="B176" s="1397"/>
      <c r="C176" s="413" t="s">
        <v>514</v>
      </c>
      <c r="D176" s="413"/>
      <c r="E176" s="413"/>
      <c r="F176" s="1409"/>
      <c r="G176" s="1403"/>
    </row>
    <row r="177" spans="2:7">
      <c r="B177" s="1397"/>
      <c r="C177" s="413"/>
      <c r="D177" s="413"/>
      <c r="E177" s="413"/>
      <c r="F177" s="1409"/>
      <c r="G177" s="1403"/>
    </row>
    <row r="178" spans="2:7">
      <c r="B178" s="1397"/>
      <c r="C178" s="413"/>
      <c r="D178" s="413"/>
      <c r="E178" s="413" t="s">
        <v>562</v>
      </c>
      <c r="F178" s="1409"/>
      <c r="G178" s="1403"/>
    </row>
    <row r="179" spans="2:7">
      <c r="B179" s="1397"/>
      <c r="C179" s="413"/>
      <c r="D179" s="443" t="s">
        <v>546</v>
      </c>
      <c r="E179" s="413" t="s">
        <v>570</v>
      </c>
      <c r="F179" s="1409"/>
      <c r="G179" s="1403"/>
    </row>
    <row r="180" spans="2:7">
      <c r="B180" s="1397"/>
      <c r="C180" s="413"/>
      <c r="D180" s="408"/>
      <c r="E180" s="413" t="s">
        <v>571</v>
      </c>
      <c r="F180" s="1409"/>
      <c r="G180" s="1403"/>
    </row>
    <row r="181" spans="2:7">
      <c r="B181" s="1397"/>
      <c r="C181" s="413"/>
      <c r="D181" s="408"/>
      <c r="E181" s="413"/>
      <c r="F181" s="1409"/>
      <c r="G181" s="1403"/>
    </row>
    <row r="182" spans="2:7">
      <c r="B182" s="1397"/>
      <c r="C182" s="413"/>
      <c r="D182" s="408"/>
      <c r="E182" s="408"/>
      <c r="F182" s="1409"/>
      <c r="G182" s="1403"/>
    </row>
    <row r="183" spans="2:7">
      <c r="B183" s="1397"/>
      <c r="C183" s="413"/>
      <c r="D183" s="408"/>
      <c r="E183" s="408"/>
      <c r="F183" s="1409"/>
      <c r="G183" s="1403"/>
    </row>
    <row r="184" spans="2:7">
      <c r="B184" s="1397"/>
      <c r="C184" s="413"/>
      <c r="D184" s="408"/>
      <c r="E184" s="408"/>
      <c r="F184" s="1409"/>
      <c r="G184" s="1403"/>
    </row>
    <row r="185" spans="2:7" ht="15.75" thickBot="1">
      <c r="B185" s="1398"/>
      <c r="C185" s="422"/>
      <c r="D185" s="409"/>
      <c r="E185" s="409"/>
      <c r="F185" s="1410"/>
      <c r="G185" s="1404"/>
    </row>
    <row r="186" spans="2:7" ht="36">
      <c r="B186" s="1396" t="s">
        <v>633</v>
      </c>
      <c r="C186" s="413" t="s">
        <v>512</v>
      </c>
      <c r="D186" s="413" t="s">
        <v>498</v>
      </c>
      <c r="E186" s="413" t="s">
        <v>494</v>
      </c>
      <c r="F186" s="1408"/>
      <c r="G186" s="1408"/>
    </row>
    <row r="187" spans="2:7">
      <c r="B187" s="1397"/>
      <c r="C187" s="413" t="s">
        <v>513</v>
      </c>
      <c r="D187" s="413"/>
      <c r="E187" s="413" t="s">
        <v>495</v>
      </c>
      <c r="F187" s="1409"/>
      <c r="G187" s="1409"/>
    </row>
    <row r="188" spans="2:7">
      <c r="B188" s="1397"/>
      <c r="C188" s="413" t="s">
        <v>514</v>
      </c>
      <c r="D188" s="413"/>
      <c r="E188" s="413"/>
      <c r="F188" s="1409"/>
      <c r="G188" s="1409"/>
    </row>
    <row r="189" spans="2:7">
      <c r="B189" s="1397"/>
      <c r="C189" s="408"/>
      <c r="D189" s="413"/>
      <c r="E189" s="413"/>
      <c r="F189" s="1409"/>
      <c r="G189" s="1409"/>
    </row>
    <row r="190" spans="2:7" ht="24">
      <c r="B190" s="1397"/>
      <c r="C190" s="408"/>
      <c r="D190" s="413"/>
      <c r="E190" s="447" t="s">
        <v>634</v>
      </c>
      <c r="F190" s="1409"/>
      <c r="G190" s="1409"/>
    </row>
    <row r="191" spans="2:7" ht="15.75" thickBot="1">
      <c r="B191" s="1398"/>
      <c r="C191" s="409"/>
      <c r="D191" s="444" t="s">
        <v>546</v>
      </c>
      <c r="E191" s="422"/>
      <c r="F191" s="1410"/>
      <c r="G191" s="1410"/>
    </row>
    <row r="192" spans="2:7" ht="24">
      <c r="B192" s="1414" t="s">
        <v>635</v>
      </c>
      <c r="C192" s="412" t="s">
        <v>512</v>
      </c>
      <c r="D192" s="1402" t="s">
        <v>636</v>
      </c>
      <c r="E192" s="443" t="s">
        <v>562</v>
      </c>
      <c r="F192" s="414" t="s">
        <v>637</v>
      </c>
      <c r="G192" s="416" t="s">
        <v>583</v>
      </c>
    </row>
    <row r="193" spans="2:7" ht="24">
      <c r="B193" s="1415"/>
      <c r="C193" s="412" t="s">
        <v>513</v>
      </c>
      <c r="D193" s="1403"/>
      <c r="E193" s="443" t="s">
        <v>570</v>
      </c>
      <c r="F193" s="414" t="s">
        <v>638</v>
      </c>
      <c r="G193" s="416" t="s">
        <v>639</v>
      </c>
    </row>
    <row r="194" spans="2:7" ht="36">
      <c r="B194" s="1415"/>
      <c r="C194" s="412" t="s">
        <v>514</v>
      </c>
      <c r="D194" s="1403"/>
      <c r="E194" s="443" t="s">
        <v>571</v>
      </c>
      <c r="F194" s="414"/>
      <c r="G194" s="416" t="s">
        <v>640</v>
      </c>
    </row>
    <row r="195" spans="2:7">
      <c r="B195" s="1415"/>
      <c r="C195" s="405"/>
      <c r="D195" s="1403"/>
      <c r="E195" s="408"/>
      <c r="F195" s="414"/>
      <c r="G195" s="416" t="s">
        <v>509</v>
      </c>
    </row>
    <row r="196" spans="2:7">
      <c r="B196" s="1415"/>
      <c r="C196" s="405"/>
      <c r="D196" s="1403"/>
      <c r="E196" s="408"/>
      <c r="F196" s="414"/>
      <c r="G196" s="416" t="s">
        <v>578</v>
      </c>
    </row>
    <row r="197" spans="2:7">
      <c r="B197" s="1415"/>
      <c r="C197" s="405"/>
      <c r="D197" s="1403"/>
      <c r="E197" s="408"/>
      <c r="F197" s="438"/>
      <c r="G197" s="416"/>
    </row>
    <row r="198" spans="2:7">
      <c r="B198" s="1415"/>
      <c r="C198" s="405"/>
      <c r="D198" s="1403"/>
      <c r="E198" s="408"/>
      <c r="F198" s="438"/>
      <c r="G198" s="416" t="s">
        <v>585</v>
      </c>
    </row>
    <row r="199" spans="2:7" ht="15.75" thickBot="1">
      <c r="B199" s="1416"/>
      <c r="C199" s="429"/>
      <c r="D199" s="1404"/>
      <c r="E199" s="409"/>
      <c r="F199" s="425"/>
      <c r="G199" s="435"/>
    </row>
    <row r="200" spans="2:7">
      <c r="B200" s="1414" t="s">
        <v>214</v>
      </c>
      <c r="C200" s="412" t="s">
        <v>512</v>
      </c>
      <c r="D200" s="1402" t="s">
        <v>642</v>
      </c>
      <c r="E200" s="1402" t="s">
        <v>526</v>
      </c>
      <c r="F200" s="1408"/>
      <c r="G200" s="1408"/>
    </row>
    <row r="201" spans="2:7">
      <c r="B201" s="1415"/>
      <c r="C201" s="412" t="s">
        <v>523</v>
      </c>
      <c r="D201" s="1403"/>
      <c r="E201" s="1403"/>
      <c r="F201" s="1409"/>
      <c r="G201" s="1409"/>
    </row>
    <row r="202" spans="2:7" ht="15.75" thickBot="1">
      <c r="B202" s="1416"/>
      <c r="C202" s="441" t="s">
        <v>641</v>
      </c>
      <c r="D202" s="1404"/>
      <c r="E202" s="1404"/>
      <c r="F202" s="1410"/>
      <c r="G202" s="1410"/>
    </row>
    <row r="203" spans="2:7" ht="24">
      <c r="B203" s="406" t="s">
        <v>643</v>
      </c>
      <c r="C203" s="413" t="s">
        <v>512</v>
      </c>
      <c r="D203" s="413" t="s">
        <v>531</v>
      </c>
      <c r="E203" s="413" t="s">
        <v>646</v>
      </c>
      <c r="F203" s="414" t="s">
        <v>629</v>
      </c>
      <c r="G203" s="416" t="s">
        <v>577</v>
      </c>
    </row>
    <row r="204" spans="2:7" ht="15.75">
      <c r="B204" s="406" t="s">
        <v>644</v>
      </c>
      <c r="C204" s="413" t="s">
        <v>523</v>
      </c>
      <c r="D204" s="413" t="s">
        <v>575</v>
      </c>
      <c r="E204" s="413" t="s">
        <v>571</v>
      </c>
      <c r="F204" s="414" t="s">
        <v>647</v>
      </c>
      <c r="G204" s="416"/>
    </row>
    <row r="205" spans="2:7" ht="24">
      <c r="B205" s="406"/>
      <c r="C205" s="413" t="s">
        <v>514</v>
      </c>
      <c r="D205" s="413" t="s">
        <v>576</v>
      </c>
      <c r="E205" s="408"/>
      <c r="F205" s="414" t="s">
        <v>648</v>
      </c>
      <c r="G205" s="416" t="s">
        <v>541</v>
      </c>
    </row>
    <row r="206" spans="2:7" ht="15.75">
      <c r="B206" s="406" t="s">
        <v>645</v>
      </c>
      <c r="C206" s="408"/>
      <c r="D206" s="408"/>
      <c r="E206" s="408"/>
      <c r="F206" s="414" t="s">
        <v>538</v>
      </c>
      <c r="G206" s="416"/>
    </row>
    <row r="207" spans="2:7">
      <c r="B207" s="408"/>
      <c r="C207" s="408"/>
      <c r="D207" s="408"/>
      <c r="E207" s="408"/>
      <c r="F207" s="414"/>
      <c r="G207" s="416" t="s">
        <v>509</v>
      </c>
    </row>
    <row r="208" spans="2:7">
      <c r="B208" s="408"/>
      <c r="C208" s="408"/>
      <c r="D208" s="408"/>
      <c r="E208" s="408"/>
      <c r="F208" s="414"/>
      <c r="G208" s="416" t="s">
        <v>578</v>
      </c>
    </row>
    <row r="209" spans="2:7" ht="15.75" thickBot="1">
      <c r="B209" s="409"/>
      <c r="C209" s="409"/>
      <c r="D209" s="409"/>
      <c r="E209" s="409"/>
      <c r="F209" s="415"/>
      <c r="G209" s="442"/>
    </row>
    <row r="210" spans="2:7" ht="24">
      <c r="B210" s="1396" t="s">
        <v>649</v>
      </c>
      <c r="C210" s="1402"/>
      <c r="D210" s="1420" t="s">
        <v>650</v>
      </c>
      <c r="E210" s="413" t="s">
        <v>494</v>
      </c>
      <c r="F210" s="1408"/>
      <c r="G210" s="1408"/>
    </row>
    <row r="211" spans="2:7" ht="15.75" thickBot="1">
      <c r="B211" s="1398"/>
      <c r="C211" s="1404"/>
      <c r="D211" s="1421"/>
      <c r="E211" s="433" t="s">
        <v>495</v>
      </c>
      <c r="F211" s="1410"/>
      <c r="G211" s="1410"/>
    </row>
    <row r="212" spans="2:7" ht="24">
      <c r="B212" s="406" t="s">
        <v>511</v>
      </c>
      <c r="C212" s="413" t="s">
        <v>512</v>
      </c>
      <c r="D212" s="1402" t="s">
        <v>493</v>
      </c>
      <c r="E212" s="413" t="s">
        <v>494</v>
      </c>
      <c r="F212" s="1408"/>
      <c r="G212" s="1408"/>
    </row>
    <row r="213" spans="2:7" ht="15.75">
      <c r="B213" s="406" t="s">
        <v>651</v>
      </c>
      <c r="C213" s="413" t="s">
        <v>513</v>
      </c>
      <c r="D213" s="1403"/>
      <c r="E213" s="413" t="s">
        <v>495</v>
      </c>
      <c r="F213" s="1409"/>
      <c r="G213" s="1409"/>
    </row>
    <row r="214" spans="2:7" ht="15.75">
      <c r="B214" s="406" t="s">
        <v>652</v>
      </c>
      <c r="C214" s="413" t="s">
        <v>514</v>
      </c>
      <c r="D214" s="1403"/>
      <c r="E214" s="408"/>
      <c r="F214" s="1409"/>
      <c r="G214" s="1409"/>
    </row>
    <row r="215" spans="2:7" ht="15.75">
      <c r="B215" s="406" t="s">
        <v>653</v>
      </c>
      <c r="C215" s="408"/>
      <c r="D215" s="1403"/>
      <c r="E215" s="408"/>
      <c r="F215" s="1409"/>
      <c r="G215" s="1409"/>
    </row>
    <row r="216" spans="2:7" ht="15.75">
      <c r="B216" s="406" t="s">
        <v>447</v>
      </c>
      <c r="C216" s="408"/>
      <c r="D216" s="1403"/>
      <c r="E216" s="408"/>
      <c r="F216" s="1409"/>
      <c r="G216" s="1409"/>
    </row>
    <row r="217" spans="2:7" ht="16.5" thickBot="1">
      <c r="B217" s="432"/>
      <c r="C217" s="409"/>
      <c r="D217" s="1404"/>
      <c r="E217" s="409"/>
      <c r="F217" s="1410"/>
      <c r="G217" s="1410"/>
    </row>
    <row r="218" spans="2:7" ht="16.5" thickBot="1">
      <c r="B218" s="432" t="s">
        <v>654</v>
      </c>
      <c r="C218" s="433"/>
      <c r="D218" s="436"/>
      <c r="E218" s="422"/>
      <c r="F218" s="434"/>
      <c r="G218" s="435" t="s">
        <v>552</v>
      </c>
    </row>
    <row r="219" spans="2:7">
      <c r="B219" s="1396" t="s">
        <v>553</v>
      </c>
      <c r="C219" s="413" t="s">
        <v>512</v>
      </c>
      <c r="D219" s="1402" t="s">
        <v>493</v>
      </c>
      <c r="E219" s="437" t="s">
        <v>594</v>
      </c>
      <c r="F219" s="1408"/>
      <c r="G219" s="1408"/>
    </row>
    <row r="220" spans="2:7">
      <c r="B220" s="1397"/>
      <c r="C220" s="413" t="s">
        <v>523</v>
      </c>
      <c r="D220" s="1403"/>
      <c r="E220" s="437" t="s">
        <v>625</v>
      </c>
      <c r="F220" s="1409"/>
      <c r="G220" s="1409"/>
    </row>
    <row r="221" spans="2:7">
      <c r="B221" s="1397"/>
      <c r="C221" s="413" t="s">
        <v>514</v>
      </c>
      <c r="D221" s="1403"/>
      <c r="E221" s="408"/>
      <c r="F221" s="1409"/>
      <c r="G221" s="1409"/>
    </row>
    <row r="222" spans="2:7" ht="15.75" thickBot="1">
      <c r="B222" s="1398"/>
      <c r="C222" s="409"/>
      <c r="D222" s="1404"/>
      <c r="E222" s="409"/>
      <c r="F222" s="1410"/>
      <c r="G222" s="1410"/>
    </row>
    <row r="223" spans="2:7" ht="24">
      <c r="B223" s="1431" t="s">
        <v>655</v>
      </c>
      <c r="C223" s="1402" t="s">
        <v>516</v>
      </c>
      <c r="D223" s="1402" t="s">
        <v>498</v>
      </c>
      <c r="E223" s="413" t="s">
        <v>517</v>
      </c>
      <c r="F223" s="1408"/>
      <c r="G223" s="1408"/>
    </row>
    <row r="224" spans="2:7">
      <c r="B224" s="1432"/>
      <c r="C224" s="1403"/>
      <c r="D224" s="1403"/>
      <c r="E224" s="413" t="s">
        <v>518</v>
      </c>
      <c r="F224" s="1409"/>
      <c r="G224" s="1409"/>
    </row>
    <row r="225" spans="2:7" ht="24">
      <c r="B225" s="1432"/>
      <c r="C225" s="1403"/>
      <c r="D225" s="1403"/>
      <c r="E225" s="413" t="s">
        <v>519</v>
      </c>
      <c r="F225" s="1409"/>
      <c r="G225" s="1409"/>
    </row>
    <row r="226" spans="2:7" ht="15.75" thickBot="1">
      <c r="B226" s="1433"/>
      <c r="C226" s="1404"/>
      <c r="D226" s="1404"/>
      <c r="E226" s="422" t="s">
        <v>520</v>
      </c>
      <c r="F226" s="1410"/>
      <c r="G226" s="1410"/>
    </row>
  </sheetData>
  <customSheetViews>
    <customSheetView guid="{BF95D06F-A801-4955-B76D-3C2C36D85037}" state="hidden">
      <pageMargins left="0.511811024" right="0.511811024" top="0.78740157499999996" bottom="0.78740157499999996" header="0.31496062000000002" footer="0.31496062000000002"/>
    </customSheetView>
    <customSheetView guid="{385977A3-6FE9-40C9-8548-2B73DA2662B2}" state="hidden">
      <pageMargins left="0.511811024" right="0.511811024" top="0.78740157499999996" bottom="0.78740157499999996" header="0.31496062000000002" footer="0.31496062000000002"/>
    </customSheetView>
  </customSheetViews>
  <mergeCells count="107">
    <mergeCell ref="B219:B222"/>
    <mergeCell ref="D219:D222"/>
    <mergeCell ref="F219:F222"/>
    <mergeCell ref="G219:G222"/>
    <mergeCell ref="B223:B226"/>
    <mergeCell ref="C223:C226"/>
    <mergeCell ref="D223:D226"/>
    <mergeCell ref="F223:F226"/>
    <mergeCell ref="G223:G226"/>
    <mergeCell ref="B210:B211"/>
    <mergeCell ref="C210:C211"/>
    <mergeCell ref="D210:D211"/>
    <mergeCell ref="F210:F211"/>
    <mergeCell ref="G210:G211"/>
    <mergeCell ref="D212:D217"/>
    <mergeCell ref="F212:F217"/>
    <mergeCell ref="G212:G217"/>
    <mergeCell ref="B186:B191"/>
    <mergeCell ref="F186:F191"/>
    <mergeCell ref="G186:G191"/>
    <mergeCell ref="B192:B199"/>
    <mergeCell ref="D192:D199"/>
    <mergeCell ref="B200:B202"/>
    <mergeCell ref="D200:D202"/>
    <mergeCell ref="E200:E202"/>
    <mergeCell ref="F200:F202"/>
    <mergeCell ref="G200:G202"/>
    <mergeCell ref="B148:B151"/>
    <mergeCell ref="D148:D151"/>
    <mergeCell ref="F148:F151"/>
    <mergeCell ref="G148:G151"/>
    <mergeCell ref="B161:B166"/>
    <mergeCell ref="B174:B185"/>
    <mergeCell ref="F174:F185"/>
    <mergeCell ref="G174:G185"/>
    <mergeCell ref="G127:G128"/>
    <mergeCell ref="F129:F143"/>
    <mergeCell ref="G129:G143"/>
    <mergeCell ref="B144:B147"/>
    <mergeCell ref="C144:C147"/>
    <mergeCell ref="D144:D147"/>
    <mergeCell ref="F144:F147"/>
    <mergeCell ref="G144:G147"/>
    <mergeCell ref="C124:C126"/>
    <mergeCell ref="D124:D126"/>
    <mergeCell ref="F124:F126"/>
    <mergeCell ref="B127:B128"/>
    <mergeCell ref="C127:C128"/>
    <mergeCell ref="D127:D128"/>
    <mergeCell ref="E127:E128"/>
    <mergeCell ref="F127:F128"/>
    <mergeCell ref="B95:B100"/>
    <mergeCell ref="D95:D100"/>
    <mergeCell ref="C108:C120"/>
    <mergeCell ref="F108:F120"/>
    <mergeCell ref="G108:G120"/>
    <mergeCell ref="D121:D123"/>
    <mergeCell ref="E121:E123"/>
    <mergeCell ref="G121:G123"/>
    <mergeCell ref="C83:C87"/>
    <mergeCell ref="D83:D87"/>
    <mergeCell ref="F83:F87"/>
    <mergeCell ref="G83:G87"/>
    <mergeCell ref="B89:B92"/>
    <mergeCell ref="D89:D92"/>
    <mergeCell ref="F89:F92"/>
    <mergeCell ref="G89:G92"/>
    <mergeCell ref="D75:D77"/>
    <mergeCell ref="E75:E77"/>
    <mergeCell ref="G75:G77"/>
    <mergeCell ref="D78:D82"/>
    <mergeCell ref="F78:F82"/>
    <mergeCell ref="G78:G82"/>
    <mergeCell ref="B44:B49"/>
    <mergeCell ref="G50:G55"/>
    <mergeCell ref="B56:B63"/>
    <mergeCell ref="C71:C74"/>
    <mergeCell ref="D71:D74"/>
    <mergeCell ref="F71:F74"/>
    <mergeCell ref="G71:G74"/>
    <mergeCell ref="B36:B39"/>
    <mergeCell ref="D36:D39"/>
    <mergeCell ref="F36:F39"/>
    <mergeCell ref="G36:G39"/>
    <mergeCell ref="B40:B41"/>
    <mergeCell ref="C40:C41"/>
    <mergeCell ref="D40:D41"/>
    <mergeCell ref="F40:F41"/>
    <mergeCell ref="G40:G41"/>
    <mergeCell ref="D20:D22"/>
    <mergeCell ref="E20:E22"/>
    <mergeCell ref="G20:G22"/>
    <mergeCell ref="E23:E31"/>
    <mergeCell ref="B32:B34"/>
    <mergeCell ref="C32:C34"/>
    <mergeCell ref="D32:D34"/>
    <mergeCell ref="F32:F34"/>
    <mergeCell ref="G32:G34"/>
    <mergeCell ref="B4:B9"/>
    <mergeCell ref="D4:D9"/>
    <mergeCell ref="E4:E9"/>
    <mergeCell ref="D10:D14"/>
    <mergeCell ref="G10:G14"/>
    <mergeCell ref="C15:C19"/>
    <mergeCell ref="D15:D19"/>
    <mergeCell ref="F15:F19"/>
    <mergeCell ref="G15:G1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pageSetUpPr fitToPage="1"/>
  </sheetPr>
  <dimension ref="A1:WWH36"/>
  <sheetViews>
    <sheetView workbookViewId="0">
      <selection sqref="A1:A18"/>
    </sheetView>
  </sheetViews>
  <sheetFormatPr defaultColWidth="7.140625" defaultRowHeight="15"/>
  <cols>
    <col min="1" max="1" width="7" style="53" customWidth="1"/>
    <col min="2" max="3" width="3.5703125" style="53" customWidth="1"/>
    <col min="4" max="4" width="7.85546875" style="53" customWidth="1"/>
    <col min="5" max="5" width="21.140625" style="53" customWidth="1"/>
    <col min="6" max="6" width="7.140625" style="53"/>
    <col min="7" max="7" width="11.85546875" style="53" customWidth="1"/>
    <col min="8" max="8" width="6.7109375" style="53" customWidth="1"/>
    <col min="9" max="9" width="13.140625" style="53" customWidth="1"/>
    <col min="10" max="10" width="6.85546875" style="53" customWidth="1"/>
    <col min="11" max="11" width="12" style="53" customWidth="1"/>
    <col min="12" max="12" width="6.85546875" style="53" customWidth="1"/>
    <col min="13" max="13" width="12" style="53" customWidth="1"/>
    <col min="14" max="14" width="7" style="53" customWidth="1"/>
    <col min="15" max="15" width="12" style="53" customWidth="1"/>
    <col min="16" max="16" width="16" style="53" customWidth="1"/>
    <col min="17" max="17" width="11.28515625" style="53" customWidth="1"/>
    <col min="18" max="18" width="12.7109375" style="53" customWidth="1"/>
    <col min="19" max="19" width="11.42578125" style="53" customWidth="1"/>
    <col min="20" max="20" width="6.28515625" style="53" customWidth="1"/>
    <col min="21" max="21" width="11.42578125" style="53" customWidth="1"/>
    <col min="22" max="22" width="7.140625" style="53"/>
    <col min="23" max="23" width="11.42578125" style="53" customWidth="1"/>
    <col min="24" max="26" width="7.140625" style="53" hidden="1" customWidth="1"/>
    <col min="27" max="252" width="11.42578125" style="53" customWidth="1"/>
    <col min="253" max="253" width="7" style="53" customWidth="1"/>
    <col min="254" max="255" width="3.5703125" style="53" customWidth="1"/>
    <col min="256" max="256" width="7.85546875" style="53" customWidth="1"/>
    <col min="257" max="257" width="21.140625" style="53" customWidth="1"/>
    <col min="258" max="258" width="7.140625" style="53"/>
    <col min="259" max="259" width="7" style="53" customWidth="1"/>
    <col min="260" max="261" width="3.5703125" style="53" customWidth="1"/>
    <col min="262" max="262" width="7.85546875" style="53" customWidth="1"/>
    <col min="263" max="263" width="21.140625" style="53" customWidth="1"/>
    <col min="264" max="264" width="7.140625" style="53"/>
    <col min="265" max="265" width="11.85546875" style="53" customWidth="1"/>
    <col min="266" max="266" width="6.7109375" style="53" customWidth="1"/>
    <col min="267" max="267" width="13.140625" style="53" customWidth="1"/>
    <col min="268" max="268" width="6.85546875" style="53" customWidth="1"/>
    <col min="269" max="269" width="12" style="53" customWidth="1"/>
    <col min="270" max="270" width="7" style="53" customWidth="1"/>
    <col min="271" max="271" width="12" style="53" customWidth="1"/>
    <col min="272" max="272" width="16" style="53" customWidth="1"/>
    <col min="273" max="273" width="6.85546875" style="53" customWidth="1"/>
    <col min="274" max="274" width="12.7109375" style="53" customWidth="1"/>
    <col min="275" max="275" width="11.42578125" style="53" customWidth="1"/>
    <col min="276" max="276" width="6.28515625" style="53" customWidth="1"/>
    <col min="277" max="277" width="11.42578125" style="53" customWidth="1"/>
    <col min="278" max="278" width="7.140625" style="53"/>
    <col min="279" max="279" width="11.42578125" style="53" customWidth="1"/>
    <col min="280" max="282" width="7.140625" style="53" hidden="1" customWidth="1"/>
    <col min="283" max="508" width="11.42578125" style="53" customWidth="1"/>
    <col min="509" max="509" width="7" style="53" customWidth="1"/>
    <col min="510" max="511" width="3.5703125" style="53" customWidth="1"/>
    <col min="512" max="512" width="7.85546875" style="53" customWidth="1"/>
    <col min="513" max="513" width="21.140625" style="53" customWidth="1"/>
    <col min="514" max="514" width="7.140625" style="53"/>
    <col min="515" max="515" width="7" style="53" customWidth="1"/>
    <col min="516" max="517" width="3.5703125" style="53" customWidth="1"/>
    <col min="518" max="518" width="7.85546875" style="53" customWidth="1"/>
    <col min="519" max="519" width="21.140625" style="53" customWidth="1"/>
    <col min="520" max="520" width="7.140625" style="53"/>
    <col min="521" max="521" width="11.85546875" style="53" customWidth="1"/>
    <col min="522" max="522" width="6.7109375" style="53" customWidth="1"/>
    <col min="523" max="523" width="13.140625" style="53" customWidth="1"/>
    <col min="524" max="524" width="6.85546875" style="53" customWidth="1"/>
    <col min="525" max="525" width="12" style="53" customWidth="1"/>
    <col min="526" max="526" width="7" style="53" customWidth="1"/>
    <col min="527" max="527" width="12" style="53" customWidth="1"/>
    <col min="528" max="528" width="16" style="53" customWidth="1"/>
    <col min="529" max="529" width="6.85546875" style="53" customWidth="1"/>
    <col min="530" max="530" width="12.7109375" style="53" customWidth="1"/>
    <col min="531" max="531" width="11.42578125" style="53" customWidth="1"/>
    <col min="532" max="532" width="6.28515625" style="53" customWidth="1"/>
    <col min="533" max="533" width="11.42578125" style="53" customWidth="1"/>
    <col min="534" max="534" width="7.140625" style="53"/>
    <col min="535" max="535" width="11.42578125" style="53" customWidth="1"/>
    <col min="536" max="538" width="7.140625" style="53" hidden="1" customWidth="1"/>
    <col min="539" max="764" width="11.42578125" style="53" customWidth="1"/>
    <col min="765" max="765" width="7" style="53" customWidth="1"/>
    <col min="766" max="767" width="3.5703125" style="53" customWidth="1"/>
    <col min="768" max="768" width="7.85546875" style="53" customWidth="1"/>
    <col min="769" max="769" width="21.140625" style="53" customWidth="1"/>
    <col min="770" max="770" width="7.140625" style="53"/>
    <col min="771" max="771" width="7" style="53" customWidth="1"/>
    <col min="772" max="773" width="3.5703125" style="53" customWidth="1"/>
    <col min="774" max="774" width="7.85546875" style="53" customWidth="1"/>
    <col min="775" max="775" width="21.140625" style="53" customWidth="1"/>
    <col min="776" max="776" width="7.140625" style="53"/>
    <col min="777" max="777" width="11.85546875" style="53" customWidth="1"/>
    <col min="778" max="778" width="6.7109375" style="53" customWidth="1"/>
    <col min="779" max="779" width="13.140625" style="53" customWidth="1"/>
    <col min="780" max="780" width="6.85546875" style="53" customWidth="1"/>
    <col min="781" max="781" width="12" style="53" customWidth="1"/>
    <col min="782" max="782" width="7" style="53" customWidth="1"/>
    <col min="783" max="783" width="12" style="53" customWidth="1"/>
    <col min="784" max="784" width="16" style="53" customWidth="1"/>
    <col min="785" max="785" width="6.85546875" style="53" customWidth="1"/>
    <col min="786" max="786" width="12.7109375" style="53" customWidth="1"/>
    <col min="787" max="787" width="11.42578125" style="53" customWidth="1"/>
    <col min="788" max="788" width="6.28515625" style="53" customWidth="1"/>
    <col min="789" max="789" width="11.42578125" style="53" customWidth="1"/>
    <col min="790" max="790" width="7.140625" style="53"/>
    <col min="791" max="791" width="11.42578125" style="53" customWidth="1"/>
    <col min="792" max="794" width="7.140625" style="53" hidden="1" customWidth="1"/>
    <col min="795" max="1020" width="11.42578125" style="53" customWidth="1"/>
    <col min="1021" max="1021" width="7" style="53" customWidth="1"/>
    <col min="1022" max="1023" width="3.5703125" style="53" customWidth="1"/>
    <col min="1024" max="1024" width="7.85546875" style="53" customWidth="1"/>
    <col min="1025" max="1025" width="21.140625" style="53" customWidth="1"/>
    <col min="1026" max="1026" width="7.140625" style="53"/>
    <col min="1027" max="1027" width="7" style="53" customWidth="1"/>
    <col min="1028" max="1029" width="3.5703125" style="53" customWidth="1"/>
    <col min="1030" max="1030" width="7.85546875" style="53" customWidth="1"/>
    <col min="1031" max="1031" width="21.140625" style="53" customWidth="1"/>
    <col min="1032" max="1032" width="7.140625" style="53"/>
    <col min="1033" max="1033" width="11.85546875" style="53" customWidth="1"/>
    <col min="1034" max="1034" width="6.7109375" style="53" customWidth="1"/>
    <col min="1035" max="1035" width="13.140625" style="53" customWidth="1"/>
    <col min="1036" max="1036" width="6.85546875" style="53" customWidth="1"/>
    <col min="1037" max="1037" width="12" style="53" customWidth="1"/>
    <col min="1038" max="1038" width="7" style="53" customWidth="1"/>
    <col min="1039" max="1039" width="12" style="53" customWidth="1"/>
    <col min="1040" max="1040" width="16" style="53" customWidth="1"/>
    <col min="1041" max="1041" width="6.85546875" style="53" customWidth="1"/>
    <col min="1042" max="1042" width="12.7109375" style="53" customWidth="1"/>
    <col min="1043" max="1043" width="11.42578125" style="53" customWidth="1"/>
    <col min="1044" max="1044" width="6.28515625" style="53" customWidth="1"/>
    <col min="1045" max="1045" width="11.42578125" style="53" customWidth="1"/>
    <col min="1046" max="1046" width="7.140625" style="53"/>
    <col min="1047" max="1047" width="11.42578125" style="53" customWidth="1"/>
    <col min="1048" max="1050" width="7.140625" style="53" hidden="1" customWidth="1"/>
    <col min="1051" max="1276" width="11.42578125" style="53" customWidth="1"/>
    <col min="1277" max="1277" width="7" style="53" customWidth="1"/>
    <col min="1278" max="1279" width="3.5703125" style="53" customWidth="1"/>
    <col min="1280" max="1280" width="7.85546875" style="53" customWidth="1"/>
    <col min="1281" max="1281" width="21.140625" style="53" customWidth="1"/>
    <col min="1282" max="1282" width="7.140625" style="53"/>
    <col min="1283" max="1283" width="7" style="53" customWidth="1"/>
    <col min="1284" max="1285" width="3.5703125" style="53" customWidth="1"/>
    <col min="1286" max="1286" width="7.85546875" style="53" customWidth="1"/>
    <col min="1287" max="1287" width="21.140625" style="53" customWidth="1"/>
    <col min="1288" max="1288" width="7.140625" style="53"/>
    <col min="1289" max="1289" width="11.85546875" style="53" customWidth="1"/>
    <col min="1290" max="1290" width="6.7109375" style="53" customWidth="1"/>
    <col min="1291" max="1291" width="13.140625" style="53" customWidth="1"/>
    <col min="1292" max="1292" width="6.85546875" style="53" customWidth="1"/>
    <col min="1293" max="1293" width="12" style="53" customWidth="1"/>
    <col min="1294" max="1294" width="7" style="53" customWidth="1"/>
    <col min="1295" max="1295" width="12" style="53" customWidth="1"/>
    <col min="1296" max="1296" width="16" style="53" customWidth="1"/>
    <col min="1297" max="1297" width="6.85546875" style="53" customWidth="1"/>
    <col min="1298" max="1298" width="12.7109375" style="53" customWidth="1"/>
    <col min="1299" max="1299" width="11.42578125" style="53" customWidth="1"/>
    <col min="1300" max="1300" width="6.28515625" style="53" customWidth="1"/>
    <col min="1301" max="1301" width="11.42578125" style="53" customWidth="1"/>
    <col min="1302" max="1302" width="7.140625" style="53"/>
    <col min="1303" max="1303" width="11.42578125" style="53" customWidth="1"/>
    <col min="1304" max="1306" width="7.140625" style="53" hidden="1" customWidth="1"/>
    <col min="1307" max="1532" width="11.42578125" style="53" customWidth="1"/>
    <col min="1533" max="1533" width="7" style="53" customWidth="1"/>
    <col min="1534" max="1535" width="3.5703125" style="53" customWidth="1"/>
    <col min="1536" max="1536" width="7.85546875" style="53" customWidth="1"/>
    <col min="1537" max="1537" width="21.140625" style="53" customWidth="1"/>
    <col min="1538" max="1538" width="7.140625" style="53"/>
    <col min="1539" max="1539" width="7" style="53" customWidth="1"/>
    <col min="1540" max="1541" width="3.5703125" style="53" customWidth="1"/>
    <col min="1542" max="1542" width="7.85546875" style="53" customWidth="1"/>
    <col min="1543" max="1543" width="21.140625" style="53" customWidth="1"/>
    <col min="1544" max="1544" width="7.140625" style="53"/>
    <col min="1545" max="1545" width="11.85546875" style="53" customWidth="1"/>
    <col min="1546" max="1546" width="6.7109375" style="53" customWidth="1"/>
    <col min="1547" max="1547" width="13.140625" style="53" customWidth="1"/>
    <col min="1548" max="1548" width="6.85546875" style="53" customWidth="1"/>
    <col min="1549" max="1549" width="12" style="53" customWidth="1"/>
    <col min="1550" max="1550" width="7" style="53" customWidth="1"/>
    <col min="1551" max="1551" width="12" style="53" customWidth="1"/>
    <col min="1552" max="1552" width="16" style="53" customWidth="1"/>
    <col min="1553" max="1553" width="6.85546875" style="53" customWidth="1"/>
    <col min="1554" max="1554" width="12.7109375" style="53" customWidth="1"/>
    <col min="1555" max="1555" width="11.42578125" style="53" customWidth="1"/>
    <col min="1556" max="1556" width="6.28515625" style="53" customWidth="1"/>
    <col min="1557" max="1557" width="11.42578125" style="53" customWidth="1"/>
    <col min="1558" max="1558" width="7.140625" style="53"/>
    <col min="1559" max="1559" width="11.42578125" style="53" customWidth="1"/>
    <col min="1560" max="1562" width="7.140625" style="53" hidden="1" customWidth="1"/>
    <col min="1563" max="1788" width="11.42578125" style="53" customWidth="1"/>
    <col min="1789" max="1789" width="7" style="53" customWidth="1"/>
    <col min="1790" max="1791" width="3.5703125" style="53" customWidth="1"/>
    <col min="1792" max="1792" width="7.85546875" style="53" customWidth="1"/>
    <col min="1793" max="1793" width="21.140625" style="53" customWidth="1"/>
    <col min="1794" max="1794" width="7.140625" style="53"/>
    <col min="1795" max="1795" width="7" style="53" customWidth="1"/>
    <col min="1796" max="1797" width="3.5703125" style="53" customWidth="1"/>
    <col min="1798" max="1798" width="7.85546875" style="53" customWidth="1"/>
    <col min="1799" max="1799" width="21.140625" style="53" customWidth="1"/>
    <col min="1800" max="1800" width="7.140625" style="53"/>
    <col min="1801" max="1801" width="11.85546875" style="53" customWidth="1"/>
    <col min="1802" max="1802" width="6.7109375" style="53" customWidth="1"/>
    <col min="1803" max="1803" width="13.140625" style="53" customWidth="1"/>
    <col min="1804" max="1804" width="6.85546875" style="53" customWidth="1"/>
    <col min="1805" max="1805" width="12" style="53" customWidth="1"/>
    <col min="1806" max="1806" width="7" style="53" customWidth="1"/>
    <col min="1807" max="1807" width="12" style="53" customWidth="1"/>
    <col min="1808" max="1808" width="16" style="53" customWidth="1"/>
    <col min="1809" max="1809" width="6.85546875" style="53" customWidth="1"/>
    <col min="1810" max="1810" width="12.7109375" style="53" customWidth="1"/>
    <col min="1811" max="1811" width="11.42578125" style="53" customWidth="1"/>
    <col min="1812" max="1812" width="6.28515625" style="53" customWidth="1"/>
    <col min="1813" max="1813" width="11.42578125" style="53" customWidth="1"/>
    <col min="1814" max="1814" width="7.140625" style="53"/>
    <col min="1815" max="1815" width="11.42578125" style="53" customWidth="1"/>
    <col min="1816" max="1818" width="7.140625" style="53" hidden="1" customWidth="1"/>
    <col min="1819" max="2044" width="11.42578125" style="53" customWidth="1"/>
    <col min="2045" max="2045" width="7" style="53" customWidth="1"/>
    <col min="2046" max="2047" width="3.5703125" style="53" customWidth="1"/>
    <col min="2048" max="2048" width="7.85546875" style="53" customWidth="1"/>
    <col min="2049" max="2049" width="21.140625" style="53" customWidth="1"/>
    <col min="2050" max="2050" width="7.140625" style="53"/>
    <col min="2051" max="2051" width="7" style="53" customWidth="1"/>
    <col min="2052" max="2053" width="3.5703125" style="53" customWidth="1"/>
    <col min="2054" max="2054" width="7.85546875" style="53" customWidth="1"/>
    <col min="2055" max="2055" width="21.140625" style="53" customWidth="1"/>
    <col min="2056" max="2056" width="7.140625" style="53"/>
    <col min="2057" max="2057" width="11.85546875" style="53" customWidth="1"/>
    <col min="2058" max="2058" width="6.7109375" style="53" customWidth="1"/>
    <col min="2059" max="2059" width="13.140625" style="53" customWidth="1"/>
    <col min="2060" max="2060" width="6.85546875" style="53" customWidth="1"/>
    <col min="2061" max="2061" width="12" style="53" customWidth="1"/>
    <col min="2062" max="2062" width="7" style="53" customWidth="1"/>
    <col min="2063" max="2063" width="12" style="53" customWidth="1"/>
    <col min="2064" max="2064" width="16" style="53" customWidth="1"/>
    <col min="2065" max="2065" width="6.85546875" style="53" customWidth="1"/>
    <col min="2066" max="2066" width="12.7109375" style="53" customWidth="1"/>
    <col min="2067" max="2067" width="11.42578125" style="53" customWidth="1"/>
    <col min="2068" max="2068" width="6.28515625" style="53" customWidth="1"/>
    <col min="2069" max="2069" width="11.42578125" style="53" customWidth="1"/>
    <col min="2070" max="2070" width="7.140625" style="53"/>
    <col min="2071" max="2071" width="11.42578125" style="53" customWidth="1"/>
    <col min="2072" max="2074" width="7.140625" style="53" hidden="1" customWidth="1"/>
    <col min="2075" max="2300" width="11.42578125" style="53" customWidth="1"/>
    <col min="2301" max="2301" width="7" style="53" customWidth="1"/>
    <col min="2302" max="2303" width="3.5703125" style="53" customWidth="1"/>
    <col min="2304" max="2304" width="7.85546875" style="53" customWidth="1"/>
    <col min="2305" max="2305" width="21.140625" style="53" customWidth="1"/>
    <col min="2306" max="2306" width="7.140625" style="53"/>
    <col min="2307" max="2307" width="7" style="53" customWidth="1"/>
    <col min="2308" max="2309" width="3.5703125" style="53" customWidth="1"/>
    <col min="2310" max="2310" width="7.85546875" style="53" customWidth="1"/>
    <col min="2311" max="2311" width="21.140625" style="53" customWidth="1"/>
    <col min="2312" max="2312" width="7.140625" style="53"/>
    <col min="2313" max="2313" width="11.85546875" style="53" customWidth="1"/>
    <col min="2314" max="2314" width="6.7109375" style="53" customWidth="1"/>
    <col min="2315" max="2315" width="13.140625" style="53" customWidth="1"/>
    <col min="2316" max="2316" width="6.85546875" style="53" customWidth="1"/>
    <col min="2317" max="2317" width="12" style="53" customWidth="1"/>
    <col min="2318" max="2318" width="7" style="53" customWidth="1"/>
    <col min="2319" max="2319" width="12" style="53" customWidth="1"/>
    <col min="2320" max="2320" width="16" style="53" customWidth="1"/>
    <col min="2321" max="2321" width="6.85546875" style="53" customWidth="1"/>
    <col min="2322" max="2322" width="12.7109375" style="53" customWidth="1"/>
    <col min="2323" max="2323" width="11.42578125" style="53" customWidth="1"/>
    <col min="2324" max="2324" width="6.28515625" style="53" customWidth="1"/>
    <col min="2325" max="2325" width="11.42578125" style="53" customWidth="1"/>
    <col min="2326" max="2326" width="7.140625" style="53"/>
    <col min="2327" max="2327" width="11.42578125" style="53" customWidth="1"/>
    <col min="2328" max="2330" width="7.140625" style="53" hidden="1" customWidth="1"/>
    <col min="2331" max="2556" width="11.42578125" style="53" customWidth="1"/>
    <col min="2557" max="2557" width="7" style="53" customWidth="1"/>
    <col min="2558" max="2559" width="3.5703125" style="53" customWidth="1"/>
    <col min="2560" max="2560" width="7.85546875" style="53" customWidth="1"/>
    <col min="2561" max="2561" width="21.140625" style="53" customWidth="1"/>
    <col min="2562" max="2562" width="7.140625" style="53"/>
    <col min="2563" max="2563" width="7" style="53" customWidth="1"/>
    <col min="2564" max="2565" width="3.5703125" style="53" customWidth="1"/>
    <col min="2566" max="2566" width="7.85546875" style="53" customWidth="1"/>
    <col min="2567" max="2567" width="21.140625" style="53" customWidth="1"/>
    <col min="2568" max="2568" width="7.140625" style="53"/>
    <col min="2569" max="2569" width="11.85546875" style="53" customWidth="1"/>
    <col min="2570" max="2570" width="6.7109375" style="53" customWidth="1"/>
    <col min="2571" max="2571" width="13.140625" style="53" customWidth="1"/>
    <col min="2572" max="2572" width="6.85546875" style="53" customWidth="1"/>
    <col min="2573" max="2573" width="12" style="53" customWidth="1"/>
    <col min="2574" max="2574" width="7" style="53" customWidth="1"/>
    <col min="2575" max="2575" width="12" style="53" customWidth="1"/>
    <col min="2576" max="2576" width="16" style="53" customWidth="1"/>
    <col min="2577" max="2577" width="6.85546875" style="53" customWidth="1"/>
    <col min="2578" max="2578" width="12.7109375" style="53" customWidth="1"/>
    <col min="2579" max="2579" width="11.42578125" style="53" customWidth="1"/>
    <col min="2580" max="2580" width="6.28515625" style="53" customWidth="1"/>
    <col min="2581" max="2581" width="11.42578125" style="53" customWidth="1"/>
    <col min="2582" max="2582" width="7.140625" style="53"/>
    <col min="2583" max="2583" width="11.42578125" style="53" customWidth="1"/>
    <col min="2584" max="2586" width="7.140625" style="53" hidden="1" customWidth="1"/>
    <col min="2587" max="2812" width="11.42578125" style="53" customWidth="1"/>
    <col min="2813" max="2813" width="7" style="53" customWidth="1"/>
    <col min="2814" max="2815" width="3.5703125" style="53" customWidth="1"/>
    <col min="2816" max="2816" width="7.85546875" style="53" customWidth="1"/>
    <col min="2817" max="2817" width="21.140625" style="53" customWidth="1"/>
    <col min="2818" max="2818" width="7.140625" style="53"/>
    <col min="2819" max="2819" width="7" style="53" customWidth="1"/>
    <col min="2820" max="2821" width="3.5703125" style="53" customWidth="1"/>
    <col min="2822" max="2822" width="7.85546875" style="53" customWidth="1"/>
    <col min="2823" max="2823" width="21.140625" style="53" customWidth="1"/>
    <col min="2824" max="2824" width="7.140625" style="53"/>
    <col min="2825" max="2825" width="11.85546875" style="53" customWidth="1"/>
    <col min="2826" max="2826" width="6.7109375" style="53" customWidth="1"/>
    <col min="2827" max="2827" width="13.140625" style="53" customWidth="1"/>
    <col min="2828" max="2828" width="6.85546875" style="53" customWidth="1"/>
    <col min="2829" max="2829" width="12" style="53" customWidth="1"/>
    <col min="2830" max="2830" width="7" style="53" customWidth="1"/>
    <col min="2831" max="2831" width="12" style="53" customWidth="1"/>
    <col min="2832" max="2832" width="16" style="53" customWidth="1"/>
    <col min="2833" max="2833" width="6.85546875" style="53" customWidth="1"/>
    <col min="2834" max="2834" width="12.7109375" style="53" customWidth="1"/>
    <col min="2835" max="2835" width="11.42578125" style="53" customWidth="1"/>
    <col min="2836" max="2836" width="6.28515625" style="53" customWidth="1"/>
    <col min="2837" max="2837" width="11.42578125" style="53" customWidth="1"/>
    <col min="2838" max="2838" width="7.140625" style="53"/>
    <col min="2839" max="2839" width="11.42578125" style="53" customWidth="1"/>
    <col min="2840" max="2842" width="7.140625" style="53" hidden="1" customWidth="1"/>
    <col min="2843" max="3068" width="11.42578125" style="53" customWidth="1"/>
    <col min="3069" max="3069" width="7" style="53" customWidth="1"/>
    <col min="3070" max="3071" width="3.5703125" style="53" customWidth="1"/>
    <col min="3072" max="3072" width="7.85546875" style="53" customWidth="1"/>
    <col min="3073" max="3073" width="21.140625" style="53" customWidth="1"/>
    <col min="3074" max="3074" width="7.140625" style="53"/>
    <col min="3075" max="3075" width="7" style="53" customWidth="1"/>
    <col min="3076" max="3077" width="3.5703125" style="53" customWidth="1"/>
    <col min="3078" max="3078" width="7.85546875" style="53" customWidth="1"/>
    <col min="3079" max="3079" width="21.140625" style="53" customWidth="1"/>
    <col min="3080" max="3080" width="7.140625" style="53"/>
    <col min="3081" max="3081" width="11.85546875" style="53" customWidth="1"/>
    <col min="3082" max="3082" width="6.7109375" style="53" customWidth="1"/>
    <col min="3083" max="3083" width="13.140625" style="53" customWidth="1"/>
    <col min="3084" max="3084" width="6.85546875" style="53" customWidth="1"/>
    <col min="3085" max="3085" width="12" style="53" customWidth="1"/>
    <col min="3086" max="3086" width="7" style="53" customWidth="1"/>
    <col min="3087" max="3087" width="12" style="53" customWidth="1"/>
    <col min="3088" max="3088" width="16" style="53" customWidth="1"/>
    <col min="3089" max="3089" width="6.85546875" style="53" customWidth="1"/>
    <col min="3090" max="3090" width="12.7109375" style="53" customWidth="1"/>
    <col min="3091" max="3091" width="11.42578125" style="53" customWidth="1"/>
    <col min="3092" max="3092" width="6.28515625" style="53" customWidth="1"/>
    <col min="3093" max="3093" width="11.42578125" style="53" customWidth="1"/>
    <col min="3094" max="3094" width="7.140625" style="53"/>
    <col min="3095" max="3095" width="11.42578125" style="53" customWidth="1"/>
    <col min="3096" max="3098" width="7.140625" style="53" hidden="1" customWidth="1"/>
    <col min="3099" max="3324" width="11.42578125" style="53" customWidth="1"/>
    <col min="3325" max="3325" width="7" style="53" customWidth="1"/>
    <col min="3326" max="3327" width="3.5703125" style="53" customWidth="1"/>
    <col min="3328" max="3328" width="7.85546875" style="53" customWidth="1"/>
    <col min="3329" max="3329" width="21.140625" style="53" customWidth="1"/>
    <col min="3330" max="3330" width="7.140625" style="53"/>
    <col min="3331" max="3331" width="7" style="53" customWidth="1"/>
    <col min="3332" max="3333" width="3.5703125" style="53" customWidth="1"/>
    <col min="3334" max="3334" width="7.85546875" style="53" customWidth="1"/>
    <col min="3335" max="3335" width="21.140625" style="53" customWidth="1"/>
    <col min="3336" max="3336" width="7.140625" style="53"/>
    <col min="3337" max="3337" width="11.85546875" style="53" customWidth="1"/>
    <col min="3338" max="3338" width="6.7109375" style="53" customWidth="1"/>
    <col min="3339" max="3339" width="13.140625" style="53" customWidth="1"/>
    <col min="3340" max="3340" width="6.85546875" style="53" customWidth="1"/>
    <col min="3341" max="3341" width="12" style="53" customWidth="1"/>
    <col min="3342" max="3342" width="7" style="53" customWidth="1"/>
    <col min="3343" max="3343" width="12" style="53" customWidth="1"/>
    <col min="3344" max="3344" width="16" style="53" customWidth="1"/>
    <col min="3345" max="3345" width="6.85546875" style="53" customWidth="1"/>
    <col min="3346" max="3346" width="12.7109375" style="53" customWidth="1"/>
    <col min="3347" max="3347" width="11.42578125" style="53" customWidth="1"/>
    <col min="3348" max="3348" width="6.28515625" style="53" customWidth="1"/>
    <col min="3349" max="3349" width="11.42578125" style="53" customWidth="1"/>
    <col min="3350" max="3350" width="7.140625" style="53"/>
    <col min="3351" max="3351" width="11.42578125" style="53" customWidth="1"/>
    <col min="3352" max="3354" width="7.140625" style="53" hidden="1" customWidth="1"/>
    <col min="3355" max="3580" width="11.42578125" style="53" customWidth="1"/>
    <col min="3581" max="3581" width="7" style="53" customWidth="1"/>
    <col min="3582" max="3583" width="3.5703125" style="53" customWidth="1"/>
    <col min="3584" max="3584" width="7.85546875" style="53" customWidth="1"/>
    <col min="3585" max="3585" width="21.140625" style="53" customWidth="1"/>
    <col min="3586" max="3586" width="7.140625" style="53"/>
    <col min="3587" max="3587" width="7" style="53" customWidth="1"/>
    <col min="3588" max="3589" width="3.5703125" style="53" customWidth="1"/>
    <col min="3590" max="3590" width="7.85546875" style="53" customWidth="1"/>
    <col min="3591" max="3591" width="21.140625" style="53" customWidth="1"/>
    <col min="3592" max="3592" width="7.140625" style="53"/>
    <col min="3593" max="3593" width="11.85546875" style="53" customWidth="1"/>
    <col min="3594" max="3594" width="6.7109375" style="53" customWidth="1"/>
    <col min="3595" max="3595" width="13.140625" style="53" customWidth="1"/>
    <col min="3596" max="3596" width="6.85546875" style="53" customWidth="1"/>
    <col min="3597" max="3597" width="12" style="53" customWidth="1"/>
    <col min="3598" max="3598" width="7" style="53" customWidth="1"/>
    <col min="3599" max="3599" width="12" style="53" customWidth="1"/>
    <col min="3600" max="3600" width="16" style="53" customWidth="1"/>
    <col min="3601" max="3601" width="6.85546875" style="53" customWidth="1"/>
    <col min="3602" max="3602" width="12.7109375" style="53" customWidth="1"/>
    <col min="3603" max="3603" width="11.42578125" style="53" customWidth="1"/>
    <col min="3604" max="3604" width="6.28515625" style="53" customWidth="1"/>
    <col min="3605" max="3605" width="11.42578125" style="53" customWidth="1"/>
    <col min="3606" max="3606" width="7.140625" style="53"/>
    <col min="3607" max="3607" width="11.42578125" style="53" customWidth="1"/>
    <col min="3608" max="3610" width="7.140625" style="53" hidden="1" customWidth="1"/>
    <col min="3611" max="3836" width="11.42578125" style="53" customWidth="1"/>
    <col min="3837" max="3837" width="7" style="53" customWidth="1"/>
    <col min="3838" max="3839" width="3.5703125" style="53" customWidth="1"/>
    <col min="3840" max="3840" width="7.85546875" style="53" customWidth="1"/>
    <col min="3841" max="3841" width="21.140625" style="53" customWidth="1"/>
    <col min="3842" max="3842" width="7.140625" style="53"/>
    <col min="3843" max="3843" width="7" style="53" customWidth="1"/>
    <col min="3844" max="3845" width="3.5703125" style="53" customWidth="1"/>
    <col min="3846" max="3846" width="7.85546875" style="53" customWidth="1"/>
    <col min="3847" max="3847" width="21.140625" style="53" customWidth="1"/>
    <col min="3848" max="3848" width="7.140625" style="53"/>
    <col min="3849" max="3849" width="11.85546875" style="53" customWidth="1"/>
    <col min="3850" max="3850" width="6.7109375" style="53" customWidth="1"/>
    <col min="3851" max="3851" width="13.140625" style="53" customWidth="1"/>
    <col min="3852" max="3852" width="6.85546875" style="53" customWidth="1"/>
    <col min="3853" max="3853" width="12" style="53" customWidth="1"/>
    <col min="3854" max="3854" width="7" style="53" customWidth="1"/>
    <col min="3855" max="3855" width="12" style="53" customWidth="1"/>
    <col min="3856" max="3856" width="16" style="53" customWidth="1"/>
    <col min="3857" max="3857" width="6.85546875" style="53" customWidth="1"/>
    <col min="3858" max="3858" width="12.7109375" style="53" customWidth="1"/>
    <col min="3859" max="3859" width="11.42578125" style="53" customWidth="1"/>
    <col min="3860" max="3860" width="6.28515625" style="53" customWidth="1"/>
    <col min="3861" max="3861" width="11.42578125" style="53" customWidth="1"/>
    <col min="3862" max="3862" width="7.140625" style="53"/>
    <col min="3863" max="3863" width="11.42578125" style="53" customWidth="1"/>
    <col min="3864" max="3866" width="7.140625" style="53" hidden="1" customWidth="1"/>
    <col min="3867" max="4092" width="11.42578125" style="53" customWidth="1"/>
    <col min="4093" max="4093" width="7" style="53" customWidth="1"/>
    <col min="4094" max="4095" width="3.5703125" style="53" customWidth="1"/>
    <col min="4096" max="4096" width="7.85546875" style="53" customWidth="1"/>
    <col min="4097" max="4097" width="21.140625" style="53" customWidth="1"/>
    <col min="4098" max="4098" width="7.140625" style="53"/>
    <col min="4099" max="4099" width="7" style="53" customWidth="1"/>
    <col min="4100" max="4101" width="3.5703125" style="53" customWidth="1"/>
    <col min="4102" max="4102" width="7.85546875" style="53" customWidth="1"/>
    <col min="4103" max="4103" width="21.140625" style="53" customWidth="1"/>
    <col min="4104" max="4104" width="7.140625" style="53"/>
    <col min="4105" max="4105" width="11.85546875" style="53" customWidth="1"/>
    <col min="4106" max="4106" width="6.7109375" style="53" customWidth="1"/>
    <col min="4107" max="4107" width="13.140625" style="53" customWidth="1"/>
    <col min="4108" max="4108" width="6.85546875" style="53" customWidth="1"/>
    <col min="4109" max="4109" width="12" style="53" customWidth="1"/>
    <col min="4110" max="4110" width="7" style="53" customWidth="1"/>
    <col min="4111" max="4111" width="12" style="53" customWidth="1"/>
    <col min="4112" max="4112" width="16" style="53" customWidth="1"/>
    <col min="4113" max="4113" width="6.85546875" style="53" customWidth="1"/>
    <col min="4114" max="4114" width="12.7109375" style="53" customWidth="1"/>
    <col min="4115" max="4115" width="11.42578125" style="53" customWidth="1"/>
    <col min="4116" max="4116" width="6.28515625" style="53" customWidth="1"/>
    <col min="4117" max="4117" width="11.42578125" style="53" customWidth="1"/>
    <col min="4118" max="4118" width="7.140625" style="53"/>
    <col min="4119" max="4119" width="11.42578125" style="53" customWidth="1"/>
    <col min="4120" max="4122" width="7.140625" style="53" hidden="1" customWidth="1"/>
    <col min="4123" max="4348" width="11.42578125" style="53" customWidth="1"/>
    <col min="4349" max="4349" width="7" style="53" customWidth="1"/>
    <col min="4350" max="4351" width="3.5703125" style="53" customWidth="1"/>
    <col min="4352" max="4352" width="7.85546875" style="53" customWidth="1"/>
    <col min="4353" max="4353" width="21.140625" style="53" customWidth="1"/>
    <col min="4354" max="4354" width="7.140625" style="53"/>
    <col min="4355" max="4355" width="7" style="53" customWidth="1"/>
    <col min="4356" max="4357" width="3.5703125" style="53" customWidth="1"/>
    <col min="4358" max="4358" width="7.85546875" style="53" customWidth="1"/>
    <col min="4359" max="4359" width="21.140625" style="53" customWidth="1"/>
    <col min="4360" max="4360" width="7.140625" style="53"/>
    <col min="4361" max="4361" width="11.85546875" style="53" customWidth="1"/>
    <col min="4362" max="4362" width="6.7109375" style="53" customWidth="1"/>
    <col min="4363" max="4363" width="13.140625" style="53" customWidth="1"/>
    <col min="4364" max="4364" width="6.85546875" style="53" customWidth="1"/>
    <col min="4365" max="4365" width="12" style="53" customWidth="1"/>
    <col min="4366" max="4366" width="7" style="53" customWidth="1"/>
    <col min="4367" max="4367" width="12" style="53" customWidth="1"/>
    <col min="4368" max="4368" width="16" style="53" customWidth="1"/>
    <col min="4369" max="4369" width="6.85546875" style="53" customWidth="1"/>
    <col min="4370" max="4370" width="12.7109375" style="53" customWidth="1"/>
    <col min="4371" max="4371" width="11.42578125" style="53" customWidth="1"/>
    <col min="4372" max="4372" width="6.28515625" style="53" customWidth="1"/>
    <col min="4373" max="4373" width="11.42578125" style="53" customWidth="1"/>
    <col min="4374" max="4374" width="7.140625" style="53"/>
    <col min="4375" max="4375" width="11.42578125" style="53" customWidth="1"/>
    <col min="4376" max="4378" width="7.140625" style="53" hidden="1" customWidth="1"/>
    <col min="4379" max="4604" width="11.42578125" style="53" customWidth="1"/>
    <col min="4605" max="4605" width="7" style="53" customWidth="1"/>
    <col min="4606" max="4607" width="3.5703125" style="53" customWidth="1"/>
    <col min="4608" max="4608" width="7.85546875" style="53" customWidth="1"/>
    <col min="4609" max="4609" width="21.140625" style="53" customWidth="1"/>
    <col min="4610" max="4610" width="7.140625" style="53"/>
    <col min="4611" max="4611" width="7" style="53" customWidth="1"/>
    <col min="4612" max="4613" width="3.5703125" style="53" customWidth="1"/>
    <col min="4614" max="4614" width="7.85546875" style="53" customWidth="1"/>
    <col min="4615" max="4615" width="21.140625" style="53" customWidth="1"/>
    <col min="4616" max="4616" width="7.140625" style="53"/>
    <col min="4617" max="4617" width="11.85546875" style="53" customWidth="1"/>
    <col min="4618" max="4618" width="6.7109375" style="53" customWidth="1"/>
    <col min="4619" max="4619" width="13.140625" style="53" customWidth="1"/>
    <col min="4620" max="4620" width="6.85546875" style="53" customWidth="1"/>
    <col min="4621" max="4621" width="12" style="53" customWidth="1"/>
    <col min="4622" max="4622" width="7" style="53" customWidth="1"/>
    <col min="4623" max="4623" width="12" style="53" customWidth="1"/>
    <col min="4624" max="4624" width="16" style="53" customWidth="1"/>
    <col min="4625" max="4625" width="6.85546875" style="53" customWidth="1"/>
    <col min="4626" max="4626" width="12.7109375" style="53" customWidth="1"/>
    <col min="4627" max="4627" width="11.42578125" style="53" customWidth="1"/>
    <col min="4628" max="4628" width="6.28515625" style="53" customWidth="1"/>
    <col min="4629" max="4629" width="11.42578125" style="53" customWidth="1"/>
    <col min="4630" max="4630" width="7.140625" style="53"/>
    <col min="4631" max="4631" width="11.42578125" style="53" customWidth="1"/>
    <col min="4632" max="4634" width="7.140625" style="53" hidden="1" customWidth="1"/>
    <col min="4635" max="4860" width="11.42578125" style="53" customWidth="1"/>
    <col min="4861" max="4861" width="7" style="53" customWidth="1"/>
    <col min="4862" max="4863" width="3.5703125" style="53" customWidth="1"/>
    <col min="4864" max="4864" width="7.85546875" style="53" customWidth="1"/>
    <col min="4865" max="4865" width="21.140625" style="53" customWidth="1"/>
    <col min="4866" max="4866" width="7.140625" style="53"/>
    <col min="4867" max="4867" width="7" style="53" customWidth="1"/>
    <col min="4868" max="4869" width="3.5703125" style="53" customWidth="1"/>
    <col min="4870" max="4870" width="7.85546875" style="53" customWidth="1"/>
    <col min="4871" max="4871" width="21.140625" style="53" customWidth="1"/>
    <col min="4872" max="4872" width="7.140625" style="53"/>
    <col min="4873" max="4873" width="11.85546875" style="53" customWidth="1"/>
    <col min="4874" max="4874" width="6.7109375" style="53" customWidth="1"/>
    <col min="4875" max="4875" width="13.140625" style="53" customWidth="1"/>
    <col min="4876" max="4876" width="6.85546875" style="53" customWidth="1"/>
    <col min="4877" max="4877" width="12" style="53" customWidth="1"/>
    <col min="4878" max="4878" width="7" style="53" customWidth="1"/>
    <col min="4879" max="4879" width="12" style="53" customWidth="1"/>
    <col min="4880" max="4880" width="16" style="53" customWidth="1"/>
    <col min="4881" max="4881" width="6.85546875" style="53" customWidth="1"/>
    <col min="4882" max="4882" width="12.7109375" style="53" customWidth="1"/>
    <col min="4883" max="4883" width="11.42578125" style="53" customWidth="1"/>
    <col min="4884" max="4884" width="6.28515625" style="53" customWidth="1"/>
    <col min="4885" max="4885" width="11.42578125" style="53" customWidth="1"/>
    <col min="4886" max="4886" width="7.140625" style="53"/>
    <col min="4887" max="4887" width="11.42578125" style="53" customWidth="1"/>
    <col min="4888" max="4890" width="7.140625" style="53" hidden="1" customWidth="1"/>
    <col min="4891" max="5116" width="11.42578125" style="53" customWidth="1"/>
    <col min="5117" max="5117" width="7" style="53" customWidth="1"/>
    <col min="5118" max="5119" width="3.5703125" style="53" customWidth="1"/>
    <col min="5120" max="5120" width="7.85546875" style="53" customWidth="1"/>
    <col min="5121" max="5121" width="21.140625" style="53" customWidth="1"/>
    <col min="5122" max="5122" width="7.140625" style="53"/>
    <col min="5123" max="5123" width="7" style="53" customWidth="1"/>
    <col min="5124" max="5125" width="3.5703125" style="53" customWidth="1"/>
    <col min="5126" max="5126" width="7.85546875" style="53" customWidth="1"/>
    <col min="5127" max="5127" width="21.140625" style="53" customWidth="1"/>
    <col min="5128" max="5128" width="7.140625" style="53"/>
    <col min="5129" max="5129" width="11.85546875" style="53" customWidth="1"/>
    <col min="5130" max="5130" width="6.7109375" style="53" customWidth="1"/>
    <col min="5131" max="5131" width="13.140625" style="53" customWidth="1"/>
    <col min="5132" max="5132" width="6.85546875" style="53" customWidth="1"/>
    <col min="5133" max="5133" width="12" style="53" customWidth="1"/>
    <col min="5134" max="5134" width="7" style="53" customWidth="1"/>
    <col min="5135" max="5135" width="12" style="53" customWidth="1"/>
    <col min="5136" max="5136" width="16" style="53" customWidth="1"/>
    <col min="5137" max="5137" width="6.85546875" style="53" customWidth="1"/>
    <col min="5138" max="5138" width="12.7109375" style="53" customWidth="1"/>
    <col min="5139" max="5139" width="11.42578125" style="53" customWidth="1"/>
    <col min="5140" max="5140" width="6.28515625" style="53" customWidth="1"/>
    <col min="5141" max="5141" width="11.42578125" style="53" customWidth="1"/>
    <col min="5142" max="5142" width="7.140625" style="53"/>
    <col min="5143" max="5143" width="11.42578125" style="53" customWidth="1"/>
    <col min="5144" max="5146" width="7.140625" style="53" hidden="1" customWidth="1"/>
    <col min="5147" max="5372" width="11.42578125" style="53" customWidth="1"/>
    <col min="5373" max="5373" width="7" style="53" customWidth="1"/>
    <col min="5374" max="5375" width="3.5703125" style="53" customWidth="1"/>
    <col min="5376" max="5376" width="7.85546875" style="53" customWidth="1"/>
    <col min="5377" max="5377" width="21.140625" style="53" customWidth="1"/>
    <col min="5378" max="5378" width="7.140625" style="53"/>
    <col min="5379" max="5379" width="7" style="53" customWidth="1"/>
    <col min="5380" max="5381" width="3.5703125" style="53" customWidth="1"/>
    <col min="5382" max="5382" width="7.85546875" style="53" customWidth="1"/>
    <col min="5383" max="5383" width="21.140625" style="53" customWidth="1"/>
    <col min="5384" max="5384" width="7.140625" style="53"/>
    <col min="5385" max="5385" width="11.85546875" style="53" customWidth="1"/>
    <col min="5386" max="5386" width="6.7109375" style="53" customWidth="1"/>
    <col min="5387" max="5387" width="13.140625" style="53" customWidth="1"/>
    <col min="5388" max="5388" width="6.85546875" style="53" customWidth="1"/>
    <col min="5389" max="5389" width="12" style="53" customWidth="1"/>
    <col min="5390" max="5390" width="7" style="53" customWidth="1"/>
    <col min="5391" max="5391" width="12" style="53" customWidth="1"/>
    <col min="5392" max="5392" width="16" style="53" customWidth="1"/>
    <col min="5393" max="5393" width="6.85546875" style="53" customWidth="1"/>
    <col min="5394" max="5394" width="12.7109375" style="53" customWidth="1"/>
    <col min="5395" max="5395" width="11.42578125" style="53" customWidth="1"/>
    <col min="5396" max="5396" width="6.28515625" style="53" customWidth="1"/>
    <col min="5397" max="5397" width="11.42578125" style="53" customWidth="1"/>
    <col min="5398" max="5398" width="7.140625" style="53"/>
    <col min="5399" max="5399" width="11.42578125" style="53" customWidth="1"/>
    <col min="5400" max="5402" width="7.140625" style="53" hidden="1" customWidth="1"/>
    <col min="5403" max="5628" width="11.42578125" style="53" customWidth="1"/>
    <col min="5629" max="5629" width="7" style="53" customWidth="1"/>
    <col min="5630" max="5631" width="3.5703125" style="53" customWidth="1"/>
    <col min="5632" max="5632" width="7.85546875" style="53" customWidth="1"/>
    <col min="5633" max="5633" width="21.140625" style="53" customWidth="1"/>
    <col min="5634" max="5634" width="7.140625" style="53"/>
    <col min="5635" max="5635" width="7" style="53" customWidth="1"/>
    <col min="5636" max="5637" width="3.5703125" style="53" customWidth="1"/>
    <col min="5638" max="5638" width="7.85546875" style="53" customWidth="1"/>
    <col min="5639" max="5639" width="21.140625" style="53" customWidth="1"/>
    <col min="5640" max="5640" width="7.140625" style="53"/>
    <col min="5641" max="5641" width="11.85546875" style="53" customWidth="1"/>
    <col min="5642" max="5642" width="6.7109375" style="53" customWidth="1"/>
    <col min="5643" max="5643" width="13.140625" style="53" customWidth="1"/>
    <col min="5644" max="5644" width="6.85546875" style="53" customWidth="1"/>
    <col min="5645" max="5645" width="12" style="53" customWidth="1"/>
    <col min="5646" max="5646" width="7" style="53" customWidth="1"/>
    <col min="5647" max="5647" width="12" style="53" customWidth="1"/>
    <col min="5648" max="5648" width="16" style="53" customWidth="1"/>
    <col min="5649" max="5649" width="6.85546875" style="53" customWidth="1"/>
    <col min="5650" max="5650" width="12.7109375" style="53" customWidth="1"/>
    <col min="5651" max="5651" width="11.42578125" style="53" customWidth="1"/>
    <col min="5652" max="5652" width="6.28515625" style="53" customWidth="1"/>
    <col min="5653" max="5653" width="11.42578125" style="53" customWidth="1"/>
    <col min="5654" max="5654" width="7.140625" style="53"/>
    <col min="5655" max="5655" width="11.42578125" style="53" customWidth="1"/>
    <col min="5656" max="5658" width="7.140625" style="53" hidden="1" customWidth="1"/>
    <col min="5659" max="5884" width="11.42578125" style="53" customWidth="1"/>
    <col min="5885" max="5885" width="7" style="53" customWidth="1"/>
    <col min="5886" max="5887" width="3.5703125" style="53" customWidth="1"/>
    <col min="5888" max="5888" width="7.85546875" style="53" customWidth="1"/>
    <col min="5889" max="5889" width="21.140625" style="53" customWidth="1"/>
    <col min="5890" max="5890" width="7.140625" style="53"/>
    <col min="5891" max="5891" width="7" style="53" customWidth="1"/>
    <col min="5892" max="5893" width="3.5703125" style="53" customWidth="1"/>
    <col min="5894" max="5894" width="7.85546875" style="53" customWidth="1"/>
    <col min="5895" max="5895" width="21.140625" style="53" customWidth="1"/>
    <col min="5896" max="5896" width="7.140625" style="53"/>
    <col min="5897" max="5897" width="11.85546875" style="53" customWidth="1"/>
    <col min="5898" max="5898" width="6.7109375" style="53" customWidth="1"/>
    <col min="5899" max="5899" width="13.140625" style="53" customWidth="1"/>
    <col min="5900" max="5900" width="6.85546875" style="53" customWidth="1"/>
    <col min="5901" max="5901" width="12" style="53" customWidth="1"/>
    <col min="5902" max="5902" width="7" style="53" customWidth="1"/>
    <col min="5903" max="5903" width="12" style="53" customWidth="1"/>
    <col min="5904" max="5904" width="16" style="53" customWidth="1"/>
    <col min="5905" max="5905" width="6.85546875" style="53" customWidth="1"/>
    <col min="5906" max="5906" width="12.7109375" style="53" customWidth="1"/>
    <col min="5907" max="5907" width="11.42578125" style="53" customWidth="1"/>
    <col min="5908" max="5908" width="6.28515625" style="53" customWidth="1"/>
    <col min="5909" max="5909" width="11.42578125" style="53" customWidth="1"/>
    <col min="5910" max="5910" width="7.140625" style="53"/>
    <col min="5911" max="5911" width="11.42578125" style="53" customWidth="1"/>
    <col min="5912" max="5914" width="7.140625" style="53" hidden="1" customWidth="1"/>
    <col min="5915" max="6140" width="11.42578125" style="53" customWidth="1"/>
    <col min="6141" max="6141" width="7" style="53" customWidth="1"/>
    <col min="6142" max="6143" width="3.5703125" style="53" customWidth="1"/>
    <col min="6144" max="6144" width="7.85546875" style="53" customWidth="1"/>
    <col min="6145" max="6145" width="21.140625" style="53" customWidth="1"/>
    <col min="6146" max="6146" width="7.140625" style="53"/>
    <col min="6147" max="6147" width="7" style="53" customWidth="1"/>
    <col min="6148" max="6149" width="3.5703125" style="53" customWidth="1"/>
    <col min="6150" max="6150" width="7.85546875" style="53" customWidth="1"/>
    <col min="6151" max="6151" width="21.140625" style="53" customWidth="1"/>
    <col min="6152" max="6152" width="7.140625" style="53"/>
    <col min="6153" max="6153" width="11.85546875" style="53" customWidth="1"/>
    <col min="6154" max="6154" width="6.7109375" style="53" customWidth="1"/>
    <col min="6155" max="6155" width="13.140625" style="53" customWidth="1"/>
    <col min="6156" max="6156" width="6.85546875" style="53" customWidth="1"/>
    <col min="6157" max="6157" width="12" style="53" customWidth="1"/>
    <col min="6158" max="6158" width="7" style="53" customWidth="1"/>
    <col min="6159" max="6159" width="12" style="53" customWidth="1"/>
    <col min="6160" max="6160" width="16" style="53" customWidth="1"/>
    <col min="6161" max="6161" width="6.85546875" style="53" customWidth="1"/>
    <col min="6162" max="6162" width="12.7109375" style="53" customWidth="1"/>
    <col min="6163" max="6163" width="11.42578125" style="53" customWidth="1"/>
    <col min="6164" max="6164" width="6.28515625" style="53" customWidth="1"/>
    <col min="6165" max="6165" width="11.42578125" style="53" customWidth="1"/>
    <col min="6166" max="6166" width="7.140625" style="53"/>
    <col min="6167" max="6167" width="11.42578125" style="53" customWidth="1"/>
    <col min="6168" max="6170" width="7.140625" style="53" hidden="1" customWidth="1"/>
    <col min="6171" max="6396" width="11.42578125" style="53" customWidth="1"/>
    <col min="6397" max="6397" width="7" style="53" customWidth="1"/>
    <col min="6398" max="6399" width="3.5703125" style="53" customWidth="1"/>
    <col min="6400" max="6400" width="7.85546875" style="53" customWidth="1"/>
    <col min="6401" max="6401" width="21.140625" style="53" customWidth="1"/>
    <col min="6402" max="6402" width="7.140625" style="53"/>
    <col min="6403" max="6403" width="7" style="53" customWidth="1"/>
    <col min="6404" max="6405" width="3.5703125" style="53" customWidth="1"/>
    <col min="6406" max="6406" width="7.85546875" style="53" customWidth="1"/>
    <col min="6407" max="6407" width="21.140625" style="53" customWidth="1"/>
    <col min="6408" max="6408" width="7.140625" style="53"/>
    <col min="6409" max="6409" width="11.85546875" style="53" customWidth="1"/>
    <col min="6410" max="6410" width="6.7109375" style="53" customWidth="1"/>
    <col min="6411" max="6411" width="13.140625" style="53" customWidth="1"/>
    <col min="6412" max="6412" width="6.85546875" style="53" customWidth="1"/>
    <col min="6413" max="6413" width="12" style="53" customWidth="1"/>
    <col min="6414" max="6414" width="7" style="53" customWidth="1"/>
    <col min="6415" max="6415" width="12" style="53" customWidth="1"/>
    <col min="6416" max="6416" width="16" style="53" customWidth="1"/>
    <col min="6417" max="6417" width="6.85546875" style="53" customWidth="1"/>
    <col min="6418" max="6418" width="12.7109375" style="53" customWidth="1"/>
    <col min="6419" max="6419" width="11.42578125" style="53" customWidth="1"/>
    <col min="6420" max="6420" width="6.28515625" style="53" customWidth="1"/>
    <col min="6421" max="6421" width="11.42578125" style="53" customWidth="1"/>
    <col min="6422" max="6422" width="7.140625" style="53"/>
    <col min="6423" max="6423" width="11.42578125" style="53" customWidth="1"/>
    <col min="6424" max="6426" width="7.140625" style="53" hidden="1" customWidth="1"/>
    <col min="6427" max="6652" width="11.42578125" style="53" customWidth="1"/>
    <col min="6653" max="6653" width="7" style="53" customWidth="1"/>
    <col min="6654" max="6655" width="3.5703125" style="53" customWidth="1"/>
    <col min="6656" max="6656" width="7.85546875" style="53" customWidth="1"/>
    <col min="6657" max="6657" width="21.140625" style="53" customWidth="1"/>
    <col min="6658" max="6658" width="7.140625" style="53"/>
    <col min="6659" max="6659" width="7" style="53" customWidth="1"/>
    <col min="6660" max="6661" width="3.5703125" style="53" customWidth="1"/>
    <col min="6662" max="6662" width="7.85546875" style="53" customWidth="1"/>
    <col min="6663" max="6663" width="21.140625" style="53" customWidth="1"/>
    <col min="6664" max="6664" width="7.140625" style="53"/>
    <col min="6665" max="6665" width="11.85546875" style="53" customWidth="1"/>
    <col min="6666" max="6666" width="6.7109375" style="53" customWidth="1"/>
    <col min="6667" max="6667" width="13.140625" style="53" customWidth="1"/>
    <col min="6668" max="6668" width="6.85546875" style="53" customWidth="1"/>
    <col min="6669" max="6669" width="12" style="53" customWidth="1"/>
    <col min="6670" max="6670" width="7" style="53" customWidth="1"/>
    <col min="6671" max="6671" width="12" style="53" customWidth="1"/>
    <col min="6672" max="6672" width="16" style="53" customWidth="1"/>
    <col min="6673" max="6673" width="6.85546875" style="53" customWidth="1"/>
    <col min="6674" max="6674" width="12.7109375" style="53" customWidth="1"/>
    <col min="6675" max="6675" width="11.42578125" style="53" customWidth="1"/>
    <col min="6676" max="6676" width="6.28515625" style="53" customWidth="1"/>
    <col min="6677" max="6677" width="11.42578125" style="53" customWidth="1"/>
    <col min="6678" max="6678" width="7.140625" style="53"/>
    <col min="6679" max="6679" width="11.42578125" style="53" customWidth="1"/>
    <col min="6680" max="6682" width="7.140625" style="53" hidden="1" customWidth="1"/>
    <col min="6683" max="6908" width="11.42578125" style="53" customWidth="1"/>
    <col min="6909" max="6909" width="7" style="53" customWidth="1"/>
    <col min="6910" max="6911" width="3.5703125" style="53" customWidth="1"/>
    <col min="6912" max="6912" width="7.85546875" style="53" customWidth="1"/>
    <col min="6913" max="6913" width="21.140625" style="53" customWidth="1"/>
    <col min="6914" max="6914" width="7.140625" style="53"/>
    <col min="6915" max="6915" width="7" style="53" customWidth="1"/>
    <col min="6916" max="6917" width="3.5703125" style="53" customWidth="1"/>
    <col min="6918" max="6918" width="7.85546875" style="53" customWidth="1"/>
    <col min="6919" max="6919" width="21.140625" style="53" customWidth="1"/>
    <col min="6920" max="6920" width="7.140625" style="53"/>
    <col min="6921" max="6921" width="11.85546875" style="53" customWidth="1"/>
    <col min="6922" max="6922" width="6.7109375" style="53" customWidth="1"/>
    <col min="6923" max="6923" width="13.140625" style="53" customWidth="1"/>
    <col min="6924" max="6924" width="6.85546875" style="53" customWidth="1"/>
    <col min="6925" max="6925" width="12" style="53" customWidth="1"/>
    <col min="6926" max="6926" width="7" style="53" customWidth="1"/>
    <col min="6927" max="6927" width="12" style="53" customWidth="1"/>
    <col min="6928" max="6928" width="16" style="53" customWidth="1"/>
    <col min="6929" max="6929" width="6.85546875" style="53" customWidth="1"/>
    <col min="6930" max="6930" width="12.7109375" style="53" customWidth="1"/>
    <col min="6931" max="6931" width="11.42578125" style="53" customWidth="1"/>
    <col min="6932" max="6932" width="6.28515625" style="53" customWidth="1"/>
    <col min="6933" max="6933" width="11.42578125" style="53" customWidth="1"/>
    <col min="6934" max="6934" width="7.140625" style="53"/>
    <col min="6935" max="6935" width="11.42578125" style="53" customWidth="1"/>
    <col min="6936" max="6938" width="7.140625" style="53" hidden="1" customWidth="1"/>
    <col min="6939" max="7164" width="11.42578125" style="53" customWidth="1"/>
    <col min="7165" max="7165" width="7" style="53" customWidth="1"/>
    <col min="7166" max="7167" width="3.5703125" style="53" customWidth="1"/>
    <col min="7168" max="7168" width="7.85546875" style="53" customWidth="1"/>
    <col min="7169" max="7169" width="21.140625" style="53" customWidth="1"/>
    <col min="7170" max="7170" width="7.140625" style="53"/>
    <col min="7171" max="7171" width="7" style="53" customWidth="1"/>
    <col min="7172" max="7173" width="3.5703125" style="53" customWidth="1"/>
    <col min="7174" max="7174" width="7.85546875" style="53" customWidth="1"/>
    <col min="7175" max="7175" width="21.140625" style="53" customWidth="1"/>
    <col min="7176" max="7176" width="7.140625" style="53"/>
    <col min="7177" max="7177" width="11.85546875" style="53" customWidth="1"/>
    <col min="7178" max="7178" width="6.7109375" style="53" customWidth="1"/>
    <col min="7179" max="7179" width="13.140625" style="53" customWidth="1"/>
    <col min="7180" max="7180" width="6.85546875" style="53" customWidth="1"/>
    <col min="7181" max="7181" width="12" style="53" customWidth="1"/>
    <col min="7182" max="7182" width="7" style="53" customWidth="1"/>
    <col min="7183" max="7183" width="12" style="53" customWidth="1"/>
    <col min="7184" max="7184" width="16" style="53" customWidth="1"/>
    <col min="7185" max="7185" width="6.85546875" style="53" customWidth="1"/>
    <col min="7186" max="7186" width="12.7109375" style="53" customWidth="1"/>
    <col min="7187" max="7187" width="11.42578125" style="53" customWidth="1"/>
    <col min="7188" max="7188" width="6.28515625" style="53" customWidth="1"/>
    <col min="7189" max="7189" width="11.42578125" style="53" customWidth="1"/>
    <col min="7190" max="7190" width="7.140625" style="53"/>
    <col min="7191" max="7191" width="11.42578125" style="53" customWidth="1"/>
    <col min="7192" max="7194" width="7.140625" style="53" hidden="1" customWidth="1"/>
    <col min="7195" max="7420" width="11.42578125" style="53" customWidth="1"/>
    <col min="7421" max="7421" width="7" style="53" customWidth="1"/>
    <col min="7422" max="7423" width="3.5703125" style="53" customWidth="1"/>
    <col min="7424" max="7424" width="7.85546875" style="53" customWidth="1"/>
    <col min="7425" max="7425" width="21.140625" style="53" customWidth="1"/>
    <col min="7426" max="7426" width="7.140625" style="53"/>
    <col min="7427" max="7427" width="7" style="53" customWidth="1"/>
    <col min="7428" max="7429" width="3.5703125" style="53" customWidth="1"/>
    <col min="7430" max="7430" width="7.85546875" style="53" customWidth="1"/>
    <col min="7431" max="7431" width="21.140625" style="53" customWidth="1"/>
    <col min="7432" max="7432" width="7.140625" style="53"/>
    <col min="7433" max="7433" width="11.85546875" style="53" customWidth="1"/>
    <col min="7434" max="7434" width="6.7109375" style="53" customWidth="1"/>
    <col min="7435" max="7435" width="13.140625" style="53" customWidth="1"/>
    <col min="7436" max="7436" width="6.85546875" style="53" customWidth="1"/>
    <col min="7437" max="7437" width="12" style="53" customWidth="1"/>
    <col min="7438" max="7438" width="7" style="53" customWidth="1"/>
    <col min="7439" max="7439" width="12" style="53" customWidth="1"/>
    <col min="7440" max="7440" width="16" style="53" customWidth="1"/>
    <col min="7441" max="7441" width="6.85546875" style="53" customWidth="1"/>
    <col min="7442" max="7442" width="12.7109375" style="53" customWidth="1"/>
    <col min="7443" max="7443" width="11.42578125" style="53" customWidth="1"/>
    <col min="7444" max="7444" width="6.28515625" style="53" customWidth="1"/>
    <col min="7445" max="7445" width="11.42578125" style="53" customWidth="1"/>
    <col min="7446" max="7446" width="7.140625" style="53"/>
    <col min="7447" max="7447" width="11.42578125" style="53" customWidth="1"/>
    <col min="7448" max="7450" width="7.140625" style="53" hidden="1" customWidth="1"/>
    <col min="7451" max="7676" width="11.42578125" style="53" customWidth="1"/>
    <col min="7677" max="7677" width="7" style="53" customWidth="1"/>
    <col min="7678" max="7679" width="3.5703125" style="53" customWidth="1"/>
    <col min="7680" max="7680" width="7.85546875" style="53" customWidth="1"/>
    <col min="7681" max="7681" width="21.140625" style="53" customWidth="1"/>
    <col min="7682" max="7682" width="7.140625" style="53"/>
    <col min="7683" max="7683" width="7" style="53" customWidth="1"/>
    <col min="7684" max="7685" width="3.5703125" style="53" customWidth="1"/>
    <col min="7686" max="7686" width="7.85546875" style="53" customWidth="1"/>
    <col min="7687" max="7687" width="21.140625" style="53" customWidth="1"/>
    <col min="7688" max="7688" width="7.140625" style="53"/>
    <col min="7689" max="7689" width="11.85546875" style="53" customWidth="1"/>
    <col min="7690" max="7690" width="6.7109375" style="53" customWidth="1"/>
    <col min="7691" max="7691" width="13.140625" style="53" customWidth="1"/>
    <col min="7692" max="7692" width="6.85546875" style="53" customWidth="1"/>
    <col min="7693" max="7693" width="12" style="53" customWidth="1"/>
    <col min="7694" max="7694" width="7" style="53" customWidth="1"/>
    <col min="7695" max="7695" width="12" style="53" customWidth="1"/>
    <col min="7696" max="7696" width="16" style="53" customWidth="1"/>
    <col min="7697" max="7697" width="6.85546875" style="53" customWidth="1"/>
    <col min="7698" max="7698" width="12.7109375" style="53" customWidth="1"/>
    <col min="7699" max="7699" width="11.42578125" style="53" customWidth="1"/>
    <col min="7700" max="7700" width="6.28515625" style="53" customWidth="1"/>
    <col min="7701" max="7701" width="11.42578125" style="53" customWidth="1"/>
    <col min="7702" max="7702" width="7.140625" style="53"/>
    <col min="7703" max="7703" width="11.42578125" style="53" customWidth="1"/>
    <col min="7704" max="7706" width="7.140625" style="53" hidden="1" customWidth="1"/>
    <col min="7707" max="7932" width="11.42578125" style="53" customWidth="1"/>
    <col min="7933" max="7933" width="7" style="53" customWidth="1"/>
    <col min="7934" max="7935" width="3.5703125" style="53" customWidth="1"/>
    <col min="7936" max="7936" width="7.85546875" style="53" customWidth="1"/>
    <col min="7937" max="7937" width="21.140625" style="53" customWidth="1"/>
    <col min="7938" max="7938" width="7.140625" style="53"/>
    <col min="7939" max="7939" width="7" style="53" customWidth="1"/>
    <col min="7940" max="7941" width="3.5703125" style="53" customWidth="1"/>
    <col min="7942" max="7942" width="7.85546875" style="53" customWidth="1"/>
    <col min="7943" max="7943" width="21.140625" style="53" customWidth="1"/>
    <col min="7944" max="7944" width="7.140625" style="53"/>
    <col min="7945" max="7945" width="11.85546875" style="53" customWidth="1"/>
    <col min="7946" max="7946" width="6.7109375" style="53" customWidth="1"/>
    <col min="7947" max="7947" width="13.140625" style="53" customWidth="1"/>
    <col min="7948" max="7948" width="6.85546875" style="53" customWidth="1"/>
    <col min="7949" max="7949" width="12" style="53" customWidth="1"/>
    <col min="7950" max="7950" width="7" style="53" customWidth="1"/>
    <col min="7951" max="7951" width="12" style="53" customWidth="1"/>
    <col min="7952" max="7952" width="16" style="53" customWidth="1"/>
    <col min="7953" max="7953" width="6.85546875" style="53" customWidth="1"/>
    <col min="7954" max="7954" width="12.7109375" style="53" customWidth="1"/>
    <col min="7955" max="7955" width="11.42578125" style="53" customWidth="1"/>
    <col min="7956" max="7956" width="6.28515625" style="53" customWidth="1"/>
    <col min="7957" max="7957" width="11.42578125" style="53" customWidth="1"/>
    <col min="7958" max="7958" width="7.140625" style="53"/>
    <col min="7959" max="7959" width="11.42578125" style="53" customWidth="1"/>
    <col min="7960" max="7962" width="7.140625" style="53" hidden="1" customWidth="1"/>
    <col min="7963" max="8188" width="11.42578125" style="53" customWidth="1"/>
    <col min="8189" max="8189" width="7" style="53" customWidth="1"/>
    <col min="8190" max="8191" width="3.5703125" style="53" customWidth="1"/>
    <col min="8192" max="8192" width="7.85546875" style="53" customWidth="1"/>
    <col min="8193" max="8193" width="21.140625" style="53" customWidth="1"/>
    <col min="8194" max="8194" width="7.140625" style="53"/>
    <col min="8195" max="8195" width="7" style="53" customWidth="1"/>
    <col min="8196" max="8197" width="3.5703125" style="53" customWidth="1"/>
    <col min="8198" max="8198" width="7.85546875" style="53" customWidth="1"/>
    <col min="8199" max="8199" width="21.140625" style="53" customWidth="1"/>
    <col min="8200" max="8200" width="7.140625" style="53"/>
    <col min="8201" max="8201" width="11.85546875" style="53" customWidth="1"/>
    <col min="8202" max="8202" width="6.7109375" style="53" customWidth="1"/>
    <col min="8203" max="8203" width="13.140625" style="53" customWidth="1"/>
    <col min="8204" max="8204" width="6.85546875" style="53" customWidth="1"/>
    <col min="8205" max="8205" width="12" style="53" customWidth="1"/>
    <col min="8206" max="8206" width="7" style="53" customWidth="1"/>
    <col min="8207" max="8207" width="12" style="53" customWidth="1"/>
    <col min="8208" max="8208" width="16" style="53" customWidth="1"/>
    <col min="8209" max="8209" width="6.85546875" style="53" customWidth="1"/>
    <col min="8210" max="8210" width="12.7109375" style="53" customWidth="1"/>
    <col min="8211" max="8211" width="11.42578125" style="53" customWidth="1"/>
    <col min="8212" max="8212" width="6.28515625" style="53" customWidth="1"/>
    <col min="8213" max="8213" width="11.42578125" style="53" customWidth="1"/>
    <col min="8214" max="8214" width="7.140625" style="53"/>
    <col min="8215" max="8215" width="11.42578125" style="53" customWidth="1"/>
    <col min="8216" max="8218" width="7.140625" style="53" hidden="1" customWidth="1"/>
    <col min="8219" max="8444" width="11.42578125" style="53" customWidth="1"/>
    <col min="8445" max="8445" width="7" style="53" customWidth="1"/>
    <col min="8446" max="8447" width="3.5703125" style="53" customWidth="1"/>
    <col min="8448" max="8448" width="7.85546875" style="53" customWidth="1"/>
    <col min="8449" max="8449" width="21.140625" style="53" customWidth="1"/>
    <col min="8450" max="8450" width="7.140625" style="53"/>
    <col min="8451" max="8451" width="7" style="53" customWidth="1"/>
    <col min="8452" max="8453" width="3.5703125" style="53" customWidth="1"/>
    <col min="8454" max="8454" width="7.85546875" style="53" customWidth="1"/>
    <col min="8455" max="8455" width="21.140625" style="53" customWidth="1"/>
    <col min="8456" max="8456" width="7.140625" style="53"/>
    <col min="8457" max="8457" width="11.85546875" style="53" customWidth="1"/>
    <col min="8458" max="8458" width="6.7109375" style="53" customWidth="1"/>
    <col min="8459" max="8459" width="13.140625" style="53" customWidth="1"/>
    <col min="8460" max="8460" width="6.85546875" style="53" customWidth="1"/>
    <col min="8461" max="8461" width="12" style="53" customWidth="1"/>
    <col min="8462" max="8462" width="7" style="53" customWidth="1"/>
    <col min="8463" max="8463" width="12" style="53" customWidth="1"/>
    <col min="8464" max="8464" width="16" style="53" customWidth="1"/>
    <col min="8465" max="8465" width="6.85546875" style="53" customWidth="1"/>
    <col min="8466" max="8466" width="12.7109375" style="53" customWidth="1"/>
    <col min="8467" max="8467" width="11.42578125" style="53" customWidth="1"/>
    <col min="8468" max="8468" width="6.28515625" style="53" customWidth="1"/>
    <col min="8469" max="8469" width="11.42578125" style="53" customWidth="1"/>
    <col min="8470" max="8470" width="7.140625" style="53"/>
    <col min="8471" max="8471" width="11.42578125" style="53" customWidth="1"/>
    <col min="8472" max="8474" width="7.140625" style="53" hidden="1" customWidth="1"/>
    <col min="8475" max="8700" width="11.42578125" style="53" customWidth="1"/>
    <col min="8701" max="8701" width="7" style="53" customWidth="1"/>
    <col min="8702" max="8703" width="3.5703125" style="53" customWidth="1"/>
    <col min="8704" max="8704" width="7.85546875" style="53" customWidth="1"/>
    <col min="8705" max="8705" width="21.140625" style="53" customWidth="1"/>
    <col min="8706" max="8706" width="7.140625" style="53"/>
    <col min="8707" max="8707" width="7" style="53" customWidth="1"/>
    <col min="8708" max="8709" width="3.5703125" style="53" customWidth="1"/>
    <col min="8710" max="8710" width="7.85546875" style="53" customWidth="1"/>
    <col min="8711" max="8711" width="21.140625" style="53" customWidth="1"/>
    <col min="8712" max="8712" width="7.140625" style="53"/>
    <col min="8713" max="8713" width="11.85546875" style="53" customWidth="1"/>
    <col min="8714" max="8714" width="6.7109375" style="53" customWidth="1"/>
    <col min="8715" max="8715" width="13.140625" style="53" customWidth="1"/>
    <col min="8716" max="8716" width="6.85546875" style="53" customWidth="1"/>
    <col min="8717" max="8717" width="12" style="53" customWidth="1"/>
    <col min="8718" max="8718" width="7" style="53" customWidth="1"/>
    <col min="8719" max="8719" width="12" style="53" customWidth="1"/>
    <col min="8720" max="8720" width="16" style="53" customWidth="1"/>
    <col min="8721" max="8721" width="6.85546875" style="53" customWidth="1"/>
    <col min="8722" max="8722" width="12.7109375" style="53" customWidth="1"/>
    <col min="8723" max="8723" width="11.42578125" style="53" customWidth="1"/>
    <col min="8724" max="8724" width="6.28515625" style="53" customWidth="1"/>
    <col min="8725" max="8725" width="11.42578125" style="53" customWidth="1"/>
    <col min="8726" max="8726" width="7.140625" style="53"/>
    <col min="8727" max="8727" width="11.42578125" style="53" customWidth="1"/>
    <col min="8728" max="8730" width="7.140625" style="53" hidden="1" customWidth="1"/>
    <col min="8731" max="8956" width="11.42578125" style="53" customWidth="1"/>
    <col min="8957" max="8957" width="7" style="53" customWidth="1"/>
    <col min="8958" max="8959" width="3.5703125" style="53" customWidth="1"/>
    <col min="8960" max="8960" width="7.85546875" style="53" customWidth="1"/>
    <col min="8961" max="8961" width="21.140625" style="53" customWidth="1"/>
    <col min="8962" max="8962" width="7.140625" style="53"/>
    <col min="8963" max="8963" width="7" style="53" customWidth="1"/>
    <col min="8964" max="8965" width="3.5703125" style="53" customWidth="1"/>
    <col min="8966" max="8966" width="7.85546875" style="53" customWidth="1"/>
    <col min="8967" max="8967" width="21.140625" style="53" customWidth="1"/>
    <col min="8968" max="8968" width="7.140625" style="53"/>
    <col min="8969" max="8969" width="11.85546875" style="53" customWidth="1"/>
    <col min="8970" max="8970" width="6.7109375" style="53" customWidth="1"/>
    <col min="8971" max="8971" width="13.140625" style="53" customWidth="1"/>
    <col min="8972" max="8972" width="6.85546875" style="53" customWidth="1"/>
    <col min="8973" max="8973" width="12" style="53" customWidth="1"/>
    <col min="8974" max="8974" width="7" style="53" customWidth="1"/>
    <col min="8975" max="8975" width="12" style="53" customWidth="1"/>
    <col min="8976" max="8976" width="16" style="53" customWidth="1"/>
    <col min="8977" max="8977" width="6.85546875" style="53" customWidth="1"/>
    <col min="8978" max="8978" width="12.7109375" style="53" customWidth="1"/>
    <col min="8979" max="8979" width="11.42578125" style="53" customWidth="1"/>
    <col min="8980" max="8980" width="6.28515625" style="53" customWidth="1"/>
    <col min="8981" max="8981" width="11.42578125" style="53" customWidth="1"/>
    <col min="8982" max="8982" width="7.140625" style="53"/>
    <col min="8983" max="8983" width="11.42578125" style="53" customWidth="1"/>
    <col min="8984" max="8986" width="7.140625" style="53" hidden="1" customWidth="1"/>
    <col min="8987" max="9212" width="11.42578125" style="53" customWidth="1"/>
    <col min="9213" max="9213" width="7" style="53" customWidth="1"/>
    <col min="9214" max="9215" width="3.5703125" style="53" customWidth="1"/>
    <col min="9216" max="9216" width="7.85546875" style="53" customWidth="1"/>
    <col min="9217" max="9217" width="21.140625" style="53" customWidth="1"/>
    <col min="9218" max="9218" width="7.140625" style="53"/>
    <col min="9219" max="9219" width="7" style="53" customWidth="1"/>
    <col min="9220" max="9221" width="3.5703125" style="53" customWidth="1"/>
    <col min="9222" max="9222" width="7.85546875" style="53" customWidth="1"/>
    <col min="9223" max="9223" width="21.140625" style="53" customWidth="1"/>
    <col min="9224" max="9224" width="7.140625" style="53"/>
    <col min="9225" max="9225" width="11.85546875" style="53" customWidth="1"/>
    <col min="9226" max="9226" width="6.7109375" style="53" customWidth="1"/>
    <col min="9227" max="9227" width="13.140625" style="53" customWidth="1"/>
    <col min="9228" max="9228" width="6.85546875" style="53" customWidth="1"/>
    <col min="9229" max="9229" width="12" style="53" customWidth="1"/>
    <col min="9230" max="9230" width="7" style="53" customWidth="1"/>
    <col min="9231" max="9231" width="12" style="53" customWidth="1"/>
    <col min="9232" max="9232" width="16" style="53" customWidth="1"/>
    <col min="9233" max="9233" width="6.85546875" style="53" customWidth="1"/>
    <col min="9234" max="9234" width="12.7109375" style="53" customWidth="1"/>
    <col min="9235" max="9235" width="11.42578125" style="53" customWidth="1"/>
    <col min="9236" max="9236" width="6.28515625" style="53" customWidth="1"/>
    <col min="9237" max="9237" width="11.42578125" style="53" customWidth="1"/>
    <col min="9238" max="9238" width="7.140625" style="53"/>
    <col min="9239" max="9239" width="11.42578125" style="53" customWidth="1"/>
    <col min="9240" max="9242" width="7.140625" style="53" hidden="1" customWidth="1"/>
    <col min="9243" max="9468" width="11.42578125" style="53" customWidth="1"/>
    <col min="9469" max="9469" width="7" style="53" customWidth="1"/>
    <col min="9470" max="9471" width="3.5703125" style="53" customWidth="1"/>
    <col min="9472" max="9472" width="7.85546875" style="53" customWidth="1"/>
    <col min="9473" max="9473" width="21.140625" style="53" customWidth="1"/>
    <col min="9474" max="9474" width="7.140625" style="53"/>
    <col min="9475" max="9475" width="7" style="53" customWidth="1"/>
    <col min="9476" max="9477" width="3.5703125" style="53" customWidth="1"/>
    <col min="9478" max="9478" width="7.85546875" style="53" customWidth="1"/>
    <col min="9479" max="9479" width="21.140625" style="53" customWidth="1"/>
    <col min="9480" max="9480" width="7.140625" style="53"/>
    <col min="9481" max="9481" width="11.85546875" style="53" customWidth="1"/>
    <col min="9482" max="9482" width="6.7109375" style="53" customWidth="1"/>
    <col min="9483" max="9483" width="13.140625" style="53" customWidth="1"/>
    <col min="9484" max="9484" width="6.85546875" style="53" customWidth="1"/>
    <col min="9485" max="9485" width="12" style="53" customWidth="1"/>
    <col min="9486" max="9486" width="7" style="53" customWidth="1"/>
    <col min="9487" max="9487" width="12" style="53" customWidth="1"/>
    <col min="9488" max="9488" width="16" style="53" customWidth="1"/>
    <col min="9489" max="9489" width="6.85546875" style="53" customWidth="1"/>
    <col min="9490" max="9490" width="12.7109375" style="53" customWidth="1"/>
    <col min="9491" max="9491" width="11.42578125" style="53" customWidth="1"/>
    <col min="9492" max="9492" width="6.28515625" style="53" customWidth="1"/>
    <col min="9493" max="9493" width="11.42578125" style="53" customWidth="1"/>
    <col min="9494" max="9494" width="7.140625" style="53"/>
    <col min="9495" max="9495" width="11.42578125" style="53" customWidth="1"/>
    <col min="9496" max="9498" width="7.140625" style="53" hidden="1" customWidth="1"/>
    <col min="9499" max="9724" width="11.42578125" style="53" customWidth="1"/>
    <col min="9725" max="9725" width="7" style="53" customWidth="1"/>
    <col min="9726" max="9727" width="3.5703125" style="53" customWidth="1"/>
    <col min="9728" max="9728" width="7.85546875" style="53" customWidth="1"/>
    <col min="9729" max="9729" width="21.140625" style="53" customWidth="1"/>
    <col min="9730" max="9730" width="7.140625" style="53"/>
    <col min="9731" max="9731" width="7" style="53" customWidth="1"/>
    <col min="9732" max="9733" width="3.5703125" style="53" customWidth="1"/>
    <col min="9734" max="9734" width="7.85546875" style="53" customWidth="1"/>
    <col min="9735" max="9735" width="21.140625" style="53" customWidth="1"/>
    <col min="9736" max="9736" width="7.140625" style="53"/>
    <col min="9737" max="9737" width="11.85546875" style="53" customWidth="1"/>
    <col min="9738" max="9738" width="6.7109375" style="53" customWidth="1"/>
    <col min="9739" max="9739" width="13.140625" style="53" customWidth="1"/>
    <col min="9740" max="9740" width="6.85546875" style="53" customWidth="1"/>
    <col min="9741" max="9741" width="12" style="53" customWidth="1"/>
    <col min="9742" max="9742" width="7" style="53" customWidth="1"/>
    <col min="9743" max="9743" width="12" style="53" customWidth="1"/>
    <col min="9744" max="9744" width="16" style="53" customWidth="1"/>
    <col min="9745" max="9745" width="6.85546875" style="53" customWidth="1"/>
    <col min="9746" max="9746" width="12.7109375" style="53" customWidth="1"/>
    <col min="9747" max="9747" width="11.42578125" style="53" customWidth="1"/>
    <col min="9748" max="9748" width="6.28515625" style="53" customWidth="1"/>
    <col min="9749" max="9749" width="11.42578125" style="53" customWidth="1"/>
    <col min="9750" max="9750" width="7.140625" style="53"/>
    <col min="9751" max="9751" width="11.42578125" style="53" customWidth="1"/>
    <col min="9752" max="9754" width="7.140625" style="53" hidden="1" customWidth="1"/>
    <col min="9755" max="9980" width="11.42578125" style="53" customWidth="1"/>
    <col min="9981" max="9981" width="7" style="53" customWidth="1"/>
    <col min="9982" max="9983" width="3.5703125" style="53" customWidth="1"/>
    <col min="9984" max="9984" width="7.85546875" style="53" customWidth="1"/>
    <col min="9985" max="9985" width="21.140625" style="53" customWidth="1"/>
    <col min="9986" max="9986" width="7.140625" style="53"/>
    <col min="9987" max="9987" width="7" style="53" customWidth="1"/>
    <col min="9988" max="9989" width="3.5703125" style="53" customWidth="1"/>
    <col min="9990" max="9990" width="7.85546875" style="53" customWidth="1"/>
    <col min="9991" max="9991" width="21.140625" style="53" customWidth="1"/>
    <col min="9992" max="9992" width="7.140625" style="53"/>
    <col min="9993" max="9993" width="11.85546875" style="53" customWidth="1"/>
    <col min="9994" max="9994" width="6.7109375" style="53" customWidth="1"/>
    <col min="9995" max="9995" width="13.140625" style="53" customWidth="1"/>
    <col min="9996" max="9996" width="6.85546875" style="53" customWidth="1"/>
    <col min="9997" max="9997" width="12" style="53" customWidth="1"/>
    <col min="9998" max="9998" width="7" style="53" customWidth="1"/>
    <col min="9999" max="9999" width="12" style="53" customWidth="1"/>
    <col min="10000" max="10000" width="16" style="53" customWidth="1"/>
    <col min="10001" max="10001" width="6.85546875" style="53" customWidth="1"/>
    <col min="10002" max="10002" width="12.7109375" style="53" customWidth="1"/>
    <col min="10003" max="10003" width="11.42578125" style="53" customWidth="1"/>
    <col min="10004" max="10004" width="6.28515625" style="53" customWidth="1"/>
    <col min="10005" max="10005" width="11.42578125" style="53" customWidth="1"/>
    <col min="10006" max="10006" width="7.140625" style="53"/>
    <col min="10007" max="10007" width="11.42578125" style="53" customWidth="1"/>
    <col min="10008" max="10010" width="7.140625" style="53" hidden="1" customWidth="1"/>
    <col min="10011" max="10236" width="11.42578125" style="53" customWidth="1"/>
    <col min="10237" max="10237" width="7" style="53" customWidth="1"/>
    <col min="10238" max="10239" width="3.5703125" style="53" customWidth="1"/>
    <col min="10240" max="10240" width="7.85546875" style="53" customWidth="1"/>
    <col min="10241" max="10241" width="21.140625" style="53" customWidth="1"/>
    <col min="10242" max="10242" width="7.140625" style="53"/>
    <col min="10243" max="10243" width="7" style="53" customWidth="1"/>
    <col min="10244" max="10245" width="3.5703125" style="53" customWidth="1"/>
    <col min="10246" max="10246" width="7.85546875" style="53" customWidth="1"/>
    <col min="10247" max="10247" width="21.140625" style="53" customWidth="1"/>
    <col min="10248" max="10248" width="7.140625" style="53"/>
    <col min="10249" max="10249" width="11.85546875" style="53" customWidth="1"/>
    <col min="10250" max="10250" width="6.7109375" style="53" customWidth="1"/>
    <col min="10251" max="10251" width="13.140625" style="53" customWidth="1"/>
    <col min="10252" max="10252" width="6.85546875" style="53" customWidth="1"/>
    <col min="10253" max="10253" width="12" style="53" customWidth="1"/>
    <col min="10254" max="10254" width="7" style="53" customWidth="1"/>
    <col min="10255" max="10255" width="12" style="53" customWidth="1"/>
    <col min="10256" max="10256" width="16" style="53" customWidth="1"/>
    <col min="10257" max="10257" width="6.85546875" style="53" customWidth="1"/>
    <col min="10258" max="10258" width="12.7109375" style="53" customWidth="1"/>
    <col min="10259" max="10259" width="11.42578125" style="53" customWidth="1"/>
    <col min="10260" max="10260" width="6.28515625" style="53" customWidth="1"/>
    <col min="10261" max="10261" width="11.42578125" style="53" customWidth="1"/>
    <col min="10262" max="10262" width="7.140625" style="53"/>
    <col min="10263" max="10263" width="11.42578125" style="53" customWidth="1"/>
    <col min="10264" max="10266" width="7.140625" style="53" hidden="1" customWidth="1"/>
    <col min="10267" max="10492" width="11.42578125" style="53" customWidth="1"/>
    <col min="10493" max="10493" width="7" style="53" customWidth="1"/>
    <col min="10494" max="10495" width="3.5703125" style="53" customWidth="1"/>
    <col min="10496" max="10496" width="7.85546875" style="53" customWidth="1"/>
    <col min="10497" max="10497" width="21.140625" style="53" customWidth="1"/>
    <col min="10498" max="10498" width="7.140625" style="53"/>
    <col min="10499" max="10499" width="7" style="53" customWidth="1"/>
    <col min="10500" max="10501" width="3.5703125" style="53" customWidth="1"/>
    <col min="10502" max="10502" width="7.85546875" style="53" customWidth="1"/>
    <col min="10503" max="10503" width="21.140625" style="53" customWidth="1"/>
    <col min="10504" max="10504" width="7.140625" style="53"/>
    <col min="10505" max="10505" width="11.85546875" style="53" customWidth="1"/>
    <col min="10506" max="10506" width="6.7109375" style="53" customWidth="1"/>
    <col min="10507" max="10507" width="13.140625" style="53" customWidth="1"/>
    <col min="10508" max="10508" width="6.85546875" style="53" customWidth="1"/>
    <col min="10509" max="10509" width="12" style="53" customWidth="1"/>
    <col min="10510" max="10510" width="7" style="53" customWidth="1"/>
    <col min="10511" max="10511" width="12" style="53" customWidth="1"/>
    <col min="10512" max="10512" width="16" style="53" customWidth="1"/>
    <col min="10513" max="10513" width="6.85546875" style="53" customWidth="1"/>
    <col min="10514" max="10514" width="12.7109375" style="53" customWidth="1"/>
    <col min="10515" max="10515" width="11.42578125" style="53" customWidth="1"/>
    <col min="10516" max="10516" width="6.28515625" style="53" customWidth="1"/>
    <col min="10517" max="10517" width="11.42578125" style="53" customWidth="1"/>
    <col min="10518" max="10518" width="7.140625" style="53"/>
    <col min="10519" max="10519" width="11.42578125" style="53" customWidth="1"/>
    <col min="10520" max="10522" width="7.140625" style="53" hidden="1" customWidth="1"/>
    <col min="10523" max="10748" width="11.42578125" style="53" customWidth="1"/>
    <col min="10749" max="10749" width="7" style="53" customWidth="1"/>
    <col min="10750" max="10751" width="3.5703125" style="53" customWidth="1"/>
    <col min="10752" max="10752" width="7.85546875" style="53" customWidth="1"/>
    <col min="10753" max="10753" width="21.140625" style="53" customWidth="1"/>
    <col min="10754" max="10754" width="7.140625" style="53"/>
    <col min="10755" max="10755" width="7" style="53" customWidth="1"/>
    <col min="10756" max="10757" width="3.5703125" style="53" customWidth="1"/>
    <col min="10758" max="10758" width="7.85546875" style="53" customWidth="1"/>
    <col min="10759" max="10759" width="21.140625" style="53" customWidth="1"/>
    <col min="10760" max="10760" width="7.140625" style="53"/>
    <col min="10761" max="10761" width="11.85546875" style="53" customWidth="1"/>
    <col min="10762" max="10762" width="6.7109375" style="53" customWidth="1"/>
    <col min="10763" max="10763" width="13.140625" style="53" customWidth="1"/>
    <col min="10764" max="10764" width="6.85546875" style="53" customWidth="1"/>
    <col min="10765" max="10765" width="12" style="53" customWidth="1"/>
    <col min="10766" max="10766" width="7" style="53" customWidth="1"/>
    <col min="10767" max="10767" width="12" style="53" customWidth="1"/>
    <col min="10768" max="10768" width="16" style="53" customWidth="1"/>
    <col min="10769" max="10769" width="6.85546875" style="53" customWidth="1"/>
    <col min="10770" max="10770" width="12.7109375" style="53" customWidth="1"/>
    <col min="10771" max="10771" width="11.42578125" style="53" customWidth="1"/>
    <col min="10772" max="10772" width="6.28515625" style="53" customWidth="1"/>
    <col min="10773" max="10773" width="11.42578125" style="53" customWidth="1"/>
    <col min="10774" max="10774" width="7.140625" style="53"/>
    <col min="10775" max="10775" width="11.42578125" style="53" customWidth="1"/>
    <col min="10776" max="10778" width="7.140625" style="53" hidden="1" customWidth="1"/>
    <col min="10779" max="11004" width="11.42578125" style="53" customWidth="1"/>
    <col min="11005" max="11005" width="7" style="53" customWidth="1"/>
    <col min="11006" max="11007" width="3.5703125" style="53" customWidth="1"/>
    <col min="11008" max="11008" width="7.85546875" style="53" customWidth="1"/>
    <col min="11009" max="11009" width="21.140625" style="53" customWidth="1"/>
    <col min="11010" max="11010" width="7.140625" style="53"/>
    <col min="11011" max="11011" width="7" style="53" customWidth="1"/>
    <col min="11012" max="11013" width="3.5703125" style="53" customWidth="1"/>
    <col min="11014" max="11014" width="7.85546875" style="53" customWidth="1"/>
    <col min="11015" max="11015" width="21.140625" style="53" customWidth="1"/>
    <col min="11016" max="11016" width="7.140625" style="53"/>
    <col min="11017" max="11017" width="11.85546875" style="53" customWidth="1"/>
    <col min="11018" max="11018" width="6.7109375" style="53" customWidth="1"/>
    <col min="11019" max="11019" width="13.140625" style="53" customWidth="1"/>
    <col min="11020" max="11020" width="6.85546875" style="53" customWidth="1"/>
    <col min="11021" max="11021" width="12" style="53" customWidth="1"/>
    <col min="11022" max="11022" width="7" style="53" customWidth="1"/>
    <col min="11023" max="11023" width="12" style="53" customWidth="1"/>
    <col min="11024" max="11024" width="16" style="53" customWidth="1"/>
    <col min="11025" max="11025" width="6.85546875" style="53" customWidth="1"/>
    <col min="11026" max="11026" width="12.7109375" style="53" customWidth="1"/>
    <col min="11027" max="11027" width="11.42578125" style="53" customWidth="1"/>
    <col min="11028" max="11028" width="6.28515625" style="53" customWidth="1"/>
    <col min="11029" max="11029" width="11.42578125" style="53" customWidth="1"/>
    <col min="11030" max="11030" width="7.140625" style="53"/>
    <col min="11031" max="11031" width="11.42578125" style="53" customWidth="1"/>
    <col min="11032" max="11034" width="7.140625" style="53" hidden="1" customWidth="1"/>
    <col min="11035" max="11260" width="11.42578125" style="53" customWidth="1"/>
    <col min="11261" max="11261" width="7" style="53" customWidth="1"/>
    <col min="11262" max="11263" width="3.5703125" style="53" customWidth="1"/>
    <col min="11264" max="11264" width="7.85546875" style="53" customWidth="1"/>
    <col min="11265" max="11265" width="21.140625" style="53" customWidth="1"/>
    <col min="11266" max="11266" width="7.140625" style="53"/>
    <col min="11267" max="11267" width="7" style="53" customWidth="1"/>
    <col min="11268" max="11269" width="3.5703125" style="53" customWidth="1"/>
    <col min="11270" max="11270" width="7.85546875" style="53" customWidth="1"/>
    <col min="11271" max="11271" width="21.140625" style="53" customWidth="1"/>
    <col min="11272" max="11272" width="7.140625" style="53"/>
    <col min="11273" max="11273" width="11.85546875" style="53" customWidth="1"/>
    <col min="11274" max="11274" width="6.7109375" style="53" customWidth="1"/>
    <col min="11275" max="11275" width="13.140625" style="53" customWidth="1"/>
    <col min="11276" max="11276" width="6.85546875" style="53" customWidth="1"/>
    <col min="11277" max="11277" width="12" style="53" customWidth="1"/>
    <col min="11278" max="11278" width="7" style="53" customWidth="1"/>
    <col min="11279" max="11279" width="12" style="53" customWidth="1"/>
    <col min="11280" max="11280" width="16" style="53" customWidth="1"/>
    <col min="11281" max="11281" width="6.85546875" style="53" customWidth="1"/>
    <col min="11282" max="11282" width="12.7109375" style="53" customWidth="1"/>
    <col min="11283" max="11283" width="11.42578125" style="53" customWidth="1"/>
    <col min="11284" max="11284" width="6.28515625" style="53" customWidth="1"/>
    <col min="11285" max="11285" width="11.42578125" style="53" customWidth="1"/>
    <col min="11286" max="11286" width="7.140625" style="53"/>
    <col min="11287" max="11287" width="11.42578125" style="53" customWidth="1"/>
    <col min="11288" max="11290" width="7.140625" style="53" hidden="1" customWidth="1"/>
    <col min="11291" max="11516" width="11.42578125" style="53" customWidth="1"/>
    <col min="11517" max="11517" width="7" style="53" customWidth="1"/>
    <col min="11518" max="11519" width="3.5703125" style="53" customWidth="1"/>
    <col min="11520" max="11520" width="7.85546875" style="53" customWidth="1"/>
    <col min="11521" max="11521" width="21.140625" style="53" customWidth="1"/>
    <col min="11522" max="11522" width="7.140625" style="53"/>
    <col min="11523" max="11523" width="7" style="53" customWidth="1"/>
    <col min="11524" max="11525" width="3.5703125" style="53" customWidth="1"/>
    <col min="11526" max="11526" width="7.85546875" style="53" customWidth="1"/>
    <col min="11527" max="11527" width="21.140625" style="53" customWidth="1"/>
    <col min="11528" max="11528" width="7.140625" style="53"/>
    <col min="11529" max="11529" width="11.85546875" style="53" customWidth="1"/>
    <col min="11530" max="11530" width="6.7109375" style="53" customWidth="1"/>
    <col min="11531" max="11531" width="13.140625" style="53" customWidth="1"/>
    <col min="11532" max="11532" width="6.85546875" style="53" customWidth="1"/>
    <col min="11533" max="11533" width="12" style="53" customWidth="1"/>
    <col min="11534" max="11534" width="7" style="53" customWidth="1"/>
    <col min="11535" max="11535" width="12" style="53" customWidth="1"/>
    <col min="11536" max="11536" width="16" style="53" customWidth="1"/>
    <col min="11537" max="11537" width="6.85546875" style="53" customWidth="1"/>
    <col min="11538" max="11538" width="12.7109375" style="53" customWidth="1"/>
    <col min="11539" max="11539" width="11.42578125" style="53" customWidth="1"/>
    <col min="11540" max="11540" width="6.28515625" style="53" customWidth="1"/>
    <col min="11541" max="11541" width="11.42578125" style="53" customWidth="1"/>
    <col min="11542" max="11542" width="7.140625" style="53"/>
    <col min="11543" max="11543" width="11.42578125" style="53" customWidth="1"/>
    <col min="11544" max="11546" width="7.140625" style="53" hidden="1" customWidth="1"/>
    <col min="11547" max="11772" width="11.42578125" style="53" customWidth="1"/>
    <col min="11773" max="11773" width="7" style="53" customWidth="1"/>
    <col min="11774" max="11775" width="3.5703125" style="53" customWidth="1"/>
    <col min="11776" max="11776" width="7.85546875" style="53" customWidth="1"/>
    <col min="11777" max="11777" width="21.140625" style="53" customWidth="1"/>
    <col min="11778" max="11778" width="7.140625" style="53"/>
    <col min="11779" max="11779" width="7" style="53" customWidth="1"/>
    <col min="11780" max="11781" width="3.5703125" style="53" customWidth="1"/>
    <col min="11782" max="11782" width="7.85546875" style="53" customWidth="1"/>
    <col min="11783" max="11783" width="21.140625" style="53" customWidth="1"/>
    <col min="11784" max="11784" width="7.140625" style="53"/>
    <col min="11785" max="11785" width="11.85546875" style="53" customWidth="1"/>
    <col min="11786" max="11786" width="6.7109375" style="53" customWidth="1"/>
    <col min="11787" max="11787" width="13.140625" style="53" customWidth="1"/>
    <col min="11788" max="11788" width="6.85546875" style="53" customWidth="1"/>
    <col min="11789" max="11789" width="12" style="53" customWidth="1"/>
    <col min="11790" max="11790" width="7" style="53" customWidth="1"/>
    <col min="11791" max="11791" width="12" style="53" customWidth="1"/>
    <col min="11792" max="11792" width="16" style="53" customWidth="1"/>
    <col min="11793" max="11793" width="6.85546875" style="53" customWidth="1"/>
    <col min="11794" max="11794" width="12.7109375" style="53" customWidth="1"/>
    <col min="11795" max="11795" width="11.42578125" style="53" customWidth="1"/>
    <col min="11796" max="11796" width="6.28515625" style="53" customWidth="1"/>
    <col min="11797" max="11797" width="11.42578125" style="53" customWidth="1"/>
    <col min="11798" max="11798" width="7.140625" style="53"/>
    <col min="11799" max="11799" width="11.42578125" style="53" customWidth="1"/>
    <col min="11800" max="11802" width="7.140625" style="53" hidden="1" customWidth="1"/>
    <col min="11803" max="12028" width="11.42578125" style="53" customWidth="1"/>
    <col min="12029" max="12029" width="7" style="53" customWidth="1"/>
    <col min="12030" max="12031" width="3.5703125" style="53" customWidth="1"/>
    <col min="12032" max="12032" width="7.85546875" style="53" customWidth="1"/>
    <col min="12033" max="12033" width="21.140625" style="53" customWidth="1"/>
    <col min="12034" max="12034" width="7.140625" style="53"/>
    <col min="12035" max="12035" width="7" style="53" customWidth="1"/>
    <col min="12036" max="12037" width="3.5703125" style="53" customWidth="1"/>
    <col min="12038" max="12038" width="7.85546875" style="53" customWidth="1"/>
    <col min="12039" max="12039" width="21.140625" style="53" customWidth="1"/>
    <col min="12040" max="12040" width="7.140625" style="53"/>
    <col min="12041" max="12041" width="11.85546875" style="53" customWidth="1"/>
    <col min="12042" max="12042" width="6.7109375" style="53" customWidth="1"/>
    <col min="12043" max="12043" width="13.140625" style="53" customWidth="1"/>
    <col min="12044" max="12044" width="6.85546875" style="53" customWidth="1"/>
    <col min="12045" max="12045" width="12" style="53" customWidth="1"/>
    <col min="12046" max="12046" width="7" style="53" customWidth="1"/>
    <col min="12047" max="12047" width="12" style="53" customWidth="1"/>
    <col min="12048" max="12048" width="16" style="53" customWidth="1"/>
    <col min="12049" max="12049" width="6.85546875" style="53" customWidth="1"/>
    <col min="12050" max="12050" width="12.7109375" style="53" customWidth="1"/>
    <col min="12051" max="12051" width="11.42578125" style="53" customWidth="1"/>
    <col min="12052" max="12052" width="6.28515625" style="53" customWidth="1"/>
    <col min="12053" max="12053" width="11.42578125" style="53" customWidth="1"/>
    <col min="12054" max="12054" width="7.140625" style="53"/>
    <col min="12055" max="12055" width="11.42578125" style="53" customWidth="1"/>
    <col min="12056" max="12058" width="7.140625" style="53" hidden="1" customWidth="1"/>
    <col min="12059" max="12284" width="11.42578125" style="53" customWidth="1"/>
    <col min="12285" max="12285" width="7" style="53" customWidth="1"/>
    <col min="12286" max="12287" width="3.5703125" style="53" customWidth="1"/>
    <col min="12288" max="12288" width="7.85546875" style="53" customWidth="1"/>
    <col min="12289" max="12289" width="21.140625" style="53" customWidth="1"/>
    <col min="12290" max="12290" width="7.140625" style="53"/>
    <col min="12291" max="12291" width="7" style="53" customWidth="1"/>
    <col min="12292" max="12293" width="3.5703125" style="53" customWidth="1"/>
    <col min="12294" max="12294" width="7.85546875" style="53" customWidth="1"/>
    <col min="12295" max="12295" width="21.140625" style="53" customWidth="1"/>
    <col min="12296" max="12296" width="7.140625" style="53"/>
    <col min="12297" max="12297" width="11.85546875" style="53" customWidth="1"/>
    <col min="12298" max="12298" width="6.7109375" style="53" customWidth="1"/>
    <col min="12299" max="12299" width="13.140625" style="53" customWidth="1"/>
    <col min="12300" max="12300" width="6.85546875" style="53" customWidth="1"/>
    <col min="12301" max="12301" width="12" style="53" customWidth="1"/>
    <col min="12302" max="12302" width="7" style="53" customWidth="1"/>
    <col min="12303" max="12303" width="12" style="53" customWidth="1"/>
    <col min="12304" max="12304" width="16" style="53" customWidth="1"/>
    <col min="12305" max="12305" width="6.85546875" style="53" customWidth="1"/>
    <col min="12306" max="12306" width="12.7109375" style="53" customWidth="1"/>
    <col min="12307" max="12307" width="11.42578125" style="53" customWidth="1"/>
    <col min="12308" max="12308" width="6.28515625" style="53" customWidth="1"/>
    <col min="12309" max="12309" width="11.42578125" style="53" customWidth="1"/>
    <col min="12310" max="12310" width="7.140625" style="53"/>
    <col min="12311" max="12311" width="11.42578125" style="53" customWidth="1"/>
    <col min="12312" max="12314" width="7.140625" style="53" hidden="1" customWidth="1"/>
    <col min="12315" max="12540" width="11.42578125" style="53" customWidth="1"/>
    <col min="12541" max="12541" width="7" style="53" customWidth="1"/>
    <col min="12542" max="12543" width="3.5703125" style="53" customWidth="1"/>
    <col min="12544" max="12544" width="7.85546875" style="53" customWidth="1"/>
    <col min="12545" max="12545" width="21.140625" style="53" customWidth="1"/>
    <col min="12546" max="12546" width="7.140625" style="53"/>
    <col min="12547" max="12547" width="7" style="53" customWidth="1"/>
    <col min="12548" max="12549" width="3.5703125" style="53" customWidth="1"/>
    <col min="12550" max="12550" width="7.85546875" style="53" customWidth="1"/>
    <col min="12551" max="12551" width="21.140625" style="53" customWidth="1"/>
    <col min="12552" max="12552" width="7.140625" style="53"/>
    <col min="12553" max="12553" width="11.85546875" style="53" customWidth="1"/>
    <col min="12554" max="12554" width="6.7109375" style="53" customWidth="1"/>
    <col min="12555" max="12555" width="13.140625" style="53" customWidth="1"/>
    <col min="12556" max="12556" width="6.85546875" style="53" customWidth="1"/>
    <col min="12557" max="12557" width="12" style="53" customWidth="1"/>
    <col min="12558" max="12558" width="7" style="53" customWidth="1"/>
    <col min="12559" max="12559" width="12" style="53" customWidth="1"/>
    <col min="12560" max="12560" width="16" style="53" customWidth="1"/>
    <col min="12561" max="12561" width="6.85546875" style="53" customWidth="1"/>
    <col min="12562" max="12562" width="12.7109375" style="53" customWidth="1"/>
    <col min="12563" max="12563" width="11.42578125" style="53" customWidth="1"/>
    <col min="12564" max="12564" width="6.28515625" style="53" customWidth="1"/>
    <col min="12565" max="12565" width="11.42578125" style="53" customWidth="1"/>
    <col min="12566" max="12566" width="7.140625" style="53"/>
    <col min="12567" max="12567" width="11.42578125" style="53" customWidth="1"/>
    <col min="12568" max="12570" width="7.140625" style="53" hidden="1" customWidth="1"/>
    <col min="12571" max="12796" width="11.42578125" style="53" customWidth="1"/>
    <col min="12797" max="12797" width="7" style="53" customWidth="1"/>
    <col min="12798" max="12799" width="3.5703125" style="53" customWidth="1"/>
    <col min="12800" max="12800" width="7.85546875" style="53" customWidth="1"/>
    <col min="12801" max="12801" width="21.140625" style="53" customWidth="1"/>
    <col min="12802" max="12802" width="7.140625" style="53"/>
    <col min="12803" max="12803" width="7" style="53" customWidth="1"/>
    <col min="12804" max="12805" width="3.5703125" style="53" customWidth="1"/>
    <col min="12806" max="12806" width="7.85546875" style="53" customWidth="1"/>
    <col min="12807" max="12807" width="21.140625" style="53" customWidth="1"/>
    <col min="12808" max="12808" width="7.140625" style="53"/>
    <col min="12809" max="12809" width="11.85546875" style="53" customWidth="1"/>
    <col min="12810" max="12810" width="6.7109375" style="53" customWidth="1"/>
    <col min="12811" max="12811" width="13.140625" style="53" customWidth="1"/>
    <col min="12812" max="12812" width="6.85546875" style="53" customWidth="1"/>
    <col min="12813" max="12813" width="12" style="53" customWidth="1"/>
    <col min="12814" max="12814" width="7" style="53" customWidth="1"/>
    <col min="12815" max="12815" width="12" style="53" customWidth="1"/>
    <col min="12816" max="12816" width="16" style="53" customWidth="1"/>
    <col min="12817" max="12817" width="6.85546875" style="53" customWidth="1"/>
    <col min="12818" max="12818" width="12.7109375" style="53" customWidth="1"/>
    <col min="12819" max="12819" width="11.42578125" style="53" customWidth="1"/>
    <col min="12820" max="12820" width="6.28515625" style="53" customWidth="1"/>
    <col min="12821" max="12821" width="11.42578125" style="53" customWidth="1"/>
    <col min="12822" max="12822" width="7.140625" style="53"/>
    <col min="12823" max="12823" width="11.42578125" style="53" customWidth="1"/>
    <col min="12824" max="12826" width="7.140625" style="53" hidden="1" customWidth="1"/>
    <col min="12827" max="13052" width="11.42578125" style="53" customWidth="1"/>
    <col min="13053" max="13053" width="7" style="53" customWidth="1"/>
    <col min="13054" max="13055" width="3.5703125" style="53" customWidth="1"/>
    <col min="13056" max="13056" width="7.85546875" style="53" customWidth="1"/>
    <col min="13057" max="13057" width="21.140625" style="53" customWidth="1"/>
    <col min="13058" max="13058" width="7.140625" style="53"/>
    <col min="13059" max="13059" width="7" style="53" customWidth="1"/>
    <col min="13060" max="13061" width="3.5703125" style="53" customWidth="1"/>
    <col min="13062" max="13062" width="7.85546875" style="53" customWidth="1"/>
    <col min="13063" max="13063" width="21.140625" style="53" customWidth="1"/>
    <col min="13064" max="13064" width="7.140625" style="53"/>
    <col min="13065" max="13065" width="11.85546875" style="53" customWidth="1"/>
    <col min="13066" max="13066" width="6.7109375" style="53" customWidth="1"/>
    <col min="13067" max="13067" width="13.140625" style="53" customWidth="1"/>
    <col min="13068" max="13068" width="6.85546875" style="53" customWidth="1"/>
    <col min="13069" max="13069" width="12" style="53" customWidth="1"/>
    <col min="13070" max="13070" width="7" style="53" customWidth="1"/>
    <col min="13071" max="13071" width="12" style="53" customWidth="1"/>
    <col min="13072" max="13072" width="16" style="53" customWidth="1"/>
    <col min="13073" max="13073" width="6.85546875" style="53" customWidth="1"/>
    <col min="13074" max="13074" width="12.7109375" style="53" customWidth="1"/>
    <col min="13075" max="13075" width="11.42578125" style="53" customWidth="1"/>
    <col min="13076" max="13076" width="6.28515625" style="53" customWidth="1"/>
    <col min="13077" max="13077" width="11.42578125" style="53" customWidth="1"/>
    <col min="13078" max="13078" width="7.140625" style="53"/>
    <col min="13079" max="13079" width="11.42578125" style="53" customWidth="1"/>
    <col min="13080" max="13082" width="7.140625" style="53" hidden="1" customWidth="1"/>
    <col min="13083" max="13308" width="11.42578125" style="53" customWidth="1"/>
    <col min="13309" max="13309" width="7" style="53" customWidth="1"/>
    <col min="13310" max="13311" width="3.5703125" style="53" customWidth="1"/>
    <col min="13312" max="13312" width="7.85546875" style="53" customWidth="1"/>
    <col min="13313" max="13313" width="21.140625" style="53" customWidth="1"/>
    <col min="13314" max="13314" width="7.140625" style="53"/>
    <col min="13315" max="13315" width="7" style="53" customWidth="1"/>
    <col min="13316" max="13317" width="3.5703125" style="53" customWidth="1"/>
    <col min="13318" max="13318" width="7.85546875" style="53" customWidth="1"/>
    <col min="13319" max="13319" width="21.140625" style="53" customWidth="1"/>
    <col min="13320" max="13320" width="7.140625" style="53"/>
    <col min="13321" max="13321" width="11.85546875" style="53" customWidth="1"/>
    <col min="13322" max="13322" width="6.7109375" style="53" customWidth="1"/>
    <col min="13323" max="13323" width="13.140625" style="53" customWidth="1"/>
    <col min="13324" max="13324" width="6.85546875" style="53" customWidth="1"/>
    <col min="13325" max="13325" width="12" style="53" customWidth="1"/>
    <col min="13326" max="13326" width="7" style="53" customWidth="1"/>
    <col min="13327" max="13327" width="12" style="53" customWidth="1"/>
    <col min="13328" max="13328" width="16" style="53" customWidth="1"/>
    <col min="13329" max="13329" width="6.85546875" style="53" customWidth="1"/>
    <col min="13330" max="13330" width="12.7109375" style="53" customWidth="1"/>
    <col min="13331" max="13331" width="11.42578125" style="53" customWidth="1"/>
    <col min="13332" max="13332" width="6.28515625" style="53" customWidth="1"/>
    <col min="13333" max="13333" width="11.42578125" style="53" customWidth="1"/>
    <col min="13334" max="13334" width="7.140625" style="53"/>
    <col min="13335" max="13335" width="11.42578125" style="53" customWidth="1"/>
    <col min="13336" max="13338" width="7.140625" style="53" hidden="1" customWidth="1"/>
    <col min="13339" max="13564" width="11.42578125" style="53" customWidth="1"/>
    <col min="13565" max="13565" width="7" style="53" customWidth="1"/>
    <col min="13566" max="13567" width="3.5703125" style="53" customWidth="1"/>
    <col min="13568" max="13568" width="7.85546875" style="53" customWidth="1"/>
    <col min="13569" max="13569" width="21.140625" style="53" customWidth="1"/>
    <col min="13570" max="13570" width="7.140625" style="53"/>
    <col min="13571" max="13571" width="7" style="53" customWidth="1"/>
    <col min="13572" max="13573" width="3.5703125" style="53" customWidth="1"/>
    <col min="13574" max="13574" width="7.85546875" style="53" customWidth="1"/>
    <col min="13575" max="13575" width="21.140625" style="53" customWidth="1"/>
    <col min="13576" max="13576" width="7.140625" style="53"/>
    <col min="13577" max="13577" width="11.85546875" style="53" customWidth="1"/>
    <col min="13578" max="13578" width="6.7109375" style="53" customWidth="1"/>
    <col min="13579" max="13579" width="13.140625" style="53" customWidth="1"/>
    <col min="13580" max="13580" width="6.85546875" style="53" customWidth="1"/>
    <col min="13581" max="13581" width="12" style="53" customWidth="1"/>
    <col min="13582" max="13582" width="7" style="53" customWidth="1"/>
    <col min="13583" max="13583" width="12" style="53" customWidth="1"/>
    <col min="13584" max="13584" width="16" style="53" customWidth="1"/>
    <col min="13585" max="13585" width="6.85546875" style="53" customWidth="1"/>
    <col min="13586" max="13586" width="12.7109375" style="53" customWidth="1"/>
    <col min="13587" max="13587" width="11.42578125" style="53" customWidth="1"/>
    <col min="13588" max="13588" width="6.28515625" style="53" customWidth="1"/>
    <col min="13589" max="13589" width="11.42578125" style="53" customWidth="1"/>
    <col min="13590" max="13590" width="7.140625" style="53"/>
    <col min="13591" max="13591" width="11.42578125" style="53" customWidth="1"/>
    <col min="13592" max="13594" width="7.140625" style="53" hidden="1" customWidth="1"/>
    <col min="13595" max="13820" width="11.42578125" style="53" customWidth="1"/>
    <col min="13821" max="13821" width="7" style="53" customWidth="1"/>
    <col min="13822" max="13823" width="3.5703125" style="53" customWidth="1"/>
    <col min="13824" max="13824" width="7.85546875" style="53" customWidth="1"/>
    <col min="13825" max="13825" width="21.140625" style="53" customWidth="1"/>
    <col min="13826" max="13826" width="7.140625" style="53"/>
    <col min="13827" max="13827" width="7" style="53" customWidth="1"/>
    <col min="13828" max="13829" width="3.5703125" style="53" customWidth="1"/>
    <col min="13830" max="13830" width="7.85546875" style="53" customWidth="1"/>
    <col min="13831" max="13831" width="21.140625" style="53" customWidth="1"/>
    <col min="13832" max="13832" width="7.140625" style="53"/>
    <col min="13833" max="13833" width="11.85546875" style="53" customWidth="1"/>
    <col min="13834" max="13834" width="6.7109375" style="53" customWidth="1"/>
    <col min="13835" max="13835" width="13.140625" style="53" customWidth="1"/>
    <col min="13836" max="13836" width="6.85546875" style="53" customWidth="1"/>
    <col min="13837" max="13837" width="12" style="53" customWidth="1"/>
    <col min="13838" max="13838" width="7" style="53" customWidth="1"/>
    <col min="13839" max="13839" width="12" style="53" customWidth="1"/>
    <col min="13840" max="13840" width="16" style="53" customWidth="1"/>
    <col min="13841" max="13841" width="6.85546875" style="53" customWidth="1"/>
    <col min="13842" max="13842" width="12.7109375" style="53" customWidth="1"/>
    <col min="13843" max="13843" width="11.42578125" style="53" customWidth="1"/>
    <col min="13844" max="13844" width="6.28515625" style="53" customWidth="1"/>
    <col min="13845" max="13845" width="11.42578125" style="53" customWidth="1"/>
    <col min="13846" max="13846" width="7.140625" style="53"/>
    <col min="13847" max="13847" width="11.42578125" style="53" customWidth="1"/>
    <col min="13848" max="13850" width="7.140625" style="53" hidden="1" customWidth="1"/>
    <col min="13851" max="14076" width="11.42578125" style="53" customWidth="1"/>
    <col min="14077" max="14077" width="7" style="53" customWidth="1"/>
    <col min="14078" max="14079" width="3.5703125" style="53" customWidth="1"/>
    <col min="14080" max="14080" width="7.85546875" style="53" customWidth="1"/>
    <col min="14081" max="14081" width="21.140625" style="53" customWidth="1"/>
    <col min="14082" max="14082" width="7.140625" style="53"/>
    <col min="14083" max="14083" width="7" style="53" customWidth="1"/>
    <col min="14084" max="14085" width="3.5703125" style="53" customWidth="1"/>
    <col min="14086" max="14086" width="7.85546875" style="53" customWidth="1"/>
    <col min="14087" max="14087" width="21.140625" style="53" customWidth="1"/>
    <col min="14088" max="14088" width="7.140625" style="53"/>
    <col min="14089" max="14089" width="11.85546875" style="53" customWidth="1"/>
    <col min="14090" max="14090" width="6.7109375" style="53" customWidth="1"/>
    <col min="14091" max="14091" width="13.140625" style="53" customWidth="1"/>
    <col min="14092" max="14092" width="6.85546875" style="53" customWidth="1"/>
    <col min="14093" max="14093" width="12" style="53" customWidth="1"/>
    <col min="14094" max="14094" width="7" style="53" customWidth="1"/>
    <col min="14095" max="14095" width="12" style="53" customWidth="1"/>
    <col min="14096" max="14096" width="16" style="53" customWidth="1"/>
    <col min="14097" max="14097" width="6.85546875" style="53" customWidth="1"/>
    <col min="14098" max="14098" width="12.7109375" style="53" customWidth="1"/>
    <col min="14099" max="14099" width="11.42578125" style="53" customWidth="1"/>
    <col min="14100" max="14100" width="6.28515625" style="53" customWidth="1"/>
    <col min="14101" max="14101" width="11.42578125" style="53" customWidth="1"/>
    <col min="14102" max="14102" width="7.140625" style="53"/>
    <col min="14103" max="14103" width="11.42578125" style="53" customWidth="1"/>
    <col min="14104" max="14106" width="7.140625" style="53" hidden="1" customWidth="1"/>
    <col min="14107" max="14332" width="11.42578125" style="53" customWidth="1"/>
    <col min="14333" max="14333" width="7" style="53" customWidth="1"/>
    <col min="14334" max="14335" width="3.5703125" style="53" customWidth="1"/>
    <col min="14336" max="14336" width="7.85546875" style="53" customWidth="1"/>
    <col min="14337" max="14337" width="21.140625" style="53" customWidth="1"/>
    <col min="14338" max="14338" width="7.140625" style="53"/>
    <col min="14339" max="14339" width="7" style="53" customWidth="1"/>
    <col min="14340" max="14341" width="3.5703125" style="53" customWidth="1"/>
    <col min="14342" max="14342" width="7.85546875" style="53" customWidth="1"/>
    <col min="14343" max="14343" width="21.140625" style="53" customWidth="1"/>
    <col min="14344" max="14344" width="7.140625" style="53"/>
    <col min="14345" max="14345" width="11.85546875" style="53" customWidth="1"/>
    <col min="14346" max="14346" width="6.7109375" style="53" customWidth="1"/>
    <col min="14347" max="14347" width="13.140625" style="53" customWidth="1"/>
    <col min="14348" max="14348" width="6.85546875" style="53" customWidth="1"/>
    <col min="14349" max="14349" width="12" style="53" customWidth="1"/>
    <col min="14350" max="14350" width="7" style="53" customWidth="1"/>
    <col min="14351" max="14351" width="12" style="53" customWidth="1"/>
    <col min="14352" max="14352" width="16" style="53" customWidth="1"/>
    <col min="14353" max="14353" width="6.85546875" style="53" customWidth="1"/>
    <col min="14354" max="14354" width="12.7109375" style="53" customWidth="1"/>
    <col min="14355" max="14355" width="11.42578125" style="53" customWidth="1"/>
    <col min="14356" max="14356" width="6.28515625" style="53" customWidth="1"/>
    <col min="14357" max="14357" width="11.42578125" style="53" customWidth="1"/>
    <col min="14358" max="14358" width="7.140625" style="53"/>
    <col min="14359" max="14359" width="11.42578125" style="53" customWidth="1"/>
    <col min="14360" max="14362" width="7.140625" style="53" hidden="1" customWidth="1"/>
    <col min="14363" max="14588" width="11.42578125" style="53" customWidth="1"/>
    <col min="14589" max="14589" width="7" style="53" customWidth="1"/>
    <col min="14590" max="14591" width="3.5703125" style="53" customWidth="1"/>
    <col min="14592" max="14592" width="7.85546875" style="53" customWidth="1"/>
    <col min="14593" max="14593" width="21.140625" style="53" customWidth="1"/>
    <col min="14594" max="14594" width="7.140625" style="53"/>
    <col min="14595" max="14595" width="7" style="53" customWidth="1"/>
    <col min="14596" max="14597" width="3.5703125" style="53" customWidth="1"/>
    <col min="14598" max="14598" width="7.85546875" style="53" customWidth="1"/>
    <col min="14599" max="14599" width="21.140625" style="53" customWidth="1"/>
    <col min="14600" max="14600" width="7.140625" style="53"/>
    <col min="14601" max="14601" width="11.85546875" style="53" customWidth="1"/>
    <col min="14602" max="14602" width="6.7109375" style="53" customWidth="1"/>
    <col min="14603" max="14603" width="13.140625" style="53" customWidth="1"/>
    <col min="14604" max="14604" width="6.85546875" style="53" customWidth="1"/>
    <col min="14605" max="14605" width="12" style="53" customWidth="1"/>
    <col min="14606" max="14606" width="7" style="53" customWidth="1"/>
    <col min="14607" max="14607" width="12" style="53" customWidth="1"/>
    <col min="14608" max="14608" width="16" style="53" customWidth="1"/>
    <col min="14609" max="14609" width="6.85546875" style="53" customWidth="1"/>
    <col min="14610" max="14610" width="12.7109375" style="53" customWidth="1"/>
    <col min="14611" max="14611" width="11.42578125" style="53" customWidth="1"/>
    <col min="14612" max="14612" width="6.28515625" style="53" customWidth="1"/>
    <col min="14613" max="14613" width="11.42578125" style="53" customWidth="1"/>
    <col min="14614" max="14614" width="7.140625" style="53"/>
    <col min="14615" max="14615" width="11.42578125" style="53" customWidth="1"/>
    <col min="14616" max="14618" width="7.140625" style="53" hidden="1" customWidth="1"/>
    <col min="14619" max="14844" width="11.42578125" style="53" customWidth="1"/>
    <col min="14845" max="14845" width="7" style="53" customWidth="1"/>
    <col min="14846" max="14847" width="3.5703125" style="53" customWidth="1"/>
    <col min="14848" max="14848" width="7.85546875" style="53" customWidth="1"/>
    <col min="14849" max="14849" width="21.140625" style="53" customWidth="1"/>
    <col min="14850" max="14850" width="7.140625" style="53"/>
    <col min="14851" max="14851" width="7" style="53" customWidth="1"/>
    <col min="14852" max="14853" width="3.5703125" style="53" customWidth="1"/>
    <col min="14854" max="14854" width="7.85546875" style="53" customWidth="1"/>
    <col min="14855" max="14855" width="21.140625" style="53" customWidth="1"/>
    <col min="14856" max="14856" width="7.140625" style="53"/>
    <col min="14857" max="14857" width="11.85546875" style="53" customWidth="1"/>
    <col min="14858" max="14858" width="6.7109375" style="53" customWidth="1"/>
    <col min="14859" max="14859" width="13.140625" style="53" customWidth="1"/>
    <col min="14860" max="14860" width="6.85546875" style="53" customWidth="1"/>
    <col min="14861" max="14861" width="12" style="53" customWidth="1"/>
    <col min="14862" max="14862" width="7" style="53" customWidth="1"/>
    <col min="14863" max="14863" width="12" style="53" customWidth="1"/>
    <col min="14864" max="14864" width="16" style="53" customWidth="1"/>
    <col min="14865" max="14865" width="6.85546875" style="53" customWidth="1"/>
    <col min="14866" max="14866" width="12.7109375" style="53" customWidth="1"/>
    <col min="14867" max="14867" width="11.42578125" style="53" customWidth="1"/>
    <col min="14868" max="14868" width="6.28515625" style="53" customWidth="1"/>
    <col min="14869" max="14869" width="11.42578125" style="53" customWidth="1"/>
    <col min="14870" max="14870" width="7.140625" style="53"/>
    <col min="14871" max="14871" width="11.42578125" style="53" customWidth="1"/>
    <col min="14872" max="14874" width="7.140625" style="53" hidden="1" customWidth="1"/>
    <col min="14875" max="15100" width="11.42578125" style="53" customWidth="1"/>
    <col min="15101" max="15101" width="7" style="53" customWidth="1"/>
    <col min="15102" max="15103" width="3.5703125" style="53" customWidth="1"/>
    <col min="15104" max="15104" width="7.85546875" style="53" customWidth="1"/>
    <col min="15105" max="15105" width="21.140625" style="53" customWidth="1"/>
    <col min="15106" max="15106" width="7.140625" style="53"/>
    <col min="15107" max="15107" width="7" style="53" customWidth="1"/>
    <col min="15108" max="15109" width="3.5703125" style="53" customWidth="1"/>
    <col min="15110" max="15110" width="7.85546875" style="53" customWidth="1"/>
    <col min="15111" max="15111" width="21.140625" style="53" customWidth="1"/>
    <col min="15112" max="15112" width="7.140625" style="53"/>
    <col min="15113" max="15113" width="11.85546875" style="53" customWidth="1"/>
    <col min="15114" max="15114" width="6.7109375" style="53" customWidth="1"/>
    <col min="15115" max="15115" width="13.140625" style="53" customWidth="1"/>
    <col min="15116" max="15116" width="6.85546875" style="53" customWidth="1"/>
    <col min="15117" max="15117" width="12" style="53" customWidth="1"/>
    <col min="15118" max="15118" width="7" style="53" customWidth="1"/>
    <col min="15119" max="15119" width="12" style="53" customWidth="1"/>
    <col min="15120" max="15120" width="16" style="53" customWidth="1"/>
    <col min="15121" max="15121" width="6.85546875" style="53" customWidth="1"/>
    <col min="15122" max="15122" width="12.7109375" style="53" customWidth="1"/>
    <col min="15123" max="15123" width="11.42578125" style="53" customWidth="1"/>
    <col min="15124" max="15124" width="6.28515625" style="53" customWidth="1"/>
    <col min="15125" max="15125" width="11.42578125" style="53" customWidth="1"/>
    <col min="15126" max="15126" width="7.140625" style="53"/>
    <col min="15127" max="15127" width="11.42578125" style="53" customWidth="1"/>
    <col min="15128" max="15130" width="7.140625" style="53" hidden="1" customWidth="1"/>
    <col min="15131" max="15356" width="11.42578125" style="53" customWidth="1"/>
    <col min="15357" max="15357" width="7" style="53" customWidth="1"/>
    <col min="15358" max="15359" width="3.5703125" style="53" customWidth="1"/>
    <col min="15360" max="15360" width="7.85546875" style="53" customWidth="1"/>
    <col min="15361" max="15361" width="21.140625" style="53" customWidth="1"/>
    <col min="15362" max="15362" width="7.140625" style="53"/>
    <col min="15363" max="15363" width="7" style="53" customWidth="1"/>
    <col min="15364" max="15365" width="3.5703125" style="53" customWidth="1"/>
    <col min="15366" max="15366" width="7.85546875" style="53" customWidth="1"/>
    <col min="15367" max="15367" width="21.140625" style="53" customWidth="1"/>
    <col min="15368" max="15368" width="7.140625" style="53"/>
    <col min="15369" max="15369" width="11.85546875" style="53" customWidth="1"/>
    <col min="15370" max="15370" width="6.7109375" style="53" customWidth="1"/>
    <col min="15371" max="15371" width="13.140625" style="53" customWidth="1"/>
    <col min="15372" max="15372" width="6.85546875" style="53" customWidth="1"/>
    <col min="15373" max="15373" width="12" style="53" customWidth="1"/>
    <col min="15374" max="15374" width="7" style="53" customWidth="1"/>
    <col min="15375" max="15375" width="12" style="53" customWidth="1"/>
    <col min="15376" max="15376" width="16" style="53" customWidth="1"/>
    <col min="15377" max="15377" width="6.85546875" style="53" customWidth="1"/>
    <col min="15378" max="15378" width="12.7109375" style="53" customWidth="1"/>
    <col min="15379" max="15379" width="11.42578125" style="53" customWidth="1"/>
    <col min="15380" max="15380" width="6.28515625" style="53" customWidth="1"/>
    <col min="15381" max="15381" width="11.42578125" style="53" customWidth="1"/>
    <col min="15382" max="15382" width="7.140625" style="53"/>
    <col min="15383" max="15383" width="11.42578125" style="53" customWidth="1"/>
    <col min="15384" max="15386" width="7.140625" style="53" hidden="1" customWidth="1"/>
    <col min="15387" max="15612" width="11.42578125" style="53" customWidth="1"/>
    <col min="15613" max="15613" width="7" style="53" customWidth="1"/>
    <col min="15614" max="15615" width="3.5703125" style="53" customWidth="1"/>
    <col min="15616" max="15616" width="7.85546875" style="53" customWidth="1"/>
    <col min="15617" max="15617" width="21.140625" style="53" customWidth="1"/>
    <col min="15618" max="15618" width="7.140625" style="53"/>
    <col min="15619" max="15619" width="7" style="53" customWidth="1"/>
    <col min="15620" max="15621" width="3.5703125" style="53" customWidth="1"/>
    <col min="15622" max="15622" width="7.85546875" style="53" customWidth="1"/>
    <col min="15623" max="15623" width="21.140625" style="53" customWidth="1"/>
    <col min="15624" max="15624" width="7.140625" style="53"/>
    <col min="15625" max="15625" width="11.85546875" style="53" customWidth="1"/>
    <col min="15626" max="15626" width="6.7109375" style="53" customWidth="1"/>
    <col min="15627" max="15627" width="13.140625" style="53" customWidth="1"/>
    <col min="15628" max="15628" width="6.85546875" style="53" customWidth="1"/>
    <col min="15629" max="15629" width="12" style="53" customWidth="1"/>
    <col min="15630" max="15630" width="7" style="53" customWidth="1"/>
    <col min="15631" max="15631" width="12" style="53" customWidth="1"/>
    <col min="15632" max="15632" width="16" style="53" customWidth="1"/>
    <col min="15633" max="15633" width="6.85546875" style="53" customWidth="1"/>
    <col min="15634" max="15634" width="12.7109375" style="53" customWidth="1"/>
    <col min="15635" max="15635" width="11.42578125" style="53" customWidth="1"/>
    <col min="15636" max="15636" width="6.28515625" style="53" customWidth="1"/>
    <col min="15637" max="15637" width="11.42578125" style="53" customWidth="1"/>
    <col min="15638" max="15638" width="7.140625" style="53"/>
    <col min="15639" max="15639" width="11.42578125" style="53" customWidth="1"/>
    <col min="15640" max="15642" width="7.140625" style="53" hidden="1" customWidth="1"/>
    <col min="15643" max="15868" width="11.42578125" style="53" customWidth="1"/>
    <col min="15869" max="15869" width="7" style="53" customWidth="1"/>
    <col min="15870" max="15871" width="3.5703125" style="53" customWidth="1"/>
    <col min="15872" max="15872" width="7.85546875" style="53" customWidth="1"/>
    <col min="15873" max="15873" width="21.140625" style="53" customWidth="1"/>
    <col min="15874" max="15874" width="7.140625" style="53"/>
    <col min="15875" max="15875" width="7" style="53" customWidth="1"/>
    <col min="15876" max="15877" width="3.5703125" style="53" customWidth="1"/>
    <col min="15878" max="15878" width="7.85546875" style="53" customWidth="1"/>
    <col min="15879" max="15879" width="21.140625" style="53" customWidth="1"/>
    <col min="15880" max="15880" width="7.140625" style="53"/>
    <col min="15881" max="15881" width="11.85546875" style="53" customWidth="1"/>
    <col min="15882" max="15882" width="6.7109375" style="53" customWidth="1"/>
    <col min="15883" max="15883" width="13.140625" style="53" customWidth="1"/>
    <col min="15884" max="15884" width="6.85546875" style="53" customWidth="1"/>
    <col min="15885" max="15885" width="12" style="53" customWidth="1"/>
    <col min="15886" max="15886" width="7" style="53" customWidth="1"/>
    <col min="15887" max="15887" width="12" style="53" customWidth="1"/>
    <col min="15888" max="15888" width="16" style="53" customWidth="1"/>
    <col min="15889" max="15889" width="6.85546875" style="53" customWidth="1"/>
    <col min="15890" max="15890" width="12.7109375" style="53" customWidth="1"/>
    <col min="15891" max="15891" width="11.42578125" style="53" customWidth="1"/>
    <col min="15892" max="15892" width="6.28515625" style="53" customWidth="1"/>
    <col min="15893" max="15893" width="11.42578125" style="53" customWidth="1"/>
    <col min="15894" max="15894" width="7.140625" style="53"/>
    <col min="15895" max="15895" width="11.42578125" style="53" customWidth="1"/>
    <col min="15896" max="15898" width="7.140625" style="53" hidden="1" customWidth="1"/>
    <col min="15899" max="16124" width="11.42578125" style="53" customWidth="1"/>
    <col min="16125" max="16125" width="7" style="53" customWidth="1"/>
    <col min="16126" max="16127" width="3.5703125" style="53" customWidth="1"/>
    <col min="16128" max="16128" width="7.85546875" style="53" customWidth="1"/>
    <col min="16129" max="16129" width="21.140625" style="53" customWidth="1"/>
    <col min="16130" max="16130" width="7.140625" style="53"/>
    <col min="16131" max="16131" width="7" style="53" customWidth="1"/>
    <col min="16132" max="16133" width="3.5703125" style="53" customWidth="1"/>
    <col min="16134" max="16134" width="7.85546875" style="53" customWidth="1"/>
    <col min="16135" max="16135" width="21.140625" style="53" customWidth="1"/>
    <col min="16136" max="16136" width="7.140625" style="53"/>
    <col min="16137" max="16137" width="11.85546875" style="53" customWidth="1"/>
    <col min="16138" max="16138" width="6.7109375" style="53" customWidth="1"/>
    <col min="16139" max="16139" width="13.140625" style="53" customWidth="1"/>
    <col min="16140" max="16140" width="6.85546875" style="53" customWidth="1"/>
    <col min="16141" max="16141" width="12" style="53" customWidth="1"/>
    <col min="16142" max="16142" width="7" style="53" customWidth="1"/>
    <col min="16143" max="16143" width="12" style="53" customWidth="1"/>
    <col min="16144" max="16144" width="16" style="53" customWidth="1"/>
    <col min="16145" max="16145" width="6.85546875" style="53" customWidth="1"/>
    <col min="16146" max="16146" width="12.7109375" style="53" customWidth="1"/>
    <col min="16147" max="16147" width="11.42578125" style="53" customWidth="1"/>
    <col min="16148" max="16148" width="6.28515625" style="53" customWidth="1"/>
    <col min="16149" max="16149" width="11.42578125" style="53" customWidth="1"/>
    <col min="16150" max="16150" width="7.140625" style="53"/>
    <col min="16151" max="16151" width="11.42578125" style="53" customWidth="1"/>
    <col min="16152" max="16154" width="7.140625" style="53" hidden="1" customWidth="1"/>
    <col min="16155" max="16380" width="11.42578125" style="53" customWidth="1"/>
    <col min="16381" max="16381" width="7" style="53" customWidth="1"/>
    <col min="16382" max="16383" width="3.5703125" style="53" customWidth="1"/>
    <col min="16384" max="16384" width="7.85546875" style="53" customWidth="1"/>
  </cols>
  <sheetData>
    <row r="1" spans="1:20" ht="26.25" customHeight="1" thickBot="1">
      <c r="A1" s="1272" t="s">
        <v>441</v>
      </c>
      <c r="B1" s="50"/>
      <c r="C1" s="51"/>
      <c r="D1" s="1275" t="s">
        <v>102</v>
      </c>
      <c r="E1" s="52" t="s">
        <v>233</v>
      </c>
      <c r="F1" s="1257" t="s">
        <v>234</v>
      </c>
      <c r="G1" s="1277"/>
      <c r="H1" s="1257" t="s">
        <v>235</v>
      </c>
      <c r="I1" s="1258"/>
      <c r="J1" s="1257" t="s">
        <v>236</v>
      </c>
      <c r="K1" s="1258"/>
      <c r="L1" s="1257" t="s">
        <v>237</v>
      </c>
      <c r="M1" s="1258"/>
      <c r="N1" s="1257" t="s">
        <v>305</v>
      </c>
      <c r="O1" s="1258"/>
    </row>
    <row r="2" spans="1:20" ht="27.75" customHeight="1" thickBot="1">
      <c r="A2" s="1273"/>
      <c r="B2" s="54"/>
      <c r="C2" s="55"/>
      <c r="D2" s="1276"/>
      <c r="E2" s="56" t="s">
        <v>238</v>
      </c>
      <c r="F2" s="57" t="s">
        <v>239</v>
      </c>
      <c r="G2" s="58" t="s">
        <v>240</v>
      </c>
      <c r="H2" s="57" t="s">
        <v>239</v>
      </c>
      <c r="I2" s="59" t="s">
        <v>240</v>
      </c>
      <c r="J2" s="57" t="s">
        <v>239</v>
      </c>
      <c r="K2" s="59" t="s">
        <v>240</v>
      </c>
      <c r="L2" s="57" t="s">
        <v>239</v>
      </c>
      <c r="M2" s="59" t="s">
        <v>240</v>
      </c>
      <c r="N2" s="57" t="s">
        <v>239</v>
      </c>
      <c r="O2" s="59" t="s">
        <v>240</v>
      </c>
      <c r="P2" s="191">
        <v>57721.365861568265</v>
      </c>
      <c r="Q2" s="60"/>
    </row>
    <row r="3" spans="1:20" ht="15" customHeight="1" thickBot="1">
      <c r="A3" s="1273"/>
      <c r="B3" s="54"/>
      <c r="C3" s="55"/>
      <c r="D3" s="1259" t="s">
        <v>7</v>
      </c>
      <c r="E3" s="1261" t="s">
        <v>39</v>
      </c>
      <c r="F3" s="61">
        <v>0.3</v>
      </c>
      <c r="G3" s="62">
        <f>F3*$P$3</f>
        <v>135205.01507999998</v>
      </c>
      <c r="H3" s="61">
        <v>0.3</v>
      </c>
      <c r="I3" s="62">
        <f>H3*$P$3</f>
        <v>135205.01507999998</v>
      </c>
      <c r="J3" s="61">
        <v>0.15</v>
      </c>
      <c r="K3" s="62">
        <f>J3*$P$3</f>
        <v>67602.507539999991</v>
      </c>
      <c r="L3" s="61">
        <v>0.15</v>
      </c>
      <c r="M3" s="62">
        <f>L3*$P$3</f>
        <v>67602.507539999991</v>
      </c>
      <c r="N3" s="61">
        <v>0.1</v>
      </c>
      <c r="O3" s="62">
        <f>N3*$P$3</f>
        <v>45068.338360000002</v>
      </c>
      <c r="P3" s="63">
        <f>RESUMO!C6</f>
        <v>450683.3836</v>
      </c>
      <c r="Q3" s="192">
        <f>SUM(F3,H3,J3,N3,L3)</f>
        <v>1</v>
      </c>
      <c r="R3" s="65">
        <f>P3-Q3</f>
        <v>450682.3836</v>
      </c>
      <c r="T3" s="66"/>
    </row>
    <row r="4" spans="1:20" ht="12" customHeight="1">
      <c r="A4" s="1273"/>
      <c r="B4" s="54"/>
      <c r="C4" s="55"/>
      <c r="D4" s="1260"/>
      <c r="E4" s="1262"/>
      <c r="F4" s="67"/>
      <c r="G4" s="68"/>
      <c r="H4" s="67"/>
      <c r="I4" s="68"/>
      <c r="J4" s="67"/>
      <c r="K4" s="68"/>
      <c r="L4" s="67"/>
      <c r="M4" s="68"/>
      <c r="N4" s="67"/>
      <c r="O4" s="68"/>
      <c r="P4" s="63"/>
      <c r="Q4" s="64"/>
      <c r="R4" s="65">
        <f>P4-Q4</f>
        <v>0</v>
      </c>
      <c r="T4" s="66"/>
    </row>
    <row r="5" spans="1:20" ht="15" customHeight="1">
      <c r="A5" s="1273"/>
      <c r="B5" s="1263"/>
      <c r="C5" s="1264"/>
      <c r="D5" s="1266" t="s">
        <v>6</v>
      </c>
      <c r="E5" s="1267" t="s">
        <v>40</v>
      </c>
      <c r="F5" s="69">
        <v>0.3</v>
      </c>
      <c r="G5" s="70">
        <f>F5*$P$5</f>
        <v>10159.43388</v>
      </c>
      <c r="H5" s="69">
        <v>0.35</v>
      </c>
      <c r="I5" s="70">
        <f>H5*$P$5</f>
        <v>11852.672860000001</v>
      </c>
      <c r="J5" s="69">
        <v>0.35</v>
      </c>
      <c r="K5" s="70">
        <f>J5*$P$5</f>
        <v>11852.672860000001</v>
      </c>
      <c r="L5" s="75"/>
      <c r="M5" s="80"/>
      <c r="N5" s="75"/>
      <c r="O5" s="187"/>
      <c r="P5" s="63">
        <f>RESUMO!C7</f>
        <v>33864.779600000002</v>
      </c>
      <c r="Q5" s="192">
        <f>SUM(F5,H5,J5,N5,L5)</f>
        <v>0.99999999999999989</v>
      </c>
      <c r="R5" s="65">
        <f>P5-Q5</f>
        <v>33863.779600000002</v>
      </c>
      <c r="T5" s="66"/>
    </row>
    <row r="6" spans="1:20" s="74" customFormat="1" ht="11.25" customHeight="1">
      <c r="A6" s="1273"/>
      <c r="B6" s="1263"/>
      <c r="C6" s="1264"/>
      <c r="D6" s="1265"/>
      <c r="E6" s="1267"/>
      <c r="F6" s="72"/>
      <c r="G6" s="73"/>
      <c r="H6" s="72"/>
      <c r="I6" s="73"/>
      <c r="J6" s="72"/>
      <c r="K6" s="73"/>
      <c r="L6" s="217"/>
      <c r="M6" s="218"/>
      <c r="N6" s="217"/>
      <c r="O6" s="219"/>
      <c r="P6" s="63"/>
      <c r="Q6" s="64"/>
      <c r="R6" s="65">
        <f t="shared" ref="R6:R18" si="0">P6-Q6</f>
        <v>0</v>
      </c>
      <c r="T6" s="66"/>
    </row>
    <row r="7" spans="1:20" ht="15" customHeight="1">
      <c r="A7" s="1273"/>
      <c r="B7" s="1263"/>
      <c r="C7" s="1264"/>
      <c r="D7" s="1265" t="s">
        <v>9</v>
      </c>
      <c r="E7" s="1267" t="s">
        <v>41</v>
      </c>
      <c r="F7" s="69">
        <v>0.15</v>
      </c>
      <c r="G7" s="76">
        <f>F7*$P$7</f>
        <v>94655.42131499997</v>
      </c>
      <c r="H7" s="69">
        <v>0.2</v>
      </c>
      <c r="I7" s="76">
        <f>H7*$P$7</f>
        <v>126207.22841999997</v>
      </c>
      <c r="J7" s="69">
        <v>0.25</v>
      </c>
      <c r="K7" s="76">
        <f>J7*$P$7</f>
        <v>157759.03552499996</v>
      </c>
      <c r="L7" s="69">
        <v>0.25</v>
      </c>
      <c r="M7" s="76">
        <f>L7*$P$7</f>
        <v>157759.03552499996</v>
      </c>
      <c r="N7" s="69">
        <v>0.15</v>
      </c>
      <c r="O7" s="77">
        <f>N7*$P$7</f>
        <v>94655.42131499997</v>
      </c>
      <c r="P7" s="63">
        <f>RESUMO!C8</f>
        <v>631036.14209999982</v>
      </c>
      <c r="Q7" s="192">
        <f>SUM(F7,H7,J7,N7,L7)</f>
        <v>1</v>
      </c>
      <c r="R7" s="65">
        <f>P7-Q7</f>
        <v>631035.14209999982</v>
      </c>
      <c r="T7" s="66"/>
    </row>
    <row r="8" spans="1:20" ht="11.25" customHeight="1">
      <c r="A8" s="1273"/>
      <c r="B8" s="1263"/>
      <c r="C8" s="1264"/>
      <c r="D8" s="1265"/>
      <c r="E8" s="1267"/>
      <c r="F8" s="67"/>
      <c r="G8" s="78"/>
      <c r="H8" s="67"/>
      <c r="I8" s="78"/>
      <c r="J8" s="67"/>
      <c r="K8" s="78"/>
      <c r="L8" s="67"/>
      <c r="M8" s="78"/>
      <c r="N8" s="67"/>
      <c r="O8" s="79"/>
      <c r="P8" s="63"/>
      <c r="Q8" s="64"/>
      <c r="R8" s="65">
        <f t="shared" si="0"/>
        <v>0</v>
      </c>
      <c r="T8" s="66"/>
    </row>
    <row r="9" spans="1:20" ht="15.75" customHeight="1">
      <c r="A9" s="1273"/>
      <c r="B9" s="1263"/>
      <c r="C9" s="1264"/>
      <c r="D9" s="1265" t="s">
        <v>12</v>
      </c>
      <c r="E9" s="1267" t="s">
        <v>24</v>
      </c>
      <c r="F9" s="69">
        <v>0.25</v>
      </c>
      <c r="G9" s="76">
        <f>F9*$P$9</f>
        <v>40814.061925000002</v>
      </c>
      <c r="H9" s="69">
        <v>0.25</v>
      </c>
      <c r="I9" s="76">
        <f>H9*$P$9</f>
        <v>40814.061925000002</v>
      </c>
      <c r="J9" s="69">
        <v>0.2</v>
      </c>
      <c r="K9" s="76">
        <f>J9*$P$9</f>
        <v>32651.249540000004</v>
      </c>
      <c r="L9" s="69">
        <v>0.2</v>
      </c>
      <c r="M9" s="76">
        <f>L9*$P$9</f>
        <v>32651.249540000004</v>
      </c>
      <c r="N9" s="69">
        <v>0.1</v>
      </c>
      <c r="O9" s="77">
        <f>N9*$P$9</f>
        <v>16325.624770000002</v>
      </c>
      <c r="P9" s="63">
        <f>RESUMO!C9</f>
        <v>163256.24770000001</v>
      </c>
      <c r="Q9" s="192">
        <f>SUM(F9,H9,J9,N9,L9)</f>
        <v>1</v>
      </c>
      <c r="R9" s="65">
        <f t="shared" si="0"/>
        <v>163255.24770000001</v>
      </c>
      <c r="T9" s="66"/>
    </row>
    <row r="10" spans="1:20" ht="11.25" customHeight="1">
      <c r="A10" s="1273"/>
      <c r="B10" s="1263"/>
      <c r="C10" s="1264"/>
      <c r="D10" s="1265"/>
      <c r="E10" s="1267"/>
      <c r="F10" s="67"/>
      <c r="G10" s="78"/>
      <c r="H10" s="67"/>
      <c r="I10" s="78"/>
      <c r="J10" s="67"/>
      <c r="K10" s="78"/>
      <c r="L10" s="67"/>
      <c r="M10" s="78"/>
      <c r="N10" s="67"/>
      <c r="O10" s="79"/>
      <c r="P10" s="63"/>
      <c r="Q10" s="64"/>
      <c r="R10" s="65">
        <f t="shared" si="0"/>
        <v>0</v>
      </c>
      <c r="T10" s="66"/>
    </row>
    <row r="11" spans="1:20" ht="15" customHeight="1">
      <c r="A11" s="1273"/>
      <c r="B11" s="1263"/>
      <c r="C11" s="1264"/>
      <c r="D11" s="1265" t="s">
        <v>15</v>
      </c>
      <c r="E11" s="1267" t="s">
        <v>44</v>
      </c>
      <c r="F11" s="69">
        <v>0.05</v>
      </c>
      <c r="G11" s="76">
        <f>F11*$P$11</f>
        <v>7580.3374699999986</v>
      </c>
      <c r="H11" s="69">
        <v>0.25</v>
      </c>
      <c r="I11" s="76">
        <f>H11*$P$11</f>
        <v>37901.687349999993</v>
      </c>
      <c r="J11" s="69">
        <v>0.2</v>
      </c>
      <c r="K11" s="76">
        <f>J11*$P$11</f>
        <v>30321.349879999994</v>
      </c>
      <c r="L11" s="69">
        <v>0.25</v>
      </c>
      <c r="M11" s="76">
        <f>L11*$P$11</f>
        <v>37901.687349999993</v>
      </c>
      <c r="N11" s="69">
        <v>0.25</v>
      </c>
      <c r="O11" s="77">
        <f>N11*$P$11</f>
        <v>37901.687349999993</v>
      </c>
      <c r="P11" s="63">
        <f>RESUMO!C10</f>
        <v>151606.74939999997</v>
      </c>
      <c r="Q11" s="192">
        <f>SUM(F11,H11,J11,N11,L11)</f>
        <v>1</v>
      </c>
      <c r="R11" s="65">
        <f t="shared" si="0"/>
        <v>151605.74939999997</v>
      </c>
      <c r="T11" s="66"/>
    </row>
    <row r="12" spans="1:20" ht="15" customHeight="1">
      <c r="A12" s="1273"/>
      <c r="B12" s="1263"/>
      <c r="C12" s="1264"/>
      <c r="D12" s="1265"/>
      <c r="E12" s="1267"/>
      <c r="F12" s="67"/>
      <c r="G12" s="78"/>
      <c r="H12" s="67"/>
      <c r="I12" s="78"/>
      <c r="J12" s="67"/>
      <c r="K12" s="78"/>
      <c r="L12" s="67"/>
      <c r="M12" s="78"/>
      <c r="N12" s="67"/>
      <c r="O12" s="79"/>
      <c r="P12" s="63"/>
      <c r="Q12" s="64"/>
      <c r="R12" s="65">
        <f t="shared" si="0"/>
        <v>0</v>
      </c>
      <c r="T12" s="66"/>
    </row>
    <row r="13" spans="1:20" ht="15" customHeight="1">
      <c r="A13" s="1273"/>
      <c r="B13" s="1263"/>
      <c r="C13" s="1264"/>
      <c r="D13" s="1265" t="s">
        <v>105</v>
      </c>
      <c r="E13" s="1267" t="s">
        <v>241</v>
      </c>
      <c r="F13" s="75"/>
      <c r="G13" s="80"/>
      <c r="H13" s="75"/>
      <c r="I13" s="80"/>
      <c r="J13" s="75"/>
      <c r="K13" s="214"/>
      <c r="L13" s="75">
        <v>0.5</v>
      </c>
      <c r="M13" s="76">
        <f>L13*$P$13</f>
        <v>110646.6076</v>
      </c>
      <c r="N13" s="75">
        <v>0.5</v>
      </c>
      <c r="O13" s="71">
        <f>N13*$P$13</f>
        <v>110646.6076</v>
      </c>
      <c r="P13" s="63">
        <f>RESUMO!C11</f>
        <v>221293.21520000001</v>
      </c>
      <c r="Q13" s="192">
        <f>SUM(F13,H13,J13,N13,L13)</f>
        <v>1</v>
      </c>
      <c r="R13" s="65">
        <f t="shared" si="0"/>
        <v>221292.21520000001</v>
      </c>
      <c r="T13" s="66"/>
    </row>
    <row r="14" spans="1:20" ht="12" customHeight="1">
      <c r="A14" s="1273"/>
      <c r="B14" s="1263"/>
      <c r="C14" s="1264"/>
      <c r="D14" s="1265"/>
      <c r="E14" s="1267"/>
      <c r="F14" s="81"/>
      <c r="G14" s="82"/>
      <c r="H14" s="81"/>
      <c r="I14" s="82"/>
      <c r="J14" s="215"/>
      <c r="K14" s="216"/>
      <c r="L14" s="67"/>
      <c r="M14" s="78"/>
      <c r="N14" s="67"/>
      <c r="O14" s="79"/>
      <c r="P14" s="63"/>
      <c r="Q14" s="64"/>
      <c r="R14" s="65">
        <f t="shared" si="0"/>
        <v>0</v>
      </c>
      <c r="T14" s="66"/>
    </row>
    <row r="15" spans="1:20" ht="15" customHeight="1">
      <c r="A15" s="1273"/>
      <c r="B15" s="83"/>
      <c r="C15" s="84"/>
      <c r="D15" s="1265" t="s">
        <v>17</v>
      </c>
      <c r="E15" s="1267" t="s">
        <v>46</v>
      </c>
      <c r="F15" s="85"/>
      <c r="G15" s="80"/>
      <c r="H15" s="85"/>
      <c r="I15" s="80"/>
      <c r="J15" s="85"/>
      <c r="K15" s="80"/>
      <c r="L15" s="85"/>
      <c r="M15" s="80"/>
      <c r="N15" s="86">
        <v>1</v>
      </c>
      <c r="O15" s="71">
        <f>N15*$P$15</f>
        <v>133741.1341</v>
      </c>
      <c r="P15" s="63">
        <f>RESUMO!C12</f>
        <v>133741.1341</v>
      </c>
      <c r="Q15" s="192">
        <f>SUM(F15,H15,J15,N15,L15)</f>
        <v>1</v>
      </c>
      <c r="R15" s="65">
        <f t="shared" si="0"/>
        <v>133740.1341</v>
      </c>
      <c r="T15" s="66"/>
    </row>
    <row r="16" spans="1:20" ht="12" customHeight="1">
      <c r="A16" s="1273"/>
      <c r="B16" s="83"/>
      <c r="C16" s="84"/>
      <c r="D16" s="1265"/>
      <c r="E16" s="1267"/>
      <c r="F16" s="87"/>
      <c r="G16" s="82"/>
      <c r="H16" s="87"/>
      <c r="I16" s="82"/>
      <c r="J16" s="87"/>
      <c r="K16" s="82"/>
      <c r="L16" s="87"/>
      <c r="M16" s="82"/>
      <c r="N16" s="88"/>
      <c r="O16" s="89"/>
      <c r="P16" s="63"/>
      <c r="Q16" s="64"/>
      <c r="R16" s="65">
        <f t="shared" si="0"/>
        <v>0</v>
      </c>
      <c r="T16" s="66"/>
    </row>
    <row r="17" spans="1:25" ht="15" customHeight="1">
      <c r="A17" s="1273"/>
      <c r="B17" s="83"/>
      <c r="C17" s="84"/>
      <c r="D17" s="1278"/>
      <c r="E17" s="1280"/>
      <c r="F17" s="85"/>
      <c r="G17" s="186"/>
      <c r="H17" s="85"/>
      <c r="I17" s="186"/>
      <c r="J17" s="85"/>
      <c r="K17" s="186"/>
      <c r="L17" s="85"/>
      <c r="M17" s="186"/>
      <c r="N17" s="85"/>
      <c r="O17" s="187"/>
      <c r="P17" s="63"/>
      <c r="Q17" s="64" t="e">
        <f>ROUND((G17+I17+"#ref!"+"#ref!"+"#ref!"+"#ref!"+"#ref!"+"#ref!"+"#ref!"+"#ref!"+"#ref!"+"#ref!"+"#ref!"+"#ref!"+"#ref!"+"#ref!"+"#ref!"+"#ref!"),2)</f>
        <v>#VALUE!</v>
      </c>
      <c r="R17" s="65" t="e">
        <f t="shared" si="0"/>
        <v>#VALUE!</v>
      </c>
      <c r="T17" s="66"/>
    </row>
    <row r="18" spans="1:25" ht="12" customHeight="1" thickBot="1">
      <c r="A18" s="1274"/>
      <c r="B18" s="90"/>
      <c r="C18" s="91"/>
      <c r="D18" s="1279"/>
      <c r="E18" s="1281"/>
      <c r="F18" s="188"/>
      <c r="G18" s="189"/>
      <c r="H18" s="188"/>
      <c r="I18" s="189"/>
      <c r="J18" s="188"/>
      <c r="K18" s="189"/>
      <c r="L18" s="188"/>
      <c r="M18" s="189"/>
      <c r="N18" s="188"/>
      <c r="O18" s="190"/>
      <c r="P18" s="63"/>
      <c r="Q18" s="64"/>
      <c r="R18" s="65">
        <f t="shared" si="0"/>
        <v>0</v>
      </c>
      <c r="T18" s="66"/>
    </row>
    <row r="19" spans="1:25" ht="12.75" customHeight="1" thickBot="1">
      <c r="A19" s="92"/>
      <c r="B19" s="93"/>
      <c r="C19" s="1282" t="s">
        <v>243</v>
      </c>
      <c r="D19" s="94"/>
      <c r="E19" s="95"/>
      <c r="F19" s="96"/>
      <c r="G19" s="97"/>
      <c r="H19" s="96"/>
      <c r="I19" s="98"/>
      <c r="J19" s="96"/>
      <c r="K19" s="98"/>
      <c r="L19" s="96"/>
      <c r="M19" s="98"/>
      <c r="N19" s="96"/>
      <c r="O19" s="99"/>
      <c r="P19" s="100"/>
      <c r="Q19" s="101"/>
      <c r="R19" s="100"/>
    </row>
    <row r="20" spans="1:25" ht="12.75" customHeight="1" thickBot="1">
      <c r="A20" s="92"/>
      <c r="B20" s="93"/>
      <c r="C20" s="1283"/>
      <c r="D20" s="94"/>
      <c r="E20" s="95"/>
      <c r="F20" s="96"/>
      <c r="G20" s="97"/>
      <c r="H20" s="96"/>
      <c r="I20" s="98"/>
      <c r="J20" s="96"/>
      <c r="K20" s="98"/>
      <c r="L20" s="96"/>
      <c r="M20" s="98"/>
      <c r="N20" s="96"/>
      <c r="O20" s="99"/>
      <c r="Q20" s="101"/>
      <c r="R20" s="100"/>
    </row>
    <row r="21" spans="1:25" ht="12.75" customHeight="1" thickBot="1">
      <c r="A21" s="92"/>
      <c r="B21" s="93"/>
      <c r="C21" s="1283"/>
      <c r="D21" s="94"/>
      <c r="E21" s="95"/>
      <c r="F21" s="96"/>
      <c r="G21" s="97"/>
      <c r="H21" s="96"/>
      <c r="I21" s="98"/>
      <c r="J21" s="96"/>
      <c r="K21" s="98"/>
      <c r="L21" s="96"/>
      <c r="M21" s="98"/>
      <c r="N21" s="96"/>
      <c r="O21" s="99"/>
      <c r="P21" s="100"/>
      <c r="Q21" s="100"/>
      <c r="R21" s="100"/>
    </row>
    <row r="22" spans="1:25" ht="12.75" customHeight="1" thickBot="1">
      <c r="A22" s="92"/>
      <c r="B22" s="93"/>
      <c r="C22" s="1283"/>
      <c r="D22" s="94"/>
      <c r="E22" s="95"/>
      <c r="F22" s="96"/>
      <c r="G22" s="97"/>
      <c r="H22" s="96"/>
      <c r="I22" s="98"/>
      <c r="J22" s="96"/>
      <c r="K22" s="98"/>
      <c r="L22" s="96"/>
      <c r="M22" s="98"/>
      <c r="N22" s="96"/>
      <c r="O22" s="99"/>
      <c r="P22" s="100"/>
      <c r="Q22" s="100"/>
      <c r="R22" s="100"/>
    </row>
    <row r="23" spans="1:25" ht="12.75" customHeight="1" thickBot="1">
      <c r="A23" s="92"/>
      <c r="B23" s="93"/>
      <c r="C23" s="1283"/>
      <c r="D23" s="94"/>
      <c r="E23" s="95"/>
      <c r="F23" s="96"/>
      <c r="G23" s="97"/>
      <c r="H23" s="96"/>
      <c r="I23" s="98"/>
      <c r="J23" s="96"/>
      <c r="K23" s="98"/>
      <c r="L23" s="96"/>
      <c r="M23" s="98"/>
      <c r="N23" s="96"/>
      <c r="O23" s="99"/>
      <c r="P23" s="100"/>
      <c r="Q23" s="100"/>
      <c r="R23" s="100"/>
    </row>
    <row r="24" spans="1:25" ht="12.75" customHeight="1" thickBot="1">
      <c r="A24" s="92"/>
      <c r="B24" s="93"/>
      <c r="C24" s="1283"/>
      <c r="D24" s="94"/>
      <c r="E24" s="95"/>
      <c r="F24" s="96"/>
      <c r="G24" s="97"/>
      <c r="H24" s="96"/>
      <c r="I24" s="98"/>
      <c r="J24" s="96"/>
      <c r="K24" s="98"/>
      <c r="L24" s="96"/>
      <c r="M24" s="98"/>
      <c r="N24" s="96"/>
      <c r="O24" s="99"/>
      <c r="P24" s="100"/>
      <c r="Q24" s="100" t="s">
        <v>244</v>
      </c>
      <c r="R24" s="100"/>
    </row>
    <row r="25" spans="1:25" ht="12.75" customHeight="1" thickBot="1">
      <c r="A25" s="92"/>
      <c r="B25" s="93"/>
      <c r="C25" s="1283"/>
      <c r="D25" s="94"/>
      <c r="E25" s="95"/>
      <c r="F25" s="96"/>
      <c r="G25" s="97"/>
      <c r="H25" s="96"/>
      <c r="I25" s="97"/>
      <c r="J25" s="96"/>
      <c r="K25" s="97"/>
      <c r="L25" s="96"/>
      <c r="M25" s="97"/>
      <c r="N25" s="96"/>
      <c r="O25" s="102"/>
      <c r="P25" s="100"/>
      <c r="Q25" s="100"/>
      <c r="R25" s="100"/>
    </row>
    <row r="26" spans="1:25" ht="12.75" customHeight="1" thickBot="1">
      <c r="A26" s="92"/>
      <c r="B26" s="93"/>
      <c r="C26" s="1283"/>
      <c r="D26" s="103"/>
      <c r="E26" s="104"/>
      <c r="F26" s="105"/>
      <c r="G26" s="106"/>
      <c r="H26" s="105"/>
      <c r="I26" s="106"/>
      <c r="J26" s="105"/>
      <c r="K26" s="106"/>
      <c r="L26" s="105"/>
      <c r="M26" s="106"/>
      <c r="N26" s="105"/>
      <c r="O26" s="107"/>
      <c r="P26" s="100"/>
      <c r="Q26" s="100"/>
      <c r="R26" s="100"/>
    </row>
    <row r="27" spans="1:25" ht="12.75" customHeight="1" thickBot="1">
      <c r="A27" s="92"/>
      <c r="B27" s="93"/>
      <c r="C27" s="1283"/>
      <c r="D27" s="108" t="s">
        <v>245</v>
      </c>
      <c r="E27" s="109"/>
      <c r="F27" s="110">
        <f>G27/$P$29</f>
        <v>0.1615330347390542</v>
      </c>
      <c r="G27" s="111">
        <f>G5+G7+G9+G11+G13+G3+G15+G17</f>
        <v>288414.26966999995</v>
      </c>
      <c r="H27" s="110">
        <f>I27/$P$29</f>
        <v>0.19713485450823354</v>
      </c>
      <c r="I27" s="111">
        <f>I5+I7+I9+I11+I13+I3+I15+I17</f>
        <v>351980.66563499998</v>
      </c>
      <c r="J27" s="110">
        <f>K27/$P$29</f>
        <v>0.1681265192835697</v>
      </c>
      <c r="K27" s="111">
        <f>K5+K7+K9+K11+K13+K3+K15+K17</f>
        <v>300186.81534499989</v>
      </c>
      <c r="L27" s="110">
        <f>M27/$P$29</f>
        <v>0.22770387316380622</v>
      </c>
      <c r="M27" s="111">
        <f>M5+M7+M9+M11+M13+M3+M15+M17</f>
        <v>406561.08755499998</v>
      </c>
      <c r="N27" s="110">
        <f>O27/$P$29</f>
        <v>0.24550171830533635</v>
      </c>
      <c r="O27" s="112">
        <f>O5+O7+O9+O11+O13+O3+O15+O17</f>
        <v>438338.81349500001</v>
      </c>
      <c r="P27" s="100"/>
      <c r="Q27" s="100"/>
      <c r="R27" s="100"/>
      <c r="S27" s="113" t="s">
        <v>246</v>
      </c>
    </row>
    <row r="28" spans="1:25" ht="12.75" customHeight="1" thickBot="1">
      <c r="A28" s="92"/>
      <c r="B28" s="93"/>
      <c r="C28" s="1283"/>
      <c r="D28" s="108" t="s">
        <v>247</v>
      </c>
      <c r="E28" s="114"/>
      <c r="F28" s="115">
        <f>G28/$P$29</f>
        <v>0.1615330347390542</v>
      </c>
      <c r="G28" s="116">
        <f>G27</f>
        <v>288414.26966999995</v>
      </c>
      <c r="H28" s="115">
        <f>I28/$P$29</f>
        <v>0.35866788924728776</v>
      </c>
      <c r="I28" s="116">
        <f>I27+G28</f>
        <v>640394.93530499993</v>
      </c>
      <c r="J28" s="115">
        <f>K28/$P$29</f>
        <v>0.52679440853085746</v>
      </c>
      <c r="K28" s="116">
        <f>K27+I28</f>
        <v>940581.75064999983</v>
      </c>
      <c r="L28" s="115">
        <f>M28/$P$29</f>
        <v>0.75449828169466371</v>
      </c>
      <c r="M28" s="116">
        <f>M27+K28</f>
        <v>1347142.8382049999</v>
      </c>
      <c r="N28" s="115">
        <f>O28/$P$29</f>
        <v>1</v>
      </c>
      <c r="O28" s="116">
        <f>O27+M28</f>
        <v>1785481.6516999998</v>
      </c>
      <c r="P28" s="100"/>
      <c r="Q28" s="100"/>
      <c r="R28" s="100"/>
    </row>
    <row r="29" spans="1:25" ht="12.75" customHeight="1" thickBot="1">
      <c r="A29" s="92"/>
      <c r="B29" s="93"/>
      <c r="C29" s="1283"/>
      <c r="D29" s="108" t="s">
        <v>248</v>
      </c>
      <c r="E29" s="114"/>
      <c r="F29" s="117"/>
      <c r="G29" s="118">
        <f>G27</f>
        <v>288414.26966999995</v>
      </c>
      <c r="H29" s="119"/>
      <c r="I29" s="120">
        <f>I27</f>
        <v>351980.66563499998</v>
      </c>
      <c r="J29" s="119"/>
      <c r="K29" s="120">
        <f>K27</f>
        <v>300186.81534499989</v>
      </c>
      <c r="L29" s="119"/>
      <c r="M29" s="120">
        <f>M27</f>
        <v>406561.08755499998</v>
      </c>
      <c r="N29" s="119"/>
      <c r="O29" s="121">
        <f>O27</f>
        <v>438338.81349500001</v>
      </c>
      <c r="P29" s="65">
        <f>SUM(P3:P18)</f>
        <v>1785481.6516999998</v>
      </c>
      <c r="Q29" s="65"/>
      <c r="R29" s="100"/>
    </row>
    <row r="30" spans="1:25" ht="12.75" customHeight="1" thickBot="1">
      <c r="A30" s="92"/>
      <c r="B30" s="93"/>
      <c r="C30" s="1283"/>
      <c r="D30" s="122" t="s">
        <v>249</v>
      </c>
      <c r="E30" s="123"/>
      <c r="F30" s="124"/>
      <c r="G30" s="125">
        <f>G28</f>
        <v>288414.26966999995</v>
      </c>
      <c r="H30" s="126"/>
      <c r="I30" s="127">
        <f>I28</f>
        <v>640394.93530499993</v>
      </c>
      <c r="J30" s="126"/>
      <c r="K30" s="127">
        <f>K28</f>
        <v>940581.75064999983</v>
      </c>
      <c r="L30" s="126"/>
      <c r="M30" s="127">
        <f>M28</f>
        <v>1347142.8382049999</v>
      </c>
      <c r="N30" s="126"/>
      <c r="O30" s="128">
        <f>O28</f>
        <v>1785481.6516999998</v>
      </c>
      <c r="P30" s="226">
        <f>ORÇAMENTO!M655</f>
        <v>4267947.1112999991</v>
      </c>
      <c r="R30" s="100"/>
    </row>
    <row r="31" spans="1:25" ht="25.5" customHeight="1" thickBot="1">
      <c r="A31" s="92"/>
      <c r="B31" s="93"/>
      <c r="C31" s="1283"/>
      <c r="D31" s="129" t="s">
        <v>250</v>
      </c>
      <c r="E31" s="1285" t="s">
        <v>251</v>
      </c>
      <c r="F31" s="1285"/>
      <c r="G31" s="1285"/>
      <c r="H31" s="1285"/>
      <c r="I31" s="1285"/>
      <c r="J31" s="1285"/>
      <c r="K31" s="1285"/>
      <c r="L31" s="1285"/>
      <c r="M31" s="1285"/>
      <c r="N31" s="1285"/>
      <c r="O31" s="1286"/>
      <c r="P31" s="130"/>
      <c r="Q31" s="130"/>
      <c r="R31" s="130" t="s">
        <v>252</v>
      </c>
      <c r="S31" s="130"/>
      <c r="T31" s="131"/>
      <c r="U31" s="131"/>
      <c r="V31" s="131"/>
      <c r="W31" s="131"/>
      <c r="X31" s="131"/>
      <c r="Y31" s="132"/>
    </row>
    <row r="32" spans="1:25" ht="12.75" customHeight="1" thickBot="1">
      <c r="A32" s="92"/>
      <c r="B32" s="93"/>
      <c r="C32" s="1283"/>
      <c r="D32" s="133"/>
      <c r="E32" s="134" t="s">
        <v>253</v>
      </c>
      <c r="F32" s="135"/>
      <c r="G32" s="135"/>
      <c r="H32" s="135"/>
      <c r="I32" s="135"/>
      <c r="J32" s="135"/>
      <c r="K32" s="135"/>
      <c r="L32" s="135"/>
      <c r="M32" s="135"/>
      <c r="N32" s="135"/>
      <c r="O32" s="136"/>
      <c r="P32" s="130"/>
      <c r="Q32" s="130"/>
      <c r="R32" s="130"/>
      <c r="S32" s="130"/>
      <c r="T32" s="137"/>
      <c r="U32" s="137"/>
      <c r="V32" s="137"/>
      <c r="W32" s="137"/>
      <c r="X32" s="138"/>
      <c r="Y32" s="132"/>
    </row>
    <row r="33" spans="1:25" ht="12.75" customHeight="1" thickBot="1">
      <c r="A33" s="1268"/>
      <c r="B33" s="1269"/>
      <c r="C33" s="1283"/>
      <c r="D33" s="133"/>
      <c r="E33" s="134" t="s">
        <v>254</v>
      </c>
      <c r="F33" s="135"/>
      <c r="G33" s="135"/>
      <c r="H33" s="135"/>
      <c r="I33" s="135"/>
      <c r="J33" s="135"/>
      <c r="K33" s="135"/>
      <c r="L33" s="135"/>
      <c r="M33" s="135"/>
      <c r="N33" s="135"/>
      <c r="O33" s="136"/>
      <c r="P33" s="130"/>
      <c r="Q33" s="130"/>
      <c r="R33" s="130"/>
      <c r="S33" s="130"/>
      <c r="T33" s="137"/>
      <c r="U33" s="137"/>
      <c r="V33" s="137"/>
      <c r="W33" s="137"/>
      <c r="X33" s="138"/>
      <c r="Y33" s="132"/>
    </row>
    <row r="34" spans="1:25" ht="15" customHeight="1" thickBot="1">
      <c r="A34" s="1268"/>
      <c r="B34" s="1269"/>
      <c r="C34" s="1283"/>
      <c r="D34" s="129"/>
      <c r="E34" s="134" t="s">
        <v>255</v>
      </c>
      <c r="F34" s="135"/>
      <c r="G34" s="135"/>
      <c r="H34" s="135"/>
      <c r="I34" s="135"/>
      <c r="J34" s="135"/>
      <c r="K34" s="135"/>
      <c r="L34" s="135"/>
      <c r="M34" s="135"/>
      <c r="N34" s="135"/>
      <c r="O34" s="136"/>
      <c r="P34" s="130"/>
      <c r="Q34" s="130"/>
      <c r="R34" s="130"/>
      <c r="S34" s="130" t="s">
        <v>256</v>
      </c>
      <c r="T34" s="131"/>
      <c r="U34" s="131"/>
      <c r="V34" s="131"/>
      <c r="W34" s="131"/>
      <c r="X34" s="131"/>
      <c r="Y34" s="132"/>
    </row>
    <row r="35" spans="1:25" ht="15" customHeight="1" thickBot="1">
      <c r="A35" s="1268"/>
      <c r="B35" s="1269"/>
      <c r="C35" s="1283"/>
      <c r="D35" s="133"/>
      <c r="E35" s="134" t="s">
        <v>257</v>
      </c>
      <c r="F35" s="135"/>
      <c r="G35" s="135"/>
      <c r="H35" s="135"/>
      <c r="I35" s="135"/>
      <c r="J35" s="135"/>
      <c r="K35" s="135"/>
      <c r="L35" s="135"/>
      <c r="M35" s="135"/>
      <c r="N35" s="135"/>
      <c r="O35" s="136"/>
      <c r="P35" s="130"/>
      <c r="Q35" s="130"/>
      <c r="R35" s="130"/>
      <c r="S35" s="130"/>
      <c r="T35" s="137"/>
      <c r="U35" s="137"/>
      <c r="V35" s="137"/>
      <c r="W35" s="137"/>
      <c r="X35" s="138"/>
      <c r="Y35" s="132"/>
    </row>
    <row r="36" spans="1:25" ht="15.75" customHeight="1" thickBot="1">
      <c r="A36" s="1270"/>
      <c r="B36" s="1271"/>
      <c r="C36" s="1284"/>
      <c r="D36" s="139"/>
      <c r="E36" s="140"/>
      <c r="F36" s="141"/>
      <c r="G36" s="141"/>
      <c r="H36" s="141"/>
      <c r="I36" s="141"/>
      <c r="J36" s="141"/>
      <c r="K36" s="141"/>
      <c r="L36" s="141"/>
      <c r="M36" s="141"/>
      <c r="N36" s="141"/>
      <c r="O36" s="142"/>
      <c r="P36" s="143"/>
      <c r="Q36" s="143"/>
      <c r="R36" s="130"/>
      <c r="S36" s="143"/>
      <c r="T36" s="144"/>
      <c r="U36" s="144"/>
      <c r="V36" s="144"/>
      <c r="W36" s="144"/>
      <c r="X36" s="138"/>
      <c r="Y36" s="132"/>
    </row>
  </sheetData>
  <sheetProtection selectLockedCells="1" selectUnlockedCells="1"/>
  <customSheetViews>
    <customSheetView guid="{BF95D06F-A801-4955-B76D-3C2C36D85037}" fitToPage="1" hiddenColumns="1" state="hidden">
      <selection sqref="A1:A18"/>
      <rowBreaks count="1" manualBreakCount="1">
        <brk id="50" max="16383" man="1"/>
      </rowBreaks>
      <pageMargins left="0.19652777777777777" right="0.19652777777777777" top="0.78749999999999998" bottom="0.35416666666666669" header="0.51180555555555551" footer="0.51180555555555551"/>
      <printOptions horizontalCentered="1"/>
      <pageSetup paperSize="9" scale="50" firstPageNumber="26" orientation="landscape" useFirstPageNumber="1" horizontalDpi="300" verticalDpi="300" r:id="rId1"/>
      <headerFooter alignWithMargins="0"/>
    </customSheetView>
    <customSheetView guid="{385977A3-6FE9-40C9-8548-2B73DA2662B2}" showPageBreaks="1" fitToPage="1" printArea="1" hiddenColumns="1" state="hidden">
      <selection sqref="A1:A18"/>
      <rowBreaks count="1" manualBreakCount="1">
        <brk id="50" max="16383" man="1"/>
      </rowBreaks>
      <pageMargins left="0.19652777777777777" right="0.19652777777777777" top="0.78749999999999998" bottom="0.35416666666666669" header="0.51180555555555551" footer="0.51180555555555551"/>
      <printOptions horizontalCentered="1"/>
      <pageSetup paperSize="9" firstPageNumber="26" orientation="landscape" useFirstPageNumber="1" horizontalDpi="300" verticalDpi="300" r:id="rId2"/>
      <headerFooter alignWithMargins="0"/>
    </customSheetView>
  </customSheetViews>
  <mergeCells count="28">
    <mergeCell ref="A33:B36"/>
    <mergeCell ref="A1:A18"/>
    <mergeCell ref="D1:D2"/>
    <mergeCell ref="F1:G1"/>
    <mergeCell ref="H1:I1"/>
    <mergeCell ref="D15:D16"/>
    <mergeCell ref="E15:E16"/>
    <mergeCell ref="D17:D18"/>
    <mergeCell ref="E17:E18"/>
    <mergeCell ref="C19:C36"/>
    <mergeCell ref="E31:O31"/>
    <mergeCell ref="D9:D10"/>
    <mergeCell ref="E9:E10"/>
    <mergeCell ref="E11:E12"/>
    <mergeCell ref="D13:D14"/>
    <mergeCell ref="E13:E14"/>
    <mergeCell ref="N1:O1"/>
    <mergeCell ref="D3:D4"/>
    <mergeCell ref="E3:E4"/>
    <mergeCell ref="B5:B14"/>
    <mergeCell ref="C5:C14"/>
    <mergeCell ref="D11:D12"/>
    <mergeCell ref="L1:M1"/>
    <mergeCell ref="D5:D6"/>
    <mergeCell ref="E5:E6"/>
    <mergeCell ref="D7:D8"/>
    <mergeCell ref="E7:E8"/>
    <mergeCell ref="J1:K1"/>
  </mergeCells>
  <printOptions horizontalCentered="1"/>
  <pageMargins left="0.19652777777777777" right="0.19652777777777777" top="0.78749999999999998" bottom="0.35416666666666669" header="0.51180555555555551" footer="0.51180555555555551"/>
  <pageSetup paperSize="9" firstPageNumber="26" orientation="landscape" useFirstPageNumber="1" horizontalDpi="300" verticalDpi="300" r:id="rId3"/>
  <headerFooter alignWithMargins="0"/>
  <rowBreaks count="1" manualBreakCount="1">
    <brk id="50"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9">
    <pageSetUpPr fitToPage="1"/>
  </sheetPr>
  <dimension ref="A1:AX598"/>
  <sheetViews>
    <sheetView view="pageBreakPreview" topLeftCell="A492" zoomScale="60" zoomScaleNormal="70" workbookViewId="0">
      <selection activeCell="B492" sqref="B1:J1048576"/>
    </sheetView>
  </sheetViews>
  <sheetFormatPr defaultColWidth="9.140625" defaultRowHeight="12.75"/>
  <cols>
    <col min="1" max="1" width="14.28515625" style="4" customWidth="1"/>
    <col min="2" max="2" width="11.7109375" style="271" customWidth="1"/>
    <col min="3" max="3" width="14.5703125" style="265" bestFit="1" customWidth="1"/>
    <col min="4" max="4" width="102" style="875" customWidth="1"/>
    <col min="5" max="5" width="5.28515625" style="41" hidden="1" customWidth="1"/>
    <col min="6" max="6" width="17.140625" style="876" customWidth="1"/>
    <col min="7" max="7" width="15.7109375" style="41" customWidth="1"/>
    <col min="8" max="8" width="20.5703125" style="41" customWidth="1"/>
    <col min="9" max="9" width="21.28515625" style="41" customWidth="1"/>
    <col min="10" max="10" width="18.5703125" style="41" customWidth="1"/>
    <col min="11" max="11" width="23.5703125" style="41" customWidth="1"/>
    <col min="12" max="12" width="17.140625" style="41" customWidth="1"/>
    <col min="13" max="13" width="22" style="884" customWidth="1"/>
    <col min="14" max="14" width="20.42578125" style="41" customWidth="1"/>
    <col min="15" max="15" width="30.5703125" style="41" customWidth="1"/>
    <col min="16" max="16" width="16.28515625" style="41" customWidth="1"/>
    <col min="17" max="17" width="20.140625" style="4" customWidth="1"/>
    <col min="18" max="20" width="20.7109375" style="4" customWidth="1"/>
    <col min="21" max="21" width="24" style="4" customWidth="1"/>
    <col min="22" max="22" width="18.7109375" style="4" customWidth="1"/>
    <col min="23" max="23" width="10.5703125" style="4" customWidth="1"/>
    <col min="24" max="32" width="9.140625" style="4"/>
    <col min="33" max="33" width="9" style="4" customWidth="1"/>
    <col min="34" max="16384" width="9.140625" style="4"/>
  </cols>
  <sheetData>
    <row r="1" spans="1:50" ht="63.75" customHeight="1" thickBot="1">
      <c r="A1" s="3"/>
      <c r="B1" s="269"/>
      <c r="C1" s="194"/>
      <c r="D1" s="886"/>
      <c r="E1" s="887"/>
      <c r="F1" s="888"/>
      <c r="G1" s="887"/>
      <c r="H1" s="887"/>
      <c r="I1" s="887"/>
      <c r="J1" s="887"/>
      <c r="K1" s="887"/>
      <c r="L1" s="887"/>
      <c r="M1" s="1076"/>
      <c r="N1" s="1135"/>
      <c r="O1" s="3"/>
      <c r="P1" s="3"/>
      <c r="Q1" s="263"/>
      <c r="R1" s="263"/>
      <c r="S1" s="263"/>
      <c r="T1" s="263"/>
      <c r="AX1" s="11"/>
    </row>
    <row r="2" spans="1:50" ht="20.25" customHeight="1">
      <c r="A2" s="458"/>
      <c r="B2" s="459"/>
      <c r="C2" s="862"/>
      <c r="D2" s="1289" t="s">
        <v>293</v>
      </c>
      <c r="E2" s="1290"/>
      <c r="F2" s="1290"/>
      <c r="G2" s="1290"/>
      <c r="H2" s="1290"/>
      <c r="I2" s="1290"/>
      <c r="J2" s="1290"/>
      <c r="K2" s="1290"/>
      <c r="L2" s="1290"/>
      <c r="M2" s="1290"/>
      <c r="N2" s="1005"/>
      <c r="O2" s="1002"/>
      <c r="P2" s="1002"/>
      <c r="AX2" s="13"/>
    </row>
    <row r="3" spans="1:50" ht="22.5" customHeight="1">
      <c r="A3" s="198"/>
      <c r="B3" s="193"/>
      <c r="C3" s="193"/>
      <c r="D3" s="866" t="s">
        <v>2897</v>
      </c>
      <c r="E3" s="6"/>
      <c r="F3" s="193"/>
      <c r="G3" s="6"/>
      <c r="H3" s="6"/>
      <c r="I3" s="6" t="s">
        <v>122</v>
      </c>
      <c r="J3" s="185">
        <v>0.28270000000000001</v>
      </c>
      <c r="K3" s="6"/>
      <c r="L3" s="6"/>
      <c r="M3" s="6" t="str">
        <f>ORÇAMENTO!N3</f>
        <v>DATA BASE: FEVEREIRO/2019</v>
      </c>
      <c r="N3" s="1006"/>
      <c r="O3" s="6"/>
      <c r="P3" s="6"/>
      <c r="U3" s="180" t="s">
        <v>318</v>
      </c>
      <c r="AX3" s="24"/>
    </row>
    <row r="4" spans="1:50" ht="22.5" customHeight="1">
      <c r="A4" s="199"/>
      <c r="B4" s="195"/>
      <c r="C4" s="816"/>
      <c r="D4" s="866" t="s">
        <v>2898</v>
      </c>
      <c r="E4" s="815"/>
      <c r="F4" s="816"/>
      <c r="G4" s="815"/>
      <c r="H4" s="815"/>
      <c r="I4" s="815" t="s">
        <v>123</v>
      </c>
      <c r="J4" s="867">
        <v>0.1961</v>
      </c>
      <c r="K4" s="815"/>
      <c r="L4" s="815"/>
      <c r="M4" s="815"/>
      <c r="N4" s="1007"/>
      <c r="O4" s="6"/>
      <c r="P4" s="6"/>
      <c r="U4" s="180" t="s">
        <v>318</v>
      </c>
      <c r="AX4" s="24"/>
    </row>
    <row r="5" spans="1:50" ht="35.25" customHeight="1">
      <c r="A5" s="253" t="s">
        <v>0</v>
      </c>
      <c r="B5" s="270" t="s">
        <v>22</v>
      </c>
      <c r="C5" s="863" t="s">
        <v>23</v>
      </c>
      <c r="D5" s="868" t="s">
        <v>1</v>
      </c>
      <c r="E5" s="869" t="s">
        <v>47</v>
      </c>
      <c r="F5" s="870" t="s">
        <v>21</v>
      </c>
      <c r="G5" s="871" t="s">
        <v>2</v>
      </c>
      <c r="H5" s="821" t="s">
        <v>118</v>
      </c>
      <c r="I5" s="817" t="s">
        <v>120</v>
      </c>
      <c r="J5" s="821" t="s">
        <v>119</v>
      </c>
      <c r="K5" s="871" t="s">
        <v>5</v>
      </c>
      <c r="L5" s="871" t="s">
        <v>121</v>
      </c>
      <c r="M5" s="871" t="s">
        <v>289</v>
      </c>
      <c r="N5" s="1008" t="s">
        <v>1690</v>
      </c>
      <c r="O5" s="1010"/>
      <c r="P5" s="1010"/>
      <c r="Q5" s="170"/>
      <c r="R5" s="170"/>
      <c r="S5" s="170"/>
      <c r="T5" s="170"/>
      <c r="U5" s="180" t="s">
        <v>318</v>
      </c>
      <c r="AX5" s="24"/>
    </row>
    <row r="6" spans="1:50" ht="39" customHeight="1">
      <c r="A6" s="254" t="s">
        <v>26</v>
      </c>
      <c r="B6" s="197">
        <v>1</v>
      </c>
      <c r="C6" s="461" t="s">
        <v>926</v>
      </c>
      <c r="D6" s="872" t="s">
        <v>242</v>
      </c>
      <c r="E6" s="15"/>
      <c r="F6" s="906" t="s">
        <v>262</v>
      </c>
      <c r="G6" s="907">
        <v>10</v>
      </c>
      <c r="H6" s="27">
        <v>21571.18</v>
      </c>
      <c r="I6" s="27">
        <v>6098.1725999999999</v>
      </c>
      <c r="J6" s="27">
        <v>27669.352599999998</v>
      </c>
      <c r="K6" s="1091">
        <f t="shared" ref="K6:K69" si="0">ROUND(G6*J6,4)</f>
        <v>276693.52600000001</v>
      </c>
      <c r="L6" s="184">
        <f t="shared" ref="L6:L69" si="1">IFERROR(K6/$K$497,"")</f>
        <v>6.4830589226464369E-2</v>
      </c>
      <c r="M6" s="184">
        <f>L6</f>
        <v>6.4830589226464369E-2</v>
      </c>
      <c r="N6" s="1009" t="str">
        <f t="shared" ref="N6:N69" si="2">IF(M6&lt;=50%,"A",IF(M6&lt;=80%,"B",IF(M6&lt;=100%,"C"," ")))</f>
        <v>A</v>
      </c>
      <c r="O6" s="1011" t="str">
        <f t="shared" ref="O6:O147" si="3">IF(M6&lt;=50%,"-",IF(M6&lt;=80%,M6,IF(M6&lt;=100%,"-"," ")))</f>
        <v>-</v>
      </c>
      <c r="P6" s="1011"/>
      <c r="Q6" s="171">
        <f t="shared" ref="Q6:Q69" si="4">IF(B6&gt;0,COUNTIF($B$1:$B$122072,B6),"")</f>
        <v>1</v>
      </c>
      <c r="R6" s="171">
        <f>SUMIF(ORÇAMENTO!$B$6:$B$654,'CURVA ABC'!B6,ORÇAMENTO!$M$6:$M$654)</f>
        <v>276693.52600000001</v>
      </c>
      <c r="S6" s="171" t="b">
        <f>R6=K6</f>
        <v>1</v>
      </c>
      <c r="T6" s="171"/>
      <c r="U6" s="38">
        <f>G6/2</f>
        <v>5</v>
      </c>
      <c r="V6" s="29" t="s">
        <v>872</v>
      </c>
      <c r="AX6" s="24"/>
    </row>
    <row r="7" spans="1:50" ht="48" customHeight="1">
      <c r="A7" s="254" t="s">
        <v>28</v>
      </c>
      <c r="B7" s="456" t="s">
        <v>840</v>
      </c>
      <c r="C7" s="461" t="s">
        <v>837</v>
      </c>
      <c r="D7" s="872" t="s">
        <v>1289</v>
      </c>
      <c r="E7" s="15"/>
      <c r="F7" s="906" t="s">
        <v>57</v>
      </c>
      <c r="G7" s="907">
        <v>1641.692</v>
      </c>
      <c r="H7" s="27">
        <v>103.97</v>
      </c>
      <c r="I7" s="27">
        <v>29.392299999999999</v>
      </c>
      <c r="J7" s="27">
        <v>133.3623</v>
      </c>
      <c r="K7" s="1091">
        <f t="shared" si="0"/>
        <v>218939.821</v>
      </c>
      <c r="L7" s="184">
        <f t="shared" si="1"/>
        <v>5.1298625615716922E-2</v>
      </c>
      <c r="M7" s="184">
        <f t="shared" ref="M7:M70" si="5">L7+M6</f>
        <v>0.11612921484218129</v>
      </c>
      <c r="N7" s="1009" t="str">
        <f t="shared" si="2"/>
        <v>A</v>
      </c>
      <c r="O7" s="1011" t="str">
        <f t="shared" si="3"/>
        <v>-</v>
      </c>
      <c r="P7" s="1011"/>
      <c r="Q7" s="171">
        <f t="shared" si="4"/>
        <v>1</v>
      </c>
      <c r="R7" s="171">
        <f>SUMIF(ORÇAMENTO!$B$6:$B$654,'CURVA ABC'!B7,ORÇAMENTO!$M$6:$M$654)</f>
        <v>218939.821</v>
      </c>
      <c r="S7" s="171" t="b">
        <f t="shared" ref="S7:S67" si="6">R7=K7</f>
        <v>1</v>
      </c>
      <c r="T7" s="171"/>
      <c r="U7" s="38">
        <f>G7/2</f>
        <v>820.846</v>
      </c>
      <c r="V7" s="29" t="s">
        <v>870</v>
      </c>
      <c r="AX7" s="24"/>
    </row>
    <row r="8" spans="1:50" ht="48.75" customHeight="1">
      <c r="A8" s="254" t="s">
        <v>28</v>
      </c>
      <c r="B8" s="456">
        <v>79460</v>
      </c>
      <c r="C8" s="461" t="s">
        <v>131</v>
      </c>
      <c r="D8" s="872" t="s">
        <v>51</v>
      </c>
      <c r="E8" s="15"/>
      <c r="F8" s="906" t="s">
        <v>57</v>
      </c>
      <c r="G8" s="907">
        <v>3364.9314999999983</v>
      </c>
      <c r="H8" s="27">
        <v>34.47</v>
      </c>
      <c r="I8" s="27">
        <v>9.7446999999999999</v>
      </c>
      <c r="J8" s="27">
        <v>44.214700000000001</v>
      </c>
      <c r="K8" s="1091">
        <f t="shared" si="0"/>
        <v>148779.4368</v>
      </c>
      <c r="L8" s="184">
        <f t="shared" si="1"/>
        <v>3.4859718953184023E-2</v>
      </c>
      <c r="M8" s="184">
        <f t="shared" si="5"/>
        <v>0.15098893379536532</v>
      </c>
      <c r="N8" s="1009" t="str">
        <f t="shared" si="2"/>
        <v>A</v>
      </c>
      <c r="O8" s="1011" t="str">
        <f t="shared" si="3"/>
        <v>-</v>
      </c>
      <c r="P8" s="1011" t="str">
        <f>O8</f>
        <v>-</v>
      </c>
      <c r="Q8" s="171">
        <f t="shared" si="4"/>
        <v>1</v>
      </c>
      <c r="R8" s="171">
        <f>SUMIF(ORÇAMENTO!$B$6:$B$654,'CURVA ABC'!B8,ORÇAMENTO!$M$6:$M$654)</f>
        <v>148779.4368</v>
      </c>
      <c r="S8" s="171" t="b">
        <f t="shared" si="6"/>
        <v>1</v>
      </c>
      <c r="T8" s="171"/>
      <c r="U8" s="29"/>
      <c r="V8" s="4" t="s">
        <v>873</v>
      </c>
      <c r="AX8" s="24"/>
    </row>
    <row r="9" spans="1:50" ht="48" customHeight="1">
      <c r="A9" s="254" t="s">
        <v>28</v>
      </c>
      <c r="B9" s="456" t="s">
        <v>190</v>
      </c>
      <c r="C9" s="461" t="s">
        <v>837</v>
      </c>
      <c r="D9" s="872" t="s">
        <v>1355</v>
      </c>
      <c r="E9" s="15"/>
      <c r="F9" s="906" t="s">
        <v>126</v>
      </c>
      <c r="G9" s="907">
        <v>1</v>
      </c>
      <c r="H9" s="27">
        <v>119817.29</v>
      </c>
      <c r="I9" s="27">
        <v>23496.170600000001</v>
      </c>
      <c r="J9" s="27">
        <v>143313.46059999999</v>
      </c>
      <c r="K9" s="1091">
        <f t="shared" si="0"/>
        <v>143313.46059999999</v>
      </c>
      <c r="L9" s="184">
        <f t="shared" si="1"/>
        <v>3.3579015125860534E-2</v>
      </c>
      <c r="M9" s="184">
        <f t="shared" si="5"/>
        <v>0.18456794892122586</v>
      </c>
      <c r="N9" s="1009" t="str">
        <f t="shared" si="2"/>
        <v>A</v>
      </c>
      <c r="O9" s="1011" t="str">
        <f t="shared" si="3"/>
        <v>-</v>
      </c>
      <c r="P9" s="1011" t="str">
        <f>IF(M9&lt;=50%,"-",IF(M9&lt;=80%,"-",IF(M9&lt;=100%,M9," ")))</f>
        <v>-</v>
      </c>
      <c r="Q9" s="171">
        <f t="shared" si="4"/>
        <v>1</v>
      </c>
      <c r="R9" s="171">
        <f>SUMIF(ORÇAMENTO!$B$6:$B$654,'CURVA ABC'!B9,ORÇAMENTO!$M$6:$M$654)</f>
        <v>143313.46059999999</v>
      </c>
      <c r="S9" s="171" t="b">
        <f t="shared" si="6"/>
        <v>1</v>
      </c>
      <c r="T9" s="171"/>
      <c r="U9" s="38">
        <f>G9/2</f>
        <v>0.5</v>
      </c>
      <c r="V9" s="29" t="s">
        <v>871</v>
      </c>
      <c r="AX9" s="24"/>
    </row>
    <row r="10" spans="1:50" ht="40.5" customHeight="1">
      <c r="A10" s="254" t="s">
        <v>28</v>
      </c>
      <c r="B10" s="456" t="s">
        <v>144</v>
      </c>
      <c r="C10" s="461" t="s">
        <v>837</v>
      </c>
      <c r="D10" s="872" t="s">
        <v>1299</v>
      </c>
      <c r="E10" s="15"/>
      <c r="F10" s="906" t="s">
        <v>57</v>
      </c>
      <c r="G10" s="907">
        <v>1237.78</v>
      </c>
      <c r="H10" s="27">
        <v>81.27</v>
      </c>
      <c r="I10" s="27">
        <v>22.975000000000001</v>
      </c>
      <c r="J10" s="27">
        <v>104.245</v>
      </c>
      <c r="K10" s="1091">
        <f t="shared" si="0"/>
        <v>129032.37609999999</v>
      </c>
      <c r="L10" s="184">
        <f t="shared" si="1"/>
        <v>3.0232890132217107E-2</v>
      </c>
      <c r="M10" s="184">
        <f t="shared" si="5"/>
        <v>0.21480083905344297</v>
      </c>
      <c r="N10" s="1009" t="str">
        <f t="shared" si="2"/>
        <v>A</v>
      </c>
      <c r="O10" s="1011" t="str">
        <f t="shared" si="3"/>
        <v>-</v>
      </c>
      <c r="P10" s="1011" t="str">
        <f t="shared" ref="P10:P70" si="7">IF(M10&lt;=50%,"-",IF(M10&lt;=80%,"-",IF(M10&lt;=100%,M10," ")))</f>
        <v>-</v>
      </c>
      <c r="Q10" s="171">
        <f t="shared" si="4"/>
        <v>1</v>
      </c>
      <c r="R10" s="171">
        <f>SUMIF(ORÇAMENTO!$B$6:$B$654,'CURVA ABC'!B10,ORÇAMENTO!$M$6:$M$654)</f>
        <v>129032.37609999999</v>
      </c>
      <c r="S10" s="171" t="b">
        <f t="shared" si="6"/>
        <v>1</v>
      </c>
      <c r="T10" s="171"/>
      <c r="U10" s="29"/>
      <c r="AX10" s="24"/>
    </row>
    <row r="11" spans="1:50" ht="40.5" customHeight="1">
      <c r="A11" s="254" t="s">
        <v>28</v>
      </c>
      <c r="B11" s="456">
        <v>96544</v>
      </c>
      <c r="C11" s="461" t="s">
        <v>131</v>
      </c>
      <c r="D11" s="872" t="s">
        <v>1099</v>
      </c>
      <c r="E11" s="15"/>
      <c r="F11" s="906" t="s">
        <v>55</v>
      </c>
      <c r="G11" s="907">
        <v>10237</v>
      </c>
      <c r="H11" s="27">
        <v>9.81</v>
      </c>
      <c r="I11" s="27">
        <v>2.7732999999999999</v>
      </c>
      <c r="J11" s="27">
        <v>12.583299999999999</v>
      </c>
      <c r="K11" s="1091">
        <f t="shared" si="0"/>
        <v>128815.2421</v>
      </c>
      <c r="L11" s="184">
        <f t="shared" si="1"/>
        <v>3.0182014618920498E-2</v>
      </c>
      <c r="M11" s="184">
        <f t="shared" si="5"/>
        <v>0.24498285367236347</v>
      </c>
      <c r="N11" s="1009" t="str">
        <f t="shared" si="2"/>
        <v>A</v>
      </c>
      <c r="O11" s="1011" t="str">
        <f t="shared" si="3"/>
        <v>-</v>
      </c>
      <c r="P11" s="1011" t="str">
        <f t="shared" si="7"/>
        <v>-</v>
      </c>
      <c r="Q11" s="171">
        <f t="shared" si="4"/>
        <v>1</v>
      </c>
      <c r="R11" s="171">
        <f>SUMIF(ORÇAMENTO!$B$6:$B$654,'CURVA ABC'!B11,ORÇAMENTO!$M$6:$M$654)</f>
        <v>128815.2421</v>
      </c>
      <c r="S11" s="171" t="b">
        <f t="shared" si="6"/>
        <v>1</v>
      </c>
      <c r="T11" s="171"/>
      <c r="U11" s="29"/>
      <c r="AX11" s="24"/>
    </row>
    <row r="12" spans="1:50" s="1089" customFormat="1" ht="40.5" customHeight="1">
      <c r="A12" s="254" t="s">
        <v>28</v>
      </c>
      <c r="B12" s="456">
        <v>72136</v>
      </c>
      <c r="C12" s="461" t="s">
        <v>131</v>
      </c>
      <c r="D12" s="872" t="s">
        <v>1261</v>
      </c>
      <c r="E12" s="15"/>
      <c r="F12" s="906" t="s">
        <v>57</v>
      </c>
      <c r="G12" s="907">
        <v>1420.7599999999995</v>
      </c>
      <c r="H12" s="27">
        <v>64.760000000000005</v>
      </c>
      <c r="I12" s="27">
        <v>18.307700000000001</v>
      </c>
      <c r="J12" s="27">
        <v>83.067700000000002</v>
      </c>
      <c r="K12" s="1091">
        <f t="shared" si="0"/>
        <v>118019.26549999999</v>
      </c>
      <c r="L12" s="184">
        <f t="shared" si="1"/>
        <v>2.7652466731149818E-2</v>
      </c>
      <c r="M12" s="184">
        <f t="shared" si="5"/>
        <v>0.27263532040351329</v>
      </c>
      <c r="N12" s="1009" t="str">
        <f t="shared" si="2"/>
        <v>A</v>
      </c>
      <c r="O12" s="1086" t="str">
        <f t="shared" si="3"/>
        <v>-</v>
      </c>
      <c r="P12" s="1086" t="str">
        <f t="shared" si="7"/>
        <v>-</v>
      </c>
      <c r="Q12" s="1087">
        <f t="shared" si="4"/>
        <v>1</v>
      </c>
      <c r="R12" s="171">
        <f>SUMIF(ORÇAMENTO!$B$6:$B$654,'CURVA ABC'!B12,ORÇAMENTO!$M$6:$M$654)</f>
        <v>118019.26549999999</v>
      </c>
      <c r="S12" s="171" t="b">
        <f t="shared" si="6"/>
        <v>1</v>
      </c>
      <c r="T12" s="1087"/>
      <c r="U12" s="1088"/>
      <c r="AX12" s="1090"/>
    </row>
    <row r="13" spans="1:50" ht="40.5" customHeight="1">
      <c r="A13" s="254" t="s">
        <v>28</v>
      </c>
      <c r="B13" s="456" t="s">
        <v>833</v>
      </c>
      <c r="C13" s="461" t="s">
        <v>837</v>
      </c>
      <c r="D13" s="872" t="s">
        <v>1800</v>
      </c>
      <c r="E13" s="15"/>
      <c r="F13" s="906" t="s">
        <v>61</v>
      </c>
      <c r="G13" s="907">
        <v>274.88241499999998</v>
      </c>
      <c r="H13" s="27">
        <v>323.75</v>
      </c>
      <c r="I13" s="27">
        <v>91.524100000000004</v>
      </c>
      <c r="J13" s="27">
        <v>415.27409999999998</v>
      </c>
      <c r="K13" s="1091">
        <f t="shared" si="0"/>
        <v>114151.5475</v>
      </c>
      <c r="L13" s="184">
        <f t="shared" si="1"/>
        <v>2.6746242286629199E-2</v>
      </c>
      <c r="M13" s="184">
        <f t="shared" si="5"/>
        <v>0.29938156269014249</v>
      </c>
      <c r="N13" s="1009" t="str">
        <f t="shared" si="2"/>
        <v>A</v>
      </c>
      <c r="O13" s="1011" t="str">
        <f t="shared" si="3"/>
        <v>-</v>
      </c>
      <c r="P13" s="1011" t="str">
        <f t="shared" si="7"/>
        <v>-</v>
      </c>
      <c r="Q13" s="171">
        <f t="shared" si="4"/>
        <v>1</v>
      </c>
      <c r="R13" s="171">
        <f>SUMIF(ORÇAMENTO!$B$6:$B$654,'CURVA ABC'!B13,ORÇAMENTO!$M$6:$M$654)</f>
        <v>114151.54760000001</v>
      </c>
      <c r="S13" s="171" t="b">
        <f t="shared" si="6"/>
        <v>0</v>
      </c>
      <c r="T13" s="171"/>
      <c r="U13" s="29"/>
      <c r="AX13" s="24"/>
    </row>
    <row r="14" spans="1:50" ht="40.5" customHeight="1">
      <c r="A14" s="254" t="s">
        <v>28</v>
      </c>
      <c r="B14" s="456" t="s">
        <v>679</v>
      </c>
      <c r="C14" s="461" t="s">
        <v>837</v>
      </c>
      <c r="D14" s="872" t="s">
        <v>1411</v>
      </c>
      <c r="E14" s="15"/>
      <c r="F14" s="906" t="s">
        <v>126</v>
      </c>
      <c r="G14" s="907">
        <v>1</v>
      </c>
      <c r="H14" s="27">
        <v>87253.119999999995</v>
      </c>
      <c r="I14" s="27">
        <v>24666.456999999999</v>
      </c>
      <c r="J14" s="27">
        <v>111919.577</v>
      </c>
      <c r="K14" s="1091">
        <f t="shared" si="0"/>
        <v>111919.577</v>
      </c>
      <c r="L14" s="184">
        <f t="shared" si="1"/>
        <v>2.6223281143508394E-2</v>
      </c>
      <c r="M14" s="184">
        <f t="shared" si="5"/>
        <v>0.3256048438336509</v>
      </c>
      <c r="N14" s="1009" t="str">
        <f t="shared" si="2"/>
        <v>A</v>
      </c>
      <c r="O14" s="1011" t="str">
        <f t="shared" si="3"/>
        <v>-</v>
      </c>
      <c r="P14" s="1011" t="str">
        <f t="shared" si="7"/>
        <v>-</v>
      </c>
      <c r="Q14" s="171">
        <f t="shared" si="4"/>
        <v>1</v>
      </c>
      <c r="R14" s="171">
        <f>SUMIF(ORÇAMENTO!$B$6:$B$654,'CURVA ABC'!B14,ORÇAMENTO!$M$6:$M$654)</f>
        <v>111919.577</v>
      </c>
      <c r="S14" s="171" t="b">
        <f t="shared" si="6"/>
        <v>1</v>
      </c>
      <c r="T14" s="171"/>
      <c r="U14" s="29"/>
      <c r="AX14" s="24"/>
    </row>
    <row r="15" spans="1:50" ht="40.5" customHeight="1">
      <c r="A15" s="254" t="s">
        <v>28</v>
      </c>
      <c r="B15" s="456">
        <v>94213</v>
      </c>
      <c r="C15" s="461" t="s">
        <v>131</v>
      </c>
      <c r="D15" s="872" t="s">
        <v>1075</v>
      </c>
      <c r="E15" s="15"/>
      <c r="F15" s="906" t="s">
        <v>57</v>
      </c>
      <c r="G15" s="907">
        <v>1791.538</v>
      </c>
      <c r="H15" s="27">
        <v>39.1</v>
      </c>
      <c r="I15" s="27">
        <v>11.053599999999999</v>
      </c>
      <c r="J15" s="27">
        <v>50.153599999999997</v>
      </c>
      <c r="K15" s="1091">
        <f t="shared" si="0"/>
        <v>89852.080199999997</v>
      </c>
      <c r="L15" s="184">
        <f t="shared" si="1"/>
        <v>2.1052763274951116E-2</v>
      </c>
      <c r="M15" s="184">
        <f t="shared" si="5"/>
        <v>0.346657607108602</v>
      </c>
      <c r="N15" s="1009" t="str">
        <f t="shared" si="2"/>
        <v>A</v>
      </c>
      <c r="O15" s="1011" t="str">
        <f t="shared" si="3"/>
        <v>-</v>
      </c>
      <c r="P15" s="1011" t="str">
        <f t="shared" si="7"/>
        <v>-</v>
      </c>
      <c r="Q15" s="171">
        <f t="shared" si="4"/>
        <v>1</v>
      </c>
      <c r="R15" s="171">
        <f>SUMIF(ORÇAMENTO!$B$6:$B$654,'CURVA ABC'!B15,ORÇAMENTO!$M$6:$M$654)</f>
        <v>89852.080199999997</v>
      </c>
      <c r="S15" s="171" t="b">
        <f t="shared" si="6"/>
        <v>1</v>
      </c>
      <c r="T15" s="171"/>
      <c r="U15" s="29"/>
      <c r="AX15" s="24"/>
    </row>
    <row r="16" spans="1:50" ht="40.5" customHeight="1">
      <c r="A16" s="254" t="s">
        <v>28</v>
      </c>
      <c r="B16" s="456">
        <v>92580</v>
      </c>
      <c r="C16" s="461" t="s">
        <v>131</v>
      </c>
      <c r="D16" s="872" t="s">
        <v>1077</v>
      </c>
      <c r="E16" s="15"/>
      <c r="F16" s="906" t="s">
        <v>57</v>
      </c>
      <c r="G16" s="907">
        <v>1791.538</v>
      </c>
      <c r="H16" s="27">
        <v>33.22</v>
      </c>
      <c r="I16" s="27">
        <v>9.3912999999999993</v>
      </c>
      <c r="J16" s="27">
        <v>42.6113</v>
      </c>
      <c r="K16" s="1091">
        <f t="shared" si="0"/>
        <v>76339.763200000001</v>
      </c>
      <c r="L16" s="184">
        <f t="shared" si="1"/>
        <v>1.7886764107609664E-2</v>
      </c>
      <c r="M16" s="184">
        <f t="shared" si="5"/>
        <v>0.36454437121621164</v>
      </c>
      <c r="N16" s="1009" t="str">
        <f t="shared" si="2"/>
        <v>A</v>
      </c>
      <c r="O16" s="1011" t="str">
        <f t="shared" si="3"/>
        <v>-</v>
      </c>
      <c r="P16" s="1011" t="str">
        <f t="shared" si="7"/>
        <v>-</v>
      </c>
      <c r="Q16" s="171">
        <f t="shared" si="4"/>
        <v>1</v>
      </c>
      <c r="R16" s="171">
        <f>SUMIF(ORÇAMENTO!$B$6:$B$654,'CURVA ABC'!B16,ORÇAMENTO!$M$6:$M$654)</f>
        <v>76339.763200000001</v>
      </c>
      <c r="S16" s="171" t="b">
        <f t="shared" si="6"/>
        <v>1</v>
      </c>
      <c r="T16" s="171"/>
      <c r="U16" s="29"/>
      <c r="AX16" s="24"/>
    </row>
    <row r="17" spans="1:50" ht="40.5" customHeight="1">
      <c r="A17" s="254" t="s">
        <v>28</v>
      </c>
      <c r="B17" s="456">
        <v>68333</v>
      </c>
      <c r="C17" s="461" t="s">
        <v>131</v>
      </c>
      <c r="D17" s="872" t="s">
        <v>1262</v>
      </c>
      <c r="E17" s="15"/>
      <c r="F17" s="906" t="s">
        <v>57</v>
      </c>
      <c r="G17" s="907">
        <v>1343.75</v>
      </c>
      <c r="H17" s="27">
        <v>41.94</v>
      </c>
      <c r="I17" s="27">
        <v>11.856400000000001</v>
      </c>
      <c r="J17" s="27">
        <v>53.796399999999998</v>
      </c>
      <c r="K17" s="1091">
        <f t="shared" si="0"/>
        <v>72288.912500000006</v>
      </c>
      <c r="L17" s="184">
        <f t="shared" si="1"/>
        <v>1.6937630813650933E-2</v>
      </c>
      <c r="M17" s="184">
        <f t="shared" si="5"/>
        <v>0.3814820020298626</v>
      </c>
      <c r="N17" s="1009" t="str">
        <f t="shared" si="2"/>
        <v>A</v>
      </c>
      <c r="O17" s="1011" t="str">
        <f t="shared" si="3"/>
        <v>-</v>
      </c>
      <c r="P17" s="1011" t="str">
        <f t="shared" si="7"/>
        <v>-</v>
      </c>
      <c r="Q17" s="171">
        <f t="shared" si="4"/>
        <v>1</v>
      </c>
      <c r="R17" s="171">
        <f>SUMIF(ORÇAMENTO!$B$6:$B$654,'CURVA ABC'!B17,ORÇAMENTO!$M$6:$M$654)</f>
        <v>72288.912500000006</v>
      </c>
      <c r="S17" s="171" t="b">
        <f t="shared" si="6"/>
        <v>1</v>
      </c>
      <c r="T17" s="171"/>
      <c r="U17" s="29"/>
      <c r="AX17" s="24"/>
    </row>
    <row r="18" spans="1:50" ht="40.5" customHeight="1">
      <c r="A18" s="254" t="s">
        <v>28</v>
      </c>
      <c r="B18" s="456" t="s">
        <v>142</v>
      </c>
      <c r="C18" s="461" t="s">
        <v>837</v>
      </c>
      <c r="D18" s="872" t="s">
        <v>1303</v>
      </c>
      <c r="E18" s="15"/>
      <c r="F18" s="906" t="s">
        <v>57</v>
      </c>
      <c r="G18" s="907">
        <v>651.10859999999991</v>
      </c>
      <c r="H18" s="27">
        <v>85.28</v>
      </c>
      <c r="I18" s="27">
        <v>24.108699999999999</v>
      </c>
      <c r="J18" s="27">
        <v>109.3887</v>
      </c>
      <c r="K18" s="1091">
        <f t="shared" si="0"/>
        <v>71223.923299999995</v>
      </c>
      <c r="L18" s="184">
        <f t="shared" si="1"/>
        <v>1.6688098855480643E-2</v>
      </c>
      <c r="M18" s="184">
        <f t="shared" si="5"/>
        <v>0.39817010088534321</v>
      </c>
      <c r="N18" s="1009" t="str">
        <f t="shared" si="2"/>
        <v>A</v>
      </c>
      <c r="O18" s="1011" t="str">
        <f t="shared" si="3"/>
        <v>-</v>
      </c>
      <c r="P18" s="1011" t="str">
        <f t="shared" si="7"/>
        <v>-</v>
      </c>
      <c r="Q18" s="171">
        <f t="shared" si="4"/>
        <v>1</v>
      </c>
      <c r="R18" s="171">
        <f>SUMIF(ORÇAMENTO!$B$6:$B$654,'CURVA ABC'!B18,ORÇAMENTO!$M$6:$M$654)</f>
        <v>71223.923299999995</v>
      </c>
      <c r="S18" s="171" t="b">
        <f t="shared" si="6"/>
        <v>1</v>
      </c>
      <c r="T18" s="171"/>
      <c r="U18" s="29"/>
      <c r="AX18" s="24"/>
    </row>
    <row r="19" spans="1:50" ht="40.5" customHeight="1">
      <c r="A19" s="254" t="s">
        <v>28</v>
      </c>
      <c r="B19" s="456" t="s">
        <v>139</v>
      </c>
      <c r="C19" s="461" t="s">
        <v>837</v>
      </c>
      <c r="D19" s="872" t="s">
        <v>1426</v>
      </c>
      <c r="E19" s="15"/>
      <c r="F19" s="906" t="s">
        <v>57</v>
      </c>
      <c r="G19" s="907">
        <v>1074.81</v>
      </c>
      <c r="H19" s="27">
        <v>48.81</v>
      </c>
      <c r="I19" s="27">
        <v>13.7986</v>
      </c>
      <c r="J19" s="27">
        <v>62.608600000000003</v>
      </c>
      <c r="K19" s="1091">
        <f t="shared" si="0"/>
        <v>67292.349400000006</v>
      </c>
      <c r="L19" s="184">
        <f t="shared" si="1"/>
        <v>1.5766912674476944E-2</v>
      </c>
      <c r="M19" s="184">
        <f t="shared" si="5"/>
        <v>0.41393701355982015</v>
      </c>
      <c r="N19" s="1009" t="str">
        <f t="shared" si="2"/>
        <v>A</v>
      </c>
      <c r="O19" s="1011" t="str">
        <f t="shared" si="3"/>
        <v>-</v>
      </c>
      <c r="P19" s="1011" t="str">
        <f t="shared" si="7"/>
        <v>-</v>
      </c>
      <c r="Q19" s="171">
        <f t="shared" si="4"/>
        <v>1</v>
      </c>
      <c r="R19" s="171">
        <f>SUMIF(ORÇAMENTO!$B$6:$B$654,'CURVA ABC'!B19,ORÇAMENTO!$M$6:$M$654)</f>
        <v>67292.349400000006</v>
      </c>
      <c r="S19" s="171" t="b">
        <f t="shared" si="6"/>
        <v>1</v>
      </c>
      <c r="T19" s="171"/>
      <c r="U19" s="29"/>
      <c r="AX19" s="24"/>
    </row>
    <row r="20" spans="1:50" ht="40.5" customHeight="1">
      <c r="A20" s="254" t="s">
        <v>28</v>
      </c>
      <c r="B20" s="456" t="s">
        <v>477</v>
      </c>
      <c r="C20" s="461" t="s">
        <v>837</v>
      </c>
      <c r="D20" s="872" t="s">
        <v>1548</v>
      </c>
      <c r="E20" s="15"/>
      <c r="F20" s="906" t="s">
        <v>126</v>
      </c>
      <c r="G20" s="907">
        <v>20</v>
      </c>
      <c r="H20" s="27">
        <v>2490</v>
      </c>
      <c r="I20" s="27">
        <v>488.28899999999999</v>
      </c>
      <c r="J20" s="27">
        <v>2978.2890000000002</v>
      </c>
      <c r="K20" s="1091">
        <f t="shared" si="0"/>
        <v>59565.78</v>
      </c>
      <c r="L20" s="184">
        <f t="shared" si="1"/>
        <v>1.3956541271348526E-2</v>
      </c>
      <c r="M20" s="184">
        <f t="shared" si="5"/>
        <v>0.4278935548311687</v>
      </c>
      <c r="N20" s="1009" t="str">
        <f t="shared" si="2"/>
        <v>A</v>
      </c>
      <c r="O20" s="1011" t="str">
        <f t="shared" si="3"/>
        <v>-</v>
      </c>
      <c r="P20" s="1011" t="str">
        <f t="shared" si="7"/>
        <v>-</v>
      </c>
      <c r="Q20" s="171">
        <f t="shared" si="4"/>
        <v>1</v>
      </c>
      <c r="R20" s="171">
        <f>SUMIF(ORÇAMENTO!$B$6:$B$654,'CURVA ABC'!B20,ORÇAMENTO!$M$6:$M$654)</f>
        <v>59565.78</v>
      </c>
      <c r="S20" s="171" t="b">
        <f t="shared" si="6"/>
        <v>1</v>
      </c>
      <c r="T20" s="171"/>
      <c r="U20" s="29"/>
      <c r="AX20" s="24"/>
    </row>
    <row r="21" spans="1:50" ht="40.5" customHeight="1">
      <c r="A21" s="254" t="s">
        <v>28</v>
      </c>
      <c r="B21" s="456" t="s">
        <v>156</v>
      </c>
      <c r="C21" s="461" t="s">
        <v>837</v>
      </c>
      <c r="D21" s="872" t="s">
        <v>1445</v>
      </c>
      <c r="E21" s="15"/>
      <c r="F21" s="906" t="s">
        <v>53</v>
      </c>
      <c r="G21" s="907">
        <v>199.22</v>
      </c>
      <c r="H21" s="27">
        <v>230.98</v>
      </c>
      <c r="I21" s="27">
        <v>65.298000000000002</v>
      </c>
      <c r="J21" s="27">
        <v>296.27800000000002</v>
      </c>
      <c r="K21" s="1091">
        <f t="shared" si="0"/>
        <v>59024.503199999999</v>
      </c>
      <c r="L21" s="184">
        <f t="shared" si="1"/>
        <v>1.3829717581665903E-2</v>
      </c>
      <c r="M21" s="184">
        <f t="shared" si="5"/>
        <v>0.4417232724128346</v>
      </c>
      <c r="N21" s="1009" t="str">
        <f t="shared" si="2"/>
        <v>A</v>
      </c>
      <c r="O21" s="1011" t="str">
        <f t="shared" si="3"/>
        <v>-</v>
      </c>
      <c r="P21" s="1011" t="str">
        <f t="shared" si="7"/>
        <v>-</v>
      </c>
      <c r="Q21" s="171">
        <f t="shared" si="4"/>
        <v>1</v>
      </c>
      <c r="R21" s="171">
        <f>SUMIF(ORÇAMENTO!$B$6:$B$654,'CURVA ABC'!B21,ORÇAMENTO!$M$6:$M$654)</f>
        <v>59024.503199999999</v>
      </c>
      <c r="S21" s="171" t="b">
        <f t="shared" si="6"/>
        <v>1</v>
      </c>
      <c r="T21" s="171"/>
      <c r="U21" s="29"/>
      <c r="AX21" s="24"/>
    </row>
    <row r="22" spans="1:50" ht="40.5" customHeight="1">
      <c r="A22" s="254" t="s">
        <v>28</v>
      </c>
      <c r="B22" s="456">
        <v>87521</v>
      </c>
      <c r="C22" s="461" t="s">
        <v>131</v>
      </c>
      <c r="D22" s="872" t="s">
        <v>1250</v>
      </c>
      <c r="E22" s="15"/>
      <c r="F22" s="906" t="s">
        <v>57</v>
      </c>
      <c r="G22" s="907">
        <v>861.32149999999967</v>
      </c>
      <c r="H22" s="27">
        <v>50.33</v>
      </c>
      <c r="I22" s="27">
        <v>14.228300000000001</v>
      </c>
      <c r="J22" s="27">
        <v>64.558300000000003</v>
      </c>
      <c r="K22" s="1091">
        <f t="shared" si="0"/>
        <v>55605.451800000003</v>
      </c>
      <c r="L22" s="184">
        <f t="shared" si="1"/>
        <v>1.302861782316426E-2</v>
      </c>
      <c r="M22" s="184">
        <f t="shared" si="5"/>
        <v>0.45475189023599888</v>
      </c>
      <c r="N22" s="1009" t="str">
        <f t="shared" si="2"/>
        <v>A</v>
      </c>
      <c r="O22" s="1011" t="str">
        <f t="shared" si="3"/>
        <v>-</v>
      </c>
      <c r="P22" s="1011" t="str">
        <f t="shared" si="7"/>
        <v>-</v>
      </c>
      <c r="Q22" s="171">
        <f t="shared" si="4"/>
        <v>1</v>
      </c>
      <c r="R22" s="171">
        <f>SUMIF(ORÇAMENTO!$B$6:$B$654,'CURVA ABC'!B22,ORÇAMENTO!$M$6:$M$654)</f>
        <v>55605.451800000003</v>
      </c>
      <c r="S22" s="171" t="b">
        <f t="shared" si="6"/>
        <v>1</v>
      </c>
      <c r="T22" s="171"/>
      <c r="U22" s="29"/>
      <c r="AX22" s="24"/>
    </row>
    <row r="23" spans="1:50" ht="40.5" customHeight="1">
      <c r="A23" s="254" t="s">
        <v>28</v>
      </c>
      <c r="B23" s="456">
        <v>88497</v>
      </c>
      <c r="C23" s="461" t="s">
        <v>131</v>
      </c>
      <c r="D23" s="872" t="s">
        <v>1257</v>
      </c>
      <c r="E23" s="15"/>
      <c r="F23" s="906" t="s">
        <v>57</v>
      </c>
      <c r="G23" s="907">
        <v>4735.8794999999973</v>
      </c>
      <c r="H23" s="27">
        <v>8.6</v>
      </c>
      <c r="I23" s="27">
        <v>2.4312</v>
      </c>
      <c r="J23" s="27">
        <v>11.0312</v>
      </c>
      <c r="K23" s="1091">
        <f t="shared" si="0"/>
        <v>52242.433900000004</v>
      </c>
      <c r="L23" s="184">
        <f t="shared" si="1"/>
        <v>1.2240646976184101E-2</v>
      </c>
      <c r="M23" s="184">
        <f t="shared" si="5"/>
        <v>0.46699253721218298</v>
      </c>
      <c r="N23" s="1009" t="str">
        <f t="shared" si="2"/>
        <v>A</v>
      </c>
      <c r="O23" s="1011" t="str">
        <f t="shared" si="3"/>
        <v>-</v>
      </c>
      <c r="P23" s="1011" t="str">
        <f t="shared" si="7"/>
        <v>-</v>
      </c>
      <c r="Q23" s="171">
        <f t="shared" si="4"/>
        <v>1</v>
      </c>
      <c r="R23" s="171">
        <f>SUMIF(ORÇAMENTO!$B$6:$B$654,'CURVA ABC'!B23,ORÇAMENTO!$M$6:$M$654)</f>
        <v>52242.433900000004</v>
      </c>
      <c r="S23" s="171" t="b">
        <f t="shared" si="6"/>
        <v>1</v>
      </c>
      <c r="T23" s="171"/>
      <c r="U23" s="29"/>
      <c r="AX23" s="24"/>
    </row>
    <row r="24" spans="1:50" ht="40.5" customHeight="1">
      <c r="A24" s="254" t="s">
        <v>28</v>
      </c>
      <c r="B24" s="456" t="s">
        <v>2567</v>
      </c>
      <c r="C24" s="461" t="s">
        <v>837</v>
      </c>
      <c r="D24" s="872" t="s">
        <v>2604</v>
      </c>
      <c r="E24" s="15"/>
      <c r="F24" s="906" t="s">
        <v>55</v>
      </c>
      <c r="G24" s="907">
        <v>1000</v>
      </c>
      <c r="H24" s="27">
        <v>37.450000000000003</v>
      </c>
      <c r="I24" s="27">
        <v>10.5871</v>
      </c>
      <c r="J24" s="27">
        <v>48.037100000000002</v>
      </c>
      <c r="K24" s="1091">
        <f t="shared" si="0"/>
        <v>48037.1</v>
      </c>
      <c r="L24" s="184">
        <f t="shared" si="1"/>
        <v>1.1255317544836923E-2</v>
      </c>
      <c r="M24" s="184">
        <f t="shared" si="5"/>
        <v>0.47824785475701992</v>
      </c>
      <c r="N24" s="1009" t="str">
        <f t="shared" si="2"/>
        <v>A</v>
      </c>
      <c r="O24" s="1011" t="str">
        <f t="shared" si="3"/>
        <v>-</v>
      </c>
      <c r="P24" s="1011" t="str">
        <f t="shared" si="7"/>
        <v>-</v>
      </c>
      <c r="Q24" s="171">
        <f t="shared" si="4"/>
        <v>1</v>
      </c>
      <c r="R24" s="171">
        <f>SUMIF(ORÇAMENTO!$B$6:$B$654,'CURVA ABC'!B24,ORÇAMENTO!$M$6:$M$654)</f>
        <v>48037.1</v>
      </c>
      <c r="S24" s="171" t="b">
        <f t="shared" si="6"/>
        <v>1</v>
      </c>
      <c r="T24" s="171"/>
      <c r="U24" s="29"/>
      <c r="AX24" s="24"/>
    </row>
    <row r="25" spans="1:50" ht="40.5" customHeight="1">
      <c r="A25" s="254" t="s">
        <v>28</v>
      </c>
      <c r="B25" s="456" t="s">
        <v>2568</v>
      </c>
      <c r="C25" s="461" t="s">
        <v>837</v>
      </c>
      <c r="D25" s="872" t="s">
        <v>2602</v>
      </c>
      <c r="E25" s="15"/>
      <c r="F25" s="906" t="s">
        <v>55</v>
      </c>
      <c r="G25" s="907">
        <v>1100</v>
      </c>
      <c r="H25" s="27">
        <v>31.77</v>
      </c>
      <c r="I25" s="27">
        <v>8.9814000000000007</v>
      </c>
      <c r="J25" s="27">
        <v>40.751399999999997</v>
      </c>
      <c r="K25" s="1091">
        <f t="shared" si="0"/>
        <v>44826.54</v>
      </c>
      <c r="L25" s="184">
        <f t="shared" si="1"/>
        <v>1.0503068297968323E-2</v>
      </c>
      <c r="M25" s="184">
        <f t="shared" si="5"/>
        <v>0.48875092305498824</v>
      </c>
      <c r="N25" s="1009" t="str">
        <f t="shared" si="2"/>
        <v>A</v>
      </c>
      <c r="O25" s="1011" t="str">
        <f t="shared" si="3"/>
        <v>-</v>
      </c>
      <c r="P25" s="1011" t="str">
        <f t="shared" si="7"/>
        <v>-</v>
      </c>
      <c r="Q25" s="171">
        <f t="shared" si="4"/>
        <v>1</v>
      </c>
      <c r="R25" s="171">
        <f>SUMIF(ORÇAMENTO!$B$6:$B$654,'CURVA ABC'!B25,ORÇAMENTO!$M$6:$M$654)</f>
        <v>44826.54</v>
      </c>
      <c r="S25" s="171" t="b">
        <f t="shared" si="6"/>
        <v>1</v>
      </c>
      <c r="T25" s="171"/>
      <c r="U25" s="29"/>
      <c r="AX25" s="24"/>
    </row>
    <row r="26" spans="1:50" ht="40.5" customHeight="1">
      <c r="A26" s="254" t="s">
        <v>28</v>
      </c>
      <c r="B26" s="456" t="s">
        <v>2163</v>
      </c>
      <c r="C26" s="461" t="s">
        <v>837</v>
      </c>
      <c r="D26" s="872" t="s">
        <v>2169</v>
      </c>
      <c r="E26" s="15"/>
      <c r="F26" s="906" t="s">
        <v>126</v>
      </c>
      <c r="G26" s="907">
        <v>1</v>
      </c>
      <c r="H26" s="27">
        <v>33350.050000000003</v>
      </c>
      <c r="I26" s="27">
        <v>9428.0591000000004</v>
      </c>
      <c r="J26" s="27">
        <v>42778.109100000001</v>
      </c>
      <c r="K26" s="1091">
        <f t="shared" si="0"/>
        <v>42778.109100000001</v>
      </c>
      <c r="L26" s="184">
        <f t="shared" si="1"/>
        <v>1.0023111342861622E-2</v>
      </c>
      <c r="M26" s="184">
        <f t="shared" si="5"/>
        <v>0.49877403439784984</v>
      </c>
      <c r="N26" s="1009" t="str">
        <f t="shared" si="2"/>
        <v>A</v>
      </c>
      <c r="O26" s="1011" t="str">
        <f t="shared" si="3"/>
        <v>-</v>
      </c>
      <c r="P26" s="1011" t="str">
        <f t="shared" si="7"/>
        <v>-</v>
      </c>
      <c r="Q26" s="171">
        <f t="shared" si="4"/>
        <v>1</v>
      </c>
      <c r="R26" s="171">
        <f>SUMIF(ORÇAMENTO!$B$6:$B$654,'CURVA ABC'!B26,ORÇAMENTO!$M$6:$M$654)</f>
        <v>42778.109100000001</v>
      </c>
      <c r="S26" s="171" t="b">
        <f t="shared" si="6"/>
        <v>1</v>
      </c>
      <c r="T26" s="171"/>
      <c r="U26" s="29"/>
      <c r="AX26" s="24"/>
    </row>
    <row r="27" spans="1:50" ht="40.5" customHeight="1">
      <c r="A27" s="254" t="s">
        <v>28</v>
      </c>
      <c r="B27" s="456">
        <v>92398</v>
      </c>
      <c r="C27" s="461" t="s">
        <v>131</v>
      </c>
      <c r="D27" s="872" t="s">
        <v>1254</v>
      </c>
      <c r="E27" s="15"/>
      <c r="F27" s="906" t="s">
        <v>57</v>
      </c>
      <c r="G27" s="907">
        <v>660.3900000000001</v>
      </c>
      <c r="H27" s="27">
        <v>49.97</v>
      </c>
      <c r="I27" s="27">
        <v>14.1265</v>
      </c>
      <c r="J27" s="27">
        <v>64.096500000000006</v>
      </c>
      <c r="K27" s="1091">
        <f t="shared" si="0"/>
        <v>42328.687599999997</v>
      </c>
      <c r="L27" s="184">
        <f t="shared" si="1"/>
        <v>9.9178097802365486E-3</v>
      </c>
      <c r="M27" s="184">
        <f t="shared" si="5"/>
        <v>0.50869184417808644</v>
      </c>
      <c r="N27" s="1009" t="str">
        <f t="shared" si="2"/>
        <v>B</v>
      </c>
      <c r="O27" s="1011">
        <f t="shared" si="3"/>
        <v>0.50869184417808644</v>
      </c>
      <c r="P27" s="1011" t="str">
        <f t="shared" si="7"/>
        <v>-</v>
      </c>
      <c r="Q27" s="171">
        <f t="shared" si="4"/>
        <v>1</v>
      </c>
      <c r="R27" s="171">
        <f>SUMIF(ORÇAMENTO!$B$6:$B$654,'CURVA ABC'!B27,ORÇAMENTO!$M$6:$M$654)</f>
        <v>42328.687599999997</v>
      </c>
      <c r="S27" s="171" t="b">
        <f t="shared" si="6"/>
        <v>1</v>
      </c>
      <c r="T27" s="171"/>
      <c r="U27" s="29"/>
      <c r="AX27" s="24"/>
    </row>
    <row r="28" spans="1:50" ht="40.5" customHeight="1">
      <c r="A28" s="254" t="s">
        <v>28</v>
      </c>
      <c r="B28" s="456" t="s">
        <v>2130</v>
      </c>
      <c r="C28" s="461" t="s">
        <v>837</v>
      </c>
      <c r="D28" s="872" t="s">
        <v>2118</v>
      </c>
      <c r="E28" s="15"/>
      <c r="F28" s="906" t="s">
        <v>53</v>
      </c>
      <c r="G28" s="907">
        <v>360</v>
      </c>
      <c r="H28" s="27">
        <v>89.45</v>
      </c>
      <c r="I28" s="27">
        <v>25.287500000000001</v>
      </c>
      <c r="J28" s="27">
        <v>114.7375</v>
      </c>
      <c r="K28" s="1091">
        <f t="shared" si="0"/>
        <v>41305.5</v>
      </c>
      <c r="L28" s="184">
        <f t="shared" si="1"/>
        <v>9.6780721327528411E-3</v>
      </c>
      <c r="M28" s="184">
        <f t="shared" si="5"/>
        <v>0.51836991631083928</v>
      </c>
      <c r="N28" s="1009" t="str">
        <f t="shared" si="2"/>
        <v>B</v>
      </c>
      <c r="O28" s="1011">
        <f t="shared" si="3"/>
        <v>0.51836991631083928</v>
      </c>
      <c r="P28" s="1011" t="str">
        <f t="shared" si="7"/>
        <v>-</v>
      </c>
      <c r="Q28" s="171">
        <f t="shared" si="4"/>
        <v>1</v>
      </c>
      <c r="R28" s="171">
        <f>SUMIF(ORÇAMENTO!$B$6:$B$654,'CURVA ABC'!B28,ORÇAMENTO!$M$6:$M$654)</f>
        <v>41305.5</v>
      </c>
      <c r="S28" s="171" t="b">
        <f t="shared" si="6"/>
        <v>1</v>
      </c>
      <c r="T28" s="171"/>
      <c r="U28" s="29"/>
      <c r="AX28" s="24"/>
    </row>
    <row r="29" spans="1:50" ht="40.5" customHeight="1">
      <c r="A29" s="254" t="s">
        <v>28</v>
      </c>
      <c r="B29" s="456" t="s">
        <v>839</v>
      </c>
      <c r="C29" s="461" t="s">
        <v>837</v>
      </c>
      <c r="D29" s="872" t="s">
        <v>1290</v>
      </c>
      <c r="E29" s="15"/>
      <c r="F29" s="906" t="s">
        <v>55</v>
      </c>
      <c r="G29" s="907">
        <v>1350</v>
      </c>
      <c r="H29" s="27">
        <v>23.84</v>
      </c>
      <c r="I29" s="27">
        <v>6.7396000000000003</v>
      </c>
      <c r="J29" s="27">
        <v>30.579599999999999</v>
      </c>
      <c r="K29" s="1091">
        <f t="shared" si="0"/>
        <v>41282.46</v>
      </c>
      <c r="L29" s="184">
        <f t="shared" si="1"/>
        <v>9.6726737528291355E-3</v>
      </c>
      <c r="M29" s="184">
        <f t="shared" si="5"/>
        <v>0.52804259006366838</v>
      </c>
      <c r="N29" s="1009" t="str">
        <f t="shared" si="2"/>
        <v>B</v>
      </c>
      <c r="O29" s="1011">
        <f t="shared" si="3"/>
        <v>0.52804259006366838</v>
      </c>
      <c r="P29" s="1011" t="str">
        <f t="shared" si="7"/>
        <v>-</v>
      </c>
      <c r="Q29" s="171">
        <f t="shared" si="4"/>
        <v>1</v>
      </c>
      <c r="R29" s="171">
        <f>SUMIF(ORÇAMENTO!$B$6:$B$654,'CURVA ABC'!B29,ORÇAMENTO!$M$6:$M$654)</f>
        <v>41282.46</v>
      </c>
      <c r="S29" s="171" t="b">
        <f t="shared" si="6"/>
        <v>1</v>
      </c>
      <c r="T29" s="171"/>
      <c r="U29" s="29"/>
      <c r="AX29" s="24"/>
    </row>
    <row r="30" spans="1:50" ht="40.5" customHeight="1">
      <c r="A30" s="254" t="s">
        <v>28</v>
      </c>
      <c r="B30" s="456" t="s">
        <v>167</v>
      </c>
      <c r="C30" s="461" t="s">
        <v>837</v>
      </c>
      <c r="D30" s="872" t="s">
        <v>1317</v>
      </c>
      <c r="E30" s="15"/>
      <c r="F30" s="906" t="s">
        <v>126</v>
      </c>
      <c r="G30" s="907">
        <v>1</v>
      </c>
      <c r="H30" s="27">
        <v>30938.44</v>
      </c>
      <c r="I30" s="27">
        <v>8746.2970000000005</v>
      </c>
      <c r="J30" s="27">
        <v>39684.737000000001</v>
      </c>
      <c r="K30" s="1091">
        <f t="shared" si="0"/>
        <v>39684.737000000001</v>
      </c>
      <c r="L30" s="184">
        <f t="shared" si="1"/>
        <v>9.2983197698932492E-3</v>
      </c>
      <c r="M30" s="184">
        <f t="shared" si="5"/>
        <v>0.53734090983356164</v>
      </c>
      <c r="N30" s="1009" t="str">
        <f t="shared" si="2"/>
        <v>B</v>
      </c>
      <c r="O30" s="1011">
        <f t="shared" si="3"/>
        <v>0.53734090983356164</v>
      </c>
      <c r="P30" s="1011" t="str">
        <f t="shared" si="7"/>
        <v>-</v>
      </c>
      <c r="Q30" s="171">
        <f t="shared" si="4"/>
        <v>1</v>
      </c>
      <c r="R30" s="171">
        <f>SUMIF(ORÇAMENTO!$B$6:$B$654,'CURVA ABC'!B30,ORÇAMENTO!$M$6:$M$654)</f>
        <v>39684.737000000001</v>
      </c>
      <c r="S30" s="171" t="b">
        <f t="shared" si="6"/>
        <v>1</v>
      </c>
      <c r="T30" s="171"/>
      <c r="U30" s="29"/>
      <c r="AX30" s="24"/>
    </row>
    <row r="31" spans="1:50" ht="40.5" customHeight="1">
      <c r="A31" s="254" t="s">
        <v>28</v>
      </c>
      <c r="B31" s="456" t="s">
        <v>2134</v>
      </c>
      <c r="C31" s="461" t="s">
        <v>837</v>
      </c>
      <c r="D31" s="872" t="s">
        <v>2141</v>
      </c>
      <c r="E31" s="15"/>
      <c r="F31" s="906" t="s">
        <v>126</v>
      </c>
      <c r="G31" s="907">
        <v>14</v>
      </c>
      <c r="H31" s="27">
        <v>2250</v>
      </c>
      <c r="I31" s="27">
        <v>441.22500000000002</v>
      </c>
      <c r="J31" s="27">
        <v>2691.2249999999999</v>
      </c>
      <c r="K31" s="1091">
        <f t="shared" si="0"/>
        <v>37677.15</v>
      </c>
      <c r="L31" s="184">
        <f t="shared" si="1"/>
        <v>8.8279327318770799E-3</v>
      </c>
      <c r="M31" s="184">
        <f t="shared" si="5"/>
        <v>0.54616884256543874</v>
      </c>
      <c r="N31" s="1009" t="str">
        <f t="shared" si="2"/>
        <v>B</v>
      </c>
      <c r="O31" s="1011">
        <f t="shared" si="3"/>
        <v>0.54616884256543874</v>
      </c>
      <c r="P31" s="1011" t="str">
        <f t="shared" si="7"/>
        <v>-</v>
      </c>
      <c r="Q31" s="171">
        <f t="shared" si="4"/>
        <v>1</v>
      </c>
      <c r="R31" s="171">
        <f>SUMIF(ORÇAMENTO!$B$6:$B$654,'CURVA ABC'!B31,ORÇAMENTO!$M$6:$M$654)</f>
        <v>37677.15</v>
      </c>
      <c r="S31" s="171" t="b">
        <f t="shared" si="6"/>
        <v>1</v>
      </c>
      <c r="T31" s="171"/>
      <c r="U31" s="29"/>
      <c r="AX31" s="24"/>
    </row>
    <row r="32" spans="1:50" ht="40.5" customHeight="1">
      <c r="A32" s="254" t="s">
        <v>28</v>
      </c>
      <c r="B32" s="456" t="s">
        <v>2142</v>
      </c>
      <c r="C32" s="461" t="s">
        <v>837</v>
      </c>
      <c r="D32" s="872" t="s">
        <v>2138</v>
      </c>
      <c r="E32" s="15"/>
      <c r="F32" s="906" t="s">
        <v>126</v>
      </c>
      <c r="G32" s="907">
        <v>4</v>
      </c>
      <c r="H32" s="27">
        <v>7823</v>
      </c>
      <c r="I32" s="27">
        <v>1534.0903000000001</v>
      </c>
      <c r="J32" s="27">
        <v>9357.0902999999998</v>
      </c>
      <c r="K32" s="1091">
        <f t="shared" si="0"/>
        <v>37428.361199999999</v>
      </c>
      <c r="L32" s="184">
        <f t="shared" si="1"/>
        <v>8.7696403506634154E-3</v>
      </c>
      <c r="M32" s="184">
        <f t="shared" si="5"/>
        <v>0.55493848291610215</v>
      </c>
      <c r="N32" s="1009" t="str">
        <f t="shared" si="2"/>
        <v>B</v>
      </c>
      <c r="O32" s="1011">
        <f t="shared" si="3"/>
        <v>0.55493848291610215</v>
      </c>
      <c r="P32" s="1011" t="str">
        <f t="shared" si="7"/>
        <v>-</v>
      </c>
      <c r="Q32" s="171">
        <f t="shared" si="4"/>
        <v>1</v>
      </c>
      <c r="R32" s="171">
        <f>SUMIF(ORÇAMENTO!$B$6:$B$654,'CURVA ABC'!B32,ORÇAMENTO!$M$6:$M$654)</f>
        <v>37428.361199999999</v>
      </c>
      <c r="S32" s="171" t="b">
        <f t="shared" si="6"/>
        <v>1</v>
      </c>
      <c r="T32" s="171"/>
      <c r="U32" s="29"/>
      <c r="AX32" s="24"/>
    </row>
    <row r="33" spans="1:50" ht="40.5" customHeight="1">
      <c r="A33" s="254" t="s">
        <v>28</v>
      </c>
      <c r="B33" s="456" t="s">
        <v>1933</v>
      </c>
      <c r="C33" s="461" t="s">
        <v>837</v>
      </c>
      <c r="D33" s="872" t="s">
        <v>1929</v>
      </c>
      <c r="E33" s="15"/>
      <c r="F33" s="906" t="s">
        <v>126</v>
      </c>
      <c r="G33" s="907">
        <v>20</v>
      </c>
      <c r="H33" s="27">
        <v>1404.42</v>
      </c>
      <c r="I33" s="27">
        <v>397.02949999999998</v>
      </c>
      <c r="J33" s="27">
        <v>1801.4494999999999</v>
      </c>
      <c r="K33" s="1091">
        <f t="shared" si="0"/>
        <v>36028.99</v>
      </c>
      <c r="L33" s="184">
        <f t="shared" si="1"/>
        <v>8.4417611235847716E-3</v>
      </c>
      <c r="M33" s="184">
        <f t="shared" si="5"/>
        <v>0.56338024403968689</v>
      </c>
      <c r="N33" s="1009" t="str">
        <f t="shared" si="2"/>
        <v>B</v>
      </c>
      <c r="O33" s="1011">
        <f t="shared" si="3"/>
        <v>0.56338024403968689</v>
      </c>
      <c r="P33" s="1011" t="str">
        <f t="shared" si="7"/>
        <v>-</v>
      </c>
      <c r="Q33" s="171">
        <f t="shared" si="4"/>
        <v>1</v>
      </c>
      <c r="R33" s="171">
        <f>SUMIF(ORÇAMENTO!$B$6:$B$654,'CURVA ABC'!B33,ORÇAMENTO!$M$6:$M$654)</f>
        <v>36028.99</v>
      </c>
      <c r="S33" s="171" t="b">
        <f t="shared" si="6"/>
        <v>1</v>
      </c>
      <c r="T33" s="171"/>
      <c r="U33" s="29"/>
      <c r="AX33" s="24"/>
    </row>
    <row r="34" spans="1:50" ht="40.5" customHeight="1">
      <c r="A34" s="254" t="s">
        <v>28</v>
      </c>
      <c r="B34" s="456">
        <v>87527</v>
      </c>
      <c r="C34" s="461" t="s">
        <v>131</v>
      </c>
      <c r="D34" s="872" t="s">
        <v>1266</v>
      </c>
      <c r="E34" s="15"/>
      <c r="F34" s="906" t="s">
        <v>57</v>
      </c>
      <c r="G34" s="907">
        <v>907.19799999999987</v>
      </c>
      <c r="H34" s="27">
        <v>28.43</v>
      </c>
      <c r="I34" s="27">
        <v>8.0372000000000003</v>
      </c>
      <c r="J34" s="27">
        <v>36.467199999999998</v>
      </c>
      <c r="K34" s="1091">
        <f t="shared" si="0"/>
        <v>33082.9709</v>
      </c>
      <c r="L34" s="184">
        <f t="shared" si="1"/>
        <v>7.7514950487456444E-3</v>
      </c>
      <c r="M34" s="184">
        <f t="shared" si="5"/>
        <v>0.57113173908843251</v>
      </c>
      <c r="N34" s="1009" t="str">
        <f t="shared" si="2"/>
        <v>B</v>
      </c>
      <c r="O34" s="1011">
        <f t="shared" si="3"/>
        <v>0.57113173908843251</v>
      </c>
      <c r="P34" s="1011" t="str">
        <f t="shared" si="7"/>
        <v>-</v>
      </c>
      <c r="Q34" s="171">
        <f t="shared" si="4"/>
        <v>1</v>
      </c>
      <c r="R34" s="171">
        <f>SUMIF(ORÇAMENTO!$B$6:$B$654,'CURVA ABC'!B34,ORÇAMENTO!$M$6:$M$654)</f>
        <v>33082.9709</v>
      </c>
      <c r="S34" s="171" t="b">
        <f t="shared" si="6"/>
        <v>1</v>
      </c>
      <c r="T34" s="171"/>
      <c r="U34" s="29"/>
      <c r="AX34" s="24"/>
    </row>
    <row r="35" spans="1:50" ht="40.5" customHeight="1">
      <c r="A35" s="254" t="s">
        <v>28</v>
      </c>
      <c r="B35" s="456" t="s">
        <v>694</v>
      </c>
      <c r="C35" s="461" t="s">
        <v>837</v>
      </c>
      <c r="D35" s="872" t="s">
        <v>1742</v>
      </c>
      <c r="E35" s="15"/>
      <c r="F35" s="906" t="s">
        <v>126</v>
      </c>
      <c r="G35" s="907">
        <v>23</v>
      </c>
      <c r="H35" s="27">
        <v>1105.5999999999999</v>
      </c>
      <c r="I35" s="27">
        <v>312.55309999999997</v>
      </c>
      <c r="J35" s="27">
        <v>1418.1531</v>
      </c>
      <c r="K35" s="1091">
        <f t="shared" si="0"/>
        <v>32617.5213</v>
      </c>
      <c r="L35" s="184">
        <f t="shared" si="1"/>
        <v>7.6424380272119268E-3</v>
      </c>
      <c r="M35" s="184">
        <f t="shared" si="5"/>
        <v>0.57877417711564438</v>
      </c>
      <c r="N35" s="1009" t="str">
        <f t="shared" si="2"/>
        <v>B</v>
      </c>
      <c r="O35" s="1011">
        <f t="shared" si="3"/>
        <v>0.57877417711564438</v>
      </c>
      <c r="P35" s="1011" t="str">
        <f t="shared" si="7"/>
        <v>-</v>
      </c>
      <c r="Q35" s="171">
        <f t="shared" si="4"/>
        <v>1</v>
      </c>
      <c r="R35" s="171">
        <f>SUMIF(ORÇAMENTO!$B$6:$B$654,'CURVA ABC'!B35,ORÇAMENTO!$M$6:$M$654)</f>
        <v>32617.5213</v>
      </c>
      <c r="S35" s="171" t="b">
        <f t="shared" si="6"/>
        <v>1</v>
      </c>
      <c r="T35" s="171"/>
      <c r="U35" s="29"/>
      <c r="AX35" s="24"/>
    </row>
    <row r="36" spans="1:50" ht="40.5" customHeight="1">
      <c r="A36" s="254" t="s">
        <v>28</v>
      </c>
      <c r="B36" s="456" t="s">
        <v>157</v>
      </c>
      <c r="C36" s="461" t="s">
        <v>837</v>
      </c>
      <c r="D36" s="872" t="s">
        <v>2582</v>
      </c>
      <c r="E36" s="15"/>
      <c r="F36" s="906" t="s">
        <v>126</v>
      </c>
      <c r="G36" s="907">
        <v>1</v>
      </c>
      <c r="H36" s="27">
        <v>24952.48</v>
      </c>
      <c r="I36" s="27">
        <v>7054.0661</v>
      </c>
      <c r="J36" s="27">
        <v>32006.5461</v>
      </c>
      <c r="K36" s="1091">
        <f t="shared" si="0"/>
        <v>32006.5461</v>
      </c>
      <c r="L36" s="184">
        <f t="shared" si="1"/>
        <v>7.4992836759288509E-3</v>
      </c>
      <c r="M36" s="184">
        <f t="shared" si="5"/>
        <v>0.58627346079157328</v>
      </c>
      <c r="N36" s="1009" t="str">
        <f t="shared" si="2"/>
        <v>B</v>
      </c>
      <c r="O36" s="1011">
        <f t="shared" si="3"/>
        <v>0.58627346079157328</v>
      </c>
      <c r="P36" s="1011" t="str">
        <f t="shared" si="7"/>
        <v>-</v>
      </c>
      <c r="Q36" s="171">
        <f t="shared" si="4"/>
        <v>1</v>
      </c>
      <c r="R36" s="171">
        <f>SUMIF(ORÇAMENTO!$B$6:$B$654,'CURVA ABC'!B36,ORÇAMENTO!$M$6:$M$654)</f>
        <v>32006.5461</v>
      </c>
      <c r="S36" s="171" t="b">
        <f t="shared" si="6"/>
        <v>1</v>
      </c>
      <c r="T36" s="171"/>
      <c r="U36" s="29"/>
      <c r="AX36" s="24"/>
    </row>
    <row r="37" spans="1:50" ht="40.5" customHeight="1">
      <c r="A37" s="254" t="s">
        <v>28</v>
      </c>
      <c r="B37" s="456" t="s">
        <v>149</v>
      </c>
      <c r="C37" s="461" t="s">
        <v>837</v>
      </c>
      <c r="D37" s="872" t="s">
        <v>285</v>
      </c>
      <c r="E37" s="15"/>
      <c r="F37" s="906" t="s">
        <v>57</v>
      </c>
      <c r="G37" s="907">
        <v>679.96250000000043</v>
      </c>
      <c r="H37" s="27">
        <v>36.03</v>
      </c>
      <c r="I37" s="27">
        <v>10.185700000000001</v>
      </c>
      <c r="J37" s="27">
        <v>46.215699999999998</v>
      </c>
      <c r="K37" s="1091">
        <f t="shared" si="0"/>
        <v>31424.942899999998</v>
      </c>
      <c r="L37" s="184">
        <f t="shared" si="1"/>
        <v>7.3630113218297625E-3</v>
      </c>
      <c r="M37" s="184">
        <f t="shared" si="5"/>
        <v>0.59363647211340309</v>
      </c>
      <c r="N37" s="1009" t="str">
        <f t="shared" si="2"/>
        <v>B</v>
      </c>
      <c r="O37" s="1011">
        <f t="shared" si="3"/>
        <v>0.59363647211340309</v>
      </c>
      <c r="P37" s="1011" t="str">
        <f t="shared" si="7"/>
        <v>-</v>
      </c>
      <c r="Q37" s="171">
        <f t="shared" si="4"/>
        <v>1</v>
      </c>
      <c r="R37" s="171">
        <f>SUMIF(ORÇAMENTO!$B$6:$B$654,'CURVA ABC'!B37,ORÇAMENTO!$M$6:$M$654)</f>
        <v>31424.942900000002</v>
      </c>
      <c r="S37" s="171" t="b">
        <f t="shared" si="6"/>
        <v>1</v>
      </c>
      <c r="T37" s="171"/>
      <c r="U37" s="29"/>
      <c r="AX37" s="24"/>
    </row>
    <row r="38" spans="1:50" ht="40.5" customHeight="1">
      <c r="A38" s="254" t="s">
        <v>28</v>
      </c>
      <c r="B38" s="456">
        <v>87792</v>
      </c>
      <c r="C38" s="461" t="s">
        <v>131</v>
      </c>
      <c r="D38" s="872" t="s">
        <v>1267</v>
      </c>
      <c r="E38" s="15"/>
      <c r="F38" s="906" t="s">
        <v>57</v>
      </c>
      <c r="G38" s="907">
        <v>897.0440000000001</v>
      </c>
      <c r="H38" s="27">
        <v>25.99</v>
      </c>
      <c r="I38" s="27">
        <v>7.3474000000000004</v>
      </c>
      <c r="J38" s="27">
        <v>33.337400000000002</v>
      </c>
      <c r="K38" s="1091">
        <f t="shared" si="0"/>
        <v>29905.114600000001</v>
      </c>
      <c r="L38" s="184">
        <f t="shared" si="1"/>
        <v>7.0069084319773437E-3</v>
      </c>
      <c r="M38" s="184">
        <f t="shared" si="5"/>
        <v>0.60064338054538047</v>
      </c>
      <c r="N38" s="1009" t="str">
        <f t="shared" si="2"/>
        <v>B</v>
      </c>
      <c r="O38" s="1011">
        <f t="shared" si="3"/>
        <v>0.60064338054538047</v>
      </c>
      <c r="P38" s="1011" t="str">
        <f t="shared" si="7"/>
        <v>-</v>
      </c>
      <c r="Q38" s="171">
        <f t="shared" si="4"/>
        <v>1</v>
      </c>
      <c r="R38" s="171">
        <f>SUMIF(ORÇAMENTO!$B$6:$B$654,'CURVA ABC'!B38,ORÇAMENTO!$M$6:$M$654)</f>
        <v>29905.114699999998</v>
      </c>
      <c r="S38" s="171" t="b">
        <f t="shared" si="6"/>
        <v>0</v>
      </c>
      <c r="T38" s="171"/>
      <c r="U38" s="29"/>
      <c r="AX38" s="24"/>
    </row>
    <row r="39" spans="1:50" ht="40.5" customHeight="1">
      <c r="A39" s="254" t="s">
        <v>28</v>
      </c>
      <c r="B39" s="456">
        <v>88476</v>
      </c>
      <c r="C39" s="461" t="s">
        <v>131</v>
      </c>
      <c r="D39" s="872" t="s">
        <v>1263</v>
      </c>
      <c r="E39" s="15"/>
      <c r="F39" s="906" t="s">
        <v>57</v>
      </c>
      <c r="G39" s="907">
        <v>1420.7599999999995</v>
      </c>
      <c r="H39" s="27">
        <v>14.74</v>
      </c>
      <c r="I39" s="27">
        <v>4.1669999999999998</v>
      </c>
      <c r="J39" s="27">
        <v>18.907</v>
      </c>
      <c r="K39" s="1091">
        <f t="shared" si="0"/>
        <v>26862.309300000001</v>
      </c>
      <c r="L39" s="184">
        <f t="shared" si="1"/>
        <v>6.2939648971133992E-3</v>
      </c>
      <c r="M39" s="184">
        <f t="shared" si="5"/>
        <v>0.60693734544249389</v>
      </c>
      <c r="N39" s="1009" t="str">
        <f t="shared" si="2"/>
        <v>B</v>
      </c>
      <c r="O39" s="1011">
        <f t="shared" si="3"/>
        <v>0.60693734544249389</v>
      </c>
      <c r="P39" s="1011" t="str">
        <f t="shared" si="7"/>
        <v>-</v>
      </c>
      <c r="Q39" s="171">
        <f t="shared" si="4"/>
        <v>1</v>
      </c>
      <c r="R39" s="171">
        <f>SUMIF(ORÇAMENTO!$B$6:$B$654,'CURVA ABC'!B39,ORÇAMENTO!$M$6:$M$654)</f>
        <v>26862.309300000001</v>
      </c>
      <c r="S39" s="171" t="b">
        <f t="shared" si="6"/>
        <v>1</v>
      </c>
      <c r="T39" s="171"/>
      <c r="U39" s="29"/>
      <c r="AX39" s="24"/>
    </row>
    <row r="40" spans="1:50" ht="40.5" customHeight="1">
      <c r="A40" s="254" t="s">
        <v>28</v>
      </c>
      <c r="B40" s="456" t="s">
        <v>185</v>
      </c>
      <c r="C40" s="461" t="s">
        <v>837</v>
      </c>
      <c r="D40" s="872" t="s">
        <v>1461</v>
      </c>
      <c r="E40" s="15"/>
      <c r="F40" s="906" t="s">
        <v>126</v>
      </c>
      <c r="G40" s="907">
        <v>46</v>
      </c>
      <c r="H40" s="27">
        <v>427.2</v>
      </c>
      <c r="I40" s="27">
        <v>120.7694</v>
      </c>
      <c r="J40" s="27">
        <v>547.96939999999995</v>
      </c>
      <c r="K40" s="1091">
        <f t="shared" si="0"/>
        <v>25206.592400000001</v>
      </c>
      <c r="L40" s="184">
        <f t="shared" si="1"/>
        <v>5.9060226717531465E-3</v>
      </c>
      <c r="M40" s="184">
        <f t="shared" si="5"/>
        <v>0.612843368114247</v>
      </c>
      <c r="N40" s="1009" t="str">
        <f t="shared" si="2"/>
        <v>B</v>
      </c>
      <c r="O40" s="1011">
        <f t="shared" si="3"/>
        <v>0.612843368114247</v>
      </c>
      <c r="P40" s="1011" t="str">
        <f t="shared" si="7"/>
        <v>-</v>
      </c>
      <c r="Q40" s="171">
        <f t="shared" si="4"/>
        <v>1</v>
      </c>
      <c r="R40" s="171">
        <f>SUMIF(ORÇAMENTO!$B$6:$B$654,'CURVA ABC'!B40,ORÇAMENTO!$M$6:$M$654)</f>
        <v>25206.592400000001</v>
      </c>
      <c r="S40" s="171" t="b">
        <f t="shared" si="6"/>
        <v>1</v>
      </c>
      <c r="T40" s="171"/>
      <c r="U40" s="29"/>
      <c r="AX40" s="24"/>
    </row>
    <row r="41" spans="1:50" ht="40.5" customHeight="1">
      <c r="A41" s="254" t="s">
        <v>28</v>
      </c>
      <c r="B41" s="456">
        <v>93212</v>
      </c>
      <c r="C41" s="461" t="s">
        <v>131</v>
      </c>
      <c r="D41" s="872" t="s">
        <v>1067</v>
      </c>
      <c r="E41" s="15"/>
      <c r="F41" s="906" t="s">
        <v>57</v>
      </c>
      <c r="G41" s="907">
        <v>30</v>
      </c>
      <c r="H41" s="1117">
        <v>650.38</v>
      </c>
      <c r="I41" s="1117">
        <v>183.86240000000001</v>
      </c>
      <c r="J41" s="1117">
        <v>834.24239999999998</v>
      </c>
      <c r="K41" s="1091">
        <f t="shared" si="0"/>
        <v>25027.272000000001</v>
      </c>
      <c r="L41" s="184">
        <f t="shared" si="1"/>
        <v>5.8640070620625704E-3</v>
      </c>
      <c r="M41" s="184">
        <f t="shared" si="5"/>
        <v>0.61870737517630958</v>
      </c>
      <c r="N41" s="1009" t="str">
        <f t="shared" si="2"/>
        <v>B</v>
      </c>
      <c r="O41" s="1011">
        <f t="shared" si="3"/>
        <v>0.61870737517630958</v>
      </c>
      <c r="P41" s="1011" t="str">
        <f t="shared" si="7"/>
        <v>-</v>
      </c>
      <c r="Q41" s="171">
        <f t="shared" si="4"/>
        <v>1</v>
      </c>
      <c r="R41" s="171">
        <f>SUMIF(ORÇAMENTO!$B$6:$B$654,'CURVA ABC'!B41,ORÇAMENTO!$M$6:$M$654)</f>
        <v>25027.272000000001</v>
      </c>
      <c r="S41" s="171" t="b">
        <f t="shared" si="6"/>
        <v>1</v>
      </c>
      <c r="T41" s="171"/>
      <c r="U41" s="29"/>
      <c r="AX41" s="24"/>
    </row>
    <row r="42" spans="1:50" ht="40.5" customHeight="1">
      <c r="A42" s="254" t="s">
        <v>28</v>
      </c>
      <c r="B42" s="456">
        <v>94263</v>
      </c>
      <c r="C42" s="461" t="s">
        <v>131</v>
      </c>
      <c r="D42" s="872" t="s">
        <v>1078</v>
      </c>
      <c r="E42" s="15"/>
      <c r="F42" s="906" t="s">
        <v>53</v>
      </c>
      <c r="G42" s="907">
        <v>963.70499999999993</v>
      </c>
      <c r="H42" s="27">
        <v>19.78</v>
      </c>
      <c r="I42" s="27">
        <v>5.5918000000000001</v>
      </c>
      <c r="J42" s="27">
        <v>25.3718</v>
      </c>
      <c r="K42" s="1091">
        <f t="shared" si="0"/>
        <v>24450.930499999999</v>
      </c>
      <c r="L42" s="184">
        <f t="shared" si="1"/>
        <v>5.728967548920277E-3</v>
      </c>
      <c r="M42" s="184">
        <f t="shared" si="5"/>
        <v>0.62443634272522985</v>
      </c>
      <c r="N42" s="1009" t="str">
        <f t="shared" si="2"/>
        <v>B</v>
      </c>
      <c r="O42" s="1011">
        <f t="shared" si="3"/>
        <v>0.62443634272522985</v>
      </c>
      <c r="P42" s="1011" t="str">
        <f t="shared" si="7"/>
        <v>-</v>
      </c>
      <c r="Q42" s="171">
        <f t="shared" si="4"/>
        <v>1</v>
      </c>
      <c r="R42" s="171">
        <f>SUMIF(ORÇAMENTO!$B$6:$B$654,'CURVA ABC'!B42,ORÇAMENTO!$M$6:$M$654)</f>
        <v>24450.930499999999</v>
      </c>
      <c r="S42" s="171" t="b">
        <f t="shared" si="6"/>
        <v>1</v>
      </c>
      <c r="T42" s="171"/>
      <c r="U42" s="29"/>
      <c r="AX42" s="24"/>
    </row>
    <row r="43" spans="1:50" ht="40.5" customHeight="1">
      <c r="A43" s="254" t="s">
        <v>28</v>
      </c>
      <c r="B43" s="456" t="s">
        <v>146</v>
      </c>
      <c r="C43" s="461" t="s">
        <v>837</v>
      </c>
      <c r="D43" s="872" t="s">
        <v>1435</v>
      </c>
      <c r="E43" s="15"/>
      <c r="F43" s="906" t="s">
        <v>53</v>
      </c>
      <c r="G43" s="907">
        <v>1191.4399999999998</v>
      </c>
      <c r="H43" s="27">
        <v>15.25</v>
      </c>
      <c r="I43" s="27">
        <v>4.3112000000000004</v>
      </c>
      <c r="J43" s="27">
        <v>19.561199999999999</v>
      </c>
      <c r="K43" s="1091">
        <f t="shared" si="0"/>
        <v>23305.9961</v>
      </c>
      <c r="L43" s="184">
        <f t="shared" si="1"/>
        <v>5.4607040559115959E-3</v>
      </c>
      <c r="M43" s="184">
        <f t="shared" si="5"/>
        <v>0.62989704678114145</v>
      </c>
      <c r="N43" s="1009" t="str">
        <f t="shared" si="2"/>
        <v>B</v>
      </c>
      <c r="O43" s="1011">
        <f t="shared" si="3"/>
        <v>0.62989704678114145</v>
      </c>
      <c r="P43" s="1011" t="str">
        <f t="shared" si="7"/>
        <v>-</v>
      </c>
      <c r="Q43" s="171">
        <f t="shared" si="4"/>
        <v>1</v>
      </c>
      <c r="R43" s="171">
        <f>SUMIF(ORÇAMENTO!$B$6:$B$654,'CURVA ABC'!B43,ORÇAMENTO!$M$6:$M$654)</f>
        <v>23305.9961</v>
      </c>
      <c r="S43" s="171" t="b">
        <f t="shared" si="6"/>
        <v>1</v>
      </c>
      <c r="T43" s="171"/>
      <c r="U43" s="29"/>
      <c r="AX43" s="24"/>
    </row>
    <row r="44" spans="1:50" ht="40.5" customHeight="1">
      <c r="A44" s="254" t="s">
        <v>28</v>
      </c>
      <c r="B44" s="456" t="s">
        <v>459</v>
      </c>
      <c r="C44" s="461" t="s">
        <v>837</v>
      </c>
      <c r="D44" s="872" t="s">
        <v>823</v>
      </c>
      <c r="E44" s="15"/>
      <c r="F44" s="906" t="s">
        <v>126</v>
      </c>
      <c r="G44" s="907">
        <v>3</v>
      </c>
      <c r="H44" s="27">
        <v>5988.38</v>
      </c>
      <c r="I44" s="27">
        <v>1692.915</v>
      </c>
      <c r="J44" s="27">
        <v>7681.2950000000001</v>
      </c>
      <c r="K44" s="1091">
        <f t="shared" si="0"/>
        <v>23043.884999999998</v>
      </c>
      <c r="L44" s="184">
        <f t="shared" si="1"/>
        <v>5.3992901974037645E-3</v>
      </c>
      <c r="M44" s="184">
        <f t="shared" si="5"/>
        <v>0.63529633697854526</v>
      </c>
      <c r="N44" s="1009" t="str">
        <f t="shared" si="2"/>
        <v>B</v>
      </c>
      <c r="O44" s="1011">
        <f t="shared" si="3"/>
        <v>0.63529633697854526</v>
      </c>
      <c r="P44" s="1011" t="str">
        <f t="shared" si="7"/>
        <v>-</v>
      </c>
      <c r="Q44" s="171">
        <f t="shared" si="4"/>
        <v>1</v>
      </c>
      <c r="R44" s="171">
        <f>SUMIF(ORÇAMENTO!$B$6:$B$654,'CURVA ABC'!B44,ORÇAMENTO!$M$6:$M$654)</f>
        <v>23043.884999999998</v>
      </c>
      <c r="S44" s="171" t="b">
        <f t="shared" si="6"/>
        <v>1</v>
      </c>
      <c r="T44" s="171"/>
      <c r="U44" s="29"/>
      <c r="AX44" s="24"/>
    </row>
    <row r="45" spans="1:50" ht="40.5" customHeight="1">
      <c r="A45" s="254" t="s">
        <v>28</v>
      </c>
      <c r="B45" s="456" t="s">
        <v>690</v>
      </c>
      <c r="C45" s="461" t="s">
        <v>837</v>
      </c>
      <c r="D45" s="872" t="s">
        <v>1583</v>
      </c>
      <c r="E45" s="15"/>
      <c r="F45" s="906" t="s">
        <v>126</v>
      </c>
      <c r="G45" s="907">
        <v>46</v>
      </c>
      <c r="H45" s="27">
        <v>389.6</v>
      </c>
      <c r="I45" s="27">
        <v>110.1399</v>
      </c>
      <c r="J45" s="27">
        <v>499.73989999999998</v>
      </c>
      <c r="K45" s="1091">
        <f t="shared" si="0"/>
        <v>22988.035400000001</v>
      </c>
      <c r="L45" s="184">
        <f t="shared" si="1"/>
        <v>5.3862043745137051E-3</v>
      </c>
      <c r="M45" s="184">
        <f t="shared" si="5"/>
        <v>0.64068254135305902</v>
      </c>
      <c r="N45" s="1009" t="str">
        <f t="shared" si="2"/>
        <v>B</v>
      </c>
      <c r="O45" s="1011">
        <f t="shared" si="3"/>
        <v>0.64068254135305902</v>
      </c>
      <c r="P45" s="1011" t="str">
        <f t="shared" si="7"/>
        <v>-</v>
      </c>
      <c r="Q45" s="171">
        <f t="shared" si="4"/>
        <v>1</v>
      </c>
      <c r="R45" s="171">
        <f>SUMIF(ORÇAMENTO!$B$6:$B$654,'CURVA ABC'!B45,ORÇAMENTO!$M$6:$M$654)</f>
        <v>22988.035400000001</v>
      </c>
      <c r="S45" s="171" t="b">
        <f t="shared" si="6"/>
        <v>1</v>
      </c>
      <c r="T45" s="171"/>
      <c r="U45" s="29"/>
      <c r="AX45" s="24"/>
    </row>
    <row r="46" spans="1:50" ht="40.5" customHeight="1">
      <c r="A46" s="254" t="s">
        <v>28</v>
      </c>
      <c r="B46" s="456" t="s">
        <v>1169</v>
      </c>
      <c r="C46" s="461" t="s">
        <v>131</v>
      </c>
      <c r="D46" s="872" t="s">
        <v>1170</v>
      </c>
      <c r="E46" s="15"/>
      <c r="F46" s="906" t="s">
        <v>54</v>
      </c>
      <c r="G46" s="907">
        <v>1</v>
      </c>
      <c r="H46" s="27">
        <v>17426.48</v>
      </c>
      <c r="I46" s="27">
        <v>4926.4659000000001</v>
      </c>
      <c r="J46" s="27">
        <v>22352.945899999999</v>
      </c>
      <c r="K46" s="1091">
        <f t="shared" si="0"/>
        <v>22352.945899999999</v>
      </c>
      <c r="L46" s="184">
        <f t="shared" si="1"/>
        <v>5.2373999297846991E-3</v>
      </c>
      <c r="M46" s="184">
        <f t="shared" si="5"/>
        <v>0.64591994128284369</v>
      </c>
      <c r="N46" s="1009" t="str">
        <f t="shared" si="2"/>
        <v>B</v>
      </c>
      <c r="O46" s="1011">
        <f t="shared" si="3"/>
        <v>0.64591994128284369</v>
      </c>
      <c r="P46" s="1011" t="str">
        <f t="shared" si="7"/>
        <v>-</v>
      </c>
      <c r="Q46" s="171">
        <f t="shared" si="4"/>
        <v>1</v>
      </c>
      <c r="R46" s="171">
        <f>SUMIF(ORÇAMENTO!$B$6:$B$654,'CURVA ABC'!B46,ORÇAMENTO!$M$6:$M$654)</f>
        <v>22352.945899999999</v>
      </c>
      <c r="S46" s="171" t="b">
        <f t="shared" si="6"/>
        <v>1</v>
      </c>
      <c r="T46" s="171"/>
      <c r="U46" s="29"/>
      <c r="AX46" s="24"/>
    </row>
    <row r="47" spans="1:50" ht="40.5" customHeight="1">
      <c r="A47" s="254" t="s">
        <v>28</v>
      </c>
      <c r="B47" s="456" t="s">
        <v>1716</v>
      </c>
      <c r="C47" s="461" t="s">
        <v>837</v>
      </c>
      <c r="D47" s="872" t="s">
        <v>1714</v>
      </c>
      <c r="E47" s="15"/>
      <c r="F47" s="906" t="s">
        <v>57</v>
      </c>
      <c r="G47" s="907">
        <v>4730.0200000000004</v>
      </c>
      <c r="H47" s="27">
        <v>3.56</v>
      </c>
      <c r="I47" s="27">
        <v>1.0064</v>
      </c>
      <c r="J47" s="27">
        <v>4.5663999999999998</v>
      </c>
      <c r="K47" s="1091">
        <f t="shared" si="0"/>
        <v>21599.1633</v>
      </c>
      <c r="L47" s="184">
        <f t="shared" si="1"/>
        <v>5.0607851357448259E-3</v>
      </c>
      <c r="M47" s="184">
        <f t="shared" si="5"/>
        <v>0.65098072641858851</v>
      </c>
      <c r="N47" s="1009" t="str">
        <f t="shared" si="2"/>
        <v>B</v>
      </c>
      <c r="O47" s="1011">
        <f t="shared" si="3"/>
        <v>0.65098072641858851</v>
      </c>
      <c r="P47" s="1011" t="str">
        <f t="shared" si="7"/>
        <v>-</v>
      </c>
      <c r="Q47" s="171">
        <f t="shared" si="4"/>
        <v>1</v>
      </c>
      <c r="R47" s="171">
        <f>SUMIF(ORÇAMENTO!$B$6:$B$654,'CURVA ABC'!B47,ORÇAMENTO!$M$6:$M$654)</f>
        <v>21599.1633</v>
      </c>
      <c r="S47" s="171" t="b">
        <f t="shared" si="6"/>
        <v>1</v>
      </c>
      <c r="T47" s="171"/>
      <c r="U47" s="29"/>
      <c r="AX47" s="24"/>
    </row>
    <row r="48" spans="1:50" ht="40.5" customHeight="1">
      <c r="A48" s="254" t="s">
        <v>28</v>
      </c>
      <c r="B48" s="456" t="s">
        <v>336</v>
      </c>
      <c r="C48" s="461" t="s">
        <v>837</v>
      </c>
      <c r="D48" s="872" t="s">
        <v>2513</v>
      </c>
      <c r="E48" s="15"/>
      <c r="F48" s="906" t="s">
        <v>53</v>
      </c>
      <c r="G48" s="907">
        <v>302</v>
      </c>
      <c r="H48" s="27">
        <v>55.52</v>
      </c>
      <c r="I48" s="27">
        <v>15.695499999999999</v>
      </c>
      <c r="J48" s="27">
        <v>71.215500000000006</v>
      </c>
      <c r="K48" s="1091">
        <f t="shared" si="0"/>
        <v>21507.080999999998</v>
      </c>
      <c r="L48" s="184">
        <f t="shared" si="1"/>
        <v>5.0392098215239645E-3</v>
      </c>
      <c r="M48" s="184">
        <f t="shared" si="5"/>
        <v>0.65601993624011246</v>
      </c>
      <c r="N48" s="1009" t="str">
        <f t="shared" si="2"/>
        <v>B</v>
      </c>
      <c r="O48" s="1011">
        <f t="shared" si="3"/>
        <v>0.65601993624011246</v>
      </c>
      <c r="P48" s="1011" t="str">
        <f t="shared" si="7"/>
        <v>-</v>
      </c>
      <c r="Q48" s="171">
        <f t="shared" si="4"/>
        <v>1</v>
      </c>
      <c r="R48" s="171">
        <f>SUMIF(ORÇAMENTO!$B$6:$B$654,'CURVA ABC'!B48,ORÇAMENTO!$M$6:$M$654)</f>
        <v>21507.080999999998</v>
      </c>
      <c r="S48" s="171" t="b">
        <f t="shared" si="6"/>
        <v>1</v>
      </c>
      <c r="T48" s="171"/>
      <c r="U48" s="29"/>
      <c r="AX48" s="24"/>
    </row>
    <row r="49" spans="1:50" s="1098" customFormat="1" ht="40.5" customHeight="1">
      <c r="A49" s="254" t="s">
        <v>28</v>
      </c>
      <c r="B49" s="456">
        <v>79627</v>
      </c>
      <c r="C49" s="461" t="s">
        <v>131</v>
      </c>
      <c r="D49" s="872" t="s">
        <v>299</v>
      </c>
      <c r="E49" s="15"/>
      <c r="F49" s="906" t="s">
        <v>57</v>
      </c>
      <c r="G49" s="907">
        <v>37.161000000000001</v>
      </c>
      <c r="H49" s="27">
        <v>428.98</v>
      </c>
      <c r="I49" s="27">
        <v>121.2726</v>
      </c>
      <c r="J49" s="27">
        <v>550.25260000000003</v>
      </c>
      <c r="K49" s="1091">
        <f t="shared" si="0"/>
        <v>20447.936900000001</v>
      </c>
      <c r="L49" s="184">
        <f t="shared" si="1"/>
        <v>4.7910473976632301E-3</v>
      </c>
      <c r="M49" s="184">
        <f t="shared" si="5"/>
        <v>0.66081098363777568</v>
      </c>
      <c r="N49" s="1009" t="str">
        <f t="shared" si="2"/>
        <v>B</v>
      </c>
      <c r="O49" s="1095">
        <f t="shared" si="3"/>
        <v>0.66081098363777568</v>
      </c>
      <c r="P49" s="1095" t="str">
        <f t="shared" si="7"/>
        <v>-</v>
      </c>
      <c r="Q49" s="1096">
        <f t="shared" si="4"/>
        <v>1</v>
      </c>
      <c r="R49" s="171">
        <f>SUMIF(ORÇAMENTO!$B$6:$B$654,'CURVA ABC'!B49,ORÇAMENTO!$M$6:$M$654)</f>
        <v>20447.936900000001</v>
      </c>
      <c r="S49" s="171" t="b">
        <f t="shared" si="6"/>
        <v>1</v>
      </c>
      <c r="T49" s="1096"/>
      <c r="U49" s="1097"/>
      <c r="AX49" s="24"/>
    </row>
    <row r="50" spans="1:50" ht="40.5" customHeight="1">
      <c r="A50" s="254" t="s">
        <v>28</v>
      </c>
      <c r="B50" s="456" t="s">
        <v>464</v>
      </c>
      <c r="C50" s="461" t="s">
        <v>837</v>
      </c>
      <c r="D50" s="872" t="s">
        <v>1389</v>
      </c>
      <c r="E50" s="15"/>
      <c r="F50" s="906" t="s">
        <v>53</v>
      </c>
      <c r="G50" s="907">
        <v>1941.26</v>
      </c>
      <c r="H50" s="27">
        <v>8.1</v>
      </c>
      <c r="I50" s="27">
        <v>2.2898999999999998</v>
      </c>
      <c r="J50" s="27">
        <v>10.389900000000001</v>
      </c>
      <c r="K50" s="1091">
        <f t="shared" si="0"/>
        <v>20169.497299999999</v>
      </c>
      <c r="L50" s="184">
        <f t="shared" si="1"/>
        <v>4.7258076951196253E-3</v>
      </c>
      <c r="M50" s="184">
        <f t="shared" si="5"/>
        <v>0.66553679133289534</v>
      </c>
      <c r="N50" s="1009" t="str">
        <f t="shared" si="2"/>
        <v>B</v>
      </c>
      <c r="O50" s="1011">
        <f t="shared" si="3"/>
        <v>0.66553679133289534</v>
      </c>
      <c r="P50" s="1011" t="str">
        <f t="shared" si="7"/>
        <v>-</v>
      </c>
      <c r="Q50" s="171">
        <f t="shared" si="4"/>
        <v>1</v>
      </c>
      <c r="R50" s="171">
        <f>SUMIF(ORÇAMENTO!$B$6:$B$654,'CURVA ABC'!B50,ORÇAMENTO!$M$6:$M$654)</f>
        <v>20169.497299999999</v>
      </c>
      <c r="S50" s="171" t="b">
        <f t="shared" si="6"/>
        <v>1</v>
      </c>
      <c r="T50" s="171"/>
      <c r="U50" s="29"/>
      <c r="AX50" s="24"/>
    </row>
    <row r="51" spans="1:50" ht="40.5" customHeight="1">
      <c r="A51" s="254" t="s">
        <v>28</v>
      </c>
      <c r="B51" s="456" t="s">
        <v>480</v>
      </c>
      <c r="C51" s="461" t="s">
        <v>837</v>
      </c>
      <c r="D51" s="872" t="s">
        <v>1549</v>
      </c>
      <c r="E51" s="15"/>
      <c r="F51" s="906" t="s">
        <v>126</v>
      </c>
      <c r="G51" s="907">
        <v>4</v>
      </c>
      <c r="H51" s="27">
        <v>4180</v>
      </c>
      <c r="I51" s="27">
        <v>819.69799999999998</v>
      </c>
      <c r="J51" s="27">
        <v>4999.6980000000003</v>
      </c>
      <c r="K51" s="1091">
        <f t="shared" si="0"/>
        <v>19998.792000000001</v>
      </c>
      <c r="L51" s="184">
        <f t="shared" si="1"/>
        <v>4.6858106437138031E-3</v>
      </c>
      <c r="M51" s="184">
        <f t="shared" si="5"/>
        <v>0.6702226019766091</v>
      </c>
      <c r="N51" s="1009" t="str">
        <f t="shared" si="2"/>
        <v>B</v>
      </c>
      <c r="O51" s="1011">
        <f t="shared" si="3"/>
        <v>0.6702226019766091</v>
      </c>
      <c r="P51" s="1011" t="str">
        <f t="shared" si="7"/>
        <v>-</v>
      </c>
      <c r="Q51" s="171">
        <f t="shared" si="4"/>
        <v>1</v>
      </c>
      <c r="R51" s="171">
        <f>SUMIF(ORÇAMENTO!$B$6:$B$654,'CURVA ABC'!B51,ORÇAMENTO!$M$6:$M$654)</f>
        <v>19998.792000000001</v>
      </c>
      <c r="S51" s="171" t="b">
        <f t="shared" si="6"/>
        <v>1</v>
      </c>
      <c r="T51" s="171"/>
      <c r="U51" s="29"/>
      <c r="AX51" s="24"/>
    </row>
    <row r="52" spans="1:50" ht="40.5" customHeight="1">
      <c r="A52" s="254" t="s">
        <v>28</v>
      </c>
      <c r="B52" s="456">
        <v>72131</v>
      </c>
      <c r="C52" s="461" t="s">
        <v>131</v>
      </c>
      <c r="D52" s="872" t="s">
        <v>1249</v>
      </c>
      <c r="E52" s="15"/>
      <c r="F52" s="906" t="s">
        <v>57</v>
      </c>
      <c r="G52" s="907">
        <v>155.15899999999999</v>
      </c>
      <c r="H52" s="27">
        <v>99.72</v>
      </c>
      <c r="I52" s="27">
        <v>28.190799999999999</v>
      </c>
      <c r="J52" s="27">
        <v>127.91079999999999</v>
      </c>
      <c r="K52" s="1091">
        <f t="shared" si="0"/>
        <v>19846.5118</v>
      </c>
      <c r="L52" s="184">
        <f t="shared" si="1"/>
        <v>4.6501306795446234E-3</v>
      </c>
      <c r="M52" s="184">
        <f t="shared" si="5"/>
        <v>0.67487273265615377</v>
      </c>
      <c r="N52" s="1009" t="str">
        <f t="shared" si="2"/>
        <v>B</v>
      </c>
      <c r="O52" s="1011">
        <f t="shared" si="3"/>
        <v>0.67487273265615377</v>
      </c>
      <c r="P52" s="1011" t="str">
        <f t="shared" si="7"/>
        <v>-</v>
      </c>
      <c r="Q52" s="171">
        <f t="shared" si="4"/>
        <v>1</v>
      </c>
      <c r="R52" s="171">
        <f>SUMIF(ORÇAMENTO!$B$6:$B$654,'CURVA ABC'!B52,ORÇAMENTO!$M$6:$M$654)</f>
        <v>19846.511900000001</v>
      </c>
      <c r="S52" s="171" t="b">
        <f t="shared" si="6"/>
        <v>0</v>
      </c>
      <c r="T52" s="171"/>
      <c r="U52" s="29"/>
      <c r="AX52" s="24"/>
    </row>
    <row r="53" spans="1:50" ht="40.5" customHeight="1">
      <c r="A53" s="254" t="s">
        <v>28</v>
      </c>
      <c r="B53" s="197" t="s">
        <v>665</v>
      </c>
      <c r="C53" s="461" t="s">
        <v>837</v>
      </c>
      <c r="D53" s="872" t="s">
        <v>1401</v>
      </c>
      <c r="E53" s="15"/>
      <c r="F53" s="906" t="s">
        <v>53</v>
      </c>
      <c r="G53" s="907">
        <v>144</v>
      </c>
      <c r="H53" s="27">
        <v>104.27</v>
      </c>
      <c r="I53" s="27">
        <v>29.4771</v>
      </c>
      <c r="J53" s="27">
        <v>133.74709999999999</v>
      </c>
      <c r="K53" s="1091">
        <f t="shared" si="0"/>
        <v>19259.582399999999</v>
      </c>
      <c r="L53" s="184">
        <f t="shared" si="1"/>
        <v>4.5126103718366095E-3</v>
      </c>
      <c r="M53" s="184">
        <f t="shared" si="5"/>
        <v>0.67938534302799036</v>
      </c>
      <c r="N53" s="1009" t="str">
        <f t="shared" si="2"/>
        <v>B</v>
      </c>
      <c r="O53" s="1011">
        <f t="shared" si="3"/>
        <v>0.67938534302799036</v>
      </c>
      <c r="P53" s="1011" t="str">
        <f t="shared" si="7"/>
        <v>-</v>
      </c>
      <c r="Q53" s="171">
        <f t="shared" si="4"/>
        <v>1</v>
      </c>
      <c r="R53" s="171">
        <f>SUMIF(ORÇAMENTO!$B$6:$B$654,'CURVA ABC'!B53,ORÇAMENTO!$M$6:$M$654)</f>
        <v>19259.582399999999</v>
      </c>
      <c r="S53" s="171" t="b">
        <f t="shared" si="6"/>
        <v>1</v>
      </c>
      <c r="T53" s="171"/>
      <c r="U53" s="29"/>
      <c r="AX53" s="24"/>
    </row>
    <row r="54" spans="1:50" ht="40.5" customHeight="1">
      <c r="A54" s="254" t="s">
        <v>28</v>
      </c>
      <c r="B54" s="456" t="s">
        <v>478</v>
      </c>
      <c r="C54" s="461" t="s">
        <v>837</v>
      </c>
      <c r="D54" s="872" t="s">
        <v>1550</v>
      </c>
      <c r="E54" s="15"/>
      <c r="F54" s="906" t="s">
        <v>126</v>
      </c>
      <c r="G54" s="907">
        <v>6</v>
      </c>
      <c r="H54" s="27">
        <v>2678</v>
      </c>
      <c r="I54" s="27">
        <v>525.1558</v>
      </c>
      <c r="J54" s="27">
        <v>3203.1558</v>
      </c>
      <c r="K54" s="1091">
        <f t="shared" si="0"/>
        <v>19218.934799999999</v>
      </c>
      <c r="L54" s="184">
        <f t="shared" si="1"/>
        <v>4.5030864487555847E-3</v>
      </c>
      <c r="M54" s="184">
        <f t="shared" si="5"/>
        <v>0.683888429476746</v>
      </c>
      <c r="N54" s="1009" t="str">
        <f t="shared" si="2"/>
        <v>B</v>
      </c>
      <c r="O54" s="1011">
        <f t="shared" si="3"/>
        <v>0.683888429476746</v>
      </c>
      <c r="P54" s="1011" t="str">
        <f t="shared" si="7"/>
        <v>-</v>
      </c>
      <c r="Q54" s="171">
        <f t="shared" si="4"/>
        <v>1</v>
      </c>
      <c r="R54" s="171">
        <f>SUMIF(ORÇAMENTO!$B$6:$B$654,'CURVA ABC'!B54,ORÇAMENTO!$M$6:$M$654)</f>
        <v>19218.934799999999</v>
      </c>
      <c r="S54" s="171" t="b">
        <f t="shared" si="6"/>
        <v>1</v>
      </c>
      <c r="T54" s="171"/>
      <c r="U54" s="29"/>
      <c r="AX54" s="24"/>
    </row>
    <row r="55" spans="1:50" ht="40.5" customHeight="1">
      <c r="A55" s="254" t="s">
        <v>28</v>
      </c>
      <c r="B55" s="456" t="s">
        <v>656</v>
      </c>
      <c r="C55" s="461" t="s">
        <v>837</v>
      </c>
      <c r="D55" s="872" t="s">
        <v>1400</v>
      </c>
      <c r="E55" s="15"/>
      <c r="F55" s="906" t="s">
        <v>53</v>
      </c>
      <c r="G55" s="907">
        <v>159</v>
      </c>
      <c r="H55" s="27">
        <v>92.43</v>
      </c>
      <c r="I55" s="27">
        <v>26.13</v>
      </c>
      <c r="J55" s="27">
        <v>118.56</v>
      </c>
      <c r="K55" s="1091">
        <f t="shared" si="0"/>
        <v>18851.04</v>
      </c>
      <c r="L55" s="184">
        <f t="shared" si="1"/>
        <v>4.4168869738269514E-3</v>
      </c>
      <c r="M55" s="184">
        <f t="shared" si="5"/>
        <v>0.68830531645057291</v>
      </c>
      <c r="N55" s="1009" t="str">
        <f t="shared" si="2"/>
        <v>B</v>
      </c>
      <c r="O55" s="1011">
        <f t="shared" si="3"/>
        <v>0.68830531645057291</v>
      </c>
      <c r="P55" s="1011" t="str">
        <f t="shared" si="7"/>
        <v>-</v>
      </c>
      <c r="Q55" s="171">
        <f t="shared" si="4"/>
        <v>1</v>
      </c>
      <c r="R55" s="171">
        <f>SUMIF(ORÇAMENTO!$B$6:$B$654,'CURVA ABC'!B55,ORÇAMENTO!$M$6:$M$654)</f>
        <v>18851.04</v>
      </c>
      <c r="S55" s="171" t="b">
        <f t="shared" si="6"/>
        <v>1</v>
      </c>
      <c r="T55" s="171"/>
      <c r="U55" s="29"/>
      <c r="AX55" s="24"/>
    </row>
    <row r="56" spans="1:50" ht="40.5" customHeight="1">
      <c r="A56" s="254" t="s">
        <v>28</v>
      </c>
      <c r="B56" s="456" t="s">
        <v>675</v>
      </c>
      <c r="C56" s="461" t="s">
        <v>837</v>
      </c>
      <c r="D56" s="872" t="s">
        <v>1408</v>
      </c>
      <c r="E56" s="15"/>
      <c r="F56" s="906" t="s">
        <v>53</v>
      </c>
      <c r="G56" s="907">
        <v>270</v>
      </c>
      <c r="H56" s="27">
        <v>53.83</v>
      </c>
      <c r="I56" s="27">
        <v>15.217700000000001</v>
      </c>
      <c r="J56" s="27">
        <v>69.047700000000006</v>
      </c>
      <c r="K56" s="1091">
        <f t="shared" si="0"/>
        <v>18642.879000000001</v>
      </c>
      <c r="L56" s="184">
        <f t="shared" si="1"/>
        <v>4.3681138764615646E-3</v>
      </c>
      <c r="M56" s="184">
        <f t="shared" si="5"/>
        <v>0.69267343032703443</v>
      </c>
      <c r="N56" s="1009" t="str">
        <f t="shared" si="2"/>
        <v>B</v>
      </c>
      <c r="O56" s="1011">
        <f t="shared" si="3"/>
        <v>0.69267343032703443</v>
      </c>
      <c r="P56" s="1011" t="str">
        <f t="shared" si="7"/>
        <v>-</v>
      </c>
      <c r="Q56" s="171">
        <f t="shared" si="4"/>
        <v>1</v>
      </c>
      <c r="R56" s="171">
        <f>SUMIF(ORÇAMENTO!$B$6:$B$654,'CURVA ABC'!B56,ORÇAMENTO!$M$6:$M$654)</f>
        <v>18642.879000000001</v>
      </c>
      <c r="S56" s="171" t="b">
        <f t="shared" si="6"/>
        <v>1</v>
      </c>
      <c r="T56" s="171"/>
      <c r="U56" s="29"/>
      <c r="AX56" s="24"/>
    </row>
    <row r="57" spans="1:50" ht="40.5" customHeight="1">
      <c r="A57" s="254" t="s">
        <v>28</v>
      </c>
      <c r="B57" s="456" t="s">
        <v>1279</v>
      </c>
      <c r="C57" s="461" t="s">
        <v>131</v>
      </c>
      <c r="D57" s="872" t="s">
        <v>1280</v>
      </c>
      <c r="E57" s="15"/>
      <c r="F57" s="906" t="s">
        <v>57</v>
      </c>
      <c r="G57" s="907">
        <v>294.76</v>
      </c>
      <c r="H57" s="27">
        <v>47.91</v>
      </c>
      <c r="I57" s="27">
        <v>13.5442</v>
      </c>
      <c r="J57" s="27">
        <v>61.4542</v>
      </c>
      <c r="K57" s="1091">
        <f t="shared" si="0"/>
        <v>18114.240000000002</v>
      </c>
      <c r="L57" s="184">
        <f t="shared" si="1"/>
        <v>4.24425128251678E-3</v>
      </c>
      <c r="M57" s="184">
        <f t="shared" si="5"/>
        <v>0.69691768160955125</v>
      </c>
      <c r="N57" s="1009" t="str">
        <f t="shared" si="2"/>
        <v>B</v>
      </c>
      <c r="O57" s="1011">
        <f t="shared" si="3"/>
        <v>0.69691768160955125</v>
      </c>
      <c r="P57" s="1011" t="str">
        <f t="shared" si="7"/>
        <v>-</v>
      </c>
      <c r="Q57" s="171">
        <f t="shared" si="4"/>
        <v>1</v>
      </c>
      <c r="R57" s="171">
        <f>SUMIF(ORÇAMENTO!$B$6:$B$654,'CURVA ABC'!B57,ORÇAMENTO!$M$6:$M$654)</f>
        <v>18114.240000000002</v>
      </c>
      <c r="S57" s="171" t="b">
        <f t="shared" si="6"/>
        <v>1</v>
      </c>
      <c r="T57" s="171"/>
      <c r="U57" s="29"/>
      <c r="AX57" s="24"/>
    </row>
    <row r="58" spans="1:50" ht="40.5" customHeight="1">
      <c r="A58" s="254" t="s">
        <v>28</v>
      </c>
      <c r="B58" s="456">
        <v>93584</v>
      </c>
      <c r="C58" s="461" t="s">
        <v>131</v>
      </c>
      <c r="D58" s="872" t="s">
        <v>1068</v>
      </c>
      <c r="E58" s="15"/>
      <c r="F58" s="906" t="s">
        <v>57</v>
      </c>
      <c r="G58" s="907">
        <v>25</v>
      </c>
      <c r="H58" s="27">
        <v>563.66999999999996</v>
      </c>
      <c r="I58" s="27">
        <v>159.34950000000001</v>
      </c>
      <c r="J58" s="27">
        <v>723.01949999999999</v>
      </c>
      <c r="K58" s="1091">
        <f t="shared" si="0"/>
        <v>18075.487499999999</v>
      </c>
      <c r="L58" s="184">
        <f t="shared" si="1"/>
        <v>4.2351713902427602E-3</v>
      </c>
      <c r="M58" s="184">
        <f t="shared" si="5"/>
        <v>0.70115285299979402</v>
      </c>
      <c r="N58" s="1009" t="str">
        <f t="shared" si="2"/>
        <v>B</v>
      </c>
      <c r="O58" s="1011">
        <f t="shared" si="3"/>
        <v>0.70115285299979402</v>
      </c>
      <c r="P58" s="1011" t="str">
        <f t="shared" si="7"/>
        <v>-</v>
      </c>
      <c r="Q58" s="171">
        <f t="shared" si="4"/>
        <v>1</v>
      </c>
      <c r="R58" s="171">
        <f>SUMIF(ORÇAMENTO!$B$6:$B$654,'CURVA ABC'!B58,ORÇAMENTO!$M$6:$M$654)</f>
        <v>18075.487499999999</v>
      </c>
      <c r="S58" s="171" t="b">
        <f t="shared" si="6"/>
        <v>1</v>
      </c>
      <c r="T58" s="171"/>
      <c r="U58" s="29"/>
      <c r="AX58" s="24"/>
    </row>
    <row r="59" spans="1:50" ht="40.5" customHeight="1">
      <c r="A59" s="254" t="s">
        <v>28</v>
      </c>
      <c r="B59" s="456" t="s">
        <v>706</v>
      </c>
      <c r="C59" s="461" t="s">
        <v>837</v>
      </c>
      <c r="D59" s="872" t="s">
        <v>1686</v>
      </c>
      <c r="E59" s="15"/>
      <c r="F59" s="906" t="s">
        <v>126</v>
      </c>
      <c r="G59" s="907">
        <v>17</v>
      </c>
      <c r="H59" s="27">
        <v>801.77</v>
      </c>
      <c r="I59" s="27">
        <v>226.66040000000001</v>
      </c>
      <c r="J59" s="27">
        <v>1028.4304</v>
      </c>
      <c r="K59" s="1091">
        <f t="shared" si="0"/>
        <v>17483.316800000001</v>
      </c>
      <c r="L59" s="184">
        <f t="shared" si="1"/>
        <v>4.0964230213935094E-3</v>
      </c>
      <c r="M59" s="184">
        <f t="shared" si="5"/>
        <v>0.70524927602118748</v>
      </c>
      <c r="N59" s="1009" t="str">
        <f t="shared" si="2"/>
        <v>B</v>
      </c>
      <c r="O59" s="1011">
        <f t="shared" si="3"/>
        <v>0.70524927602118748</v>
      </c>
      <c r="P59" s="1011" t="str">
        <f t="shared" si="7"/>
        <v>-</v>
      </c>
      <c r="Q59" s="171">
        <f t="shared" si="4"/>
        <v>1</v>
      </c>
      <c r="R59" s="171">
        <f>SUMIF(ORÇAMENTO!$B$6:$B$654,'CURVA ABC'!B59,ORÇAMENTO!$M$6:$M$654)</f>
        <v>17483.316800000001</v>
      </c>
      <c r="S59" s="171" t="b">
        <f t="shared" si="6"/>
        <v>1</v>
      </c>
      <c r="T59" s="171"/>
      <c r="U59" s="29"/>
      <c r="AX59" s="24"/>
    </row>
    <row r="60" spans="1:50" ht="40.5" customHeight="1">
      <c r="A60" s="254" t="s">
        <v>28</v>
      </c>
      <c r="B60" s="456">
        <v>7962</v>
      </c>
      <c r="C60" s="461" t="s">
        <v>1725</v>
      </c>
      <c r="D60" s="872" t="s">
        <v>2678</v>
      </c>
      <c r="E60" s="15"/>
      <c r="F60" s="906" t="s">
        <v>54</v>
      </c>
      <c r="G60" s="907">
        <v>40</v>
      </c>
      <c r="H60" s="27">
        <v>339.4</v>
      </c>
      <c r="I60" s="27">
        <v>95.948400000000007</v>
      </c>
      <c r="J60" s="27">
        <v>435.34840000000003</v>
      </c>
      <c r="K60" s="1091">
        <f t="shared" si="0"/>
        <v>17413.936000000002</v>
      </c>
      <c r="L60" s="184">
        <f t="shared" si="1"/>
        <v>4.0801667749607558E-3</v>
      </c>
      <c r="M60" s="184">
        <f t="shared" si="5"/>
        <v>0.70932944279614818</v>
      </c>
      <c r="N60" s="1009" t="str">
        <f t="shared" si="2"/>
        <v>B</v>
      </c>
      <c r="O60" s="1011">
        <f t="shared" si="3"/>
        <v>0.70932944279614818</v>
      </c>
      <c r="P60" s="1011" t="str">
        <f t="shared" si="7"/>
        <v>-</v>
      </c>
      <c r="Q60" s="171">
        <f t="shared" si="4"/>
        <v>1</v>
      </c>
      <c r="R60" s="171">
        <f>SUMIF(ORÇAMENTO!$B$6:$B$654,'CURVA ABC'!B60,ORÇAMENTO!$M$6:$M$654)</f>
        <v>17413.936000000002</v>
      </c>
      <c r="S60" s="171" t="b">
        <f t="shared" si="6"/>
        <v>1</v>
      </c>
      <c r="T60" s="171"/>
      <c r="U60" s="29"/>
      <c r="AX60" s="24"/>
    </row>
    <row r="61" spans="1:50" ht="40.5" customHeight="1">
      <c r="A61" s="254" t="s">
        <v>28</v>
      </c>
      <c r="B61" s="456">
        <v>96536</v>
      </c>
      <c r="C61" s="461" t="s">
        <v>131</v>
      </c>
      <c r="D61" s="872" t="s">
        <v>1090</v>
      </c>
      <c r="E61" s="15"/>
      <c r="F61" s="906" t="s">
        <v>57</v>
      </c>
      <c r="G61" s="907">
        <v>295.74999999999989</v>
      </c>
      <c r="H61" s="27">
        <v>45.85</v>
      </c>
      <c r="I61" s="27">
        <v>12.9618</v>
      </c>
      <c r="J61" s="27">
        <v>58.811799999999998</v>
      </c>
      <c r="K61" s="1091">
        <f t="shared" si="0"/>
        <v>17393.589899999999</v>
      </c>
      <c r="L61" s="184">
        <f t="shared" si="1"/>
        <v>4.075399588425785E-3</v>
      </c>
      <c r="M61" s="184">
        <f t="shared" si="5"/>
        <v>0.71340484238457391</v>
      </c>
      <c r="N61" s="1009" t="str">
        <f t="shared" si="2"/>
        <v>B</v>
      </c>
      <c r="O61" s="1011">
        <f t="shared" si="3"/>
        <v>0.71340484238457391</v>
      </c>
      <c r="P61" s="1011" t="str">
        <f t="shared" si="7"/>
        <v>-</v>
      </c>
      <c r="Q61" s="171">
        <f t="shared" si="4"/>
        <v>1</v>
      </c>
      <c r="R61" s="171">
        <f>SUMIF(ORÇAMENTO!$B$6:$B$654,'CURVA ABC'!B61,ORÇAMENTO!$M$6:$M$654)</f>
        <v>17393.589899999999</v>
      </c>
      <c r="S61" s="171" t="b">
        <f t="shared" si="6"/>
        <v>1</v>
      </c>
      <c r="T61" s="171"/>
      <c r="U61" s="29"/>
      <c r="AX61" s="24"/>
    </row>
    <row r="62" spans="1:50" ht="40.5" customHeight="1">
      <c r="A62" s="254" t="s">
        <v>28</v>
      </c>
      <c r="B62" s="456" t="s">
        <v>479</v>
      </c>
      <c r="C62" s="461" t="s">
        <v>837</v>
      </c>
      <c r="D62" s="872" t="s">
        <v>1552</v>
      </c>
      <c r="E62" s="15"/>
      <c r="F62" s="906" t="s">
        <v>126</v>
      </c>
      <c r="G62" s="907">
        <v>4</v>
      </c>
      <c r="H62" s="27">
        <v>3623</v>
      </c>
      <c r="I62" s="27">
        <v>710.47029999999995</v>
      </c>
      <c r="J62" s="27">
        <v>4333.4703</v>
      </c>
      <c r="K62" s="1091">
        <f t="shared" si="0"/>
        <v>17333.8812</v>
      </c>
      <c r="L62" s="184">
        <f t="shared" si="1"/>
        <v>4.0614095603289727E-3</v>
      </c>
      <c r="M62" s="184">
        <f t="shared" si="5"/>
        <v>0.71746625194490288</v>
      </c>
      <c r="N62" s="1009" t="str">
        <f t="shared" si="2"/>
        <v>B</v>
      </c>
      <c r="O62" s="1011">
        <f t="shared" si="3"/>
        <v>0.71746625194490288</v>
      </c>
      <c r="P62" s="1011" t="str">
        <f t="shared" si="7"/>
        <v>-</v>
      </c>
      <c r="Q62" s="171">
        <f t="shared" si="4"/>
        <v>1</v>
      </c>
      <c r="R62" s="171">
        <f>SUMIF(ORÇAMENTO!$B$6:$B$654,'CURVA ABC'!B62,ORÇAMENTO!$M$6:$M$654)</f>
        <v>17333.8812</v>
      </c>
      <c r="S62" s="171" t="b">
        <f t="shared" si="6"/>
        <v>1</v>
      </c>
      <c r="T62" s="171"/>
      <c r="U62" s="29"/>
      <c r="AX62" s="24"/>
    </row>
    <row r="63" spans="1:50" ht="40.5" customHeight="1">
      <c r="A63" s="254" t="s">
        <v>28</v>
      </c>
      <c r="B63" s="456">
        <v>88489</v>
      </c>
      <c r="C63" s="461" t="s">
        <v>131</v>
      </c>
      <c r="D63" s="872" t="s">
        <v>902</v>
      </c>
      <c r="E63" s="15"/>
      <c r="F63" s="906" t="s">
        <v>57</v>
      </c>
      <c r="G63" s="907">
        <v>1370.9479999999999</v>
      </c>
      <c r="H63" s="27">
        <v>9.7899999999999991</v>
      </c>
      <c r="I63" s="27">
        <v>2.7675999999999998</v>
      </c>
      <c r="J63" s="27">
        <v>12.557600000000001</v>
      </c>
      <c r="K63" s="1091">
        <f t="shared" si="0"/>
        <v>17215.816599999998</v>
      </c>
      <c r="L63" s="184">
        <f t="shared" si="1"/>
        <v>4.0337464715121171E-3</v>
      </c>
      <c r="M63" s="184">
        <f t="shared" si="5"/>
        <v>0.72149999841641499</v>
      </c>
      <c r="N63" s="1009" t="str">
        <f t="shared" si="2"/>
        <v>B</v>
      </c>
      <c r="O63" s="1011">
        <f t="shared" si="3"/>
        <v>0.72149999841641499</v>
      </c>
      <c r="P63" s="1011" t="str">
        <f t="shared" si="7"/>
        <v>-</v>
      </c>
      <c r="Q63" s="171">
        <f t="shared" si="4"/>
        <v>1</v>
      </c>
      <c r="R63" s="171">
        <f>SUMIF(ORÇAMENTO!$B$6:$B$654,'CURVA ABC'!B63,ORÇAMENTO!$M$6:$M$654)</f>
        <v>17215.816599999998</v>
      </c>
      <c r="S63" s="171" t="b">
        <f t="shared" si="6"/>
        <v>1</v>
      </c>
      <c r="T63" s="171"/>
      <c r="U63" s="29"/>
      <c r="AX63" s="24"/>
    </row>
    <row r="64" spans="1:50" ht="40.5" customHeight="1">
      <c r="A64" s="254" t="s">
        <v>28</v>
      </c>
      <c r="B64" s="456">
        <v>91926</v>
      </c>
      <c r="C64" s="461" t="s">
        <v>131</v>
      </c>
      <c r="D64" s="872" t="s">
        <v>1132</v>
      </c>
      <c r="E64" s="15"/>
      <c r="F64" s="906" t="s">
        <v>53</v>
      </c>
      <c r="G64" s="907">
        <v>5550</v>
      </c>
      <c r="H64" s="27">
        <v>2.38</v>
      </c>
      <c r="I64" s="27">
        <v>0.67279999999999995</v>
      </c>
      <c r="J64" s="27">
        <v>3.0528</v>
      </c>
      <c r="K64" s="1091">
        <f t="shared" si="0"/>
        <v>16943.04</v>
      </c>
      <c r="L64" s="184">
        <f t="shared" si="1"/>
        <v>3.9698336363950737E-3</v>
      </c>
      <c r="M64" s="184">
        <f t="shared" si="5"/>
        <v>0.72546983205281002</v>
      </c>
      <c r="N64" s="1009" t="str">
        <f t="shared" si="2"/>
        <v>B</v>
      </c>
      <c r="O64" s="1011">
        <f t="shared" si="3"/>
        <v>0.72546983205281002</v>
      </c>
      <c r="P64" s="1011" t="str">
        <f t="shared" si="7"/>
        <v>-</v>
      </c>
      <c r="Q64" s="171">
        <f t="shared" si="4"/>
        <v>1</v>
      </c>
      <c r="R64" s="171">
        <f>SUMIF(ORÇAMENTO!$B$6:$B$654,'CURVA ABC'!B64,ORÇAMENTO!$M$6:$M$654)</f>
        <v>16943.04</v>
      </c>
      <c r="S64" s="171" t="b">
        <f t="shared" si="6"/>
        <v>1</v>
      </c>
      <c r="T64" s="171"/>
      <c r="U64" s="29"/>
      <c r="AX64" s="24"/>
    </row>
    <row r="65" spans="1:50" ht="40.5" customHeight="1">
      <c r="A65" s="254" t="s">
        <v>28</v>
      </c>
      <c r="B65" s="456" t="s">
        <v>676</v>
      </c>
      <c r="C65" s="461" t="s">
        <v>837</v>
      </c>
      <c r="D65" s="872" t="s">
        <v>1409</v>
      </c>
      <c r="E65" s="15"/>
      <c r="F65" s="906" t="s">
        <v>53</v>
      </c>
      <c r="G65" s="907">
        <v>200</v>
      </c>
      <c r="H65" s="27">
        <v>65.39</v>
      </c>
      <c r="I65" s="27">
        <v>18.485800000000001</v>
      </c>
      <c r="J65" s="27">
        <v>83.875799999999998</v>
      </c>
      <c r="K65" s="1091">
        <f t="shared" si="0"/>
        <v>16775.16</v>
      </c>
      <c r="L65" s="184">
        <f t="shared" si="1"/>
        <v>3.9304985660134888E-3</v>
      </c>
      <c r="M65" s="184">
        <f t="shared" si="5"/>
        <v>0.72940033061882348</v>
      </c>
      <c r="N65" s="1009" t="str">
        <f t="shared" si="2"/>
        <v>B</v>
      </c>
      <c r="O65" s="1011">
        <f t="shared" si="3"/>
        <v>0.72940033061882348</v>
      </c>
      <c r="P65" s="1011" t="str">
        <f t="shared" si="7"/>
        <v>-</v>
      </c>
      <c r="Q65" s="171">
        <f t="shared" si="4"/>
        <v>1</v>
      </c>
      <c r="R65" s="171">
        <f>SUMIF(ORÇAMENTO!$B$6:$B$654,'CURVA ABC'!B65,ORÇAMENTO!$M$6:$M$654)</f>
        <v>16775.16</v>
      </c>
      <c r="S65" s="171" t="b">
        <f t="shared" si="6"/>
        <v>1</v>
      </c>
      <c r="T65" s="171"/>
      <c r="U65" s="29"/>
      <c r="AX65" s="24"/>
    </row>
    <row r="66" spans="1:50" ht="40.5" customHeight="1">
      <c r="A66" s="254" t="s">
        <v>28</v>
      </c>
      <c r="B66" s="456" t="s">
        <v>481</v>
      </c>
      <c r="C66" s="461" t="s">
        <v>837</v>
      </c>
      <c r="D66" s="872" t="s">
        <v>1553</v>
      </c>
      <c r="E66" s="15"/>
      <c r="F66" s="906" t="s">
        <v>126</v>
      </c>
      <c r="G66" s="907">
        <v>2</v>
      </c>
      <c r="H66" s="27">
        <v>6983</v>
      </c>
      <c r="I66" s="27">
        <v>1369.3662999999999</v>
      </c>
      <c r="J66" s="27">
        <v>8352.3662999999997</v>
      </c>
      <c r="K66" s="1091">
        <f t="shared" si="0"/>
        <v>16704.732599999999</v>
      </c>
      <c r="L66" s="184">
        <f t="shared" si="1"/>
        <v>3.9139970962982634E-3</v>
      </c>
      <c r="M66" s="184">
        <f t="shared" si="5"/>
        <v>0.73331432771512173</v>
      </c>
      <c r="N66" s="1009" t="str">
        <f t="shared" si="2"/>
        <v>B</v>
      </c>
      <c r="O66" s="1011">
        <f t="shared" si="3"/>
        <v>0.73331432771512173</v>
      </c>
      <c r="P66" s="1011" t="str">
        <f t="shared" si="7"/>
        <v>-</v>
      </c>
      <c r="Q66" s="171">
        <f t="shared" si="4"/>
        <v>1</v>
      </c>
      <c r="R66" s="171">
        <f>SUMIF(ORÇAMENTO!$B$6:$B$654,'CURVA ABC'!B66,ORÇAMENTO!$M$6:$M$654)</f>
        <v>16704.732599999999</v>
      </c>
      <c r="S66" s="171" t="b">
        <f t="shared" si="6"/>
        <v>1</v>
      </c>
      <c r="T66" s="171"/>
      <c r="U66" s="29"/>
      <c r="AX66" s="24"/>
    </row>
    <row r="67" spans="1:50" ht="40.5" customHeight="1">
      <c r="A67" s="254" t="s">
        <v>28</v>
      </c>
      <c r="B67" s="456" t="s">
        <v>482</v>
      </c>
      <c r="C67" s="461" t="s">
        <v>837</v>
      </c>
      <c r="D67" s="872" t="s">
        <v>1399</v>
      </c>
      <c r="E67" s="15"/>
      <c r="F67" s="906" t="s">
        <v>53</v>
      </c>
      <c r="G67" s="907">
        <v>110</v>
      </c>
      <c r="H67" s="27">
        <v>116.35</v>
      </c>
      <c r="I67" s="27">
        <v>32.892099999999999</v>
      </c>
      <c r="J67" s="27">
        <v>149.24209999999999</v>
      </c>
      <c r="K67" s="1091">
        <f t="shared" si="0"/>
        <v>16416.631000000001</v>
      </c>
      <c r="L67" s="184">
        <f t="shared" si="1"/>
        <v>3.8464935418960292E-3</v>
      </c>
      <c r="M67" s="184">
        <f t="shared" si="5"/>
        <v>0.73716082125701776</v>
      </c>
      <c r="N67" s="1009" t="str">
        <f t="shared" si="2"/>
        <v>B</v>
      </c>
      <c r="O67" s="1011">
        <f t="shared" si="3"/>
        <v>0.73716082125701776</v>
      </c>
      <c r="P67" s="1011" t="str">
        <f t="shared" si="7"/>
        <v>-</v>
      </c>
      <c r="Q67" s="171">
        <f t="shared" si="4"/>
        <v>1</v>
      </c>
      <c r="R67" s="171">
        <f>SUMIF(ORÇAMENTO!$B$6:$B$654,'CURVA ABC'!B67,ORÇAMENTO!$M$6:$M$654)</f>
        <v>16416.631000000001</v>
      </c>
      <c r="S67" s="171" t="b">
        <f t="shared" si="6"/>
        <v>1</v>
      </c>
      <c r="T67" s="171"/>
      <c r="U67" s="29"/>
      <c r="AX67" s="24"/>
    </row>
    <row r="68" spans="1:50" ht="40.5" customHeight="1">
      <c r="A68" s="254" t="s">
        <v>28</v>
      </c>
      <c r="B68" s="456">
        <v>96523</v>
      </c>
      <c r="C68" s="461" t="s">
        <v>131</v>
      </c>
      <c r="D68" s="872" t="s">
        <v>1239</v>
      </c>
      <c r="E68" s="15"/>
      <c r="F68" s="906" t="s">
        <v>61</v>
      </c>
      <c r="G68" s="907">
        <v>215.34024999999997</v>
      </c>
      <c r="H68" s="27">
        <v>57.66</v>
      </c>
      <c r="I68" s="27">
        <v>16.3005</v>
      </c>
      <c r="J68" s="27">
        <v>73.960499999999996</v>
      </c>
      <c r="K68" s="1091">
        <f t="shared" si="0"/>
        <v>15926.6726</v>
      </c>
      <c r="L68" s="184">
        <f t="shared" si="1"/>
        <v>3.7316939937184694E-3</v>
      </c>
      <c r="M68" s="184">
        <f t="shared" si="5"/>
        <v>0.74089251525073618</v>
      </c>
      <c r="N68" s="1009" t="str">
        <f t="shared" si="2"/>
        <v>B</v>
      </c>
      <c r="O68" s="1011">
        <f t="shared" si="3"/>
        <v>0.74089251525073618</v>
      </c>
      <c r="P68" s="1011" t="str">
        <f t="shared" si="7"/>
        <v>-</v>
      </c>
      <c r="Q68" s="171">
        <f t="shared" si="4"/>
        <v>1</v>
      </c>
      <c r="R68" s="171">
        <f>SUMIF(ORÇAMENTO!$B$6:$B$654,'CURVA ABC'!B68,ORÇAMENTO!$M$6:$M$654)</f>
        <v>15926.672500000001</v>
      </c>
      <c r="S68" s="171" t="b">
        <f t="shared" ref="S68:S131" si="8">R68=K68</f>
        <v>0</v>
      </c>
      <c r="T68" s="171"/>
      <c r="U68" s="29"/>
      <c r="AX68" s="24"/>
    </row>
    <row r="69" spans="1:50" ht="40.5" customHeight="1">
      <c r="A69" s="254" t="s">
        <v>28</v>
      </c>
      <c r="B69" s="456" t="s">
        <v>669</v>
      </c>
      <c r="C69" s="461" t="s">
        <v>837</v>
      </c>
      <c r="D69" s="872" t="s">
        <v>1406</v>
      </c>
      <c r="E69" s="15"/>
      <c r="F69" s="906" t="s">
        <v>126</v>
      </c>
      <c r="G69" s="907">
        <v>2</v>
      </c>
      <c r="H69" s="27">
        <v>6145.06</v>
      </c>
      <c r="I69" s="27">
        <v>1737.2085</v>
      </c>
      <c r="J69" s="27">
        <v>7882.2685000000001</v>
      </c>
      <c r="K69" s="1091">
        <f t="shared" si="0"/>
        <v>15764.537</v>
      </c>
      <c r="L69" s="184">
        <f t="shared" si="1"/>
        <v>3.6937048631647379E-3</v>
      </c>
      <c r="M69" s="184">
        <f t="shared" si="5"/>
        <v>0.74458622011390097</v>
      </c>
      <c r="N69" s="1009" t="str">
        <f t="shared" si="2"/>
        <v>B</v>
      </c>
      <c r="O69" s="1011">
        <f t="shared" si="3"/>
        <v>0.74458622011390097</v>
      </c>
      <c r="P69" s="1011" t="str">
        <f t="shared" si="7"/>
        <v>-</v>
      </c>
      <c r="Q69" s="171">
        <f t="shared" si="4"/>
        <v>1</v>
      </c>
      <c r="R69" s="171">
        <f>SUMIF(ORÇAMENTO!$B$6:$B$654,'CURVA ABC'!B69,ORÇAMENTO!$M$6:$M$654)</f>
        <v>15764.537</v>
      </c>
      <c r="S69" s="171" t="b">
        <f t="shared" si="8"/>
        <v>1</v>
      </c>
      <c r="T69" s="171"/>
      <c r="U69" s="29"/>
      <c r="AX69" s="24"/>
    </row>
    <row r="70" spans="1:50" ht="40.5" customHeight="1">
      <c r="A70" s="254" t="s">
        <v>28</v>
      </c>
      <c r="B70" s="456" t="s">
        <v>263</v>
      </c>
      <c r="C70" s="461" t="s">
        <v>837</v>
      </c>
      <c r="D70" s="872" t="s">
        <v>1363</v>
      </c>
      <c r="E70" s="15"/>
      <c r="F70" s="906" t="s">
        <v>53</v>
      </c>
      <c r="G70" s="907">
        <v>100</v>
      </c>
      <c r="H70" s="27">
        <v>122.54</v>
      </c>
      <c r="I70" s="27">
        <v>34.642099999999999</v>
      </c>
      <c r="J70" s="27">
        <v>157.18209999999999</v>
      </c>
      <c r="K70" s="1091">
        <f t="shared" ref="K70:K133" si="9">ROUND(G70*J70,4)</f>
        <v>15718.21</v>
      </c>
      <c r="L70" s="184">
        <f t="shared" ref="L70:L133" si="10">IFERROR(K70/$K$497,"")</f>
        <v>3.682850230060332E-3</v>
      </c>
      <c r="M70" s="184">
        <f t="shared" si="5"/>
        <v>0.74826907034396128</v>
      </c>
      <c r="N70" s="1009" t="str">
        <f t="shared" ref="N70:N133" si="11">IF(M70&lt;=50%,"A",IF(M70&lt;=80%,"B",IF(M70&lt;=100%,"C"," ")))</f>
        <v>B</v>
      </c>
      <c r="O70" s="1011">
        <f t="shared" si="3"/>
        <v>0.74826907034396128</v>
      </c>
      <c r="P70" s="1011" t="str">
        <f t="shared" si="7"/>
        <v>-</v>
      </c>
      <c r="Q70" s="171">
        <f t="shared" ref="Q70:Q133" si="12">IF(B70&gt;0,COUNTIF($B$1:$B$122072,B70),"")</f>
        <v>1</v>
      </c>
      <c r="R70" s="171">
        <f>SUMIF(ORÇAMENTO!$B$6:$B$654,'CURVA ABC'!B70,ORÇAMENTO!$M$6:$M$654)</f>
        <v>15718.21</v>
      </c>
      <c r="S70" s="171" t="b">
        <f t="shared" si="8"/>
        <v>1</v>
      </c>
      <c r="T70" s="171"/>
      <c r="U70" s="29"/>
      <c r="AX70" s="24"/>
    </row>
    <row r="71" spans="1:50" ht="40.5" customHeight="1">
      <c r="A71" s="254" t="s">
        <v>28</v>
      </c>
      <c r="B71" s="456">
        <v>93211</v>
      </c>
      <c r="C71" s="461" t="s">
        <v>131</v>
      </c>
      <c r="D71" s="872" t="s">
        <v>1066</v>
      </c>
      <c r="E71" s="15"/>
      <c r="F71" s="906" t="s">
        <v>57</v>
      </c>
      <c r="G71" s="907">
        <v>32</v>
      </c>
      <c r="H71" s="27">
        <v>380.52</v>
      </c>
      <c r="I71" s="27">
        <v>107.57299999999999</v>
      </c>
      <c r="J71" s="27">
        <v>488.09300000000002</v>
      </c>
      <c r="K71" s="1091">
        <f t="shared" si="9"/>
        <v>15618.976000000001</v>
      </c>
      <c r="L71" s="184">
        <f t="shared" si="10"/>
        <v>3.6595992390295591E-3</v>
      </c>
      <c r="M71" s="184">
        <f t="shared" ref="M71:M134" si="13">L71+M70</f>
        <v>0.75192866958299087</v>
      </c>
      <c r="N71" s="1009" t="str">
        <f t="shared" si="11"/>
        <v>B</v>
      </c>
      <c r="O71" s="1011">
        <f t="shared" si="3"/>
        <v>0.75192866958299087</v>
      </c>
      <c r="P71" s="1011" t="str">
        <f t="shared" ref="P71:P77" si="14">IF(M71&lt;=50%,"-",IF(M71&lt;=80%,"-",IF(M71&lt;=100%,M71," ")))</f>
        <v>-</v>
      </c>
      <c r="Q71" s="171">
        <f t="shared" si="12"/>
        <v>1</v>
      </c>
      <c r="R71" s="171">
        <f>SUMIF(ORÇAMENTO!$B$6:$B$654,'CURVA ABC'!B71,ORÇAMENTO!$M$6:$M$654)</f>
        <v>15618.976000000001</v>
      </c>
      <c r="S71" s="171" t="b">
        <f t="shared" si="8"/>
        <v>1</v>
      </c>
      <c r="T71" s="171"/>
      <c r="U71" s="29"/>
      <c r="AX71" s="24"/>
    </row>
    <row r="72" spans="1:50" ht="40.5" customHeight="1">
      <c r="A72" s="254" t="s">
        <v>28</v>
      </c>
      <c r="B72" s="456" t="s">
        <v>141</v>
      </c>
      <c r="C72" s="461" t="s">
        <v>837</v>
      </c>
      <c r="D72" s="872" t="s">
        <v>1428</v>
      </c>
      <c r="E72" s="15"/>
      <c r="F72" s="906" t="s">
        <v>57</v>
      </c>
      <c r="G72" s="907">
        <v>196.34</v>
      </c>
      <c r="H72" s="27">
        <v>60.99</v>
      </c>
      <c r="I72" s="27">
        <v>17.241900000000001</v>
      </c>
      <c r="J72" s="27">
        <v>78.231899999999996</v>
      </c>
      <c r="K72" s="1091">
        <f t="shared" si="9"/>
        <v>15360.0512</v>
      </c>
      <c r="L72" s="184">
        <f t="shared" si="10"/>
        <v>3.5989319455369587E-3</v>
      </c>
      <c r="M72" s="184">
        <f t="shared" si="13"/>
        <v>0.75552760152852783</v>
      </c>
      <c r="N72" s="1009" t="str">
        <f t="shared" si="11"/>
        <v>B</v>
      </c>
      <c r="O72" s="1011">
        <f t="shared" si="3"/>
        <v>0.75552760152852783</v>
      </c>
      <c r="P72" s="1011" t="str">
        <f t="shared" si="14"/>
        <v>-</v>
      </c>
      <c r="Q72" s="171">
        <f t="shared" si="12"/>
        <v>1</v>
      </c>
      <c r="R72" s="171">
        <f>SUMIF(ORÇAMENTO!$B$6:$B$654,'CURVA ABC'!B72,ORÇAMENTO!$M$6:$M$654)</f>
        <v>15360.0512</v>
      </c>
      <c r="S72" s="171" t="b">
        <f t="shared" si="8"/>
        <v>1</v>
      </c>
      <c r="T72" s="171"/>
      <c r="U72" s="29"/>
      <c r="AX72" s="24"/>
    </row>
    <row r="73" spans="1:50" ht="40.5" customHeight="1">
      <c r="A73" s="254" t="s">
        <v>28</v>
      </c>
      <c r="B73" s="456">
        <v>93208</v>
      </c>
      <c r="C73" s="461" t="s">
        <v>131</v>
      </c>
      <c r="D73" s="872" t="s">
        <v>1065</v>
      </c>
      <c r="E73" s="15"/>
      <c r="F73" s="906" t="s">
        <v>57</v>
      </c>
      <c r="G73" s="907">
        <v>20</v>
      </c>
      <c r="H73" s="27">
        <v>576.66</v>
      </c>
      <c r="I73" s="27">
        <v>163.02180000000001</v>
      </c>
      <c r="J73" s="27">
        <v>739.68179999999995</v>
      </c>
      <c r="K73" s="1091">
        <f t="shared" si="9"/>
        <v>14793.636</v>
      </c>
      <c r="L73" s="184">
        <f t="shared" si="10"/>
        <v>3.4662182109813275E-3</v>
      </c>
      <c r="M73" s="184">
        <f t="shared" si="13"/>
        <v>0.75899381973950919</v>
      </c>
      <c r="N73" s="1009" t="str">
        <f t="shared" si="11"/>
        <v>B</v>
      </c>
      <c r="O73" s="1011">
        <f t="shared" si="3"/>
        <v>0.75899381973950919</v>
      </c>
      <c r="P73" s="1011" t="str">
        <f t="shared" si="14"/>
        <v>-</v>
      </c>
      <c r="Q73" s="171">
        <f t="shared" si="12"/>
        <v>1</v>
      </c>
      <c r="R73" s="171">
        <f>SUMIF(ORÇAMENTO!$B$6:$B$654,'CURVA ABC'!B73,ORÇAMENTO!$M$6:$M$654)</f>
        <v>14793.636</v>
      </c>
      <c r="S73" s="171" t="b">
        <f t="shared" si="8"/>
        <v>1</v>
      </c>
      <c r="T73" s="171"/>
      <c r="U73" s="29"/>
      <c r="AX73" s="24"/>
    </row>
    <row r="74" spans="1:50" ht="40.5" customHeight="1">
      <c r="A74" s="254" t="s">
        <v>28</v>
      </c>
      <c r="B74" s="456">
        <v>93207</v>
      </c>
      <c r="C74" s="461" t="s">
        <v>131</v>
      </c>
      <c r="D74" s="872" t="s">
        <v>1064</v>
      </c>
      <c r="E74" s="15"/>
      <c r="F74" s="906" t="s">
        <v>57</v>
      </c>
      <c r="G74" s="907">
        <v>16</v>
      </c>
      <c r="H74" s="27">
        <v>715.63</v>
      </c>
      <c r="I74" s="27">
        <v>202.30860000000001</v>
      </c>
      <c r="J74" s="27">
        <v>917.93859999999995</v>
      </c>
      <c r="K74" s="1091">
        <f t="shared" si="9"/>
        <v>14687.017599999999</v>
      </c>
      <c r="L74" s="184">
        <f t="shared" si="10"/>
        <v>3.4412370204406316E-3</v>
      </c>
      <c r="M74" s="184">
        <f t="shared" si="13"/>
        <v>0.76243505675994983</v>
      </c>
      <c r="N74" s="1009" t="str">
        <f t="shared" si="11"/>
        <v>B</v>
      </c>
      <c r="O74" s="1011">
        <f t="shared" si="3"/>
        <v>0.76243505675994983</v>
      </c>
      <c r="P74" s="1011" t="str">
        <f t="shared" si="14"/>
        <v>-</v>
      </c>
      <c r="Q74" s="171">
        <f t="shared" si="12"/>
        <v>1</v>
      </c>
      <c r="R74" s="171">
        <f>SUMIF(ORÇAMENTO!$B$6:$B$654,'CURVA ABC'!B74,ORÇAMENTO!$M$6:$M$654)</f>
        <v>14687.017599999999</v>
      </c>
      <c r="S74" s="171" t="b">
        <f t="shared" si="8"/>
        <v>1</v>
      </c>
      <c r="T74" s="171"/>
      <c r="U74" s="29"/>
      <c r="AX74" s="24"/>
    </row>
    <row r="75" spans="1:50" ht="48" customHeight="1">
      <c r="A75" s="254" t="s">
        <v>28</v>
      </c>
      <c r="B75" s="456" t="s">
        <v>705</v>
      </c>
      <c r="C75" s="461" t="s">
        <v>837</v>
      </c>
      <c r="D75" s="872" t="s">
        <v>1741</v>
      </c>
      <c r="E75" s="15"/>
      <c r="F75" s="906" t="s">
        <v>126</v>
      </c>
      <c r="G75" s="907">
        <v>15</v>
      </c>
      <c r="H75" s="27">
        <v>696.87</v>
      </c>
      <c r="I75" s="27">
        <v>197.0051</v>
      </c>
      <c r="J75" s="27">
        <v>893.87509999999997</v>
      </c>
      <c r="K75" s="1091">
        <f t="shared" si="9"/>
        <v>13408.1265</v>
      </c>
      <c r="L75" s="184">
        <f t="shared" si="10"/>
        <v>3.1415868451435012E-3</v>
      </c>
      <c r="M75" s="184">
        <f t="shared" si="13"/>
        <v>0.76557664360509337</v>
      </c>
      <c r="N75" s="1009" t="str">
        <f t="shared" si="11"/>
        <v>B</v>
      </c>
      <c r="O75" s="1011">
        <f t="shared" si="3"/>
        <v>0.76557664360509337</v>
      </c>
      <c r="P75" s="1011" t="str">
        <f t="shared" si="14"/>
        <v>-</v>
      </c>
      <c r="Q75" s="171">
        <f t="shared" si="12"/>
        <v>1</v>
      </c>
      <c r="R75" s="171">
        <f>SUMIF(ORÇAMENTO!$B$6:$B$654,'CURVA ABC'!B75,ORÇAMENTO!$M$6:$M$654)</f>
        <v>13408.1265</v>
      </c>
      <c r="S75" s="171" t="b">
        <f t="shared" si="8"/>
        <v>1</v>
      </c>
      <c r="T75" s="171"/>
      <c r="U75" s="29"/>
      <c r="AX75" s="24"/>
    </row>
    <row r="76" spans="1:50" ht="52.5" customHeight="1">
      <c r="A76" s="254" t="s">
        <v>28</v>
      </c>
      <c r="B76" s="456">
        <v>96995</v>
      </c>
      <c r="C76" s="461" t="s">
        <v>131</v>
      </c>
      <c r="D76" s="872" t="s">
        <v>1045</v>
      </c>
      <c r="E76" s="15"/>
      <c r="F76" s="906" t="s">
        <v>61</v>
      </c>
      <c r="G76" s="907">
        <v>329.47125000000005</v>
      </c>
      <c r="H76" s="27">
        <v>30.46</v>
      </c>
      <c r="I76" s="27">
        <v>8.6110000000000007</v>
      </c>
      <c r="J76" s="27">
        <v>39.070999999999998</v>
      </c>
      <c r="K76" s="1091">
        <f t="shared" si="9"/>
        <v>12872.771199999999</v>
      </c>
      <c r="L76" s="184">
        <f t="shared" si="10"/>
        <v>3.0161505906482998E-3</v>
      </c>
      <c r="M76" s="184">
        <f t="shared" si="13"/>
        <v>0.76859279419574167</v>
      </c>
      <c r="N76" s="1009" t="str">
        <f t="shared" si="11"/>
        <v>B</v>
      </c>
      <c r="O76" s="1011">
        <f t="shared" si="3"/>
        <v>0.76859279419574167</v>
      </c>
      <c r="P76" s="1011" t="str">
        <f t="shared" si="14"/>
        <v>-</v>
      </c>
      <c r="Q76" s="171">
        <f t="shared" si="12"/>
        <v>1</v>
      </c>
      <c r="R76" s="171">
        <f>SUMIF(ORÇAMENTO!$B$6:$B$654,'CURVA ABC'!B76,ORÇAMENTO!$M$6:$M$654)</f>
        <v>12872.771199999999</v>
      </c>
      <c r="S76" s="171" t="b">
        <f t="shared" si="8"/>
        <v>1</v>
      </c>
      <c r="T76" s="171"/>
      <c r="U76" s="29"/>
      <c r="AX76" s="24"/>
    </row>
    <row r="77" spans="1:50" ht="48" customHeight="1">
      <c r="A77" s="254" t="s">
        <v>28</v>
      </c>
      <c r="B77" s="456" t="s">
        <v>2566</v>
      </c>
      <c r="C77" s="461" t="s">
        <v>837</v>
      </c>
      <c r="D77" s="872" t="s">
        <v>2603</v>
      </c>
      <c r="E77" s="15"/>
      <c r="F77" s="906" t="s">
        <v>55</v>
      </c>
      <c r="G77" s="907">
        <v>250</v>
      </c>
      <c r="H77" s="27">
        <v>39.78</v>
      </c>
      <c r="I77" s="27">
        <v>11.245799999999999</v>
      </c>
      <c r="J77" s="27">
        <v>51.025799999999997</v>
      </c>
      <c r="K77" s="1091">
        <f t="shared" si="9"/>
        <v>12756.45</v>
      </c>
      <c r="L77" s="184">
        <f t="shared" si="10"/>
        <v>2.9888959886178595E-3</v>
      </c>
      <c r="M77" s="184">
        <f t="shared" si="13"/>
        <v>0.77158169018435951</v>
      </c>
      <c r="N77" s="1009" t="str">
        <f t="shared" si="11"/>
        <v>B</v>
      </c>
      <c r="O77" s="1011">
        <f t="shared" si="3"/>
        <v>0.77158169018435951</v>
      </c>
      <c r="P77" s="1011" t="str">
        <f t="shared" si="14"/>
        <v>-</v>
      </c>
      <c r="Q77" s="171">
        <f t="shared" si="12"/>
        <v>1</v>
      </c>
      <c r="R77" s="171">
        <f>SUMIF(ORÇAMENTO!$B$6:$B$654,'CURVA ABC'!B77,ORÇAMENTO!$M$6:$M$654)</f>
        <v>12756.45</v>
      </c>
      <c r="S77" s="171" t="b">
        <f t="shared" si="8"/>
        <v>1</v>
      </c>
      <c r="T77" s="171"/>
      <c r="U77" s="38">
        <f>G77/2</f>
        <v>125</v>
      </c>
      <c r="V77" s="29" t="s">
        <v>871</v>
      </c>
      <c r="AX77" s="24"/>
    </row>
    <row r="78" spans="1:50" ht="40.5" customHeight="1">
      <c r="A78" s="254" t="s">
        <v>28</v>
      </c>
      <c r="B78" s="456">
        <v>87905</v>
      </c>
      <c r="C78" s="461" t="s">
        <v>131</v>
      </c>
      <c r="D78" s="872" t="s">
        <v>1265</v>
      </c>
      <c r="E78" s="15"/>
      <c r="F78" s="906" t="s">
        <v>57</v>
      </c>
      <c r="G78" s="907">
        <v>1804.242</v>
      </c>
      <c r="H78" s="27">
        <v>5.39</v>
      </c>
      <c r="I78" s="27">
        <v>1.5238</v>
      </c>
      <c r="J78" s="27">
        <v>6.9138000000000002</v>
      </c>
      <c r="K78" s="1091">
        <f t="shared" si="9"/>
        <v>12474.168299999999</v>
      </c>
      <c r="L78" s="184">
        <f t="shared" si="10"/>
        <v>2.9227560640471338E-3</v>
      </c>
      <c r="M78" s="184">
        <f t="shared" si="13"/>
        <v>0.77450444624840664</v>
      </c>
      <c r="N78" s="1009" t="str">
        <f t="shared" si="11"/>
        <v>B</v>
      </c>
      <c r="O78" s="1011">
        <f t="shared" si="3"/>
        <v>0.77450444624840664</v>
      </c>
      <c r="P78" s="1011" t="str">
        <f t="shared" ref="P78:P141" si="15">IF(M78&lt;=50%,"-",IF(M78&lt;=80%,"-",IF(M78&lt;=100%,M78," ")))</f>
        <v>-</v>
      </c>
      <c r="Q78" s="171">
        <f t="shared" si="12"/>
        <v>1</v>
      </c>
      <c r="R78" s="171">
        <f>SUMIF(ORÇAMENTO!$B$6:$B$654,'CURVA ABC'!B78,ORÇAMENTO!$M$6:$M$654)</f>
        <v>12474.168300000001</v>
      </c>
      <c r="S78" s="171" t="b">
        <f t="shared" si="8"/>
        <v>1</v>
      </c>
      <c r="T78" s="171"/>
      <c r="U78" s="29"/>
      <c r="AX78" s="24"/>
    </row>
    <row r="79" spans="1:50" ht="40.5" customHeight="1">
      <c r="A79" s="254" t="s">
        <v>28</v>
      </c>
      <c r="B79" s="456">
        <v>95474</v>
      </c>
      <c r="C79" s="461" t="s">
        <v>131</v>
      </c>
      <c r="D79" s="872" t="s">
        <v>1251</v>
      </c>
      <c r="E79" s="15"/>
      <c r="F79" s="906" t="s">
        <v>61</v>
      </c>
      <c r="G79" s="907">
        <v>18.032400000000003</v>
      </c>
      <c r="H79" s="27">
        <v>538.07000000000005</v>
      </c>
      <c r="I79" s="27">
        <v>152.11240000000001</v>
      </c>
      <c r="J79" s="27">
        <v>690.18240000000003</v>
      </c>
      <c r="K79" s="1091">
        <f t="shared" si="9"/>
        <v>12445.6451</v>
      </c>
      <c r="L79" s="184">
        <f t="shared" si="10"/>
        <v>2.916072944679085E-3</v>
      </c>
      <c r="M79" s="184">
        <f t="shared" si="13"/>
        <v>0.77742051919308575</v>
      </c>
      <c r="N79" s="1009" t="str">
        <f t="shared" si="11"/>
        <v>B</v>
      </c>
      <c r="O79" s="1011">
        <f t="shared" si="3"/>
        <v>0.77742051919308575</v>
      </c>
      <c r="P79" s="1011" t="str">
        <f t="shared" si="15"/>
        <v>-</v>
      </c>
      <c r="Q79" s="171">
        <f t="shared" si="12"/>
        <v>1</v>
      </c>
      <c r="R79" s="171">
        <f>SUMIF(ORÇAMENTO!$B$6:$B$654,'CURVA ABC'!B79,ORÇAMENTO!$M$6:$M$654)</f>
        <v>12445.6451</v>
      </c>
      <c r="S79" s="171" t="b">
        <f t="shared" si="8"/>
        <v>1</v>
      </c>
      <c r="T79" s="171"/>
      <c r="U79" s="29"/>
      <c r="AX79" s="24"/>
    </row>
    <row r="80" spans="1:50" ht="40.5" customHeight="1">
      <c r="A80" s="254" t="s">
        <v>28</v>
      </c>
      <c r="B80" s="456" t="s">
        <v>1946</v>
      </c>
      <c r="C80" s="461" t="s">
        <v>837</v>
      </c>
      <c r="D80" s="872" t="s">
        <v>1937</v>
      </c>
      <c r="E80" s="15"/>
      <c r="F80" s="906" t="s">
        <v>126</v>
      </c>
      <c r="G80" s="907">
        <v>133</v>
      </c>
      <c r="H80" s="27">
        <v>72.95</v>
      </c>
      <c r="I80" s="27">
        <v>20.623000000000001</v>
      </c>
      <c r="J80" s="27">
        <v>93.572999999999993</v>
      </c>
      <c r="K80" s="1091">
        <f t="shared" si="9"/>
        <v>12445.209000000001</v>
      </c>
      <c r="L80" s="184">
        <f t="shared" si="10"/>
        <v>2.9159707644063108E-3</v>
      </c>
      <c r="M80" s="184">
        <f t="shared" si="13"/>
        <v>0.78033648995749205</v>
      </c>
      <c r="N80" s="1009" t="str">
        <f t="shared" si="11"/>
        <v>B</v>
      </c>
      <c r="O80" s="1011">
        <f t="shared" si="3"/>
        <v>0.78033648995749205</v>
      </c>
      <c r="P80" s="1011" t="str">
        <f t="shared" si="15"/>
        <v>-</v>
      </c>
      <c r="Q80" s="171">
        <f t="shared" si="12"/>
        <v>1</v>
      </c>
      <c r="R80" s="171">
        <f>SUMIF(ORÇAMENTO!$B$6:$B$654,'CURVA ABC'!B80,ORÇAMENTO!$M$6:$M$654)</f>
        <v>12445.209000000001</v>
      </c>
      <c r="S80" s="171" t="b">
        <f t="shared" si="8"/>
        <v>1</v>
      </c>
      <c r="T80" s="171"/>
      <c r="U80" s="29"/>
      <c r="AX80" s="24"/>
    </row>
    <row r="81" spans="1:50" ht="40.5" customHeight="1">
      <c r="A81" s="254" t="s">
        <v>28</v>
      </c>
      <c r="B81" s="456">
        <v>94570</v>
      </c>
      <c r="C81" s="461" t="s">
        <v>131</v>
      </c>
      <c r="D81" s="872" t="s">
        <v>1083</v>
      </c>
      <c r="E81" s="15"/>
      <c r="F81" s="906" t="s">
        <v>57</v>
      </c>
      <c r="G81" s="907">
        <v>57.36</v>
      </c>
      <c r="H81" s="27">
        <v>165.73</v>
      </c>
      <c r="I81" s="27">
        <v>46.851900000000001</v>
      </c>
      <c r="J81" s="27">
        <v>212.58189999999999</v>
      </c>
      <c r="K81" s="1091">
        <f t="shared" si="9"/>
        <v>12193.6978</v>
      </c>
      <c r="L81" s="184">
        <f t="shared" si="10"/>
        <v>2.8570405121204111E-3</v>
      </c>
      <c r="M81" s="184">
        <f t="shared" si="13"/>
        <v>0.78319353046961249</v>
      </c>
      <c r="N81" s="1009" t="str">
        <f t="shared" si="11"/>
        <v>B</v>
      </c>
      <c r="O81" s="1011">
        <f t="shared" si="3"/>
        <v>0.78319353046961249</v>
      </c>
      <c r="P81" s="1011" t="str">
        <f t="shared" si="15"/>
        <v>-</v>
      </c>
      <c r="Q81" s="171">
        <f t="shared" si="12"/>
        <v>1</v>
      </c>
      <c r="R81" s="171">
        <f>SUMIF(ORÇAMENTO!$B$6:$B$654,'CURVA ABC'!B81,ORÇAMENTO!$M$6:$M$654)</f>
        <v>12193.6978</v>
      </c>
      <c r="S81" s="171" t="b">
        <f t="shared" si="8"/>
        <v>1</v>
      </c>
      <c r="T81" s="171"/>
      <c r="U81" s="29"/>
      <c r="AX81" s="24"/>
    </row>
    <row r="82" spans="1:50" ht="40.5" customHeight="1">
      <c r="A82" s="254">
        <v>93212</v>
      </c>
      <c r="B82" s="456">
        <v>96546</v>
      </c>
      <c r="C82" s="461" t="s">
        <v>131</v>
      </c>
      <c r="D82" s="872" t="s">
        <v>1101</v>
      </c>
      <c r="E82" s="15"/>
      <c r="F82" s="906" t="s">
        <v>55</v>
      </c>
      <c r="G82" s="907">
        <v>1190</v>
      </c>
      <c r="H82" s="27">
        <v>7.93</v>
      </c>
      <c r="I82" s="27">
        <v>2.2418</v>
      </c>
      <c r="J82" s="27">
        <v>10.171799999999999</v>
      </c>
      <c r="K82" s="1091">
        <f t="shared" si="9"/>
        <v>12104.441999999999</v>
      </c>
      <c r="L82" s="184">
        <f t="shared" si="10"/>
        <v>2.8361274600894083E-3</v>
      </c>
      <c r="M82" s="184">
        <f t="shared" si="13"/>
        <v>0.78602965792970192</v>
      </c>
      <c r="N82" s="1009" t="str">
        <f t="shared" si="11"/>
        <v>B</v>
      </c>
      <c r="O82" s="1011">
        <f t="shared" si="3"/>
        <v>0.78602965792970192</v>
      </c>
      <c r="P82" s="1011" t="str">
        <f t="shared" si="15"/>
        <v>-</v>
      </c>
      <c r="Q82" s="171">
        <f t="shared" si="12"/>
        <v>1</v>
      </c>
      <c r="R82" s="171">
        <f>SUMIF(ORÇAMENTO!$B$6:$B$654,'CURVA ABC'!B82,ORÇAMENTO!$M$6:$M$654)</f>
        <v>12104.441999999999</v>
      </c>
      <c r="S82" s="171" t="b">
        <f t="shared" si="8"/>
        <v>1</v>
      </c>
      <c r="T82" s="171"/>
      <c r="U82" s="29"/>
      <c r="AX82" s="24"/>
    </row>
    <row r="83" spans="1:50" ht="40.5" customHeight="1">
      <c r="A83" s="254" t="s">
        <v>28</v>
      </c>
      <c r="B83" s="456" t="s">
        <v>668</v>
      </c>
      <c r="C83" s="461" t="s">
        <v>837</v>
      </c>
      <c r="D83" s="872" t="s">
        <v>2635</v>
      </c>
      <c r="E83" s="15"/>
      <c r="F83" s="906" t="s">
        <v>126</v>
      </c>
      <c r="G83" s="907">
        <v>2</v>
      </c>
      <c r="H83" s="27">
        <v>4639.3500000000004</v>
      </c>
      <c r="I83" s="27">
        <v>1311.5442</v>
      </c>
      <c r="J83" s="27">
        <v>5950.8941999999997</v>
      </c>
      <c r="K83" s="1091">
        <f t="shared" si="9"/>
        <v>11901.788399999999</v>
      </c>
      <c r="L83" s="184">
        <f t="shared" si="10"/>
        <v>2.7886447723417225E-3</v>
      </c>
      <c r="M83" s="184">
        <f t="shared" si="13"/>
        <v>0.78881830270204367</v>
      </c>
      <c r="N83" s="1009" t="str">
        <f t="shared" si="11"/>
        <v>B</v>
      </c>
      <c r="O83" s="1011">
        <f t="shared" si="3"/>
        <v>0.78881830270204367</v>
      </c>
      <c r="P83" s="1011" t="str">
        <f t="shared" si="15"/>
        <v>-</v>
      </c>
      <c r="Q83" s="171">
        <f t="shared" si="12"/>
        <v>1</v>
      </c>
      <c r="R83" s="171">
        <f>SUMIF(ORÇAMENTO!$B$6:$B$654,'CURVA ABC'!B83,ORÇAMENTO!$M$6:$M$654)</f>
        <v>11901.788399999999</v>
      </c>
      <c r="S83" s="171" t="b">
        <f t="shared" si="8"/>
        <v>1</v>
      </c>
      <c r="T83" s="171"/>
      <c r="U83" s="29"/>
      <c r="AX83" s="24"/>
    </row>
    <row r="84" spans="1:50" ht="40.5" customHeight="1">
      <c r="A84" s="254" t="s">
        <v>28</v>
      </c>
      <c r="B84" s="456">
        <v>96545</v>
      </c>
      <c r="C84" s="461" t="s">
        <v>131</v>
      </c>
      <c r="D84" s="872" t="s">
        <v>1100</v>
      </c>
      <c r="E84" s="15"/>
      <c r="F84" s="906" t="s">
        <v>55</v>
      </c>
      <c r="G84" s="907">
        <v>934</v>
      </c>
      <c r="H84" s="27">
        <v>9.64</v>
      </c>
      <c r="I84" s="27">
        <v>2.7252000000000001</v>
      </c>
      <c r="J84" s="27">
        <v>12.3652</v>
      </c>
      <c r="K84" s="1091">
        <f t="shared" si="9"/>
        <v>11549.096799999999</v>
      </c>
      <c r="L84" s="184">
        <f t="shared" si="10"/>
        <v>2.7060074783877455E-3</v>
      </c>
      <c r="M84" s="184">
        <f t="shared" si="13"/>
        <v>0.79152431018043146</v>
      </c>
      <c r="N84" s="1009" t="str">
        <f t="shared" si="11"/>
        <v>B</v>
      </c>
      <c r="O84" s="1011">
        <f t="shared" si="3"/>
        <v>0.79152431018043146</v>
      </c>
      <c r="P84" s="1011" t="str">
        <f t="shared" si="15"/>
        <v>-</v>
      </c>
      <c r="Q84" s="171">
        <f t="shared" si="12"/>
        <v>1</v>
      </c>
      <c r="R84" s="171">
        <f>SUMIF(ORÇAMENTO!$B$6:$B$654,'CURVA ABC'!B84,ORÇAMENTO!$M$6:$M$654)</f>
        <v>11549.096799999999</v>
      </c>
      <c r="S84" s="171" t="b">
        <f t="shared" si="8"/>
        <v>1</v>
      </c>
      <c r="T84" s="171"/>
      <c r="U84" s="29"/>
      <c r="AX84" s="24"/>
    </row>
    <row r="85" spans="1:50" ht="40.5" customHeight="1">
      <c r="A85" s="254" t="s">
        <v>28</v>
      </c>
      <c r="B85" s="456">
        <v>91341</v>
      </c>
      <c r="C85" s="461" t="s">
        <v>131</v>
      </c>
      <c r="D85" s="872" t="s">
        <v>1082</v>
      </c>
      <c r="E85" s="15"/>
      <c r="F85" s="906" t="s">
        <v>57</v>
      </c>
      <c r="G85" s="907">
        <v>20.100000000000001</v>
      </c>
      <c r="H85" s="27">
        <v>441.67</v>
      </c>
      <c r="I85" s="27">
        <v>124.8601</v>
      </c>
      <c r="J85" s="27">
        <v>566.53009999999995</v>
      </c>
      <c r="K85" s="1091">
        <f t="shared" si="9"/>
        <v>11387.254999999999</v>
      </c>
      <c r="L85" s="184">
        <f t="shared" si="10"/>
        <v>2.6680871865502284E-3</v>
      </c>
      <c r="M85" s="184">
        <f t="shared" si="13"/>
        <v>0.79419239736698166</v>
      </c>
      <c r="N85" s="1009" t="str">
        <f t="shared" si="11"/>
        <v>B</v>
      </c>
      <c r="O85" s="1011">
        <f t="shared" si="3"/>
        <v>0.79419239736698166</v>
      </c>
      <c r="P85" s="1011" t="str">
        <f t="shared" si="15"/>
        <v>-</v>
      </c>
      <c r="Q85" s="171">
        <f t="shared" si="12"/>
        <v>1</v>
      </c>
      <c r="R85" s="171">
        <f>SUMIF(ORÇAMENTO!$B$6:$B$654,'CURVA ABC'!B85,ORÇAMENTO!$M$6:$M$654)</f>
        <v>11387.254999999999</v>
      </c>
      <c r="S85" s="171" t="b">
        <f t="shared" si="8"/>
        <v>1</v>
      </c>
      <c r="T85" s="171"/>
      <c r="U85" s="29"/>
      <c r="AX85" s="24"/>
    </row>
    <row r="86" spans="1:50" ht="40.5" customHeight="1">
      <c r="A86" s="254" t="s">
        <v>28</v>
      </c>
      <c r="B86" s="456" t="s">
        <v>2562</v>
      </c>
      <c r="C86" s="461" t="s">
        <v>837</v>
      </c>
      <c r="D86" s="872" t="s">
        <v>2622</v>
      </c>
      <c r="E86" s="15"/>
      <c r="F86" s="906" t="s">
        <v>126</v>
      </c>
      <c r="G86" s="907">
        <v>76</v>
      </c>
      <c r="H86" s="27">
        <v>113.6</v>
      </c>
      <c r="I86" s="27">
        <v>32.114699999999999</v>
      </c>
      <c r="J86" s="27">
        <v>145.71469999999999</v>
      </c>
      <c r="K86" s="1091">
        <f t="shared" si="9"/>
        <v>11074.3172</v>
      </c>
      <c r="L86" s="184">
        <f t="shared" si="10"/>
        <v>2.5947643941505484E-3</v>
      </c>
      <c r="M86" s="184">
        <f t="shared" si="13"/>
        <v>0.79678716176113218</v>
      </c>
      <c r="N86" s="1009" t="str">
        <f t="shared" si="11"/>
        <v>B</v>
      </c>
      <c r="O86" s="1011">
        <f t="shared" si="3"/>
        <v>0.79678716176113218</v>
      </c>
      <c r="P86" s="1011" t="str">
        <f t="shared" si="15"/>
        <v>-</v>
      </c>
      <c r="Q86" s="171">
        <f t="shared" si="12"/>
        <v>1</v>
      </c>
      <c r="R86" s="171">
        <f>SUMIF(ORÇAMENTO!$B$6:$B$654,'CURVA ABC'!B86,ORÇAMENTO!$M$6:$M$654)</f>
        <v>11074.3172</v>
      </c>
      <c r="S86" s="171" t="b">
        <f t="shared" si="8"/>
        <v>1</v>
      </c>
      <c r="T86" s="171"/>
      <c r="U86" s="29"/>
      <c r="AX86" s="24"/>
    </row>
    <row r="87" spans="1:50" ht="40.5" customHeight="1">
      <c r="A87" s="254" t="s">
        <v>28</v>
      </c>
      <c r="B87" s="456">
        <v>91852</v>
      </c>
      <c r="C87" s="461" t="s">
        <v>131</v>
      </c>
      <c r="D87" s="872" t="s">
        <v>1113</v>
      </c>
      <c r="E87" s="15"/>
      <c r="F87" s="906" t="s">
        <v>53</v>
      </c>
      <c r="G87" s="907">
        <v>1500</v>
      </c>
      <c r="H87" s="27">
        <v>5.57</v>
      </c>
      <c r="I87" s="27">
        <v>1.5746</v>
      </c>
      <c r="J87" s="27">
        <v>7.1445999999999996</v>
      </c>
      <c r="K87" s="1091">
        <f t="shared" si="9"/>
        <v>10716.9</v>
      </c>
      <c r="L87" s="184">
        <f t="shared" si="10"/>
        <v>2.5110198699809694E-3</v>
      </c>
      <c r="M87" s="184">
        <f t="shared" si="13"/>
        <v>0.7992981816311131</v>
      </c>
      <c r="N87" s="1009" t="str">
        <f t="shared" si="11"/>
        <v>B</v>
      </c>
      <c r="O87" s="1011">
        <f t="shared" si="3"/>
        <v>0.7992981816311131</v>
      </c>
      <c r="P87" s="1011" t="str">
        <f t="shared" si="15"/>
        <v>-</v>
      </c>
      <c r="Q87" s="171">
        <f t="shared" si="12"/>
        <v>1</v>
      </c>
      <c r="R87" s="171">
        <f>SUMIF(ORÇAMENTO!$B$6:$B$654,'CURVA ABC'!B87,ORÇAMENTO!$M$6:$M$654)</f>
        <v>10716.9</v>
      </c>
      <c r="S87" s="171" t="b">
        <f t="shared" si="8"/>
        <v>1</v>
      </c>
      <c r="T87" s="171"/>
      <c r="U87" s="29"/>
      <c r="AX87" s="24"/>
    </row>
    <row r="88" spans="1:50" ht="40.5" customHeight="1">
      <c r="A88" s="254" t="s">
        <v>28</v>
      </c>
      <c r="B88" s="456">
        <v>92988</v>
      </c>
      <c r="C88" s="461" t="s">
        <v>131</v>
      </c>
      <c r="D88" s="872" t="s">
        <v>1138</v>
      </c>
      <c r="E88" s="15"/>
      <c r="F88" s="906" t="s">
        <v>53</v>
      </c>
      <c r="G88" s="907">
        <v>300</v>
      </c>
      <c r="H88" s="27">
        <v>27.78</v>
      </c>
      <c r="I88" s="27">
        <v>7.8533999999999997</v>
      </c>
      <c r="J88" s="27">
        <v>35.633400000000002</v>
      </c>
      <c r="K88" s="1091">
        <f t="shared" si="9"/>
        <v>10690.02</v>
      </c>
      <c r="L88" s="184">
        <f t="shared" si="10"/>
        <v>2.5047217600699793E-3</v>
      </c>
      <c r="M88" s="184">
        <f t="shared" si="13"/>
        <v>0.8018029033911831</v>
      </c>
      <c r="N88" s="1009" t="str">
        <f t="shared" si="11"/>
        <v>C</v>
      </c>
      <c r="O88" s="1011" t="str">
        <f t="shared" si="3"/>
        <v>-</v>
      </c>
      <c r="P88" s="1011">
        <f t="shared" si="15"/>
        <v>0.8018029033911831</v>
      </c>
      <c r="Q88" s="171">
        <f t="shared" si="12"/>
        <v>1</v>
      </c>
      <c r="R88" s="171">
        <f>SUMIF(ORÇAMENTO!$B$6:$B$654,'CURVA ABC'!B88,ORÇAMENTO!$M$6:$M$654)</f>
        <v>10690.02</v>
      </c>
      <c r="S88" s="171" t="b">
        <f t="shared" si="8"/>
        <v>1</v>
      </c>
      <c r="T88" s="171"/>
      <c r="U88" s="29"/>
      <c r="AX88" s="24"/>
    </row>
    <row r="89" spans="1:50" ht="40.5" customHeight="1">
      <c r="A89" s="254" t="s">
        <v>28</v>
      </c>
      <c r="B89" s="456">
        <v>90100</v>
      </c>
      <c r="C89" s="461" t="s">
        <v>131</v>
      </c>
      <c r="D89" s="872" t="s">
        <v>1243</v>
      </c>
      <c r="E89" s="15"/>
      <c r="F89" s="906" t="s">
        <v>61</v>
      </c>
      <c r="G89" s="907">
        <v>996.20712500000025</v>
      </c>
      <c r="H89" s="27">
        <v>8.18</v>
      </c>
      <c r="I89" s="27">
        <v>2.3125</v>
      </c>
      <c r="J89" s="27">
        <v>10.4925</v>
      </c>
      <c r="K89" s="1091">
        <f t="shared" si="9"/>
        <v>10452.703299999999</v>
      </c>
      <c r="L89" s="184">
        <f t="shared" si="10"/>
        <v>2.449117345623795E-3</v>
      </c>
      <c r="M89" s="184">
        <f t="shared" si="13"/>
        <v>0.80425202073680691</v>
      </c>
      <c r="N89" s="1009" t="str">
        <f t="shared" si="11"/>
        <v>C</v>
      </c>
      <c r="O89" s="1011" t="str">
        <f t="shared" si="3"/>
        <v>-</v>
      </c>
      <c r="P89" s="1011">
        <f t="shared" si="15"/>
        <v>0.80425202073680691</v>
      </c>
      <c r="Q89" s="171">
        <f t="shared" si="12"/>
        <v>1</v>
      </c>
      <c r="R89" s="171">
        <f>SUMIF(ORÇAMENTO!$B$6:$B$654,'CURVA ABC'!B89,ORÇAMENTO!$M$6:$M$654)</f>
        <v>10452.703300000001</v>
      </c>
      <c r="S89" s="171" t="b">
        <f t="shared" si="8"/>
        <v>1</v>
      </c>
      <c r="T89" s="171"/>
      <c r="U89" s="29"/>
      <c r="AX89" s="24"/>
    </row>
    <row r="90" spans="1:50" ht="40.5" customHeight="1">
      <c r="A90" s="254" t="s">
        <v>28</v>
      </c>
      <c r="B90" s="456" t="s">
        <v>682</v>
      </c>
      <c r="C90" s="461" t="s">
        <v>837</v>
      </c>
      <c r="D90" s="872" t="s">
        <v>1572</v>
      </c>
      <c r="E90" s="15"/>
      <c r="F90" s="906" t="s">
        <v>57</v>
      </c>
      <c r="G90" s="907">
        <v>4730.0200000000004</v>
      </c>
      <c r="H90" s="27">
        <v>1.7</v>
      </c>
      <c r="I90" s="27">
        <v>0.48060000000000003</v>
      </c>
      <c r="J90" s="27">
        <v>2.1806000000000001</v>
      </c>
      <c r="K90" s="1091">
        <f t="shared" si="9"/>
        <v>10314.2816</v>
      </c>
      <c r="L90" s="184">
        <f t="shared" si="10"/>
        <v>2.4166844929204437E-3</v>
      </c>
      <c r="M90" s="184">
        <f t="shared" si="13"/>
        <v>0.80666870522972733</v>
      </c>
      <c r="N90" s="1009" t="str">
        <f t="shared" si="11"/>
        <v>C</v>
      </c>
      <c r="O90" s="1011" t="str">
        <f t="shared" si="3"/>
        <v>-</v>
      </c>
      <c r="P90" s="1011">
        <f t="shared" si="15"/>
        <v>0.80666870522972733</v>
      </c>
      <c r="Q90" s="171">
        <f t="shared" si="12"/>
        <v>1</v>
      </c>
      <c r="R90" s="171">
        <f>SUMIF(ORÇAMENTO!$B$6:$B$654,'CURVA ABC'!B90,ORÇAMENTO!$M$6:$M$654)</f>
        <v>10314.2816</v>
      </c>
      <c r="S90" s="171" t="b">
        <f t="shared" si="8"/>
        <v>1</v>
      </c>
      <c r="T90" s="171"/>
      <c r="U90" s="29"/>
      <c r="AX90" s="24"/>
    </row>
    <row r="91" spans="1:50" ht="40.5" customHeight="1">
      <c r="A91" s="254" t="s">
        <v>28</v>
      </c>
      <c r="B91" s="456">
        <v>73361</v>
      </c>
      <c r="C91" s="461" t="s">
        <v>131</v>
      </c>
      <c r="D91" s="872" t="s">
        <v>94</v>
      </c>
      <c r="E91" s="15"/>
      <c r="F91" s="906" t="s">
        <v>61</v>
      </c>
      <c r="G91" s="907">
        <v>23.482299999999995</v>
      </c>
      <c r="H91" s="27">
        <v>339.99</v>
      </c>
      <c r="I91" s="27">
        <v>96.115200000000002</v>
      </c>
      <c r="J91" s="27">
        <v>436.10520000000002</v>
      </c>
      <c r="K91" s="1091">
        <f t="shared" si="9"/>
        <v>10240.7531</v>
      </c>
      <c r="L91" s="184">
        <f t="shared" si="10"/>
        <v>2.399456420949081E-3</v>
      </c>
      <c r="M91" s="184">
        <f t="shared" si="13"/>
        <v>0.80906816165067641</v>
      </c>
      <c r="N91" s="1009" t="str">
        <f t="shared" si="11"/>
        <v>C</v>
      </c>
      <c r="O91" s="1011" t="str">
        <f t="shared" si="3"/>
        <v>-</v>
      </c>
      <c r="P91" s="1011">
        <f t="shared" si="15"/>
        <v>0.80906816165067641</v>
      </c>
      <c r="Q91" s="171">
        <f t="shared" si="12"/>
        <v>1</v>
      </c>
      <c r="R91" s="171">
        <f>SUMIF(ORÇAMENTO!$B$6:$B$654,'CURVA ABC'!B91,ORÇAMENTO!$M$6:$M$654)</f>
        <v>10240.7531</v>
      </c>
      <c r="S91" s="171" t="b">
        <f t="shared" si="8"/>
        <v>1</v>
      </c>
      <c r="T91" s="171"/>
      <c r="U91" s="29"/>
      <c r="AX91" s="24"/>
    </row>
    <row r="92" spans="1:50" ht="40.5" customHeight="1">
      <c r="A92" s="254" t="s">
        <v>28</v>
      </c>
      <c r="B92" s="456" t="s">
        <v>696</v>
      </c>
      <c r="C92" s="461" t="s">
        <v>837</v>
      </c>
      <c r="D92" s="872" t="s">
        <v>1635</v>
      </c>
      <c r="E92" s="15"/>
      <c r="F92" s="906" t="s">
        <v>126</v>
      </c>
      <c r="G92" s="907">
        <v>4</v>
      </c>
      <c r="H92" s="27">
        <v>1991.46</v>
      </c>
      <c r="I92" s="27">
        <v>562.98569999999995</v>
      </c>
      <c r="J92" s="27">
        <v>2554.4457000000002</v>
      </c>
      <c r="K92" s="1091">
        <f t="shared" si="9"/>
        <v>10217.782800000001</v>
      </c>
      <c r="L92" s="184">
        <f t="shared" si="10"/>
        <v>2.3940743720618639E-3</v>
      </c>
      <c r="M92" s="184">
        <f t="shared" si="13"/>
        <v>0.81146223602273826</v>
      </c>
      <c r="N92" s="1009" t="str">
        <f t="shared" si="11"/>
        <v>C</v>
      </c>
      <c r="O92" s="1011" t="str">
        <f t="shared" si="3"/>
        <v>-</v>
      </c>
      <c r="P92" s="1011">
        <f t="shared" si="15"/>
        <v>0.81146223602273826</v>
      </c>
      <c r="Q92" s="171">
        <f t="shared" si="12"/>
        <v>1</v>
      </c>
      <c r="R92" s="171">
        <f>SUMIF(ORÇAMENTO!$B$6:$B$654,'CURVA ABC'!B92,ORÇAMENTO!$M$6:$M$654)</f>
        <v>10217.782800000001</v>
      </c>
      <c r="S92" s="171" t="b">
        <f t="shared" si="8"/>
        <v>1</v>
      </c>
      <c r="T92" s="171"/>
      <c r="U92" s="29"/>
      <c r="AX92" s="24"/>
    </row>
    <row r="93" spans="1:50" ht="40.5" customHeight="1">
      <c r="A93" s="254" t="s">
        <v>28</v>
      </c>
      <c r="B93" s="456">
        <v>92994</v>
      </c>
      <c r="C93" s="461" t="s">
        <v>131</v>
      </c>
      <c r="D93" s="872" t="s">
        <v>1139</v>
      </c>
      <c r="E93" s="15"/>
      <c r="F93" s="906" t="s">
        <v>53</v>
      </c>
      <c r="G93" s="907">
        <v>120</v>
      </c>
      <c r="H93" s="27">
        <v>64.650000000000006</v>
      </c>
      <c r="I93" s="27">
        <v>18.276599999999998</v>
      </c>
      <c r="J93" s="27">
        <v>82.926599999999993</v>
      </c>
      <c r="K93" s="1091">
        <f t="shared" si="9"/>
        <v>9951.1919999999991</v>
      </c>
      <c r="L93" s="184">
        <f t="shared" si="10"/>
        <v>2.3316108988602731E-3</v>
      </c>
      <c r="M93" s="184">
        <f t="shared" si="13"/>
        <v>0.81379384692159851</v>
      </c>
      <c r="N93" s="1009" t="str">
        <f t="shared" si="11"/>
        <v>C</v>
      </c>
      <c r="O93" s="1011" t="str">
        <f t="shared" si="3"/>
        <v>-</v>
      </c>
      <c r="P93" s="1011">
        <f t="shared" si="15"/>
        <v>0.81379384692159851</v>
      </c>
      <c r="Q93" s="171">
        <f t="shared" si="12"/>
        <v>1</v>
      </c>
      <c r="R93" s="171">
        <f>SUMIF(ORÇAMENTO!$B$6:$B$654,'CURVA ABC'!B93,ORÇAMENTO!$M$6:$M$654)</f>
        <v>9951.1919999999991</v>
      </c>
      <c r="S93" s="171" t="b">
        <f t="shared" si="8"/>
        <v>1</v>
      </c>
      <c r="T93" s="171"/>
      <c r="U93" s="29"/>
      <c r="AX93" s="24"/>
    </row>
    <row r="94" spans="1:50" ht="40.5" customHeight="1">
      <c r="A94" s="255" t="s">
        <v>37</v>
      </c>
      <c r="B94" s="197">
        <v>91924</v>
      </c>
      <c r="C94" s="461" t="s">
        <v>131</v>
      </c>
      <c r="D94" s="872" t="s">
        <v>1131</v>
      </c>
      <c r="E94" s="15"/>
      <c r="F94" s="906" t="s">
        <v>53</v>
      </c>
      <c r="G94" s="907">
        <v>4700</v>
      </c>
      <c r="H94" s="27">
        <v>1.64</v>
      </c>
      <c r="I94" s="27">
        <v>0.46360000000000001</v>
      </c>
      <c r="J94" s="27">
        <v>2.1036000000000001</v>
      </c>
      <c r="K94" s="1091">
        <f t="shared" si="9"/>
        <v>9886.92</v>
      </c>
      <c r="L94" s="184">
        <f t="shared" si="10"/>
        <v>2.3165516681981028E-3</v>
      </c>
      <c r="M94" s="184">
        <f t="shared" si="13"/>
        <v>0.81611039858979662</v>
      </c>
      <c r="N94" s="1009" t="str">
        <f t="shared" si="11"/>
        <v>C</v>
      </c>
      <c r="O94" s="1011" t="str">
        <f t="shared" si="3"/>
        <v>-</v>
      </c>
      <c r="P94" s="1011">
        <f t="shared" si="15"/>
        <v>0.81611039858979662</v>
      </c>
      <c r="Q94" s="171">
        <f t="shared" si="12"/>
        <v>1</v>
      </c>
      <c r="R94" s="171">
        <f>SUMIF(ORÇAMENTO!$B$6:$B$654,'CURVA ABC'!B94,ORÇAMENTO!$M$6:$M$654)</f>
        <v>9886.92</v>
      </c>
      <c r="S94" s="171" t="b">
        <f t="shared" si="8"/>
        <v>1</v>
      </c>
      <c r="T94" s="171"/>
      <c r="U94" s="29"/>
      <c r="AX94" s="24"/>
    </row>
    <row r="95" spans="1:50" ht="40.5" customHeight="1">
      <c r="A95" s="254" t="s">
        <v>28</v>
      </c>
      <c r="B95" s="456" t="s">
        <v>674</v>
      </c>
      <c r="C95" s="461" t="s">
        <v>837</v>
      </c>
      <c r="D95" s="872" t="s">
        <v>1407</v>
      </c>
      <c r="E95" s="15"/>
      <c r="F95" s="906" t="s">
        <v>53</v>
      </c>
      <c r="G95" s="907">
        <v>205</v>
      </c>
      <c r="H95" s="27">
        <v>37.590000000000003</v>
      </c>
      <c r="I95" s="27">
        <v>10.6267</v>
      </c>
      <c r="J95" s="27">
        <v>48.216700000000003</v>
      </c>
      <c r="K95" s="1091">
        <f t="shared" si="9"/>
        <v>9884.4235000000008</v>
      </c>
      <c r="L95" s="184">
        <f t="shared" si="10"/>
        <v>2.3159667265540257E-3</v>
      </c>
      <c r="M95" s="184">
        <f t="shared" si="13"/>
        <v>0.8184263653163506</v>
      </c>
      <c r="N95" s="1009" t="str">
        <f t="shared" si="11"/>
        <v>C</v>
      </c>
      <c r="O95" s="1011" t="str">
        <f t="shared" si="3"/>
        <v>-</v>
      </c>
      <c r="P95" s="1011">
        <f t="shared" si="15"/>
        <v>0.8184263653163506</v>
      </c>
      <c r="Q95" s="171">
        <f t="shared" si="12"/>
        <v>1</v>
      </c>
      <c r="R95" s="171">
        <f>SUMIF(ORÇAMENTO!$B$6:$B$654,'CURVA ABC'!B95,ORÇAMENTO!$M$6:$M$654)</f>
        <v>9884.423499999999</v>
      </c>
      <c r="S95" s="171" t="b">
        <f t="shared" si="8"/>
        <v>1</v>
      </c>
      <c r="T95" s="171"/>
      <c r="U95" s="29"/>
      <c r="AX95" s="24"/>
    </row>
    <row r="96" spans="1:50" ht="40.5" customHeight="1">
      <c r="A96" s="254" t="s">
        <v>28</v>
      </c>
      <c r="B96" s="456" t="s">
        <v>701</v>
      </c>
      <c r="C96" s="461" t="s">
        <v>837</v>
      </c>
      <c r="D96" s="872" t="s">
        <v>1645</v>
      </c>
      <c r="E96" s="15"/>
      <c r="F96" s="906" t="s">
        <v>126</v>
      </c>
      <c r="G96" s="907">
        <v>2</v>
      </c>
      <c r="H96" s="27">
        <v>3736.3</v>
      </c>
      <c r="I96" s="27">
        <v>1056.252</v>
      </c>
      <c r="J96" s="27">
        <v>4792.5519999999997</v>
      </c>
      <c r="K96" s="1091">
        <f t="shared" si="9"/>
        <v>9585.1039999999994</v>
      </c>
      <c r="L96" s="184">
        <f t="shared" si="10"/>
        <v>2.2458347656350314E-3</v>
      </c>
      <c r="M96" s="184">
        <f t="shared" si="13"/>
        <v>0.8206722000819856</v>
      </c>
      <c r="N96" s="1009" t="str">
        <f t="shared" si="11"/>
        <v>C</v>
      </c>
      <c r="O96" s="1011" t="str">
        <f t="shared" si="3"/>
        <v>-</v>
      </c>
      <c r="P96" s="1011">
        <f t="shared" si="15"/>
        <v>0.8206722000819856</v>
      </c>
      <c r="Q96" s="171">
        <f t="shared" si="12"/>
        <v>1</v>
      </c>
      <c r="R96" s="171">
        <f>SUMIF(ORÇAMENTO!$B$6:$B$654,'CURVA ABC'!B96,ORÇAMENTO!$M$6:$M$654)</f>
        <v>9585.1039999999994</v>
      </c>
      <c r="S96" s="171" t="b">
        <f t="shared" si="8"/>
        <v>1</v>
      </c>
      <c r="T96" s="171"/>
      <c r="U96" s="29"/>
      <c r="AX96" s="24"/>
    </row>
    <row r="97" spans="1:50" ht="40.5" customHeight="1">
      <c r="A97" s="254" t="s">
        <v>28</v>
      </c>
      <c r="B97" s="456">
        <v>94319</v>
      </c>
      <c r="C97" s="461" t="s">
        <v>131</v>
      </c>
      <c r="D97" s="872" t="s">
        <v>1244</v>
      </c>
      <c r="E97" s="15"/>
      <c r="F97" s="906" t="s">
        <v>61</v>
      </c>
      <c r="G97" s="907">
        <v>232.39380000000003</v>
      </c>
      <c r="H97" s="27">
        <v>31.39</v>
      </c>
      <c r="I97" s="27">
        <v>8.8740000000000006</v>
      </c>
      <c r="J97" s="27">
        <v>40.264000000000003</v>
      </c>
      <c r="K97" s="1091">
        <f t="shared" si="9"/>
        <v>9357.1039999999994</v>
      </c>
      <c r="L97" s="184">
        <f t="shared" si="10"/>
        <v>2.192413297640027E-3</v>
      </c>
      <c r="M97" s="184">
        <f t="shared" si="13"/>
        <v>0.82286461337962558</v>
      </c>
      <c r="N97" s="1009" t="str">
        <f t="shared" si="11"/>
        <v>C</v>
      </c>
      <c r="O97" s="1011" t="str">
        <f t="shared" si="3"/>
        <v>-</v>
      </c>
      <c r="P97" s="1011">
        <f t="shared" si="15"/>
        <v>0.82286461337962558</v>
      </c>
      <c r="Q97" s="171">
        <f t="shared" si="12"/>
        <v>1</v>
      </c>
      <c r="R97" s="171">
        <f>SUMIF(ORÇAMENTO!$B$6:$B$654,'CURVA ABC'!B97,ORÇAMENTO!$M$6:$M$654)</f>
        <v>9357.1039999999994</v>
      </c>
      <c r="S97" s="171" t="b">
        <f t="shared" si="8"/>
        <v>1</v>
      </c>
      <c r="T97" s="171"/>
      <c r="U97" s="29"/>
      <c r="AX97" s="24"/>
    </row>
    <row r="98" spans="1:50" ht="40.5" customHeight="1">
      <c r="A98" s="254" t="s">
        <v>28</v>
      </c>
      <c r="B98" s="456">
        <v>92430</v>
      </c>
      <c r="C98" s="461" t="s">
        <v>131</v>
      </c>
      <c r="D98" s="872" t="s">
        <v>1089</v>
      </c>
      <c r="E98" s="15"/>
      <c r="F98" s="906" t="s">
        <v>57</v>
      </c>
      <c r="G98" s="907">
        <v>200.96900000000002</v>
      </c>
      <c r="H98" s="1117">
        <v>35.89</v>
      </c>
      <c r="I98" s="1117">
        <v>10.146100000000001</v>
      </c>
      <c r="J98" s="1117">
        <v>46.036099999999998</v>
      </c>
      <c r="K98" s="1091">
        <f t="shared" si="9"/>
        <v>9251.8289999999997</v>
      </c>
      <c r="L98" s="184">
        <f t="shared" si="10"/>
        <v>2.167746872012071E-3</v>
      </c>
      <c r="M98" s="184">
        <f t="shared" si="13"/>
        <v>0.82503236025163762</v>
      </c>
      <c r="N98" s="1009" t="str">
        <f t="shared" si="11"/>
        <v>C</v>
      </c>
      <c r="O98" s="1011" t="str">
        <f t="shared" si="3"/>
        <v>-</v>
      </c>
      <c r="P98" s="1011">
        <f t="shared" si="15"/>
        <v>0.82503236025163762</v>
      </c>
      <c r="Q98" s="171">
        <f t="shared" si="12"/>
        <v>1</v>
      </c>
      <c r="R98" s="171">
        <f>SUMIF(ORÇAMENTO!$B$6:$B$654,'CURVA ABC'!B98,ORÇAMENTO!$M$6:$M$654)</f>
        <v>9251.8289999999997</v>
      </c>
      <c r="S98" s="171" t="b">
        <f t="shared" si="8"/>
        <v>1</v>
      </c>
      <c r="T98" s="171"/>
      <c r="U98" s="29"/>
      <c r="AX98" s="24"/>
    </row>
    <row r="99" spans="1:50" ht="40.5" customHeight="1">
      <c r="A99" s="254" t="s">
        <v>28</v>
      </c>
      <c r="B99" s="456" t="s">
        <v>161</v>
      </c>
      <c r="C99" s="461" t="s">
        <v>837</v>
      </c>
      <c r="D99" s="872" t="s">
        <v>1311</v>
      </c>
      <c r="E99" s="15"/>
      <c r="F99" s="906" t="s">
        <v>53</v>
      </c>
      <c r="G99" s="907">
        <v>187.57</v>
      </c>
      <c r="H99" s="27">
        <v>38.17</v>
      </c>
      <c r="I99" s="27">
        <v>10.790699999999999</v>
      </c>
      <c r="J99" s="27">
        <v>48.960700000000003</v>
      </c>
      <c r="K99" s="1091">
        <f t="shared" si="9"/>
        <v>9183.5584999999992</v>
      </c>
      <c r="L99" s="184">
        <f t="shared" si="10"/>
        <v>2.1517507740701717E-3</v>
      </c>
      <c r="M99" s="184">
        <f t="shared" si="13"/>
        <v>0.82718411102570777</v>
      </c>
      <c r="N99" s="1009" t="str">
        <f t="shared" si="11"/>
        <v>C</v>
      </c>
      <c r="O99" s="1011" t="str">
        <f t="shared" si="3"/>
        <v>-</v>
      </c>
      <c r="P99" s="1011">
        <f t="shared" si="15"/>
        <v>0.82718411102570777</v>
      </c>
      <c r="Q99" s="171">
        <f t="shared" si="12"/>
        <v>1</v>
      </c>
      <c r="R99" s="171">
        <f>SUMIF(ORÇAMENTO!$B$6:$B$654,'CURVA ABC'!B99,ORÇAMENTO!$M$6:$M$654)</f>
        <v>9183.558500000001</v>
      </c>
      <c r="S99" s="171" t="b">
        <f t="shared" si="8"/>
        <v>1</v>
      </c>
      <c r="T99" s="171"/>
      <c r="U99" s="29"/>
      <c r="AX99" s="24"/>
    </row>
    <row r="100" spans="1:50" ht="40.5" customHeight="1">
      <c r="A100" s="254" t="s">
        <v>28</v>
      </c>
      <c r="B100" s="456">
        <v>92984</v>
      </c>
      <c r="C100" s="461" t="s">
        <v>131</v>
      </c>
      <c r="D100" s="872" t="s">
        <v>1136</v>
      </c>
      <c r="E100" s="15"/>
      <c r="F100" s="906" t="s">
        <v>53</v>
      </c>
      <c r="G100" s="907">
        <v>480</v>
      </c>
      <c r="H100" s="27">
        <v>14.81</v>
      </c>
      <c r="I100" s="27">
        <v>4.1867999999999999</v>
      </c>
      <c r="J100" s="27">
        <v>18.9968</v>
      </c>
      <c r="K100" s="1091">
        <f t="shared" si="9"/>
        <v>9118.4639999999999</v>
      </c>
      <c r="L100" s="184">
        <f t="shared" si="10"/>
        <v>2.1364988278052563E-3</v>
      </c>
      <c r="M100" s="184">
        <f t="shared" si="13"/>
        <v>0.82932060985351308</v>
      </c>
      <c r="N100" s="1009" t="str">
        <f t="shared" si="11"/>
        <v>C</v>
      </c>
      <c r="O100" s="1011" t="str">
        <f t="shared" si="3"/>
        <v>-</v>
      </c>
      <c r="P100" s="1011">
        <f t="shared" si="15"/>
        <v>0.82932060985351308</v>
      </c>
      <c r="Q100" s="171">
        <f t="shared" si="12"/>
        <v>1</v>
      </c>
      <c r="R100" s="171">
        <f>SUMIF(ORÇAMENTO!$B$6:$B$654,'CURVA ABC'!B100,ORÇAMENTO!$M$6:$M$654)</f>
        <v>9118.4639999999999</v>
      </c>
      <c r="S100" s="171" t="b">
        <f t="shared" si="8"/>
        <v>1</v>
      </c>
      <c r="T100" s="171"/>
      <c r="U100" s="29"/>
      <c r="AX100" s="24"/>
    </row>
    <row r="101" spans="1:50" ht="40.5" customHeight="1">
      <c r="A101" s="254" t="s">
        <v>28</v>
      </c>
      <c r="B101" s="456" t="s">
        <v>466</v>
      </c>
      <c r="C101" s="461" t="s">
        <v>837</v>
      </c>
      <c r="D101" s="872" t="s">
        <v>1391</v>
      </c>
      <c r="E101" s="15"/>
      <c r="F101" s="906" t="s">
        <v>126</v>
      </c>
      <c r="G101" s="907">
        <v>3</v>
      </c>
      <c r="H101" s="27">
        <v>2352.2600000000002</v>
      </c>
      <c r="I101" s="27">
        <v>664.98389999999995</v>
      </c>
      <c r="J101" s="27">
        <v>3017.2438999999999</v>
      </c>
      <c r="K101" s="1091">
        <f t="shared" si="9"/>
        <v>9051.7317000000003</v>
      </c>
      <c r="L101" s="184">
        <f t="shared" si="10"/>
        <v>2.1208631373285762E-3</v>
      </c>
      <c r="M101" s="184">
        <f t="shared" si="13"/>
        <v>0.8314414729908417</v>
      </c>
      <c r="N101" s="1009" t="str">
        <f t="shared" si="11"/>
        <v>C</v>
      </c>
      <c r="O101" s="1011" t="str">
        <f t="shared" si="3"/>
        <v>-</v>
      </c>
      <c r="P101" s="1011">
        <f t="shared" si="15"/>
        <v>0.8314414729908417</v>
      </c>
      <c r="Q101" s="171">
        <f t="shared" si="12"/>
        <v>1</v>
      </c>
      <c r="R101" s="171">
        <f>SUMIF(ORÇAMENTO!$B$6:$B$654,'CURVA ABC'!B101,ORÇAMENTO!$M$6:$M$654)</f>
        <v>9051.7317000000003</v>
      </c>
      <c r="S101" s="171" t="b">
        <f t="shared" si="8"/>
        <v>1</v>
      </c>
      <c r="T101" s="171"/>
      <c r="U101" s="29"/>
      <c r="AX101" s="24"/>
    </row>
    <row r="102" spans="1:50" ht="40.5" customHeight="1">
      <c r="A102" s="254" t="s">
        <v>28</v>
      </c>
      <c r="B102" s="456" t="s">
        <v>699</v>
      </c>
      <c r="C102" s="461" t="s">
        <v>837</v>
      </c>
      <c r="D102" s="872" t="s">
        <v>1640</v>
      </c>
      <c r="E102" s="15"/>
      <c r="F102" s="906" t="s">
        <v>126</v>
      </c>
      <c r="G102" s="907">
        <v>7</v>
      </c>
      <c r="H102" s="27">
        <v>1005.57</v>
      </c>
      <c r="I102" s="27">
        <v>284.27460000000002</v>
      </c>
      <c r="J102" s="27">
        <v>1289.8445999999999</v>
      </c>
      <c r="K102" s="1091">
        <f t="shared" si="9"/>
        <v>9028.9122000000007</v>
      </c>
      <c r="L102" s="184">
        <f t="shared" si="10"/>
        <v>2.1155164215877344E-3</v>
      </c>
      <c r="M102" s="184">
        <f t="shared" si="13"/>
        <v>0.83355698941242939</v>
      </c>
      <c r="N102" s="1009" t="str">
        <f t="shared" si="11"/>
        <v>C</v>
      </c>
      <c r="O102" s="1011" t="str">
        <f t="shared" si="3"/>
        <v>-</v>
      </c>
      <c r="P102" s="1011">
        <f t="shared" si="15"/>
        <v>0.83355698941242939</v>
      </c>
      <c r="Q102" s="171">
        <f t="shared" si="12"/>
        <v>1</v>
      </c>
      <c r="R102" s="171">
        <f>SUMIF(ORÇAMENTO!$B$6:$B$654,'CURVA ABC'!B102,ORÇAMENTO!$M$6:$M$654)</f>
        <v>9028.9122000000007</v>
      </c>
      <c r="S102" s="171" t="b">
        <f t="shared" si="8"/>
        <v>1</v>
      </c>
      <c r="T102" s="171"/>
      <c r="U102" s="29"/>
      <c r="AX102" s="24"/>
    </row>
    <row r="103" spans="1:50" ht="40.5" customHeight="1">
      <c r="A103" s="254" t="s">
        <v>28</v>
      </c>
      <c r="B103" s="456" t="s">
        <v>686</v>
      </c>
      <c r="C103" s="461" t="s">
        <v>837</v>
      </c>
      <c r="D103" s="872" t="s">
        <v>463</v>
      </c>
      <c r="E103" s="15"/>
      <c r="F103" s="906" t="s">
        <v>126</v>
      </c>
      <c r="G103" s="907">
        <v>62</v>
      </c>
      <c r="H103" s="27">
        <v>111.69</v>
      </c>
      <c r="I103" s="27">
        <v>31.5748</v>
      </c>
      <c r="J103" s="27">
        <v>143.26480000000001</v>
      </c>
      <c r="K103" s="1091">
        <f t="shared" si="9"/>
        <v>8882.4176000000007</v>
      </c>
      <c r="L103" s="184">
        <f t="shared" si="10"/>
        <v>2.081192050599397E-3</v>
      </c>
      <c r="M103" s="184">
        <f t="shared" si="13"/>
        <v>0.83563818146302882</v>
      </c>
      <c r="N103" s="1009" t="str">
        <f t="shared" si="11"/>
        <v>C</v>
      </c>
      <c r="O103" s="1011" t="str">
        <f t="shared" si="3"/>
        <v>-</v>
      </c>
      <c r="P103" s="1011">
        <f t="shared" si="15"/>
        <v>0.83563818146302882</v>
      </c>
      <c r="Q103" s="171">
        <f t="shared" si="12"/>
        <v>1</v>
      </c>
      <c r="R103" s="171">
        <f>SUMIF(ORÇAMENTO!$B$6:$B$654,'CURVA ABC'!B103,ORÇAMENTO!$M$6:$M$654)</f>
        <v>8882.4176000000007</v>
      </c>
      <c r="S103" s="171" t="b">
        <f t="shared" si="8"/>
        <v>1</v>
      </c>
      <c r="T103" s="171"/>
      <c r="U103" s="29"/>
      <c r="AX103" s="24"/>
    </row>
    <row r="104" spans="1:50" ht="40.5" customHeight="1">
      <c r="A104" s="254" t="s">
        <v>28</v>
      </c>
      <c r="B104" s="456" t="s">
        <v>151</v>
      </c>
      <c r="C104" s="461" t="s">
        <v>837</v>
      </c>
      <c r="D104" s="872" t="s">
        <v>1438</v>
      </c>
      <c r="E104" s="15"/>
      <c r="F104" s="906" t="s">
        <v>57</v>
      </c>
      <c r="G104" s="907">
        <v>11.933</v>
      </c>
      <c r="H104" s="1117">
        <v>578.91999999999996</v>
      </c>
      <c r="I104" s="1117">
        <v>163.66069999999999</v>
      </c>
      <c r="J104" s="1117">
        <v>742.58069999999998</v>
      </c>
      <c r="K104" s="1091">
        <f t="shared" si="9"/>
        <v>8861.2155000000002</v>
      </c>
      <c r="L104" s="184">
        <f t="shared" si="10"/>
        <v>2.0762242992547614E-3</v>
      </c>
      <c r="M104" s="184">
        <f t="shared" si="13"/>
        <v>0.83771440576228362</v>
      </c>
      <c r="N104" s="1009" t="str">
        <f t="shared" si="11"/>
        <v>C</v>
      </c>
      <c r="O104" s="1011" t="str">
        <f t="shared" si="3"/>
        <v>-</v>
      </c>
      <c r="P104" s="1011">
        <f t="shared" si="15"/>
        <v>0.83771440576228362</v>
      </c>
      <c r="Q104" s="171">
        <f t="shared" si="12"/>
        <v>1</v>
      </c>
      <c r="R104" s="171">
        <f>SUMIF(ORÇAMENTO!$B$6:$B$654,'CURVA ABC'!B104,ORÇAMENTO!$M$6:$M$654)</f>
        <v>8861.2155000000002</v>
      </c>
      <c r="S104" s="171" t="b">
        <f t="shared" si="8"/>
        <v>1</v>
      </c>
      <c r="T104" s="171"/>
      <c r="U104" s="29"/>
      <c r="AX104" s="24"/>
    </row>
    <row r="105" spans="1:50" ht="40.5" customHeight="1">
      <c r="A105" s="254" t="s">
        <v>28</v>
      </c>
      <c r="B105" s="456" t="s">
        <v>2143</v>
      </c>
      <c r="C105" s="461" t="s">
        <v>837</v>
      </c>
      <c r="D105" s="872" t="s">
        <v>2137</v>
      </c>
      <c r="E105" s="15"/>
      <c r="F105" s="906" t="s">
        <v>53</v>
      </c>
      <c r="G105" s="907">
        <v>42</v>
      </c>
      <c r="H105" s="27">
        <v>162.72</v>
      </c>
      <c r="I105" s="27">
        <v>46.000900000000001</v>
      </c>
      <c r="J105" s="27">
        <v>208.7209</v>
      </c>
      <c r="K105" s="1091">
        <f t="shared" si="9"/>
        <v>8766.2777999999998</v>
      </c>
      <c r="L105" s="184">
        <f t="shared" si="10"/>
        <v>2.0539799514386675E-3</v>
      </c>
      <c r="M105" s="184">
        <f t="shared" si="13"/>
        <v>0.83976838571372225</v>
      </c>
      <c r="N105" s="1009" t="str">
        <f t="shared" si="11"/>
        <v>C</v>
      </c>
      <c r="O105" s="1011" t="str">
        <f t="shared" si="3"/>
        <v>-</v>
      </c>
      <c r="P105" s="1011">
        <f t="shared" si="15"/>
        <v>0.83976838571372225</v>
      </c>
      <c r="Q105" s="171">
        <f t="shared" si="12"/>
        <v>1</v>
      </c>
      <c r="R105" s="171">
        <f>SUMIF(ORÇAMENTO!$B$6:$B$654,'CURVA ABC'!B105,ORÇAMENTO!$M$6:$M$654)</f>
        <v>8766.2777999999998</v>
      </c>
      <c r="S105" s="171" t="b">
        <f t="shared" si="8"/>
        <v>1</v>
      </c>
      <c r="T105" s="171"/>
      <c r="U105" s="29"/>
      <c r="AX105" s="24"/>
    </row>
    <row r="106" spans="1:50" ht="40.5" customHeight="1">
      <c r="A106" s="254" t="s">
        <v>28</v>
      </c>
      <c r="B106" s="456" t="s">
        <v>152</v>
      </c>
      <c r="C106" s="461" t="s">
        <v>837</v>
      </c>
      <c r="D106" s="872" t="s">
        <v>1309</v>
      </c>
      <c r="E106" s="15"/>
      <c r="F106" s="906" t="s">
        <v>126</v>
      </c>
      <c r="G106" s="907">
        <v>12</v>
      </c>
      <c r="H106" s="27">
        <v>565.39</v>
      </c>
      <c r="I106" s="27">
        <v>159.83580000000001</v>
      </c>
      <c r="J106" s="27">
        <v>725.22580000000005</v>
      </c>
      <c r="K106" s="1091">
        <f t="shared" si="9"/>
        <v>8702.7096000000001</v>
      </c>
      <c r="L106" s="184">
        <f t="shared" si="10"/>
        <v>2.039085624413229E-3</v>
      </c>
      <c r="M106" s="184">
        <f t="shared" si="13"/>
        <v>0.84180747133813549</v>
      </c>
      <c r="N106" s="1009" t="str">
        <f t="shared" si="11"/>
        <v>C</v>
      </c>
      <c r="O106" s="1011" t="str">
        <f t="shared" si="3"/>
        <v>-</v>
      </c>
      <c r="P106" s="1011">
        <f t="shared" si="15"/>
        <v>0.84180747133813549</v>
      </c>
      <c r="Q106" s="171">
        <f t="shared" si="12"/>
        <v>1</v>
      </c>
      <c r="R106" s="171">
        <f>SUMIF(ORÇAMENTO!$B$6:$B$654,'CURVA ABC'!B106,ORÇAMENTO!$M$6:$M$654)</f>
        <v>8702.7096000000001</v>
      </c>
      <c r="S106" s="171" t="b">
        <f t="shared" si="8"/>
        <v>1</v>
      </c>
      <c r="T106" s="171"/>
      <c r="U106" s="29"/>
      <c r="AX106" s="24"/>
    </row>
    <row r="107" spans="1:50" ht="40.5" customHeight="1">
      <c r="A107" s="254" t="s">
        <v>28</v>
      </c>
      <c r="B107" s="456">
        <v>86932</v>
      </c>
      <c r="C107" s="461" t="s">
        <v>131</v>
      </c>
      <c r="D107" s="872" t="s">
        <v>1222</v>
      </c>
      <c r="E107" s="15"/>
      <c r="F107" s="906" t="s">
        <v>54</v>
      </c>
      <c r="G107" s="907">
        <v>18</v>
      </c>
      <c r="H107" s="27">
        <v>372.9</v>
      </c>
      <c r="I107" s="27">
        <v>105.4188</v>
      </c>
      <c r="J107" s="27">
        <v>478.31880000000001</v>
      </c>
      <c r="K107" s="1091">
        <f t="shared" si="9"/>
        <v>8609.7384000000002</v>
      </c>
      <c r="L107" s="184">
        <f t="shared" si="10"/>
        <v>2.0173020367585926E-3</v>
      </c>
      <c r="M107" s="184">
        <f t="shared" si="13"/>
        <v>0.84382477337489403</v>
      </c>
      <c r="N107" s="1009" t="str">
        <f t="shared" si="11"/>
        <v>C</v>
      </c>
      <c r="O107" s="1011" t="str">
        <f t="shared" si="3"/>
        <v>-</v>
      </c>
      <c r="P107" s="1011">
        <f t="shared" si="15"/>
        <v>0.84382477337489403</v>
      </c>
      <c r="Q107" s="171">
        <f t="shared" si="12"/>
        <v>1</v>
      </c>
      <c r="R107" s="171">
        <f>SUMIF(ORÇAMENTO!$B$6:$B$654,'CURVA ABC'!B107,ORÇAMENTO!$M$6:$M$654)</f>
        <v>8609.7384000000002</v>
      </c>
      <c r="S107" s="171" t="b">
        <f t="shared" si="8"/>
        <v>1</v>
      </c>
      <c r="T107" s="171"/>
      <c r="U107" s="29"/>
      <c r="AX107" s="24"/>
    </row>
    <row r="108" spans="1:50" ht="40.5" customHeight="1">
      <c r="A108" s="254" t="s">
        <v>28</v>
      </c>
      <c r="B108" s="456" t="s">
        <v>337</v>
      </c>
      <c r="C108" s="461" t="s">
        <v>837</v>
      </c>
      <c r="D108" s="872" t="s">
        <v>1378</v>
      </c>
      <c r="E108" s="15"/>
      <c r="F108" s="906" t="s">
        <v>126</v>
      </c>
      <c r="G108" s="907">
        <v>313</v>
      </c>
      <c r="H108" s="27">
        <v>21.17</v>
      </c>
      <c r="I108" s="27">
        <v>5.9847999999999999</v>
      </c>
      <c r="J108" s="27">
        <v>27.154800000000002</v>
      </c>
      <c r="K108" s="1091">
        <f t="shared" si="9"/>
        <v>8499.4524000000001</v>
      </c>
      <c r="L108" s="184">
        <f t="shared" si="10"/>
        <v>1.9914615103581667E-3</v>
      </c>
      <c r="M108" s="184">
        <f t="shared" si="13"/>
        <v>0.84581623488525215</v>
      </c>
      <c r="N108" s="1009" t="str">
        <f t="shared" si="11"/>
        <v>C</v>
      </c>
      <c r="O108" s="1011" t="str">
        <f t="shared" si="3"/>
        <v>-</v>
      </c>
      <c r="P108" s="1011">
        <f t="shared" si="15"/>
        <v>0.84581623488525215</v>
      </c>
      <c r="Q108" s="171">
        <f t="shared" si="12"/>
        <v>1</v>
      </c>
      <c r="R108" s="171">
        <f>SUMIF(ORÇAMENTO!$B$6:$B$654,'CURVA ABC'!B108,ORÇAMENTO!$M$6:$M$654)</f>
        <v>8499.4524000000001</v>
      </c>
      <c r="S108" s="171" t="b">
        <f t="shared" si="8"/>
        <v>1</v>
      </c>
      <c r="T108" s="171"/>
      <c r="U108" s="29"/>
      <c r="AX108" s="24"/>
    </row>
    <row r="109" spans="1:50" ht="40.5" customHeight="1">
      <c r="A109" s="254" t="s">
        <v>28</v>
      </c>
      <c r="B109" s="456" t="s">
        <v>270</v>
      </c>
      <c r="C109" s="461" t="s">
        <v>837</v>
      </c>
      <c r="D109" s="872" t="s">
        <v>1019</v>
      </c>
      <c r="E109" s="15"/>
      <c r="F109" s="906" t="s">
        <v>126</v>
      </c>
      <c r="G109" s="907">
        <v>131</v>
      </c>
      <c r="H109" s="27">
        <v>49.7</v>
      </c>
      <c r="I109" s="27">
        <v>14.0502</v>
      </c>
      <c r="J109" s="27">
        <v>63.7502</v>
      </c>
      <c r="K109" s="1091">
        <f t="shared" si="9"/>
        <v>8351.2762000000002</v>
      </c>
      <c r="L109" s="184">
        <f t="shared" si="10"/>
        <v>1.9567431326128976E-3</v>
      </c>
      <c r="M109" s="184">
        <f t="shared" si="13"/>
        <v>0.847772978017865</v>
      </c>
      <c r="N109" s="1009" t="str">
        <f t="shared" si="11"/>
        <v>C</v>
      </c>
      <c r="O109" s="1011" t="str">
        <f t="shared" si="3"/>
        <v>-</v>
      </c>
      <c r="P109" s="1011">
        <f t="shared" si="15"/>
        <v>0.847772978017865</v>
      </c>
      <c r="Q109" s="171">
        <f t="shared" si="12"/>
        <v>1</v>
      </c>
      <c r="R109" s="171">
        <f>SUMIF(ORÇAMENTO!$B$6:$B$654,'CURVA ABC'!B109,ORÇAMENTO!$M$6:$M$654)</f>
        <v>8351.2762000000002</v>
      </c>
      <c r="S109" s="171" t="b">
        <f t="shared" si="8"/>
        <v>1</v>
      </c>
      <c r="T109" s="171"/>
      <c r="U109" s="29"/>
      <c r="AX109" s="24"/>
    </row>
    <row r="110" spans="1:50" ht="40.5" customHeight="1">
      <c r="A110" s="254" t="s">
        <v>28</v>
      </c>
      <c r="B110" s="456">
        <v>92986</v>
      </c>
      <c r="C110" s="461" t="s">
        <v>131</v>
      </c>
      <c r="D110" s="872" t="s">
        <v>1137</v>
      </c>
      <c r="E110" s="15"/>
      <c r="F110" s="906" t="s">
        <v>53</v>
      </c>
      <c r="G110" s="907">
        <v>320</v>
      </c>
      <c r="H110" s="27">
        <v>19.899999999999999</v>
      </c>
      <c r="I110" s="27">
        <v>5.6257000000000001</v>
      </c>
      <c r="J110" s="27">
        <v>25.525700000000001</v>
      </c>
      <c r="K110" s="1091">
        <f t="shared" si="9"/>
        <v>8168.2240000000002</v>
      </c>
      <c r="L110" s="184">
        <f t="shared" si="10"/>
        <v>1.9138531447018667E-3</v>
      </c>
      <c r="M110" s="184">
        <f t="shared" si="13"/>
        <v>0.84968683116256682</v>
      </c>
      <c r="N110" s="1009" t="str">
        <f t="shared" si="11"/>
        <v>C</v>
      </c>
      <c r="O110" s="1011" t="str">
        <f t="shared" si="3"/>
        <v>-</v>
      </c>
      <c r="P110" s="1011">
        <f t="shared" si="15"/>
        <v>0.84968683116256682</v>
      </c>
      <c r="Q110" s="171">
        <f t="shared" si="12"/>
        <v>1</v>
      </c>
      <c r="R110" s="171">
        <f>SUMIF(ORÇAMENTO!$B$6:$B$654,'CURVA ABC'!B110,ORÇAMENTO!$M$6:$M$654)</f>
        <v>8168.2240000000002</v>
      </c>
      <c r="S110" s="171" t="b">
        <f t="shared" si="8"/>
        <v>1</v>
      </c>
      <c r="T110" s="171"/>
      <c r="U110" s="29"/>
      <c r="AX110" s="24"/>
    </row>
    <row r="111" spans="1:50" ht="40.5" customHeight="1">
      <c r="A111" s="254" t="s">
        <v>28</v>
      </c>
      <c r="B111" s="456" t="s">
        <v>437</v>
      </c>
      <c r="C111" s="461" t="s">
        <v>837</v>
      </c>
      <c r="D111" s="872" t="s">
        <v>1384</v>
      </c>
      <c r="E111" s="15"/>
      <c r="F111" s="906" t="s">
        <v>126</v>
      </c>
      <c r="G111" s="907">
        <v>1900</v>
      </c>
      <c r="H111" s="27">
        <v>3.33</v>
      </c>
      <c r="I111" s="27">
        <v>0.94140000000000001</v>
      </c>
      <c r="J111" s="27">
        <v>4.2713999999999999</v>
      </c>
      <c r="K111" s="1091">
        <f t="shared" si="9"/>
        <v>8115.66</v>
      </c>
      <c r="L111" s="184">
        <f t="shared" si="10"/>
        <v>1.901537153282176E-3</v>
      </c>
      <c r="M111" s="184">
        <f t="shared" si="13"/>
        <v>0.85158836831584905</v>
      </c>
      <c r="N111" s="1009" t="str">
        <f t="shared" si="11"/>
        <v>C</v>
      </c>
      <c r="O111" s="1011" t="str">
        <f t="shared" si="3"/>
        <v>-</v>
      </c>
      <c r="P111" s="1011">
        <f t="shared" si="15"/>
        <v>0.85158836831584905</v>
      </c>
      <c r="Q111" s="171">
        <f t="shared" si="12"/>
        <v>1</v>
      </c>
      <c r="R111" s="171">
        <f>SUMIF(ORÇAMENTO!$B$6:$B$654,'CURVA ABC'!B111,ORÇAMENTO!$M$6:$M$654)</f>
        <v>8115.66</v>
      </c>
      <c r="S111" s="171" t="b">
        <f t="shared" si="8"/>
        <v>1</v>
      </c>
      <c r="T111" s="171"/>
      <c r="U111" s="29"/>
      <c r="AX111" s="24"/>
    </row>
    <row r="112" spans="1:50" ht="40.5" customHeight="1">
      <c r="A112" s="254" t="s">
        <v>28</v>
      </c>
      <c r="B112" s="456" t="s">
        <v>1788</v>
      </c>
      <c r="C112" s="461" t="s">
        <v>837</v>
      </c>
      <c r="D112" s="872" t="s">
        <v>1791</v>
      </c>
      <c r="E112" s="15"/>
      <c r="F112" s="906" t="s">
        <v>126</v>
      </c>
      <c r="G112" s="907">
        <v>23</v>
      </c>
      <c r="H112" s="27">
        <v>274.93</v>
      </c>
      <c r="I112" s="27">
        <v>77.722700000000003</v>
      </c>
      <c r="J112" s="27">
        <v>352.65269999999998</v>
      </c>
      <c r="K112" s="1091">
        <f t="shared" si="9"/>
        <v>8111.0120999999999</v>
      </c>
      <c r="L112" s="184">
        <f t="shared" si="10"/>
        <v>1.900448128540536E-3</v>
      </c>
      <c r="M112" s="184">
        <f t="shared" si="13"/>
        <v>0.85348881644438956</v>
      </c>
      <c r="N112" s="1009" t="str">
        <f t="shared" si="11"/>
        <v>C</v>
      </c>
      <c r="O112" s="1011" t="str">
        <f t="shared" si="3"/>
        <v>-</v>
      </c>
      <c r="P112" s="1011">
        <f t="shared" si="15"/>
        <v>0.85348881644438956</v>
      </c>
      <c r="Q112" s="171">
        <f t="shared" si="12"/>
        <v>1</v>
      </c>
      <c r="R112" s="171">
        <f>SUMIF(ORÇAMENTO!$B$6:$B$654,'CURVA ABC'!B112,ORÇAMENTO!$M$6:$M$654)</f>
        <v>8111.0120999999999</v>
      </c>
      <c r="S112" s="171" t="b">
        <f t="shared" si="8"/>
        <v>1</v>
      </c>
      <c r="T112" s="171"/>
      <c r="U112" s="29"/>
      <c r="AX112" s="24"/>
    </row>
    <row r="113" spans="1:50" ht="40.5" customHeight="1">
      <c r="A113" s="254" t="s">
        <v>28</v>
      </c>
      <c r="B113" s="456" t="s">
        <v>697</v>
      </c>
      <c r="C113" s="461" t="s">
        <v>837</v>
      </c>
      <c r="D113" s="872" t="s">
        <v>1636</v>
      </c>
      <c r="E113" s="15"/>
      <c r="F113" s="906" t="s">
        <v>126</v>
      </c>
      <c r="G113" s="907">
        <v>3</v>
      </c>
      <c r="H113" s="27">
        <v>2038.4</v>
      </c>
      <c r="I113" s="27">
        <v>576.25570000000005</v>
      </c>
      <c r="J113" s="27">
        <v>2614.6556999999998</v>
      </c>
      <c r="K113" s="1091">
        <f t="shared" si="9"/>
        <v>7843.9670999999998</v>
      </c>
      <c r="L113" s="184">
        <f t="shared" si="10"/>
        <v>1.8378782341513871E-3</v>
      </c>
      <c r="M113" s="184">
        <f t="shared" si="13"/>
        <v>0.85532669467854094</v>
      </c>
      <c r="N113" s="1009" t="str">
        <f t="shared" si="11"/>
        <v>C</v>
      </c>
      <c r="O113" s="1011" t="str">
        <f t="shared" si="3"/>
        <v>-</v>
      </c>
      <c r="P113" s="1011">
        <f t="shared" si="15"/>
        <v>0.85532669467854094</v>
      </c>
      <c r="Q113" s="171">
        <f t="shared" si="12"/>
        <v>1</v>
      </c>
      <c r="R113" s="171">
        <f>SUMIF(ORÇAMENTO!$B$6:$B$654,'CURVA ABC'!B113,ORÇAMENTO!$M$6:$M$654)</f>
        <v>7843.9670999999998</v>
      </c>
      <c r="S113" s="171" t="b">
        <f t="shared" si="8"/>
        <v>1</v>
      </c>
      <c r="T113" s="171"/>
      <c r="U113" s="29"/>
      <c r="AX113" s="24"/>
    </row>
    <row r="114" spans="1:50" ht="40.5" customHeight="1">
      <c r="A114" s="254" t="s">
        <v>28</v>
      </c>
      <c r="B114" s="456">
        <v>96543</v>
      </c>
      <c r="C114" s="461" t="s">
        <v>131</v>
      </c>
      <c r="D114" s="872" t="s">
        <v>1092</v>
      </c>
      <c r="E114" s="15"/>
      <c r="F114" s="906" t="s">
        <v>55</v>
      </c>
      <c r="G114" s="907">
        <v>529</v>
      </c>
      <c r="H114" s="27">
        <v>11.08</v>
      </c>
      <c r="I114" s="27">
        <v>3.1322999999999999</v>
      </c>
      <c r="J114" s="27">
        <v>14.212300000000001</v>
      </c>
      <c r="K114" s="1091">
        <f t="shared" si="9"/>
        <v>7518.3067000000001</v>
      </c>
      <c r="L114" s="184">
        <f t="shared" si="10"/>
        <v>1.7615744769766491E-3</v>
      </c>
      <c r="M114" s="184">
        <f t="shared" si="13"/>
        <v>0.85708826915551761</v>
      </c>
      <c r="N114" s="1009" t="str">
        <f t="shared" si="11"/>
        <v>C</v>
      </c>
      <c r="O114" s="1011" t="str">
        <f t="shared" si="3"/>
        <v>-</v>
      </c>
      <c r="P114" s="1011">
        <f t="shared" si="15"/>
        <v>0.85708826915551761</v>
      </c>
      <c r="Q114" s="171">
        <f t="shared" si="12"/>
        <v>1</v>
      </c>
      <c r="R114" s="171">
        <f>SUMIF(ORÇAMENTO!$B$6:$B$654,'CURVA ABC'!B114,ORÇAMENTO!$M$6:$M$654)</f>
        <v>7518.3067000000001</v>
      </c>
      <c r="S114" s="171" t="b">
        <f t="shared" si="8"/>
        <v>1</v>
      </c>
      <c r="T114" s="171"/>
      <c r="U114" s="29"/>
      <c r="AX114" s="24"/>
    </row>
    <row r="115" spans="1:50" ht="40.5" customHeight="1">
      <c r="A115" s="254" t="s">
        <v>28</v>
      </c>
      <c r="B115" s="456" t="s">
        <v>456</v>
      </c>
      <c r="C115" s="461" t="s">
        <v>837</v>
      </c>
      <c r="D115" s="872" t="s">
        <v>2515</v>
      </c>
      <c r="E115" s="15"/>
      <c r="F115" s="906" t="s">
        <v>126</v>
      </c>
      <c r="G115" s="907">
        <v>76</v>
      </c>
      <c r="H115" s="27">
        <v>76.11</v>
      </c>
      <c r="I115" s="27">
        <v>21.516300000000001</v>
      </c>
      <c r="J115" s="27">
        <v>97.626300000000001</v>
      </c>
      <c r="K115" s="1091">
        <f t="shared" si="9"/>
        <v>7419.5987999999998</v>
      </c>
      <c r="L115" s="184">
        <f t="shared" si="10"/>
        <v>1.7384467536402277E-3</v>
      </c>
      <c r="M115" s="184">
        <f t="shared" si="13"/>
        <v>0.85882671590915782</v>
      </c>
      <c r="N115" s="1009" t="str">
        <f t="shared" si="11"/>
        <v>C</v>
      </c>
      <c r="O115" s="1011" t="str">
        <f t="shared" si="3"/>
        <v>-</v>
      </c>
      <c r="P115" s="1011">
        <f t="shared" si="15"/>
        <v>0.85882671590915782</v>
      </c>
      <c r="Q115" s="171">
        <f t="shared" si="12"/>
        <v>1</v>
      </c>
      <c r="R115" s="171">
        <f>SUMIF(ORÇAMENTO!$B$6:$B$654,'CURVA ABC'!B115,ORÇAMENTO!$M$6:$M$654)</f>
        <v>7419.5987999999998</v>
      </c>
      <c r="S115" s="171" t="b">
        <f t="shared" si="8"/>
        <v>1</v>
      </c>
      <c r="T115" s="171"/>
      <c r="U115" s="29"/>
      <c r="AX115" s="24"/>
    </row>
    <row r="116" spans="1:50" ht="40.5" customHeight="1">
      <c r="A116" s="254" t="s">
        <v>28</v>
      </c>
      <c r="B116" s="456" t="s">
        <v>666</v>
      </c>
      <c r="C116" s="461" t="s">
        <v>837</v>
      </c>
      <c r="D116" s="872" t="s">
        <v>1402</v>
      </c>
      <c r="E116" s="15"/>
      <c r="F116" s="906" t="s">
        <v>53</v>
      </c>
      <c r="G116" s="907">
        <v>45</v>
      </c>
      <c r="H116" s="27">
        <v>127.56</v>
      </c>
      <c r="I116" s="27">
        <v>36.061199999999999</v>
      </c>
      <c r="J116" s="27">
        <v>163.62119999999999</v>
      </c>
      <c r="K116" s="1091">
        <f t="shared" si="9"/>
        <v>7362.9539999999997</v>
      </c>
      <c r="L116" s="184">
        <f t="shared" si="10"/>
        <v>1.7251746116653003E-3</v>
      </c>
      <c r="M116" s="184">
        <f t="shared" si="13"/>
        <v>0.86055189052082315</v>
      </c>
      <c r="N116" s="1009" t="str">
        <f t="shared" si="11"/>
        <v>C</v>
      </c>
      <c r="O116" s="1011" t="str">
        <f t="shared" si="3"/>
        <v>-</v>
      </c>
      <c r="P116" s="1011">
        <f t="shared" si="15"/>
        <v>0.86055189052082315</v>
      </c>
      <c r="Q116" s="171">
        <f t="shared" si="12"/>
        <v>1</v>
      </c>
      <c r="R116" s="171">
        <f>SUMIF(ORÇAMENTO!$B$6:$B$654,'CURVA ABC'!B116,ORÇAMENTO!$M$6:$M$654)</f>
        <v>7362.9539999999997</v>
      </c>
      <c r="S116" s="171" t="b">
        <f t="shared" si="8"/>
        <v>1</v>
      </c>
      <c r="T116" s="171"/>
      <c r="U116" s="29"/>
      <c r="AX116" s="24"/>
    </row>
    <row r="117" spans="1:50" ht="40.5" customHeight="1">
      <c r="A117" s="254" t="s">
        <v>28</v>
      </c>
      <c r="B117" s="456" t="s">
        <v>1217</v>
      </c>
      <c r="C117" s="461" t="s">
        <v>131</v>
      </c>
      <c r="D117" s="872" t="s">
        <v>1218</v>
      </c>
      <c r="E117" s="15"/>
      <c r="F117" s="906" t="s">
        <v>54</v>
      </c>
      <c r="G117" s="907">
        <v>23</v>
      </c>
      <c r="H117" s="27">
        <v>247.28</v>
      </c>
      <c r="I117" s="27">
        <v>69.906099999999995</v>
      </c>
      <c r="J117" s="27">
        <v>317.18610000000001</v>
      </c>
      <c r="K117" s="1091">
        <f t="shared" si="9"/>
        <v>7295.2803000000004</v>
      </c>
      <c r="L117" s="184">
        <f t="shared" si="10"/>
        <v>1.7093183467589254E-3</v>
      </c>
      <c r="M117" s="184">
        <f t="shared" si="13"/>
        <v>0.86226120886758206</v>
      </c>
      <c r="N117" s="1009" t="str">
        <f t="shared" si="11"/>
        <v>C</v>
      </c>
      <c r="O117" s="1011" t="str">
        <f t="shared" si="3"/>
        <v>-</v>
      </c>
      <c r="P117" s="1011">
        <f t="shared" si="15"/>
        <v>0.86226120886758206</v>
      </c>
      <c r="Q117" s="171">
        <f t="shared" si="12"/>
        <v>1</v>
      </c>
      <c r="R117" s="171">
        <f>SUMIF(ORÇAMENTO!$B$6:$B$654,'CURVA ABC'!B117,ORÇAMENTO!$M$6:$M$654)</f>
        <v>7295.2803000000004</v>
      </c>
      <c r="S117" s="171" t="b">
        <f t="shared" si="8"/>
        <v>1</v>
      </c>
      <c r="T117" s="171"/>
      <c r="U117" s="29"/>
      <c r="AX117" s="24"/>
    </row>
    <row r="118" spans="1:50" ht="40.5" customHeight="1">
      <c r="A118" s="254" t="s">
        <v>28</v>
      </c>
      <c r="B118" s="456">
        <v>72961</v>
      </c>
      <c r="C118" s="461" t="s">
        <v>131</v>
      </c>
      <c r="D118" s="872" t="s">
        <v>82</v>
      </c>
      <c r="E118" s="15"/>
      <c r="F118" s="906" t="s">
        <v>57</v>
      </c>
      <c r="G118" s="907">
        <v>4730.0200000000004</v>
      </c>
      <c r="H118" s="27">
        <v>1.18</v>
      </c>
      <c r="I118" s="27">
        <v>0.33360000000000001</v>
      </c>
      <c r="J118" s="27">
        <v>1.5136000000000001</v>
      </c>
      <c r="K118" s="1091">
        <f t="shared" si="9"/>
        <v>7159.3582999999999</v>
      </c>
      <c r="L118" s="184">
        <f t="shared" si="10"/>
        <v>1.6774711854746405E-3</v>
      </c>
      <c r="M118" s="184">
        <f t="shared" si="13"/>
        <v>0.86393868005305674</v>
      </c>
      <c r="N118" s="1009" t="str">
        <f t="shared" si="11"/>
        <v>C</v>
      </c>
      <c r="O118" s="1011" t="str">
        <f t="shared" si="3"/>
        <v>-</v>
      </c>
      <c r="P118" s="1011">
        <f t="shared" si="15"/>
        <v>0.86393868005305674</v>
      </c>
      <c r="Q118" s="171">
        <f t="shared" si="12"/>
        <v>1</v>
      </c>
      <c r="R118" s="171">
        <f>SUMIF(ORÇAMENTO!$B$6:$B$654,'CURVA ABC'!B118,ORÇAMENTO!$M$6:$M$654)</f>
        <v>7159.3582999999999</v>
      </c>
      <c r="S118" s="171" t="b">
        <f t="shared" si="8"/>
        <v>1</v>
      </c>
      <c r="T118" s="171"/>
      <c r="U118" s="29"/>
      <c r="AX118" s="24"/>
    </row>
    <row r="119" spans="1:50" ht="40.5" customHeight="1">
      <c r="A119" s="254" t="s">
        <v>28</v>
      </c>
      <c r="B119" s="456">
        <v>91854</v>
      </c>
      <c r="C119" s="461" t="s">
        <v>131</v>
      </c>
      <c r="D119" s="872" t="s">
        <v>1114</v>
      </c>
      <c r="E119" s="15"/>
      <c r="F119" s="906" t="s">
        <v>53</v>
      </c>
      <c r="G119" s="907">
        <v>890.26</v>
      </c>
      <c r="H119" s="27">
        <v>6.17</v>
      </c>
      <c r="I119" s="27">
        <v>1.7443</v>
      </c>
      <c r="J119" s="27">
        <v>7.9142999999999999</v>
      </c>
      <c r="K119" s="1091">
        <f t="shared" si="9"/>
        <v>7045.7847000000002</v>
      </c>
      <c r="L119" s="184">
        <f t="shared" si="10"/>
        <v>1.6508603589944764E-3</v>
      </c>
      <c r="M119" s="184">
        <f t="shared" si="13"/>
        <v>0.86558954041205116</v>
      </c>
      <c r="N119" s="1009" t="str">
        <f t="shared" si="11"/>
        <v>C</v>
      </c>
      <c r="O119" s="1011" t="str">
        <f t="shared" si="3"/>
        <v>-</v>
      </c>
      <c r="P119" s="1011">
        <f t="shared" si="15"/>
        <v>0.86558954041205116</v>
      </c>
      <c r="Q119" s="171">
        <f t="shared" si="12"/>
        <v>1</v>
      </c>
      <c r="R119" s="171">
        <f>SUMIF(ORÇAMENTO!$B$6:$B$654,'CURVA ABC'!B119,ORÇAMENTO!$M$6:$M$654)</f>
        <v>7045.7847000000002</v>
      </c>
      <c r="S119" s="171" t="b">
        <f t="shared" si="8"/>
        <v>1</v>
      </c>
      <c r="T119" s="171"/>
      <c r="U119" s="29"/>
      <c r="AX119" s="24"/>
    </row>
    <row r="120" spans="1:50" ht="40.5" customHeight="1">
      <c r="A120" s="254" t="s">
        <v>28</v>
      </c>
      <c r="B120" s="456" t="s">
        <v>685</v>
      </c>
      <c r="C120" s="461" t="s">
        <v>837</v>
      </c>
      <c r="D120" s="872" t="s">
        <v>325</v>
      </c>
      <c r="E120" s="15"/>
      <c r="F120" s="906" t="s">
        <v>126</v>
      </c>
      <c r="G120" s="907">
        <v>62</v>
      </c>
      <c r="H120" s="27">
        <v>87.68</v>
      </c>
      <c r="I120" s="27">
        <v>24.787099999999999</v>
      </c>
      <c r="J120" s="27">
        <v>112.4671</v>
      </c>
      <c r="K120" s="1091">
        <f t="shared" si="9"/>
        <v>6972.9602000000004</v>
      </c>
      <c r="L120" s="184">
        <f t="shared" si="10"/>
        <v>1.6337972375207825E-3</v>
      </c>
      <c r="M120" s="184">
        <f t="shared" si="13"/>
        <v>0.86722333764957193</v>
      </c>
      <c r="N120" s="1009" t="str">
        <f t="shared" si="11"/>
        <v>C</v>
      </c>
      <c r="O120" s="1011" t="str">
        <f t="shared" si="3"/>
        <v>-</v>
      </c>
      <c r="P120" s="1011">
        <f t="shared" si="15"/>
        <v>0.86722333764957193</v>
      </c>
      <c r="Q120" s="171">
        <f t="shared" si="12"/>
        <v>1</v>
      </c>
      <c r="R120" s="171">
        <f>SUMIF(ORÇAMENTO!$B$6:$B$654,'CURVA ABC'!B120,ORÇAMENTO!$M$6:$M$654)</f>
        <v>6972.9602000000004</v>
      </c>
      <c r="S120" s="171" t="b">
        <f t="shared" si="8"/>
        <v>1</v>
      </c>
      <c r="T120" s="171"/>
      <c r="U120" s="29"/>
      <c r="AX120" s="24"/>
    </row>
    <row r="121" spans="1:50" ht="40.5" customHeight="1">
      <c r="A121" s="254" t="s">
        <v>28</v>
      </c>
      <c r="B121" s="456" t="s">
        <v>1108</v>
      </c>
      <c r="C121" s="461" t="s">
        <v>131</v>
      </c>
      <c r="D121" s="872" t="s">
        <v>1109</v>
      </c>
      <c r="E121" s="15"/>
      <c r="F121" s="906" t="s">
        <v>57</v>
      </c>
      <c r="G121" s="907">
        <v>69.05</v>
      </c>
      <c r="H121" s="27">
        <v>77.83</v>
      </c>
      <c r="I121" s="27">
        <v>22.002500000000001</v>
      </c>
      <c r="J121" s="27">
        <v>99.832499999999996</v>
      </c>
      <c r="K121" s="1091">
        <f t="shared" si="9"/>
        <v>6893.4341000000004</v>
      </c>
      <c r="L121" s="184">
        <f t="shared" si="10"/>
        <v>1.6151638997755303E-3</v>
      </c>
      <c r="M121" s="184">
        <f t="shared" si="13"/>
        <v>0.8688385015493475</v>
      </c>
      <c r="N121" s="1009" t="str">
        <f t="shared" si="11"/>
        <v>C</v>
      </c>
      <c r="O121" s="1011" t="str">
        <f t="shared" si="3"/>
        <v>-</v>
      </c>
      <c r="P121" s="1011">
        <f t="shared" si="15"/>
        <v>0.8688385015493475</v>
      </c>
      <c r="Q121" s="171">
        <f t="shared" si="12"/>
        <v>1</v>
      </c>
      <c r="R121" s="171">
        <f>SUMIF(ORÇAMENTO!$B$6:$B$654,'CURVA ABC'!B121,ORÇAMENTO!$M$6:$M$654)</f>
        <v>6893.4341000000004</v>
      </c>
      <c r="S121" s="171" t="b">
        <f t="shared" si="8"/>
        <v>1</v>
      </c>
      <c r="T121" s="171"/>
      <c r="U121" s="29"/>
      <c r="AX121" s="24"/>
    </row>
    <row r="122" spans="1:50" ht="40.5" customHeight="1">
      <c r="A122" s="254" t="s">
        <v>28</v>
      </c>
      <c r="B122" s="456" t="s">
        <v>266</v>
      </c>
      <c r="C122" s="461" t="s">
        <v>837</v>
      </c>
      <c r="D122" s="872" t="s">
        <v>2135</v>
      </c>
      <c r="E122" s="15"/>
      <c r="F122" s="906" t="s">
        <v>55</v>
      </c>
      <c r="G122" s="907">
        <v>98.699999999999989</v>
      </c>
      <c r="H122" s="27">
        <v>53.69</v>
      </c>
      <c r="I122" s="27">
        <v>15.1782</v>
      </c>
      <c r="J122" s="27">
        <v>68.868200000000002</v>
      </c>
      <c r="K122" s="1091">
        <f t="shared" si="9"/>
        <v>6797.2912999999999</v>
      </c>
      <c r="L122" s="184">
        <f t="shared" si="10"/>
        <v>1.5926371913845211E-3</v>
      </c>
      <c r="M122" s="184">
        <f t="shared" si="13"/>
        <v>0.87043113874073197</v>
      </c>
      <c r="N122" s="1009" t="str">
        <f t="shared" si="11"/>
        <v>C</v>
      </c>
      <c r="O122" s="1011" t="str">
        <f t="shared" si="3"/>
        <v>-</v>
      </c>
      <c r="P122" s="1011">
        <f t="shared" si="15"/>
        <v>0.87043113874073197</v>
      </c>
      <c r="Q122" s="171">
        <f t="shared" si="12"/>
        <v>1</v>
      </c>
      <c r="R122" s="171">
        <f>SUMIF(ORÇAMENTO!$B$6:$B$654,'CURVA ABC'!B122,ORÇAMENTO!$M$6:$M$654)</f>
        <v>6797.2913000000008</v>
      </c>
      <c r="S122" s="171" t="b">
        <f t="shared" si="8"/>
        <v>1</v>
      </c>
      <c r="T122" s="171"/>
      <c r="U122" s="29"/>
      <c r="AX122" s="24"/>
    </row>
    <row r="123" spans="1:50" ht="40.5" customHeight="1">
      <c r="A123" s="254" t="s">
        <v>28</v>
      </c>
      <c r="B123" s="456" t="s">
        <v>160</v>
      </c>
      <c r="C123" s="461" t="s">
        <v>837</v>
      </c>
      <c r="D123" s="872" t="s">
        <v>1751</v>
      </c>
      <c r="E123" s="15"/>
      <c r="F123" s="906" t="s">
        <v>53</v>
      </c>
      <c r="G123" s="907">
        <v>334.05</v>
      </c>
      <c r="H123" s="27">
        <v>15.6</v>
      </c>
      <c r="I123" s="27">
        <v>4.4100999999999999</v>
      </c>
      <c r="J123" s="27">
        <v>20.010100000000001</v>
      </c>
      <c r="K123" s="1091">
        <f t="shared" si="9"/>
        <v>6684.3738999999996</v>
      </c>
      <c r="L123" s="184">
        <f t="shared" si="10"/>
        <v>1.5661801156381214E-3</v>
      </c>
      <c r="M123" s="184">
        <f t="shared" si="13"/>
        <v>0.87199731885637011</v>
      </c>
      <c r="N123" s="1009" t="str">
        <f t="shared" si="11"/>
        <v>C</v>
      </c>
      <c r="O123" s="1011" t="str">
        <f t="shared" si="3"/>
        <v>-</v>
      </c>
      <c r="P123" s="1011">
        <f t="shared" si="15"/>
        <v>0.87199731885637011</v>
      </c>
      <c r="Q123" s="171">
        <f t="shared" si="12"/>
        <v>1</v>
      </c>
      <c r="R123" s="171">
        <f>SUMIF(ORÇAMENTO!$B$6:$B$654,'CURVA ABC'!B123,ORÇAMENTO!$M$6:$M$654)</f>
        <v>6684.3739000000005</v>
      </c>
      <c r="S123" s="171" t="b">
        <f t="shared" si="8"/>
        <v>1</v>
      </c>
      <c r="T123" s="171"/>
      <c r="U123" s="29"/>
      <c r="AX123" s="24"/>
    </row>
    <row r="124" spans="1:50" ht="40.5" customHeight="1">
      <c r="A124" s="254" t="s">
        <v>28</v>
      </c>
      <c r="B124" s="456" t="s">
        <v>1724</v>
      </c>
      <c r="C124" s="461" t="s">
        <v>837</v>
      </c>
      <c r="D124" s="872" t="s">
        <v>1722</v>
      </c>
      <c r="E124" s="15"/>
      <c r="F124" s="906" t="s">
        <v>61</v>
      </c>
      <c r="G124" s="907">
        <v>128.03937000000002</v>
      </c>
      <c r="H124" s="27">
        <v>40.54</v>
      </c>
      <c r="I124" s="27">
        <v>11.460699999999999</v>
      </c>
      <c r="J124" s="27">
        <v>52.000700000000002</v>
      </c>
      <c r="K124" s="1091">
        <f t="shared" si="9"/>
        <v>6658.1369000000004</v>
      </c>
      <c r="L124" s="184">
        <f t="shared" si="10"/>
        <v>1.560032663639065E-3</v>
      </c>
      <c r="M124" s="184">
        <f t="shared" si="13"/>
        <v>0.87355735152000913</v>
      </c>
      <c r="N124" s="1009" t="str">
        <f t="shared" si="11"/>
        <v>C</v>
      </c>
      <c r="O124" s="1011" t="str">
        <f t="shared" si="3"/>
        <v>-</v>
      </c>
      <c r="P124" s="1011">
        <f t="shared" si="15"/>
        <v>0.87355735152000913</v>
      </c>
      <c r="Q124" s="171">
        <f t="shared" si="12"/>
        <v>1</v>
      </c>
      <c r="R124" s="171">
        <f>SUMIF(ORÇAMENTO!$B$6:$B$654,'CURVA ABC'!B124,ORÇAMENTO!$M$6:$M$654)</f>
        <v>6658.1369000000004</v>
      </c>
      <c r="S124" s="171" t="b">
        <f t="shared" si="8"/>
        <v>1</v>
      </c>
      <c r="T124" s="171"/>
      <c r="U124" s="29"/>
      <c r="AX124" s="24"/>
    </row>
    <row r="125" spans="1:50" ht="40.5" customHeight="1">
      <c r="A125" s="254" t="s">
        <v>28</v>
      </c>
      <c r="B125" s="456" t="s">
        <v>474</v>
      </c>
      <c r="C125" s="461" t="s">
        <v>837</v>
      </c>
      <c r="D125" s="872" t="s">
        <v>1020</v>
      </c>
      <c r="E125" s="15"/>
      <c r="F125" s="906" t="s">
        <v>126</v>
      </c>
      <c r="G125" s="907">
        <v>127</v>
      </c>
      <c r="H125" s="27">
        <v>40.479999999999997</v>
      </c>
      <c r="I125" s="27">
        <v>11.4437</v>
      </c>
      <c r="J125" s="27">
        <v>51.923699999999997</v>
      </c>
      <c r="K125" s="1091">
        <f t="shared" si="9"/>
        <v>6594.3099000000002</v>
      </c>
      <c r="L125" s="184">
        <f t="shared" si="10"/>
        <v>1.5450776985613582E-3</v>
      </c>
      <c r="M125" s="184">
        <f t="shared" si="13"/>
        <v>0.87510242921857051</v>
      </c>
      <c r="N125" s="1009" t="str">
        <f t="shared" si="11"/>
        <v>C</v>
      </c>
      <c r="O125" s="1011" t="str">
        <f t="shared" si="3"/>
        <v>-</v>
      </c>
      <c r="P125" s="1011">
        <f t="shared" si="15"/>
        <v>0.87510242921857051</v>
      </c>
      <c r="Q125" s="171">
        <f t="shared" si="12"/>
        <v>1</v>
      </c>
      <c r="R125" s="171">
        <f>SUMIF(ORÇAMENTO!$B$6:$B$654,'CURVA ABC'!B125,ORÇAMENTO!$M$6:$M$654)</f>
        <v>6594.3099000000002</v>
      </c>
      <c r="S125" s="171" t="b">
        <f t="shared" si="8"/>
        <v>1</v>
      </c>
      <c r="T125" s="171"/>
      <c r="U125" s="29"/>
      <c r="AX125" s="24"/>
    </row>
    <row r="126" spans="1:50" ht="40.5" customHeight="1">
      <c r="A126" s="254" t="s">
        <v>28</v>
      </c>
      <c r="B126" s="456">
        <v>94792</v>
      </c>
      <c r="C126" s="461" t="s">
        <v>131</v>
      </c>
      <c r="D126" s="872" t="s">
        <v>1231</v>
      </c>
      <c r="E126" s="15"/>
      <c r="F126" s="906" t="s">
        <v>54</v>
      </c>
      <c r="G126" s="907">
        <v>49</v>
      </c>
      <c r="H126" s="27">
        <v>103.18</v>
      </c>
      <c r="I126" s="27">
        <v>29.169</v>
      </c>
      <c r="J126" s="27">
        <v>132.34899999999999</v>
      </c>
      <c r="K126" s="1091">
        <f t="shared" si="9"/>
        <v>6485.1009999999997</v>
      </c>
      <c r="L126" s="184">
        <f t="shared" si="10"/>
        <v>1.5194895417362721E-3</v>
      </c>
      <c r="M126" s="184">
        <f t="shared" si="13"/>
        <v>0.87662191876030682</v>
      </c>
      <c r="N126" s="1009" t="str">
        <f t="shared" si="11"/>
        <v>C</v>
      </c>
      <c r="O126" s="1011" t="str">
        <f t="shared" si="3"/>
        <v>-</v>
      </c>
      <c r="P126" s="1011">
        <f t="shared" si="15"/>
        <v>0.87662191876030682</v>
      </c>
      <c r="Q126" s="171">
        <f t="shared" si="12"/>
        <v>1</v>
      </c>
      <c r="R126" s="171">
        <f>SUMIF(ORÇAMENTO!$B$6:$B$654,'CURVA ABC'!B126,ORÇAMENTO!$M$6:$M$654)</f>
        <v>6485.1009999999997</v>
      </c>
      <c r="S126" s="171" t="b">
        <f t="shared" si="8"/>
        <v>1</v>
      </c>
      <c r="T126" s="171"/>
      <c r="U126" s="29"/>
      <c r="AX126" s="24"/>
    </row>
    <row r="127" spans="1:50" ht="40.5" customHeight="1">
      <c r="A127" s="254" t="s">
        <v>28</v>
      </c>
      <c r="B127" s="456">
        <v>256</v>
      </c>
      <c r="C127" s="461" t="s">
        <v>926</v>
      </c>
      <c r="D127" s="872" t="s">
        <v>927</v>
      </c>
      <c r="E127" s="15"/>
      <c r="F127" s="906" t="s">
        <v>54</v>
      </c>
      <c r="G127" s="907">
        <v>1</v>
      </c>
      <c r="H127" s="27">
        <v>4899.57</v>
      </c>
      <c r="I127" s="27">
        <v>1385.1084000000001</v>
      </c>
      <c r="J127" s="27">
        <v>6284.6783999999998</v>
      </c>
      <c r="K127" s="1091">
        <f t="shared" si="9"/>
        <v>6284.6783999999998</v>
      </c>
      <c r="L127" s="184">
        <f t="shared" si="10"/>
        <v>1.4725295877390109E-3</v>
      </c>
      <c r="M127" s="184">
        <f t="shared" si="13"/>
        <v>0.87809444834804584</v>
      </c>
      <c r="N127" s="1009" t="str">
        <f t="shared" si="11"/>
        <v>C</v>
      </c>
      <c r="O127" s="1011" t="str">
        <f t="shared" si="3"/>
        <v>-</v>
      </c>
      <c r="P127" s="1011">
        <f t="shared" si="15"/>
        <v>0.87809444834804584</v>
      </c>
      <c r="Q127" s="171">
        <f t="shared" si="12"/>
        <v>1</v>
      </c>
      <c r="R127" s="171">
        <f>SUMIF(ORÇAMENTO!$B$6:$B$654,'CURVA ABC'!B127,ORÇAMENTO!$M$6:$M$654)</f>
        <v>6284.6783999999998</v>
      </c>
      <c r="S127" s="171" t="b">
        <f t="shared" si="8"/>
        <v>1</v>
      </c>
      <c r="T127" s="171"/>
      <c r="U127" s="29"/>
      <c r="AX127" s="24"/>
    </row>
    <row r="128" spans="1:50" ht="40.5" customHeight="1">
      <c r="A128" s="254" t="s">
        <v>28</v>
      </c>
      <c r="B128" s="456" t="s">
        <v>203</v>
      </c>
      <c r="C128" s="461" t="s">
        <v>837</v>
      </c>
      <c r="D128" s="872" t="s">
        <v>1398</v>
      </c>
      <c r="E128" s="15"/>
      <c r="F128" s="906" t="s">
        <v>126</v>
      </c>
      <c r="G128" s="907">
        <v>297</v>
      </c>
      <c r="H128" s="27">
        <v>16.47</v>
      </c>
      <c r="I128" s="27">
        <v>4.6561000000000003</v>
      </c>
      <c r="J128" s="27">
        <v>21.126100000000001</v>
      </c>
      <c r="K128" s="1091">
        <f t="shared" si="9"/>
        <v>6274.4516999999996</v>
      </c>
      <c r="L128" s="184">
        <f t="shared" si="10"/>
        <v>1.4701334240252192E-3</v>
      </c>
      <c r="M128" s="184">
        <f t="shared" si="13"/>
        <v>0.87956458177207109</v>
      </c>
      <c r="N128" s="1009" t="str">
        <f t="shared" si="11"/>
        <v>C</v>
      </c>
      <c r="O128" s="1011" t="str">
        <f t="shared" si="3"/>
        <v>-</v>
      </c>
      <c r="P128" s="1011">
        <f t="shared" si="15"/>
        <v>0.87956458177207109</v>
      </c>
      <c r="Q128" s="171">
        <f t="shared" si="12"/>
        <v>1</v>
      </c>
      <c r="R128" s="171">
        <f>SUMIF(ORÇAMENTO!$B$6:$B$654,'CURVA ABC'!B128,ORÇAMENTO!$M$6:$M$654)</f>
        <v>6274.4516999999996</v>
      </c>
      <c r="S128" s="171" t="b">
        <f t="shared" si="8"/>
        <v>1</v>
      </c>
      <c r="T128" s="171"/>
      <c r="U128" s="29"/>
      <c r="AX128" s="24"/>
    </row>
    <row r="129" spans="1:50" ht="40.5" customHeight="1">
      <c r="A129" s="254" t="s">
        <v>28</v>
      </c>
      <c r="B129" s="456">
        <v>92982</v>
      </c>
      <c r="C129" s="461" t="s">
        <v>131</v>
      </c>
      <c r="D129" s="872" t="s">
        <v>1135</v>
      </c>
      <c r="E129" s="15"/>
      <c r="F129" s="906" t="s">
        <v>53</v>
      </c>
      <c r="G129" s="907">
        <v>550</v>
      </c>
      <c r="H129" s="27">
        <v>8.85</v>
      </c>
      <c r="I129" s="27">
        <v>2.5019</v>
      </c>
      <c r="J129" s="27">
        <v>11.351900000000001</v>
      </c>
      <c r="K129" s="1091">
        <f t="shared" si="9"/>
        <v>6243.5450000000001</v>
      </c>
      <c r="L129" s="184">
        <f t="shared" si="10"/>
        <v>1.4628918394424071E-3</v>
      </c>
      <c r="M129" s="184">
        <f t="shared" si="13"/>
        <v>0.88102747361151346</v>
      </c>
      <c r="N129" s="1009" t="str">
        <f t="shared" si="11"/>
        <v>C</v>
      </c>
      <c r="O129" s="1011" t="str">
        <f t="shared" si="3"/>
        <v>-</v>
      </c>
      <c r="P129" s="1011">
        <f t="shared" si="15"/>
        <v>0.88102747361151346</v>
      </c>
      <c r="Q129" s="171">
        <f t="shared" si="12"/>
        <v>1</v>
      </c>
      <c r="R129" s="171">
        <f>SUMIF(ORÇAMENTO!$B$6:$B$654,'CURVA ABC'!B129,ORÇAMENTO!$M$6:$M$654)</f>
        <v>6243.5450000000001</v>
      </c>
      <c r="S129" s="171" t="b">
        <f t="shared" si="8"/>
        <v>1</v>
      </c>
      <c r="T129" s="171"/>
      <c r="U129" s="29"/>
      <c r="AX129" s="24"/>
    </row>
    <row r="130" spans="1:50" ht="40.5" customHeight="1">
      <c r="A130" s="254" t="s">
        <v>28</v>
      </c>
      <c r="B130" s="456" t="s">
        <v>1799</v>
      </c>
      <c r="C130" s="461" t="s">
        <v>837</v>
      </c>
      <c r="D130" s="872" t="s">
        <v>1989</v>
      </c>
      <c r="E130" s="15"/>
      <c r="F130" s="906" t="s">
        <v>126</v>
      </c>
      <c r="G130" s="907">
        <v>590</v>
      </c>
      <c r="H130" s="27">
        <v>8.17</v>
      </c>
      <c r="I130" s="27">
        <v>2.3096999999999999</v>
      </c>
      <c r="J130" s="27">
        <v>10.479699999999999</v>
      </c>
      <c r="K130" s="1091">
        <f t="shared" si="9"/>
        <v>6183.0230000000001</v>
      </c>
      <c r="L130" s="184">
        <f t="shared" si="10"/>
        <v>1.4487112513459437E-3</v>
      </c>
      <c r="M130" s="184">
        <f t="shared" si="13"/>
        <v>0.88247618486285939</v>
      </c>
      <c r="N130" s="1009" t="str">
        <f t="shared" si="11"/>
        <v>C</v>
      </c>
      <c r="O130" s="1011" t="str">
        <f t="shared" si="3"/>
        <v>-</v>
      </c>
      <c r="P130" s="1011">
        <f t="shared" si="15"/>
        <v>0.88247618486285939</v>
      </c>
      <c r="Q130" s="171">
        <f t="shared" si="12"/>
        <v>1</v>
      </c>
      <c r="R130" s="171">
        <f>SUMIF(ORÇAMENTO!$B$6:$B$654,'CURVA ABC'!B130,ORÇAMENTO!$M$6:$M$654)</f>
        <v>6183.0230000000001</v>
      </c>
      <c r="S130" s="171" t="b">
        <f t="shared" si="8"/>
        <v>1</v>
      </c>
      <c r="T130" s="171"/>
      <c r="U130" s="29"/>
      <c r="AX130" s="24"/>
    </row>
    <row r="131" spans="1:50" ht="40.5" customHeight="1">
      <c r="A131" s="254" t="s">
        <v>28</v>
      </c>
      <c r="B131" s="456" t="s">
        <v>689</v>
      </c>
      <c r="C131" s="461" t="s">
        <v>837</v>
      </c>
      <c r="D131" s="872" t="s">
        <v>1631</v>
      </c>
      <c r="E131" s="15"/>
      <c r="F131" s="906" t="s">
        <v>57</v>
      </c>
      <c r="G131" s="907">
        <v>12.395</v>
      </c>
      <c r="H131" s="27">
        <v>385.96</v>
      </c>
      <c r="I131" s="27">
        <v>109.1109</v>
      </c>
      <c r="J131" s="27">
        <v>495.07089999999999</v>
      </c>
      <c r="K131" s="1091">
        <f t="shared" si="9"/>
        <v>6136.4038</v>
      </c>
      <c r="L131" s="184">
        <f t="shared" si="10"/>
        <v>1.4377881544128178E-3</v>
      </c>
      <c r="M131" s="184">
        <f t="shared" si="13"/>
        <v>0.88391397301727226</v>
      </c>
      <c r="N131" s="1009" t="str">
        <f t="shared" si="11"/>
        <v>C</v>
      </c>
      <c r="O131" s="1011" t="str">
        <f t="shared" si="3"/>
        <v>-</v>
      </c>
      <c r="P131" s="1011">
        <f t="shared" si="15"/>
        <v>0.88391397301727226</v>
      </c>
      <c r="Q131" s="171">
        <f t="shared" si="12"/>
        <v>1</v>
      </c>
      <c r="R131" s="171">
        <f>SUMIF(ORÇAMENTO!$B$6:$B$654,'CURVA ABC'!B131,ORÇAMENTO!$M$6:$M$654)</f>
        <v>6136.4038</v>
      </c>
      <c r="S131" s="171" t="b">
        <f t="shared" si="8"/>
        <v>1</v>
      </c>
      <c r="T131" s="171"/>
      <c r="U131" s="29"/>
      <c r="AX131" s="24"/>
    </row>
    <row r="132" spans="1:50" ht="40.5" customHeight="1">
      <c r="A132" s="254" t="s">
        <v>28</v>
      </c>
      <c r="B132" s="456">
        <v>92267</v>
      </c>
      <c r="C132" s="461" t="s">
        <v>131</v>
      </c>
      <c r="D132" s="872" t="s">
        <v>1088</v>
      </c>
      <c r="E132" s="15"/>
      <c r="F132" s="906" t="s">
        <v>57</v>
      </c>
      <c r="G132" s="907">
        <v>146.79220000000001</v>
      </c>
      <c r="H132" s="27">
        <v>32.4</v>
      </c>
      <c r="I132" s="27">
        <v>9.1594999999999995</v>
      </c>
      <c r="J132" s="27">
        <v>41.5595</v>
      </c>
      <c r="K132" s="1091">
        <f t="shared" si="9"/>
        <v>6100.6103999999996</v>
      </c>
      <c r="L132" s="184">
        <f t="shared" si="10"/>
        <v>1.4294015931297808E-3</v>
      </c>
      <c r="M132" s="184">
        <f t="shared" si="13"/>
        <v>0.88534337461040202</v>
      </c>
      <c r="N132" s="1009" t="str">
        <f t="shared" si="11"/>
        <v>C</v>
      </c>
      <c r="O132" s="1011" t="str">
        <f t="shared" si="3"/>
        <v>-</v>
      </c>
      <c r="P132" s="1011">
        <f t="shared" si="15"/>
        <v>0.88534337461040202</v>
      </c>
      <c r="Q132" s="171">
        <f t="shared" si="12"/>
        <v>1</v>
      </c>
      <c r="R132" s="171">
        <f>SUMIF(ORÇAMENTO!$B$6:$B$654,'CURVA ABC'!B132,ORÇAMENTO!$M$6:$M$654)</f>
        <v>6100.6105000000007</v>
      </c>
      <c r="S132" s="171" t="b">
        <f t="shared" ref="S132:S194" si="16">R132=K132</f>
        <v>0</v>
      </c>
      <c r="T132" s="171"/>
      <c r="U132" s="29"/>
      <c r="AX132" s="24"/>
    </row>
    <row r="133" spans="1:50" ht="40.5" customHeight="1">
      <c r="A133" s="254" t="s">
        <v>28</v>
      </c>
      <c r="B133" s="456" t="s">
        <v>163</v>
      </c>
      <c r="C133" s="461" t="s">
        <v>837</v>
      </c>
      <c r="D133" s="872" t="s">
        <v>1313</v>
      </c>
      <c r="E133" s="15"/>
      <c r="F133" s="906" t="s">
        <v>53</v>
      </c>
      <c r="G133" s="907">
        <v>248.27</v>
      </c>
      <c r="H133" s="27">
        <v>18.98</v>
      </c>
      <c r="I133" s="27">
        <v>5.3655999999999997</v>
      </c>
      <c r="J133" s="27">
        <v>24.345600000000001</v>
      </c>
      <c r="K133" s="1091">
        <f t="shared" si="9"/>
        <v>6044.2821000000004</v>
      </c>
      <c r="L133" s="184">
        <f t="shared" si="10"/>
        <v>1.4162036085873994E-3</v>
      </c>
      <c r="M133" s="184">
        <f t="shared" si="13"/>
        <v>0.88675957821898943</v>
      </c>
      <c r="N133" s="1009" t="str">
        <f t="shared" si="11"/>
        <v>C</v>
      </c>
      <c r="O133" s="1011" t="str">
        <f t="shared" si="3"/>
        <v>-</v>
      </c>
      <c r="P133" s="1011">
        <f t="shared" si="15"/>
        <v>0.88675957821898943</v>
      </c>
      <c r="Q133" s="171">
        <f t="shared" si="12"/>
        <v>1</v>
      </c>
      <c r="R133" s="171">
        <f>SUMIF(ORÇAMENTO!$B$6:$B$654,'CURVA ABC'!B133,ORÇAMENTO!$M$6:$M$654)</f>
        <v>6044.2821000000004</v>
      </c>
      <c r="S133" s="171" t="b">
        <f t="shared" si="16"/>
        <v>1</v>
      </c>
      <c r="T133" s="171"/>
      <c r="U133" s="29"/>
      <c r="AX133" s="24"/>
    </row>
    <row r="134" spans="1:50" ht="40.5" customHeight="1">
      <c r="A134" s="254" t="s">
        <v>28</v>
      </c>
      <c r="B134" s="456" t="s">
        <v>143</v>
      </c>
      <c r="C134" s="461" t="s">
        <v>837</v>
      </c>
      <c r="D134" s="872" t="s">
        <v>1304</v>
      </c>
      <c r="E134" s="15"/>
      <c r="F134" s="906" t="s">
        <v>57</v>
      </c>
      <c r="G134" s="907">
        <v>55.468999999999994</v>
      </c>
      <c r="H134" s="27">
        <v>83.94</v>
      </c>
      <c r="I134" s="27">
        <v>23.729800000000001</v>
      </c>
      <c r="J134" s="27">
        <v>107.6698</v>
      </c>
      <c r="K134" s="1091">
        <f t="shared" ref="K134:K197" si="17">ROUND(G134*J134,4)</f>
        <v>5972.3361000000004</v>
      </c>
      <c r="L134" s="184">
        <f t="shared" ref="L134:L197" si="18">IFERROR(K134/$K$497,"")</f>
        <v>1.3993463237787654E-3</v>
      </c>
      <c r="M134" s="184">
        <f t="shared" si="13"/>
        <v>0.88815892454276824</v>
      </c>
      <c r="N134" s="1009" t="str">
        <f t="shared" ref="N134:N197" si="19">IF(M134&lt;=50%,"A",IF(M134&lt;=80%,"B",IF(M134&lt;=100%,"C"," ")))</f>
        <v>C</v>
      </c>
      <c r="O134" s="1011" t="str">
        <f t="shared" si="3"/>
        <v>-</v>
      </c>
      <c r="P134" s="1011">
        <f t="shared" si="15"/>
        <v>0.88815892454276824</v>
      </c>
      <c r="Q134" s="171">
        <f t="shared" ref="Q134:Q197" si="20">IF(B134&gt;0,COUNTIF($B$1:$B$122072,B134),"")</f>
        <v>1</v>
      </c>
      <c r="R134" s="171">
        <f>SUMIF(ORÇAMENTO!$B$6:$B$654,'CURVA ABC'!B134,ORÇAMENTO!$M$6:$M$654)</f>
        <v>5972.3361000000004</v>
      </c>
      <c r="S134" s="171" t="b">
        <f t="shared" si="16"/>
        <v>1</v>
      </c>
      <c r="T134" s="171"/>
      <c r="U134" s="29"/>
      <c r="AX134" s="24"/>
    </row>
    <row r="135" spans="1:50" ht="40.5" customHeight="1">
      <c r="A135" s="254" t="s">
        <v>28</v>
      </c>
      <c r="B135" s="456">
        <v>92365</v>
      </c>
      <c r="C135" s="461" t="s">
        <v>131</v>
      </c>
      <c r="D135" s="872" t="s">
        <v>1180</v>
      </c>
      <c r="E135" s="15"/>
      <c r="F135" s="906" t="s">
        <v>53</v>
      </c>
      <c r="G135" s="907">
        <v>130</v>
      </c>
      <c r="H135" s="27">
        <v>35.69</v>
      </c>
      <c r="I135" s="27">
        <v>10.089600000000001</v>
      </c>
      <c r="J135" s="27">
        <v>45.779600000000002</v>
      </c>
      <c r="K135" s="1091">
        <f t="shared" si="17"/>
        <v>5951.348</v>
      </c>
      <c r="L135" s="184">
        <f t="shared" si="18"/>
        <v>1.3944287136365462E-3</v>
      </c>
      <c r="M135" s="184">
        <f t="shared" ref="M135:M198" si="21">L135+M134</f>
        <v>0.88955335325640483</v>
      </c>
      <c r="N135" s="1009" t="str">
        <f t="shared" si="19"/>
        <v>C</v>
      </c>
      <c r="O135" s="1011" t="str">
        <f t="shared" si="3"/>
        <v>-</v>
      </c>
      <c r="P135" s="1011">
        <f t="shared" si="15"/>
        <v>0.88955335325640483</v>
      </c>
      <c r="Q135" s="171">
        <f t="shared" si="20"/>
        <v>1</v>
      </c>
      <c r="R135" s="171">
        <f>SUMIF(ORÇAMENTO!$B$6:$B$654,'CURVA ABC'!B135,ORÇAMENTO!$M$6:$M$654)</f>
        <v>5951.348</v>
      </c>
      <c r="S135" s="171" t="b">
        <f t="shared" si="16"/>
        <v>1</v>
      </c>
      <c r="T135" s="171"/>
      <c r="U135" s="29"/>
      <c r="AX135" s="24"/>
    </row>
    <row r="136" spans="1:50" ht="40.5" customHeight="1">
      <c r="A136" s="254" t="s">
        <v>28</v>
      </c>
      <c r="B136" s="456" t="s">
        <v>832</v>
      </c>
      <c r="C136" s="461" t="s">
        <v>837</v>
      </c>
      <c r="D136" s="872" t="s">
        <v>1294</v>
      </c>
      <c r="E136" s="15"/>
      <c r="F136" s="906" t="s">
        <v>57</v>
      </c>
      <c r="G136" s="907">
        <v>4730.0200000000004</v>
      </c>
      <c r="H136" s="27">
        <v>0.97</v>
      </c>
      <c r="I136" s="27">
        <v>0.2742</v>
      </c>
      <c r="J136" s="27">
        <v>1.2442</v>
      </c>
      <c r="K136" s="1091">
        <f t="shared" si="17"/>
        <v>5885.0909000000001</v>
      </c>
      <c r="L136" s="184">
        <f t="shared" si="18"/>
        <v>1.3789043647457928E-3</v>
      </c>
      <c r="M136" s="184">
        <f t="shared" si="21"/>
        <v>0.89093225762115058</v>
      </c>
      <c r="N136" s="1009" t="str">
        <f t="shared" si="19"/>
        <v>C</v>
      </c>
      <c r="O136" s="1011" t="str">
        <f t="shared" si="3"/>
        <v>-</v>
      </c>
      <c r="P136" s="1011">
        <f t="shared" si="15"/>
        <v>0.89093225762115058</v>
      </c>
      <c r="Q136" s="171">
        <f t="shared" si="20"/>
        <v>1</v>
      </c>
      <c r="R136" s="171">
        <f>SUMIF(ORÇAMENTO!$B$6:$B$654,'CURVA ABC'!B136,ORÇAMENTO!$M$6:$M$654)</f>
        <v>5885.0909000000001</v>
      </c>
      <c r="S136" s="171" t="b">
        <f t="shared" si="16"/>
        <v>1</v>
      </c>
      <c r="T136" s="171"/>
      <c r="U136" s="29"/>
      <c r="AX136" s="24"/>
    </row>
    <row r="137" spans="1:50" ht="40.5" customHeight="1">
      <c r="A137" s="254" t="s">
        <v>29</v>
      </c>
      <c r="B137" s="197">
        <v>96385</v>
      </c>
      <c r="C137" s="461" t="s">
        <v>131</v>
      </c>
      <c r="D137" s="872" t="s">
        <v>1245</v>
      </c>
      <c r="E137" s="15"/>
      <c r="F137" s="906" t="s">
        <v>61</v>
      </c>
      <c r="G137" s="907">
        <v>946.00400000000025</v>
      </c>
      <c r="H137" s="27">
        <v>4.82</v>
      </c>
      <c r="I137" s="27">
        <v>1.3626</v>
      </c>
      <c r="J137" s="27">
        <v>6.1825999999999999</v>
      </c>
      <c r="K137" s="1091">
        <f t="shared" si="17"/>
        <v>5848.7642999999998</v>
      </c>
      <c r="L137" s="184">
        <f t="shared" si="18"/>
        <v>1.3703928722051464E-3</v>
      </c>
      <c r="M137" s="184">
        <f t="shared" si="21"/>
        <v>0.89230265049335578</v>
      </c>
      <c r="N137" s="1009" t="str">
        <f t="shared" si="19"/>
        <v>C</v>
      </c>
      <c r="O137" s="1011" t="str">
        <f t="shared" si="3"/>
        <v>-</v>
      </c>
      <c r="P137" s="1011">
        <f t="shared" si="15"/>
        <v>0.89230265049335578</v>
      </c>
      <c r="Q137" s="171">
        <f t="shared" si="20"/>
        <v>1</v>
      </c>
      <c r="R137" s="171">
        <f>SUMIF(ORÇAMENTO!$B$6:$B$654,'CURVA ABC'!B137,ORÇAMENTO!$M$6:$M$654)</f>
        <v>5848.7642999999998</v>
      </c>
      <c r="S137" s="171" t="b">
        <f t="shared" si="16"/>
        <v>1</v>
      </c>
      <c r="T137" s="171"/>
      <c r="U137" s="29"/>
      <c r="AX137" s="24"/>
    </row>
    <row r="138" spans="1:50" ht="40.5" customHeight="1">
      <c r="A138" s="254" t="s">
        <v>28</v>
      </c>
      <c r="B138" s="456" t="s">
        <v>2569</v>
      </c>
      <c r="C138" s="461" t="s">
        <v>837</v>
      </c>
      <c r="D138" s="872" t="s">
        <v>2637</v>
      </c>
      <c r="E138" s="15"/>
      <c r="F138" s="906" t="s">
        <v>126</v>
      </c>
      <c r="G138" s="907">
        <v>1</v>
      </c>
      <c r="H138" s="27">
        <v>4434.84</v>
      </c>
      <c r="I138" s="27">
        <v>1253.7293</v>
      </c>
      <c r="J138" s="27">
        <v>5688.5693000000001</v>
      </c>
      <c r="K138" s="1091">
        <f t="shared" si="17"/>
        <v>5688.5693000000001</v>
      </c>
      <c r="L138" s="184">
        <f t="shared" si="18"/>
        <v>1.3328584333215513E-3</v>
      </c>
      <c r="M138" s="184">
        <f t="shared" si="21"/>
        <v>0.89363550892667731</v>
      </c>
      <c r="N138" s="1009" t="str">
        <f t="shared" si="19"/>
        <v>C</v>
      </c>
      <c r="O138" s="1011" t="str">
        <f t="shared" si="3"/>
        <v>-</v>
      </c>
      <c r="P138" s="1011">
        <f t="shared" si="15"/>
        <v>0.89363550892667731</v>
      </c>
      <c r="Q138" s="171">
        <f t="shared" si="20"/>
        <v>1</v>
      </c>
      <c r="R138" s="171">
        <f>SUMIF(ORÇAMENTO!$B$6:$B$654,'CURVA ABC'!B138,ORÇAMENTO!$M$6:$M$654)</f>
        <v>5688.5693000000001</v>
      </c>
      <c r="S138" s="171" t="b">
        <f t="shared" si="16"/>
        <v>1</v>
      </c>
      <c r="T138" s="171"/>
      <c r="U138" s="29"/>
      <c r="AX138" s="24"/>
    </row>
    <row r="139" spans="1:50" ht="40.5" customHeight="1">
      <c r="A139" s="254" t="s">
        <v>28</v>
      </c>
      <c r="B139" s="456" t="s">
        <v>453</v>
      </c>
      <c r="C139" s="461" t="s">
        <v>837</v>
      </c>
      <c r="D139" s="872" t="s">
        <v>1405</v>
      </c>
      <c r="E139" s="15"/>
      <c r="F139" s="906" t="s">
        <v>126</v>
      </c>
      <c r="G139" s="907">
        <v>8</v>
      </c>
      <c r="H139" s="27">
        <v>542.32000000000005</v>
      </c>
      <c r="I139" s="27">
        <v>153.31389999999999</v>
      </c>
      <c r="J139" s="27">
        <v>695.63390000000004</v>
      </c>
      <c r="K139" s="1091">
        <f t="shared" si="17"/>
        <v>5565.0712000000003</v>
      </c>
      <c r="L139" s="184">
        <f t="shared" si="18"/>
        <v>1.3039222500031574E-3</v>
      </c>
      <c r="M139" s="184">
        <f t="shared" si="21"/>
        <v>0.89493943117668051</v>
      </c>
      <c r="N139" s="1009" t="str">
        <f t="shared" si="19"/>
        <v>C</v>
      </c>
      <c r="O139" s="1011" t="str">
        <f t="shared" si="3"/>
        <v>-</v>
      </c>
      <c r="P139" s="1011">
        <f t="shared" si="15"/>
        <v>0.89493943117668051</v>
      </c>
      <c r="Q139" s="171">
        <f t="shared" si="20"/>
        <v>1</v>
      </c>
      <c r="R139" s="171">
        <f>SUMIF(ORÇAMENTO!$B$6:$B$654,'CURVA ABC'!B139,ORÇAMENTO!$M$6:$M$654)</f>
        <v>5565.0712000000003</v>
      </c>
      <c r="S139" s="171" t="b">
        <f t="shared" si="16"/>
        <v>1</v>
      </c>
      <c r="T139" s="171"/>
      <c r="U139" s="29"/>
      <c r="AX139" s="24"/>
    </row>
    <row r="140" spans="1:50" ht="40.5" customHeight="1">
      <c r="A140" s="254" t="s">
        <v>28</v>
      </c>
      <c r="B140" s="456">
        <v>92004</v>
      </c>
      <c r="C140" s="461" t="s">
        <v>131</v>
      </c>
      <c r="D140" s="872" t="s">
        <v>1161</v>
      </c>
      <c r="E140" s="15"/>
      <c r="F140" s="906" t="s">
        <v>54</v>
      </c>
      <c r="G140" s="907">
        <v>112</v>
      </c>
      <c r="H140" s="27">
        <v>38.61</v>
      </c>
      <c r="I140" s="27">
        <v>10.914999999999999</v>
      </c>
      <c r="J140" s="27">
        <v>49.524999999999999</v>
      </c>
      <c r="K140" s="1091">
        <f t="shared" si="17"/>
        <v>5546.8</v>
      </c>
      <c r="L140" s="184">
        <f t="shared" si="18"/>
        <v>1.2996412222574104E-3</v>
      </c>
      <c r="M140" s="184">
        <f t="shared" si="21"/>
        <v>0.89623907239893796</v>
      </c>
      <c r="N140" s="1009" t="str">
        <f t="shared" si="19"/>
        <v>C</v>
      </c>
      <c r="O140" s="1011" t="str">
        <f t="shared" si="3"/>
        <v>-</v>
      </c>
      <c r="P140" s="1011">
        <f t="shared" si="15"/>
        <v>0.89623907239893796</v>
      </c>
      <c r="Q140" s="171">
        <f t="shared" si="20"/>
        <v>1</v>
      </c>
      <c r="R140" s="171">
        <f>SUMIF(ORÇAMENTO!$B$6:$B$654,'CURVA ABC'!B140,ORÇAMENTO!$M$6:$M$654)</f>
        <v>5546.8</v>
      </c>
      <c r="S140" s="171" t="b">
        <f t="shared" si="16"/>
        <v>1</v>
      </c>
      <c r="T140" s="171"/>
      <c r="U140" s="29"/>
      <c r="AX140" s="24"/>
    </row>
    <row r="141" spans="1:50" ht="40.5" customHeight="1">
      <c r="A141" s="254" t="s">
        <v>28</v>
      </c>
      <c r="B141" s="456" t="s">
        <v>444</v>
      </c>
      <c r="C141" s="461" t="s">
        <v>837</v>
      </c>
      <c r="D141" s="872" t="s">
        <v>1387</v>
      </c>
      <c r="E141" s="15"/>
      <c r="F141" s="906" t="s">
        <v>126</v>
      </c>
      <c r="G141" s="907">
        <v>11</v>
      </c>
      <c r="H141" s="27">
        <v>389.47</v>
      </c>
      <c r="I141" s="27">
        <v>110.1032</v>
      </c>
      <c r="J141" s="27">
        <v>499.57319999999999</v>
      </c>
      <c r="K141" s="1091">
        <f t="shared" si="17"/>
        <v>5495.3051999999998</v>
      </c>
      <c r="L141" s="184">
        <f t="shared" si="18"/>
        <v>1.2875757494060544E-3</v>
      </c>
      <c r="M141" s="184">
        <f t="shared" si="21"/>
        <v>0.89752664814834404</v>
      </c>
      <c r="N141" s="1009" t="str">
        <f t="shared" si="19"/>
        <v>C</v>
      </c>
      <c r="O141" s="1011" t="str">
        <f t="shared" si="3"/>
        <v>-</v>
      </c>
      <c r="P141" s="1011">
        <f t="shared" si="15"/>
        <v>0.89752664814834404</v>
      </c>
      <c r="Q141" s="171">
        <f t="shared" si="20"/>
        <v>1</v>
      </c>
      <c r="R141" s="171">
        <f>SUMIF(ORÇAMENTO!$B$6:$B$654,'CURVA ABC'!B141,ORÇAMENTO!$M$6:$M$654)</f>
        <v>5495.3051999999998</v>
      </c>
      <c r="S141" s="171" t="b">
        <f t="shared" si="16"/>
        <v>1</v>
      </c>
      <c r="T141" s="171"/>
      <c r="U141" s="29"/>
      <c r="AX141" s="24"/>
    </row>
    <row r="142" spans="1:50" ht="40.5" customHeight="1">
      <c r="A142" s="254" t="s">
        <v>28</v>
      </c>
      <c r="B142" s="456" t="s">
        <v>193</v>
      </c>
      <c r="C142" s="461" t="s">
        <v>837</v>
      </c>
      <c r="D142" s="872" t="s">
        <v>1889</v>
      </c>
      <c r="E142" s="15"/>
      <c r="F142" s="906" t="s">
        <v>126</v>
      </c>
      <c r="G142" s="907">
        <v>1200</v>
      </c>
      <c r="H142" s="27">
        <v>3.55</v>
      </c>
      <c r="I142" s="27">
        <v>1.0036</v>
      </c>
      <c r="J142" s="27">
        <v>4.5536000000000003</v>
      </c>
      <c r="K142" s="1091">
        <f t="shared" si="17"/>
        <v>5464.32</v>
      </c>
      <c r="L142" s="184">
        <f t="shared" si="18"/>
        <v>1.2803157719055334E-3</v>
      </c>
      <c r="M142" s="184">
        <f t="shared" si="21"/>
        <v>0.89880696392024961</v>
      </c>
      <c r="N142" s="1009" t="str">
        <f t="shared" si="19"/>
        <v>C</v>
      </c>
      <c r="O142" s="1011" t="str">
        <f t="shared" si="3"/>
        <v>-</v>
      </c>
      <c r="P142" s="1011">
        <f t="shared" ref="P142:P149" si="22">IF(M142&lt;=50%,"-",IF(M142&lt;=80%,"-",IF(M142&lt;=100%,M142," ")))</f>
        <v>0.89880696392024961</v>
      </c>
      <c r="Q142" s="171">
        <f t="shared" si="20"/>
        <v>1</v>
      </c>
      <c r="R142" s="171">
        <f>SUMIF(ORÇAMENTO!$B$6:$B$654,'CURVA ABC'!B142,ORÇAMENTO!$M$6:$M$654)</f>
        <v>5464.32</v>
      </c>
      <c r="S142" s="171" t="b">
        <f t="shared" si="16"/>
        <v>1</v>
      </c>
      <c r="T142" s="171"/>
      <c r="U142" s="29"/>
      <c r="AX142" s="24"/>
    </row>
    <row r="143" spans="1:50" ht="40.5" customHeight="1">
      <c r="A143" s="254" t="s">
        <v>28</v>
      </c>
      <c r="B143" s="456" t="s">
        <v>692</v>
      </c>
      <c r="C143" s="461" t="s">
        <v>837</v>
      </c>
      <c r="D143" s="872" t="s">
        <v>1589</v>
      </c>
      <c r="E143" s="15"/>
      <c r="F143" s="906" t="s">
        <v>57</v>
      </c>
      <c r="G143" s="907">
        <v>9.7199999999999989</v>
      </c>
      <c r="H143" s="27">
        <v>437.36</v>
      </c>
      <c r="I143" s="27">
        <v>123.6417</v>
      </c>
      <c r="J143" s="27">
        <v>561.00170000000003</v>
      </c>
      <c r="K143" s="1091">
        <f t="shared" si="17"/>
        <v>5452.9364999999998</v>
      </c>
      <c r="L143" s="184">
        <f t="shared" si="18"/>
        <v>1.2776485645330721E-3</v>
      </c>
      <c r="M143" s="184">
        <f t="shared" si="21"/>
        <v>0.90008461248478266</v>
      </c>
      <c r="N143" s="1009" t="str">
        <f t="shared" si="19"/>
        <v>C</v>
      </c>
      <c r="O143" s="1011" t="str">
        <f t="shared" si="3"/>
        <v>-</v>
      </c>
      <c r="P143" s="1011">
        <f t="shared" si="22"/>
        <v>0.90008461248478266</v>
      </c>
      <c r="Q143" s="171">
        <f t="shared" si="20"/>
        <v>1</v>
      </c>
      <c r="R143" s="171">
        <f>SUMIF(ORÇAMENTO!$B$6:$B$654,'CURVA ABC'!B143,ORÇAMENTO!$M$6:$M$654)</f>
        <v>5452.9364999999998</v>
      </c>
      <c r="S143" s="171" t="b">
        <f t="shared" si="16"/>
        <v>1</v>
      </c>
      <c r="T143" s="171"/>
      <c r="U143" s="29"/>
      <c r="AX143" s="24"/>
    </row>
    <row r="144" spans="1:50" ht="40.5" customHeight="1">
      <c r="A144" s="254" t="s">
        <v>28</v>
      </c>
      <c r="B144" s="456" t="s">
        <v>700</v>
      </c>
      <c r="C144" s="461" t="s">
        <v>837</v>
      </c>
      <c r="D144" s="872" t="s">
        <v>1643</v>
      </c>
      <c r="E144" s="15"/>
      <c r="F144" s="906" t="s">
        <v>126</v>
      </c>
      <c r="G144" s="907">
        <v>3</v>
      </c>
      <c r="H144" s="27">
        <v>1403.46</v>
      </c>
      <c r="I144" s="27">
        <v>396.75810000000001</v>
      </c>
      <c r="J144" s="27">
        <v>1800.2181</v>
      </c>
      <c r="K144" s="1091">
        <f t="shared" si="17"/>
        <v>5400.6543000000001</v>
      </c>
      <c r="L144" s="184">
        <f t="shared" si="18"/>
        <v>1.2653986001733863E-3</v>
      </c>
      <c r="M144" s="184">
        <f t="shared" si="21"/>
        <v>0.90135001108495605</v>
      </c>
      <c r="N144" s="1009" t="str">
        <f t="shared" si="19"/>
        <v>C</v>
      </c>
      <c r="O144" s="1011" t="str">
        <f t="shared" si="3"/>
        <v>-</v>
      </c>
      <c r="P144" s="1011">
        <f t="shared" si="22"/>
        <v>0.90135001108495605</v>
      </c>
      <c r="Q144" s="171">
        <f t="shared" si="20"/>
        <v>1</v>
      </c>
      <c r="R144" s="171">
        <f>SUMIF(ORÇAMENTO!$B$6:$B$654,'CURVA ABC'!B144,ORÇAMENTO!$M$6:$M$654)</f>
        <v>5400.6543000000001</v>
      </c>
      <c r="S144" s="171" t="b">
        <f t="shared" si="16"/>
        <v>1</v>
      </c>
      <c r="T144" s="171"/>
      <c r="U144" s="29"/>
      <c r="AX144" s="24"/>
    </row>
    <row r="145" spans="1:50" ht="40.5" customHeight="1">
      <c r="A145" s="254" t="s">
        <v>28</v>
      </c>
      <c r="B145" s="456" t="s">
        <v>1964</v>
      </c>
      <c r="C145" s="461" t="s">
        <v>837</v>
      </c>
      <c r="D145" s="872" t="s">
        <v>1991</v>
      </c>
      <c r="E145" s="15"/>
      <c r="F145" s="906" t="s">
        <v>126</v>
      </c>
      <c r="G145" s="907">
        <v>2</v>
      </c>
      <c r="H145" s="27">
        <v>2090.4299999999998</v>
      </c>
      <c r="I145" s="27">
        <v>590.96460000000002</v>
      </c>
      <c r="J145" s="27">
        <v>2681.3946000000001</v>
      </c>
      <c r="K145" s="1091">
        <f t="shared" si="17"/>
        <v>5362.7892000000002</v>
      </c>
      <c r="L145" s="184">
        <f t="shared" si="18"/>
        <v>1.2565266298761159E-3</v>
      </c>
      <c r="M145" s="184">
        <f t="shared" si="21"/>
        <v>0.90260653771483212</v>
      </c>
      <c r="N145" s="1009" t="str">
        <f t="shared" si="19"/>
        <v>C</v>
      </c>
      <c r="O145" s="1011" t="str">
        <f t="shared" si="3"/>
        <v>-</v>
      </c>
      <c r="P145" s="1011">
        <f t="shared" si="22"/>
        <v>0.90260653771483212</v>
      </c>
      <c r="Q145" s="171">
        <f t="shared" si="20"/>
        <v>1</v>
      </c>
      <c r="R145" s="171">
        <f>SUMIF(ORÇAMENTO!$B$6:$B$654,'CURVA ABC'!B145,ORÇAMENTO!$M$6:$M$654)</f>
        <v>5362.7892000000002</v>
      </c>
      <c r="S145" s="171" t="b">
        <f t="shared" si="16"/>
        <v>1</v>
      </c>
      <c r="T145" s="171"/>
      <c r="U145" s="29"/>
      <c r="AX145" s="24"/>
    </row>
    <row r="146" spans="1:50" ht="48" customHeight="1">
      <c r="A146" s="254" t="s">
        <v>28</v>
      </c>
      <c r="B146" s="456" t="s">
        <v>829</v>
      </c>
      <c r="C146" s="461" t="s">
        <v>837</v>
      </c>
      <c r="D146" s="872" t="s">
        <v>1298</v>
      </c>
      <c r="E146" s="15"/>
      <c r="F146" s="906" t="s">
        <v>57</v>
      </c>
      <c r="G146" s="907">
        <v>217.3006</v>
      </c>
      <c r="H146" s="27">
        <v>18.57</v>
      </c>
      <c r="I146" s="27">
        <v>5.2496999999999998</v>
      </c>
      <c r="J146" s="27">
        <v>23.819700000000001</v>
      </c>
      <c r="K146" s="1091">
        <f t="shared" si="17"/>
        <v>5176.0351000000001</v>
      </c>
      <c r="L146" s="184">
        <f t="shared" si="18"/>
        <v>1.2127692694546869E-3</v>
      </c>
      <c r="M146" s="184">
        <f t="shared" si="21"/>
        <v>0.90381930698428681</v>
      </c>
      <c r="N146" s="1009" t="str">
        <f t="shared" si="19"/>
        <v>C</v>
      </c>
      <c r="O146" s="1011" t="str">
        <f t="shared" si="3"/>
        <v>-</v>
      </c>
      <c r="P146" s="1011">
        <f t="shared" si="22"/>
        <v>0.90381930698428681</v>
      </c>
      <c r="Q146" s="171">
        <f t="shared" si="20"/>
        <v>1</v>
      </c>
      <c r="R146" s="171">
        <f>SUMIF(ORÇAMENTO!$B$6:$B$654,'CURVA ABC'!B146,ORÇAMENTO!$M$6:$M$654)</f>
        <v>5176.0351000000001</v>
      </c>
      <c r="S146" s="171" t="b">
        <f t="shared" si="16"/>
        <v>1</v>
      </c>
      <c r="T146" s="171"/>
      <c r="U146" s="29"/>
      <c r="AX146" s="24"/>
    </row>
    <row r="147" spans="1:50" ht="52.5" customHeight="1">
      <c r="A147" s="254" t="s">
        <v>28</v>
      </c>
      <c r="B147" s="456">
        <v>72283</v>
      </c>
      <c r="C147" s="461" t="s">
        <v>131</v>
      </c>
      <c r="D147" s="872" t="s">
        <v>1174</v>
      </c>
      <c r="E147" s="15"/>
      <c r="F147" s="906" t="s">
        <v>54</v>
      </c>
      <c r="G147" s="907">
        <v>4</v>
      </c>
      <c r="H147" s="27">
        <v>1001.09</v>
      </c>
      <c r="I147" s="27">
        <v>283.00810000000001</v>
      </c>
      <c r="J147" s="27">
        <v>1284.0980999999999</v>
      </c>
      <c r="K147" s="1091">
        <f t="shared" si="17"/>
        <v>5136.3923999999997</v>
      </c>
      <c r="L147" s="184">
        <f t="shared" si="18"/>
        <v>1.2034807991508029E-3</v>
      </c>
      <c r="M147" s="184">
        <f t="shared" si="21"/>
        <v>0.90502278778343759</v>
      </c>
      <c r="N147" s="1009" t="str">
        <f t="shared" si="19"/>
        <v>C</v>
      </c>
      <c r="O147" s="1011" t="str">
        <f t="shared" si="3"/>
        <v>-</v>
      </c>
      <c r="P147" s="1011">
        <f t="shared" si="22"/>
        <v>0.90502278778343759</v>
      </c>
      <c r="Q147" s="171">
        <f t="shared" si="20"/>
        <v>1</v>
      </c>
      <c r="R147" s="171">
        <f>SUMIF(ORÇAMENTO!$B$6:$B$654,'CURVA ABC'!B147,ORÇAMENTO!$M$6:$M$654)</f>
        <v>5136.3923999999997</v>
      </c>
      <c r="S147" s="171" t="b">
        <f t="shared" si="16"/>
        <v>1</v>
      </c>
      <c r="T147" s="171"/>
      <c r="U147" s="29"/>
      <c r="AX147" s="24"/>
    </row>
    <row r="148" spans="1:50" ht="48" customHeight="1">
      <c r="A148" s="254" t="s">
        <v>28</v>
      </c>
      <c r="B148" s="456" t="s">
        <v>695</v>
      </c>
      <c r="C148" s="461" t="s">
        <v>837</v>
      </c>
      <c r="D148" s="872" t="s">
        <v>1745</v>
      </c>
      <c r="E148" s="15"/>
      <c r="F148" s="906" t="s">
        <v>126</v>
      </c>
      <c r="G148" s="907">
        <v>2</v>
      </c>
      <c r="H148" s="27">
        <v>1974.04</v>
      </c>
      <c r="I148" s="27">
        <v>558.06110000000001</v>
      </c>
      <c r="J148" s="27">
        <v>2532.1010999999999</v>
      </c>
      <c r="K148" s="1091">
        <f t="shared" si="17"/>
        <v>5064.2021999999997</v>
      </c>
      <c r="L148" s="184">
        <f t="shared" si="18"/>
        <v>1.1865662971382899E-3</v>
      </c>
      <c r="M148" s="184">
        <f t="shared" si="21"/>
        <v>0.9062093540805759</v>
      </c>
      <c r="N148" s="1009" t="str">
        <f t="shared" si="19"/>
        <v>C</v>
      </c>
      <c r="O148" s="1011" t="str">
        <f t="shared" ref="O148:O289" si="23">IF(M148&lt;=50%,"-",IF(M148&lt;=80%,M148,IF(M148&lt;=100%,"-"," ")))</f>
        <v>-</v>
      </c>
      <c r="P148" s="1011">
        <f t="shared" si="22"/>
        <v>0.9062093540805759</v>
      </c>
      <c r="Q148" s="171">
        <f t="shared" si="20"/>
        <v>1</v>
      </c>
      <c r="R148" s="171">
        <f>SUMIF(ORÇAMENTO!$B$6:$B$654,'CURVA ABC'!B148,ORÇAMENTO!$M$6:$M$654)</f>
        <v>5064.2021999999997</v>
      </c>
      <c r="S148" s="171" t="b">
        <f t="shared" si="16"/>
        <v>1</v>
      </c>
      <c r="T148" s="171"/>
      <c r="U148" s="38">
        <f>G148/2</f>
        <v>1</v>
      </c>
      <c r="V148" s="29" t="s">
        <v>870</v>
      </c>
      <c r="AX148" s="24"/>
    </row>
    <row r="149" spans="1:50" ht="31.5" customHeight="1">
      <c r="A149" s="254" t="s">
        <v>28</v>
      </c>
      <c r="B149" s="197">
        <v>95241</v>
      </c>
      <c r="C149" s="461" t="s">
        <v>131</v>
      </c>
      <c r="D149" s="872" t="s">
        <v>1087</v>
      </c>
      <c r="E149" s="15"/>
      <c r="F149" s="906" t="s">
        <v>57</v>
      </c>
      <c r="G149" s="907">
        <v>201.17349999999999</v>
      </c>
      <c r="H149" s="27">
        <v>19.420000000000002</v>
      </c>
      <c r="I149" s="27">
        <v>5.49</v>
      </c>
      <c r="J149" s="27">
        <v>24.91</v>
      </c>
      <c r="K149" s="1091">
        <f t="shared" si="17"/>
        <v>5011.2318999999998</v>
      </c>
      <c r="L149" s="184">
        <f t="shared" si="18"/>
        <v>1.1741551077254137E-3</v>
      </c>
      <c r="M149" s="184">
        <f t="shared" si="21"/>
        <v>0.90738350918830135</v>
      </c>
      <c r="N149" s="1009" t="str">
        <f t="shared" si="19"/>
        <v>C</v>
      </c>
      <c r="O149" s="1011" t="str">
        <f t="shared" si="23"/>
        <v>-</v>
      </c>
      <c r="P149" s="1011">
        <f t="shared" si="22"/>
        <v>0.90738350918830135</v>
      </c>
      <c r="Q149" s="171">
        <f t="shared" si="20"/>
        <v>1</v>
      </c>
      <c r="R149" s="171">
        <f>SUMIF(ORÇAMENTO!$B$6:$B$654,'CURVA ABC'!B149,ORÇAMENTO!$M$6:$M$654)</f>
        <v>5011.2319000000007</v>
      </c>
      <c r="S149" s="171" t="b">
        <f t="shared" si="16"/>
        <v>1</v>
      </c>
      <c r="T149" s="171"/>
      <c r="U149" s="29"/>
      <c r="V149" s="4" t="s">
        <v>873</v>
      </c>
      <c r="AX149" s="24"/>
    </row>
    <row r="150" spans="1:50" ht="48" customHeight="1">
      <c r="A150" s="254" t="s">
        <v>28</v>
      </c>
      <c r="B150" s="456">
        <v>92998</v>
      </c>
      <c r="C150" s="461" t="s">
        <v>131</v>
      </c>
      <c r="D150" s="872" t="s">
        <v>1140</v>
      </c>
      <c r="E150" s="15"/>
      <c r="F150" s="906" t="s">
        <v>53</v>
      </c>
      <c r="G150" s="907">
        <v>40</v>
      </c>
      <c r="H150" s="27">
        <v>97.56</v>
      </c>
      <c r="I150" s="27">
        <v>27.580200000000001</v>
      </c>
      <c r="J150" s="27">
        <v>125.14019999999999</v>
      </c>
      <c r="K150" s="1091">
        <f t="shared" si="17"/>
        <v>5005.6080000000002</v>
      </c>
      <c r="L150" s="184">
        <f t="shared" si="18"/>
        <v>1.1728374016120053E-3</v>
      </c>
      <c r="M150" s="184">
        <f t="shared" si="21"/>
        <v>0.90855634658991336</v>
      </c>
      <c r="N150" s="1009" t="str">
        <f t="shared" si="19"/>
        <v>C</v>
      </c>
      <c r="O150" s="1011" t="str">
        <f t="shared" si="23"/>
        <v>-</v>
      </c>
      <c r="P150" s="1011">
        <f>IF(M150&lt;=50%,"-",IF(M150&lt;=80%,"-",IF(M150&lt;=100%,M150," ")))</f>
        <v>0.90855634658991336</v>
      </c>
      <c r="Q150" s="171">
        <f t="shared" si="20"/>
        <v>1</v>
      </c>
      <c r="R150" s="171">
        <f>SUMIF(ORÇAMENTO!$B$6:$B$654,'CURVA ABC'!B150,ORÇAMENTO!$M$6:$M$654)</f>
        <v>5005.6080000000002</v>
      </c>
      <c r="S150" s="171" t="b">
        <f t="shared" si="16"/>
        <v>1</v>
      </c>
      <c r="T150" s="171"/>
      <c r="U150" s="38">
        <f>G150/2</f>
        <v>20</v>
      </c>
      <c r="V150" s="29" t="s">
        <v>871</v>
      </c>
      <c r="AX150" s="24"/>
    </row>
    <row r="151" spans="1:50" ht="40.5" customHeight="1">
      <c r="A151" s="254" t="s">
        <v>28</v>
      </c>
      <c r="B151" s="456" t="s">
        <v>1283</v>
      </c>
      <c r="C151" s="461" t="s">
        <v>131</v>
      </c>
      <c r="D151" s="872" t="s">
        <v>99</v>
      </c>
      <c r="E151" s="15"/>
      <c r="F151" s="906" t="s">
        <v>54</v>
      </c>
      <c r="G151" s="907">
        <v>34</v>
      </c>
      <c r="H151" s="27">
        <v>111.72</v>
      </c>
      <c r="I151" s="27">
        <v>31.583200000000001</v>
      </c>
      <c r="J151" s="27">
        <v>143.3032</v>
      </c>
      <c r="K151" s="1091">
        <f t="shared" si="17"/>
        <v>4872.3087999999998</v>
      </c>
      <c r="L151" s="184">
        <f t="shared" si="18"/>
        <v>1.1416047746534103E-3</v>
      </c>
      <c r="M151" s="184">
        <f t="shared" si="21"/>
        <v>0.90969795136456677</v>
      </c>
      <c r="N151" s="1009" t="str">
        <f t="shared" si="19"/>
        <v>C</v>
      </c>
      <c r="O151" s="1011" t="str">
        <f t="shared" si="23"/>
        <v>-</v>
      </c>
      <c r="P151" s="1011">
        <f t="shared" ref="P151:P213" si="24">IF(M151&lt;=50%,"-",IF(M151&lt;=80%,"-",IF(M151&lt;=100%,M151," ")))</f>
        <v>0.90969795136456677</v>
      </c>
      <c r="Q151" s="171">
        <f t="shared" si="20"/>
        <v>1</v>
      </c>
      <c r="R151" s="171">
        <f>SUMIF(ORÇAMENTO!$B$6:$B$654,'CURVA ABC'!B151,ORÇAMENTO!$M$6:$M$654)</f>
        <v>4872.3087999999998</v>
      </c>
      <c r="S151" s="171" t="b">
        <f t="shared" si="16"/>
        <v>1</v>
      </c>
      <c r="T151" s="171"/>
      <c r="U151" s="29"/>
      <c r="AX151" s="24"/>
    </row>
    <row r="152" spans="1:50" ht="40.5" customHeight="1">
      <c r="A152" s="254" t="s">
        <v>28</v>
      </c>
      <c r="B152" s="456">
        <v>93012</v>
      </c>
      <c r="C152" s="461" t="s">
        <v>131</v>
      </c>
      <c r="D152" s="872" t="s">
        <v>1120</v>
      </c>
      <c r="E152" s="15"/>
      <c r="F152" s="906" t="s">
        <v>53</v>
      </c>
      <c r="G152" s="907">
        <v>104</v>
      </c>
      <c r="H152" s="27">
        <v>36.270000000000003</v>
      </c>
      <c r="I152" s="27">
        <v>10.253500000000001</v>
      </c>
      <c r="J152" s="27">
        <v>46.523499999999999</v>
      </c>
      <c r="K152" s="1091">
        <f t="shared" si="17"/>
        <v>4838.4440000000004</v>
      </c>
      <c r="L152" s="184">
        <f t="shared" si="18"/>
        <v>1.1336700933842997E-3</v>
      </c>
      <c r="M152" s="184">
        <f t="shared" si="21"/>
        <v>0.91083162145795105</v>
      </c>
      <c r="N152" s="1009" t="str">
        <f t="shared" si="19"/>
        <v>C</v>
      </c>
      <c r="O152" s="1011" t="str">
        <f t="shared" si="23"/>
        <v>-</v>
      </c>
      <c r="P152" s="1011">
        <f t="shared" si="24"/>
        <v>0.91083162145795105</v>
      </c>
      <c r="Q152" s="171">
        <f t="shared" si="20"/>
        <v>1</v>
      </c>
      <c r="R152" s="171">
        <f>SUMIF(ORÇAMENTO!$B$6:$B$654,'CURVA ABC'!B152,ORÇAMENTO!$M$6:$M$654)</f>
        <v>4838.4440000000004</v>
      </c>
      <c r="S152" s="171" t="b">
        <f t="shared" si="16"/>
        <v>1</v>
      </c>
      <c r="T152" s="171"/>
      <c r="U152" s="29"/>
      <c r="AX152" s="24"/>
    </row>
    <row r="153" spans="1:50" ht="40.5" customHeight="1">
      <c r="A153" s="254" t="s">
        <v>28</v>
      </c>
      <c r="B153" s="456">
        <v>91940</v>
      </c>
      <c r="C153" s="461" t="s">
        <v>131</v>
      </c>
      <c r="D153" s="872" t="s">
        <v>1142</v>
      </c>
      <c r="E153" s="15"/>
      <c r="F153" s="906" t="s">
        <v>54</v>
      </c>
      <c r="G153" s="907">
        <v>363</v>
      </c>
      <c r="H153" s="27">
        <v>10.38</v>
      </c>
      <c r="I153" s="27">
        <v>2.9344000000000001</v>
      </c>
      <c r="J153" s="27">
        <v>13.314399999999999</v>
      </c>
      <c r="K153" s="1091">
        <f t="shared" si="17"/>
        <v>4833.1271999999999</v>
      </c>
      <c r="L153" s="184">
        <f t="shared" si="18"/>
        <v>1.1324243422394056E-3</v>
      </c>
      <c r="M153" s="184">
        <f t="shared" si="21"/>
        <v>0.91196404580019041</v>
      </c>
      <c r="N153" s="1009" t="str">
        <f t="shared" si="19"/>
        <v>C</v>
      </c>
      <c r="O153" s="1011" t="str">
        <f t="shared" si="23"/>
        <v>-</v>
      </c>
      <c r="P153" s="1011">
        <f t="shared" si="24"/>
        <v>0.91196404580019041</v>
      </c>
      <c r="Q153" s="171">
        <f t="shared" si="20"/>
        <v>1</v>
      </c>
      <c r="R153" s="171">
        <f>SUMIF(ORÇAMENTO!$B$6:$B$654,'CURVA ABC'!B153,ORÇAMENTO!$M$6:$M$654)</f>
        <v>4833.1271999999999</v>
      </c>
      <c r="S153" s="171" t="b">
        <f t="shared" si="16"/>
        <v>1</v>
      </c>
      <c r="T153" s="171"/>
      <c r="U153" s="29"/>
      <c r="AX153" s="24"/>
    </row>
    <row r="154" spans="1:50" ht="40.5" customHeight="1">
      <c r="A154" s="254" t="s">
        <v>28</v>
      </c>
      <c r="B154" s="456" t="s">
        <v>1111</v>
      </c>
      <c r="C154" s="461" t="s">
        <v>131</v>
      </c>
      <c r="D154" s="872" t="s">
        <v>1112</v>
      </c>
      <c r="E154" s="15"/>
      <c r="F154" s="906" t="s">
        <v>57</v>
      </c>
      <c r="G154" s="907">
        <v>464.72799999999995</v>
      </c>
      <c r="H154" s="27">
        <v>7.92</v>
      </c>
      <c r="I154" s="27">
        <v>2.2389999999999999</v>
      </c>
      <c r="J154" s="27">
        <v>10.159000000000001</v>
      </c>
      <c r="K154" s="1091">
        <f t="shared" si="17"/>
        <v>4721.1718000000001</v>
      </c>
      <c r="L154" s="184">
        <f t="shared" si="18"/>
        <v>1.1061926675991955E-3</v>
      </c>
      <c r="M154" s="184">
        <f t="shared" si="21"/>
        <v>0.91307023846778956</v>
      </c>
      <c r="N154" s="1009" t="str">
        <f t="shared" si="19"/>
        <v>C</v>
      </c>
      <c r="O154" s="1011" t="str">
        <f t="shared" si="23"/>
        <v>-</v>
      </c>
      <c r="P154" s="1011">
        <f t="shared" si="24"/>
        <v>0.91307023846778956</v>
      </c>
      <c r="Q154" s="171">
        <f t="shared" si="20"/>
        <v>1</v>
      </c>
      <c r="R154" s="171">
        <f>SUMIF(ORÇAMENTO!$B$6:$B$654,'CURVA ABC'!B154,ORÇAMENTO!$M$6:$M$654)</f>
        <v>4721.1718000000001</v>
      </c>
      <c r="S154" s="171" t="b">
        <f t="shared" si="16"/>
        <v>1</v>
      </c>
      <c r="T154" s="171"/>
      <c r="U154" s="29"/>
      <c r="AX154" s="24"/>
    </row>
    <row r="155" spans="1:50" ht="40.5" customHeight="1">
      <c r="A155" s="254" t="s">
        <v>28</v>
      </c>
      <c r="B155" s="456" t="s">
        <v>2165</v>
      </c>
      <c r="C155" s="461" t="s">
        <v>837</v>
      </c>
      <c r="D155" s="872" t="s">
        <v>933</v>
      </c>
      <c r="E155" s="15"/>
      <c r="F155" s="906" t="s">
        <v>126</v>
      </c>
      <c r="G155" s="907">
        <v>35</v>
      </c>
      <c r="H155" s="27">
        <v>102.79</v>
      </c>
      <c r="I155" s="27">
        <v>29.058700000000002</v>
      </c>
      <c r="J155" s="27">
        <v>131.84870000000001</v>
      </c>
      <c r="K155" s="1091">
        <f t="shared" si="17"/>
        <v>4614.7044999999998</v>
      </c>
      <c r="L155" s="184">
        <f t="shared" si="18"/>
        <v>1.081246880496281E-3</v>
      </c>
      <c r="M155" s="184">
        <f t="shared" si="21"/>
        <v>0.91415148534828583</v>
      </c>
      <c r="N155" s="1009" t="str">
        <f t="shared" si="19"/>
        <v>C</v>
      </c>
      <c r="O155" s="1011" t="str">
        <f t="shared" si="23"/>
        <v>-</v>
      </c>
      <c r="P155" s="1011">
        <f t="shared" si="24"/>
        <v>0.91415148534828583</v>
      </c>
      <c r="Q155" s="171">
        <f t="shared" si="20"/>
        <v>1</v>
      </c>
      <c r="R155" s="171">
        <f>SUMIF(ORÇAMENTO!$B$6:$B$654,'CURVA ABC'!B155,ORÇAMENTO!$M$6:$M$654)</f>
        <v>4614.7044999999998</v>
      </c>
      <c r="S155" s="171" t="b">
        <f t="shared" si="16"/>
        <v>1</v>
      </c>
      <c r="T155" s="171"/>
      <c r="U155" s="29"/>
      <c r="AX155" s="24"/>
    </row>
    <row r="156" spans="1:50" ht="40.5" customHeight="1">
      <c r="A156" s="254" t="s">
        <v>28</v>
      </c>
      <c r="B156" s="456" t="s">
        <v>2166</v>
      </c>
      <c r="C156" s="461" t="s">
        <v>837</v>
      </c>
      <c r="D156" s="872" t="s">
        <v>934</v>
      </c>
      <c r="E156" s="15"/>
      <c r="F156" s="906" t="s">
        <v>126</v>
      </c>
      <c r="G156" s="907">
        <v>35</v>
      </c>
      <c r="H156" s="27">
        <v>102.79</v>
      </c>
      <c r="I156" s="27">
        <v>29.058700000000002</v>
      </c>
      <c r="J156" s="27">
        <v>131.84870000000001</v>
      </c>
      <c r="K156" s="1091">
        <f t="shared" si="17"/>
        <v>4614.7044999999998</v>
      </c>
      <c r="L156" s="184">
        <f t="shared" si="18"/>
        <v>1.081246880496281E-3</v>
      </c>
      <c r="M156" s="184">
        <f t="shared" si="21"/>
        <v>0.9152327322287821</v>
      </c>
      <c r="N156" s="1009" t="str">
        <f t="shared" si="19"/>
        <v>C</v>
      </c>
      <c r="O156" s="1011" t="str">
        <f t="shared" si="23"/>
        <v>-</v>
      </c>
      <c r="P156" s="1011">
        <f t="shared" si="24"/>
        <v>0.9152327322287821</v>
      </c>
      <c r="Q156" s="171">
        <f t="shared" si="20"/>
        <v>1</v>
      </c>
      <c r="R156" s="171">
        <f>SUMIF(ORÇAMENTO!$B$6:$B$654,'CURVA ABC'!B156,ORÇAMENTO!$M$6:$M$654)</f>
        <v>4614.7044999999998</v>
      </c>
      <c r="S156" s="171" t="b">
        <f t="shared" si="16"/>
        <v>1</v>
      </c>
      <c r="T156" s="171"/>
      <c r="U156" s="29"/>
      <c r="AX156" s="24"/>
    </row>
    <row r="157" spans="1:50" ht="40.5" customHeight="1">
      <c r="A157" s="254" t="s">
        <v>28</v>
      </c>
      <c r="B157" s="456" t="s">
        <v>1150</v>
      </c>
      <c r="C157" s="461" t="s">
        <v>131</v>
      </c>
      <c r="D157" s="872" t="s">
        <v>1151</v>
      </c>
      <c r="E157" s="15"/>
      <c r="F157" s="906" t="s">
        <v>54</v>
      </c>
      <c r="G157" s="907">
        <v>4</v>
      </c>
      <c r="H157" s="27">
        <v>881</v>
      </c>
      <c r="I157" s="27">
        <v>249.05869999999999</v>
      </c>
      <c r="J157" s="27">
        <v>1130.0587</v>
      </c>
      <c r="K157" s="1091">
        <f t="shared" si="17"/>
        <v>4520.2348000000002</v>
      </c>
      <c r="L157" s="184">
        <f t="shared" si="18"/>
        <v>1.0591121872723878E-3</v>
      </c>
      <c r="M157" s="184">
        <f t="shared" si="21"/>
        <v>0.91629184441605449</v>
      </c>
      <c r="N157" s="1009" t="str">
        <f t="shared" si="19"/>
        <v>C</v>
      </c>
      <c r="O157" s="1011" t="str">
        <f t="shared" si="23"/>
        <v>-</v>
      </c>
      <c r="P157" s="1011">
        <f t="shared" si="24"/>
        <v>0.91629184441605449</v>
      </c>
      <c r="Q157" s="171">
        <f t="shared" si="20"/>
        <v>1</v>
      </c>
      <c r="R157" s="171">
        <f>SUMIF(ORÇAMENTO!$B$6:$B$654,'CURVA ABC'!B157,ORÇAMENTO!$M$6:$M$654)</f>
        <v>4520.2348000000002</v>
      </c>
      <c r="S157" s="171" t="b">
        <f t="shared" si="16"/>
        <v>1</v>
      </c>
      <c r="T157" s="171"/>
      <c r="U157" s="29"/>
      <c r="AX157" s="24"/>
    </row>
    <row r="158" spans="1:50" ht="40.5" customHeight="1">
      <c r="A158" s="254" t="s">
        <v>28</v>
      </c>
      <c r="B158" s="456">
        <v>96526</v>
      </c>
      <c r="C158" s="461" t="s">
        <v>131</v>
      </c>
      <c r="D158" s="872" t="s">
        <v>1240</v>
      </c>
      <c r="E158" s="15"/>
      <c r="F158" s="906" t="s">
        <v>61</v>
      </c>
      <c r="G158" s="907">
        <v>19.200000000000003</v>
      </c>
      <c r="H158" s="27">
        <v>181.96</v>
      </c>
      <c r="I158" s="27">
        <v>51.440100000000001</v>
      </c>
      <c r="J158" s="27">
        <v>233.40010000000001</v>
      </c>
      <c r="K158" s="1091">
        <f t="shared" si="17"/>
        <v>4481.2819</v>
      </c>
      <c r="L158" s="184">
        <f t="shared" si="18"/>
        <v>1.0499853403396571E-3</v>
      </c>
      <c r="M158" s="184">
        <f t="shared" si="21"/>
        <v>0.91734182975639411</v>
      </c>
      <c r="N158" s="1009" t="str">
        <f t="shared" si="19"/>
        <v>C</v>
      </c>
      <c r="O158" s="1011" t="str">
        <f t="shared" si="23"/>
        <v>-</v>
      </c>
      <c r="P158" s="1011">
        <f t="shared" si="24"/>
        <v>0.91734182975639411</v>
      </c>
      <c r="Q158" s="171">
        <f t="shared" si="20"/>
        <v>1</v>
      </c>
      <c r="R158" s="171">
        <f>SUMIF(ORÇAMENTO!$B$6:$B$654,'CURVA ABC'!B158,ORÇAMENTO!$M$6:$M$654)</f>
        <v>4481.2819</v>
      </c>
      <c r="S158" s="171" t="b">
        <f t="shared" si="16"/>
        <v>1</v>
      </c>
      <c r="T158" s="171"/>
      <c r="U158" s="29"/>
      <c r="AX158" s="24"/>
    </row>
    <row r="159" spans="1:50" ht="40.5" customHeight="1">
      <c r="A159" s="254" t="s">
        <v>28</v>
      </c>
      <c r="B159" s="456" t="s">
        <v>2126</v>
      </c>
      <c r="C159" s="461" t="s">
        <v>837</v>
      </c>
      <c r="D159" s="872" t="s">
        <v>2127</v>
      </c>
      <c r="E159" s="15"/>
      <c r="F159" s="906" t="s">
        <v>53</v>
      </c>
      <c r="G159" s="907">
        <v>63.2</v>
      </c>
      <c r="H159" s="27">
        <v>55.24</v>
      </c>
      <c r="I159" s="27">
        <v>15.616300000000001</v>
      </c>
      <c r="J159" s="27">
        <v>70.856300000000005</v>
      </c>
      <c r="K159" s="1091">
        <f t="shared" si="17"/>
        <v>4478.1181999999999</v>
      </c>
      <c r="L159" s="184">
        <f t="shared" si="18"/>
        <v>1.0492440706102895E-3</v>
      </c>
      <c r="M159" s="184">
        <f t="shared" si="21"/>
        <v>0.91839107382700436</v>
      </c>
      <c r="N159" s="1009" t="str">
        <f t="shared" si="19"/>
        <v>C</v>
      </c>
      <c r="O159" s="1011" t="str">
        <f t="shared" si="23"/>
        <v>-</v>
      </c>
      <c r="P159" s="1011">
        <f t="shared" si="24"/>
        <v>0.91839107382700436</v>
      </c>
      <c r="Q159" s="171">
        <f t="shared" si="20"/>
        <v>1</v>
      </c>
      <c r="R159" s="171">
        <f>SUMIF(ORÇAMENTO!$B$6:$B$654,'CURVA ABC'!B159,ORÇAMENTO!$M$6:$M$654)</f>
        <v>4478.1181999999999</v>
      </c>
      <c r="S159" s="171" t="b">
        <f t="shared" si="16"/>
        <v>1</v>
      </c>
      <c r="T159" s="171"/>
      <c r="U159" s="29"/>
      <c r="AX159" s="24"/>
    </row>
    <row r="160" spans="1:50" ht="40.5" customHeight="1">
      <c r="A160" s="254" t="s">
        <v>28</v>
      </c>
      <c r="B160" s="456" t="s">
        <v>693</v>
      </c>
      <c r="C160" s="461" t="s">
        <v>837</v>
      </c>
      <c r="D160" s="872" t="s">
        <v>1628</v>
      </c>
      <c r="E160" s="15"/>
      <c r="F160" s="906" t="s">
        <v>57</v>
      </c>
      <c r="G160" s="907">
        <v>6.1950000000000003</v>
      </c>
      <c r="H160" s="27">
        <v>535.34</v>
      </c>
      <c r="I160" s="27">
        <v>151.34059999999999</v>
      </c>
      <c r="J160" s="27">
        <v>686.68060000000003</v>
      </c>
      <c r="K160" s="1091">
        <f t="shared" si="17"/>
        <v>4253.9862999999996</v>
      </c>
      <c r="L160" s="184">
        <f t="shared" si="18"/>
        <v>9.9672891656419531E-4</v>
      </c>
      <c r="M160" s="184">
        <f t="shared" si="21"/>
        <v>0.91938780274356857</v>
      </c>
      <c r="N160" s="1009" t="str">
        <f t="shared" si="19"/>
        <v>C</v>
      </c>
      <c r="O160" s="1011" t="str">
        <f t="shared" si="23"/>
        <v>-</v>
      </c>
      <c r="P160" s="1011">
        <f t="shared" si="24"/>
        <v>0.91938780274356857</v>
      </c>
      <c r="Q160" s="171">
        <f t="shared" si="20"/>
        <v>1</v>
      </c>
      <c r="R160" s="171">
        <f>SUMIF(ORÇAMENTO!$B$6:$B$654,'CURVA ABC'!B160,ORÇAMENTO!$M$6:$M$654)</f>
        <v>4253.9862999999996</v>
      </c>
      <c r="S160" s="171" t="b">
        <f t="shared" si="16"/>
        <v>1</v>
      </c>
      <c r="T160" s="171"/>
      <c r="U160" s="29"/>
      <c r="AX160" s="24"/>
    </row>
    <row r="161" spans="1:50" ht="40.5" customHeight="1">
      <c r="A161" s="254" t="s">
        <v>28</v>
      </c>
      <c r="B161" s="456">
        <v>73301</v>
      </c>
      <c r="C161" s="461" t="s">
        <v>131</v>
      </c>
      <c r="D161" s="872" t="s">
        <v>1079</v>
      </c>
      <c r="E161" s="15"/>
      <c r="F161" s="906" t="s">
        <v>61</v>
      </c>
      <c r="G161" s="907">
        <v>351.7</v>
      </c>
      <c r="H161" s="27">
        <v>9.34</v>
      </c>
      <c r="I161" s="27">
        <v>2.6404000000000001</v>
      </c>
      <c r="J161" s="27">
        <v>11.980399999999999</v>
      </c>
      <c r="K161" s="1091">
        <f t="shared" si="17"/>
        <v>4213.5066999999999</v>
      </c>
      <c r="L161" s="184">
        <f t="shared" si="18"/>
        <v>9.8724435667011377E-4</v>
      </c>
      <c r="M161" s="184">
        <f t="shared" si="21"/>
        <v>0.92037504710023865</v>
      </c>
      <c r="N161" s="1009" t="str">
        <f t="shared" si="19"/>
        <v>C</v>
      </c>
      <c r="O161" s="1011" t="str">
        <f t="shared" si="23"/>
        <v>-</v>
      </c>
      <c r="P161" s="1011">
        <f t="shared" si="24"/>
        <v>0.92037504710023865</v>
      </c>
      <c r="Q161" s="171">
        <f t="shared" si="20"/>
        <v>1</v>
      </c>
      <c r="R161" s="171">
        <f>SUMIF(ORÇAMENTO!$B$6:$B$654,'CURVA ABC'!B161,ORÇAMENTO!$M$6:$M$654)</f>
        <v>4213.5065999999997</v>
      </c>
      <c r="S161" s="171" t="b">
        <f t="shared" si="16"/>
        <v>0</v>
      </c>
      <c r="T161" s="171"/>
      <c r="U161" s="29"/>
      <c r="AX161" s="24"/>
    </row>
    <row r="162" spans="1:50" ht="40.5" customHeight="1">
      <c r="A162" s="254" t="s">
        <v>28</v>
      </c>
      <c r="B162" s="456" t="s">
        <v>274</v>
      </c>
      <c r="C162" s="461" t="s">
        <v>837</v>
      </c>
      <c r="D162" s="872" t="s">
        <v>1028</v>
      </c>
      <c r="E162" s="15"/>
      <c r="F162" s="906" t="s">
        <v>126</v>
      </c>
      <c r="G162" s="907">
        <v>110</v>
      </c>
      <c r="H162" s="27">
        <v>29.77</v>
      </c>
      <c r="I162" s="27">
        <v>8.4160000000000004</v>
      </c>
      <c r="J162" s="27">
        <v>38.186</v>
      </c>
      <c r="K162" s="1091">
        <f t="shared" si="17"/>
        <v>4200.46</v>
      </c>
      <c r="L162" s="184">
        <f t="shared" si="18"/>
        <v>9.8418745374691035E-4</v>
      </c>
      <c r="M162" s="184">
        <f t="shared" si="21"/>
        <v>0.92135923455398561</v>
      </c>
      <c r="N162" s="1009" t="str">
        <f t="shared" si="19"/>
        <v>C</v>
      </c>
      <c r="O162" s="1011" t="str">
        <f t="shared" si="23"/>
        <v>-</v>
      </c>
      <c r="P162" s="1011">
        <f t="shared" si="24"/>
        <v>0.92135923455398561</v>
      </c>
      <c r="Q162" s="171">
        <f t="shared" si="20"/>
        <v>1</v>
      </c>
      <c r="R162" s="171">
        <f>SUMIF(ORÇAMENTO!$B$6:$B$654,'CURVA ABC'!B162,ORÇAMENTO!$M$6:$M$654)</f>
        <v>4200.46</v>
      </c>
      <c r="S162" s="171" t="b">
        <f t="shared" si="16"/>
        <v>1</v>
      </c>
      <c r="T162" s="171"/>
      <c r="U162" s="29"/>
      <c r="AX162" s="24"/>
    </row>
    <row r="163" spans="1:50" ht="40.5" customHeight="1">
      <c r="A163" s="254" t="s">
        <v>28</v>
      </c>
      <c r="B163" s="456" t="s">
        <v>187</v>
      </c>
      <c r="C163" s="461" t="s">
        <v>837</v>
      </c>
      <c r="D163" s="872" t="s">
        <v>1462</v>
      </c>
      <c r="E163" s="15"/>
      <c r="F163" s="906" t="s">
        <v>126</v>
      </c>
      <c r="G163" s="907">
        <v>1</v>
      </c>
      <c r="H163" s="27">
        <v>3272.37</v>
      </c>
      <c r="I163" s="27">
        <v>925.09900000000005</v>
      </c>
      <c r="J163" s="27">
        <v>4197.4690000000001</v>
      </c>
      <c r="K163" s="1091">
        <f t="shared" si="17"/>
        <v>4197.4690000000001</v>
      </c>
      <c r="L163" s="184">
        <f t="shared" si="18"/>
        <v>9.8348664843650219E-4</v>
      </c>
      <c r="M163" s="184">
        <f t="shared" si="21"/>
        <v>0.92234272120242211</v>
      </c>
      <c r="N163" s="1009" t="str">
        <f t="shared" si="19"/>
        <v>C</v>
      </c>
      <c r="O163" s="1011" t="str">
        <f t="shared" si="23"/>
        <v>-</v>
      </c>
      <c r="P163" s="1011">
        <f t="shared" si="24"/>
        <v>0.92234272120242211</v>
      </c>
      <c r="Q163" s="171">
        <f t="shared" si="20"/>
        <v>1</v>
      </c>
      <c r="R163" s="171">
        <f>SUMIF(ORÇAMENTO!$B$6:$B$654,'CURVA ABC'!B163,ORÇAMENTO!$M$6:$M$654)</f>
        <v>4197.4690000000001</v>
      </c>
      <c r="S163" s="171" t="b">
        <f t="shared" si="16"/>
        <v>1</v>
      </c>
      <c r="T163" s="171"/>
      <c r="U163" s="29"/>
      <c r="AX163" s="24"/>
    </row>
    <row r="164" spans="1:50" ht="40.5" customHeight="1">
      <c r="A164" s="254" t="s">
        <v>28</v>
      </c>
      <c r="B164" s="456">
        <v>91996</v>
      </c>
      <c r="C164" s="461" t="s">
        <v>131</v>
      </c>
      <c r="D164" s="872" t="s">
        <v>1159</v>
      </c>
      <c r="E164" s="15"/>
      <c r="F164" s="906" t="s">
        <v>54</v>
      </c>
      <c r="G164" s="907">
        <v>135</v>
      </c>
      <c r="H164" s="27">
        <v>23.44</v>
      </c>
      <c r="I164" s="27">
        <v>6.6265000000000001</v>
      </c>
      <c r="J164" s="27">
        <v>30.066500000000001</v>
      </c>
      <c r="K164" s="1091">
        <f t="shared" si="17"/>
        <v>4058.9775</v>
      </c>
      <c r="L164" s="184">
        <f t="shared" si="18"/>
        <v>9.5103744126619455E-4</v>
      </c>
      <c r="M164" s="184">
        <f t="shared" si="21"/>
        <v>0.92329375864368834</v>
      </c>
      <c r="N164" s="1009" t="str">
        <f t="shared" si="19"/>
        <v>C</v>
      </c>
      <c r="O164" s="1011" t="str">
        <f t="shared" si="23"/>
        <v>-</v>
      </c>
      <c r="P164" s="1011">
        <f t="shared" si="24"/>
        <v>0.92329375864368834</v>
      </c>
      <c r="Q164" s="171">
        <f t="shared" si="20"/>
        <v>1</v>
      </c>
      <c r="R164" s="171">
        <f>SUMIF(ORÇAMENTO!$B$6:$B$654,'CURVA ABC'!B164,ORÇAMENTO!$M$6:$M$654)</f>
        <v>4058.9775</v>
      </c>
      <c r="S164" s="171" t="b">
        <f t="shared" si="16"/>
        <v>1</v>
      </c>
      <c r="T164" s="171"/>
      <c r="U164" s="29"/>
      <c r="AX164" s="24"/>
    </row>
    <row r="165" spans="1:50" ht="40.5" customHeight="1">
      <c r="A165" s="254" t="s">
        <v>28</v>
      </c>
      <c r="B165" s="456">
        <v>85180</v>
      </c>
      <c r="C165" s="461" t="s">
        <v>131</v>
      </c>
      <c r="D165" s="872" t="s">
        <v>101</v>
      </c>
      <c r="E165" s="15"/>
      <c r="F165" s="906" t="s">
        <v>57</v>
      </c>
      <c r="G165" s="907">
        <v>256.89299999999997</v>
      </c>
      <c r="H165" s="27">
        <v>12.25</v>
      </c>
      <c r="I165" s="27">
        <v>3.4630999999999998</v>
      </c>
      <c r="J165" s="27">
        <v>15.713100000000001</v>
      </c>
      <c r="K165" s="1091">
        <f t="shared" si="17"/>
        <v>4036.5853999999999</v>
      </c>
      <c r="L165" s="184">
        <f t="shared" si="18"/>
        <v>9.4579086734737465E-4</v>
      </c>
      <c r="M165" s="184">
        <f t="shared" si="21"/>
        <v>0.92423954951103571</v>
      </c>
      <c r="N165" s="1009" t="str">
        <f t="shared" si="19"/>
        <v>C</v>
      </c>
      <c r="O165" s="1011" t="str">
        <f t="shared" si="23"/>
        <v>-</v>
      </c>
      <c r="P165" s="1011">
        <f t="shared" si="24"/>
        <v>0.92423954951103571</v>
      </c>
      <c r="Q165" s="171">
        <f t="shared" si="20"/>
        <v>1</v>
      </c>
      <c r="R165" s="171">
        <f>SUMIF(ORÇAMENTO!$B$6:$B$654,'CURVA ABC'!B165,ORÇAMENTO!$M$6:$M$654)</f>
        <v>4036.5853999999999</v>
      </c>
      <c r="S165" s="171" t="b">
        <f t="shared" si="16"/>
        <v>1</v>
      </c>
      <c r="T165" s="171"/>
      <c r="U165" s="29"/>
      <c r="AX165" s="24"/>
    </row>
    <row r="166" spans="1:50" ht="40.5" customHeight="1">
      <c r="A166" s="254" t="s">
        <v>28</v>
      </c>
      <c r="B166" s="456" t="s">
        <v>454</v>
      </c>
      <c r="C166" s="461" t="s">
        <v>837</v>
      </c>
      <c r="D166" s="872" t="s">
        <v>1792</v>
      </c>
      <c r="E166" s="15"/>
      <c r="F166" s="906" t="s">
        <v>126</v>
      </c>
      <c r="G166" s="907">
        <v>1</v>
      </c>
      <c r="H166" s="27">
        <v>3128.14</v>
      </c>
      <c r="I166" s="27">
        <v>884.3252</v>
      </c>
      <c r="J166" s="27">
        <v>4012.4652000000001</v>
      </c>
      <c r="K166" s="1091">
        <f t="shared" si="17"/>
        <v>4012.4652000000001</v>
      </c>
      <c r="L166" s="184">
        <f t="shared" si="18"/>
        <v>9.4013939150380842E-4</v>
      </c>
      <c r="M166" s="184">
        <f t="shared" si="21"/>
        <v>0.92517968890253954</v>
      </c>
      <c r="N166" s="1009" t="str">
        <f t="shared" si="19"/>
        <v>C</v>
      </c>
      <c r="O166" s="1011" t="str">
        <f t="shared" si="23"/>
        <v>-</v>
      </c>
      <c r="P166" s="1011">
        <f t="shared" si="24"/>
        <v>0.92517968890253954</v>
      </c>
      <c r="Q166" s="171">
        <f t="shared" si="20"/>
        <v>1</v>
      </c>
      <c r="R166" s="171">
        <f>SUMIF(ORÇAMENTO!$B$6:$B$654,'CURVA ABC'!B166,ORÇAMENTO!$M$6:$M$654)</f>
        <v>4012.4652000000001</v>
      </c>
      <c r="S166" s="171" t="b">
        <f t="shared" si="16"/>
        <v>1</v>
      </c>
      <c r="T166" s="171"/>
      <c r="U166" s="29"/>
      <c r="AX166" s="24"/>
    </row>
    <row r="167" spans="1:50" ht="40.5" customHeight="1">
      <c r="A167" s="254" t="s">
        <v>28</v>
      </c>
      <c r="B167" s="456" t="s">
        <v>830</v>
      </c>
      <c r="C167" s="461" t="s">
        <v>837</v>
      </c>
      <c r="D167" s="872" t="s">
        <v>1295</v>
      </c>
      <c r="E167" s="15"/>
      <c r="F167" s="906" t="s">
        <v>57</v>
      </c>
      <c r="G167" s="907">
        <v>217.3006</v>
      </c>
      <c r="H167" s="27">
        <v>14.29</v>
      </c>
      <c r="I167" s="27">
        <v>4.0397999999999996</v>
      </c>
      <c r="J167" s="27">
        <v>18.329799999999999</v>
      </c>
      <c r="K167" s="1091">
        <f t="shared" si="17"/>
        <v>3983.0765000000001</v>
      </c>
      <c r="L167" s="184">
        <f t="shared" si="18"/>
        <v>9.3325348143159445E-4</v>
      </c>
      <c r="M167" s="184">
        <f t="shared" si="21"/>
        <v>0.92611294238397113</v>
      </c>
      <c r="N167" s="1009" t="str">
        <f t="shared" si="19"/>
        <v>C</v>
      </c>
      <c r="O167" s="1011" t="str">
        <f t="shared" si="23"/>
        <v>-</v>
      </c>
      <c r="P167" s="1011">
        <f t="shared" si="24"/>
        <v>0.92611294238397113</v>
      </c>
      <c r="Q167" s="171">
        <f t="shared" si="20"/>
        <v>1</v>
      </c>
      <c r="R167" s="171">
        <f>SUMIF(ORÇAMENTO!$B$6:$B$654,'CURVA ABC'!B167,ORÇAMENTO!$M$6:$M$654)</f>
        <v>3983.0765000000001</v>
      </c>
      <c r="S167" s="171" t="b">
        <f t="shared" si="16"/>
        <v>1</v>
      </c>
      <c r="T167" s="171"/>
      <c r="U167" s="29"/>
      <c r="AX167" s="24"/>
    </row>
    <row r="168" spans="1:50" ht="40.5" customHeight="1">
      <c r="A168" s="254" t="s">
        <v>28</v>
      </c>
      <c r="B168" s="456">
        <v>96985</v>
      </c>
      <c r="C168" s="461" t="s">
        <v>131</v>
      </c>
      <c r="D168" s="872" t="s">
        <v>1171</v>
      </c>
      <c r="E168" s="15"/>
      <c r="F168" s="906" t="s">
        <v>54</v>
      </c>
      <c r="G168" s="907">
        <v>85</v>
      </c>
      <c r="H168" s="27">
        <v>36.409999999999997</v>
      </c>
      <c r="I168" s="27">
        <v>10.293100000000001</v>
      </c>
      <c r="J168" s="27">
        <v>46.703099999999999</v>
      </c>
      <c r="K168" s="1091">
        <f t="shared" si="17"/>
        <v>3969.7635</v>
      </c>
      <c r="L168" s="184">
        <f t="shared" si="18"/>
        <v>9.3013418317099139E-4</v>
      </c>
      <c r="M168" s="184">
        <f t="shared" si="21"/>
        <v>0.92704307656714213</v>
      </c>
      <c r="N168" s="1009" t="str">
        <f t="shared" si="19"/>
        <v>C</v>
      </c>
      <c r="O168" s="1011" t="str">
        <f t="shared" si="23"/>
        <v>-</v>
      </c>
      <c r="P168" s="1011">
        <f t="shared" si="24"/>
        <v>0.92704307656714213</v>
      </c>
      <c r="Q168" s="171">
        <f t="shared" si="20"/>
        <v>1</v>
      </c>
      <c r="R168" s="171">
        <f>SUMIF(ORÇAMENTO!$B$6:$B$654,'CURVA ABC'!B168,ORÇAMENTO!$M$6:$M$654)</f>
        <v>3969.7635</v>
      </c>
      <c r="S168" s="171" t="b">
        <f t="shared" si="16"/>
        <v>1</v>
      </c>
      <c r="T168" s="171"/>
      <c r="U168" s="29"/>
      <c r="AX168" s="24"/>
    </row>
    <row r="169" spans="1:50" ht="40.5" customHeight="1">
      <c r="A169" s="254" t="s">
        <v>28</v>
      </c>
      <c r="B169" s="456" t="s">
        <v>1069</v>
      </c>
      <c r="C169" s="461" t="s">
        <v>131</v>
      </c>
      <c r="D169" s="872" t="s">
        <v>58</v>
      </c>
      <c r="E169" s="15"/>
      <c r="F169" s="906" t="s">
        <v>57</v>
      </c>
      <c r="G169" s="907">
        <v>9</v>
      </c>
      <c r="H169" s="27">
        <v>336.47</v>
      </c>
      <c r="I169" s="27">
        <v>95.120099999999994</v>
      </c>
      <c r="J169" s="27">
        <v>431.59010000000001</v>
      </c>
      <c r="K169" s="1091">
        <f t="shared" si="17"/>
        <v>3884.3108999999999</v>
      </c>
      <c r="L169" s="184">
        <f t="shared" si="18"/>
        <v>9.1011223871489532E-4</v>
      </c>
      <c r="M169" s="184">
        <f t="shared" si="21"/>
        <v>0.92795318880585698</v>
      </c>
      <c r="N169" s="1009" t="str">
        <f t="shared" si="19"/>
        <v>C</v>
      </c>
      <c r="O169" s="1011" t="str">
        <f t="shared" si="23"/>
        <v>-</v>
      </c>
      <c r="P169" s="1011">
        <f t="shared" si="24"/>
        <v>0.92795318880585698</v>
      </c>
      <c r="Q169" s="171">
        <f t="shared" si="20"/>
        <v>1</v>
      </c>
      <c r="R169" s="171">
        <f>SUMIF(ORÇAMENTO!$B$6:$B$654,'CURVA ABC'!B169,ORÇAMENTO!$M$6:$M$654)</f>
        <v>3884.3108999999999</v>
      </c>
      <c r="S169" s="171" t="b">
        <f t="shared" si="16"/>
        <v>1</v>
      </c>
      <c r="T169" s="171"/>
      <c r="U169" s="29"/>
      <c r="AX169" s="24"/>
    </row>
    <row r="170" spans="1:50" ht="40.5" customHeight="1">
      <c r="A170" s="254" t="s">
        <v>28</v>
      </c>
      <c r="B170" s="456" t="s">
        <v>446</v>
      </c>
      <c r="C170" s="461" t="s">
        <v>837</v>
      </c>
      <c r="D170" s="872" t="s">
        <v>1525</v>
      </c>
      <c r="E170" s="15"/>
      <c r="F170" s="906" t="s">
        <v>126</v>
      </c>
      <c r="G170" s="907">
        <v>42</v>
      </c>
      <c r="H170" s="27">
        <v>70.83</v>
      </c>
      <c r="I170" s="27">
        <v>20.023599999999998</v>
      </c>
      <c r="J170" s="27">
        <v>90.8536</v>
      </c>
      <c r="K170" s="1091">
        <f t="shared" si="17"/>
        <v>3815.8512000000001</v>
      </c>
      <c r="L170" s="184">
        <f t="shared" si="18"/>
        <v>8.9407181032674806E-4</v>
      </c>
      <c r="M170" s="184">
        <f t="shared" si="21"/>
        <v>0.92884726061618372</v>
      </c>
      <c r="N170" s="1009" t="str">
        <f t="shared" si="19"/>
        <v>C</v>
      </c>
      <c r="O170" s="1011" t="str">
        <f t="shared" si="23"/>
        <v>-</v>
      </c>
      <c r="P170" s="1011">
        <f t="shared" si="24"/>
        <v>0.92884726061618372</v>
      </c>
      <c r="Q170" s="171">
        <f t="shared" si="20"/>
        <v>1</v>
      </c>
      <c r="R170" s="171">
        <f>SUMIF(ORÇAMENTO!$B$6:$B$654,'CURVA ABC'!B170,ORÇAMENTO!$M$6:$M$654)</f>
        <v>3815.8512000000001</v>
      </c>
      <c r="S170" s="171" t="b">
        <f t="shared" si="16"/>
        <v>1</v>
      </c>
      <c r="T170" s="171"/>
      <c r="U170" s="29"/>
      <c r="AX170" s="24"/>
    </row>
    <row r="171" spans="1:50" ht="40.5" customHeight="1">
      <c r="A171" s="254" t="s">
        <v>28</v>
      </c>
      <c r="B171" s="456">
        <v>92777</v>
      </c>
      <c r="C171" s="461" t="s">
        <v>131</v>
      </c>
      <c r="D171" s="872" t="s">
        <v>1095</v>
      </c>
      <c r="E171" s="15"/>
      <c r="F171" s="906" t="s">
        <v>55</v>
      </c>
      <c r="G171" s="907">
        <v>299</v>
      </c>
      <c r="H171" s="27">
        <v>9.6199999999999992</v>
      </c>
      <c r="I171" s="27">
        <v>2.7195999999999998</v>
      </c>
      <c r="J171" s="27">
        <v>12.339600000000001</v>
      </c>
      <c r="K171" s="1091">
        <f t="shared" si="17"/>
        <v>3689.5403999999999</v>
      </c>
      <c r="L171" s="184">
        <f t="shared" si="18"/>
        <v>8.644765982231367E-4</v>
      </c>
      <c r="M171" s="184">
        <f t="shared" si="21"/>
        <v>0.92971173721440681</v>
      </c>
      <c r="N171" s="1009" t="str">
        <f t="shared" si="19"/>
        <v>C</v>
      </c>
      <c r="O171" s="1011" t="str">
        <f t="shared" si="23"/>
        <v>-</v>
      </c>
      <c r="P171" s="1011">
        <f t="shared" si="24"/>
        <v>0.92971173721440681</v>
      </c>
      <c r="Q171" s="171">
        <f t="shared" si="20"/>
        <v>1</v>
      </c>
      <c r="R171" s="171">
        <f>SUMIF(ORÇAMENTO!$B$6:$B$654,'CURVA ABC'!B171,ORÇAMENTO!$M$6:$M$654)</f>
        <v>3689.5403999999999</v>
      </c>
      <c r="S171" s="171" t="b">
        <f t="shared" si="16"/>
        <v>1</v>
      </c>
      <c r="T171" s="171"/>
      <c r="U171" s="29"/>
      <c r="AX171" s="24"/>
    </row>
    <row r="172" spans="1:50" ht="40.5" customHeight="1">
      <c r="A172" s="254" t="s">
        <v>28</v>
      </c>
      <c r="B172" s="456">
        <v>91928</v>
      </c>
      <c r="C172" s="461" t="s">
        <v>131</v>
      </c>
      <c r="D172" s="872" t="s">
        <v>1133</v>
      </c>
      <c r="E172" s="15"/>
      <c r="F172" s="906" t="s">
        <v>53</v>
      </c>
      <c r="G172" s="907">
        <v>750</v>
      </c>
      <c r="H172" s="27">
        <v>3.78</v>
      </c>
      <c r="I172" s="27">
        <v>1.0686</v>
      </c>
      <c r="J172" s="27">
        <v>4.8486000000000002</v>
      </c>
      <c r="K172" s="1091">
        <f t="shared" si="17"/>
        <v>3636.45</v>
      </c>
      <c r="L172" s="184">
        <f t="shared" si="18"/>
        <v>8.520372688176894E-4</v>
      </c>
      <c r="M172" s="184">
        <f t="shared" si="21"/>
        <v>0.93056377448322447</v>
      </c>
      <c r="N172" s="1009" t="str">
        <f t="shared" si="19"/>
        <v>C</v>
      </c>
      <c r="O172" s="1011" t="str">
        <f t="shared" si="23"/>
        <v>-</v>
      </c>
      <c r="P172" s="1011">
        <f t="shared" si="24"/>
        <v>0.93056377448322447</v>
      </c>
      <c r="Q172" s="171">
        <f t="shared" si="20"/>
        <v>1</v>
      </c>
      <c r="R172" s="171">
        <f>SUMIF(ORÇAMENTO!$B$6:$B$654,'CURVA ABC'!B172,ORÇAMENTO!$M$6:$M$654)</f>
        <v>3636.45</v>
      </c>
      <c r="S172" s="171" t="b">
        <f t="shared" si="16"/>
        <v>1</v>
      </c>
      <c r="T172" s="171"/>
      <c r="U172" s="29"/>
      <c r="AX172" s="24"/>
    </row>
    <row r="173" spans="1:50" ht="40.5" customHeight="1">
      <c r="A173" s="255" t="s">
        <v>28</v>
      </c>
      <c r="B173" s="456" t="s">
        <v>1951</v>
      </c>
      <c r="C173" s="461" t="s">
        <v>837</v>
      </c>
      <c r="D173" s="872" t="s">
        <v>1953</v>
      </c>
      <c r="E173" s="15"/>
      <c r="F173" s="906" t="s">
        <v>126</v>
      </c>
      <c r="G173" s="907">
        <v>3</v>
      </c>
      <c r="H173" s="1092">
        <v>926.9</v>
      </c>
      <c r="I173" s="1092">
        <v>262.03460000000001</v>
      </c>
      <c r="J173" s="1092">
        <v>1188.9346</v>
      </c>
      <c r="K173" s="1091">
        <f t="shared" si="17"/>
        <v>3566.8038000000001</v>
      </c>
      <c r="L173" s="1093">
        <f t="shared" si="18"/>
        <v>8.3571883792175233E-4</v>
      </c>
      <c r="M173" s="184">
        <f t="shared" si="21"/>
        <v>0.93139949332114624</v>
      </c>
      <c r="N173" s="1009" t="str">
        <f t="shared" si="19"/>
        <v>C</v>
      </c>
      <c r="O173" s="1011" t="str">
        <f t="shared" si="23"/>
        <v>-</v>
      </c>
      <c r="P173" s="1011">
        <f t="shared" si="24"/>
        <v>0.93139949332114624</v>
      </c>
      <c r="Q173" s="171">
        <f t="shared" si="20"/>
        <v>1</v>
      </c>
      <c r="R173" s="171">
        <f>SUMIF(ORÇAMENTO!$B$6:$B$654,'CURVA ABC'!B173,ORÇAMENTO!$M$6:$M$654)</f>
        <v>3566.8038000000001</v>
      </c>
      <c r="S173" s="171" t="b">
        <f t="shared" si="16"/>
        <v>1</v>
      </c>
      <c r="T173" s="171"/>
      <c r="U173" s="29"/>
      <c r="AX173" s="24"/>
    </row>
    <row r="174" spans="1:50" ht="40.5" customHeight="1">
      <c r="A174" s="254" t="s">
        <v>28</v>
      </c>
      <c r="B174" s="456" t="s">
        <v>2565</v>
      </c>
      <c r="C174" s="461" t="s">
        <v>837</v>
      </c>
      <c r="D174" s="872" t="s">
        <v>2617</v>
      </c>
      <c r="E174" s="15"/>
      <c r="F174" s="906" t="s">
        <v>126</v>
      </c>
      <c r="G174" s="907">
        <v>31</v>
      </c>
      <c r="H174" s="27">
        <v>89.52</v>
      </c>
      <c r="I174" s="27">
        <v>25.307300000000001</v>
      </c>
      <c r="J174" s="27">
        <v>114.82729999999999</v>
      </c>
      <c r="K174" s="1091">
        <f t="shared" si="17"/>
        <v>3559.6462999999999</v>
      </c>
      <c r="L174" s="184">
        <f t="shared" si="18"/>
        <v>8.3404180214467229E-4</v>
      </c>
      <c r="M174" s="184">
        <f t="shared" si="21"/>
        <v>0.93223353512329088</v>
      </c>
      <c r="N174" s="1009" t="str">
        <f t="shared" si="19"/>
        <v>C</v>
      </c>
      <c r="O174" s="1011" t="str">
        <f t="shared" si="23"/>
        <v>-</v>
      </c>
      <c r="P174" s="1011">
        <f t="shared" si="24"/>
        <v>0.93223353512329088</v>
      </c>
      <c r="Q174" s="171">
        <f t="shared" si="20"/>
        <v>1</v>
      </c>
      <c r="R174" s="171">
        <f>SUMIF(ORÇAMENTO!$B$6:$B$654,'CURVA ABC'!B174,ORÇAMENTO!$M$6:$M$654)</f>
        <v>3559.6462999999999</v>
      </c>
      <c r="S174" s="171" t="b">
        <f t="shared" si="16"/>
        <v>1</v>
      </c>
      <c r="T174" s="171"/>
      <c r="U174" s="29"/>
      <c r="AX174" s="24"/>
    </row>
    <row r="175" spans="1:50" ht="40.5" customHeight="1">
      <c r="A175" s="254" t="s">
        <v>28</v>
      </c>
      <c r="B175" s="456">
        <v>96559</v>
      </c>
      <c r="C175" s="461" t="s">
        <v>131</v>
      </c>
      <c r="D175" s="872" t="s">
        <v>1236</v>
      </c>
      <c r="E175" s="15"/>
      <c r="F175" s="906" t="s">
        <v>57</v>
      </c>
      <c r="G175" s="907">
        <v>39.319148936170208</v>
      </c>
      <c r="H175" s="27">
        <v>69</v>
      </c>
      <c r="I175" s="27">
        <v>19.5063</v>
      </c>
      <c r="J175" s="27">
        <v>88.506299999999996</v>
      </c>
      <c r="K175" s="1091">
        <f t="shared" si="17"/>
        <v>3479.9924000000001</v>
      </c>
      <c r="L175" s="184">
        <f t="shared" si="18"/>
        <v>8.1537852026078081E-4</v>
      </c>
      <c r="M175" s="184">
        <f t="shared" si="21"/>
        <v>0.93304891364355169</v>
      </c>
      <c r="N175" s="1009" t="str">
        <f t="shared" si="19"/>
        <v>C</v>
      </c>
      <c r="O175" s="1011" t="str">
        <f t="shared" si="23"/>
        <v>-</v>
      </c>
      <c r="P175" s="1011">
        <f t="shared" si="24"/>
        <v>0.93304891364355169</v>
      </c>
      <c r="Q175" s="171">
        <f t="shared" si="20"/>
        <v>1</v>
      </c>
      <c r="R175" s="171">
        <f>SUMIF(ORÇAMENTO!$B$6:$B$654,'CURVA ABC'!B175,ORÇAMENTO!$M$6:$M$654)</f>
        <v>3479.9924000000001</v>
      </c>
      <c r="S175" s="171" t="b">
        <f t="shared" si="16"/>
        <v>1</v>
      </c>
      <c r="T175" s="171"/>
      <c r="U175" s="29"/>
      <c r="AX175" s="24"/>
    </row>
    <row r="176" spans="1:50" ht="40.5" customHeight="1">
      <c r="A176" s="254" t="s">
        <v>28</v>
      </c>
      <c r="B176" s="456" t="s">
        <v>681</v>
      </c>
      <c r="C176" s="461" t="s">
        <v>837</v>
      </c>
      <c r="D176" s="872" t="s">
        <v>1571</v>
      </c>
      <c r="E176" s="15"/>
      <c r="F176" s="906" t="s">
        <v>61</v>
      </c>
      <c r="G176" s="907">
        <v>6</v>
      </c>
      <c r="H176" s="27">
        <v>449.68</v>
      </c>
      <c r="I176" s="27">
        <v>127.1245</v>
      </c>
      <c r="J176" s="27">
        <v>576.80449999999996</v>
      </c>
      <c r="K176" s="1091">
        <f t="shared" si="17"/>
        <v>3460.8270000000002</v>
      </c>
      <c r="L176" s="184">
        <f t="shared" si="18"/>
        <v>8.1088797726643232E-4</v>
      </c>
      <c r="M176" s="184">
        <f t="shared" si="21"/>
        <v>0.93385980162081816</v>
      </c>
      <c r="N176" s="1009" t="str">
        <f t="shared" si="19"/>
        <v>C</v>
      </c>
      <c r="O176" s="1011" t="str">
        <f t="shared" si="23"/>
        <v>-</v>
      </c>
      <c r="P176" s="1011">
        <f t="shared" si="24"/>
        <v>0.93385980162081816</v>
      </c>
      <c r="Q176" s="171">
        <f t="shared" si="20"/>
        <v>1</v>
      </c>
      <c r="R176" s="171">
        <f>SUMIF(ORÇAMENTO!$B$6:$B$654,'CURVA ABC'!B176,ORÇAMENTO!$M$6:$M$654)</f>
        <v>3460.8270000000002</v>
      </c>
      <c r="S176" s="171" t="b">
        <f t="shared" si="16"/>
        <v>1</v>
      </c>
      <c r="T176" s="171"/>
      <c r="U176" s="29"/>
      <c r="AX176" s="24"/>
    </row>
    <row r="177" spans="1:50" ht="40.5" customHeight="1">
      <c r="A177" s="254" t="s">
        <v>28</v>
      </c>
      <c r="B177" s="456" t="s">
        <v>472</v>
      </c>
      <c r="C177" s="461" t="s">
        <v>837</v>
      </c>
      <c r="D177" s="872" t="s">
        <v>1024</v>
      </c>
      <c r="E177" s="15"/>
      <c r="F177" s="906" t="s">
        <v>126</v>
      </c>
      <c r="G177" s="907">
        <v>6</v>
      </c>
      <c r="H177" s="27">
        <v>439.92</v>
      </c>
      <c r="I177" s="27">
        <v>124.36539999999999</v>
      </c>
      <c r="J177" s="27">
        <v>564.28539999999998</v>
      </c>
      <c r="K177" s="1091">
        <f t="shared" si="17"/>
        <v>3385.7123999999999</v>
      </c>
      <c r="L177" s="184">
        <f t="shared" si="18"/>
        <v>7.9328827463547816E-4</v>
      </c>
      <c r="M177" s="184">
        <f t="shared" si="21"/>
        <v>0.93465308989545359</v>
      </c>
      <c r="N177" s="1009" t="str">
        <f t="shared" si="19"/>
        <v>C</v>
      </c>
      <c r="O177" s="1011" t="str">
        <f t="shared" si="23"/>
        <v>-</v>
      </c>
      <c r="P177" s="1011">
        <f t="shared" si="24"/>
        <v>0.93465308989545359</v>
      </c>
      <c r="Q177" s="171">
        <f t="shared" si="20"/>
        <v>1</v>
      </c>
      <c r="R177" s="171">
        <f>SUMIF(ORÇAMENTO!$B$6:$B$654,'CURVA ABC'!B177,ORÇAMENTO!$M$6:$M$654)</f>
        <v>3385.7123999999999</v>
      </c>
      <c r="S177" s="171" t="b">
        <f t="shared" si="16"/>
        <v>1</v>
      </c>
      <c r="T177" s="171"/>
      <c r="U177" s="29"/>
      <c r="AX177" s="24"/>
    </row>
    <row r="178" spans="1:50" ht="40.5" customHeight="1">
      <c r="A178" s="254" t="s">
        <v>28</v>
      </c>
      <c r="B178" s="456">
        <v>93182</v>
      </c>
      <c r="C178" s="461" t="s">
        <v>131</v>
      </c>
      <c r="D178" s="872" t="s">
        <v>958</v>
      </c>
      <c r="E178" s="15"/>
      <c r="F178" s="906" t="s">
        <v>53</v>
      </c>
      <c r="G178" s="907">
        <v>102.4</v>
      </c>
      <c r="H178" s="27">
        <v>25.47</v>
      </c>
      <c r="I178" s="27">
        <v>7.2004000000000001</v>
      </c>
      <c r="J178" s="27">
        <v>32.670400000000001</v>
      </c>
      <c r="K178" s="1091">
        <f t="shared" si="17"/>
        <v>3345.4490000000001</v>
      </c>
      <c r="L178" s="184">
        <f t="shared" si="18"/>
        <v>7.8385437141411827E-4</v>
      </c>
      <c r="M178" s="184">
        <f t="shared" si="21"/>
        <v>0.93543694426686774</v>
      </c>
      <c r="N178" s="1009" t="str">
        <f t="shared" si="19"/>
        <v>C</v>
      </c>
      <c r="O178" s="1011" t="str">
        <f t="shared" si="23"/>
        <v>-</v>
      </c>
      <c r="P178" s="1011">
        <f t="shared" si="24"/>
        <v>0.93543694426686774</v>
      </c>
      <c r="Q178" s="171">
        <f t="shared" si="20"/>
        <v>1</v>
      </c>
      <c r="R178" s="171">
        <f>SUMIF(ORÇAMENTO!$B$6:$B$654,'CURVA ABC'!B178,ORÇAMENTO!$M$6:$M$654)</f>
        <v>3345.4490000000001</v>
      </c>
      <c r="S178" s="171" t="b">
        <f t="shared" si="16"/>
        <v>1</v>
      </c>
      <c r="T178" s="171"/>
      <c r="U178" s="29"/>
      <c r="AX178" s="24"/>
    </row>
    <row r="179" spans="1:50" ht="40.5" customHeight="1">
      <c r="A179" s="254" t="s">
        <v>28</v>
      </c>
      <c r="B179" s="456" t="s">
        <v>1949</v>
      </c>
      <c r="C179" s="461" t="s">
        <v>837</v>
      </c>
      <c r="D179" s="872" t="s">
        <v>1939</v>
      </c>
      <c r="E179" s="15"/>
      <c r="F179" s="906" t="s">
        <v>126</v>
      </c>
      <c r="G179" s="907">
        <v>35</v>
      </c>
      <c r="H179" s="27">
        <v>72.95</v>
      </c>
      <c r="I179" s="27">
        <v>20.623000000000001</v>
      </c>
      <c r="J179" s="27">
        <v>93.572999999999993</v>
      </c>
      <c r="K179" s="1091">
        <f t="shared" si="17"/>
        <v>3275.0549999999998</v>
      </c>
      <c r="L179" s="184">
        <f t="shared" si="18"/>
        <v>7.6736072747534485E-4</v>
      </c>
      <c r="M179" s="184">
        <f t="shared" si="21"/>
        <v>0.93620430499434304</v>
      </c>
      <c r="N179" s="1009" t="str">
        <f t="shared" si="19"/>
        <v>C</v>
      </c>
      <c r="O179" s="1011" t="str">
        <f t="shared" si="23"/>
        <v>-</v>
      </c>
      <c r="P179" s="1011">
        <f t="shared" si="24"/>
        <v>0.93620430499434304</v>
      </c>
      <c r="Q179" s="171">
        <f t="shared" si="20"/>
        <v>1</v>
      </c>
      <c r="R179" s="171">
        <f>SUMIF(ORÇAMENTO!$B$6:$B$654,'CURVA ABC'!B179,ORÇAMENTO!$M$6:$M$654)</f>
        <v>3275.0549999999998</v>
      </c>
      <c r="S179" s="171" t="b">
        <f t="shared" si="16"/>
        <v>1</v>
      </c>
      <c r="T179" s="171"/>
      <c r="U179" s="29"/>
      <c r="AX179" s="24"/>
    </row>
    <row r="180" spans="1:50" ht="40.5" customHeight="1">
      <c r="A180" s="254" t="s">
        <v>28</v>
      </c>
      <c r="B180" s="456" t="s">
        <v>202</v>
      </c>
      <c r="C180" s="461" t="s">
        <v>837</v>
      </c>
      <c r="D180" s="872" t="s">
        <v>1472</v>
      </c>
      <c r="E180" s="15"/>
      <c r="F180" s="906" t="s">
        <v>126</v>
      </c>
      <c r="G180" s="907">
        <v>8</v>
      </c>
      <c r="H180" s="27">
        <v>317.38</v>
      </c>
      <c r="I180" s="27">
        <v>89.723299999999995</v>
      </c>
      <c r="J180" s="27">
        <v>407.10329999999999</v>
      </c>
      <c r="K180" s="1091">
        <f t="shared" si="17"/>
        <v>3256.8263999999999</v>
      </c>
      <c r="L180" s="184">
        <f t="shared" si="18"/>
        <v>7.6308968110914424E-4</v>
      </c>
      <c r="M180" s="184">
        <f t="shared" si="21"/>
        <v>0.9369673946754522</v>
      </c>
      <c r="N180" s="1009" t="str">
        <f t="shared" si="19"/>
        <v>C</v>
      </c>
      <c r="O180" s="1011" t="str">
        <f t="shared" si="23"/>
        <v>-</v>
      </c>
      <c r="P180" s="1011">
        <f t="shared" si="24"/>
        <v>0.9369673946754522</v>
      </c>
      <c r="Q180" s="171">
        <f t="shared" si="20"/>
        <v>1</v>
      </c>
      <c r="R180" s="171">
        <f>SUMIF(ORÇAMENTO!$B$6:$B$654,'CURVA ABC'!B180,ORÇAMENTO!$M$6:$M$654)</f>
        <v>3256.8263999999999</v>
      </c>
      <c r="S180" s="171" t="b">
        <f t="shared" si="16"/>
        <v>1</v>
      </c>
      <c r="T180" s="171"/>
      <c r="U180" s="29"/>
      <c r="AX180" s="24"/>
    </row>
    <row r="181" spans="1:50" ht="40.5" customHeight="1">
      <c r="A181" s="254" t="s">
        <v>28</v>
      </c>
      <c r="B181" s="197" t="s">
        <v>435</v>
      </c>
      <c r="C181" s="461" t="s">
        <v>837</v>
      </c>
      <c r="D181" s="872" t="s">
        <v>1025</v>
      </c>
      <c r="E181" s="15"/>
      <c r="F181" s="906" t="s">
        <v>126</v>
      </c>
      <c r="G181" s="907">
        <v>700</v>
      </c>
      <c r="H181" s="27">
        <v>3.48</v>
      </c>
      <c r="I181" s="27">
        <v>0.98380000000000001</v>
      </c>
      <c r="J181" s="27">
        <v>4.4638</v>
      </c>
      <c r="K181" s="1091">
        <f t="shared" si="17"/>
        <v>3124.66</v>
      </c>
      <c r="L181" s="184">
        <f t="shared" si="18"/>
        <v>7.3212247449679806E-4</v>
      </c>
      <c r="M181" s="184">
        <f t="shared" si="21"/>
        <v>0.93769951714994904</v>
      </c>
      <c r="N181" s="1009" t="str">
        <f t="shared" si="19"/>
        <v>C</v>
      </c>
      <c r="O181" s="1011" t="str">
        <f t="shared" si="23"/>
        <v>-</v>
      </c>
      <c r="P181" s="1011">
        <f t="shared" si="24"/>
        <v>0.93769951714994904</v>
      </c>
      <c r="Q181" s="171">
        <f t="shared" si="20"/>
        <v>1</v>
      </c>
      <c r="R181" s="171">
        <f>SUMIF(ORÇAMENTO!$B$6:$B$654,'CURVA ABC'!B181,ORÇAMENTO!$M$6:$M$654)</f>
        <v>3124.66</v>
      </c>
      <c r="S181" s="171" t="b">
        <f t="shared" si="16"/>
        <v>1</v>
      </c>
      <c r="T181" s="171"/>
      <c r="U181" s="29"/>
      <c r="AX181" s="24"/>
    </row>
    <row r="182" spans="1:50" ht="40.5" customHeight="1">
      <c r="A182" s="254" t="s">
        <v>28</v>
      </c>
      <c r="B182" s="456" t="s">
        <v>1777</v>
      </c>
      <c r="C182" s="461" t="s">
        <v>837</v>
      </c>
      <c r="D182" s="872" t="s">
        <v>792</v>
      </c>
      <c r="E182" s="15"/>
      <c r="F182" s="906" t="s">
        <v>126</v>
      </c>
      <c r="G182" s="907">
        <v>68</v>
      </c>
      <c r="H182" s="27">
        <v>35.82</v>
      </c>
      <c r="I182" s="27">
        <v>10.126300000000001</v>
      </c>
      <c r="J182" s="27">
        <v>45.946300000000001</v>
      </c>
      <c r="K182" s="1091">
        <f t="shared" si="17"/>
        <v>3124.3483999999999</v>
      </c>
      <c r="L182" s="184">
        <f t="shared" si="18"/>
        <v>7.3204946515720488E-4</v>
      </c>
      <c r="M182" s="184">
        <f t="shared" si="21"/>
        <v>0.93843156661510629</v>
      </c>
      <c r="N182" s="1009" t="str">
        <f t="shared" si="19"/>
        <v>C</v>
      </c>
      <c r="O182" s="1011" t="str">
        <f t="shared" si="23"/>
        <v>-</v>
      </c>
      <c r="P182" s="1011">
        <f t="shared" si="24"/>
        <v>0.93843156661510629</v>
      </c>
      <c r="Q182" s="171">
        <f t="shared" si="20"/>
        <v>1</v>
      </c>
      <c r="R182" s="171">
        <f>SUMIF(ORÇAMENTO!$B$6:$B$654,'CURVA ABC'!B182,ORÇAMENTO!$M$6:$M$654)</f>
        <v>3124.3483999999999</v>
      </c>
      <c r="S182" s="171" t="b">
        <f t="shared" si="16"/>
        <v>1</v>
      </c>
      <c r="T182" s="171"/>
      <c r="U182" s="29"/>
      <c r="AX182" s="24"/>
    </row>
    <row r="183" spans="1:50" ht="40.5" customHeight="1">
      <c r="A183" s="254" t="s">
        <v>28</v>
      </c>
      <c r="B183" s="456" t="s">
        <v>471</v>
      </c>
      <c r="C183" s="461" t="s">
        <v>837</v>
      </c>
      <c r="D183" s="872" t="s">
        <v>1396</v>
      </c>
      <c r="E183" s="15"/>
      <c r="F183" s="906" t="s">
        <v>126</v>
      </c>
      <c r="G183" s="907">
        <v>20</v>
      </c>
      <c r="H183" s="27">
        <v>121</v>
      </c>
      <c r="I183" s="27">
        <v>34.206699999999998</v>
      </c>
      <c r="J183" s="27">
        <v>155.20670000000001</v>
      </c>
      <c r="K183" s="1091">
        <f t="shared" si="17"/>
        <v>3104.134</v>
      </c>
      <c r="L183" s="184">
        <f t="shared" si="18"/>
        <v>7.2731313654914259E-4</v>
      </c>
      <c r="M183" s="184">
        <f t="shared" si="21"/>
        <v>0.93915887975165546</v>
      </c>
      <c r="N183" s="1009" t="str">
        <f t="shared" si="19"/>
        <v>C</v>
      </c>
      <c r="O183" s="1011" t="str">
        <f t="shared" si="23"/>
        <v>-</v>
      </c>
      <c r="P183" s="1011">
        <f t="shared" si="24"/>
        <v>0.93915887975165546</v>
      </c>
      <c r="Q183" s="171">
        <f t="shared" si="20"/>
        <v>1</v>
      </c>
      <c r="R183" s="171">
        <f>SUMIF(ORÇAMENTO!$B$6:$B$654,'CURVA ABC'!B183,ORÇAMENTO!$M$6:$M$654)</f>
        <v>3104.134</v>
      </c>
      <c r="S183" s="171" t="b">
        <f t="shared" si="16"/>
        <v>1</v>
      </c>
      <c r="T183" s="171"/>
      <c r="U183" s="29"/>
      <c r="AX183" s="24"/>
    </row>
    <row r="184" spans="1:50" ht="40.5" customHeight="1">
      <c r="A184" s="255" t="s">
        <v>42</v>
      </c>
      <c r="B184" s="456" t="s">
        <v>1152</v>
      </c>
      <c r="C184" s="461" t="s">
        <v>131</v>
      </c>
      <c r="D184" s="872" t="s">
        <v>1153</v>
      </c>
      <c r="E184" s="15"/>
      <c r="F184" s="906" t="s">
        <v>54</v>
      </c>
      <c r="G184" s="907">
        <v>2</v>
      </c>
      <c r="H184" s="27">
        <v>1205.1099999999999</v>
      </c>
      <c r="I184" s="27">
        <v>340.68459999999999</v>
      </c>
      <c r="J184" s="27">
        <v>1545.7945999999999</v>
      </c>
      <c r="K184" s="1091">
        <f t="shared" si="17"/>
        <v>3091.5891999999999</v>
      </c>
      <c r="L184" s="184">
        <f t="shared" si="18"/>
        <v>7.2437383114693323E-4</v>
      </c>
      <c r="M184" s="184">
        <f t="shared" si="21"/>
        <v>0.93988325358280245</v>
      </c>
      <c r="N184" s="1009" t="str">
        <f t="shared" si="19"/>
        <v>C</v>
      </c>
      <c r="O184" s="1011" t="str">
        <f t="shared" si="23"/>
        <v>-</v>
      </c>
      <c r="P184" s="1011">
        <f t="shared" si="24"/>
        <v>0.93988325358280245</v>
      </c>
      <c r="Q184" s="171">
        <f t="shared" si="20"/>
        <v>1</v>
      </c>
      <c r="R184" s="171">
        <f>SUMIF(ORÇAMENTO!$B$6:$B$654,'CURVA ABC'!B184,ORÇAMENTO!$M$6:$M$654)</f>
        <v>3091.5891999999999</v>
      </c>
      <c r="S184" s="171" t="b">
        <f t="shared" si="16"/>
        <v>1</v>
      </c>
      <c r="T184" s="171"/>
      <c r="U184" s="29"/>
      <c r="AX184" s="24"/>
    </row>
    <row r="185" spans="1:50" ht="40.5" customHeight="1">
      <c r="A185" s="254" t="s">
        <v>28</v>
      </c>
      <c r="B185" s="456" t="s">
        <v>1216</v>
      </c>
      <c r="C185" s="461" t="s">
        <v>131</v>
      </c>
      <c r="D185" s="872" t="s">
        <v>1026</v>
      </c>
      <c r="E185" s="15"/>
      <c r="F185" s="906" t="s">
        <v>54</v>
      </c>
      <c r="G185" s="907">
        <v>13</v>
      </c>
      <c r="H185" s="27">
        <v>184.59</v>
      </c>
      <c r="I185" s="27">
        <v>52.183599999999998</v>
      </c>
      <c r="J185" s="27">
        <v>236.77359999999999</v>
      </c>
      <c r="K185" s="1091">
        <f t="shared" si="17"/>
        <v>3078.0567999999998</v>
      </c>
      <c r="L185" s="184">
        <f t="shared" si="18"/>
        <v>7.2120312643861925E-4</v>
      </c>
      <c r="M185" s="184">
        <f t="shared" si="21"/>
        <v>0.94060445670924109</v>
      </c>
      <c r="N185" s="1009" t="str">
        <f t="shared" si="19"/>
        <v>C</v>
      </c>
      <c r="O185" s="1011" t="str">
        <f t="shared" si="23"/>
        <v>-</v>
      </c>
      <c r="P185" s="1011">
        <f t="shared" si="24"/>
        <v>0.94060445670924109</v>
      </c>
      <c r="Q185" s="171">
        <f t="shared" si="20"/>
        <v>1</v>
      </c>
      <c r="R185" s="171">
        <f>SUMIF(ORÇAMENTO!$B$6:$B$654,'CURVA ABC'!B185,ORÇAMENTO!$M$6:$M$654)</f>
        <v>3078.0567999999998</v>
      </c>
      <c r="S185" s="171" t="b">
        <f t="shared" si="16"/>
        <v>1</v>
      </c>
      <c r="T185" s="171"/>
      <c r="U185" s="29"/>
      <c r="AX185" s="24"/>
    </row>
    <row r="186" spans="1:50" ht="40.5" customHeight="1">
      <c r="A186" s="254" t="s">
        <v>28</v>
      </c>
      <c r="B186" s="456">
        <v>88485</v>
      </c>
      <c r="C186" s="461" t="s">
        <v>131</v>
      </c>
      <c r="D186" s="872" t="s">
        <v>759</v>
      </c>
      <c r="E186" s="15"/>
      <c r="F186" s="906" t="s">
        <v>57</v>
      </c>
      <c r="G186" s="907">
        <v>1426.4169999999999</v>
      </c>
      <c r="H186" s="27">
        <v>1.67</v>
      </c>
      <c r="I186" s="27">
        <v>0.47210000000000002</v>
      </c>
      <c r="J186" s="27">
        <v>2.1421000000000001</v>
      </c>
      <c r="K186" s="1091">
        <f t="shared" si="17"/>
        <v>3055.5279</v>
      </c>
      <c r="L186" s="184">
        <f t="shared" si="18"/>
        <v>7.1592449963900232E-4</v>
      </c>
      <c r="M186" s="184">
        <f t="shared" si="21"/>
        <v>0.94132038120888006</v>
      </c>
      <c r="N186" s="1009" t="str">
        <f t="shared" si="19"/>
        <v>C</v>
      </c>
      <c r="O186" s="1011" t="str">
        <f t="shared" si="23"/>
        <v>-</v>
      </c>
      <c r="P186" s="1011">
        <f t="shared" si="24"/>
        <v>0.94132038120888006</v>
      </c>
      <c r="Q186" s="171">
        <f t="shared" si="20"/>
        <v>1</v>
      </c>
      <c r="R186" s="171">
        <f>SUMIF(ORÇAMENTO!$B$6:$B$654,'CURVA ABC'!B186,ORÇAMENTO!$M$6:$M$654)</f>
        <v>3055.5279</v>
      </c>
      <c r="S186" s="171" t="b">
        <f t="shared" si="16"/>
        <v>1</v>
      </c>
      <c r="T186" s="171"/>
      <c r="U186" s="29"/>
      <c r="AX186" s="24"/>
    </row>
    <row r="187" spans="1:50" ht="40.5" customHeight="1">
      <c r="A187" s="254" t="s">
        <v>28</v>
      </c>
      <c r="B187" s="456" t="s">
        <v>1962</v>
      </c>
      <c r="C187" s="461" t="s">
        <v>837</v>
      </c>
      <c r="D187" s="872" t="s">
        <v>1955</v>
      </c>
      <c r="E187" s="15"/>
      <c r="F187" s="906" t="s">
        <v>126</v>
      </c>
      <c r="G187" s="907">
        <v>1</v>
      </c>
      <c r="H187" s="27">
        <v>2371.39</v>
      </c>
      <c r="I187" s="27">
        <v>670.39200000000005</v>
      </c>
      <c r="J187" s="27">
        <v>3041.7820000000002</v>
      </c>
      <c r="K187" s="1091">
        <f t="shared" si="17"/>
        <v>3041.7820000000002</v>
      </c>
      <c r="L187" s="184">
        <f t="shared" si="18"/>
        <v>7.1270377088061409E-4</v>
      </c>
      <c r="M187" s="184">
        <f t="shared" si="21"/>
        <v>0.94203308497976068</v>
      </c>
      <c r="N187" s="1009" t="str">
        <f t="shared" si="19"/>
        <v>C</v>
      </c>
      <c r="O187" s="1011" t="str">
        <f t="shared" si="23"/>
        <v>-</v>
      </c>
      <c r="P187" s="1011">
        <f t="shared" si="24"/>
        <v>0.94203308497976068</v>
      </c>
      <c r="Q187" s="171">
        <f t="shared" si="20"/>
        <v>1</v>
      </c>
      <c r="R187" s="171">
        <f>SUMIF(ORÇAMENTO!$B$6:$B$654,'CURVA ABC'!B187,ORÇAMENTO!$M$6:$M$654)</f>
        <v>3041.7820000000002</v>
      </c>
      <c r="S187" s="171" t="b">
        <f t="shared" si="16"/>
        <v>1</v>
      </c>
      <c r="T187" s="171"/>
      <c r="U187" s="29"/>
      <c r="AX187" s="24"/>
    </row>
    <row r="188" spans="1:50" ht="40.5" customHeight="1">
      <c r="A188" s="254" t="s">
        <v>28</v>
      </c>
      <c r="B188" s="456" t="s">
        <v>1947</v>
      </c>
      <c r="C188" s="461" t="s">
        <v>837</v>
      </c>
      <c r="D188" s="872" t="s">
        <v>1938</v>
      </c>
      <c r="E188" s="15"/>
      <c r="F188" s="906" t="s">
        <v>126</v>
      </c>
      <c r="G188" s="907">
        <v>31</v>
      </c>
      <c r="H188" s="27">
        <v>76.13</v>
      </c>
      <c r="I188" s="27">
        <v>21.521999999999998</v>
      </c>
      <c r="J188" s="27">
        <v>97.652000000000001</v>
      </c>
      <c r="K188" s="1091">
        <f t="shared" si="17"/>
        <v>3027.212</v>
      </c>
      <c r="L188" s="184">
        <f t="shared" si="18"/>
        <v>7.0928995163198599E-4</v>
      </c>
      <c r="M188" s="184">
        <f t="shared" si="21"/>
        <v>0.94274237493139268</v>
      </c>
      <c r="N188" s="1009" t="str">
        <f t="shared" si="19"/>
        <v>C</v>
      </c>
      <c r="O188" s="1011" t="str">
        <f t="shared" si="23"/>
        <v>-</v>
      </c>
      <c r="P188" s="1011">
        <f t="shared" si="24"/>
        <v>0.94274237493139268</v>
      </c>
      <c r="Q188" s="171">
        <f t="shared" si="20"/>
        <v>1</v>
      </c>
      <c r="R188" s="171">
        <f>SUMIF(ORÇAMENTO!$B$6:$B$654,'CURVA ABC'!B188,ORÇAMENTO!$M$6:$M$654)</f>
        <v>3027.212</v>
      </c>
      <c r="S188" s="171" t="b">
        <f t="shared" si="16"/>
        <v>1</v>
      </c>
      <c r="T188" s="171"/>
      <c r="U188" s="29"/>
      <c r="AX188" s="24"/>
    </row>
    <row r="189" spans="1:50" ht="40.5" customHeight="1">
      <c r="A189" s="254" t="s">
        <v>28</v>
      </c>
      <c r="B189" s="456" t="s">
        <v>473</v>
      </c>
      <c r="C189" s="461" t="s">
        <v>837</v>
      </c>
      <c r="D189" s="872" t="s">
        <v>1397</v>
      </c>
      <c r="E189" s="15"/>
      <c r="F189" s="906" t="s">
        <v>53</v>
      </c>
      <c r="G189" s="907">
        <v>500</v>
      </c>
      <c r="H189" s="27">
        <v>4.6900000000000004</v>
      </c>
      <c r="I189" s="27">
        <v>1.3259000000000001</v>
      </c>
      <c r="J189" s="27">
        <v>6.0159000000000002</v>
      </c>
      <c r="K189" s="1091">
        <f t="shared" si="17"/>
        <v>3007.95</v>
      </c>
      <c r="L189" s="184">
        <f t="shared" si="18"/>
        <v>7.047767748051448E-4</v>
      </c>
      <c r="M189" s="184">
        <f t="shared" si="21"/>
        <v>0.94344715170619786</v>
      </c>
      <c r="N189" s="1009" t="str">
        <f t="shared" si="19"/>
        <v>C</v>
      </c>
      <c r="O189" s="1011" t="str">
        <f t="shared" si="23"/>
        <v>-</v>
      </c>
      <c r="P189" s="1011">
        <f t="shared" si="24"/>
        <v>0.94344715170619786</v>
      </c>
      <c r="Q189" s="171">
        <f t="shared" si="20"/>
        <v>1</v>
      </c>
      <c r="R189" s="171">
        <f>SUMIF(ORÇAMENTO!$B$6:$B$654,'CURVA ABC'!B189,ORÇAMENTO!$M$6:$M$654)</f>
        <v>3007.95</v>
      </c>
      <c r="S189" s="171" t="b">
        <f t="shared" si="16"/>
        <v>1</v>
      </c>
      <c r="T189" s="171"/>
      <c r="U189" s="29"/>
      <c r="AX189" s="24"/>
    </row>
    <row r="190" spans="1:50" ht="40.5" customHeight="1">
      <c r="A190" s="254" t="s">
        <v>28</v>
      </c>
      <c r="B190" s="456" t="s">
        <v>436</v>
      </c>
      <c r="C190" s="461" t="s">
        <v>837</v>
      </c>
      <c r="D190" s="872" t="s">
        <v>1023</v>
      </c>
      <c r="E190" s="15"/>
      <c r="F190" s="906" t="s">
        <v>126</v>
      </c>
      <c r="G190" s="907">
        <v>700</v>
      </c>
      <c r="H190" s="27">
        <v>3.24</v>
      </c>
      <c r="I190" s="27">
        <v>0.91590000000000005</v>
      </c>
      <c r="J190" s="27">
        <v>4.1558999999999999</v>
      </c>
      <c r="K190" s="1091">
        <f t="shared" si="17"/>
        <v>2909.13</v>
      </c>
      <c r="L190" s="184">
        <f t="shared" si="18"/>
        <v>6.8162278591362595E-4</v>
      </c>
      <c r="M190" s="184">
        <f t="shared" si="21"/>
        <v>0.94412877449211152</v>
      </c>
      <c r="N190" s="1009" t="str">
        <f t="shared" si="19"/>
        <v>C</v>
      </c>
      <c r="O190" s="1011" t="str">
        <f t="shared" si="23"/>
        <v>-</v>
      </c>
      <c r="P190" s="1011">
        <f t="shared" si="24"/>
        <v>0.94412877449211152</v>
      </c>
      <c r="Q190" s="171">
        <f t="shared" si="20"/>
        <v>1</v>
      </c>
      <c r="R190" s="171">
        <f>SUMIF(ORÇAMENTO!$B$6:$B$654,'CURVA ABC'!B190,ORÇAMENTO!$M$6:$M$654)</f>
        <v>2909.13</v>
      </c>
      <c r="S190" s="171" t="b">
        <f t="shared" si="16"/>
        <v>1</v>
      </c>
      <c r="T190" s="171"/>
      <c r="U190" s="29"/>
      <c r="AX190" s="24"/>
    </row>
    <row r="191" spans="1:50" ht="40.5" customHeight="1">
      <c r="A191" s="254" t="s">
        <v>28</v>
      </c>
      <c r="B191" s="456" t="s">
        <v>698</v>
      </c>
      <c r="C191" s="461" t="s">
        <v>837</v>
      </c>
      <c r="D191" s="872" t="s">
        <v>1637</v>
      </c>
      <c r="E191" s="15"/>
      <c r="F191" s="906" t="s">
        <v>126</v>
      </c>
      <c r="G191" s="907">
        <v>1</v>
      </c>
      <c r="H191" s="27">
        <v>2244.4699999999998</v>
      </c>
      <c r="I191" s="27">
        <v>634.51170000000002</v>
      </c>
      <c r="J191" s="27">
        <v>2878.9816999999998</v>
      </c>
      <c r="K191" s="1091">
        <f t="shared" si="17"/>
        <v>2878.9816999999998</v>
      </c>
      <c r="L191" s="184">
        <f t="shared" si="18"/>
        <v>6.7455889800330227E-4</v>
      </c>
      <c r="M191" s="184">
        <f t="shared" si="21"/>
        <v>0.9448033333901148</v>
      </c>
      <c r="N191" s="1009" t="str">
        <f t="shared" si="19"/>
        <v>C</v>
      </c>
      <c r="O191" s="1011" t="str">
        <f t="shared" si="23"/>
        <v>-</v>
      </c>
      <c r="P191" s="1011">
        <f t="shared" si="24"/>
        <v>0.9448033333901148</v>
      </c>
      <c r="Q191" s="171">
        <f t="shared" si="20"/>
        <v>1</v>
      </c>
      <c r="R191" s="171">
        <f>SUMIF(ORÇAMENTO!$B$6:$B$654,'CURVA ABC'!B191,ORÇAMENTO!$M$6:$M$654)</f>
        <v>2878.9816999999998</v>
      </c>
      <c r="S191" s="171" t="b">
        <f t="shared" si="16"/>
        <v>1</v>
      </c>
      <c r="T191" s="171"/>
      <c r="U191" s="29"/>
      <c r="AX191" s="24"/>
    </row>
    <row r="192" spans="1:50" ht="40.5" customHeight="1">
      <c r="A192" s="254" t="s">
        <v>28</v>
      </c>
      <c r="B192" s="456" t="s">
        <v>1754</v>
      </c>
      <c r="C192" s="461" t="s">
        <v>837</v>
      </c>
      <c r="D192" s="872" t="s">
        <v>1056</v>
      </c>
      <c r="E192" s="15"/>
      <c r="F192" s="906" t="s">
        <v>53</v>
      </c>
      <c r="G192" s="907">
        <v>34.979999999999997</v>
      </c>
      <c r="H192" s="27">
        <v>62.49</v>
      </c>
      <c r="I192" s="27">
        <v>17.665900000000001</v>
      </c>
      <c r="J192" s="27">
        <v>80.155900000000003</v>
      </c>
      <c r="K192" s="1091">
        <f t="shared" si="17"/>
        <v>2803.8534</v>
      </c>
      <c r="L192" s="184">
        <f t="shared" si="18"/>
        <v>6.5695598539817471E-4</v>
      </c>
      <c r="M192" s="184">
        <f t="shared" si="21"/>
        <v>0.94546028937551296</v>
      </c>
      <c r="N192" s="1009" t="str">
        <f t="shared" si="19"/>
        <v>C</v>
      </c>
      <c r="O192" s="1011" t="str">
        <f t="shared" si="23"/>
        <v>-</v>
      </c>
      <c r="P192" s="1011">
        <f t="shared" si="24"/>
        <v>0.94546028937551296</v>
      </c>
      <c r="Q192" s="171">
        <f t="shared" si="20"/>
        <v>1</v>
      </c>
      <c r="R192" s="171">
        <f>SUMIF(ORÇAMENTO!$B$6:$B$654,'CURVA ABC'!B192,ORÇAMENTO!$M$6:$M$654)</f>
        <v>2803.8534</v>
      </c>
      <c r="S192" s="171" t="b">
        <f t="shared" si="16"/>
        <v>1</v>
      </c>
      <c r="T192" s="171"/>
      <c r="U192" s="29"/>
      <c r="AX192" s="24"/>
    </row>
    <row r="193" spans="1:50" ht="40.5" customHeight="1">
      <c r="A193" s="254" t="s">
        <v>28</v>
      </c>
      <c r="B193" s="456" t="s">
        <v>276</v>
      </c>
      <c r="C193" s="461" t="s">
        <v>837</v>
      </c>
      <c r="D193" s="872" t="s">
        <v>1031</v>
      </c>
      <c r="E193" s="15"/>
      <c r="F193" s="906" t="s">
        <v>126</v>
      </c>
      <c r="G193" s="907">
        <v>34</v>
      </c>
      <c r="H193" s="27">
        <v>63.77</v>
      </c>
      <c r="I193" s="27">
        <v>18.027799999999999</v>
      </c>
      <c r="J193" s="27">
        <v>81.797799999999995</v>
      </c>
      <c r="K193" s="1091">
        <f t="shared" si="17"/>
        <v>2781.1251999999999</v>
      </c>
      <c r="L193" s="184">
        <f t="shared" si="18"/>
        <v>6.5163066167499902E-4</v>
      </c>
      <c r="M193" s="184">
        <f t="shared" si="21"/>
        <v>0.94611192003718791</v>
      </c>
      <c r="N193" s="1009" t="str">
        <f t="shared" si="19"/>
        <v>C</v>
      </c>
      <c r="O193" s="1011" t="str">
        <f t="shared" si="23"/>
        <v>-</v>
      </c>
      <c r="P193" s="1011">
        <f t="shared" si="24"/>
        <v>0.94611192003718791</v>
      </c>
      <c r="Q193" s="171">
        <f t="shared" si="20"/>
        <v>1</v>
      </c>
      <c r="R193" s="171">
        <f>SUMIF(ORÇAMENTO!$B$6:$B$654,'CURVA ABC'!B193,ORÇAMENTO!$M$6:$M$654)</f>
        <v>2781.1251999999999</v>
      </c>
      <c r="S193" s="171" t="b">
        <f t="shared" si="16"/>
        <v>1</v>
      </c>
      <c r="T193" s="171"/>
      <c r="U193" s="29"/>
      <c r="AX193" s="24"/>
    </row>
    <row r="194" spans="1:50" ht="40.5" customHeight="1">
      <c r="A194" s="254" t="s">
        <v>28</v>
      </c>
      <c r="B194" s="456" t="s">
        <v>1922</v>
      </c>
      <c r="C194" s="461" t="s">
        <v>837</v>
      </c>
      <c r="D194" s="872" t="s">
        <v>1925</v>
      </c>
      <c r="E194" s="15"/>
      <c r="F194" s="906" t="s">
        <v>126</v>
      </c>
      <c r="G194" s="907">
        <v>3</v>
      </c>
      <c r="H194" s="27">
        <v>704.54</v>
      </c>
      <c r="I194" s="27">
        <v>199.17349999999999</v>
      </c>
      <c r="J194" s="27">
        <v>903.71349999999995</v>
      </c>
      <c r="K194" s="1091">
        <f t="shared" si="17"/>
        <v>2711.1405</v>
      </c>
      <c r="L194" s="184">
        <f t="shared" si="18"/>
        <v>6.3523291864346404E-4</v>
      </c>
      <c r="M194" s="184">
        <f t="shared" si="21"/>
        <v>0.94674715295583134</v>
      </c>
      <c r="N194" s="1009" t="str">
        <f t="shared" si="19"/>
        <v>C</v>
      </c>
      <c r="O194" s="1011" t="str">
        <f t="shared" si="23"/>
        <v>-</v>
      </c>
      <c r="P194" s="1011">
        <f t="shared" si="24"/>
        <v>0.94674715295583134</v>
      </c>
      <c r="Q194" s="171">
        <f t="shared" si="20"/>
        <v>1</v>
      </c>
      <c r="R194" s="171">
        <f>SUMIF(ORÇAMENTO!$B$6:$B$654,'CURVA ABC'!B194,ORÇAMENTO!$M$6:$M$654)</f>
        <v>2711.1405</v>
      </c>
      <c r="S194" s="171" t="b">
        <f t="shared" si="16"/>
        <v>1</v>
      </c>
      <c r="T194" s="171"/>
      <c r="U194" s="29"/>
      <c r="AX194" s="24"/>
    </row>
    <row r="195" spans="1:50" ht="40.5" customHeight="1">
      <c r="A195" s="254" t="s">
        <v>28</v>
      </c>
      <c r="B195" s="456" t="s">
        <v>358</v>
      </c>
      <c r="C195" s="461" t="s">
        <v>837</v>
      </c>
      <c r="D195" s="872" t="s">
        <v>789</v>
      </c>
      <c r="E195" s="15"/>
      <c r="F195" s="906" t="s">
        <v>126</v>
      </c>
      <c r="G195" s="907">
        <v>262</v>
      </c>
      <c r="H195" s="27">
        <v>8.0299999999999994</v>
      </c>
      <c r="I195" s="27">
        <v>2.2700999999999998</v>
      </c>
      <c r="J195" s="27">
        <v>10.3001</v>
      </c>
      <c r="K195" s="1091">
        <f t="shared" si="17"/>
        <v>2698.6262000000002</v>
      </c>
      <c r="L195" s="184">
        <f t="shared" si="18"/>
        <v>6.3230075953412258E-4</v>
      </c>
      <c r="M195" s="184">
        <f t="shared" si="21"/>
        <v>0.94737945371536547</v>
      </c>
      <c r="N195" s="1009" t="str">
        <f t="shared" si="19"/>
        <v>C</v>
      </c>
      <c r="O195" s="1011" t="str">
        <f t="shared" si="23"/>
        <v>-</v>
      </c>
      <c r="P195" s="1011">
        <f t="shared" si="24"/>
        <v>0.94737945371536547</v>
      </c>
      <c r="Q195" s="171">
        <f t="shared" si="20"/>
        <v>1</v>
      </c>
      <c r="R195" s="171">
        <f>SUMIF(ORÇAMENTO!$B$6:$B$654,'CURVA ABC'!B195,ORÇAMENTO!$M$6:$M$654)</f>
        <v>2698.6262000000002</v>
      </c>
      <c r="S195" s="171" t="b">
        <f t="shared" ref="S195:S257" si="25">R195=K195</f>
        <v>1</v>
      </c>
      <c r="T195" s="171"/>
      <c r="U195" s="29"/>
      <c r="AX195" s="24"/>
    </row>
    <row r="196" spans="1:50" ht="40.5" customHeight="1">
      <c r="A196" s="254" t="s">
        <v>28</v>
      </c>
      <c r="B196" s="456" t="s">
        <v>1913</v>
      </c>
      <c r="C196" s="461" t="s">
        <v>837</v>
      </c>
      <c r="D196" s="872" t="s">
        <v>1908</v>
      </c>
      <c r="E196" s="15"/>
      <c r="F196" s="906" t="s">
        <v>126</v>
      </c>
      <c r="G196" s="907">
        <v>59</v>
      </c>
      <c r="H196" s="27">
        <v>35.57</v>
      </c>
      <c r="I196" s="27">
        <v>10.0556</v>
      </c>
      <c r="J196" s="27">
        <v>45.625599999999999</v>
      </c>
      <c r="K196" s="1091">
        <f t="shared" si="17"/>
        <v>2691.9104000000002</v>
      </c>
      <c r="L196" s="184">
        <f t="shared" si="18"/>
        <v>6.307272161360486E-4</v>
      </c>
      <c r="M196" s="184">
        <f t="shared" si="21"/>
        <v>0.94801018093150147</v>
      </c>
      <c r="N196" s="1009" t="str">
        <f t="shared" si="19"/>
        <v>C</v>
      </c>
      <c r="O196" s="1011" t="str">
        <f t="shared" si="23"/>
        <v>-</v>
      </c>
      <c r="P196" s="1011">
        <f t="shared" si="24"/>
        <v>0.94801018093150147</v>
      </c>
      <c r="Q196" s="171">
        <f t="shared" si="20"/>
        <v>1</v>
      </c>
      <c r="R196" s="171">
        <f>SUMIF(ORÇAMENTO!$B$6:$B$654,'CURVA ABC'!B196,ORÇAMENTO!$M$6:$M$654)</f>
        <v>2691.9104000000002</v>
      </c>
      <c r="S196" s="171" t="b">
        <f t="shared" si="25"/>
        <v>1</v>
      </c>
      <c r="T196" s="171"/>
      <c r="U196" s="29"/>
      <c r="AX196" s="24"/>
    </row>
    <row r="197" spans="1:50" ht="40.5" customHeight="1">
      <c r="A197" s="254" t="s">
        <v>28</v>
      </c>
      <c r="B197" s="456">
        <v>90088</v>
      </c>
      <c r="C197" s="461" t="s">
        <v>131</v>
      </c>
      <c r="D197" s="872" t="s">
        <v>1242</v>
      </c>
      <c r="E197" s="15"/>
      <c r="F197" s="906" t="s">
        <v>61</v>
      </c>
      <c r="G197" s="907">
        <v>351.23290000000003</v>
      </c>
      <c r="H197" s="27">
        <v>5.97</v>
      </c>
      <c r="I197" s="27">
        <v>1.6877</v>
      </c>
      <c r="J197" s="27">
        <v>7.6577000000000002</v>
      </c>
      <c r="K197" s="1091">
        <f t="shared" si="17"/>
        <v>2689.6361999999999</v>
      </c>
      <c r="L197" s="184">
        <f t="shared" si="18"/>
        <v>6.301943604232668E-4</v>
      </c>
      <c r="M197" s="184">
        <f t="shared" si="21"/>
        <v>0.94864037529192469</v>
      </c>
      <c r="N197" s="1009" t="str">
        <f t="shared" si="19"/>
        <v>C</v>
      </c>
      <c r="O197" s="1011" t="str">
        <f t="shared" si="23"/>
        <v>-</v>
      </c>
      <c r="P197" s="1011">
        <f t="shared" si="24"/>
        <v>0.94864037529192469</v>
      </c>
      <c r="Q197" s="171">
        <f t="shared" si="20"/>
        <v>1</v>
      </c>
      <c r="R197" s="171">
        <f>SUMIF(ORÇAMENTO!$B$6:$B$654,'CURVA ABC'!B197,ORÇAMENTO!$M$6:$M$654)</f>
        <v>2689.6361999999999</v>
      </c>
      <c r="S197" s="171" t="b">
        <f t="shared" si="25"/>
        <v>1</v>
      </c>
      <c r="T197" s="171"/>
      <c r="U197" s="29"/>
      <c r="AX197" s="24"/>
    </row>
    <row r="198" spans="1:50" ht="40.5" customHeight="1">
      <c r="A198" s="254" t="s">
        <v>28</v>
      </c>
      <c r="B198" s="456" t="s">
        <v>196</v>
      </c>
      <c r="C198" s="461" t="s">
        <v>837</v>
      </c>
      <c r="D198" s="872" t="s">
        <v>1851</v>
      </c>
      <c r="E198" s="15"/>
      <c r="F198" s="906" t="s">
        <v>126</v>
      </c>
      <c r="G198" s="907">
        <v>62</v>
      </c>
      <c r="H198" s="27">
        <v>33.72</v>
      </c>
      <c r="I198" s="27">
        <v>9.5326000000000004</v>
      </c>
      <c r="J198" s="27">
        <v>43.252600000000001</v>
      </c>
      <c r="K198" s="1091">
        <f t="shared" ref="K198:K261" si="26">ROUND(G198*J198,4)</f>
        <v>2681.6612</v>
      </c>
      <c r="L198" s="184">
        <f t="shared" ref="L198:L261" si="27">IFERROR(K198/$K$497,"")</f>
        <v>6.2832578056686266E-4</v>
      </c>
      <c r="M198" s="184">
        <f t="shared" si="21"/>
        <v>0.94926870107249151</v>
      </c>
      <c r="N198" s="1009" t="str">
        <f t="shared" ref="N198:N261" si="28">IF(M198&lt;=50%,"A",IF(M198&lt;=80%,"B",IF(M198&lt;=100%,"C"," ")))</f>
        <v>C</v>
      </c>
      <c r="O198" s="1011" t="str">
        <f t="shared" si="23"/>
        <v>-</v>
      </c>
      <c r="P198" s="1011">
        <f t="shared" si="24"/>
        <v>0.94926870107249151</v>
      </c>
      <c r="Q198" s="171">
        <f t="shared" ref="Q198:Q261" si="29">IF(B198&gt;0,COUNTIF($B$1:$B$122072,B198),"")</f>
        <v>1</v>
      </c>
      <c r="R198" s="171">
        <f>SUMIF(ORÇAMENTO!$B$6:$B$654,'CURVA ABC'!B198,ORÇAMENTO!$M$6:$M$654)</f>
        <v>2681.6612</v>
      </c>
      <c r="S198" s="171" t="b">
        <f t="shared" si="25"/>
        <v>1</v>
      </c>
      <c r="T198" s="171"/>
      <c r="U198" s="29"/>
      <c r="AX198" s="24"/>
    </row>
    <row r="199" spans="1:50" ht="40.5" customHeight="1">
      <c r="A199" s="254" t="s">
        <v>28</v>
      </c>
      <c r="B199" s="456">
        <v>93008</v>
      </c>
      <c r="C199" s="461" t="s">
        <v>131</v>
      </c>
      <c r="D199" s="872" t="s">
        <v>1117</v>
      </c>
      <c r="E199" s="15"/>
      <c r="F199" s="906" t="s">
        <v>53</v>
      </c>
      <c r="G199" s="907">
        <v>210</v>
      </c>
      <c r="H199" s="27">
        <v>9.9499999999999993</v>
      </c>
      <c r="I199" s="27">
        <v>2.8129</v>
      </c>
      <c r="J199" s="27">
        <v>12.7629</v>
      </c>
      <c r="K199" s="1091">
        <f t="shared" si="26"/>
        <v>2680.2089999999998</v>
      </c>
      <c r="L199" s="184">
        <f t="shared" si="27"/>
        <v>6.2798552330448391E-4</v>
      </c>
      <c r="M199" s="184">
        <f t="shared" ref="M199:M262" si="30">L199+M198</f>
        <v>0.94989668659579596</v>
      </c>
      <c r="N199" s="1009" t="str">
        <f t="shared" si="28"/>
        <v>C</v>
      </c>
      <c r="O199" s="1011" t="str">
        <f t="shared" si="23"/>
        <v>-</v>
      </c>
      <c r="P199" s="1011">
        <f t="shared" si="24"/>
        <v>0.94989668659579596</v>
      </c>
      <c r="Q199" s="171">
        <f t="shared" si="29"/>
        <v>1</v>
      </c>
      <c r="R199" s="171">
        <f>SUMIF(ORÇAMENTO!$B$6:$B$654,'CURVA ABC'!B199,ORÇAMENTO!$M$6:$M$654)</f>
        <v>2680.2089999999998</v>
      </c>
      <c r="S199" s="171" t="b">
        <f t="shared" si="25"/>
        <v>1</v>
      </c>
      <c r="T199" s="171"/>
      <c r="U199" s="29"/>
      <c r="AX199" s="24"/>
    </row>
    <row r="200" spans="1:50" ht="40.5" customHeight="1">
      <c r="A200" s="254" t="s">
        <v>28</v>
      </c>
      <c r="B200" s="456">
        <v>75220</v>
      </c>
      <c r="C200" s="461" t="s">
        <v>131</v>
      </c>
      <c r="D200" s="872" t="s">
        <v>1074</v>
      </c>
      <c r="E200" s="15"/>
      <c r="F200" s="906" t="s">
        <v>53</v>
      </c>
      <c r="G200" s="907">
        <v>62.24</v>
      </c>
      <c r="H200" s="27">
        <v>33.17</v>
      </c>
      <c r="I200" s="27">
        <v>9.3772000000000002</v>
      </c>
      <c r="J200" s="27">
        <v>42.547199999999997</v>
      </c>
      <c r="K200" s="1091">
        <f t="shared" si="26"/>
        <v>2648.1377000000002</v>
      </c>
      <c r="L200" s="184">
        <f t="shared" si="27"/>
        <v>6.2047106748646568E-4</v>
      </c>
      <c r="M200" s="184">
        <f t="shared" si="30"/>
        <v>0.95051715766328237</v>
      </c>
      <c r="N200" s="1009" t="str">
        <f t="shared" si="28"/>
        <v>C</v>
      </c>
      <c r="O200" s="1011" t="str">
        <f t="shared" si="23"/>
        <v>-</v>
      </c>
      <c r="P200" s="1011">
        <f t="shared" si="24"/>
        <v>0.95051715766328237</v>
      </c>
      <c r="Q200" s="171">
        <f t="shared" si="29"/>
        <v>1</v>
      </c>
      <c r="R200" s="171">
        <f>SUMIF(ORÇAMENTO!$B$6:$B$654,'CURVA ABC'!B200,ORÇAMENTO!$M$6:$M$654)</f>
        <v>2648.1377000000002</v>
      </c>
      <c r="S200" s="171" t="b">
        <f t="shared" si="25"/>
        <v>1</v>
      </c>
      <c r="T200" s="171"/>
      <c r="U200" s="29"/>
      <c r="AX200" s="24"/>
    </row>
    <row r="201" spans="1:50" ht="40.5" customHeight="1">
      <c r="A201" s="254" t="s">
        <v>28</v>
      </c>
      <c r="B201" s="456" t="s">
        <v>1921</v>
      </c>
      <c r="C201" s="461" t="s">
        <v>837</v>
      </c>
      <c r="D201" s="872" t="s">
        <v>1920</v>
      </c>
      <c r="E201" s="15"/>
      <c r="F201" s="906" t="s">
        <v>126</v>
      </c>
      <c r="G201" s="907">
        <v>13</v>
      </c>
      <c r="H201" s="27">
        <v>153.94</v>
      </c>
      <c r="I201" s="27">
        <v>43.518799999999999</v>
      </c>
      <c r="J201" s="27">
        <v>197.4588</v>
      </c>
      <c r="K201" s="1091">
        <f t="shared" si="26"/>
        <v>2566.9643999999998</v>
      </c>
      <c r="L201" s="184">
        <f t="shared" si="27"/>
        <v>6.0145178306541787E-4</v>
      </c>
      <c r="M201" s="184">
        <f t="shared" si="30"/>
        <v>0.95111860944634774</v>
      </c>
      <c r="N201" s="1009" t="str">
        <f t="shared" si="28"/>
        <v>C</v>
      </c>
      <c r="O201" s="1011" t="str">
        <f t="shared" si="23"/>
        <v>-</v>
      </c>
      <c r="P201" s="1011">
        <f t="shared" si="24"/>
        <v>0.95111860944634774</v>
      </c>
      <c r="Q201" s="171">
        <f t="shared" si="29"/>
        <v>1</v>
      </c>
      <c r="R201" s="171">
        <f>SUMIF(ORÇAMENTO!$B$6:$B$654,'CURVA ABC'!B201,ORÇAMENTO!$M$6:$M$654)</f>
        <v>2566.9643999999998</v>
      </c>
      <c r="S201" s="171" t="b">
        <f t="shared" si="25"/>
        <v>1</v>
      </c>
      <c r="T201" s="171"/>
      <c r="U201" s="29"/>
      <c r="AX201" s="24"/>
    </row>
    <row r="202" spans="1:50" ht="40.5" customHeight="1">
      <c r="A202" s="254" t="s">
        <v>28</v>
      </c>
      <c r="B202" s="456">
        <v>83648</v>
      </c>
      <c r="C202" s="461" t="s">
        <v>131</v>
      </c>
      <c r="D202" s="872" t="s">
        <v>74</v>
      </c>
      <c r="E202" s="15"/>
      <c r="F202" s="906" t="s">
        <v>54</v>
      </c>
      <c r="G202" s="907">
        <v>2</v>
      </c>
      <c r="H202" s="27">
        <v>997.56</v>
      </c>
      <c r="I202" s="27">
        <v>282.0102</v>
      </c>
      <c r="J202" s="27">
        <v>1279.5702000000001</v>
      </c>
      <c r="K202" s="1091">
        <f t="shared" si="26"/>
        <v>2559.1404000000002</v>
      </c>
      <c r="L202" s="184">
        <f t="shared" si="27"/>
        <v>5.9961858321632626E-4</v>
      </c>
      <c r="M202" s="184">
        <f t="shared" si="30"/>
        <v>0.95171822802956407</v>
      </c>
      <c r="N202" s="1009" t="str">
        <f t="shared" si="28"/>
        <v>C</v>
      </c>
      <c r="O202" s="1011" t="str">
        <f t="shared" si="23"/>
        <v>-</v>
      </c>
      <c r="P202" s="1011">
        <f t="shared" si="24"/>
        <v>0.95171822802956407</v>
      </c>
      <c r="Q202" s="171">
        <f t="shared" si="29"/>
        <v>1</v>
      </c>
      <c r="R202" s="171">
        <f>SUMIF(ORÇAMENTO!$B$6:$B$654,'CURVA ABC'!B202,ORÇAMENTO!$M$6:$M$654)</f>
        <v>2559.1404000000002</v>
      </c>
      <c r="S202" s="171" t="b">
        <f t="shared" si="25"/>
        <v>1</v>
      </c>
      <c r="T202" s="171"/>
      <c r="U202" s="29"/>
      <c r="AX202" s="24"/>
    </row>
    <row r="203" spans="1:50" ht="40.5" customHeight="1">
      <c r="A203" s="254" t="s">
        <v>28</v>
      </c>
      <c r="B203" s="456" t="s">
        <v>2563</v>
      </c>
      <c r="C203" s="461" t="s">
        <v>837</v>
      </c>
      <c r="D203" s="872" t="s">
        <v>2621</v>
      </c>
      <c r="E203" s="15"/>
      <c r="F203" s="906" t="s">
        <v>126</v>
      </c>
      <c r="G203" s="907">
        <v>16</v>
      </c>
      <c r="H203" s="27">
        <v>120.77</v>
      </c>
      <c r="I203" s="27">
        <v>34.1417</v>
      </c>
      <c r="J203" s="27">
        <v>154.9117</v>
      </c>
      <c r="K203" s="1091">
        <f t="shared" si="26"/>
        <v>2478.5871999999999</v>
      </c>
      <c r="L203" s="184">
        <f t="shared" si="27"/>
        <v>5.8074459112994383E-4</v>
      </c>
      <c r="M203" s="184">
        <f t="shared" si="30"/>
        <v>0.95229897262069396</v>
      </c>
      <c r="N203" s="1009" t="str">
        <f t="shared" si="28"/>
        <v>C</v>
      </c>
      <c r="O203" s="1011" t="str">
        <f t="shared" si="23"/>
        <v>-</v>
      </c>
      <c r="P203" s="1011">
        <f t="shared" si="24"/>
        <v>0.95229897262069396</v>
      </c>
      <c r="Q203" s="171">
        <f t="shared" si="29"/>
        <v>1</v>
      </c>
      <c r="R203" s="171">
        <f>SUMIF(ORÇAMENTO!$B$6:$B$654,'CURVA ABC'!B203,ORÇAMENTO!$M$6:$M$654)</f>
        <v>2478.5871999999999</v>
      </c>
      <c r="S203" s="171" t="b">
        <f t="shared" si="25"/>
        <v>1</v>
      </c>
      <c r="T203" s="171"/>
      <c r="U203" s="29"/>
      <c r="AX203" s="24"/>
    </row>
    <row r="204" spans="1:50" ht="40.5" customHeight="1">
      <c r="A204" s="254" t="s">
        <v>28</v>
      </c>
      <c r="B204" s="456" t="s">
        <v>1963</v>
      </c>
      <c r="C204" s="461" t="s">
        <v>837</v>
      </c>
      <c r="D204" s="872" t="s">
        <v>1956</v>
      </c>
      <c r="E204" s="15"/>
      <c r="F204" s="906" t="s">
        <v>126</v>
      </c>
      <c r="G204" s="907">
        <v>1</v>
      </c>
      <c r="H204" s="27">
        <v>1883.68</v>
      </c>
      <c r="I204" s="27">
        <v>532.5163</v>
      </c>
      <c r="J204" s="27">
        <v>2416.1963000000001</v>
      </c>
      <c r="K204" s="1091">
        <f t="shared" si="26"/>
        <v>2416.1963000000001</v>
      </c>
      <c r="L204" s="184">
        <f t="shared" si="27"/>
        <v>5.6612611100920033E-4</v>
      </c>
      <c r="M204" s="184">
        <f t="shared" si="30"/>
        <v>0.95286509873170311</v>
      </c>
      <c r="N204" s="1009" t="str">
        <f t="shared" si="28"/>
        <v>C</v>
      </c>
      <c r="O204" s="1011" t="str">
        <f t="shared" si="23"/>
        <v>-</v>
      </c>
      <c r="P204" s="1011">
        <f t="shared" si="24"/>
        <v>0.95286509873170311</v>
      </c>
      <c r="Q204" s="171">
        <f t="shared" si="29"/>
        <v>1</v>
      </c>
      <c r="R204" s="171">
        <f>SUMIF(ORÇAMENTO!$B$6:$B$654,'CURVA ABC'!B204,ORÇAMENTO!$M$6:$M$654)</f>
        <v>2416.1963000000001</v>
      </c>
      <c r="S204" s="171" t="b">
        <f t="shared" si="25"/>
        <v>1</v>
      </c>
      <c r="T204" s="171"/>
      <c r="U204" s="29"/>
      <c r="AX204" s="24"/>
    </row>
    <row r="205" spans="1:50" ht="40.5" customHeight="1">
      <c r="A205" s="254" t="s">
        <v>28</v>
      </c>
      <c r="B205" s="456" t="s">
        <v>1246</v>
      </c>
      <c r="C205" s="461" t="s">
        <v>131</v>
      </c>
      <c r="D205" s="872" t="s">
        <v>1247</v>
      </c>
      <c r="E205" s="15"/>
      <c r="F205" s="906" t="s">
        <v>61</v>
      </c>
      <c r="G205" s="907">
        <v>1182.5050000000003</v>
      </c>
      <c r="H205" s="27">
        <v>1.59</v>
      </c>
      <c r="I205" s="27">
        <v>0.44950000000000001</v>
      </c>
      <c r="J205" s="27">
        <v>2.0394999999999999</v>
      </c>
      <c r="K205" s="1091">
        <f t="shared" si="26"/>
        <v>2411.7188999999998</v>
      </c>
      <c r="L205" s="184">
        <f t="shared" si="27"/>
        <v>5.6507703521621426E-4</v>
      </c>
      <c r="M205" s="184">
        <f t="shared" si="30"/>
        <v>0.95343017576691935</v>
      </c>
      <c r="N205" s="1009" t="str">
        <f t="shared" si="28"/>
        <v>C</v>
      </c>
      <c r="O205" s="1011" t="str">
        <f t="shared" si="23"/>
        <v>-</v>
      </c>
      <c r="P205" s="1011">
        <f t="shared" si="24"/>
        <v>0.95343017576691935</v>
      </c>
      <c r="Q205" s="171">
        <f t="shared" si="29"/>
        <v>1</v>
      </c>
      <c r="R205" s="171">
        <f>SUMIF(ORÇAMENTO!$B$6:$B$654,'CURVA ABC'!B205,ORÇAMENTO!$M$6:$M$654)</f>
        <v>2411.7188999999998</v>
      </c>
      <c r="S205" s="171" t="b">
        <f t="shared" si="25"/>
        <v>1</v>
      </c>
      <c r="T205" s="171"/>
      <c r="U205" s="29"/>
      <c r="AX205" s="24"/>
    </row>
    <row r="206" spans="1:50" ht="40.5" customHeight="1">
      <c r="A206" s="254" t="s">
        <v>28</v>
      </c>
      <c r="B206" s="456" t="s">
        <v>1154</v>
      </c>
      <c r="C206" s="461" t="s">
        <v>131</v>
      </c>
      <c r="D206" s="872" t="s">
        <v>1155</v>
      </c>
      <c r="E206" s="15"/>
      <c r="F206" s="906" t="s">
        <v>54</v>
      </c>
      <c r="G206" s="907">
        <v>3</v>
      </c>
      <c r="H206" s="27">
        <v>620.41999999999996</v>
      </c>
      <c r="I206" s="27">
        <v>175.39269999999999</v>
      </c>
      <c r="J206" s="27">
        <v>795.81269999999995</v>
      </c>
      <c r="K206" s="1091">
        <f t="shared" si="26"/>
        <v>2387.4380999999998</v>
      </c>
      <c r="L206" s="184">
        <f t="shared" si="27"/>
        <v>5.5938793004036726E-4</v>
      </c>
      <c r="M206" s="184">
        <f t="shared" si="30"/>
        <v>0.95398956369695975</v>
      </c>
      <c r="N206" s="1009" t="str">
        <f t="shared" si="28"/>
        <v>C</v>
      </c>
      <c r="O206" s="1011" t="str">
        <f t="shared" si="23"/>
        <v>-</v>
      </c>
      <c r="P206" s="1011">
        <f t="shared" si="24"/>
        <v>0.95398956369695975</v>
      </c>
      <c r="Q206" s="171">
        <f t="shared" si="29"/>
        <v>1</v>
      </c>
      <c r="R206" s="171">
        <f>SUMIF(ORÇAMENTO!$B$6:$B$654,'CURVA ABC'!B206,ORÇAMENTO!$M$6:$M$654)</f>
        <v>2387.4380999999998</v>
      </c>
      <c r="S206" s="171" t="b">
        <f t="shared" si="25"/>
        <v>1</v>
      </c>
      <c r="T206" s="171"/>
      <c r="U206" s="29"/>
      <c r="AX206" s="24"/>
    </row>
    <row r="207" spans="1:50" ht="40.5" customHeight="1">
      <c r="A207" s="254" t="s">
        <v>28</v>
      </c>
      <c r="B207" s="456" t="s">
        <v>159</v>
      </c>
      <c r="C207" s="461" t="s">
        <v>837</v>
      </c>
      <c r="D207" s="872" t="s">
        <v>1310</v>
      </c>
      <c r="E207" s="15"/>
      <c r="F207" s="906" t="s">
        <v>61</v>
      </c>
      <c r="G207" s="907">
        <v>25.689299999999999</v>
      </c>
      <c r="H207" s="1117">
        <v>71.900000000000006</v>
      </c>
      <c r="I207" s="1117">
        <v>20.3261</v>
      </c>
      <c r="J207" s="1117">
        <v>92.226100000000002</v>
      </c>
      <c r="K207" s="1091">
        <f t="shared" si="26"/>
        <v>2369.2240000000002</v>
      </c>
      <c r="L207" s="184">
        <f t="shared" si="27"/>
        <v>5.5512028109208752E-4</v>
      </c>
      <c r="M207" s="184">
        <f t="shared" si="30"/>
        <v>0.95454468397805181</v>
      </c>
      <c r="N207" s="1009" t="str">
        <f t="shared" si="28"/>
        <v>C</v>
      </c>
      <c r="O207" s="1011" t="str">
        <f t="shared" si="23"/>
        <v>-</v>
      </c>
      <c r="P207" s="1011">
        <f t="shared" si="24"/>
        <v>0.95454468397805181</v>
      </c>
      <c r="Q207" s="171">
        <f t="shared" si="29"/>
        <v>1</v>
      </c>
      <c r="R207" s="171">
        <f>SUMIF(ORÇAMENTO!$B$6:$B$654,'CURVA ABC'!B207,ORÇAMENTO!$M$6:$M$654)</f>
        <v>2369.2240000000002</v>
      </c>
      <c r="S207" s="171" t="b">
        <f t="shared" si="25"/>
        <v>1</v>
      </c>
      <c r="T207" s="171"/>
      <c r="U207" s="29"/>
      <c r="AX207" s="24"/>
    </row>
    <row r="208" spans="1:50" ht="40.5" customHeight="1">
      <c r="A208" s="254" t="s">
        <v>28</v>
      </c>
      <c r="B208" s="456">
        <v>86920</v>
      </c>
      <c r="C208" s="461" t="s">
        <v>131</v>
      </c>
      <c r="D208" s="872" t="s">
        <v>1221</v>
      </c>
      <c r="E208" s="15"/>
      <c r="F208" s="906" t="s">
        <v>54</v>
      </c>
      <c r="G208" s="907">
        <v>3</v>
      </c>
      <c r="H208" s="27">
        <v>613.14</v>
      </c>
      <c r="I208" s="27">
        <v>173.3347</v>
      </c>
      <c r="J208" s="27">
        <v>786.47469999999998</v>
      </c>
      <c r="K208" s="1091">
        <f t="shared" si="26"/>
        <v>2359.4241000000002</v>
      </c>
      <c r="L208" s="184">
        <f t="shared" si="27"/>
        <v>5.5282411861750746E-4</v>
      </c>
      <c r="M208" s="184">
        <f t="shared" si="30"/>
        <v>0.95509750809666927</v>
      </c>
      <c r="N208" s="1009" t="str">
        <f t="shared" si="28"/>
        <v>C</v>
      </c>
      <c r="O208" s="1011" t="str">
        <f t="shared" si="23"/>
        <v>-</v>
      </c>
      <c r="P208" s="1011">
        <f t="shared" si="24"/>
        <v>0.95509750809666927</v>
      </c>
      <c r="Q208" s="171">
        <f t="shared" si="29"/>
        <v>1</v>
      </c>
      <c r="R208" s="171">
        <f>SUMIF(ORÇAMENTO!$B$6:$B$654,'CURVA ABC'!B208,ORÇAMENTO!$M$6:$M$654)</f>
        <v>2359.4241000000002</v>
      </c>
      <c r="S208" s="171" t="b">
        <f t="shared" si="25"/>
        <v>1</v>
      </c>
      <c r="T208" s="171"/>
      <c r="U208" s="29"/>
      <c r="AX208" s="24"/>
    </row>
    <row r="209" spans="1:50" ht="40.5" customHeight="1">
      <c r="A209" s="254" t="s">
        <v>28</v>
      </c>
      <c r="B209" s="456" t="s">
        <v>1948</v>
      </c>
      <c r="C209" s="461" t="s">
        <v>837</v>
      </c>
      <c r="D209" s="872" t="s">
        <v>1942</v>
      </c>
      <c r="E209" s="15"/>
      <c r="F209" s="906" t="s">
        <v>126</v>
      </c>
      <c r="G209" s="907">
        <v>13</v>
      </c>
      <c r="H209" s="27">
        <v>140.29</v>
      </c>
      <c r="I209" s="27">
        <v>39.659999999999997</v>
      </c>
      <c r="J209" s="27">
        <v>179.95</v>
      </c>
      <c r="K209" s="1091">
        <f t="shared" si="26"/>
        <v>2339.35</v>
      </c>
      <c r="L209" s="184">
        <f t="shared" si="27"/>
        <v>5.4812066295663678E-4</v>
      </c>
      <c r="M209" s="184">
        <f t="shared" si="30"/>
        <v>0.95564562875962589</v>
      </c>
      <c r="N209" s="1009" t="str">
        <f t="shared" si="28"/>
        <v>C</v>
      </c>
      <c r="O209" s="1011" t="str">
        <f t="shared" si="23"/>
        <v>-</v>
      </c>
      <c r="P209" s="1011">
        <f t="shared" si="24"/>
        <v>0.95564562875962589</v>
      </c>
      <c r="Q209" s="171">
        <f t="shared" si="29"/>
        <v>1</v>
      </c>
      <c r="R209" s="171">
        <f>SUMIF(ORÇAMENTO!$B$6:$B$654,'CURVA ABC'!B209,ORÇAMENTO!$M$6:$M$654)</f>
        <v>2339.35</v>
      </c>
      <c r="S209" s="171" t="b">
        <f t="shared" si="25"/>
        <v>1</v>
      </c>
      <c r="T209" s="171"/>
      <c r="U209" s="29"/>
      <c r="AX209" s="24"/>
    </row>
    <row r="210" spans="1:50" ht="40.5" customHeight="1">
      <c r="A210" s="254" t="s">
        <v>28</v>
      </c>
      <c r="B210" s="456" t="s">
        <v>168</v>
      </c>
      <c r="C210" s="461" t="s">
        <v>837</v>
      </c>
      <c r="D210" s="872" t="s">
        <v>1458</v>
      </c>
      <c r="E210" s="15"/>
      <c r="F210" s="906" t="s">
        <v>126</v>
      </c>
      <c r="G210" s="907">
        <v>1</v>
      </c>
      <c r="H210" s="27">
        <v>1781.35</v>
      </c>
      <c r="I210" s="27">
        <v>503.58760000000001</v>
      </c>
      <c r="J210" s="27">
        <v>2284.9376000000002</v>
      </c>
      <c r="K210" s="1091">
        <f t="shared" si="26"/>
        <v>2284.9376000000002</v>
      </c>
      <c r="L210" s="184">
        <f t="shared" si="27"/>
        <v>5.3537158275869219E-4</v>
      </c>
      <c r="M210" s="184">
        <f t="shared" si="30"/>
        <v>0.95618100034238462</v>
      </c>
      <c r="N210" s="1009" t="str">
        <f t="shared" si="28"/>
        <v>C</v>
      </c>
      <c r="O210" s="1011" t="str">
        <f t="shared" si="23"/>
        <v>-</v>
      </c>
      <c r="P210" s="1011">
        <f t="shared" si="24"/>
        <v>0.95618100034238462</v>
      </c>
      <c r="Q210" s="171">
        <f t="shared" si="29"/>
        <v>1</v>
      </c>
      <c r="R210" s="171">
        <f>SUMIF(ORÇAMENTO!$B$6:$B$654,'CURVA ABC'!B210,ORÇAMENTO!$M$6:$M$654)</f>
        <v>2284.9376000000002</v>
      </c>
      <c r="S210" s="171" t="b">
        <f t="shared" si="25"/>
        <v>1</v>
      </c>
      <c r="T210" s="171"/>
      <c r="U210" s="29"/>
      <c r="AX210" s="24"/>
    </row>
    <row r="211" spans="1:50" ht="40.5" customHeight="1">
      <c r="A211" s="254" t="s">
        <v>28</v>
      </c>
      <c r="B211" s="456">
        <v>89446</v>
      </c>
      <c r="C211" s="461" t="s">
        <v>131</v>
      </c>
      <c r="D211" s="872" t="s">
        <v>1175</v>
      </c>
      <c r="E211" s="15"/>
      <c r="F211" s="906" t="s">
        <v>53</v>
      </c>
      <c r="G211" s="907">
        <v>564.6</v>
      </c>
      <c r="H211" s="27">
        <v>3.15</v>
      </c>
      <c r="I211" s="27">
        <v>0.89049999999999996</v>
      </c>
      <c r="J211" s="27">
        <v>4.0404999999999998</v>
      </c>
      <c r="K211" s="1091">
        <f t="shared" si="26"/>
        <v>2281.2662999999998</v>
      </c>
      <c r="L211" s="184">
        <f t="shared" si="27"/>
        <v>5.3451137997163043E-4</v>
      </c>
      <c r="M211" s="184">
        <f t="shared" si="30"/>
        <v>0.95671551172235625</v>
      </c>
      <c r="N211" s="1009" t="str">
        <f t="shared" si="28"/>
        <v>C</v>
      </c>
      <c r="O211" s="1011" t="str">
        <f t="shared" si="23"/>
        <v>-</v>
      </c>
      <c r="P211" s="1011">
        <f t="shared" si="24"/>
        <v>0.95671551172235625</v>
      </c>
      <c r="Q211" s="171">
        <f t="shared" si="29"/>
        <v>1</v>
      </c>
      <c r="R211" s="171">
        <f>SUMIF(ORÇAMENTO!$B$6:$B$654,'CURVA ABC'!B211,ORÇAMENTO!$M$6:$M$654)</f>
        <v>2281.2662999999998</v>
      </c>
      <c r="S211" s="171" t="b">
        <f t="shared" si="25"/>
        <v>1</v>
      </c>
      <c r="T211" s="171"/>
      <c r="U211" s="29"/>
      <c r="AX211" s="24"/>
    </row>
    <row r="212" spans="1:50" ht="40.5" customHeight="1">
      <c r="A212" s="254" t="s">
        <v>28</v>
      </c>
      <c r="B212" s="456" t="s">
        <v>677</v>
      </c>
      <c r="C212" s="461" t="s">
        <v>837</v>
      </c>
      <c r="D212" s="872" t="s">
        <v>1410</v>
      </c>
      <c r="E212" s="15"/>
      <c r="F212" s="906" t="s">
        <v>126</v>
      </c>
      <c r="G212" s="907">
        <v>65</v>
      </c>
      <c r="H212" s="27">
        <v>27.08</v>
      </c>
      <c r="I212" s="27">
        <v>7.6555</v>
      </c>
      <c r="J212" s="27">
        <v>34.735500000000002</v>
      </c>
      <c r="K212" s="1091">
        <f t="shared" si="26"/>
        <v>2257.8074999999999</v>
      </c>
      <c r="L212" s="184">
        <f t="shared" si="27"/>
        <v>5.2901487324618658E-4</v>
      </c>
      <c r="M212" s="184">
        <f t="shared" si="30"/>
        <v>0.95724452659560244</v>
      </c>
      <c r="N212" s="1009" t="str">
        <f t="shared" si="28"/>
        <v>C</v>
      </c>
      <c r="O212" s="1011" t="str">
        <f t="shared" si="23"/>
        <v>-</v>
      </c>
      <c r="P212" s="1011">
        <f t="shared" si="24"/>
        <v>0.95724452659560244</v>
      </c>
      <c r="Q212" s="171">
        <f t="shared" si="29"/>
        <v>1</v>
      </c>
      <c r="R212" s="171">
        <f>SUMIF(ORÇAMENTO!$B$6:$B$654,'CURVA ABC'!B212,ORÇAMENTO!$M$6:$M$654)</f>
        <v>2257.8074999999999</v>
      </c>
      <c r="S212" s="171" t="b">
        <f t="shared" si="25"/>
        <v>1</v>
      </c>
      <c r="T212" s="171"/>
      <c r="U212" s="29"/>
      <c r="AX212" s="24"/>
    </row>
    <row r="213" spans="1:50" ht="40.5" customHeight="1">
      <c r="A213" s="254" t="s">
        <v>28</v>
      </c>
      <c r="B213" s="197" t="s">
        <v>2161</v>
      </c>
      <c r="C213" s="461" t="s">
        <v>837</v>
      </c>
      <c r="D213" s="872" t="s">
        <v>935</v>
      </c>
      <c r="E213" s="15"/>
      <c r="F213" s="906" t="s">
        <v>126</v>
      </c>
      <c r="G213" s="907">
        <v>17</v>
      </c>
      <c r="H213" s="27">
        <v>102.79</v>
      </c>
      <c r="I213" s="27">
        <v>29.058700000000002</v>
      </c>
      <c r="J213" s="27">
        <v>131.84870000000001</v>
      </c>
      <c r="K213" s="1091">
        <f t="shared" si="26"/>
        <v>2241.4279000000001</v>
      </c>
      <c r="L213" s="184">
        <f t="shared" si="27"/>
        <v>5.2517705624105081E-4</v>
      </c>
      <c r="M213" s="184">
        <f t="shared" si="30"/>
        <v>0.95776970365184344</v>
      </c>
      <c r="N213" s="1009" t="str">
        <f t="shared" si="28"/>
        <v>C</v>
      </c>
      <c r="O213" s="1011" t="str">
        <f t="shared" si="23"/>
        <v>-</v>
      </c>
      <c r="P213" s="1011">
        <f t="shared" si="24"/>
        <v>0.95776970365184344</v>
      </c>
      <c r="Q213" s="171">
        <f t="shared" si="29"/>
        <v>1</v>
      </c>
      <c r="R213" s="171">
        <f>SUMIF(ORÇAMENTO!$B$6:$B$654,'CURVA ABC'!B213,ORÇAMENTO!$M$6:$M$654)</f>
        <v>2241.4279000000001</v>
      </c>
      <c r="S213" s="171" t="b">
        <f t="shared" si="25"/>
        <v>1</v>
      </c>
      <c r="T213" s="171"/>
      <c r="U213" s="29"/>
      <c r="AX213" s="24"/>
    </row>
    <row r="214" spans="1:50" ht="40.5" customHeight="1">
      <c r="A214" s="254" t="s">
        <v>28</v>
      </c>
      <c r="B214" s="456" t="s">
        <v>1931</v>
      </c>
      <c r="C214" s="461" t="s">
        <v>837</v>
      </c>
      <c r="D214" s="872" t="s">
        <v>1924</v>
      </c>
      <c r="E214" s="15"/>
      <c r="F214" s="906" t="s">
        <v>126</v>
      </c>
      <c r="G214" s="907">
        <v>2</v>
      </c>
      <c r="H214" s="27">
        <v>867.6</v>
      </c>
      <c r="I214" s="27">
        <v>245.2705</v>
      </c>
      <c r="J214" s="27">
        <v>1112.8705</v>
      </c>
      <c r="K214" s="1091">
        <f t="shared" si="26"/>
        <v>2225.741</v>
      </c>
      <c r="L214" s="184">
        <f t="shared" si="27"/>
        <v>5.2150154209065238E-4</v>
      </c>
      <c r="M214" s="184">
        <f t="shared" si="30"/>
        <v>0.95829120519393407</v>
      </c>
      <c r="N214" s="1009" t="str">
        <f t="shared" si="28"/>
        <v>C</v>
      </c>
      <c r="O214" s="1011" t="str">
        <f t="shared" si="23"/>
        <v>-</v>
      </c>
      <c r="P214" s="1011">
        <f t="shared" ref="P214:P219" si="31">IF(M214&lt;=50%,"-",IF(M214&lt;=80%,"-",IF(M214&lt;=100%,M214," ")))</f>
        <v>0.95829120519393407</v>
      </c>
      <c r="Q214" s="171">
        <f t="shared" si="29"/>
        <v>1</v>
      </c>
      <c r="R214" s="171">
        <f>SUMIF(ORÇAMENTO!$B$6:$B$654,'CURVA ABC'!B214,ORÇAMENTO!$M$6:$M$654)</f>
        <v>2225.741</v>
      </c>
      <c r="S214" s="171" t="b">
        <f t="shared" si="25"/>
        <v>1</v>
      </c>
      <c r="T214" s="171"/>
      <c r="U214" s="29"/>
      <c r="AX214" s="24"/>
    </row>
    <row r="215" spans="1:50" ht="40.5" customHeight="1">
      <c r="A215" s="254" t="s">
        <v>28</v>
      </c>
      <c r="B215" s="456">
        <v>83633</v>
      </c>
      <c r="C215" s="461" t="s">
        <v>131</v>
      </c>
      <c r="D215" s="872" t="s">
        <v>72</v>
      </c>
      <c r="E215" s="15"/>
      <c r="F215" s="906" t="s">
        <v>54</v>
      </c>
      <c r="G215" s="907">
        <v>1</v>
      </c>
      <c r="H215" s="27">
        <v>1722.72</v>
      </c>
      <c r="I215" s="27">
        <v>487.0129</v>
      </c>
      <c r="J215" s="27">
        <v>2209.7329</v>
      </c>
      <c r="K215" s="1091">
        <f t="shared" si="26"/>
        <v>2209.7329</v>
      </c>
      <c r="L215" s="184">
        <f t="shared" si="27"/>
        <v>5.1775076927569261E-4</v>
      </c>
      <c r="M215" s="184">
        <f t="shared" si="30"/>
        <v>0.95880895596320981</v>
      </c>
      <c r="N215" s="1009" t="str">
        <f t="shared" si="28"/>
        <v>C</v>
      </c>
      <c r="O215" s="1011" t="str">
        <f t="shared" si="23"/>
        <v>-</v>
      </c>
      <c r="P215" s="1011">
        <f t="shared" si="31"/>
        <v>0.95880895596320981</v>
      </c>
      <c r="Q215" s="171">
        <f t="shared" si="29"/>
        <v>1</v>
      </c>
      <c r="R215" s="171">
        <f>SUMIF(ORÇAMENTO!$B$6:$B$654,'CURVA ABC'!B215,ORÇAMENTO!$M$6:$M$654)</f>
        <v>2209.7329</v>
      </c>
      <c r="S215" s="171" t="b">
        <f t="shared" si="25"/>
        <v>1</v>
      </c>
      <c r="T215" s="171"/>
      <c r="U215" s="29"/>
      <c r="AX215" s="24"/>
    </row>
    <row r="216" spans="1:50" ht="40.5" customHeight="1">
      <c r="A216" s="254" t="s">
        <v>28</v>
      </c>
      <c r="B216" s="456">
        <v>83635</v>
      </c>
      <c r="C216" s="461" t="s">
        <v>131</v>
      </c>
      <c r="D216" s="872" t="s">
        <v>73</v>
      </c>
      <c r="E216" s="15"/>
      <c r="F216" s="906" t="s">
        <v>54</v>
      </c>
      <c r="G216" s="907">
        <v>9</v>
      </c>
      <c r="H216" s="27">
        <v>184.29</v>
      </c>
      <c r="I216" s="27">
        <v>52.098799999999997</v>
      </c>
      <c r="J216" s="27">
        <v>236.3888</v>
      </c>
      <c r="K216" s="1091">
        <f t="shared" si="26"/>
        <v>2127.4992000000002</v>
      </c>
      <c r="L216" s="184">
        <f t="shared" si="27"/>
        <v>4.9848302816753133E-4</v>
      </c>
      <c r="M216" s="184">
        <f t="shared" si="30"/>
        <v>0.95930743899137738</v>
      </c>
      <c r="N216" s="1009" t="str">
        <f t="shared" si="28"/>
        <v>C</v>
      </c>
      <c r="O216" s="1011" t="str">
        <f t="shared" si="23"/>
        <v>-</v>
      </c>
      <c r="P216" s="1011">
        <f t="shared" si="31"/>
        <v>0.95930743899137738</v>
      </c>
      <c r="Q216" s="171">
        <f t="shared" si="29"/>
        <v>1</v>
      </c>
      <c r="R216" s="171">
        <f>SUMIF(ORÇAMENTO!$B$6:$B$654,'CURVA ABC'!B216,ORÇAMENTO!$M$6:$M$654)</f>
        <v>2127.4992000000002</v>
      </c>
      <c r="S216" s="171" t="b">
        <f t="shared" si="25"/>
        <v>1</v>
      </c>
      <c r="T216" s="171"/>
      <c r="U216" s="29"/>
      <c r="AX216" s="24"/>
    </row>
    <row r="217" spans="1:50" ht="48" customHeight="1">
      <c r="A217" s="254" t="s">
        <v>28</v>
      </c>
      <c r="B217" s="456" t="s">
        <v>1080</v>
      </c>
      <c r="C217" s="461" t="s">
        <v>131</v>
      </c>
      <c r="D217" s="872" t="s">
        <v>1081</v>
      </c>
      <c r="E217" s="15"/>
      <c r="F217" s="906" t="s">
        <v>57</v>
      </c>
      <c r="G217" s="907">
        <v>3.4859999999999998</v>
      </c>
      <c r="H217" s="27">
        <v>475.38</v>
      </c>
      <c r="I217" s="27">
        <v>134.38990000000001</v>
      </c>
      <c r="J217" s="27">
        <v>609.76990000000001</v>
      </c>
      <c r="K217" s="1091">
        <f t="shared" si="26"/>
        <v>2125.6579000000002</v>
      </c>
      <c r="L217" s="184">
        <f t="shared" si="27"/>
        <v>4.980516029525348E-4</v>
      </c>
      <c r="M217" s="184">
        <f t="shared" si="30"/>
        <v>0.95980549059432996</v>
      </c>
      <c r="N217" s="1009" t="str">
        <f t="shared" si="28"/>
        <v>C</v>
      </c>
      <c r="O217" s="1011" t="str">
        <f t="shared" si="23"/>
        <v>-</v>
      </c>
      <c r="P217" s="1011">
        <f t="shared" si="31"/>
        <v>0.95980549059432996</v>
      </c>
      <c r="Q217" s="171">
        <f t="shared" si="29"/>
        <v>1</v>
      </c>
      <c r="R217" s="171">
        <f>SUMIF(ORÇAMENTO!$B$6:$B$654,'CURVA ABC'!B217,ORÇAMENTO!$M$6:$M$654)</f>
        <v>2125.6579000000002</v>
      </c>
      <c r="S217" s="171" t="b">
        <f t="shared" si="25"/>
        <v>1</v>
      </c>
      <c r="T217" s="171"/>
      <c r="U217" s="29"/>
      <c r="AX217" s="24"/>
    </row>
    <row r="218" spans="1:50" ht="52.5" customHeight="1">
      <c r="A218" s="254" t="s">
        <v>28</v>
      </c>
      <c r="B218" s="456" t="s">
        <v>2145</v>
      </c>
      <c r="C218" s="461" t="s">
        <v>837</v>
      </c>
      <c r="D218" s="872" t="s">
        <v>2636</v>
      </c>
      <c r="E218" s="15"/>
      <c r="F218" s="906" t="s">
        <v>126</v>
      </c>
      <c r="G218" s="907">
        <v>1</v>
      </c>
      <c r="H218" s="27">
        <v>1653.96</v>
      </c>
      <c r="I218" s="27">
        <v>467.5745</v>
      </c>
      <c r="J218" s="27">
        <v>2121.5345000000002</v>
      </c>
      <c r="K218" s="1091">
        <f t="shared" si="26"/>
        <v>2121.5345000000002</v>
      </c>
      <c r="L218" s="184">
        <f t="shared" si="27"/>
        <v>4.9708547101775158E-4</v>
      </c>
      <c r="M218" s="184">
        <f t="shared" si="30"/>
        <v>0.96030257606534775</v>
      </c>
      <c r="N218" s="1009" t="str">
        <f t="shared" si="28"/>
        <v>C</v>
      </c>
      <c r="O218" s="1011" t="str">
        <f t="shared" si="23"/>
        <v>-</v>
      </c>
      <c r="P218" s="1011">
        <f t="shared" si="31"/>
        <v>0.96030257606534775</v>
      </c>
      <c r="Q218" s="171">
        <f t="shared" si="29"/>
        <v>1</v>
      </c>
      <c r="R218" s="171">
        <f>SUMIF(ORÇAMENTO!$B$6:$B$654,'CURVA ABC'!B218,ORÇAMENTO!$M$6:$M$654)</f>
        <v>2121.5345000000002</v>
      </c>
      <c r="S218" s="171" t="b">
        <f t="shared" si="25"/>
        <v>1</v>
      </c>
      <c r="T218" s="171"/>
      <c r="U218" s="29"/>
      <c r="AX218" s="24"/>
    </row>
    <row r="219" spans="1:50" ht="48" customHeight="1">
      <c r="A219" s="254" t="s">
        <v>28</v>
      </c>
      <c r="B219" s="456" t="s">
        <v>360</v>
      </c>
      <c r="C219" s="461" t="s">
        <v>837</v>
      </c>
      <c r="D219" s="872" t="s">
        <v>1379</v>
      </c>
      <c r="E219" s="15"/>
      <c r="F219" s="906" t="s">
        <v>126</v>
      </c>
      <c r="G219" s="907">
        <v>25</v>
      </c>
      <c r="H219" s="27">
        <v>65.930000000000007</v>
      </c>
      <c r="I219" s="27">
        <v>18.638400000000001</v>
      </c>
      <c r="J219" s="27">
        <v>84.568399999999997</v>
      </c>
      <c r="K219" s="1091">
        <f t="shared" si="26"/>
        <v>2114.21</v>
      </c>
      <c r="L219" s="184">
        <f t="shared" si="27"/>
        <v>4.9536930635841201E-4</v>
      </c>
      <c r="M219" s="184">
        <f t="shared" si="30"/>
        <v>0.96079794537170615</v>
      </c>
      <c r="N219" s="1009" t="str">
        <f t="shared" si="28"/>
        <v>C</v>
      </c>
      <c r="O219" s="1011" t="str">
        <f t="shared" si="23"/>
        <v>-</v>
      </c>
      <c r="P219" s="1011">
        <f t="shared" si="31"/>
        <v>0.96079794537170615</v>
      </c>
      <c r="Q219" s="171">
        <f t="shared" si="29"/>
        <v>1</v>
      </c>
      <c r="R219" s="171">
        <f>SUMIF(ORÇAMENTO!$B$6:$B$654,'CURVA ABC'!B219,ORÇAMENTO!$M$6:$M$654)</f>
        <v>2114.21</v>
      </c>
      <c r="S219" s="171" t="b">
        <f t="shared" si="25"/>
        <v>1</v>
      </c>
      <c r="T219" s="171"/>
      <c r="U219" s="38">
        <f>G219/2</f>
        <v>12.5</v>
      </c>
      <c r="V219" s="29" t="s">
        <v>871</v>
      </c>
      <c r="AX219" s="24"/>
    </row>
    <row r="220" spans="1:50" ht="40.5" customHeight="1">
      <c r="A220" s="254" t="s">
        <v>28</v>
      </c>
      <c r="B220" s="456" t="s">
        <v>145</v>
      </c>
      <c r="C220" s="461" t="s">
        <v>837</v>
      </c>
      <c r="D220" s="872" t="s">
        <v>1301</v>
      </c>
      <c r="E220" s="15"/>
      <c r="F220" s="906" t="s">
        <v>57</v>
      </c>
      <c r="G220" s="907">
        <v>23</v>
      </c>
      <c r="H220" s="27">
        <v>71.569999999999993</v>
      </c>
      <c r="I220" s="27">
        <v>20.232800000000001</v>
      </c>
      <c r="J220" s="27">
        <v>91.802800000000005</v>
      </c>
      <c r="K220" s="1091">
        <f t="shared" si="26"/>
        <v>2111.4643999999998</v>
      </c>
      <c r="L220" s="184">
        <f t="shared" si="27"/>
        <v>4.9472599941750362E-4</v>
      </c>
      <c r="M220" s="184">
        <f t="shared" si="30"/>
        <v>0.96129267137112362</v>
      </c>
      <c r="N220" s="1009" t="str">
        <f t="shared" si="28"/>
        <v>C</v>
      </c>
      <c r="O220" s="1011" t="str">
        <f t="shared" si="23"/>
        <v>-</v>
      </c>
      <c r="P220" s="1011">
        <f t="shared" ref="P220:P283" si="32">IF(M220&lt;=50%,"-",IF(M220&lt;=80%,"-",IF(M220&lt;=100%,M220," ")))</f>
        <v>0.96129267137112362</v>
      </c>
      <c r="Q220" s="171">
        <f t="shared" si="29"/>
        <v>1</v>
      </c>
      <c r="R220" s="171">
        <f>SUMIF(ORÇAMENTO!$B$6:$B$654,'CURVA ABC'!B220,ORÇAMENTO!$M$6:$M$654)</f>
        <v>2111.4643999999998</v>
      </c>
      <c r="S220" s="171" t="b">
        <f t="shared" si="25"/>
        <v>1</v>
      </c>
      <c r="T220" s="171"/>
      <c r="U220" s="29"/>
      <c r="AX220" s="24"/>
    </row>
    <row r="221" spans="1:50" ht="40.5" customHeight="1">
      <c r="A221" s="254" t="s">
        <v>28</v>
      </c>
      <c r="B221" s="456">
        <v>89497</v>
      </c>
      <c r="C221" s="461" t="s">
        <v>131</v>
      </c>
      <c r="D221" s="872" t="s">
        <v>1186</v>
      </c>
      <c r="E221" s="15"/>
      <c r="F221" s="906" t="s">
        <v>54</v>
      </c>
      <c r="G221" s="907">
        <v>223</v>
      </c>
      <c r="H221" s="27">
        <v>7.31</v>
      </c>
      <c r="I221" s="27">
        <v>2.0665</v>
      </c>
      <c r="J221" s="27">
        <v>9.3765000000000001</v>
      </c>
      <c r="K221" s="1091">
        <f t="shared" si="26"/>
        <v>2090.9594999999999</v>
      </c>
      <c r="L221" s="184">
        <f t="shared" si="27"/>
        <v>4.8992160529868459E-4</v>
      </c>
      <c r="M221" s="184">
        <f t="shared" si="30"/>
        <v>0.96178259297642232</v>
      </c>
      <c r="N221" s="1009" t="str">
        <f t="shared" si="28"/>
        <v>C</v>
      </c>
      <c r="O221" s="1011" t="str">
        <f t="shared" si="23"/>
        <v>-</v>
      </c>
      <c r="P221" s="1011">
        <f t="shared" si="32"/>
        <v>0.96178259297642232</v>
      </c>
      <c r="Q221" s="171">
        <f t="shared" si="29"/>
        <v>1</v>
      </c>
      <c r="R221" s="171">
        <f>SUMIF(ORÇAMENTO!$B$6:$B$654,'CURVA ABC'!B221,ORÇAMENTO!$M$6:$M$654)</f>
        <v>2090.9594999999999</v>
      </c>
      <c r="S221" s="171" t="b">
        <f t="shared" si="25"/>
        <v>1</v>
      </c>
      <c r="T221" s="171"/>
      <c r="U221" s="29"/>
      <c r="AX221" s="24"/>
    </row>
    <row r="222" spans="1:50" ht="40.5" customHeight="1">
      <c r="A222" s="254" t="s">
        <v>28</v>
      </c>
      <c r="B222" s="456" t="s">
        <v>189</v>
      </c>
      <c r="C222" s="461" t="s">
        <v>837</v>
      </c>
      <c r="D222" s="872" t="s">
        <v>1467</v>
      </c>
      <c r="E222" s="15"/>
      <c r="F222" s="906" t="s">
        <v>126</v>
      </c>
      <c r="G222" s="907">
        <v>1</v>
      </c>
      <c r="H222" s="27">
        <v>1582.08</v>
      </c>
      <c r="I222" s="27">
        <v>447.25400000000002</v>
      </c>
      <c r="J222" s="27">
        <v>2029.3340000000001</v>
      </c>
      <c r="K222" s="1091">
        <f t="shared" si="26"/>
        <v>2029.3340000000001</v>
      </c>
      <c r="L222" s="184">
        <f t="shared" si="27"/>
        <v>4.7548246198321909E-4</v>
      </c>
      <c r="M222" s="184">
        <f t="shared" si="30"/>
        <v>0.96225807543840558</v>
      </c>
      <c r="N222" s="1009" t="str">
        <f t="shared" si="28"/>
        <v>C</v>
      </c>
      <c r="O222" s="1011" t="str">
        <f t="shared" si="23"/>
        <v>-</v>
      </c>
      <c r="P222" s="1011">
        <f t="shared" si="32"/>
        <v>0.96225807543840558</v>
      </c>
      <c r="Q222" s="171">
        <f t="shared" si="29"/>
        <v>1</v>
      </c>
      <c r="R222" s="171">
        <f>SUMIF(ORÇAMENTO!$B$6:$B$654,'CURVA ABC'!B222,ORÇAMENTO!$M$6:$M$654)</f>
        <v>2029.3340000000001</v>
      </c>
      <c r="S222" s="171" t="b">
        <f t="shared" si="25"/>
        <v>1</v>
      </c>
      <c r="T222" s="171"/>
      <c r="U222" s="29"/>
      <c r="AX222" s="24"/>
    </row>
    <row r="223" spans="1:50" ht="40.5" customHeight="1">
      <c r="A223" s="254" t="s">
        <v>28</v>
      </c>
      <c r="B223" s="456" t="s">
        <v>135</v>
      </c>
      <c r="C223" s="461" t="s">
        <v>837</v>
      </c>
      <c r="D223" s="872" t="s">
        <v>1291</v>
      </c>
      <c r="E223" s="15"/>
      <c r="F223" s="906" t="s">
        <v>53</v>
      </c>
      <c r="G223" s="907">
        <v>9</v>
      </c>
      <c r="H223" s="27">
        <v>172.28</v>
      </c>
      <c r="I223" s="27">
        <v>48.703600000000002</v>
      </c>
      <c r="J223" s="27">
        <v>220.9836</v>
      </c>
      <c r="K223" s="1091">
        <f t="shared" si="26"/>
        <v>1988.8524</v>
      </c>
      <c r="L223" s="184">
        <f t="shared" si="27"/>
        <v>4.6599743347976923E-4</v>
      </c>
      <c r="M223" s="184">
        <f t="shared" si="30"/>
        <v>0.96272407287188533</v>
      </c>
      <c r="N223" s="1009" t="str">
        <f t="shared" si="28"/>
        <v>C</v>
      </c>
      <c r="O223" s="1011" t="str">
        <f t="shared" si="23"/>
        <v>-</v>
      </c>
      <c r="P223" s="1011">
        <f t="shared" si="32"/>
        <v>0.96272407287188533</v>
      </c>
      <c r="Q223" s="171">
        <f t="shared" si="29"/>
        <v>1</v>
      </c>
      <c r="R223" s="171">
        <f>SUMIF(ORÇAMENTO!$B$6:$B$654,'CURVA ABC'!B223,ORÇAMENTO!$M$6:$M$654)</f>
        <v>1988.8524</v>
      </c>
      <c r="S223" s="171" t="b">
        <f t="shared" si="25"/>
        <v>1</v>
      </c>
      <c r="T223" s="171"/>
      <c r="U223" s="29"/>
      <c r="AX223" s="24"/>
    </row>
    <row r="224" spans="1:50" ht="40.5" customHeight="1">
      <c r="A224" s="254" t="s">
        <v>28</v>
      </c>
      <c r="B224" s="456">
        <v>92311</v>
      </c>
      <c r="C224" s="461" t="s">
        <v>131</v>
      </c>
      <c r="D224" s="872" t="s">
        <v>1206</v>
      </c>
      <c r="E224" s="15"/>
      <c r="F224" s="906" t="s">
        <v>54</v>
      </c>
      <c r="G224" s="907">
        <v>194</v>
      </c>
      <c r="H224" s="27">
        <v>7.97</v>
      </c>
      <c r="I224" s="27">
        <v>2.2530999999999999</v>
      </c>
      <c r="J224" s="27">
        <v>10.223100000000001</v>
      </c>
      <c r="K224" s="1091">
        <f t="shared" si="26"/>
        <v>1983.2814000000001</v>
      </c>
      <c r="L224" s="184">
        <f t="shared" si="27"/>
        <v>4.6469212208415447E-4</v>
      </c>
      <c r="M224" s="184">
        <f t="shared" si="30"/>
        <v>0.96318876499396944</v>
      </c>
      <c r="N224" s="1009" t="str">
        <f t="shared" si="28"/>
        <v>C</v>
      </c>
      <c r="O224" s="1011" t="str">
        <f t="shared" si="23"/>
        <v>-</v>
      </c>
      <c r="P224" s="1011">
        <f t="shared" si="32"/>
        <v>0.96318876499396944</v>
      </c>
      <c r="Q224" s="171">
        <f t="shared" si="29"/>
        <v>1</v>
      </c>
      <c r="R224" s="171">
        <f>SUMIF(ORÇAMENTO!$B$6:$B$654,'CURVA ABC'!B224,ORÇAMENTO!$M$6:$M$654)</f>
        <v>1983.2814000000001</v>
      </c>
      <c r="S224" s="171" t="b">
        <f t="shared" si="25"/>
        <v>1</v>
      </c>
      <c r="T224" s="171"/>
      <c r="U224" s="29"/>
      <c r="AX224" s="24"/>
    </row>
    <row r="225" spans="1:50" ht="40.5" customHeight="1">
      <c r="A225" s="254" t="s">
        <v>28</v>
      </c>
      <c r="B225" s="456" t="s">
        <v>1281</v>
      </c>
      <c r="C225" s="461" t="s">
        <v>131</v>
      </c>
      <c r="D225" s="872" t="s">
        <v>1282</v>
      </c>
      <c r="E225" s="15"/>
      <c r="F225" s="906" t="s">
        <v>54</v>
      </c>
      <c r="G225" s="907">
        <v>13</v>
      </c>
      <c r="H225" s="27">
        <v>117.93</v>
      </c>
      <c r="I225" s="27">
        <v>33.338799999999999</v>
      </c>
      <c r="J225" s="27">
        <v>151.2688</v>
      </c>
      <c r="K225" s="1091">
        <f t="shared" si="26"/>
        <v>1966.4944</v>
      </c>
      <c r="L225" s="184">
        <f t="shared" si="27"/>
        <v>4.607588493506802E-4</v>
      </c>
      <c r="M225" s="184">
        <f t="shared" si="30"/>
        <v>0.96364952384332014</v>
      </c>
      <c r="N225" s="1009" t="str">
        <f t="shared" si="28"/>
        <v>C</v>
      </c>
      <c r="O225" s="1011" t="str">
        <f t="shared" si="23"/>
        <v>-</v>
      </c>
      <c r="P225" s="1011">
        <f t="shared" si="32"/>
        <v>0.96364952384332014</v>
      </c>
      <c r="Q225" s="171">
        <f t="shared" si="29"/>
        <v>1</v>
      </c>
      <c r="R225" s="171">
        <f>SUMIF(ORÇAMENTO!$B$6:$B$654,'CURVA ABC'!B225,ORÇAMENTO!$M$6:$M$654)</f>
        <v>1966.4944</v>
      </c>
      <c r="S225" s="171" t="b">
        <f t="shared" si="25"/>
        <v>1</v>
      </c>
      <c r="T225" s="171"/>
      <c r="U225" s="29"/>
      <c r="AX225" s="24"/>
    </row>
    <row r="226" spans="1:50" ht="40.5" customHeight="1">
      <c r="A226" s="254" t="s">
        <v>28</v>
      </c>
      <c r="B226" s="456">
        <v>98109</v>
      </c>
      <c r="C226" s="461" t="s">
        <v>131</v>
      </c>
      <c r="D226" s="872" t="s">
        <v>1223</v>
      </c>
      <c r="E226" s="15"/>
      <c r="F226" s="906" t="s">
        <v>54</v>
      </c>
      <c r="G226" s="907">
        <v>3</v>
      </c>
      <c r="H226" s="27">
        <v>506.09</v>
      </c>
      <c r="I226" s="27">
        <v>143.07159999999999</v>
      </c>
      <c r="J226" s="27">
        <v>649.16160000000002</v>
      </c>
      <c r="K226" s="1091">
        <f t="shared" si="26"/>
        <v>1947.4848</v>
      </c>
      <c r="L226" s="184">
        <f t="shared" si="27"/>
        <v>4.5630481102612824E-4</v>
      </c>
      <c r="M226" s="184">
        <f t="shared" si="30"/>
        <v>0.96410582865434624</v>
      </c>
      <c r="N226" s="1009" t="str">
        <f t="shared" si="28"/>
        <v>C</v>
      </c>
      <c r="O226" s="1011" t="str">
        <f t="shared" si="23"/>
        <v>-</v>
      </c>
      <c r="P226" s="1011">
        <f t="shared" si="32"/>
        <v>0.96410582865434624</v>
      </c>
      <c r="Q226" s="171">
        <f t="shared" si="29"/>
        <v>1</v>
      </c>
      <c r="R226" s="171">
        <f>SUMIF(ORÇAMENTO!$B$6:$B$654,'CURVA ABC'!B226,ORÇAMENTO!$M$6:$M$654)</f>
        <v>1947.4848</v>
      </c>
      <c r="S226" s="171" t="b">
        <f t="shared" si="25"/>
        <v>1</v>
      </c>
      <c r="T226" s="171"/>
      <c r="U226" s="29"/>
      <c r="AX226" s="24"/>
    </row>
    <row r="227" spans="1:50" ht="40.5" customHeight="1">
      <c r="A227" s="254" t="s">
        <v>28</v>
      </c>
      <c r="B227" s="456" t="s">
        <v>703</v>
      </c>
      <c r="C227" s="461" t="s">
        <v>837</v>
      </c>
      <c r="D227" s="872" t="s">
        <v>1655</v>
      </c>
      <c r="E227" s="15"/>
      <c r="F227" s="906" t="s">
        <v>126</v>
      </c>
      <c r="G227" s="907">
        <v>1</v>
      </c>
      <c r="H227" s="27">
        <v>1513.41</v>
      </c>
      <c r="I227" s="27">
        <v>427.84100000000001</v>
      </c>
      <c r="J227" s="27">
        <v>1941.251</v>
      </c>
      <c r="K227" s="1091">
        <f t="shared" si="26"/>
        <v>1941.251</v>
      </c>
      <c r="L227" s="184">
        <f t="shared" si="27"/>
        <v>4.5484420248583326E-4</v>
      </c>
      <c r="M227" s="184">
        <f t="shared" si="30"/>
        <v>0.96456067285683211</v>
      </c>
      <c r="N227" s="1009" t="str">
        <f t="shared" si="28"/>
        <v>C</v>
      </c>
      <c r="O227" s="1011" t="str">
        <f t="shared" si="23"/>
        <v>-</v>
      </c>
      <c r="P227" s="1011">
        <f t="shared" si="32"/>
        <v>0.96456067285683211</v>
      </c>
      <c r="Q227" s="171">
        <f t="shared" si="29"/>
        <v>1</v>
      </c>
      <c r="R227" s="171">
        <f>SUMIF(ORÇAMENTO!$B$6:$B$654,'CURVA ABC'!B227,ORÇAMENTO!$M$6:$M$654)</f>
        <v>1941.251</v>
      </c>
      <c r="S227" s="171" t="b">
        <f t="shared" si="25"/>
        <v>1</v>
      </c>
      <c r="T227" s="171"/>
      <c r="U227" s="29"/>
      <c r="AX227" s="24"/>
    </row>
    <row r="228" spans="1:50" ht="40.5" customHeight="1">
      <c r="A228" s="254" t="s">
        <v>28</v>
      </c>
      <c r="B228" s="456">
        <v>90406</v>
      </c>
      <c r="C228" s="461" t="s">
        <v>131</v>
      </c>
      <c r="D228" s="872" t="s">
        <v>1268</v>
      </c>
      <c r="E228" s="15"/>
      <c r="F228" s="906" t="s">
        <v>57</v>
      </c>
      <c r="G228" s="907">
        <v>46.05</v>
      </c>
      <c r="H228" s="1117">
        <v>32.770000000000003</v>
      </c>
      <c r="I228" s="1117">
        <v>9.2640999999999991</v>
      </c>
      <c r="J228" s="1117">
        <v>42.034100000000002</v>
      </c>
      <c r="K228" s="1091">
        <f t="shared" si="26"/>
        <v>1935.6703</v>
      </c>
      <c r="L228" s="184">
        <f t="shared" si="27"/>
        <v>4.5353661833478186E-4</v>
      </c>
      <c r="M228" s="184">
        <f t="shared" si="30"/>
        <v>0.96501420947516692</v>
      </c>
      <c r="N228" s="1009" t="str">
        <f t="shared" si="28"/>
        <v>C</v>
      </c>
      <c r="O228" s="1011" t="str">
        <f t="shared" si="23"/>
        <v>-</v>
      </c>
      <c r="P228" s="1011">
        <f t="shared" si="32"/>
        <v>0.96501420947516692</v>
      </c>
      <c r="Q228" s="171">
        <f t="shared" si="29"/>
        <v>1</v>
      </c>
      <c r="R228" s="171">
        <f>SUMIF(ORÇAMENTO!$B$6:$B$654,'CURVA ABC'!B228,ORÇAMENTO!$M$6:$M$654)</f>
        <v>1935.6703</v>
      </c>
      <c r="S228" s="171" t="b">
        <f t="shared" si="25"/>
        <v>1</v>
      </c>
      <c r="T228" s="171"/>
      <c r="U228" s="29"/>
      <c r="AX228" s="24"/>
    </row>
    <row r="229" spans="1:50" ht="40.5" customHeight="1">
      <c r="A229" s="255" t="s">
        <v>37</v>
      </c>
      <c r="B229" s="197" t="s">
        <v>1144</v>
      </c>
      <c r="C229" s="461" t="s">
        <v>131</v>
      </c>
      <c r="D229" s="872" t="s">
        <v>1145</v>
      </c>
      <c r="E229" s="15"/>
      <c r="F229" s="906" t="s">
        <v>54</v>
      </c>
      <c r="G229" s="907">
        <v>108</v>
      </c>
      <c r="H229" s="27">
        <v>13.39</v>
      </c>
      <c r="I229" s="27">
        <v>3.7854000000000001</v>
      </c>
      <c r="J229" s="27">
        <v>17.1754</v>
      </c>
      <c r="K229" s="1091">
        <f t="shared" si="26"/>
        <v>1854.9431999999999</v>
      </c>
      <c r="L229" s="184">
        <f t="shared" si="27"/>
        <v>4.346218806638191E-4</v>
      </c>
      <c r="M229" s="184">
        <f t="shared" si="30"/>
        <v>0.96544883135583071</v>
      </c>
      <c r="N229" s="1009" t="str">
        <f t="shared" si="28"/>
        <v>C</v>
      </c>
      <c r="O229" s="1011" t="str">
        <f t="shared" si="23"/>
        <v>-</v>
      </c>
      <c r="P229" s="1011">
        <f t="shared" si="32"/>
        <v>0.96544883135583071</v>
      </c>
      <c r="Q229" s="171">
        <f t="shared" si="29"/>
        <v>1</v>
      </c>
      <c r="R229" s="171">
        <f>SUMIF(ORÇAMENTO!$B$6:$B$654,'CURVA ABC'!B229,ORÇAMENTO!$M$6:$M$654)</f>
        <v>1854.9431999999999</v>
      </c>
      <c r="S229" s="171" t="b">
        <f t="shared" si="25"/>
        <v>1</v>
      </c>
      <c r="T229" s="171"/>
      <c r="U229" s="29"/>
      <c r="AX229" s="24"/>
    </row>
    <row r="230" spans="1:50" ht="40.5" customHeight="1">
      <c r="A230" s="254" t="s">
        <v>28</v>
      </c>
      <c r="B230" s="456">
        <v>89198</v>
      </c>
      <c r="C230" s="461" t="s">
        <v>131</v>
      </c>
      <c r="D230" s="872" t="s">
        <v>1086</v>
      </c>
      <c r="E230" s="15"/>
      <c r="F230" s="906" t="s">
        <v>53</v>
      </c>
      <c r="G230" s="907">
        <v>20</v>
      </c>
      <c r="H230" s="27">
        <v>71.760000000000005</v>
      </c>
      <c r="I230" s="27">
        <v>20.2866</v>
      </c>
      <c r="J230" s="27">
        <v>92.046599999999998</v>
      </c>
      <c r="K230" s="1091">
        <f t="shared" si="26"/>
        <v>1840.932</v>
      </c>
      <c r="L230" s="184">
        <f t="shared" si="27"/>
        <v>4.3133899087271561E-4</v>
      </c>
      <c r="M230" s="184">
        <f t="shared" si="30"/>
        <v>0.96588017034670337</v>
      </c>
      <c r="N230" s="1009" t="str">
        <f t="shared" si="28"/>
        <v>C</v>
      </c>
      <c r="O230" s="1011" t="str">
        <f t="shared" si="23"/>
        <v>-</v>
      </c>
      <c r="P230" s="1011">
        <f t="shared" si="32"/>
        <v>0.96588017034670337</v>
      </c>
      <c r="Q230" s="171">
        <f t="shared" si="29"/>
        <v>1</v>
      </c>
      <c r="R230" s="171">
        <f>SUMIF(ORÇAMENTO!$B$6:$B$654,'CURVA ABC'!B230,ORÇAMENTO!$M$6:$M$654)</f>
        <v>1840.932</v>
      </c>
      <c r="S230" s="171" t="b">
        <f t="shared" si="25"/>
        <v>1</v>
      </c>
      <c r="T230" s="171"/>
      <c r="U230" s="29"/>
      <c r="AX230" s="24"/>
    </row>
    <row r="231" spans="1:50" ht="40.5" customHeight="1">
      <c r="A231" s="254" t="s">
        <v>28</v>
      </c>
      <c r="B231" s="456">
        <v>92780</v>
      </c>
      <c r="C231" s="461" t="s">
        <v>131</v>
      </c>
      <c r="D231" s="872" t="s">
        <v>1097</v>
      </c>
      <c r="E231" s="15"/>
      <c r="F231" s="906" t="s">
        <v>55</v>
      </c>
      <c r="G231" s="907">
        <v>218</v>
      </c>
      <c r="H231" s="27">
        <v>6.53</v>
      </c>
      <c r="I231" s="27">
        <v>1.8460000000000001</v>
      </c>
      <c r="J231" s="27">
        <v>8.3759999999999994</v>
      </c>
      <c r="K231" s="1091">
        <f t="shared" si="26"/>
        <v>1825.9680000000001</v>
      </c>
      <c r="L231" s="184">
        <f t="shared" si="27"/>
        <v>4.2783285557851717E-4</v>
      </c>
      <c r="M231" s="184">
        <f t="shared" si="30"/>
        <v>0.96630800320228194</v>
      </c>
      <c r="N231" s="1009" t="str">
        <f t="shared" si="28"/>
        <v>C</v>
      </c>
      <c r="O231" s="1011" t="str">
        <f t="shared" si="23"/>
        <v>-</v>
      </c>
      <c r="P231" s="1011">
        <f t="shared" si="32"/>
        <v>0.96630800320228194</v>
      </c>
      <c r="Q231" s="171">
        <f t="shared" si="29"/>
        <v>1</v>
      </c>
      <c r="R231" s="171">
        <f>SUMIF(ORÇAMENTO!$B$6:$B$654,'CURVA ABC'!B231,ORÇAMENTO!$M$6:$M$654)</f>
        <v>1825.9680000000001</v>
      </c>
      <c r="S231" s="171" t="b">
        <f t="shared" si="25"/>
        <v>1</v>
      </c>
      <c r="T231" s="171"/>
      <c r="U231" s="29"/>
      <c r="AX231" s="24"/>
    </row>
    <row r="232" spans="1:50" ht="40.5" customHeight="1">
      <c r="A232" s="254" t="s">
        <v>28</v>
      </c>
      <c r="B232" s="456">
        <v>6514</v>
      </c>
      <c r="C232" s="461" t="s">
        <v>131</v>
      </c>
      <c r="D232" s="872" t="s">
        <v>80</v>
      </c>
      <c r="E232" s="15"/>
      <c r="F232" s="906" t="s">
        <v>61</v>
      </c>
      <c r="G232" s="907">
        <v>13.474</v>
      </c>
      <c r="H232" s="27">
        <v>105.35</v>
      </c>
      <c r="I232" s="27">
        <v>29.782399999999999</v>
      </c>
      <c r="J232" s="27">
        <v>135.13239999999999</v>
      </c>
      <c r="K232" s="1091">
        <f t="shared" si="26"/>
        <v>1820.7739999999999</v>
      </c>
      <c r="L232" s="184">
        <f t="shared" si="27"/>
        <v>4.2661587704884146E-4</v>
      </c>
      <c r="M232" s="184">
        <f t="shared" si="30"/>
        <v>0.96673461907933078</v>
      </c>
      <c r="N232" s="1009" t="str">
        <f t="shared" si="28"/>
        <v>C</v>
      </c>
      <c r="O232" s="1011" t="str">
        <f t="shared" si="23"/>
        <v>-</v>
      </c>
      <c r="P232" s="1011">
        <f t="shared" si="32"/>
        <v>0.96673461907933078</v>
      </c>
      <c r="Q232" s="171">
        <f t="shared" si="29"/>
        <v>1</v>
      </c>
      <c r="R232" s="171">
        <f>SUMIF(ORÇAMENTO!$B$6:$B$654,'CURVA ABC'!B232,ORÇAMENTO!$M$6:$M$654)</f>
        <v>1820.7740000000001</v>
      </c>
      <c r="S232" s="171" t="b">
        <f t="shared" si="25"/>
        <v>1</v>
      </c>
      <c r="T232" s="171"/>
      <c r="U232" s="29"/>
      <c r="AX232" s="24"/>
    </row>
    <row r="233" spans="1:50" ht="40.5" customHeight="1">
      <c r="A233" s="254" t="s">
        <v>28</v>
      </c>
      <c r="B233" s="456">
        <v>84665</v>
      </c>
      <c r="C233" s="461" t="s">
        <v>131</v>
      </c>
      <c r="D233" s="872" t="s">
        <v>87</v>
      </c>
      <c r="E233" s="15"/>
      <c r="F233" s="906" t="s">
        <v>57</v>
      </c>
      <c r="G233" s="907">
        <v>89.8</v>
      </c>
      <c r="H233" s="27">
        <v>15.7</v>
      </c>
      <c r="I233" s="27">
        <v>4.4383999999999997</v>
      </c>
      <c r="J233" s="27">
        <v>20.138400000000001</v>
      </c>
      <c r="K233" s="1091">
        <f t="shared" si="26"/>
        <v>1808.4283</v>
      </c>
      <c r="L233" s="184">
        <f t="shared" si="27"/>
        <v>4.2372322170925413E-4</v>
      </c>
      <c r="M233" s="184">
        <f t="shared" si="30"/>
        <v>0.96715834230104003</v>
      </c>
      <c r="N233" s="1009" t="str">
        <f t="shared" si="28"/>
        <v>C</v>
      </c>
      <c r="O233" s="1011" t="str">
        <f t="shared" si="23"/>
        <v>-</v>
      </c>
      <c r="P233" s="1011">
        <f t="shared" si="32"/>
        <v>0.96715834230104003</v>
      </c>
      <c r="Q233" s="171">
        <f t="shared" si="29"/>
        <v>1</v>
      </c>
      <c r="R233" s="171">
        <f>SUMIF(ORÇAMENTO!$B$6:$B$654,'CURVA ABC'!B233,ORÇAMENTO!$M$6:$M$654)</f>
        <v>1808.4283</v>
      </c>
      <c r="S233" s="171" t="b">
        <f t="shared" si="25"/>
        <v>1</v>
      </c>
      <c r="T233" s="171"/>
      <c r="U233" s="29"/>
      <c r="AX233" s="24"/>
    </row>
    <row r="234" spans="1:50" ht="40.5" customHeight="1">
      <c r="A234" s="254" t="s">
        <v>28</v>
      </c>
      <c r="B234" s="456">
        <v>93201</v>
      </c>
      <c r="C234" s="461" t="s">
        <v>131</v>
      </c>
      <c r="D234" s="872" t="s">
        <v>969</v>
      </c>
      <c r="E234" s="15"/>
      <c r="F234" s="906" t="s">
        <v>53</v>
      </c>
      <c r="G234" s="907">
        <v>333.00999999999982</v>
      </c>
      <c r="H234" s="27">
        <v>4.21</v>
      </c>
      <c r="I234" s="27">
        <v>1.1901999999999999</v>
      </c>
      <c r="J234" s="27">
        <v>5.4001999999999999</v>
      </c>
      <c r="K234" s="1091">
        <f t="shared" si="26"/>
        <v>1798.3206</v>
      </c>
      <c r="L234" s="184">
        <f t="shared" si="27"/>
        <v>4.2135494025288085E-4</v>
      </c>
      <c r="M234" s="184">
        <f t="shared" si="30"/>
        <v>0.96757969724129289</v>
      </c>
      <c r="N234" s="1009" t="str">
        <f t="shared" si="28"/>
        <v>C</v>
      </c>
      <c r="O234" s="1011" t="str">
        <f t="shared" si="23"/>
        <v>-</v>
      </c>
      <c r="P234" s="1011">
        <f t="shared" si="32"/>
        <v>0.96757969724129289</v>
      </c>
      <c r="Q234" s="171">
        <f t="shared" si="29"/>
        <v>1</v>
      </c>
      <c r="R234" s="171">
        <f>SUMIF(ORÇAMENTO!$B$6:$B$654,'CURVA ABC'!B234,ORÇAMENTO!$M$6:$M$654)</f>
        <v>1798.3206</v>
      </c>
      <c r="S234" s="171" t="b">
        <f t="shared" si="25"/>
        <v>1</v>
      </c>
      <c r="T234" s="171"/>
      <c r="U234" s="29"/>
      <c r="AX234" s="24"/>
    </row>
    <row r="235" spans="1:50" ht="40.5" customHeight="1">
      <c r="A235" s="254" t="s">
        <v>28</v>
      </c>
      <c r="B235" s="456">
        <v>94500</v>
      </c>
      <c r="C235" s="461" t="s">
        <v>131</v>
      </c>
      <c r="D235" s="872" t="s">
        <v>1230</v>
      </c>
      <c r="E235" s="15"/>
      <c r="F235" s="906" t="s">
        <v>54</v>
      </c>
      <c r="G235" s="907">
        <v>5</v>
      </c>
      <c r="H235" s="27">
        <v>274.2</v>
      </c>
      <c r="I235" s="27">
        <v>77.516300000000001</v>
      </c>
      <c r="J235" s="27">
        <v>351.71629999999999</v>
      </c>
      <c r="K235" s="1091">
        <f t="shared" si="26"/>
        <v>1758.5815</v>
      </c>
      <c r="L235" s="184">
        <f t="shared" si="27"/>
        <v>4.1204388297744107E-4</v>
      </c>
      <c r="M235" s="184">
        <f t="shared" si="30"/>
        <v>0.96799174112427033</v>
      </c>
      <c r="N235" s="1009" t="str">
        <f t="shared" si="28"/>
        <v>C</v>
      </c>
      <c r="O235" s="1011" t="str">
        <f t="shared" si="23"/>
        <v>-</v>
      </c>
      <c r="P235" s="1011">
        <f t="shared" si="32"/>
        <v>0.96799174112427033</v>
      </c>
      <c r="Q235" s="171">
        <f t="shared" si="29"/>
        <v>1</v>
      </c>
      <c r="R235" s="171">
        <f>SUMIF(ORÇAMENTO!$B$6:$B$654,'CURVA ABC'!B235,ORÇAMENTO!$M$6:$M$654)</f>
        <v>1758.5815</v>
      </c>
      <c r="S235" s="171" t="b">
        <f t="shared" si="25"/>
        <v>1</v>
      </c>
      <c r="T235" s="171"/>
      <c r="U235" s="29"/>
      <c r="AX235" s="24"/>
    </row>
    <row r="236" spans="1:50" ht="40.5" customHeight="1">
      <c r="A236" s="254" t="s">
        <v>28</v>
      </c>
      <c r="B236" s="456">
        <v>92776</v>
      </c>
      <c r="C236" s="461" t="s">
        <v>131</v>
      </c>
      <c r="D236" s="872" t="s">
        <v>1094</v>
      </c>
      <c r="E236" s="15"/>
      <c r="F236" s="906" t="s">
        <v>55</v>
      </c>
      <c r="G236" s="907">
        <v>138</v>
      </c>
      <c r="H236" s="27">
        <v>9.84</v>
      </c>
      <c r="I236" s="27">
        <v>2.7818000000000001</v>
      </c>
      <c r="J236" s="27">
        <v>12.6218</v>
      </c>
      <c r="K236" s="1091">
        <f t="shared" si="26"/>
        <v>1741.8083999999999</v>
      </c>
      <c r="L236" s="184">
        <f t="shared" si="27"/>
        <v>4.0811386707907698E-4</v>
      </c>
      <c r="M236" s="184">
        <f t="shared" si="30"/>
        <v>0.9683998549913494</v>
      </c>
      <c r="N236" s="1009" t="str">
        <f t="shared" si="28"/>
        <v>C</v>
      </c>
      <c r="O236" s="1011" t="str">
        <f t="shared" si="23"/>
        <v>-</v>
      </c>
      <c r="P236" s="1011">
        <f t="shared" si="32"/>
        <v>0.9683998549913494</v>
      </c>
      <c r="Q236" s="171">
        <f t="shared" si="29"/>
        <v>1</v>
      </c>
      <c r="R236" s="171">
        <f>SUMIF(ORÇAMENTO!$B$6:$B$654,'CURVA ABC'!B236,ORÇAMENTO!$M$6:$M$654)</f>
        <v>1741.8083999999999</v>
      </c>
      <c r="S236" s="171" t="b">
        <f t="shared" si="25"/>
        <v>1</v>
      </c>
      <c r="T236" s="171"/>
      <c r="U236" s="29"/>
      <c r="AX236" s="24"/>
    </row>
    <row r="237" spans="1:50" ht="40.5" customHeight="1">
      <c r="A237" s="254" t="s">
        <v>28</v>
      </c>
      <c r="B237" s="456" t="s">
        <v>452</v>
      </c>
      <c r="C237" s="461" t="s">
        <v>837</v>
      </c>
      <c r="D237" s="872" t="s">
        <v>2493</v>
      </c>
      <c r="E237" s="15"/>
      <c r="F237" s="906" t="s">
        <v>126</v>
      </c>
      <c r="G237" s="907">
        <v>1</v>
      </c>
      <c r="H237" s="27">
        <v>1351.99</v>
      </c>
      <c r="I237" s="27">
        <v>382.20760000000001</v>
      </c>
      <c r="J237" s="27">
        <v>1734.1976</v>
      </c>
      <c r="K237" s="1091">
        <f t="shared" si="26"/>
        <v>1734.1976</v>
      </c>
      <c r="L237" s="184">
        <f t="shared" si="27"/>
        <v>4.0633062098865426E-4</v>
      </c>
      <c r="M237" s="184">
        <f t="shared" si="30"/>
        <v>0.968806185612338</v>
      </c>
      <c r="N237" s="1009" t="str">
        <f t="shared" si="28"/>
        <v>C</v>
      </c>
      <c r="O237" s="1011" t="str">
        <f t="shared" si="23"/>
        <v>-</v>
      </c>
      <c r="P237" s="1011">
        <f t="shared" si="32"/>
        <v>0.968806185612338</v>
      </c>
      <c r="Q237" s="171">
        <f t="shared" si="29"/>
        <v>1</v>
      </c>
      <c r="R237" s="171">
        <f>SUMIF(ORÇAMENTO!$B$6:$B$654,'CURVA ABC'!B237,ORÇAMENTO!$M$6:$M$654)</f>
        <v>1734.1976</v>
      </c>
      <c r="S237" s="171" t="b">
        <f t="shared" si="25"/>
        <v>1</v>
      </c>
      <c r="T237" s="171"/>
      <c r="U237" s="29"/>
      <c r="AX237" s="24"/>
    </row>
    <row r="238" spans="1:50" ht="40.5" customHeight="1">
      <c r="A238" s="254" t="s">
        <v>28</v>
      </c>
      <c r="B238" s="456">
        <v>91953</v>
      </c>
      <c r="C238" s="461" t="s">
        <v>131</v>
      </c>
      <c r="D238" s="872" t="s">
        <v>1027</v>
      </c>
      <c r="E238" s="15"/>
      <c r="F238" s="906" t="s">
        <v>54</v>
      </c>
      <c r="G238" s="907">
        <v>68</v>
      </c>
      <c r="H238" s="27">
        <v>19.8</v>
      </c>
      <c r="I238" s="27">
        <v>5.5975000000000001</v>
      </c>
      <c r="J238" s="27">
        <v>25.397500000000001</v>
      </c>
      <c r="K238" s="1091">
        <f t="shared" si="26"/>
        <v>1727.03</v>
      </c>
      <c r="L238" s="184">
        <f t="shared" si="27"/>
        <v>4.0465121873426395E-4</v>
      </c>
      <c r="M238" s="184">
        <f t="shared" si="30"/>
        <v>0.96921083683107223</v>
      </c>
      <c r="N238" s="1009" t="str">
        <f t="shared" si="28"/>
        <v>C</v>
      </c>
      <c r="O238" s="1011" t="str">
        <f t="shared" si="23"/>
        <v>-</v>
      </c>
      <c r="P238" s="1011">
        <f t="shared" si="32"/>
        <v>0.96921083683107223</v>
      </c>
      <c r="Q238" s="171">
        <f t="shared" si="29"/>
        <v>1</v>
      </c>
      <c r="R238" s="171">
        <f>SUMIF(ORÇAMENTO!$B$6:$B$654,'CURVA ABC'!B238,ORÇAMENTO!$M$6:$M$654)</f>
        <v>1727.03</v>
      </c>
      <c r="S238" s="171" t="b">
        <f t="shared" si="25"/>
        <v>1</v>
      </c>
      <c r="T238" s="171"/>
      <c r="U238" s="29"/>
      <c r="AX238" s="24"/>
    </row>
    <row r="239" spans="1:50" ht="40.5" customHeight="1">
      <c r="A239" s="254" t="s">
        <v>28</v>
      </c>
      <c r="B239" s="456">
        <v>93681</v>
      </c>
      <c r="C239" s="461" t="s">
        <v>131</v>
      </c>
      <c r="D239" s="872" t="s">
        <v>1255</v>
      </c>
      <c r="E239" s="15"/>
      <c r="F239" s="906" t="s">
        <v>57</v>
      </c>
      <c r="G239" s="907">
        <v>22.123999999999999</v>
      </c>
      <c r="H239" s="27">
        <v>59.14</v>
      </c>
      <c r="I239" s="27">
        <v>16.718900000000001</v>
      </c>
      <c r="J239" s="27">
        <v>75.858900000000006</v>
      </c>
      <c r="K239" s="1091">
        <f t="shared" si="26"/>
        <v>1678.3023000000001</v>
      </c>
      <c r="L239" s="184">
        <f t="shared" si="27"/>
        <v>3.9323409037452639E-4</v>
      </c>
      <c r="M239" s="184">
        <f t="shared" si="30"/>
        <v>0.96960407092144674</v>
      </c>
      <c r="N239" s="1009" t="str">
        <f t="shared" si="28"/>
        <v>C</v>
      </c>
      <c r="O239" s="1011" t="str">
        <f t="shared" si="23"/>
        <v>-</v>
      </c>
      <c r="P239" s="1011">
        <f t="shared" si="32"/>
        <v>0.96960407092144674</v>
      </c>
      <c r="Q239" s="171">
        <f t="shared" si="29"/>
        <v>1</v>
      </c>
      <c r="R239" s="171">
        <f>SUMIF(ORÇAMENTO!$B$6:$B$654,'CURVA ABC'!B239,ORÇAMENTO!$M$6:$M$654)</f>
        <v>1678.3023000000001</v>
      </c>
      <c r="S239" s="171" t="b">
        <f t="shared" si="25"/>
        <v>1</v>
      </c>
      <c r="T239" s="171"/>
      <c r="U239" s="29"/>
      <c r="AX239" s="24"/>
    </row>
    <row r="240" spans="1:50" ht="40.5" customHeight="1">
      <c r="A240" s="254" t="s">
        <v>28</v>
      </c>
      <c r="B240" s="456" t="s">
        <v>136</v>
      </c>
      <c r="C240" s="461" t="s">
        <v>837</v>
      </c>
      <c r="D240" s="872" t="s">
        <v>945</v>
      </c>
      <c r="E240" s="15"/>
      <c r="F240" s="906" t="s">
        <v>55</v>
      </c>
      <c r="G240" s="907">
        <v>142</v>
      </c>
      <c r="H240" s="27">
        <v>9.09</v>
      </c>
      <c r="I240" s="27">
        <v>2.5697000000000001</v>
      </c>
      <c r="J240" s="27">
        <v>11.659700000000001</v>
      </c>
      <c r="K240" s="1091">
        <f t="shared" si="26"/>
        <v>1655.6774</v>
      </c>
      <c r="L240" s="184">
        <f t="shared" si="27"/>
        <v>3.8793297032522741E-4</v>
      </c>
      <c r="M240" s="184">
        <f t="shared" si="30"/>
        <v>0.96999200389177198</v>
      </c>
      <c r="N240" s="1009" t="str">
        <f t="shared" si="28"/>
        <v>C</v>
      </c>
      <c r="O240" s="1011" t="str">
        <f t="shared" si="23"/>
        <v>-</v>
      </c>
      <c r="P240" s="1011">
        <f t="shared" si="32"/>
        <v>0.96999200389177198</v>
      </c>
      <c r="Q240" s="171">
        <f t="shared" si="29"/>
        <v>1</v>
      </c>
      <c r="R240" s="171">
        <f>SUMIF(ORÇAMENTO!$B$6:$B$654,'CURVA ABC'!B240,ORÇAMENTO!$M$6:$M$654)</f>
        <v>1655.6774</v>
      </c>
      <c r="S240" s="171" t="b">
        <f t="shared" si="25"/>
        <v>1</v>
      </c>
      <c r="T240" s="171"/>
      <c r="U240" s="29"/>
      <c r="AX240" s="24"/>
    </row>
    <row r="241" spans="1:50" ht="40.5" customHeight="1">
      <c r="A241" s="254" t="s">
        <v>28</v>
      </c>
      <c r="B241" s="456">
        <v>96560</v>
      </c>
      <c r="C241" s="461" t="s">
        <v>131</v>
      </c>
      <c r="D241" s="872" t="s">
        <v>1237</v>
      </c>
      <c r="E241" s="15"/>
      <c r="F241" s="906" t="s">
        <v>57</v>
      </c>
      <c r="G241" s="907">
        <v>35.744680851063826</v>
      </c>
      <c r="H241" s="27">
        <v>35.75</v>
      </c>
      <c r="I241" s="27">
        <v>10.1065</v>
      </c>
      <c r="J241" s="27">
        <v>45.856499999999997</v>
      </c>
      <c r="K241" s="1091">
        <f t="shared" si="26"/>
        <v>1639.126</v>
      </c>
      <c r="L241" s="184">
        <f t="shared" si="27"/>
        <v>3.8405489977534792E-4</v>
      </c>
      <c r="M241" s="184">
        <f t="shared" si="30"/>
        <v>0.97037605879154731</v>
      </c>
      <c r="N241" s="1009" t="str">
        <f t="shared" si="28"/>
        <v>C</v>
      </c>
      <c r="O241" s="1011" t="str">
        <f t="shared" si="23"/>
        <v>-</v>
      </c>
      <c r="P241" s="1011">
        <f t="shared" si="32"/>
        <v>0.97037605879154731</v>
      </c>
      <c r="Q241" s="171">
        <f t="shared" si="29"/>
        <v>1</v>
      </c>
      <c r="R241" s="171">
        <f>SUMIF(ORÇAMENTO!$B$6:$B$654,'CURVA ABC'!B241,ORÇAMENTO!$M$6:$M$654)</f>
        <v>1639.126</v>
      </c>
      <c r="S241" s="171" t="b">
        <f t="shared" si="25"/>
        <v>1</v>
      </c>
      <c r="T241" s="171"/>
      <c r="U241" s="29"/>
      <c r="AX241" s="24"/>
    </row>
    <row r="242" spans="1:50" ht="40.5" customHeight="1">
      <c r="A242" s="254" t="s">
        <v>28</v>
      </c>
      <c r="B242" s="456" t="s">
        <v>2590</v>
      </c>
      <c r="C242" s="461" t="s">
        <v>837</v>
      </c>
      <c r="D242" s="872" t="s">
        <v>2608</v>
      </c>
      <c r="E242" s="15"/>
      <c r="F242" s="906" t="s">
        <v>126</v>
      </c>
      <c r="G242" s="907">
        <v>11</v>
      </c>
      <c r="H242" s="27">
        <v>114.91</v>
      </c>
      <c r="I242" s="27">
        <v>32.485100000000003</v>
      </c>
      <c r="J242" s="27">
        <v>147.39510000000001</v>
      </c>
      <c r="K242" s="1091">
        <f t="shared" si="26"/>
        <v>1621.3461</v>
      </c>
      <c r="L242" s="184">
        <f t="shared" si="27"/>
        <v>3.7988898592094281E-4</v>
      </c>
      <c r="M242" s="184">
        <f t="shared" si="30"/>
        <v>0.97075594777746821</v>
      </c>
      <c r="N242" s="1009" t="str">
        <f t="shared" si="28"/>
        <v>C</v>
      </c>
      <c r="O242" s="1011" t="str">
        <f t="shared" si="23"/>
        <v>-</v>
      </c>
      <c r="P242" s="1011">
        <f t="shared" si="32"/>
        <v>0.97075594777746821</v>
      </c>
      <c r="Q242" s="171">
        <f t="shared" si="29"/>
        <v>1</v>
      </c>
      <c r="R242" s="171">
        <f>SUMIF(ORÇAMENTO!$B$6:$B$654,'CURVA ABC'!B242,ORÇAMENTO!$M$6:$M$654)</f>
        <v>1621.3461</v>
      </c>
      <c r="S242" s="171" t="b">
        <f t="shared" si="25"/>
        <v>1</v>
      </c>
      <c r="T242" s="171"/>
      <c r="U242" s="29"/>
      <c r="AX242" s="24"/>
    </row>
    <row r="243" spans="1:50" ht="40.5" customHeight="1">
      <c r="A243" s="254" t="s">
        <v>28</v>
      </c>
      <c r="B243" s="456">
        <v>91784</v>
      </c>
      <c r="C243" s="461" t="s">
        <v>131</v>
      </c>
      <c r="D243" s="872" t="s">
        <v>1179</v>
      </c>
      <c r="E243" s="15"/>
      <c r="F243" s="906" t="s">
        <v>53</v>
      </c>
      <c r="G243" s="907">
        <v>42</v>
      </c>
      <c r="H243" s="27">
        <v>30.01</v>
      </c>
      <c r="I243" s="27">
        <v>8.4838000000000005</v>
      </c>
      <c r="J243" s="27">
        <v>38.4938</v>
      </c>
      <c r="K243" s="1091">
        <f t="shared" si="26"/>
        <v>1616.7396000000001</v>
      </c>
      <c r="L243" s="184">
        <f t="shared" si="27"/>
        <v>3.7880966139322797E-4</v>
      </c>
      <c r="M243" s="184">
        <f t="shared" si="30"/>
        <v>0.97113475743886146</v>
      </c>
      <c r="N243" s="1009" t="str">
        <f t="shared" si="28"/>
        <v>C</v>
      </c>
      <c r="O243" s="1011" t="str">
        <f t="shared" si="23"/>
        <v>-</v>
      </c>
      <c r="P243" s="1011">
        <f t="shared" si="32"/>
        <v>0.97113475743886146</v>
      </c>
      <c r="Q243" s="171">
        <f t="shared" si="29"/>
        <v>1</v>
      </c>
      <c r="R243" s="171">
        <f>SUMIF(ORÇAMENTO!$B$6:$B$654,'CURVA ABC'!B243,ORÇAMENTO!$M$6:$M$654)</f>
        <v>1616.7396000000001</v>
      </c>
      <c r="S243" s="171" t="b">
        <f t="shared" si="25"/>
        <v>1</v>
      </c>
      <c r="T243" s="171"/>
      <c r="U243" s="29"/>
      <c r="AX243" s="24"/>
    </row>
    <row r="244" spans="1:50" ht="40.5" customHeight="1">
      <c r="A244" s="254" t="s">
        <v>28</v>
      </c>
      <c r="B244" s="456">
        <v>83693</v>
      </c>
      <c r="C244" s="461" t="s">
        <v>131</v>
      </c>
      <c r="D244" s="872" t="s">
        <v>83</v>
      </c>
      <c r="E244" s="15"/>
      <c r="F244" s="906" t="s">
        <v>57</v>
      </c>
      <c r="G244" s="907">
        <v>433.66724999999991</v>
      </c>
      <c r="H244" s="27">
        <v>2.81</v>
      </c>
      <c r="I244" s="27">
        <v>0.7944</v>
      </c>
      <c r="J244" s="27">
        <v>3.6044</v>
      </c>
      <c r="K244" s="1091">
        <f t="shared" si="26"/>
        <v>1563.1102000000001</v>
      </c>
      <c r="L244" s="184">
        <f t="shared" si="27"/>
        <v>3.6624404176300305E-4</v>
      </c>
      <c r="M244" s="184">
        <f t="shared" si="30"/>
        <v>0.97150100148062446</v>
      </c>
      <c r="N244" s="1009" t="str">
        <f t="shared" si="28"/>
        <v>C</v>
      </c>
      <c r="O244" s="1011" t="str">
        <f t="shared" si="23"/>
        <v>-</v>
      </c>
      <c r="P244" s="1011">
        <f t="shared" si="32"/>
        <v>0.97150100148062446</v>
      </c>
      <c r="Q244" s="171">
        <f t="shared" si="29"/>
        <v>1</v>
      </c>
      <c r="R244" s="171">
        <f>SUMIF(ORÇAMENTO!$B$6:$B$654,'CURVA ABC'!B244,ORÇAMENTO!$M$6:$M$654)</f>
        <v>1563.1102000000001</v>
      </c>
      <c r="S244" s="171" t="b">
        <f t="shared" si="25"/>
        <v>1</v>
      </c>
      <c r="T244" s="171"/>
      <c r="U244" s="29"/>
      <c r="AX244" s="24"/>
    </row>
    <row r="245" spans="1:50" ht="40.5" customHeight="1">
      <c r="A245" s="254" t="s">
        <v>28</v>
      </c>
      <c r="B245" s="456" t="s">
        <v>154</v>
      </c>
      <c r="C245" s="461" t="s">
        <v>837</v>
      </c>
      <c r="D245" s="872" t="s">
        <v>1441</v>
      </c>
      <c r="E245" s="15"/>
      <c r="F245" s="906" t="s">
        <v>126</v>
      </c>
      <c r="G245" s="907">
        <v>2</v>
      </c>
      <c r="H245" s="27">
        <v>604.74</v>
      </c>
      <c r="I245" s="27">
        <v>170.96</v>
      </c>
      <c r="J245" s="27">
        <v>775.7</v>
      </c>
      <c r="K245" s="1091">
        <f t="shared" si="26"/>
        <v>1551.4</v>
      </c>
      <c r="L245" s="184">
        <f t="shared" si="27"/>
        <v>3.6350028705021753E-4</v>
      </c>
      <c r="M245" s="184">
        <f t="shared" si="30"/>
        <v>0.97186450176767469</v>
      </c>
      <c r="N245" s="1009" t="str">
        <f t="shared" si="28"/>
        <v>C</v>
      </c>
      <c r="O245" s="1011" t="str">
        <f t="shared" si="23"/>
        <v>-</v>
      </c>
      <c r="P245" s="1011">
        <f t="shared" si="32"/>
        <v>0.97186450176767469</v>
      </c>
      <c r="Q245" s="171">
        <f t="shared" si="29"/>
        <v>1</v>
      </c>
      <c r="R245" s="171">
        <f>SUMIF(ORÇAMENTO!$B$6:$B$654,'CURVA ABC'!B245,ORÇAMENTO!$M$6:$M$654)</f>
        <v>1551.4</v>
      </c>
      <c r="S245" s="171" t="b">
        <f t="shared" si="25"/>
        <v>1</v>
      </c>
      <c r="T245" s="171"/>
      <c r="U245" s="29"/>
      <c r="AX245" s="24"/>
    </row>
    <row r="246" spans="1:50" ht="40.5" customHeight="1">
      <c r="A246" s="254" t="s">
        <v>28</v>
      </c>
      <c r="B246" s="456">
        <v>94793</v>
      </c>
      <c r="C246" s="461" t="s">
        <v>131</v>
      </c>
      <c r="D246" s="872" t="s">
        <v>1232</v>
      </c>
      <c r="E246" s="15"/>
      <c r="F246" s="906" t="s">
        <v>54</v>
      </c>
      <c r="G246" s="907">
        <v>9</v>
      </c>
      <c r="H246" s="27">
        <v>133.86000000000001</v>
      </c>
      <c r="I246" s="27">
        <v>37.842199999999998</v>
      </c>
      <c r="J246" s="27">
        <v>171.7022</v>
      </c>
      <c r="K246" s="1091">
        <f t="shared" si="26"/>
        <v>1545.3198</v>
      </c>
      <c r="L246" s="184">
        <f t="shared" si="27"/>
        <v>3.6207566770941386E-4</v>
      </c>
      <c r="M246" s="184">
        <f t="shared" si="30"/>
        <v>0.9722265774353841</v>
      </c>
      <c r="N246" s="1009" t="str">
        <f t="shared" si="28"/>
        <v>C</v>
      </c>
      <c r="O246" s="1011" t="str">
        <f t="shared" si="23"/>
        <v>-</v>
      </c>
      <c r="P246" s="1011">
        <f t="shared" si="32"/>
        <v>0.9722265774353841</v>
      </c>
      <c r="Q246" s="171">
        <f t="shared" si="29"/>
        <v>1</v>
      </c>
      <c r="R246" s="171">
        <f>SUMIF(ORÇAMENTO!$B$6:$B$654,'CURVA ABC'!B246,ORÇAMENTO!$M$6:$M$654)</f>
        <v>1545.3198</v>
      </c>
      <c r="S246" s="171" t="b">
        <f t="shared" si="25"/>
        <v>1</v>
      </c>
      <c r="T246" s="171"/>
      <c r="U246" s="29"/>
      <c r="AX246" s="24"/>
    </row>
    <row r="247" spans="1:50" ht="40.5" customHeight="1">
      <c r="A247" s="254" t="s">
        <v>28</v>
      </c>
      <c r="B247" s="456" t="s">
        <v>140</v>
      </c>
      <c r="C247" s="461" t="s">
        <v>837</v>
      </c>
      <c r="D247" s="872" t="s">
        <v>1427</v>
      </c>
      <c r="E247" s="15"/>
      <c r="F247" s="906" t="s">
        <v>57</v>
      </c>
      <c r="G247" s="907">
        <v>16.46</v>
      </c>
      <c r="H247" s="27">
        <v>73.19</v>
      </c>
      <c r="I247" s="27">
        <v>20.690799999999999</v>
      </c>
      <c r="J247" s="27">
        <v>93.880799999999994</v>
      </c>
      <c r="K247" s="1091">
        <f t="shared" si="26"/>
        <v>1545.278</v>
      </c>
      <c r="L247" s="184">
        <f t="shared" si="27"/>
        <v>3.6206587377361478E-4</v>
      </c>
      <c r="M247" s="184">
        <f t="shared" si="30"/>
        <v>0.97258864330915773</v>
      </c>
      <c r="N247" s="1009" t="str">
        <f t="shared" si="28"/>
        <v>C</v>
      </c>
      <c r="O247" s="1011" t="str">
        <f t="shared" si="23"/>
        <v>-</v>
      </c>
      <c r="P247" s="1011">
        <f t="shared" si="32"/>
        <v>0.97258864330915773</v>
      </c>
      <c r="Q247" s="171">
        <f t="shared" si="29"/>
        <v>1</v>
      </c>
      <c r="R247" s="171">
        <f>SUMIF(ORÇAMENTO!$B$6:$B$654,'CURVA ABC'!B247,ORÇAMENTO!$M$6:$M$654)</f>
        <v>1545.278</v>
      </c>
      <c r="S247" s="171" t="b">
        <f t="shared" si="25"/>
        <v>1</v>
      </c>
      <c r="T247" s="171"/>
      <c r="U247" s="29"/>
      <c r="AX247" s="24"/>
    </row>
    <row r="248" spans="1:50" ht="40.5" customHeight="1">
      <c r="A248" s="254" t="s">
        <v>28</v>
      </c>
      <c r="B248" s="456" t="s">
        <v>1984</v>
      </c>
      <c r="C248" s="461" t="s">
        <v>837</v>
      </c>
      <c r="D248" s="872" t="s">
        <v>1982</v>
      </c>
      <c r="E248" s="15"/>
      <c r="F248" s="906" t="s">
        <v>126</v>
      </c>
      <c r="G248" s="907">
        <v>3</v>
      </c>
      <c r="H248" s="27">
        <v>389.07</v>
      </c>
      <c r="I248" s="27">
        <v>109.9901</v>
      </c>
      <c r="J248" s="27">
        <v>499.06009999999998</v>
      </c>
      <c r="K248" s="1091">
        <f t="shared" si="26"/>
        <v>1497.1803</v>
      </c>
      <c r="L248" s="184">
        <f t="shared" si="27"/>
        <v>3.5079635736491604E-4</v>
      </c>
      <c r="M248" s="184">
        <f t="shared" si="30"/>
        <v>0.97293943966652263</v>
      </c>
      <c r="N248" s="1009" t="str">
        <f t="shared" si="28"/>
        <v>C</v>
      </c>
      <c r="O248" s="1011" t="str">
        <f t="shared" si="23"/>
        <v>-</v>
      </c>
      <c r="P248" s="1011">
        <f t="shared" si="32"/>
        <v>0.97293943966652263</v>
      </c>
      <c r="Q248" s="171">
        <f t="shared" si="29"/>
        <v>1</v>
      </c>
      <c r="R248" s="171">
        <f>SUMIF(ORÇAMENTO!$B$6:$B$654,'CURVA ABC'!B248,ORÇAMENTO!$M$6:$M$654)</f>
        <v>1497.1803</v>
      </c>
      <c r="S248" s="171" t="b">
        <f t="shared" si="25"/>
        <v>1</v>
      </c>
      <c r="T248" s="171"/>
      <c r="U248" s="29"/>
      <c r="AX248" s="24"/>
    </row>
    <row r="249" spans="1:50" ht="40.5" customHeight="1">
      <c r="A249" s="255" t="s">
        <v>42</v>
      </c>
      <c r="B249" s="456" t="s">
        <v>230</v>
      </c>
      <c r="C249" s="461" t="s">
        <v>837</v>
      </c>
      <c r="D249" s="872" t="s">
        <v>2087</v>
      </c>
      <c r="E249" s="15"/>
      <c r="F249" s="906" t="s">
        <v>126</v>
      </c>
      <c r="G249" s="907">
        <v>1</v>
      </c>
      <c r="H249" s="27">
        <v>1165.6199999999999</v>
      </c>
      <c r="I249" s="27">
        <v>329.52080000000001</v>
      </c>
      <c r="J249" s="27">
        <v>1495.1407999999999</v>
      </c>
      <c r="K249" s="1091">
        <f t="shared" si="26"/>
        <v>1495.1407999999999</v>
      </c>
      <c r="L249" s="184">
        <f t="shared" si="27"/>
        <v>3.5031849296151331E-4</v>
      </c>
      <c r="M249" s="184">
        <f t="shared" si="30"/>
        <v>0.97328975815948415</v>
      </c>
      <c r="N249" s="1009" t="str">
        <f t="shared" si="28"/>
        <v>C</v>
      </c>
      <c r="O249" s="1011" t="str">
        <f t="shared" si="23"/>
        <v>-</v>
      </c>
      <c r="P249" s="1011">
        <f t="shared" si="32"/>
        <v>0.97328975815948415</v>
      </c>
      <c r="Q249" s="171">
        <f t="shared" si="29"/>
        <v>1</v>
      </c>
      <c r="R249" s="171">
        <f>SUMIF(ORÇAMENTO!$B$6:$B$654,'CURVA ABC'!B249,ORÇAMENTO!$M$6:$M$654)</f>
        <v>1495.1407999999999</v>
      </c>
      <c r="S249" s="171" t="b">
        <f t="shared" si="25"/>
        <v>1</v>
      </c>
      <c r="T249" s="171"/>
      <c r="U249" s="29"/>
      <c r="AX249" s="24"/>
    </row>
    <row r="250" spans="1:50" ht="40.5" customHeight="1">
      <c r="A250" s="254" t="s">
        <v>28</v>
      </c>
      <c r="B250" s="456">
        <v>94499</v>
      </c>
      <c r="C250" s="461" t="s">
        <v>131</v>
      </c>
      <c r="D250" s="872" t="s">
        <v>1229</v>
      </c>
      <c r="E250" s="15"/>
      <c r="F250" s="906" t="s">
        <v>54</v>
      </c>
      <c r="G250" s="907">
        <v>5</v>
      </c>
      <c r="H250" s="27">
        <v>230.38</v>
      </c>
      <c r="I250" s="27">
        <v>65.128399999999999</v>
      </c>
      <c r="J250" s="27">
        <v>295.50839999999999</v>
      </c>
      <c r="K250" s="1091">
        <f t="shared" si="26"/>
        <v>1477.5419999999999</v>
      </c>
      <c r="L250" s="184">
        <f t="shared" si="27"/>
        <v>3.4619501168541472E-4</v>
      </c>
      <c r="M250" s="184">
        <f t="shared" si="30"/>
        <v>0.97363595317116958</v>
      </c>
      <c r="N250" s="1009" t="str">
        <f t="shared" si="28"/>
        <v>C</v>
      </c>
      <c r="O250" s="1011" t="str">
        <f t="shared" si="23"/>
        <v>-</v>
      </c>
      <c r="P250" s="1011">
        <f t="shared" si="32"/>
        <v>0.97363595317116958</v>
      </c>
      <c r="Q250" s="171">
        <f t="shared" si="29"/>
        <v>1</v>
      </c>
      <c r="R250" s="171">
        <f>SUMIF(ORÇAMENTO!$B$6:$B$654,'CURVA ABC'!B250,ORÇAMENTO!$M$6:$M$654)</f>
        <v>1477.5419999999999</v>
      </c>
      <c r="S250" s="171" t="b">
        <f t="shared" si="25"/>
        <v>1</v>
      </c>
      <c r="T250" s="171"/>
      <c r="U250" s="29"/>
      <c r="AX250" s="24"/>
    </row>
    <row r="251" spans="1:50" ht="40.5" customHeight="1">
      <c r="A251" s="254" t="s">
        <v>28</v>
      </c>
      <c r="B251" s="456" t="s">
        <v>470</v>
      </c>
      <c r="C251" s="461" t="s">
        <v>837</v>
      </c>
      <c r="D251" s="872" t="s">
        <v>1395</v>
      </c>
      <c r="E251" s="15"/>
      <c r="F251" s="906" t="s">
        <v>126</v>
      </c>
      <c r="G251" s="907">
        <v>1</v>
      </c>
      <c r="H251" s="27">
        <v>1150.1300000000001</v>
      </c>
      <c r="I251" s="27">
        <v>325.14179999999999</v>
      </c>
      <c r="J251" s="27">
        <v>1475.2718</v>
      </c>
      <c r="K251" s="1091">
        <f t="shared" si="26"/>
        <v>1475.2718</v>
      </c>
      <c r="L251" s="184">
        <f t="shared" si="27"/>
        <v>3.4566309319136978E-4</v>
      </c>
      <c r="M251" s="184">
        <f t="shared" si="30"/>
        <v>0.97398161626436097</v>
      </c>
      <c r="N251" s="1009" t="str">
        <f t="shared" si="28"/>
        <v>C</v>
      </c>
      <c r="O251" s="1011" t="str">
        <f t="shared" si="23"/>
        <v>-</v>
      </c>
      <c r="P251" s="1011">
        <f t="shared" si="32"/>
        <v>0.97398161626436097</v>
      </c>
      <c r="Q251" s="171">
        <f t="shared" si="29"/>
        <v>1</v>
      </c>
      <c r="R251" s="171">
        <f>SUMIF(ORÇAMENTO!$B$6:$B$654,'CURVA ABC'!B251,ORÇAMENTO!$M$6:$M$654)</f>
        <v>1475.2718</v>
      </c>
      <c r="S251" s="171" t="b">
        <f t="shared" si="25"/>
        <v>1</v>
      </c>
      <c r="T251" s="171"/>
      <c r="U251" s="29"/>
      <c r="AX251" s="24"/>
    </row>
    <row r="252" spans="1:50" ht="40.5" customHeight="1">
      <c r="A252" s="254" t="s">
        <v>28</v>
      </c>
      <c r="B252" s="456" t="s">
        <v>334</v>
      </c>
      <c r="C252" s="461" t="s">
        <v>837</v>
      </c>
      <c r="D252" s="872" t="s">
        <v>1377</v>
      </c>
      <c r="E252" s="15"/>
      <c r="F252" s="906" t="s">
        <v>126</v>
      </c>
      <c r="G252" s="907">
        <v>1</v>
      </c>
      <c r="H252" s="27">
        <v>1127.25</v>
      </c>
      <c r="I252" s="27">
        <v>318.67360000000002</v>
      </c>
      <c r="J252" s="27">
        <v>1445.9236000000001</v>
      </c>
      <c r="K252" s="1091">
        <f t="shared" si="26"/>
        <v>1445.9236000000001</v>
      </c>
      <c r="L252" s="184">
        <f t="shared" si="27"/>
        <v>3.3878667245886549E-4</v>
      </c>
      <c r="M252" s="184">
        <f t="shared" si="30"/>
        <v>0.97432040293681987</v>
      </c>
      <c r="N252" s="1009" t="str">
        <f t="shared" si="28"/>
        <v>C</v>
      </c>
      <c r="O252" s="1011" t="str">
        <f t="shared" si="23"/>
        <v>-</v>
      </c>
      <c r="P252" s="1011">
        <f t="shared" si="32"/>
        <v>0.97432040293681987</v>
      </c>
      <c r="Q252" s="171">
        <f t="shared" si="29"/>
        <v>1</v>
      </c>
      <c r="R252" s="171">
        <f>SUMIF(ORÇAMENTO!$B$6:$B$654,'CURVA ABC'!B252,ORÇAMENTO!$M$6:$M$654)</f>
        <v>1445.9236000000001</v>
      </c>
      <c r="S252" s="171" t="b">
        <f t="shared" si="25"/>
        <v>1</v>
      </c>
      <c r="T252" s="171"/>
      <c r="U252" s="29"/>
      <c r="AX252" s="24"/>
    </row>
    <row r="253" spans="1:50" ht="40.5" customHeight="1">
      <c r="A253" s="254" t="s">
        <v>28</v>
      </c>
      <c r="B253" s="456">
        <v>88496</v>
      </c>
      <c r="C253" s="461" t="s">
        <v>131</v>
      </c>
      <c r="D253" s="872" t="s">
        <v>760</v>
      </c>
      <c r="E253" s="15"/>
      <c r="F253" s="906" t="s">
        <v>57</v>
      </c>
      <c r="G253" s="907">
        <v>69.05</v>
      </c>
      <c r="H253" s="27">
        <v>16</v>
      </c>
      <c r="I253" s="27">
        <v>4.5232000000000001</v>
      </c>
      <c r="J253" s="27">
        <v>20.523199999999999</v>
      </c>
      <c r="K253" s="1091">
        <f t="shared" si="26"/>
        <v>1417.127</v>
      </c>
      <c r="L253" s="184">
        <f t="shared" si="27"/>
        <v>3.3203949419015956E-4</v>
      </c>
      <c r="M253" s="184">
        <f t="shared" si="30"/>
        <v>0.97465244243101001</v>
      </c>
      <c r="N253" s="1009" t="str">
        <f t="shared" si="28"/>
        <v>C</v>
      </c>
      <c r="O253" s="1011" t="str">
        <f t="shared" si="23"/>
        <v>-</v>
      </c>
      <c r="P253" s="1011">
        <f t="shared" si="32"/>
        <v>0.97465244243101001</v>
      </c>
      <c r="Q253" s="171">
        <f t="shared" si="29"/>
        <v>1</v>
      </c>
      <c r="R253" s="171">
        <f>SUMIF(ORÇAMENTO!$B$6:$B$654,'CURVA ABC'!B253,ORÇAMENTO!$M$6:$M$654)</f>
        <v>1417.127</v>
      </c>
      <c r="S253" s="171" t="b">
        <f t="shared" si="25"/>
        <v>1</v>
      </c>
      <c r="T253" s="171"/>
      <c r="U253" s="29"/>
      <c r="AX253" s="24"/>
    </row>
    <row r="254" spans="1:50" ht="40.5" customHeight="1">
      <c r="A254" s="254" t="s">
        <v>28</v>
      </c>
      <c r="B254" s="456" t="s">
        <v>725</v>
      </c>
      <c r="C254" s="461" t="s">
        <v>837</v>
      </c>
      <c r="D254" s="872" t="s">
        <v>323</v>
      </c>
      <c r="E254" s="15"/>
      <c r="F254" s="906" t="s">
        <v>126</v>
      </c>
      <c r="G254" s="907">
        <v>18</v>
      </c>
      <c r="H254" s="27">
        <v>60</v>
      </c>
      <c r="I254" s="27">
        <v>16.962</v>
      </c>
      <c r="J254" s="27">
        <v>76.962000000000003</v>
      </c>
      <c r="K254" s="1091">
        <f t="shared" si="26"/>
        <v>1385.316</v>
      </c>
      <c r="L254" s="184">
        <f t="shared" si="27"/>
        <v>3.2458602788143552E-4</v>
      </c>
      <c r="M254" s="184">
        <f t="shared" si="30"/>
        <v>0.97497702845889145</v>
      </c>
      <c r="N254" s="1009" t="str">
        <f t="shared" si="28"/>
        <v>C</v>
      </c>
      <c r="O254" s="1011" t="str">
        <f t="shared" si="23"/>
        <v>-</v>
      </c>
      <c r="P254" s="1011">
        <f t="shared" si="32"/>
        <v>0.97497702845889145</v>
      </c>
      <c r="Q254" s="171">
        <f t="shared" si="29"/>
        <v>1</v>
      </c>
      <c r="R254" s="171">
        <f>SUMIF(ORÇAMENTO!$B$6:$B$654,'CURVA ABC'!B254,ORÇAMENTO!$M$6:$M$654)</f>
        <v>1385.316</v>
      </c>
      <c r="S254" s="171" t="b">
        <f t="shared" si="25"/>
        <v>1</v>
      </c>
      <c r="T254" s="171"/>
      <c r="U254" s="29"/>
      <c r="AX254" s="24"/>
    </row>
    <row r="255" spans="1:50" ht="40.5" customHeight="1">
      <c r="A255" s="254" t="s">
        <v>28</v>
      </c>
      <c r="B255" s="456" t="s">
        <v>2592</v>
      </c>
      <c r="C255" s="461" t="s">
        <v>837</v>
      </c>
      <c r="D255" s="872" t="s">
        <v>2610</v>
      </c>
      <c r="E255" s="15"/>
      <c r="F255" s="906" t="s">
        <v>126</v>
      </c>
      <c r="G255" s="907">
        <v>10</v>
      </c>
      <c r="H255" s="27">
        <v>107.74</v>
      </c>
      <c r="I255" s="27">
        <v>30.458100000000002</v>
      </c>
      <c r="J255" s="27">
        <v>138.19810000000001</v>
      </c>
      <c r="K255" s="1091">
        <f t="shared" si="26"/>
        <v>1381.981</v>
      </c>
      <c r="L255" s="184">
        <f t="shared" si="27"/>
        <v>3.238046217596665E-4</v>
      </c>
      <c r="M255" s="184">
        <f t="shared" si="30"/>
        <v>0.97530083308065108</v>
      </c>
      <c r="N255" s="1009" t="str">
        <f t="shared" si="28"/>
        <v>C</v>
      </c>
      <c r="O255" s="1011" t="str">
        <f t="shared" si="23"/>
        <v>-</v>
      </c>
      <c r="P255" s="1011">
        <f t="shared" si="32"/>
        <v>0.97530083308065108</v>
      </c>
      <c r="Q255" s="171">
        <f t="shared" si="29"/>
        <v>1</v>
      </c>
      <c r="R255" s="171">
        <f>SUMIF(ORÇAMENTO!$B$6:$B$654,'CURVA ABC'!B255,ORÇAMENTO!$M$6:$M$654)</f>
        <v>1381.981</v>
      </c>
      <c r="S255" s="171" t="b">
        <f t="shared" si="25"/>
        <v>1</v>
      </c>
      <c r="T255" s="171"/>
      <c r="U255" s="29"/>
      <c r="AX255" s="24"/>
    </row>
    <row r="256" spans="1:50" ht="40.5" customHeight="1">
      <c r="A256" s="254" t="s">
        <v>28</v>
      </c>
      <c r="B256" s="456" t="s">
        <v>162</v>
      </c>
      <c r="C256" s="461" t="s">
        <v>837</v>
      </c>
      <c r="D256" s="872" t="s">
        <v>1312</v>
      </c>
      <c r="E256" s="15"/>
      <c r="F256" s="906" t="s">
        <v>53</v>
      </c>
      <c r="G256" s="907">
        <v>37.79</v>
      </c>
      <c r="H256" s="27">
        <v>27.75</v>
      </c>
      <c r="I256" s="27">
        <v>7.8449</v>
      </c>
      <c r="J256" s="27">
        <v>35.594900000000003</v>
      </c>
      <c r="K256" s="1091">
        <f t="shared" si="26"/>
        <v>1345.1313</v>
      </c>
      <c r="L256" s="184">
        <f t="shared" si="27"/>
        <v>3.1517056443872133E-4</v>
      </c>
      <c r="M256" s="184">
        <f t="shared" si="30"/>
        <v>0.97561600364508982</v>
      </c>
      <c r="N256" s="1009" t="str">
        <f t="shared" si="28"/>
        <v>C</v>
      </c>
      <c r="O256" s="1011" t="str">
        <f t="shared" si="23"/>
        <v>-</v>
      </c>
      <c r="P256" s="1011">
        <f t="shared" si="32"/>
        <v>0.97561600364508982</v>
      </c>
      <c r="Q256" s="171">
        <f t="shared" si="29"/>
        <v>1</v>
      </c>
      <c r="R256" s="171">
        <f>SUMIF(ORÇAMENTO!$B$6:$B$654,'CURVA ABC'!B256,ORÇAMENTO!$M$6:$M$654)</f>
        <v>1345.1313</v>
      </c>
      <c r="S256" s="171" t="b">
        <f t="shared" si="25"/>
        <v>1</v>
      </c>
      <c r="T256" s="171"/>
      <c r="U256" s="29"/>
      <c r="AX256" s="24"/>
    </row>
    <row r="257" spans="1:50" ht="40.5" customHeight="1">
      <c r="A257" s="254" t="s">
        <v>28</v>
      </c>
      <c r="B257" s="456" t="s">
        <v>1148</v>
      </c>
      <c r="C257" s="461" t="s">
        <v>131</v>
      </c>
      <c r="D257" s="872" t="s">
        <v>1149</v>
      </c>
      <c r="E257" s="15"/>
      <c r="F257" s="906" t="s">
        <v>54</v>
      </c>
      <c r="G257" s="907">
        <v>3</v>
      </c>
      <c r="H257" s="27">
        <v>338.89</v>
      </c>
      <c r="I257" s="27">
        <v>95.804199999999994</v>
      </c>
      <c r="J257" s="27">
        <v>434.69420000000002</v>
      </c>
      <c r="K257" s="1091">
        <f t="shared" si="26"/>
        <v>1304.0826</v>
      </c>
      <c r="L257" s="184">
        <f t="shared" si="27"/>
        <v>3.0555266174886811E-4</v>
      </c>
      <c r="M257" s="184">
        <f t="shared" si="30"/>
        <v>0.97592155630683874</v>
      </c>
      <c r="N257" s="1009" t="str">
        <f t="shared" si="28"/>
        <v>C</v>
      </c>
      <c r="O257" s="1011" t="str">
        <f t="shared" si="23"/>
        <v>-</v>
      </c>
      <c r="P257" s="1011">
        <f t="shared" si="32"/>
        <v>0.97592155630683874</v>
      </c>
      <c r="Q257" s="171">
        <f t="shared" si="29"/>
        <v>1</v>
      </c>
      <c r="R257" s="171">
        <f>SUMIF(ORÇAMENTO!$B$6:$B$654,'CURVA ABC'!B257,ORÇAMENTO!$M$6:$M$654)</f>
        <v>1304.0826</v>
      </c>
      <c r="S257" s="171" t="b">
        <f t="shared" si="25"/>
        <v>1</v>
      </c>
      <c r="T257" s="171"/>
      <c r="U257" s="29"/>
      <c r="AX257" s="24"/>
    </row>
    <row r="258" spans="1:50" ht="40.5" customHeight="1">
      <c r="A258" s="254" t="s">
        <v>28</v>
      </c>
      <c r="B258" s="456" t="s">
        <v>1934</v>
      </c>
      <c r="C258" s="461" t="s">
        <v>837</v>
      </c>
      <c r="D258" s="872" t="s">
        <v>1935</v>
      </c>
      <c r="E258" s="15"/>
      <c r="F258" s="906" t="s">
        <v>126</v>
      </c>
      <c r="G258" s="907">
        <v>7</v>
      </c>
      <c r="H258" s="27">
        <v>144.65</v>
      </c>
      <c r="I258" s="27">
        <v>40.892600000000002</v>
      </c>
      <c r="J258" s="27">
        <v>185.54259999999999</v>
      </c>
      <c r="K258" s="1091">
        <f t="shared" si="26"/>
        <v>1298.7982</v>
      </c>
      <c r="L258" s="184">
        <f t="shared" si="27"/>
        <v>3.0431450207574174E-4</v>
      </c>
      <c r="M258" s="184">
        <f t="shared" si="30"/>
        <v>0.97622587080891443</v>
      </c>
      <c r="N258" s="1009" t="str">
        <f t="shared" si="28"/>
        <v>C</v>
      </c>
      <c r="O258" s="1011" t="str">
        <f t="shared" si="23"/>
        <v>-</v>
      </c>
      <c r="P258" s="1011">
        <f t="shared" si="32"/>
        <v>0.97622587080891443</v>
      </c>
      <c r="Q258" s="171">
        <f t="shared" si="29"/>
        <v>1</v>
      </c>
      <c r="R258" s="171">
        <f>SUMIF(ORÇAMENTO!$B$6:$B$654,'CURVA ABC'!B258,ORÇAMENTO!$M$6:$M$654)</f>
        <v>1298.7982</v>
      </c>
      <c r="S258" s="171" t="b">
        <f t="shared" ref="S258:S321" si="33">R258=K258</f>
        <v>1</v>
      </c>
      <c r="T258" s="171"/>
      <c r="U258" s="29"/>
      <c r="AX258" s="24"/>
    </row>
    <row r="259" spans="1:50" ht="40.5" customHeight="1">
      <c r="A259" s="255" t="s">
        <v>37</v>
      </c>
      <c r="B259" s="197" t="s">
        <v>2120</v>
      </c>
      <c r="C259" s="461" t="s">
        <v>837</v>
      </c>
      <c r="D259" s="872" t="s">
        <v>2119</v>
      </c>
      <c r="E259" s="15"/>
      <c r="F259" s="906" t="s">
        <v>53</v>
      </c>
      <c r="G259" s="907">
        <v>12</v>
      </c>
      <c r="H259" s="27">
        <v>83.43</v>
      </c>
      <c r="I259" s="27">
        <v>23.585699999999999</v>
      </c>
      <c r="J259" s="27">
        <v>107.0157</v>
      </c>
      <c r="K259" s="1091">
        <f t="shared" si="26"/>
        <v>1284.1884</v>
      </c>
      <c r="L259" s="184">
        <f t="shared" si="27"/>
        <v>3.0089135750068294E-4</v>
      </c>
      <c r="M259" s="184">
        <f t="shared" si="30"/>
        <v>0.9765267621664151</v>
      </c>
      <c r="N259" s="1009" t="str">
        <f t="shared" si="28"/>
        <v>C</v>
      </c>
      <c r="O259" s="1011" t="str">
        <f t="shared" si="23"/>
        <v>-</v>
      </c>
      <c r="P259" s="1011">
        <f t="shared" si="32"/>
        <v>0.9765267621664151</v>
      </c>
      <c r="Q259" s="171">
        <f t="shared" si="29"/>
        <v>1</v>
      </c>
      <c r="R259" s="171">
        <f>SUMIF(ORÇAMENTO!$B$6:$B$654,'CURVA ABC'!B259,ORÇAMENTO!$M$6:$M$654)</f>
        <v>1284.1884</v>
      </c>
      <c r="S259" s="171" t="b">
        <f t="shared" si="33"/>
        <v>1</v>
      </c>
      <c r="T259" s="171"/>
      <c r="U259" s="29"/>
      <c r="AX259" s="24"/>
    </row>
    <row r="260" spans="1:50" ht="40.5" customHeight="1">
      <c r="A260" s="254" t="s">
        <v>28</v>
      </c>
      <c r="B260" s="456" t="s">
        <v>688</v>
      </c>
      <c r="C260" s="461" t="s">
        <v>837</v>
      </c>
      <c r="D260" s="872" t="s">
        <v>1582</v>
      </c>
      <c r="E260" s="15"/>
      <c r="F260" s="906" t="s">
        <v>126</v>
      </c>
      <c r="G260" s="907">
        <v>12</v>
      </c>
      <c r="H260" s="27">
        <v>80</v>
      </c>
      <c r="I260" s="27">
        <v>22.616</v>
      </c>
      <c r="J260" s="27">
        <v>102.616</v>
      </c>
      <c r="K260" s="1091">
        <f t="shared" si="26"/>
        <v>1231.3920000000001</v>
      </c>
      <c r="L260" s="184">
        <f t="shared" si="27"/>
        <v>2.8852091367238716E-4</v>
      </c>
      <c r="M260" s="184">
        <f t="shared" si="30"/>
        <v>0.97681528308008747</v>
      </c>
      <c r="N260" s="1009" t="str">
        <f t="shared" si="28"/>
        <v>C</v>
      </c>
      <c r="O260" s="1011" t="str">
        <f t="shared" si="23"/>
        <v>-</v>
      </c>
      <c r="P260" s="1011">
        <f t="shared" si="32"/>
        <v>0.97681528308008747</v>
      </c>
      <c r="Q260" s="171">
        <f t="shared" si="29"/>
        <v>1</v>
      </c>
      <c r="R260" s="171">
        <f>SUMIF(ORÇAMENTO!$B$6:$B$654,'CURVA ABC'!B260,ORÇAMENTO!$M$6:$M$654)</f>
        <v>1231.3920000000001</v>
      </c>
      <c r="S260" s="171" t="b">
        <f t="shared" si="33"/>
        <v>1</v>
      </c>
      <c r="T260" s="171"/>
      <c r="U260" s="29"/>
      <c r="AX260" s="24"/>
    </row>
    <row r="261" spans="1:50" ht="40.5" customHeight="1">
      <c r="A261" s="254" t="s">
        <v>28</v>
      </c>
      <c r="B261" s="456" t="s">
        <v>1649</v>
      </c>
      <c r="C261" s="461" t="s">
        <v>837</v>
      </c>
      <c r="D261" s="872" t="s">
        <v>1650</v>
      </c>
      <c r="E261" s="15"/>
      <c r="F261" s="906" t="s">
        <v>126</v>
      </c>
      <c r="G261" s="907">
        <v>1</v>
      </c>
      <c r="H261" s="27">
        <v>958.93</v>
      </c>
      <c r="I261" s="27">
        <v>271.08949999999999</v>
      </c>
      <c r="J261" s="27">
        <v>1230.0195000000001</v>
      </c>
      <c r="K261" s="1091">
        <f t="shared" si="26"/>
        <v>1230.0195000000001</v>
      </c>
      <c r="L261" s="184">
        <f t="shared" si="27"/>
        <v>2.8819933049333831E-4</v>
      </c>
      <c r="M261" s="184">
        <f t="shared" si="30"/>
        <v>0.97710348241058076</v>
      </c>
      <c r="N261" s="1009" t="str">
        <f t="shared" si="28"/>
        <v>C</v>
      </c>
      <c r="O261" s="1011" t="str">
        <f t="shared" si="23"/>
        <v>-</v>
      </c>
      <c r="P261" s="1011">
        <f t="shared" si="32"/>
        <v>0.97710348241058076</v>
      </c>
      <c r="Q261" s="171">
        <f t="shared" si="29"/>
        <v>1</v>
      </c>
      <c r="R261" s="171">
        <f>SUMIF(ORÇAMENTO!$B$6:$B$654,'CURVA ABC'!B261,ORÇAMENTO!$M$6:$M$654)</f>
        <v>1230.0195000000001</v>
      </c>
      <c r="S261" s="171" t="b">
        <f t="shared" si="33"/>
        <v>1</v>
      </c>
      <c r="T261" s="171"/>
      <c r="U261" s="29"/>
      <c r="AX261" s="24"/>
    </row>
    <row r="262" spans="1:50" ht="40.5" customHeight="1">
      <c r="A262" s="254" t="s">
        <v>28</v>
      </c>
      <c r="B262" s="456" t="s">
        <v>1739</v>
      </c>
      <c r="C262" s="461" t="s">
        <v>837</v>
      </c>
      <c r="D262" s="872" t="s">
        <v>810</v>
      </c>
      <c r="E262" s="15"/>
      <c r="F262" s="906" t="s">
        <v>126</v>
      </c>
      <c r="G262" s="907">
        <v>15</v>
      </c>
      <c r="H262" s="27">
        <v>62.84</v>
      </c>
      <c r="I262" s="27">
        <v>17.764900000000001</v>
      </c>
      <c r="J262" s="27">
        <v>80.604900000000001</v>
      </c>
      <c r="K262" s="1091">
        <f t="shared" ref="K262:K325" si="34">ROUND(G262*J262,4)</f>
        <v>1209.0735</v>
      </c>
      <c r="L262" s="184">
        <f t="shared" ref="L262:L325" si="35">IFERROR(K262/$K$497,"")</f>
        <v>2.8329158457832354E-4</v>
      </c>
      <c r="M262" s="184">
        <f t="shared" si="30"/>
        <v>0.97738677399515905</v>
      </c>
      <c r="N262" s="1009" t="str">
        <f t="shared" ref="N262:N325" si="36">IF(M262&lt;=50%,"A",IF(M262&lt;=80%,"B",IF(M262&lt;=100%,"C"," ")))</f>
        <v>C</v>
      </c>
      <c r="O262" s="1011" t="str">
        <f t="shared" si="23"/>
        <v>-</v>
      </c>
      <c r="P262" s="1011">
        <f t="shared" si="32"/>
        <v>0.97738677399515905</v>
      </c>
      <c r="Q262" s="171">
        <f t="shared" ref="Q262:Q325" si="37">IF(B262&gt;0,COUNTIF($B$1:$B$122072,B262),"")</f>
        <v>1</v>
      </c>
      <c r="R262" s="171">
        <f>SUMIF(ORÇAMENTO!$B$6:$B$654,'CURVA ABC'!B262,ORÇAMENTO!$M$6:$M$654)</f>
        <v>1209.0735</v>
      </c>
      <c r="S262" s="171" t="b">
        <f t="shared" si="33"/>
        <v>1</v>
      </c>
      <c r="T262" s="171"/>
      <c r="U262" s="29"/>
      <c r="AX262" s="24"/>
    </row>
    <row r="263" spans="1:50" ht="40.5" customHeight="1">
      <c r="A263" s="254" t="s">
        <v>28</v>
      </c>
      <c r="B263" s="456" t="s">
        <v>138</v>
      </c>
      <c r="C263" s="461" t="s">
        <v>837</v>
      </c>
      <c r="D263" s="872" t="s">
        <v>1425</v>
      </c>
      <c r="E263" s="15"/>
      <c r="F263" s="906" t="s">
        <v>57</v>
      </c>
      <c r="G263" s="907">
        <v>20.260000000000002</v>
      </c>
      <c r="H263" s="27">
        <v>46.44</v>
      </c>
      <c r="I263" s="27">
        <v>13.1286</v>
      </c>
      <c r="J263" s="27">
        <v>59.568600000000004</v>
      </c>
      <c r="K263" s="1091">
        <f t="shared" si="34"/>
        <v>1206.8598</v>
      </c>
      <c r="L263" s="184">
        <f t="shared" si="35"/>
        <v>2.827729042989352E-4</v>
      </c>
      <c r="M263" s="184">
        <f t="shared" ref="M263:M326" si="38">L263+M262</f>
        <v>0.97766954689945795</v>
      </c>
      <c r="N263" s="1009" t="str">
        <f t="shared" si="36"/>
        <v>C</v>
      </c>
      <c r="O263" s="1011" t="str">
        <f t="shared" si="23"/>
        <v>-</v>
      </c>
      <c r="P263" s="1011">
        <f t="shared" si="32"/>
        <v>0.97766954689945795</v>
      </c>
      <c r="Q263" s="171">
        <f t="shared" si="37"/>
        <v>1</v>
      </c>
      <c r="R263" s="171">
        <f>SUMIF(ORÇAMENTO!$B$6:$B$654,'CURVA ABC'!B263,ORÇAMENTO!$M$6:$M$654)</f>
        <v>1206.8598</v>
      </c>
      <c r="S263" s="171" t="b">
        <f t="shared" si="33"/>
        <v>1</v>
      </c>
      <c r="T263" s="171"/>
      <c r="U263" s="29"/>
      <c r="AX263" s="24"/>
    </row>
    <row r="264" spans="1:50" ht="40.5" customHeight="1">
      <c r="A264" s="254" t="s">
        <v>28</v>
      </c>
      <c r="B264" s="456">
        <v>93194</v>
      </c>
      <c r="C264" s="461" t="s">
        <v>131</v>
      </c>
      <c r="D264" s="872" t="s">
        <v>1110</v>
      </c>
      <c r="E264" s="15"/>
      <c r="F264" s="906" t="s">
        <v>53</v>
      </c>
      <c r="G264" s="907">
        <v>37.6</v>
      </c>
      <c r="H264" s="27">
        <v>25.02</v>
      </c>
      <c r="I264" s="27">
        <v>7.0731999999999999</v>
      </c>
      <c r="J264" s="27">
        <v>32.093200000000003</v>
      </c>
      <c r="K264" s="1091">
        <f t="shared" si="34"/>
        <v>1206.7043000000001</v>
      </c>
      <c r="L264" s="184">
        <f t="shared" si="35"/>
        <v>2.827364699205439E-4</v>
      </c>
      <c r="M264" s="184">
        <f t="shared" si="38"/>
        <v>0.97795228336937845</v>
      </c>
      <c r="N264" s="1009" t="str">
        <f t="shared" si="36"/>
        <v>C</v>
      </c>
      <c r="O264" s="1011" t="str">
        <f t="shared" si="23"/>
        <v>-</v>
      </c>
      <c r="P264" s="1011">
        <f t="shared" si="32"/>
        <v>0.97795228336937845</v>
      </c>
      <c r="Q264" s="171">
        <f t="shared" si="37"/>
        <v>1</v>
      </c>
      <c r="R264" s="171">
        <f>SUMIF(ORÇAMENTO!$B$6:$B$654,'CURVA ABC'!B264,ORÇAMENTO!$M$6:$M$654)</f>
        <v>1206.7043000000001</v>
      </c>
      <c r="S264" s="171" t="b">
        <f t="shared" si="33"/>
        <v>1</v>
      </c>
      <c r="T264" s="171"/>
      <c r="U264" s="29"/>
      <c r="AX264" s="24"/>
    </row>
    <row r="265" spans="1:50" ht="40.5" customHeight="1">
      <c r="A265" s="254" t="s">
        <v>28</v>
      </c>
      <c r="B265" s="456" t="s">
        <v>1219</v>
      </c>
      <c r="C265" s="461" t="s">
        <v>131</v>
      </c>
      <c r="D265" s="872" t="s">
        <v>1220</v>
      </c>
      <c r="E265" s="15"/>
      <c r="F265" s="906" t="s">
        <v>54</v>
      </c>
      <c r="G265" s="907">
        <v>2</v>
      </c>
      <c r="H265" s="27">
        <v>454.58</v>
      </c>
      <c r="I265" s="27">
        <v>128.50980000000001</v>
      </c>
      <c r="J265" s="27">
        <v>583.08979999999997</v>
      </c>
      <c r="K265" s="1091">
        <f t="shared" si="34"/>
        <v>1166.1795999999999</v>
      </c>
      <c r="L265" s="184">
        <f t="shared" si="35"/>
        <v>2.7324134288520549E-4</v>
      </c>
      <c r="M265" s="184">
        <f t="shared" si="38"/>
        <v>0.97822552471226365</v>
      </c>
      <c r="N265" s="1009" t="str">
        <f t="shared" si="36"/>
        <v>C</v>
      </c>
      <c r="O265" s="1011" t="str">
        <f t="shared" si="23"/>
        <v>-</v>
      </c>
      <c r="P265" s="1011">
        <f t="shared" si="32"/>
        <v>0.97822552471226365</v>
      </c>
      <c r="Q265" s="171">
        <f t="shared" si="37"/>
        <v>1</v>
      </c>
      <c r="R265" s="171">
        <f>SUMIF(ORÇAMENTO!$B$6:$B$654,'CURVA ABC'!B265,ORÇAMENTO!$M$6:$M$654)</f>
        <v>1166.1795999999999</v>
      </c>
      <c r="S265" s="171" t="b">
        <f t="shared" si="33"/>
        <v>1</v>
      </c>
      <c r="T265" s="171"/>
      <c r="U265" s="29"/>
      <c r="AX265" s="24"/>
    </row>
    <row r="266" spans="1:50" ht="40.5" customHeight="1">
      <c r="A266" s="254" t="s">
        <v>28</v>
      </c>
      <c r="B266" s="456" t="s">
        <v>672</v>
      </c>
      <c r="C266" s="461" t="s">
        <v>837</v>
      </c>
      <c r="D266" s="872" t="s">
        <v>793</v>
      </c>
      <c r="E266" s="15"/>
      <c r="F266" s="906" t="s">
        <v>55</v>
      </c>
      <c r="G266" s="907">
        <v>19.82</v>
      </c>
      <c r="H266" s="27">
        <v>45.45</v>
      </c>
      <c r="I266" s="27">
        <v>12.848699999999999</v>
      </c>
      <c r="J266" s="27">
        <v>58.298699999999997</v>
      </c>
      <c r="K266" s="1091">
        <f t="shared" si="34"/>
        <v>1155.4802</v>
      </c>
      <c r="L266" s="184">
        <f t="shared" si="35"/>
        <v>2.7073442334719781E-4</v>
      </c>
      <c r="M266" s="184">
        <f t="shared" si="38"/>
        <v>0.97849625913561089</v>
      </c>
      <c r="N266" s="1009" t="str">
        <f t="shared" si="36"/>
        <v>C</v>
      </c>
      <c r="O266" s="1011" t="str">
        <f t="shared" si="23"/>
        <v>-</v>
      </c>
      <c r="P266" s="1011">
        <f t="shared" si="32"/>
        <v>0.97849625913561089</v>
      </c>
      <c r="Q266" s="171">
        <f t="shared" si="37"/>
        <v>1</v>
      </c>
      <c r="R266" s="171">
        <f>SUMIF(ORÇAMENTO!$B$6:$B$654,'CURVA ABC'!B266,ORÇAMENTO!$M$6:$M$654)</f>
        <v>1155.4802</v>
      </c>
      <c r="S266" s="171" t="b">
        <f t="shared" si="33"/>
        <v>1</v>
      </c>
      <c r="T266" s="171"/>
      <c r="U266" s="29"/>
      <c r="AX266" s="24"/>
    </row>
    <row r="267" spans="1:50" ht="40.5" customHeight="1">
      <c r="A267" s="255" t="s">
        <v>42</v>
      </c>
      <c r="B267" s="456" t="s">
        <v>188</v>
      </c>
      <c r="C267" s="461" t="s">
        <v>837</v>
      </c>
      <c r="D267" s="872" t="s">
        <v>987</v>
      </c>
      <c r="E267" s="15"/>
      <c r="F267" s="906" t="s">
        <v>126</v>
      </c>
      <c r="G267" s="907">
        <v>2</v>
      </c>
      <c r="H267" s="27">
        <v>449.4</v>
      </c>
      <c r="I267" s="27">
        <v>127.0454</v>
      </c>
      <c r="J267" s="27">
        <v>576.44539999999995</v>
      </c>
      <c r="K267" s="1091">
        <f t="shared" si="34"/>
        <v>1152.8907999999999</v>
      </c>
      <c r="L267" s="184">
        <f t="shared" si="35"/>
        <v>2.7012771479795981E-4</v>
      </c>
      <c r="M267" s="184">
        <f t="shared" si="38"/>
        <v>0.97876638685040884</v>
      </c>
      <c r="N267" s="1009" t="str">
        <f t="shared" si="36"/>
        <v>C</v>
      </c>
      <c r="O267" s="1011" t="str">
        <f t="shared" si="23"/>
        <v>-</v>
      </c>
      <c r="P267" s="1011">
        <f t="shared" si="32"/>
        <v>0.97876638685040884</v>
      </c>
      <c r="Q267" s="171">
        <f t="shared" si="37"/>
        <v>1</v>
      </c>
      <c r="R267" s="171">
        <f>SUMIF(ORÇAMENTO!$B$6:$B$654,'CURVA ABC'!B267,ORÇAMENTO!$M$6:$M$654)</f>
        <v>1152.8907999999999</v>
      </c>
      <c r="S267" s="171" t="b">
        <f t="shared" si="33"/>
        <v>1</v>
      </c>
      <c r="T267" s="171"/>
      <c r="U267" s="29"/>
      <c r="AX267" s="24"/>
    </row>
    <row r="268" spans="1:50" ht="40.5" customHeight="1">
      <c r="A268" s="254" t="s">
        <v>28</v>
      </c>
      <c r="B268" s="456" t="s">
        <v>281</v>
      </c>
      <c r="C268" s="461" t="s">
        <v>837</v>
      </c>
      <c r="D268" s="872" t="s">
        <v>1364</v>
      </c>
      <c r="E268" s="15"/>
      <c r="F268" s="906" t="s">
        <v>126</v>
      </c>
      <c r="G268" s="907">
        <v>1</v>
      </c>
      <c r="H268" s="27">
        <v>897.79</v>
      </c>
      <c r="I268" s="27">
        <v>253.80520000000001</v>
      </c>
      <c r="J268" s="27">
        <v>1151.5952</v>
      </c>
      <c r="K268" s="1091">
        <f t="shared" si="34"/>
        <v>1151.5952</v>
      </c>
      <c r="L268" s="184">
        <f t="shared" si="35"/>
        <v>2.6982414964912507E-4</v>
      </c>
      <c r="M268" s="184">
        <f t="shared" si="38"/>
        <v>0.979036211000058</v>
      </c>
      <c r="N268" s="1009" t="str">
        <f t="shared" si="36"/>
        <v>C</v>
      </c>
      <c r="O268" s="1011" t="str">
        <f t="shared" si="23"/>
        <v>-</v>
      </c>
      <c r="P268" s="1011">
        <f t="shared" si="32"/>
        <v>0.979036211000058</v>
      </c>
      <c r="Q268" s="171">
        <f t="shared" si="37"/>
        <v>1</v>
      </c>
      <c r="R268" s="171">
        <f>SUMIF(ORÇAMENTO!$B$6:$B$654,'CURVA ABC'!B268,ORÇAMENTO!$M$6:$M$654)</f>
        <v>1151.5952</v>
      </c>
      <c r="S268" s="171" t="b">
        <f t="shared" si="33"/>
        <v>1</v>
      </c>
      <c r="T268" s="171"/>
      <c r="U268" s="29"/>
      <c r="AX268" s="24"/>
    </row>
    <row r="269" spans="1:50" ht="40.5" customHeight="1">
      <c r="A269" s="254" t="s">
        <v>28</v>
      </c>
      <c r="B269" s="456" t="s">
        <v>164</v>
      </c>
      <c r="C269" s="461" t="s">
        <v>837</v>
      </c>
      <c r="D269" s="872" t="s">
        <v>2861</v>
      </c>
      <c r="E269" s="15"/>
      <c r="F269" s="906" t="s">
        <v>126</v>
      </c>
      <c r="G269" s="907">
        <v>26</v>
      </c>
      <c r="H269" s="27">
        <v>34.08</v>
      </c>
      <c r="I269" s="27">
        <v>9.6343999999999994</v>
      </c>
      <c r="J269" s="27">
        <v>43.714399999999998</v>
      </c>
      <c r="K269" s="1091">
        <f t="shared" si="34"/>
        <v>1136.5744</v>
      </c>
      <c r="L269" s="184">
        <f t="shared" si="35"/>
        <v>2.6630470584886469E-4</v>
      </c>
      <c r="M269" s="184">
        <f t="shared" si="38"/>
        <v>0.97930251570590687</v>
      </c>
      <c r="N269" s="1009" t="str">
        <f t="shared" si="36"/>
        <v>C</v>
      </c>
      <c r="O269" s="1011" t="str">
        <f t="shared" si="23"/>
        <v>-</v>
      </c>
      <c r="P269" s="1011">
        <f t="shared" si="32"/>
        <v>0.97930251570590687</v>
      </c>
      <c r="Q269" s="171">
        <f t="shared" si="37"/>
        <v>1</v>
      </c>
      <c r="R269" s="171">
        <f>SUMIF(ORÇAMENTO!$B$6:$B$654,'CURVA ABC'!B269,ORÇAMENTO!$M$6:$M$654)</f>
        <v>1136.5744</v>
      </c>
      <c r="S269" s="171" t="b">
        <f t="shared" si="33"/>
        <v>1</v>
      </c>
      <c r="T269" s="171"/>
      <c r="U269" s="29"/>
      <c r="AX269" s="24"/>
    </row>
    <row r="270" spans="1:50" ht="40.5" customHeight="1">
      <c r="A270" s="254" t="s">
        <v>28</v>
      </c>
      <c r="B270" s="456" t="s">
        <v>1770</v>
      </c>
      <c r="C270" s="461" t="s">
        <v>837</v>
      </c>
      <c r="D270" s="872" t="s">
        <v>1773</v>
      </c>
      <c r="E270" s="15"/>
      <c r="F270" s="906" t="s">
        <v>126</v>
      </c>
      <c r="G270" s="907">
        <v>12</v>
      </c>
      <c r="H270" s="27">
        <v>73.819999999999993</v>
      </c>
      <c r="I270" s="27">
        <v>20.8689</v>
      </c>
      <c r="J270" s="27">
        <v>94.688900000000004</v>
      </c>
      <c r="K270" s="1091">
        <f t="shared" si="34"/>
        <v>1136.2668000000001</v>
      </c>
      <c r="L270" s="184">
        <f t="shared" si="35"/>
        <v>2.6623263372800831E-4</v>
      </c>
      <c r="M270" s="184">
        <f t="shared" si="38"/>
        <v>0.97956874833963492</v>
      </c>
      <c r="N270" s="1009" t="str">
        <f t="shared" si="36"/>
        <v>C</v>
      </c>
      <c r="O270" s="1011" t="str">
        <f t="shared" si="23"/>
        <v>-</v>
      </c>
      <c r="P270" s="1011">
        <f t="shared" si="32"/>
        <v>0.97956874833963492</v>
      </c>
      <c r="Q270" s="171">
        <f t="shared" si="37"/>
        <v>1</v>
      </c>
      <c r="R270" s="171">
        <f>SUMIF(ORÇAMENTO!$B$6:$B$654,'CURVA ABC'!B270,ORÇAMENTO!$M$6:$M$654)</f>
        <v>1136.2668000000001</v>
      </c>
      <c r="S270" s="171" t="b">
        <f t="shared" si="33"/>
        <v>1</v>
      </c>
      <c r="T270" s="171"/>
      <c r="U270" s="29"/>
      <c r="AX270" s="24"/>
    </row>
    <row r="271" spans="1:50" ht="40.5" customHeight="1">
      <c r="A271" s="254" t="s">
        <v>28</v>
      </c>
      <c r="B271" s="456" t="s">
        <v>687</v>
      </c>
      <c r="C271" s="461" t="s">
        <v>837</v>
      </c>
      <c r="D271" s="872" t="s">
        <v>1580</v>
      </c>
      <c r="E271" s="15"/>
      <c r="F271" s="906" t="s">
        <v>126</v>
      </c>
      <c r="G271" s="907">
        <v>1</v>
      </c>
      <c r="H271" s="27">
        <v>878.74</v>
      </c>
      <c r="I271" s="27">
        <v>248.41980000000001</v>
      </c>
      <c r="J271" s="27">
        <v>1127.1597999999999</v>
      </c>
      <c r="K271" s="1091">
        <f t="shared" si="34"/>
        <v>1127.1597999999999</v>
      </c>
      <c r="L271" s="184">
        <f t="shared" si="35"/>
        <v>2.6409882096910253E-4</v>
      </c>
      <c r="M271" s="184">
        <f t="shared" si="38"/>
        <v>0.97983284716060404</v>
      </c>
      <c r="N271" s="1009" t="str">
        <f t="shared" si="36"/>
        <v>C</v>
      </c>
      <c r="O271" s="1011" t="str">
        <f t="shared" si="23"/>
        <v>-</v>
      </c>
      <c r="P271" s="1011">
        <f t="shared" si="32"/>
        <v>0.97983284716060404</v>
      </c>
      <c r="Q271" s="171">
        <f t="shared" si="37"/>
        <v>1</v>
      </c>
      <c r="R271" s="171">
        <f>SUMIF(ORÇAMENTO!$B$6:$B$654,'CURVA ABC'!B271,ORÇAMENTO!$M$6:$M$654)</f>
        <v>1127.1597999999999</v>
      </c>
      <c r="S271" s="171" t="b">
        <f t="shared" si="33"/>
        <v>1</v>
      </c>
      <c r="T271" s="171"/>
      <c r="U271" s="29"/>
      <c r="AX271" s="24"/>
    </row>
    <row r="272" spans="1:50" ht="40.5" customHeight="1">
      <c r="A272" s="254" t="s">
        <v>28</v>
      </c>
      <c r="B272" s="456" t="s">
        <v>195</v>
      </c>
      <c r="C272" s="461" t="s">
        <v>837</v>
      </c>
      <c r="D272" s="872" t="s">
        <v>1860</v>
      </c>
      <c r="E272" s="15"/>
      <c r="F272" s="906" t="s">
        <v>53</v>
      </c>
      <c r="G272" s="907">
        <v>100</v>
      </c>
      <c r="H272" s="27">
        <v>8.77</v>
      </c>
      <c r="I272" s="27">
        <v>2.4792999999999998</v>
      </c>
      <c r="J272" s="27">
        <v>11.2493</v>
      </c>
      <c r="K272" s="1091">
        <f t="shared" si="34"/>
        <v>1124.93</v>
      </c>
      <c r="L272" s="184">
        <f t="shared" si="35"/>
        <v>2.6357636838429883E-4</v>
      </c>
      <c r="M272" s="184">
        <f t="shared" si="38"/>
        <v>0.98009642352898829</v>
      </c>
      <c r="N272" s="1009" t="str">
        <f t="shared" si="36"/>
        <v>C</v>
      </c>
      <c r="O272" s="1011" t="str">
        <f t="shared" si="23"/>
        <v>-</v>
      </c>
      <c r="P272" s="1011">
        <f t="shared" si="32"/>
        <v>0.98009642352898829</v>
      </c>
      <c r="Q272" s="171">
        <f t="shared" si="37"/>
        <v>1</v>
      </c>
      <c r="R272" s="171">
        <f>SUMIF(ORÇAMENTO!$B$6:$B$654,'CURVA ABC'!B272,ORÇAMENTO!$M$6:$M$654)</f>
        <v>1124.93</v>
      </c>
      <c r="S272" s="171" t="b">
        <f t="shared" si="33"/>
        <v>1</v>
      </c>
      <c r="T272" s="171"/>
      <c r="U272" s="29"/>
      <c r="AX272" s="24"/>
    </row>
    <row r="273" spans="1:50" ht="40.5" customHeight="1">
      <c r="A273" s="254" t="s">
        <v>28</v>
      </c>
      <c r="B273" s="456" t="s">
        <v>443</v>
      </c>
      <c r="C273" s="461" t="s">
        <v>837</v>
      </c>
      <c r="D273" s="872" t="s">
        <v>172</v>
      </c>
      <c r="E273" s="15"/>
      <c r="F273" s="906" t="s">
        <v>55</v>
      </c>
      <c r="G273" s="907">
        <v>27</v>
      </c>
      <c r="H273" s="27">
        <v>32.369999999999997</v>
      </c>
      <c r="I273" s="27">
        <v>9.1509999999999998</v>
      </c>
      <c r="J273" s="27">
        <v>41.521000000000001</v>
      </c>
      <c r="K273" s="1091">
        <f t="shared" si="34"/>
        <v>1121.067</v>
      </c>
      <c r="L273" s="184">
        <f t="shared" si="35"/>
        <v>2.6267124938927818E-4</v>
      </c>
      <c r="M273" s="184">
        <f t="shared" si="38"/>
        <v>0.98035909477837757</v>
      </c>
      <c r="N273" s="1009" t="str">
        <f t="shared" si="36"/>
        <v>C</v>
      </c>
      <c r="O273" s="1011" t="str">
        <f t="shared" si="23"/>
        <v>-</v>
      </c>
      <c r="P273" s="1011">
        <f t="shared" si="32"/>
        <v>0.98035909477837757</v>
      </c>
      <c r="Q273" s="171">
        <f t="shared" si="37"/>
        <v>1</v>
      </c>
      <c r="R273" s="171">
        <f>SUMIF(ORÇAMENTO!$B$6:$B$654,'CURVA ABC'!B273,ORÇAMENTO!$M$6:$M$654)</f>
        <v>1121.067</v>
      </c>
      <c r="S273" s="171" t="b">
        <f t="shared" si="33"/>
        <v>1</v>
      </c>
      <c r="T273" s="171"/>
      <c r="U273" s="29"/>
      <c r="AX273" s="24"/>
    </row>
    <row r="274" spans="1:50" ht="40.5" customHeight="1">
      <c r="A274" s="254" t="s">
        <v>28</v>
      </c>
      <c r="B274" s="456">
        <v>89447</v>
      </c>
      <c r="C274" s="461" t="s">
        <v>131</v>
      </c>
      <c r="D274" s="872" t="s">
        <v>1176</v>
      </c>
      <c r="E274" s="15"/>
      <c r="F274" s="906" t="s">
        <v>53</v>
      </c>
      <c r="G274" s="907">
        <v>132.9</v>
      </c>
      <c r="H274" s="27">
        <v>6.53</v>
      </c>
      <c r="I274" s="27">
        <v>1.8460000000000001</v>
      </c>
      <c r="J274" s="27">
        <v>8.3759999999999994</v>
      </c>
      <c r="K274" s="1091">
        <f t="shared" si="34"/>
        <v>1113.1704</v>
      </c>
      <c r="L274" s="184">
        <f t="shared" si="35"/>
        <v>2.6082103902011434E-4</v>
      </c>
      <c r="M274" s="184">
        <f t="shared" si="38"/>
        <v>0.98061991581739771</v>
      </c>
      <c r="N274" s="1009" t="str">
        <f t="shared" si="36"/>
        <v>C</v>
      </c>
      <c r="O274" s="1011" t="str">
        <f t="shared" si="23"/>
        <v>-</v>
      </c>
      <c r="P274" s="1011">
        <f t="shared" si="32"/>
        <v>0.98061991581739771</v>
      </c>
      <c r="Q274" s="171">
        <f t="shared" si="37"/>
        <v>1</v>
      </c>
      <c r="R274" s="171">
        <f>SUMIF(ORÇAMENTO!$B$6:$B$654,'CURVA ABC'!B274,ORÇAMENTO!$M$6:$M$654)</f>
        <v>1113.1704</v>
      </c>
      <c r="S274" s="171" t="b">
        <f t="shared" si="33"/>
        <v>1</v>
      </c>
      <c r="T274" s="171"/>
      <c r="U274" s="29"/>
      <c r="AX274" s="24"/>
    </row>
    <row r="275" spans="1:50" ht="40.5" customHeight="1">
      <c r="A275" s="254" t="s">
        <v>28</v>
      </c>
      <c r="B275" s="456" t="s">
        <v>137</v>
      </c>
      <c r="C275" s="461" t="s">
        <v>837</v>
      </c>
      <c r="D275" s="872" t="s">
        <v>794</v>
      </c>
      <c r="E275" s="15"/>
      <c r="F275" s="906" t="s">
        <v>126</v>
      </c>
      <c r="G275" s="907">
        <v>120</v>
      </c>
      <c r="H275" s="27">
        <v>7.21</v>
      </c>
      <c r="I275" s="27">
        <v>2.0383</v>
      </c>
      <c r="J275" s="27">
        <v>9.2483000000000004</v>
      </c>
      <c r="K275" s="1091">
        <f t="shared" si="34"/>
        <v>1109.796</v>
      </c>
      <c r="L275" s="184">
        <f t="shared" si="35"/>
        <v>2.6003040129378831E-4</v>
      </c>
      <c r="M275" s="184">
        <f t="shared" si="38"/>
        <v>0.98087994621869146</v>
      </c>
      <c r="N275" s="1009" t="str">
        <f t="shared" si="36"/>
        <v>C</v>
      </c>
      <c r="O275" s="1011" t="str">
        <f t="shared" si="23"/>
        <v>-</v>
      </c>
      <c r="P275" s="1011">
        <f t="shared" si="32"/>
        <v>0.98087994621869146</v>
      </c>
      <c r="Q275" s="171">
        <f t="shared" si="37"/>
        <v>1</v>
      </c>
      <c r="R275" s="171">
        <f>SUMIF(ORÇAMENTO!$B$6:$B$654,'CURVA ABC'!B275,ORÇAMENTO!$M$6:$M$654)</f>
        <v>1109.796</v>
      </c>
      <c r="S275" s="171" t="b">
        <f t="shared" si="33"/>
        <v>1</v>
      </c>
      <c r="T275" s="171"/>
      <c r="U275" s="29"/>
      <c r="AX275" s="24"/>
    </row>
    <row r="276" spans="1:50" ht="40.5" customHeight="1">
      <c r="A276" s="254" t="s">
        <v>28</v>
      </c>
      <c r="B276" s="456">
        <v>92313</v>
      </c>
      <c r="C276" s="461" t="s">
        <v>131</v>
      </c>
      <c r="D276" s="872" t="s">
        <v>1208</v>
      </c>
      <c r="E276" s="15"/>
      <c r="F276" s="906" t="s">
        <v>54</v>
      </c>
      <c r="G276" s="907">
        <v>48</v>
      </c>
      <c r="H276" s="27">
        <v>18.010000000000002</v>
      </c>
      <c r="I276" s="27">
        <v>5.0914000000000001</v>
      </c>
      <c r="J276" s="27">
        <v>23.101400000000002</v>
      </c>
      <c r="K276" s="1091">
        <f t="shared" si="34"/>
        <v>1108.8671999999999</v>
      </c>
      <c r="L276" s="184">
        <f t="shared" si="35"/>
        <v>2.5981277910311389E-4</v>
      </c>
      <c r="M276" s="184">
        <f t="shared" si="38"/>
        <v>0.9811397589977946</v>
      </c>
      <c r="N276" s="1009" t="str">
        <f t="shared" si="36"/>
        <v>C</v>
      </c>
      <c r="O276" s="1011" t="str">
        <f t="shared" si="23"/>
        <v>-</v>
      </c>
      <c r="P276" s="1011">
        <f t="shared" si="32"/>
        <v>0.9811397589977946</v>
      </c>
      <c r="Q276" s="171">
        <f t="shared" si="37"/>
        <v>1</v>
      </c>
      <c r="R276" s="171">
        <f>SUMIF(ORÇAMENTO!$B$6:$B$654,'CURVA ABC'!B276,ORÇAMENTO!$M$6:$M$654)</f>
        <v>1108.8672000000001</v>
      </c>
      <c r="S276" s="171" t="b">
        <f t="shared" si="33"/>
        <v>1</v>
      </c>
      <c r="T276" s="171"/>
      <c r="U276" s="29"/>
      <c r="AX276" s="24"/>
    </row>
    <row r="277" spans="1:50" ht="40.5" customHeight="1">
      <c r="A277" s="254" t="s">
        <v>28</v>
      </c>
      <c r="B277" s="456">
        <v>93668</v>
      </c>
      <c r="C277" s="461" t="s">
        <v>131</v>
      </c>
      <c r="D277" s="872" t="s">
        <v>1156</v>
      </c>
      <c r="E277" s="15"/>
      <c r="F277" s="906" t="s">
        <v>54</v>
      </c>
      <c r="G277" s="907">
        <v>13</v>
      </c>
      <c r="H277" s="27">
        <v>66.040000000000006</v>
      </c>
      <c r="I277" s="27">
        <v>18.669499999999999</v>
      </c>
      <c r="J277" s="27">
        <v>84.709500000000006</v>
      </c>
      <c r="K277" s="1091">
        <f t="shared" si="34"/>
        <v>1101.2235000000001</v>
      </c>
      <c r="L277" s="184">
        <f t="shared" si="35"/>
        <v>2.5802182438858142E-4</v>
      </c>
      <c r="M277" s="184">
        <f t="shared" si="38"/>
        <v>0.98139778082218321</v>
      </c>
      <c r="N277" s="1009" t="str">
        <f t="shared" si="36"/>
        <v>C</v>
      </c>
      <c r="O277" s="1011" t="str">
        <f t="shared" si="23"/>
        <v>-</v>
      </c>
      <c r="P277" s="1011">
        <f t="shared" si="32"/>
        <v>0.98139778082218321</v>
      </c>
      <c r="Q277" s="171">
        <f t="shared" si="37"/>
        <v>1</v>
      </c>
      <c r="R277" s="171">
        <f>SUMIF(ORÇAMENTO!$B$6:$B$654,'CURVA ABC'!B277,ORÇAMENTO!$M$6:$M$654)</f>
        <v>1101.2235000000001</v>
      </c>
      <c r="S277" s="171" t="b">
        <f t="shared" si="33"/>
        <v>1</v>
      </c>
      <c r="T277" s="171"/>
      <c r="U277" s="29"/>
      <c r="AX277" s="24"/>
    </row>
    <row r="278" spans="1:50" ht="40.5" customHeight="1">
      <c r="A278" s="254" t="s">
        <v>28</v>
      </c>
      <c r="B278" s="456" t="s">
        <v>333</v>
      </c>
      <c r="C278" s="461" t="s">
        <v>837</v>
      </c>
      <c r="D278" s="872" t="s">
        <v>1376</v>
      </c>
      <c r="E278" s="15"/>
      <c r="F278" s="906" t="s">
        <v>126</v>
      </c>
      <c r="G278" s="907">
        <v>1</v>
      </c>
      <c r="H278" s="27">
        <v>847.13</v>
      </c>
      <c r="I278" s="27">
        <v>239.4837</v>
      </c>
      <c r="J278" s="27">
        <v>1086.6137000000001</v>
      </c>
      <c r="K278" s="1091">
        <f t="shared" si="34"/>
        <v>1086.6137000000001</v>
      </c>
      <c r="L278" s="184">
        <f t="shared" si="35"/>
        <v>2.5459867981352262E-4</v>
      </c>
      <c r="M278" s="184">
        <f t="shared" si="38"/>
        <v>0.98165237950199669</v>
      </c>
      <c r="N278" s="1009" t="str">
        <f t="shared" si="36"/>
        <v>C</v>
      </c>
      <c r="O278" s="1011" t="str">
        <f t="shared" si="23"/>
        <v>-</v>
      </c>
      <c r="P278" s="1011">
        <f t="shared" si="32"/>
        <v>0.98165237950199669</v>
      </c>
      <c r="Q278" s="171">
        <f t="shared" si="37"/>
        <v>1</v>
      </c>
      <c r="R278" s="171">
        <f>SUMIF(ORÇAMENTO!$B$6:$B$654,'CURVA ABC'!B278,ORÇAMENTO!$M$6:$M$654)</f>
        <v>1086.6137000000001</v>
      </c>
      <c r="S278" s="171" t="b">
        <f t="shared" si="33"/>
        <v>1</v>
      </c>
      <c r="T278" s="171"/>
      <c r="U278" s="29"/>
      <c r="AX278" s="24"/>
    </row>
    <row r="279" spans="1:50" ht="40.5" customHeight="1">
      <c r="A279" s="254" t="s">
        <v>28</v>
      </c>
      <c r="B279" s="456">
        <v>9535</v>
      </c>
      <c r="C279" s="461" t="s">
        <v>131</v>
      </c>
      <c r="D279" s="872" t="s">
        <v>1173</v>
      </c>
      <c r="E279" s="15"/>
      <c r="F279" s="906" t="s">
        <v>54</v>
      </c>
      <c r="G279" s="907">
        <v>12</v>
      </c>
      <c r="H279" s="27">
        <v>70.41</v>
      </c>
      <c r="I279" s="27">
        <v>19.904900000000001</v>
      </c>
      <c r="J279" s="27">
        <v>90.314899999999994</v>
      </c>
      <c r="K279" s="1091">
        <f t="shared" si="34"/>
        <v>1083.7788</v>
      </c>
      <c r="L279" s="184">
        <f t="shared" si="35"/>
        <v>2.5393444946431628E-4</v>
      </c>
      <c r="M279" s="184">
        <f t="shared" si="38"/>
        <v>0.981906313951461</v>
      </c>
      <c r="N279" s="1009" t="str">
        <f t="shared" si="36"/>
        <v>C</v>
      </c>
      <c r="O279" s="1011" t="str">
        <f t="shared" si="23"/>
        <v>-</v>
      </c>
      <c r="P279" s="1011">
        <f t="shared" si="32"/>
        <v>0.981906313951461</v>
      </c>
      <c r="Q279" s="171">
        <f t="shared" si="37"/>
        <v>1</v>
      </c>
      <c r="R279" s="171">
        <f>SUMIF(ORÇAMENTO!$B$6:$B$654,'CURVA ABC'!B279,ORÇAMENTO!$M$6:$M$654)</f>
        <v>1083.7788</v>
      </c>
      <c r="S279" s="171" t="b">
        <f t="shared" si="33"/>
        <v>1</v>
      </c>
      <c r="T279" s="171"/>
      <c r="U279" s="29"/>
      <c r="AX279" s="24"/>
    </row>
    <row r="280" spans="1:50" ht="40.5" customHeight="1">
      <c r="A280" s="254" t="s">
        <v>28</v>
      </c>
      <c r="B280" s="456">
        <v>90087</v>
      </c>
      <c r="C280" s="461" t="s">
        <v>131</v>
      </c>
      <c r="D280" s="872" t="s">
        <v>1241</v>
      </c>
      <c r="E280" s="15"/>
      <c r="F280" s="906" t="s">
        <v>61</v>
      </c>
      <c r="G280" s="907">
        <v>142.79220000000001</v>
      </c>
      <c r="H280" s="27">
        <v>5.86</v>
      </c>
      <c r="I280" s="27">
        <v>1.6566000000000001</v>
      </c>
      <c r="J280" s="27">
        <v>7.5166000000000004</v>
      </c>
      <c r="K280" s="1091">
        <f t="shared" si="34"/>
        <v>1073.3118999999999</v>
      </c>
      <c r="L280" s="184">
        <f t="shared" si="35"/>
        <v>2.5148200576538245E-4</v>
      </c>
      <c r="M280" s="184">
        <f t="shared" si="38"/>
        <v>0.98215779595722641</v>
      </c>
      <c r="N280" s="1009" t="str">
        <f t="shared" si="36"/>
        <v>C</v>
      </c>
      <c r="O280" s="1011" t="str">
        <f t="shared" si="23"/>
        <v>-</v>
      </c>
      <c r="P280" s="1011">
        <f t="shared" si="32"/>
        <v>0.98215779595722641</v>
      </c>
      <c r="Q280" s="171">
        <f t="shared" si="37"/>
        <v>1</v>
      </c>
      <c r="R280" s="171">
        <f>SUMIF(ORÇAMENTO!$B$6:$B$654,'CURVA ABC'!B280,ORÇAMENTO!$M$6:$M$654)</f>
        <v>1073.3119000000002</v>
      </c>
      <c r="S280" s="171" t="b">
        <f t="shared" si="33"/>
        <v>1</v>
      </c>
      <c r="T280" s="171"/>
      <c r="U280" s="29"/>
      <c r="AX280" s="24"/>
    </row>
    <row r="281" spans="1:50" ht="40.5" customHeight="1">
      <c r="A281" s="254" t="s">
        <v>28</v>
      </c>
      <c r="B281" s="456" t="s">
        <v>704</v>
      </c>
      <c r="C281" s="461" t="s">
        <v>837</v>
      </c>
      <c r="D281" s="872" t="s">
        <v>1683</v>
      </c>
      <c r="E281" s="15"/>
      <c r="F281" s="906" t="s">
        <v>57</v>
      </c>
      <c r="G281" s="907">
        <v>1.806</v>
      </c>
      <c r="H281" s="27">
        <v>453.9</v>
      </c>
      <c r="I281" s="27">
        <v>128.3175</v>
      </c>
      <c r="J281" s="27">
        <v>582.21749999999997</v>
      </c>
      <c r="K281" s="1091">
        <f t="shared" si="34"/>
        <v>1051.4848</v>
      </c>
      <c r="L281" s="184">
        <f t="shared" si="35"/>
        <v>2.4636781399312913E-4</v>
      </c>
      <c r="M281" s="184">
        <f t="shared" si="38"/>
        <v>0.98240416377121953</v>
      </c>
      <c r="N281" s="1009" t="str">
        <f t="shared" si="36"/>
        <v>C</v>
      </c>
      <c r="O281" s="1011" t="str">
        <f t="shared" si="23"/>
        <v>-</v>
      </c>
      <c r="P281" s="1011">
        <f t="shared" si="32"/>
        <v>0.98240416377121953</v>
      </c>
      <c r="Q281" s="171">
        <f t="shared" si="37"/>
        <v>1</v>
      </c>
      <c r="R281" s="171">
        <f>SUMIF(ORÇAMENTO!$B$6:$B$654,'CURVA ABC'!B281,ORÇAMENTO!$M$6:$M$654)</f>
        <v>1051.4848</v>
      </c>
      <c r="S281" s="171" t="b">
        <f t="shared" si="33"/>
        <v>1</v>
      </c>
      <c r="T281" s="171"/>
      <c r="U281" s="29"/>
      <c r="AX281" s="24"/>
    </row>
    <row r="282" spans="1:50" ht="40.5" customHeight="1">
      <c r="A282" s="254" t="s">
        <v>28</v>
      </c>
      <c r="B282" s="456">
        <v>93185</v>
      </c>
      <c r="C282" s="461" t="s">
        <v>131</v>
      </c>
      <c r="D282" s="872" t="s">
        <v>959</v>
      </c>
      <c r="E282" s="15"/>
      <c r="F282" s="906" t="s">
        <v>53</v>
      </c>
      <c r="G282" s="907">
        <v>25.060000000000002</v>
      </c>
      <c r="H282" s="27">
        <v>32.35</v>
      </c>
      <c r="I282" s="27">
        <v>9.1453000000000007</v>
      </c>
      <c r="J282" s="27">
        <v>41.4953</v>
      </c>
      <c r="K282" s="1091">
        <f t="shared" si="34"/>
        <v>1039.8722</v>
      </c>
      <c r="L282" s="184">
        <f t="shared" si="35"/>
        <v>2.4364692741752042E-4</v>
      </c>
      <c r="M282" s="184">
        <f t="shared" si="38"/>
        <v>0.98264781069863705</v>
      </c>
      <c r="N282" s="1094" t="str">
        <f t="shared" si="36"/>
        <v>C</v>
      </c>
      <c r="O282" s="1011" t="str">
        <f t="shared" si="23"/>
        <v>-</v>
      </c>
      <c r="P282" s="1011">
        <f t="shared" si="32"/>
        <v>0.98264781069863705</v>
      </c>
      <c r="Q282" s="171">
        <f t="shared" si="37"/>
        <v>1</v>
      </c>
      <c r="R282" s="171">
        <f>SUMIF(ORÇAMENTO!$B$6:$B$654,'CURVA ABC'!B282,ORÇAMENTO!$M$6:$M$654)</f>
        <v>1039.8722</v>
      </c>
      <c r="S282" s="171" t="b">
        <f t="shared" si="33"/>
        <v>1</v>
      </c>
      <c r="T282" s="171"/>
      <c r="U282" s="29"/>
      <c r="AX282" s="24"/>
    </row>
    <row r="283" spans="1:50" ht="40.5" customHeight="1">
      <c r="A283" s="254" t="s">
        <v>28</v>
      </c>
      <c r="B283" s="456">
        <v>92005</v>
      </c>
      <c r="C283" s="461" t="s">
        <v>131</v>
      </c>
      <c r="D283" s="872" t="s">
        <v>1162</v>
      </c>
      <c r="E283" s="15"/>
      <c r="F283" s="906" t="s">
        <v>54</v>
      </c>
      <c r="G283" s="907">
        <v>19</v>
      </c>
      <c r="H283" s="27">
        <v>42.41</v>
      </c>
      <c r="I283" s="27">
        <v>11.9893</v>
      </c>
      <c r="J283" s="27">
        <v>54.399299999999997</v>
      </c>
      <c r="K283" s="1091">
        <f t="shared" si="34"/>
        <v>1033.5867000000001</v>
      </c>
      <c r="L283" s="184">
        <f t="shared" si="35"/>
        <v>2.4217420532505289E-4</v>
      </c>
      <c r="M283" s="184">
        <f t="shared" si="38"/>
        <v>0.98288998490396207</v>
      </c>
      <c r="N283" s="1009" t="str">
        <f t="shared" si="36"/>
        <v>C</v>
      </c>
      <c r="O283" s="1011" t="str">
        <f t="shared" si="23"/>
        <v>-</v>
      </c>
      <c r="P283" s="1011">
        <f t="shared" si="32"/>
        <v>0.98288998490396207</v>
      </c>
      <c r="Q283" s="171">
        <f t="shared" si="37"/>
        <v>1</v>
      </c>
      <c r="R283" s="171">
        <f>SUMIF(ORÇAMENTO!$B$6:$B$654,'CURVA ABC'!B283,ORÇAMENTO!$M$6:$M$654)</f>
        <v>1033.5867000000001</v>
      </c>
      <c r="S283" s="171" t="b">
        <f t="shared" si="33"/>
        <v>1</v>
      </c>
      <c r="T283" s="171"/>
      <c r="U283" s="29"/>
      <c r="AX283" s="24"/>
    </row>
    <row r="284" spans="1:50" ht="40.5" customHeight="1">
      <c r="A284" s="254" t="s">
        <v>28</v>
      </c>
      <c r="B284" s="456" t="s">
        <v>2591</v>
      </c>
      <c r="C284" s="461" t="s">
        <v>837</v>
      </c>
      <c r="D284" s="872" t="s">
        <v>2609</v>
      </c>
      <c r="E284" s="15"/>
      <c r="F284" s="906" t="s">
        <v>126</v>
      </c>
      <c r="G284" s="907">
        <v>8</v>
      </c>
      <c r="H284" s="27">
        <v>100.57</v>
      </c>
      <c r="I284" s="27">
        <v>28.431100000000001</v>
      </c>
      <c r="J284" s="27">
        <v>129.00110000000001</v>
      </c>
      <c r="K284" s="1091">
        <f t="shared" si="34"/>
        <v>1032.0088000000001</v>
      </c>
      <c r="L284" s="184">
        <f t="shared" si="35"/>
        <v>2.4180449596387167E-4</v>
      </c>
      <c r="M284" s="184">
        <f t="shared" si="38"/>
        <v>0.98313178939992596</v>
      </c>
      <c r="N284" s="1009" t="str">
        <f t="shared" si="36"/>
        <v>C</v>
      </c>
      <c r="O284" s="1011" t="str">
        <f t="shared" si="23"/>
        <v>-</v>
      </c>
      <c r="P284" s="1011">
        <f t="shared" ref="P284:P291" si="39">IF(M284&lt;=50%,"-",IF(M284&lt;=80%,"-",IF(M284&lt;=100%,M284," ")))</f>
        <v>0.98313178939992596</v>
      </c>
      <c r="Q284" s="171">
        <f t="shared" si="37"/>
        <v>1</v>
      </c>
      <c r="R284" s="171">
        <f>SUMIF(ORÇAMENTO!$B$6:$B$654,'CURVA ABC'!B284,ORÇAMENTO!$M$6:$M$654)</f>
        <v>1032.0088000000001</v>
      </c>
      <c r="S284" s="171" t="b">
        <f t="shared" si="33"/>
        <v>1</v>
      </c>
      <c r="T284" s="171"/>
      <c r="U284" s="29"/>
      <c r="AX284" s="24"/>
    </row>
    <row r="285" spans="1:50" ht="40.5" customHeight="1">
      <c r="A285" s="254" t="s">
        <v>28</v>
      </c>
      <c r="B285" s="456">
        <v>92775</v>
      </c>
      <c r="C285" s="461" t="s">
        <v>131</v>
      </c>
      <c r="D285" s="872" t="s">
        <v>1093</v>
      </c>
      <c r="E285" s="15"/>
      <c r="F285" s="906" t="s">
        <v>55</v>
      </c>
      <c r="G285" s="907">
        <v>71</v>
      </c>
      <c r="H285" s="27">
        <v>11.13</v>
      </c>
      <c r="I285" s="27">
        <v>3.1465000000000001</v>
      </c>
      <c r="J285" s="27">
        <v>14.2765</v>
      </c>
      <c r="K285" s="1091">
        <f t="shared" si="34"/>
        <v>1013.6315</v>
      </c>
      <c r="L285" s="184">
        <f t="shared" si="35"/>
        <v>2.3749860849113221E-4</v>
      </c>
      <c r="M285" s="184">
        <f t="shared" si="38"/>
        <v>0.98336928800841705</v>
      </c>
      <c r="N285" s="1009" t="str">
        <f t="shared" si="36"/>
        <v>C</v>
      </c>
      <c r="O285" s="1011" t="str">
        <f t="shared" si="23"/>
        <v>-</v>
      </c>
      <c r="P285" s="1011">
        <f t="shared" si="39"/>
        <v>0.98336928800841705</v>
      </c>
      <c r="Q285" s="171">
        <f t="shared" si="37"/>
        <v>1</v>
      </c>
      <c r="R285" s="171">
        <f>SUMIF(ORÇAMENTO!$B$6:$B$654,'CURVA ABC'!B285,ORÇAMENTO!$M$6:$M$654)</f>
        <v>1013.6315</v>
      </c>
      <c r="S285" s="171" t="b">
        <f t="shared" si="33"/>
        <v>1</v>
      </c>
      <c r="T285" s="171"/>
      <c r="U285" s="29"/>
      <c r="AX285" s="24"/>
    </row>
    <row r="286" spans="1:50" ht="40.5" customHeight="1">
      <c r="A286" s="254" t="s">
        <v>28</v>
      </c>
      <c r="B286" s="456">
        <v>92390</v>
      </c>
      <c r="C286" s="461" t="s">
        <v>131</v>
      </c>
      <c r="D286" s="872" t="s">
        <v>1210</v>
      </c>
      <c r="E286" s="15"/>
      <c r="F286" s="906" t="s">
        <v>54</v>
      </c>
      <c r="G286" s="907">
        <v>10</v>
      </c>
      <c r="H286" s="27">
        <v>78.709999999999994</v>
      </c>
      <c r="I286" s="27">
        <v>22.251300000000001</v>
      </c>
      <c r="J286" s="27">
        <v>100.96129999999999</v>
      </c>
      <c r="K286" s="1091">
        <f t="shared" si="34"/>
        <v>1009.6130000000001</v>
      </c>
      <c r="L286" s="184">
        <f t="shared" si="35"/>
        <v>2.3655705511772029E-4</v>
      </c>
      <c r="M286" s="184">
        <f t="shared" si="38"/>
        <v>0.98360584506353477</v>
      </c>
      <c r="N286" s="1009" t="str">
        <f t="shared" si="36"/>
        <v>C</v>
      </c>
      <c r="O286" s="1011" t="str">
        <f t="shared" si="23"/>
        <v>-</v>
      </c>
      <c r="P286" s="1011">
        <f t="shared" si="39"/>
        <v>0.98360584506353477</v>
      </c>
      <c r="Q286" s="171">
        <f t="shared" si="37"/>
        <v>1</v>
      </c>
      <c r="R286" s="171">
        <f>SUMIF(ORÇAMENTO!$B$6:$B$654,'CURVA ABC'!B286,ORÇAMENTO!$M$6:$M$654)</f>
        <v>1009.6129999999999</v>
      </c>
      <c r="S286" s="171" t="b">
        <f t="shared" si="33"/>
        <v>1</v>
      </c>
      <c r="T286" s="171"/>
      <c r="U286" s="29"/>
      <c r="AX286" s="24"/>
    </row>
    <row r="287" spans="1:50" ht="40.5" customHeight="1">
      <c r="A287" s="254" t="s">
        <v>28</v>
      </c>
      <c r="B287" s="456" t="s">
        <v>445</v>
      </c>
      <c r="C287" s="461" t="s">
        <v>837</v>
      </c>
      <c r="D287" s="872" t="s">
        <v>171</v>
      </c>
      <c r="E287" s="15"/>
      <c r="F287" s="906" t="s">
        <v>126</v>
      </c>
      <c r="G287" s="907">
        <v>144</v>
      </c>
      <c r="H287" s="27">
        <v>5.32</v>
      </c>
      <c r="I287" s="27">
        <v>1.504</v>
      </c>
      <c r="J287" s="27">
        <v>6.8239999999999998</v>
      </c>
      <c r="K287" s="1091">
        <f t="shared" si="34"/>
        <v>982.65599999999995</v>
      </c>
      <c r="L287" s="184">
        <f t="shared" si="35"/>
        <v>2.3024090374604777E-4</v>
      </c>
      <c r="M287" s="184">
        <f t="shared" si="38"/>
        <v>0.98383608596728078</v>
      </c>
      <c r="N287" s="1009" t="str">
        <f t="shared" si="36"/>
        <v>C</v>
      </c>
      <c r="O287" s="1011" t="str">
        <f t="shared" si="23"/>
        <v>-</v>
      </c>
      <c r="P287" s="1011">
        <f t="shared" si="39"/>
        <v>0.98383608596728078</v>
      </c>
      <c r="Q287" s="171">
        <f t="shared" si="37"/>
        <v>1</v>
      </c>
      <c r="R287" s="171">
        <f>SUMIF(ORÇAMENTO!$B$6:$B$654,'CURVA ABC'!B287,ORÇAMENTO!$M$6:$M$654)</f>
        <v>982.65599999999995</v>
      </c>
      <c r="S287" s="171" t="b">
        <f t="shared" si="33"/>
        <v>1</v>
      </c>
      <c r="T287" s="171"/>
      <c r="U287" s="29"/>
      <c r="AX287" s="24"/>
    </row>
    <row r="288" spans="1:50" ht="48" customHeight="1">
      <c r="A288" s="254" t="s">
        <v>28</v>
      </c>
      <c r="B288" s="456">
        <v>88488</v>
      </c>
      <c r="C288" s="461" t="s">
        <v>131</v>
      </c>
      <c r="D288" s="872" t="s">
        <v>1256</v>
      </c>
      <c r="E288" s="15"/>
      <c r="F288" s="906" t="s">
        <v>57</v>
      </c>
      <c r="G288" s="907">
        <v>69.05</v>
      </c>
      <c r="H288" s="27">
        <v>10.95</v>
      </c>
      <c r="I288" s="27">
        <v>3.0956000000000001</v>
      </c>
      <c r="J288" s="27">
        <v>14.0456</v>
      </c>
      <c r="K288" s="1091">
        <f t="shared" si="34"/>
        <v>969.84870000000001</v>
      </c>
      <c r="L288" s="184">
        <f t="shared" si="35"/>
        <v>2.2724009336423892E-4</v>
      </c>
      <c r="M288" s="184">
        <f t="shared" si="38"/>
        <v>0.98406332606064506</v>
      </c>
      <c r="N288" s="1009" t="str">
        <f t="shared" si="36"/>
        <v>C</v>
      </c>
      <c r="O288" s="1011" t="str">
        <f t="shared" si="23"/>
        <v>-</v>
      </c>
      <c r="P288" s="1011">
        <f t="shared" si="39"/>
        <v>0.98406332606064506</v>
      </c>
      <c r="Q288" s="171">
        <f t="shared" si="37"/>
        <v>1</v>
      </c>
      <c r="R288" s="171">
        <f>SUMIF(ORÇAMENTO!$B$6:$B$654,'CURVA ABC'!B288,ORÇAMENTO!$M$6:$M$654)</f>
        <v>969.84870000000001</v>
      </c>
      <c r="S288" s="171" t="b">
        <f t="shared" si="33"/>
        <v>1</v>
      </c>
      <c r="T288" s="171"/>
      <c r="U288" s="29"/>
      <c r="AX288" s="24"/>
    </row>
    <row r="289" spans="1:50" ht="52.5" customHeight="1">
      <c r="A289" s="254" t="s">
        <v>28</v>
      </c>
      <c r="B289" s="456" t="s">
        <v>329</v>
      </c>
      <c r="C289" s="461" t="s">
        <v>837</v>
      </c>
      <c r="D289" s="872" t="s">
        <v>71</v>
      </c>
      <c r="E289" s="15"/>
      <c r="F289" s="906" t="s">
        <v>126</v>
      </c>
      <c r="G289" s="907">
        <v>3</v>
      </c>
      <c r="H289" s="27">
        <v>251.59</v>
      </c>
      <c r="I289" s="27">
        <v>71.124499999999998</v>
      </c>
      <c r="J289" s="27">
        <v>322.71449999999999</v>
      </c>
      <c r="K289" s="1091">
        <f t="shared" si="34"/>
        <v>968.14350000000002</v>
      </c>
      <c r="L289" s="184">
        <f t="shared" si="35"/>
        <v>2.2684055701676051E-4</v>
      </c>
      <c r="M289" s="184">
        <f t="shared" si="38"/>
        <v>0.98429016661766178</v>
      </c>
      <c r="N289" s="1009" t="str">
        <f t="shared" si="36"/>
        <v>C</v>
      </c>
      <c r="O289" s="1011" t="str">
        <f t="shared" si="23"/>
        <v>-</v>
      </c>
      <c r="P289" s="1011">
        <f t="shared" si="39"/>
        <v>0.98429016661766178</v>
      </c>
      <c r="Q289" s="171">
        <f t="shared" si="37"/>
        <v>1</v>
      </c>
      <c r="R289" s="171">
        <f>SUMIF(ORÇAMENTO!$B$6:$B$654,'CURVA ABC'!B289,ORÇAMENTO!$M$6:$M$654)</f>
        <v>968.14350000000002</v>
      </c>
      <c r="S289" s="171" t="b">
        <f t="shared" si="33"/>
        <v>1</v>
      </c>
      <c r="T289" s="171"/>
      <c r="U289" s="29"/>
      <c r="AX289" s="24"/>
    </row>
    <row r="290" spans="1:50" ht="48" customHeight="1">
      <c r="A290" s="254" t="s">
        <v>28</v>
      </c>
      <c r="B290" s="456">
        <v>89481</v>
      </c>
      <c r="C290" s="461" t="s">
        <v>131</v>
      </c>
      <c r="D290" s="872" t="s">
        <v>1183</v>
      </c>
      <c r="E290" s="15"/>
      <c r="F290" s="906" t="s">
        <v>54</v>
      </c>
      <c r="G290" s="907">
        <v>250</v>
      </c>
      <c r="H290" s="27">
        <v>2.99</v>
      </c>
      <c r="I290" s="27">
        <v>0.84530000000000005</v>
      </c>
      <c r="J290" s="27">
        <v>3.8353000000000002</v>
      </c>
      <c r="K290" s="1091">
        <f t="shared" si="34"/>
        <v>958.82500000000005</v>
      </c>
      <c r="L290" s="184">
        <f t="shared" si="35"/>
        <v>2.2465718881714889E-4</v>
      </c>
      <c r="M290" s="184">
        <f t="shared" si="38"/>
        <v>0.98451482380647892</v>
      </c>
      <c r="N290" s="1009" t="str">
        <f t="shared" si="36"/>
        <v>C</v>
      </c>
      <c r="O290" s="1011" t="str">
        <f>IF(M290&lt;=50%,"-",IF(M290&lt;=80%,M290,IF(M290&lt;=100%,"-"," ")))</f>
        <v>-</v>
      </c>
      <c r="P290" s="1011">
        <f t="shared" si="39"/>
        <v>0.98451482380647892</v>
      </c>
      <c r="Q290" s="171">
        <f t="shared" si="37"/>
        <v>1</v>
      </c>
      <c r="R290" s="171">
        <f>SUMIF(ORÇAMENTO!$B$6:$B$654,'CURVA ABC'!B290,ORÇAMENTO!$M$6:$M$654)</f>
        <v>958.82500000000005</v>
      </c>
      <c r="S290" s="171" t="b">
        <f t="shared" si="33"/>
        <v>1</v>
      </c>
      <c r="T290" s="171"/>
      <c r="U290" s="38">
        <f>G290/2</f>
        <v>125</v>
      </c>
      <c r="V290" s="29" t="s">
        <v>870</v>
      </c>
      <c r="AX290" s="24"/>
    </row>
    <row r="291" spans="1:50" ht="31.5" customHeight="1">
      <c r="A291" s="254" t="s">
        <v>28</v>
      </c>
      <c r="B291" s="456" t="s">
        <v>438</v>
      </c>
      <c r="C291" s="461" t="s">
        <v>837</v>
      </c>
      <c r="D291" s="872" t="s">
        <v>1385</v>
      </c>
      <c r="E291" s="15"/>
      <c r="F291" s="906" t="s">
        <v>126</v>
      </c>
      <c r="G291" s="907">
        <v>226</v>
      </c>
      <c r="H291" s="27">
        <v>3.29</v>
      </c>
      <c r="I291" s="27">
        <v>0.93010000000000004</v>
      </c>
      <c r="J291" s="27">
        <v>4.2201000000000004</v>
      </c>
      <c r="K291" s="1091">
        <f t="shared" si="34"/>
        <v>953.74260000000004</v>
      </c>
      <c r="L291" s="184">
        <f t="shared" si="35"/>
        <v>2.2346635869022869E-4</v>
      </c>
      <c r="M291" s="184">
        <f t="shared" si="38"/>
        <v>0.98473829016516912</v>
      </c>
      <c r="N291" s="1009" t="str">
        <f t="shared" si="36"/>
        <v>C</v>
      </c>
      <c r="O291" s="1011" t="str">
        <f>IF(M291&lt;=50%,"-",IF(M291&lt;=80%,M291,IF(M291&lt;=100%,"-"," ")))</f>
        <v>-</v>
      </c>
      <c r="P291" s="1011">
        <f t="shared" si="39"/>
        <v>0.98473829016516912</v>
      </c>
      <c r="Q291" s="171">
        <f t="shared" si="37"/>
        <v>1</v>
      </c>
      <c r="R291" s="171">
        <f>SUMIF(ORÇAMENTO!$B$6:$B$654,'CURVA ABC'!B291,ORÇAMENTO!$M$6:$M$654)</f>
        <v>953.74260000000004</v>
      </c>
      <c r="S291" s="171" t="b">
        <f t="shared" si="33"/>
        <v>1</v>
      </c>
      <c r="T291" s="171"/>
      <c r="U291" s="29"/>
      <c r="V291" s="4" t="s">
        <v>873</v>
      </c>
      <c r="AX291" s="24"/>
    </row>
    <row r="292" spans="1:50" ht="48" customHeight="1">
      <c r="A292" s="254" t="s">
        <v>28</v>
      </c>
      <c r="B292" s="456">
        <v>91930</v>
      </c>
      <c r="C292" s="461" t="s">
        <v>131</v>
      </c>
      <c r="D292" s="872" t="s">
        <v>1134</v>
      </c>
      <c r="E292" s="15"/>
      <c r="F292" s="906" t="s">
        <v>53</v>
      </c>
      <c r="G292" s="907">
        <v>140</v>
      </c>
      <c r="H292" s="27">
        <v>5.17</v>
      </c>
      <c r="I292" s="27">
        <v>1.4616</v>
      </c>
      <c r="J292" s="27">
        <v>6.6315999999999997</v>
      </c>
      <c r="K292" s="1091">
        <f t="shared" si="34"/>
        <v>928.42399999999998</v>
      </c>
      <c r="L292" s="184">
        <f t="shared" si="35"/>
        <v>2.1753409211313078E-4</v>
      </c>
      <c r="M292" s="184">
        <f t="shared" si="38"/>
        <v>0.98495582425728223</v>
      </c>
      <c r="N292" s="1009" t="str">
        <f t="shared" si="36"/>
        <v>C</v>
      </c>
      <c r="O292" s="1011" t="str">
        <f t="shared" ref="O292:O362" si="40">IF(M292&lt;=50%,"-",IF(M292&lt;=80%,M292,IF(M292&lt;=100%,"-"," ")))</f>
        <v>-</v>
      </c>
      <c r="P292" s="1011">
        <f>IF(M292&lt;=50%,"-",IF(M292&lt;=80%,"-",IF(M292&lt;=100%,M292," ")))</f>
        <v>0.98495582425728223</v>
      </c>
      <c r="Q292" s="171">
        <f t="shared" si="37"/>
        <v>1</v>
      </c>
      <c r="R292" s="171">
        <f>SUMIF(ORÇAMENTO!$B$6:$B$654,'CURVA ABC'!B292,ORÇAMENTO!$M$6:$M$654)</f>
        <v>928.42399999999998</v>
      </c>
      <c r="S292" s="171" t="b">
        <f t="shared" si="33"/>
        <v>1</v>
      </c>
      <c r="T292" s="171"/>
      <c r="U292" s="38">
        <f>G292/2</f>
        <v>70</v>
      </c>
      <c r="V292" s="29" t="s">
        <v>871</v>
      </c>
      <c r="AX292" s="24"/>
    </row>
    <row r="293" spans="1:50" ht="40.5" customHeight="1">
      <c r="A293" s="254" t="s">
        <v>28</v>
      </c>
      <c r="B293" s="456" t="s">
        <v>451</v>
      </c>
      <c r="C293" s="461" t="s">
        <v>837</v>
      </c>
      <c r="D293" s="872" t="s">
        <v>1404</v>
      </c>
      <c r="E293" s="15"/>
      <c r="F293" s="906" t="s">
        <v>126</v>
      </c>
      <c r="G293" s="907">
        <v>6</v>
      </c>
      <c r="H293" s="27">
        <v>120.34</v>
      </c>
      <c r="I293" s="27">
        <v>34.020099999999999</v>
      </c>
      <c r="J293" s="27">
        <v>154.36009999999999</v>
      </c>
      <c r="K293" s="1091">
        <f t="shared" si="34"/>
        <v>926.16060000000004</v>
      </c>
      <c r="L293" s="184">
        <f t="shared" si="35"/>
        <v>2.1700376689093829E-4</v>
      </c>
      <c r="M293" s="184">
        <f t="shared" si="38"/>
        <v>0.98517282802417316</v>
      </c>
      <c r="N293" s="1009" t="str">
        <f t="shared" si="36"/>
        <v>C</v>
      </c>
      <c r="O293" s="1011" t="str">
        <f t="shared" si="40"/>
        <v>-</v>
      </c>
      <c r="P293" s="1011">
        <f t="shared" ref="P293:P356" si="41">IF(M293&lt;=50%,"-",IF(M293&lt;=80%,"-",IF(M293&lt;=100%,M293," ")))</f>
        <v>0.98517282802417316</v>
      </c>
      <c r="Q293" s="171">
        <f t="shared" si="37"/>
        <v>1</v>
      </c>
      <c r="R293" s="171">
        <f>SUMIF(ORÇAMENTO!$B$6:$B$654,'CURVA ABC'!B293,ORÇAMENTO!$M$6:$M$654)</f>
        <v>926.16060000000004</v>
      </c>
      <c r="S293" s="171" t="b">
        <f t="shared" si="33"/>
        <v>1</v>
      </c>
      <c r="T293" s="171"/>
      <c r="U293" s="29"/>
      <c r="AX293" s="24"/>
    </row>
    <row r="294" spans="1:50" ht="40.5" customHeight="1">
      <c r="A294" s="254" t="s">
        <v>28</v>
      </c>
      <c r="B294" s="456">
        <v>72898</v>
      </c>
      <c r="C294" s="461" t="s">
        <v>131</v>
      </c>
      <c r="D294" s="872" t="s">
        <v>78</v>
      </c>
      <c r="E294" s="15"/>
      <c r="F294" s="906" t="s">
        <v>61</v>
      </c>
      <c r="G294" s="907">
        <v>198.50475</v>
      </c>
      <c r="H294" s="27">
        <v>3.63</v>
      </c>
      <c r="I294" s="27">
        <v>1.0262</v>
      </c>
      <c r="J294" s="27">
        <v>4.6562000000000001</v>
      </c>
      <c r="K294" s="1091">
        <f t="shared" si="34"/>
        <v>924.27779999999996</v>
      </c>
      <c r="L294" s="184">
        <f t="shared" si="35"/>
        <v>2.1656261803154795E-4</v>
      </c>
      <c r="M294" s="184">
        <f t="shared" si="38"/>
        <v>0.98538939064220477</v>
      </c>
      <c r="N294" s="1009" t="str">
        <f t="shared" si="36"/>
        <v>C</v>
      </c>
      <c r="O294" s="1011" t="str">
        <f t="shared" si="40"/>
        <v>-</v>
      </c>
      <c r="P294" s="1011">
        <f t="shared" si="41"/>
        <v>0.98538939064220477</v>
      </c>
      <c r="Q294" s="171">
        <f t="shared" si="37"/>
        <v>1</v>
      </c>
      <c r="R294" s="171">
        <f>SUMIF(ORÇAMENTO!$B$6:$B$654,'CURVA ABC'!B294,ORÇAMENTO!$M$6:$M$654)</f>
        <v>924.27779999999996</v>
      </c>
      <c r="S294" s="171" t="b">
        <f t="shared" si="33"/>
        <v>1</v>
      </c>
      <c r="T294" s="171"/>
      <c r="U294" s="29"/>
      <c r="AX294" s="24"/>
    </row>
    <row r="295" spans="1:50" ht="40.5" customHeight="1">
      <c r="A295" s="254" t="s">
        <v>28</v>
      </c>
      <c r="B295" s="456">
        <v>72315</v>
      </c>
      <c r="C295" s="461" t="s">
        <v>131</v>
      </c>
      <c r="D295" s="872" t="s">
        <v>70</v>
      </c>
      <c r="E295" s="15"/>
      <c r="F295" s="906" t="s">
        <v>54</v>
      </c>
      <c r="G295" s="907">
        <v>27</v>
      </c>
      <c r="H295" s="27">
        <v>26.52</v>
      </c>
      <c r="I295" s="27">
        <v>7.4972000000000003</v>
      </c>
      <c r="J295" s="27">
        <v>34.017200000000003</v>
      </c>
      <c r="K295" s="1091">
        <f t="shared" si="34"/>
        <v>918.46439999999996</v>
      </c>
      <c r="L295" s="184">
        <f t="shared" si="35"/>
        <v>2.1520051118048585E-4</v>
      </c>
      <c r="M295" s="184">
        <f t="shared" si="38"/>
        <v>0.98560459115338528</v>
      </c>
      <c r="N295" s="1009" t="str">
        <f t="shared" si="36"/>
        <v>C</v>
      </c>
      <c r="O295" s="1011" t="str">
        <f t="shared" si="40"/>
        <v>-</v>
      </c>
      <c r="P295" s="1011">
        <f t="shared" si="41"/>
        <v>0.98560459115338528</v>
      </c>
      <c r="Q295" s="171">
        <f t="shared" si="37"/>
        <v>1</v>
      </c>
      <c r="R295" s="171">
        <f>SUMIF(ORÇAMENTO!$B$6:$B$654,'CURVA ABC'!B295,ORÇAMENTO!$M$6:$M$654)</f>
        <v>918.46439999999996</v>
      </c>
      <c r="S295" s="171" t="b">
        <f t="shared" si="33"/>
        <v>1</v>
      </c>
      <c r="T295" s="171"/>
      <c r="U295" s="29"/>
      <c r="AX295" s="24"/>
    </row>
    <row r="296" spans="1:50" ht="40.5" customHeight="1">
      <c r="A296" s="254" t="s">
        <v>28</v>
      </c>
      <c r="B296" s="456">
        <v>91864</v>
      </c>
      <c r="C296" s="461" t="s">
        <v>131</v>
      </c>
      <c r="D296" s="872" t="s">
        <v>1116</v>
      </c>
      <c r="E296" s="15"/>
      <c r="F296" s="906" t="s">
        <v>53</v>
      </c>
      <c r="G296" s="907">
        <v>75</v>
      </c>
      <c r="H296" s="27">
        <v>9.52</v>
      </c>
      <c r="I296" s="27">
        <v>2.6913</v>
      </c>
      <c r="J296" s="27">
        <v>12.2113</v>
      </c>
      <c r="K296" s="1091">
        <f t="shared" si="34"/>
        <v>915.84749999999997</v>
      </c>
      <c r="L296" s="184">
        <f t="shared" si="35"/>
        <v>2.1458735925243268E-4</v>
      </c>
      <c r="M296" s="184">
        <f t="shared" si="38"/>
        <v>0.98581917851263767</v>
      </c>
      <c r="N296" s="1009" t="str">
        <f t="shared" si="36"/>
        <v>C</v>
      </c>
      <c r="O296" s="1011" t="str">
        <f t="shared" si="40"/>
        <v>-</v>
      </c>
      <c r="P296" s="1011">
        <f t="shared" si="41"/>
        <v>0.98581917851263767</v>
      </c>
      <c r="Q296" s="171">
        <f t="shared" si="37"/>
        <v>1</v>
      </c>
      <c r="R296" s="171">
        <f>SUMIF(ORÇAMENTO!$B$6:$B$654,'CURVA ABC'!B296,ORÇAMENTO!$M$6:$M$654)</f>
        <v>915.84749999999997</v>
      </c>
      <c r="S296" s="171" t="b">
        <f t="shared" si="33"/>
        <v>1</v>
      </c>
      <c r="T296" s="171"/>
      <c r="U296" s="29"/>
      <c r="AX296" s="24"/>
    </row>
    <row r="297" spans="1:50" ht="40.5" customHeight="1">
      <c r="A297" s="254" t="s">
        <v>28</v>
      </c>
      <c r="B297" s="456" t="s">
        <v>831</v>
      </c>
      <c r="C297" s="461" t="s">
        <v>837</v>
      </c>
      <c r="D297" s="872" t="s">
        <v>1296</v>
      </c>
      <c r="E297" s="15"/>
      <c r="F297" s="906" t="s">
        <v>126</v>
      </c>
      <c r="G297" s="907">
        <v>2</v>
      </c>
      <c r="H297" s="27">
        <v>353.18</v>
      </c>
      <c r="I297" s="27">
        <v>99.843999999999994</v>
      </c>
      <c r="J297" s="27">
        <v>453.024</v>
      </c>
      <c r="K297" s="1091">
        <f t="shared" si="34"/>
        <v>906.048</v>
      </c>
      <c r="L297" s="184">
        <f t="shared" si="35"/>
        <v>2.1229129049972636E-4</v>
      </c>
      <c r="M297" s="184">
        <f t="shared" si="38"/>
        <v>0.98603146980313738</v>
      </c>
      <c r="N297" s="1009" t="str">
        <f t="shared" si="36"/>
        <v>C</v>
      </c>
      <c r="O297" s="1011" t="str">
        <f t="shared" si="40"/>
        <v>-</v>
      </c>
      <c r="P297" s="1011">
        <f t="shared" si="41"/>
        <v>0.98603146980313738</v>
      </c>
      <c r="Q297" s="171">
        <f t="shared" si="37"/>
        <v>1</v>
      </c>
      <c r="R297" s="171">
        <f>SUMIF(ORÇAMENTO!$B$6:$B$654,'CURVA ABC'!B297,ORÇAMENTO!$M$6:$M$654)</f>
        <v>906.048</v>
      </c>
      <c r="S297" s="171" t="b">
        <f t="shared" si="33"/>
        <v>1</v>
      </c>
      <c r="T297" s="171"/>
      <c r="U297" s="29"/>
      <c r="AX297" s="24"/>
    </row>
    <row r="298" spans="1:50" ht="40.5" customHeight="1">
      <c r="A298" s="254" t="s">
        <v>28</v>
      </c>
      <c r="B298" s="456" t="s">
        <v>197</v>
      </c>
      <c r="C298" s="461" t="s">
        <v>837</v>
      </c>
      <c r="D298" s="872" t="s">
        <v>1894</v>
      </c>
      <c r="E298" s="15"/>
      <c r="F298" s="906" t="s">
        <v>126</v>
      </c>
      <c r="G298" s="907">
        <v>76</v>
      </c>
      <c r="H298" s="27">
        <v>9.27</v>
      </c>
      <c r="I298" s="27">
        <v>2.6206</v>
      </c>
      <c r="J298" s="27">
        <v>11.890599999999999</v>
      </c>
      <c r="K298" s="1091">
        <f t="shared" si="34"/>
        <v>903.68560000000002</v>
      </c>
      <c r="L298" s="184">
        <f t="shared" si="35"/>
        <v>2.1173776911379916E-4</v>
      </c>
      <c r="M298" s="184">
        <f t="shared" si="38"/>
        <v>0.98624320757225115</v>
      </c>
      <c r="N298" s="1009" t="str">
        <f t="shared" si="36"/>
        <v>C</v>
      </c>
      <c r="O298" s="1011" t="str">
        <f t="shared" si="40"/>
        <v>-</v>
      </c>
      <c r="P298" s="1011">
        <f t="shared" si="41"/>
        <v>0.98624320757225115</v>
      </c>
      <c r="Q298" s="171">
        <f t="shared" si="37"/>
        <v>1</v>
      </c>
      <c r="R298" s="171">
        <f>SUMIF(ORÇAMENTO!$B$6:$B$654,'CURVA ABC'!B298,ORÇAMENTO!$M$6:$M$654)</f>
        <v>903.68560000000002</v>
      </c>
      <c r="S298" s="171" t="b">
        <f t="shared" si="33"/>
        <v>1</v>
      </c>
      <c r="T298" s="171"/>
      <c r="U298" s="29"/>
      <c r="AX298" s="24"/>
    </row>
    <row r="299" spans="1:50" ht="40.5" customHeight="1">
      <c r="A299" s="254" t="s">
        <v>28</v>
      </c>
      <c r="B299" s="456" t="s">
        <v>153</v>
      </c>
      <c r="C299" s="461" t="s">
        <v>837</v>
      </c>
      <c r="D299" s="872" t="s">
        <v>1443</v>
      </c>
      <c r="E299" s="15"/>
      <c r="F299" s="906" t="s">
        <v>126</v>
      </c>
      <c r="G299" s="907">
        <v>2</v>
      </c>
      <c r="H299" s="27">
        <v>349.26</v>
      </c>
      <c r="I299" s="27">
        <v>98.735799999999998</v>
      </c>
      <c r="J299" s="27">
        <v>447.99579999999997</v>
      </c>
      <c r="K299" s="1091">
        <f t="shared" si="34"/>
        <v>895.99159999999995</v>
      </c>
      <c r="L299" s="184">
        <f t="shared" si="35"/>
        <v>2.0993502887365194E-4</v>
      </c>
      <c r="M299" s="184">
        <f t="shared" si="38"/>
        <v>0.98645314260112482</v>
      </c>
      <c r="N299" s="1009" t="str">
        <f t="shared" si="36"/>
        <v>C</v>
      </c>
      <c r="O299" s="1011" t="str">
        <f t="shared" si="40"/>
        <v>-</v>
      </c>
      <c r="P299" s="1011">
        <f t="shared" si="41"/>
        <v>0.98645314260112482</v>
      </c>
      <c r="Q299" s="171">
        <f t="shared" si="37"/>
        <v>1</v>
      </c>
      <c r="R299" s="171">
        <f>SUMIF(ORÇAMENTO!$B$6:$B$654,'CURVA ABC'!B299,ORÇAMENTO!$M$6:$M$654)</f>
        <v>895.99159999999995</v>
      </c>
      <c r="S299" s="171" t="b">
        <f t="shared" si="33"/>
        <v>1</v>
      </c>
      <c r="T299" s="171"/>
      <c r="U299" s="29"/>
      <c r="AX299" s="24"/>
    </row>
    <row r="300" spans="1:50" ht="40.5" customHeight="1">
      <c r="A300" s="254" t="s">
        <v>28</v>
      </c>
      <c r="B300" s="456" t="s">
        <v>194</v>
      </c>
      <c r="C300" s="461" t="s">
        <v>837</v>
      </c>
      <c r="D300" s="872" t="s">
        <v>1892</v>
      </c>
      <c r="E300" s="15"/>
      <c r="F300" s="906" t="s">
        <v>126</v>
      </c>
      <c r="G300" s="907">
        <v>80</v>
      </c>
      <c r="H300" s="27">
        <v>8.7100000000000009</v>
      </c>
      <c r="I300" s="27">
        <v>2.4622999999999999</v>
      </c>
      <c r="J300" s="27">
        <v>11.1723</v>
      </c>
      <c r="K300" s="1091">
        <f t="shared" si="34"/>
        <v>893.78399999999999</v>
      </c>
      <c r="L300" s="184">
        <f t="shared" si="35"/>
        <v>2.0941777785283717E-4</v>
      </c>
      <c r="M300" s="184">
        <f t="shared" si="38"/>
        <v>0.9866625603789777</v>
      </c>
      <c r="N300" s="1009" t="str">
        <f t="shared" si="36"/>
        <v>C</v>
      </c>
      <c r="O300" s="1011" t="str">
        <f t="shared" si="40"/>
        <v>-</v>
      </c>
      <c r="P300" s="1011">
        <f t="shared" si="41"/>
        <v>0.9866625603789777</v>
      </c>
      <c r="Q300" s="171">
        <f t="shared" si="37"/>
        <v>1</v>
      </c>
      <c r="R300" s="171">
        <f>SUMIF(ORÇAMENTO!$B$6:$B$654,'CURVA ABC'!B300,ORÇAMENTO!$M$6:$M$654)</f>
        <v>893.78399999999999</v>
      </c>
      <c r="S300" s="171" t="b">
        <f t="shared" si="33"/>
        <v>1</v>
      </c>
      <c r="T300" s="171"/>
      <c r="U300" s="29"/>
      <c r="AX300" s="24"/>
    </row>
    <row r="301" spans="1:50" ht="40.5" customHeight="1">
      <c r="A301" s="254" t="s">
        <v>28</v>
      </c>
      <c r="B301" s="456">
        <v>91939</v>
      </c>
      <c r="C301" s="461" t="s">
        <v>131</v>
      </c>
      <c r="D301" s="872" t="s">
        <v>1141</v>
      </c>
      <c r="E301" s="15"/>
      <c r="F301" s="906" t="s">
        <v>54</v>
      </c>
      <c r="G301" s="907">
        <v>35</v>
      </c>
      <c r="H301" s="27">
        <v>19.579999999999998</v>
      </c>
      <c r="I301" s="27">
        <v>5.5353000000000003</v>
      </c>
      <c r="J301" s="27">
        <v>25.115300000000001</v>
      </c>
      <c r="K301" s="1091">
        <f t="shared" si="34"/>
        <v>879.03549999999996</v>
      </c>
      <c r="L301" s="184">
        <f t="shared" si="35"/>
        <v>2.0596213521808138E-4</v>
      </c>
      <c r="M301" s="184">
        <f t="shared" si="38"/>
        <v>0.98686852251419577</v>
      </c>
      <c r="N301" s="1009" t="str">
        <f t="shared" si="36"/>
        <v>C</v>
      </c>
      <c r="O301" s="1011" t="str">
        <f t="shared" si="40"/>
        <v>-</v>
      </c>
      <c r="P301" s="1011">
        <f t="shared" si="41"/>
        <v>0.98686852251419577</v>
      </c>
      <c r="Q301" s="171">
        <f t="shared" si="37"/>
        <v>1</v>
      </c>
      <c r="R301" s="171">
        <f>SUMIF(ORÇAMENTO!$B$6:$B$654,'CURVA ABC'!B301,ORÇAMENTO!$M$6:$M$654)</f>
        <v>879.03549999999996</v>
      </c>
      <c r="S301" s="171" t="b">
        <f t="shared" si="33"/>
        <v>1</v>
      </c>
      <c r="T301" s="171"/>
      <c r="U301" s="29"/>
      <c r="AX301" s="24"/>
    </row>
    <row r="302" spans="1:50" ht="40.5" customHeight="1">
      <c r="A302" s="254" t="s">
        <v>28</v>
      </c>
      <c r="B302" s="456" t="s">
        <v>264</v>
      </c>
      <c r="C302" s="461" t="s">
        <v>837</v>
      </c>
      <c r="D302" s="872" t="s">
        <v>2679</v>
      </c>
      <c r="E302" s="15"/>
      <c r="F302" s="906" t="s">
        <v>55</v>
      </c>
      <c r="G302" s="907">
        <v>42</v>
      </c>
      <c r="H302" s="27">
        <v>16.149999999999999</v>
      </c>
      <c r="I302" s="27">
        <v>4.5655999999999999</v>
      </c>
      <c r="J302" s="27">
        <v>20.715599999999998</v>
      </c>
      <c r="K302" s="1091">
        <f t="shared" si="34"/>
        <v>870.05520000000001</v>
      </c>
      <c r="L302" s="184">
        <f t="shared" si="35"/>
        <v>2.0385800886266238E-4</v>
      </c>
      <c r="M302" s="184">
        <f t="shared" si="38"/>
        <v>0.98707238052305846</v>
      </c>
      <c r="N302" s="1009" t="str">
        <f t="shared" si="36"/>
        <v>C</v>
      </c>
      <c r="O302" s="1011" t="str">
        <f t="shared" si="40"/>
        <v>-</v>
      </c>
      <c r="P302" s="1011">
        <f t="shared" si="41"/>
        <v>0.98707238052305846</v>
      </c>
      <c r="Q302" s="171">
        <f t="shared" si="37"/>
        <v>1</v>
      </c>
      <c r="R302" s="171">
        <f>SUMIF(ORÇAMENTO!$B$6:$B$654,'CURVA ABC'!B302,ORÇAMENTO!$M$6:$M$654)</f>
        <v>870.05520000000001</v>
      </c>
      <c r="S302" s="171" t="b">
        <f t="shared" si="33"/>
        <v>1</v>
      </c>
      <c r="T302" s="171"/>
      <c r="U302" s="29"/>
      <c r="AX302" s="24"/>
    </row>
    <row r="303" spans="1:50" ht="40.5" customHeight="1">
      <c r="A303" s="254" t="s">
        <v>28</v>
      </c>
      <c r="B303" s="456" t="s">
        <v>184</v>
      </c>
      <c r="C303" s="461" t="s">
        <v>837</v>
      </c>
      <c r="D303" s="872" t="s">
        <v>1608</v>
      </c>
      <c r="E303" s="15"/>
      <c r="F303" s="906" t="s">
        <v>126</v>
      </c>
      <c r="G303" s="907">
        <v>2</v>
      </c>
      <c r="H303" s="27">
        <v>333.74</v>
      </c>
      <c r="I303" s="27">
        <v>94.348299999999995</v>
      </c>
      <c r="J303" s="27">
        <v>428.0883</v>
      </c>
      <c r="K303" s="1091">
        <f t="shared" si="34"/>
        <v>856.17660000000001</v>
      </c>
      <c r="L303" s="184">
        <f t="shared" si="35"/>
        <v>2.0060618787268227E-4</v>
      </c>
      <c r="M303" s="184">
        <f t="shared" si="38"/>
        <v>0.98727298671093111</v>
      </c>
      <c r="N303" s="1009" t="str">
        <f t="shared" si="36"/>
        <v>C</v>
      </c>
      <c r="O303" s="1011" t="str">
        <f t="shared" si="40"/>
        <v>-</v>
      </c>
      <c r="P303" s="1011">
        <f t="shared" si="41"/>
        <v>0.98727298671093111</v>
      </c>
      <c r="Q303" s="171">
        <f t="shared" si="37"/>
        <v>1</v>
      </c>
      <c r="R303" s="171">
        <f>SUMIF(ORÇAMENTO!$B$6:$B$654,'CURVA ABC'!B303,ORÇAMENTO!$M$6:$M$654)</f>
        <v>856.17660000000001</v>
      </c>
      <c r="S303" s="171" t="b">
        <f t="shared" si="33"/>
        <v>1</v>
      </c>
      <c r="T303" s="171"/>
      <c r="U303" s="29"/>
      <c r="AX303" s="24"/>
    </row>
    <row r="304" spans="1:50" ht="40.5" customHeight="1">
      <c r="A304" s="254" t="s">
        <v>29</v>
      </c>
      <c r="B304" s="197" t="s">
        <v>834</v>
      </c>
      <c r="C304" s="461" t="s">
        <v>837</v>
      </c>
      <c r="D304" s="872" t="s">
        <v>1293</v>
      </c>
      <c r="E304" s="15"/>
      <c r="F304" s="906" t="s">
        <v>57</v>
      </c>
      <c r="G304" s="907">
        <v>7</v>
      </c>
      <c r="H304" s="27">
        <v>94.1</v>
      </c>
      <c r="I304" s="27">
        <v>26.6021</v>
      </c>
      <c r="J304" s="27">
        <v>120.7021</v>
      </c>
      <c r="K304" s="1091">
        <f t="shared" si="34"/>
        <v>844.91470000000004</v>
      </c>
      <c r="L304" s="184">
        <f t="shared" si="35"/>
        <v>1.9796747194981848E-4</v>
      </c>
      <c r="M304" s="184">
        <f t="shared" si="38"/>
        <v>0.98747095418288089</v>
      </c>
      <c r="N304" s="1009" t="str">
        <f t="shared" si="36"/>
        <v>C</v>
      </c>
      <c r="O304" s="1011" t="str">
        <f t="shared" si="40"/>
        <v>-</v>
      </c>
      <c r="P304" s="1011">
        <f t="shared" si="41"/>
        <v>0.98747095418288089</v>
      </c>
      <c r="Q304" s="171">
        <f t="shared" si="37"/>
        <v>1</v>
      </c>
      <c r="R304" s="171">
        <f>SUMIF(ORÇAMENTO!$B$6:$B$654,'CURVA ABC'!B304,ORÇAMENTO!$M$6:$M$654)</f>
        <v>844.91470000000004</v>
      </c>
      <c r="S304" s="171" t="b">
        <f t="shared" si="33"/>
        <v>1</v>
      </c>
      <c r="T304" s="171"/>
      <c r="U304" s="29"/>
      <c r="AX304" s="24"/>
    </row>
    <row r="305" spans="1:50" ht="40.5" customHeight="1">
      <c r="A305" s="254" t="s">
        <v>28</v>
      </c>
      <c r="B305" s="456">
        <v>91893</v>
      </c>
      <c r="C305" s="461" t="s">
        <v>131</v>
      </c>
      <c r="D305" s="872" t="s">
        <v>1125</v>
      </c>
      <c r="E305" s="15"/>
      <c r="F305" s="906" t="s">
        <v>54</v>
      </c>
      <c r="G305" s="907">
        <v>65</v>
      </c>
      <c r="H305" s="27">
        <v>9.98</v>
      </c>
      <c r="I305" s="27">
        <v>2.8212999999999999</v>
      </c>
      <c r="J305" s="27">
        <v>12.801299999999999</v>
      </c>
      <c r="K305" s="1091">
        <f t="shared" si="34"/>
        <v>832.08450000000005</v>
      </c>
      <c r="L305" s="184">
        <f t="shared" si="35"/>
        <v>1.9496129599074172E-4</v>
      </c>
      <c r="M305" s="184">
        <f t="shared" si="38"/>
        <v>0.98766591547887161</v>
      </c>
      <c r="N305" s="1009" t="str">
        <f t="shared" si="36"/>
        <v>C</v>
      </c>
      <c r="O305" s="1011" t="str">
        <f t="shared" si="40"/>
        <v>-</v>
      </c>
      <c r="P305" s="1011">
        <f t="shared" si="41"/>
        <v>0.98766591547887161</v>
      </c>
      <c r="Q305" s="171">
        <f t="shared" si="37"/>
        <v>1</v>
      </c>
      <c r="R305" s="171">
        <f>SUMIF(ORÇAMENTO!$B$6:$B$654,'CURVA ABC'!B305,ORÇAMENTO!$M$6:$M$654)</f>
        <v>832.08450000000005</v>
      </c>
      <c r="S305" s="171" t="b">
        <f t="shared" si="33"/>
        <v>1</v>
      </c>
      <c r="T305" s="171"/>
      <c r="U305" s="29"/>
      <c r="AX305" s="24"/>
    </row>
    <row r="306" spans="1:50" ht="40.5" customHeight="1">
      <c r="A306" s="254" t="s">
        <v>28</v>
      </c>
      <c r="B306" s="456" t="s">
        <v>2131</v>
      </c>
      <c r="C306" s="461" t="s">
        <v>837</v>
      </c>
      <c r="D306" s="872" t="s">
        <v>2133</v>
      </c>
      <c r="E306" s="15"/>
      <c r="F306" s="906" t="s">
        <v>126</v>
      </c>
      <c r="G306" s="907">
        <v>2</v>
      </c>
      <c r="H306" s="27">
        <v>310.33999999999997</v>
      </c>
      <c r="I306" s="27">
        <v>87.733099999999993</v>
      </c>
      <c r="J306" s="27">
        <v>398.07310000000001</v>
      </c>
      <c r="K306" s="1091">
        <f t="shared" si="34"/>
        <v>796.14620000000002</v>
      </c>
      <c r="L306" s="184">
        <f t="shared" si="35"/>
        <v>1.8654078395896601E-4</v>
      </c>
      <c r="M306" s="184">
        <f t="shared" si="38"/>
        <v>0.98785245626283058</v>
      </c>
      <c r="N306" s="1009" t="str">
        <f t="shared" si="36"/>
        <v>C</v>
      </c>
      <c r="O306" s="1011" t="str">
        <f t="shared" si="40"/>
        <v>-</v>
      </c>
      <c r="P306" s="1011">
        <f t="shared" si="41"/>
        <v>0.98785245626283058</v>
      </c>
      <c r="Q306" s="171">
        <f t="shared" si="37"/>
        <v>1</v>
      </c>
      <c r="R306" s="171">
        <f>SUMIF(ORÇAMENTO!$B$6:$B$654,'CURVA ABC'!B306,ORÇAMENTO!$M$6:$M$654)</f>
        <v>796.14620000000002</v>
      </c>
      <c r="S306" s="171" t="b">
        <f t="shared" si="33"/>
        <v>1</v>
      </c>
      <c r="T306" s="171"/>
      <c r="U306" s="29"/>
      <c r="AX306" s="24"/>
    </row>
    <row r="307" spans="1:50" ht="40.5" customHeight="1">
      <c r="A307" s="254" t="s">
        <v>28</v>
      </c>
      <c r="B307" s="456" t="s">
        <v>458</v>
      </c>
      <c r="C307" s="461" t="s">
        <v>837</v>
      </c>
      <c r="D307" s="872" t="s">
        <v>821</v>
      </c>
      <c r="E307" s="15"/>
      <c r="F307" s="906" t="s">
        <v>126</v>
      </c>
      <c r="G307" s="907">
        <v>2</v>
      </c>
      <c r="H307" s="27">
        <v>308.13</v>
      </c>
      <c r="I307" s="27">
        <v>87.108400000000003</v>
      </c>
      <c r="J307" s="27">
        <v>395.23840000000001</v>
      </c>
      <c r="K307" s="1091">
        <f t="shared" si="34"/>
        <v>790.47680000000003</v>
      </c>
      <c r="L307" s="184">
        <f t="shared" si="35"/>
        <v>1.8521241698242708E-4</v>
      </c>
      <c r="M307" s="184">
        <f t="shared" si="38"/>
        <v>0.98803766867981302</v>
      </c>
      <c r="N307" s="1009" t="str">
        <f t="shared" si="36"/>
        <v>C</v>
      </c>
      <c r="O307" s="1011" t="str">
        <f t="shared" si="40"/>
        <v>-</v>
      </c>
      <c r="P307" s="1011">
        <f t="shared" si="41"/>
        <v>0.98803766867981302</v>
      </c>
      <c r="Q307" s="171">
        <f t="shared" si="37"/>
        <v>1</v>
      </c>
      <c r="R307" s="171">
        <f>SUMIF(ORÇAMENTO!$B$6:$B$654,'CURVA ABC'!B307,ORÇAMENTO!$M$6:$M$654)</f>
        <v>790.47680000000003</v>
      </c>
      <c r="S307" s="171" t="b">
        <f t="shared" si="33"/>
        <v>1</v>
      </c>
      <c r="T307" s="171"/>
      <c r="U307" s="29"/>
      <c r="AX307" s="24"/>
    </row>
    <row r="308" spans="1:50" ht="40.5" customHeight="1">
      <c r="A308" s="254" t="s">
        <v>28</v>
      </c>
      <c r="B308" s="456" t="s">
        <v>147</v>
      </c>
      <c r="C308" s="461" t="s">
        <v>837</v>
      </c>
      <c r="D308" s="872" t="s">
        <v>288</v>
      </c>
      <c r="E308" s="15"/>
      <c r="F308" s="906" t="s">
        <v>57</v>
      </c>
      <c r="G308" s="907">
        <v>8.4375</v>
      </c>
      <c r="H308" s="27">
        <v>73</v>
      </c>
      <c r="I308" s="27">
        <v>20.6371</v>
      </c>
      <c r="J308" s="27">
        <v>93.637100000000004</v>
      </c>
      <c r="K308" s="1091">
        <f t="shared" si="34"/>
        <v>790.06299999999999</v>
      </c>
      <c r="L308" s="184">
        <f t="shared" si="35"/>
        <v>1.8511546170410983E-4</v>
      </c>
      <c r="M308" s="184">
        <f t="shared" si="38"/>
        <v>0.9882227841415171</v>
      </c>
      <c r="N308" s="1009" t="str">
        <f t="shared" si="36"/>
        <v>C</v>
      </c>
      <c r="O308" s="1011" t="str">
        <f t="shared" si="40"/>
        <v>-</v>
      </c>
      <c r="P308" s="1011">
        <f t="shared" si="41"/>
        <v>0.9882227841415171</v>
      </c>
      <c r="Q308" s="171">
        <f t="shared" si="37"/>
        <v>1</v>
      </c>
      <c r="R308" s="171">
        <f>SUMIF(ORÇAMENTO!$B$6:$B$654,'CURVA ABC'!B308,ORÇAMENTO!$M$6:$M$654)</f>
        <v>790.06299999999999</v>
      </c>
      <c r="S308" s="171" t="b">
        <f t="shared" si="33"/>
        <v>1</v>
      </c>
      <c r="T308" s="171"/>
      <c r="U308" s="29"/>
      <c r="AX308" s="24"/>
    </row>
    <row r="309" spans="1:50" ht="40.5" customHeight="1">
      <c r="A309" s="254" t="s">
        <v>28</v>
      </c>
      <c r="B309" s="456" t="s">
        <v>457</v>
      </c>
      <c r="C309" s="461" t="s">
        <v>837</v>
      </c>
      <c r="D309" s="872" t="s">
        <v>1388</v>
      </c>
      <c r="E309" s="15"/>
      <c r="F309" s="906" t="s">
        <v>126</v>
      </c>
      <c r="G309" s="907">
        <v>40</v>
      </c>
      <c r="H309" s="27">
        <v>15.27</v>
      </c>
      <c r="I309" s="27">
        <v>4.3167999999999997</v>
      </c>
      <c r="J309" s="27">
        <v>19.5868</v>
      </c>
      <c r="K309" s="1091">
        <f t="shared" si="34"/>
        <v>783.47199999999998</v>
      </c>
      <c r="L309" s="184">
        <f t="shared" si="35"/>
        <v>1.8357115953062265E-4</v>
      </c>
      <c r="M309" s="184">
        <f t="shared" si="38"/>
        <v>0.9884063553010477</v>
      </c>
      <c r="N309" s="1009" t="str">
        <f t="shared" si="36"/>
        <v>C</v>
      </c>
      <c r="O309" s="1011" t="str">
        <f t="shared" si="40"/>
        <v>-</v>
      </c>
      <c r="P309" s="1011">
        <f t="shared" si="41"/>
        <v>0.9884063553010477</v>
      </c>
      <c r="Q309" s="171">
        <f t="shared" si="37"/>
        <v>1</v>
      </c>
      <c r="R309" s="171">
        <f>SUMIF(ORÇAMENTO!$B$6:$B$654,'CURVA ABC'!B309,ORÇAMENTO!$M$6:$M$654)</f>
        <v>783.47199999999998</v>
      </c>
      <c r="S309" s="171" t="b">
        <f t="shared" si="33"/>
        <v>1</v>
      </c>
      <c r="T309" s="171"/>
      <c r="U309" s="29"/>
      <c r="AX309" s="24"/>
    </row>
    <row r="310" spans="1:50" ht="40.5" customHeight="1">
      <c r="A310" s="254" t="s">
        <v>28</v>
      </c>
      <c r="B310" s="456" t="s">
        <v>150</v>
      </c>
      <c r="C310" s="461" t="s">
        <v>837</v>
      </c>
      <c r="D310" s="872" t="s">
        <v>1307</v>
      </c>
      <c r="E310" s="15"/>
      <c r="F310" s="906" t="s">
        <v>57</v>
      </c>
      <c r="G310" s="907">
        <v>2.16</v>
      </c>
      <c r="H310" s="27">
        <v>279.87</v>
      </c>
      <c r="I310" s="27">
        <v>79.119200000000006</v>
      </c>
      <c r="J310" s="27">
        <v>358.98919999999998</v>
      </c>
      <c r="K310" s="1091">
        <f t="shared" si="34"/>
        <v>775.41669999999999</v>
      </c>
      <c r="L310" s="184">
        <f t="shared" si="35"/>
        <v>1.816837650080781E-4</v>
      </c>
      <c r="M310" s="184">
        <f t="shared" si="38"/>
        <v>0.98858803906605575</v>
      </c>
      <c r="N310" s="1009" t="str">
        <f t="shared" si="36"/>
        <v>C</v>
      </c>
      <c r="O310" s="1011" t="str">
        <f t="shared" si="40"/>
        <v>-</v>
      </c>
      <c r="P310" s="1011">
        <f t="shared" si="41"/>
        <v>0.98858803906605575</v>
      </c>
      <c r="Q310" s="171">
        <f t="shared" si="37"/>
        <v>1</v>
      </c>
      <c r="R310" s="171">
        <f>SUMIF(ORÇAMENTO!$B$6:$B$654,'CURVA ABC'!B310,ORÇAMENTO!$M$6:$M$654)</f>
        <v>775.41669999999999</v>
      </c>
      <c r="S310" s="171" t="b">
        <f t="shared" si="33"/>
        <v>1</v>
      </c>
      <c r="T310" s="171"/>
      <c r="U310" s="29"/>
      <c r="AX310" s="24"/>
    </row>
    <row r="311" spans="1:50" ht="40.5" customHeight="1">
      <c r="A311" s="254" t="s">
        <v>28</v>
      </c>
      <c r="B311" s="456" t="s">
        <v>169</v>
      </c>
      <c r="C311" s="461" t="s">
        <v>837</v>
      </c>
      <c r="D311" s="872" t="s">
        <v>1320</v>
      </c>
      <c r="E311" s="15"/>
      <c r="F311" s="906" t="s">
        <v>126</v>
      </c>
      <c r="G311" s="907">
        <v>18</v>
      </c>
      <c r="H311" s="27">
        <v>33.5</v>
      </c>
      <c r="I311" s="27">
        <v>9.4704999999999995</v>
      </c>
      <c r="J311" s="27">
        <v>42.970500000000001</v>
      </c>
      <c r="K311" s="1091">
        <f t="shared" si="34"/>
        <v>773.46900000000005</v>
      </c>
      <c r="L311" s="184">
        <f t="shared" si="35"/>
        <v>1.8122740977468397E-4</v>
      </c>
      <c r="M311" s="184">
        <f t="shared" si="38"/>
        <v>0.98876926647583041</v>
      </c>
      <c r="N311" s="1009" t="str">
        <f t="shared" si="36"/>
        <v>C</v>
      </c>
      <c r="O311" s="1011" t="str">
        <f t="shared" si="40"/>
        <v>-</v>
      </c>
      <c r="P311" s="1011">
        <f t="shared" si="41"/>
        <v>0.98876926647583041</v>
      </c>
      <c r="Q311" s="171">
        <f t="shared" si="37"/>
        <v>1</v>
      </c>
      <c r="R311" s="171">
        <f>SUMIF(ORÇAMENTO!$B$6:$B$654,'CURVA ABC'!B311,ORÇAMENTO!$M$6:$M$654)</f>
        <v>773.46900000000005</v>
      </c>
      <c r="S311" s="171" t="b">
        <f t="shared" si="33"/>
        <v>1</v>
      </c>
      <c r="T311" s="171"/>
      <c r="U311" s="29"/>
      <c r="AX311" s="24"/>
    </row>
    <row r="312" spans="1:50" ht="40.5" customHeight="1">
      <c r="A312" s="254" t="s">
        <v>28</v>
      </c>
      <c r="B312" s="456">
        <v>92778</v>
      </c>
      <c r="C312" s="461" t="s">
        <v>131</v>
      </c>
      <c r="D312" s="872" t="s">
        <v>1096</v>
      </c>
      <c r="E312" s="15"/>
      <c r="F312" s="906" t="s">
        <v>55</v>
      </c>
      <c r="G312" s="907">
        <v>76</v>
      </c>
      <c r="H312" s="27">
        <v>7.89</v>
      </c>
      <c r="I312" s="27">
        <v>2.2305000000000001</v>
      </c>
      <c r="J312" s="27">
        <v>10.1205</v>
      </c>
      <c r="K312" s="1091">
        <f t="shared" si="34"/>
        <v>769.15800000000002</v>
      </c>
      <c r="L312" s="184">
        <f t="shared" si="35"/>
        <v>1.8021732228114682E-4</v>
      </c>
      <c r="M312" s="184">
        <f t="shared" si="38"/>
        <v>0.98894948379811154</v>
      </c>
      <c r="N312" s="1009" t="str">
        <f t="shared" si="36"/>
        <v>C</v>
      </c>
      <c r="O312" s="1011" t="str">
        <f t="shared" si="40"/>
        <v>-</v>
      </c>
      <c r="P312" s="1011">
        <f t="shared" si="41"/>
        <v>0.98894948379811154</v>
      </c>
      <c r="Q312" s="171">
        <f t="shared" si="37"/>
        <v>1</v>
      </c>
      <c r="R312" s="171">
        <f>SUMIF(ORÇAMENTO!$B$6:$B$654,'CURVA ABC'!B312,ORÇAMENTO!$M$6:$M$654)</f>
        <v>769.15800000000002</v>
      </c>
      <c r="S312" s="171" t="b">
        <f t="shared" si="33"/>
        <v>1</v>
      </c>
      <c r="T312" s="171"/>
      <c r="U312" s="29"/>
      <c r="AX312" s="24"/>
    </row>
    <row r="313" spans="1:50" ht="40.5" customHeight="1">
      <c r="A313" s="254" t="s">
        <v>28</v>
      </c>
      <c r="B313" s="456" t="s">
        <v>450</v>
      </c>
      <c r="C313" s="461" t="s">
        <v>837</v>
      </c>
      <c r="D313" s="872" t="s">
        <v>442</v>
      </c>
      <c r="E313" s="15"/>
      <c r="F313" s="906" t="s">
        <v>126</v>
      </c>
      <c r="G313" s="907">
        <v>6</v>
      </c>
      <c r="H313" s="27">
        <v>96.12</v>
      </c>
      <c r="I313" s="27">
        <v>27.173100000000002</v>
      </c>
      <c r="J313" s="27">
        <v>123.2931</v>
      </c>
      <c r="K313" s="1091">
        <f t="shared" si="34"/>
        <v>739.7586</v>
      </c>
      <c r="L313" s="184">
        <f t="shared" si="35"/>
        <v>1.7332890514881207E-4</v>
      </c>
      <c r="M313" s="184">
        <f t="shared" si="38"/>
        <v>0.9891228127032603</v>
      </c>
      <c r="N313" s="1009" t="str">
        <f t="shared" si="36"/>
        <v>C</v>
      </c>
      <c r="O313" s="1011" t="str">
        <f t="shared" si="40"/>
        <v>-</v>
      </c>
      <c r="P313" s="1011">
        <f t="shared" si="41"/>
        <v>0.9891228127032603</v>
      </c>
      <c r="Q313" s="171">
        <f t="shared" si="37"/>
        <v>1</v>
      </c>
      <c r="R313" s="171">
        <f>SUMIF(ORÇAMENTO!$B$6:$B$654,'CURVA ABC'!B313,ORÇAMENTO!$M$6:$M$654)</f>
        <v>739.7586</v>
      </c>
      <c r="S313" s="171" t="b">
        <f t="shared" si="33"/>
        <v>1</v>
      </c>
      <c r="T313" s="171"/>
      <c r="U313" s="29"/>
      <c r="AX313" s="24"/>
    </row>
    <row r="314" spans="1:50" ht="40.5" customHeight="1">
      <c r="A314" s="254" t="s">
        <v>28</v>
      </c>
      <c r="B314" s="456" t="s">
        <v>1258</v>
      </c>
      <c r="C314" s="461" t="s">
        <v>131</v>
      </c>
      <c r="D314" s="872" t="s">
        <v>1259</v>
      </c>
      <c r="E314" s="15"/>
      <c r="F314" s="906" t="s">
        <v>57</v>
      </c>
      <c r="G314" s="907">
        <v>29.147499999999997</v>
      </c>
      <c r="H314" s="27">
        <v>19.62</v>
      </c>
      <c r="I314" s="27">
        <v>5.5465999999999998</v>
      </c>
      <c r="J314" s="27">
        <v>25.166599999999999</v>
      </c>
      <c r="K314" s="1091">
        <f t="shared" si="34"/>
        <v>733.54349999999999</v>
      </c>
      <c r="L314" s="184">
        <f t="shared" si="35"/>
        <v>1.7187267810611138E-4</v>
      </c>
      <c r="M314" s="184">
        <f t="shared" si="38"/>
        <v>0.98929468538136645</v>
      </c>
      <c r="N314" s="1009" t="str">
        <f t="shared" si="36"/>
        <v>C</v>
      </c>
      <c r="O314" s="1011" t="str">
        <f t="shared" si="40"/>
        <v>-</v>
      </c>
      <c r="P314" s="1011">
        <f t="shared" si="41"/>
        <v>0.98929468538136645</v>
      </c>
      <c r="Q314" s="171">
        <f t="shared" si="37"/>
        <v>1</v>
      </c>
      <c r="R314" s="171">
        <f>SUMIF(ORÇAMENTO!$B$6:$B$654,'CURVA ABC'!B314,ORÇAMENTO!$M$6:$M$654)</f>
        <v>733.54349999999999</v>
      </c>
      <c r="S314" s="171" t="b">
        <f t="shared" si="33"/>
        <v>1</v>
      </c>
      <c r="T314" s="171"/>
      <c r="U314" s="29"/>
      <c r="AX314" s="24"/>
    </row>
    <row r="315" spans="1:50" ht="40.5" customHeight="1">
      <c r="A315" s="254" t="s">
        <v>28</v>
      </c>
      <c r="B315" s="456">
        <v>72285</v>
      </c>
      <c r="C315" s="461" t="s">
        <v>131</v>
      </c>
      <c r="D315" s="872" t="s">
        <v>76</v>
      </c>
      <c r="E315" s="15"/>
      <c r="F315" s="906" t="s">
        <v>54</v>
      </c>
      <c r="G315" s="907">
        <v>8</v>
      </c>
      <c r="H315" s="27">
        <v>69.849999999999994</v>
      </c>
      <c r="I315" s="27">
        <v>19.746600000000001</v>
      </c>
      <c r="J315" s="27">
        <v>89.596599999999995</v>
      </c>
      <c r="K315" s="1091">
        <f t="shared" si="34"/>
        <v>716.77279999999996</v>
      </c>
      <c r="L315" s="184">
        <f t="shared" si="35"/>
        <v>1.6794322453898939E-4</v>
      </c>
      <c r="M315" s="184">
        <f t="shared" si="38"/>
        <v>0.98946262860590539</v>
      </c>
      <c r="N315" s="1009" t="str">
        <f t="shared" si="36"/>
        <v>C</v>
      </c>
      <c r="O315" s="1011" t="str">
        <f t="shared" si="40"/>
        <v>-</v>
      </c>
      <c r="P315" s="1011">
        <f t="shared" si="41"/>
        <v>0.98946262860590539</v>
      </c>
      <c r="Q315" s="171">
        <f t="shared" si="37"/>
        <v>1</v>
      </c>
      <c r="R315" s="171">
        <f>SUMIF(ORÇAMENTO!$B$6:$B$654,'CURVA ABC'!B315,ORÇAMENTO!$M$6:$M$654)</f>
        <v>716.77279999999996</v>
      </c>
      <c r="S315" s="171" t="b">
        <f t="shared" si="33"/>
        <v>1</v>
      </c>
      <c r="T315" s="171"/>
      <c r="U315" s="29"/>
      <c r="AX315" s="24"/>
    </row>
    <row r="316" spans="1:50" ht="40.5" customHeight="1">
      <c r="A316" s="254" t="s">
        <v>28</v>
      </c>
      <c r="B316" s="456" t="s">
        <v>667</v>
      </c>
      <c r="C316" s="461" t="s">
        <v>837</v>
      </c>
      <c r="D316" s="872" t="s">
        <v>1403</v>
      </c>
      <c r="E316" s="15"/>
      <c r="F316" s="906" t="s">
        <v>53</v>
      </c>
      <c r="G316" s="907">
        <v>4</v>
      </c>
      <c r="H316" s="27">
        <v>139.53</v>
      </c>
      <c r="I316" s="27">
        <v>39.445099999999996</v>
      </c>
      <c r="J316" s="27">
        <v>178.9751</v>
      </c>
      <c r="K316" s="1091">
        <f t="shared" si="34"/>
        <v>715.90039999999999</v>
      </c>
      <c r="L316" s="184">
        <f t="shared" si="35"/>
        <v>1.6773881713250325E-4</v>
      </c>
      <c r="M316" s="184">
        <f t="shared" si="38"/>
        <v>0.98963036742303789</v>
      </c>
      <c r="N316" s="1009" t="str">
        <f t="shared" si="36"/>
        <v>C</v>
      </c>
      <c r="O316" s="1011" t="str">
        <f t="shared" si="40"/>
        <v>-</v>
      </c>
      <c r="P316" s="1011">
        <f t="shared" si="41"/>
        <v>0.98963036742303789</v>
      </c>
      <c r="Q316" s="171">
        <f t="shared" si="37"/>
        <v>1</v>
      </c>
      <c r="R316" s="171">
        <f>SUMIF(ORÇAMENTO!$B$6:$B$654,'CURVA ABC'!B316,ORÇAMENTO!$M$6:$M$654)</f>
        <v>715.90039999999999</v>
      </c>
      <c r="S316" s="171" t="b">
        <f t="shared" si="33"/>
        <v>1</v>
      </c>
      <c r="T316" s="171"/>
      <c r="U316" s="29"/>
      <c r="AX316" s="24"/>
    </row>
    <row r="317" spans="1:50" ht="40.5" customHeight="1">
      <c r="A317" s="254" t="s">
        <v>28</v>
      </c>
      <c r="B317" s="456">
        <v>89449</v>
      </c>
      <c r="C317" s="461" t="s">
        <v>131</v>
      </c>
      <c r="D317" s="872" t="s">
        <v>1178</v>
      </c>
      <c r="E317" s="15"/>
      <c r="F317" s="906" t="s">
        <v>53</v>
      </c>
      <c r="G317" s="907">
        <v>51.77</v>
      </c>
      <c r="H317" s="27">
        <v>10.78</v>
      </c>
      <c r="I317" s="27">
        <v>3.0474999999999999</v>
      </c>
      <c r="J317" s="27">
        <v>13.827500000000001</v>
      </c>
      <c r="K317" s="1091">
        <f t="shared" si="34"/>
        <v>715.84969999999998</v>
      </c>
      <c r="L317" s="184">
        <f t="shared" si="35"/>
        <v>1.6772693788501486E-4</v>
      </c>
      <c r="M317" s="184">
        <f t="shared" si="38"/>
        <v>0.98979809436092292</v>
      </c>
      <c r="N317" s="1009" t="str">
        <f t="shared" si="36"/>
        <v>C</v>
      </c>
      <c r="O317" s="1011" t="str">
        <f t="shared" si="40"/>
        <v>-</v>
      </c>
      <c r="P317" s="1011">
        <f t="shared" si="41"/>
        <v>0.98979809436092292</v>
      </c>
      <c r="Q317" s="171">
        <f t="shared" si="37"/>
        <v>1</v>
      </c>
      <c r="R317" s="171">
        <f>SUMIF(ORÇAMENTO!$B$6:$B$654,'CURVA ABC'!B317,ORÇAMENTO!$M$6:$M$654)</f>
        <v>715.84969999999998</v>
      </c>
      <c r="S317" s="171" t="b">
        <f t="shared" si="33"/>
        <v>1</v>
      </c>
      <c r="T317" s="171"/>
      <c r="U317" s="29"/>
      <c r="AX317" s="24"/>
    </row>
    <row r="318" spans="1:50" ht="40.5" customHeight="1">
      <c r="A318" s="254" t="s">
        <v>28</v>
      </c>
      <c r="B318" s="456" t="s">
        <v>165</v>
      </c>
      <c r="C318" s="461" t="s">
        <v>837</v>
      </c>
      <c r="D318" s="872" t="s">
        <v>2863</v>
      </c>
      <c r="E318" s="15"/>
      <c r="F318" s="906" t="s">
        <v>126</v>
      </c>
      <c r="G318" s="907">
        <v>21</v>
      </c>
      <c r="H318" s="27">
        <v>26.06</v>
      </c>
      <c r="I318" s="27">
        <v>7.3672000000000004</v>
      </c>
      <c r="J318" s="27">
        <v>33.427199999999999</v>
      </c>
      <c r="K318" s="1091">
        <f t="shared" si="34"/>
        <v>701.97119999999995</v>
      </c>
      <c r="L318" s="184">
        <f t="shared" si="35"/>
        <v>1.6447514032550317E-4</v>
      </c>
      <c r="M318" s="184">
        <f t="shared" si="38"/>
        <v>0.98996256950124839</v>
      </c>
      <c r="N318" s="1009" t="str">
        <f t="shared" si="36"/>
        <v>C</v>
      </c>
      <c r="O318" s="1011" t="str">
        <f t="shared" si="40"/>
        <v>-</v>
      </c>
      <c r="P318" s="1011">
        <f t="shared" si="41"/>
        <v>0.98996256950124839</v>
      </c>
      <c r="Q318" s="171">
        <f t="shared" si="37"/>
        <v>1</v>
      </c>
      <c r="R318" s="171">
        <f>SUMIF(ORÇAMENTO!$B$6:$B$654,'CURVA ABC'!B318,ORÇAMENTO!$M$6:$M$654)</f>
        <v>701.97119999999995</v>
      </c>
      <c r="S318" s="171" t="b">
        <f t="shared" si="33"/>
        <v>1</v>
      </c>
      <c r="T318" s="171"/>
      <c r="U318" s="29"/>
      <c r="AX318" s="24"/>
    </row>
    <row r="319" spans="1:50" ht="40.5" customHeight="1">
      <c r="A319" s="254" t="s">
        <v>28</v>
      </c>
      <c r="B319" s="456" t="s">
        <v>283</v>
      </c>
      <c r="C319" s="461" t="s">
        <v>837</v>
      </c>
      <c r="D319" s="872" t="s">
        <v>797</v>
      </c>
      <c r="E319" s="15"/>
      <c r="F319" s="906" t="s">
        <v>126</v>
      </c>
      <c r="G319" s="907">
        <v>12</v>
      </c>
      <c r="H319" s="27">
        <v>44.27</v>
      </c>
      <c r="I319" s="27">
        <v>12.5151</v>
      </c>
      <c r="J319" s="27">
        <v>56.7851</v>
      </c>
      <c r="K319" s="1091">
        <f t="shared" si="34"/>
        <v>681.4212</v>
      </c>
      <c r="L319" s="184">
        <f t="shared" si="35"/>
        <v>1.5966017906542714E-4</v>
      </c>
      <c r="M319" s="184">
        <f t="shared" si="38"/>
        <v>0.99012222968031383</v>
      </c>
      <c r="N319" s="1009" t="str">
        <f t="shared" si="36"/>
        <v>C</v>
      </c>
      <c r="O319" s="1011" t="str">
        <f t="shared" si="40"/>
        <v>-</v>
      </c>
      <c r="P319" s="1011">
        <f t="shared" si="41"/>
        <v>0.99012222968031383</v>
      </c>
      <c r="Q319" s="171">
        <f t="shared" si="37"/>
        <v>1</v>
      </c>
      <c r="R319" s="171">
        <f>SUMIF(ORÇAMENTO!$B$6:$B$654,'CURVA ABC'!B319,ORÇAMENTO!$M$6:$M$654)</f>
        <v>681.4212</v>
      </c>
      <c r="S319" s="171" t="b">
        <f t="shared" si="33"/>
        <v>1</v>
      </c>
      <c r="T319" s="171"/>
      <c r="U319" s="29"/>
      <c r="AX319" s="24"/>
    </row>
    <row r="320" spans="1:50" ht="40.5" customHeight="1">
      <c r="A320" s="254" t="s">
        <v>29</v>
      </c>
      <c r="B320" s="197" t="s">
        <v>1277</v>
      </c>
      <c r="C320" s="461" t="s">
        <v>131</v>
      </c>
      <c r="D320" s="872" t="s">
        <v>1278</v>
      </c>
      <c r="E320" s="15"/>
      <c r="F320" s="906" t="s">
        <v>57</v>
      </c>
      <c r="G320" s="907">
        <v>4730.0200000000004</v>
      </c>
      <c r="H320" s="27">
        <v>0.11</v>
      </c>
      <c r="I320" s="27">
        <v>3.1099999999999999E-2</v>
      </c>
      <c r="J320" s="27">
        <v>0.1411</v>
      </c>
      <c r="K320" s="1091">
        <f t="shared" si="34"/>
        <v>667.4058</v>
      </c>
      <c r="L320" s="184">
        <f t="shared" si="35"/>
        <v>1.5637630519465002E-4</v>
      </c>
      <c r="M320" s="184">
        <f t="shared" si="38"/>
        <v>0.99027860598550843</v>
      </c>
      <c r="N320" s="1009" t="str">
        <f t="shared" si="36"/>
        <v>C</v>
      </c>
      <c r="O320" s="1011" t="str">
        <f t="shared" si="40"/>
        <v>-</v>
      </c>
      <c r="P320" s="1011">
        <f t="shared" si="41"/>
        <v>0.99027860598550843</v>
      </c>
      <c r="Q320" s="171">
        <f t="shared" si="37"/>
        <v>1</v>
      </c>
      <c r="R320" s="171">
        <f>SUMIF(ORÇAMENTO!$B$6:$B$654,'CURVA ABC'!B320,ORÇAMENTO!$M$6:$M$654)</f>
        <v>667.4058</v>
      </c>
      <c r="S320" s="171" t="b">
        <f t="shared" si="33"/>
        <v>1</v>
      </c>
      <c r="T320" s="171"/>
      <c r="U320" s="29"/>
      <c r="AX320" s="24"/>
    </row>
    <row r="321" spans="1:50" ht="40.5" customHeight="1">
      <c r="A321" s="254" t="s">
        <v>28</v>
      </c>
      <c r="B321" s="456">
        <v>87884</v>
      </c>
      <c r="C321" s="461" t="s">
        <v>131</v>
      </c>
      <c r="D321" s="872" t="s">
        <v>1264</v>
      </c>
      <c r="E321" s="15"/>
      <c r="F321" s="906" t="s">
        <v>57</v>
      </c>
      <c r="G321" s="907">
        <v>69.05</v>
      </c>
      <c r="H321" s="27">
        <v>7.47</v>
      </c>
      <c r="I321" s="27">
        <v>2.1118000000000001</v>
      </c>
      <c r="J321" s="27">
        <v>9.5817999999999994</v>
      </c>
      <c r="K321" s="1091">
        <f t="shared" si="34"/>
        <v>661.62329999999997</v>
      </c>
      <c r="L321" s="184">
        <f t="shared" si="35"/>
        <v>1.5502143835832935E-4</v>
      </c>
      <c r="M321" s="184">
        <f t="shared" si="38"/>
        <v>0.99043362742386676</v>
      </c>
      <c r="N321" s="1009" t="str">
        <f t="shared" si="36"/>
        <v>C</v>
      </c>
      <c r="O321" s="1011" t="str">
        <f t="shared" si="40"/>
        <v>-</v>
      </c>
      <c r="P321" s="1011">
        <f t="shared" si="41"/>
        <v>0.99043362742386676</v>
      </c>
      <c r="Q321" s="171">
        <f t="shared" si="37"/>
        <v>1</v>
      </c>
      <c r="R321" s="171">
        <f>SUMIF(ORÇAMENTO!$B$6:$B$654,'CURVA ABC'!B321,ORÇAMENTO!$M$6:$M$654)</f>
        <v>661.62329999999997</v>
      </c>
      <c r="S321" s="171" t="b">
        <f t="shared" si="33"/>
        <v>1</v>
      </c>
      <c r="T321" s="171"/>
      <c r="U321" s="29"/>
      <c r="AX321" s="24"/>
    </row>
    <row r="322" spans="1:50" ht="40.5" customHeight="1">
      <c r="A322" s="254" t="s">
        <v>28</v>
      </c>
      <c r="B322" s="456" t="s">
        <v>1781</v>
      </c>
      <c r="C322" s="461" t="s">
        <v>837</v>
      </c>
      <c r="D322" s="872" t="s">
        <v>1782</v>
      </c>
      <c r="E322" s="15"/>
      <c r="F322" s="906" t="s">
        <v>53</v>
      </c>
      <c r="G322" s="907">
        <v>2</v>
      </c>
      <c r="H322" s="27">
        <v>256.08</v>
      </c>
      <c r="I322" s="27">
        <v>72.393799999999999</v>
      </c>
      <c r="J322" s="27">
        <v>328.47379999999998</v>
      </c>
      <c r="K322" s="1091">
        <f t="shared" si="34"/>
        <v>656.94759999999997</v>
      </c>
      <c r="L322" s="184">
        <f t="shared" si="35"/>
        <v>1.5392589994646865E-4</v>
      </c>
      <c r="M322" s="184">
        <f t="shared" si="38"/>
        <v>0.99058755332381321</v>
      </c>
      <c r="N322" s="1009" t="str">
        <f t="shared" si="36"/>
        <v>C</v>
      </c>
      <c r="O322" s="1011" t="str">
        <f t="shared" si="40"/>
        <v>-</v>
      </c>
      <c r="P322" s="1011">
        <f t="shared" si="41"/>
        <v>0.99058755332381321</v>
      </c>
      <c r="Q322" s="171">
        <f t="shared" si="37"/>
        <v>1</v>
      </c>
      <c r="R322" s="171">
        <f>SUMIF(ORÇAMENTO!$B$6:$B$654,'CURVA ABC'!B322,ORÇAMENTO!$M$6:$M$654)</f>
        <v>656.94759999999997</v>
      </c>
      <c r="S322" s="171" t="b">
        <f t="shared" ref="S322:S385" si="42">R322=K322</f>
        <v>1</v>
      </c>
      <c r="T322" s="171"/>
      <c r="U322" s="29"/>
      <c r="AX322" s="24"/>
    </row>
    <row r="323" spans="1:50" ht="40.5" customHeight="1">
      <c r="A323" s="255" t="s">
        <v>42</v>
      </c>
      <c r="B323" s="456">
        <v>98531</v>
      </c>
      <c r="C323" s="461" t="s">
        <v>131</v>
      </c>
      <c r="D323" s="872" t="s">
        <v>1284</v>
      </c>
      <c r="E323" s="15"/>
      <c r="F323" s="906" t="s">
        <v>54</v>
      </c>
      <c r="G323" s="907">
        <v>3</v>
      </c>
      <c r="H323" s="27">
        <v>168.35</v>
      </c>
      <c r="I323" s="27">
        <v>47.592500000000001</v>
      </c>
      <c r="J323" s="27">
        <v>215.9425</v>
      </c>
      <c r="K323" s="1091">
        <f t="shared" si="34"/>
        <v>647.82749999999999</v>
      </c>
      <c r="L323" s="184">
        <f t="shared" si="35"/>
        <v>1.5178901779620005E-4</v>
      </c>
      <c r="M323" s="184">
        <f t="shared" si="38"/>
        <v>0.99073934234160943</v>
      </c>
      <c r="N323" s="1009" t="str">
        <f t="shared" si="36"/>
        <v>C</v>
      </c>
      <c r="O323" s="1011" t="str">
        <f t="shared" si="40"/>
        <v>-</v>
      </c>
      <c r="P323" s="1011">
        <f t="shared" si="41"/>
        <v>0.99073934234160943</v>
      </c>
      <c r="Q323" s="171">
        <f t="shared" si="37"/>
        <v>1</v>
      </c>
      <c r="R323" s="171">
        <f>SUMIF(ORÇAMENTO!$B$6:$B$654,'CURVA ABC'!B323,ORÇAMENTO!$M$6:$M$654)</f>
        <v>647.82749999999999</v>
      </c>
      <c r="S323" s="171" t="b">
        <f t="shared" si="42"/>
        <v>1</v>
      </c>
      <c r="T323" s="171"/>
      <c r="U323" s="29"/>
      <c r="AX323" s="24"/>
    </row>
    <row r="324" spans="1:50" ht="40.5" customHeight="1">
      <c r="A324" s="254" t="s">
        <v>28</v>
      </c>
      <c r="B324" s="456">
        <v>92312</v>
      </c>
      <c r="C324" s="461" t="s">
        <v>131</v>
      </c>
      <c r="D324" s="872" t="s">
        <v>1207</v>
      </c>
      <c r="E324" s="15"/>
      <c r="F324" s="906" t="s">
        <v>54</v>
      </c>
      <c r="G324" s="907">
        <v>40</v>
      </c>
      <c r="H324" s="27">
        <v>12.58</v>
      </c>
      <c r="I324" s="27">
        <v>3.5564</v>
      </c>
      <c r="J324" s="27">
        <v>16.136399999999998</v>
      </c>
      <c r="K324" s="1091">
        <f t="shared" si="34"/>
        <v>645.45600000000002</v>
      </c>
      <c r="L324" s="184">
        <f t="shared" si="35"/>
        <v>1.5123336423764676E-4</v>
      </c>
      <c r="M324" s="184">
        <f t="shared" si="38"/>
        <v>0.99089057570584704</v>
      </c>
      <c r="N324" s="1009" t="str">
        <f t="shared" si="36"/>
        <v>C</v>
      </c>
      <c r="O324" s="1011" t="str">
        <f t="shared" si="40"/>
        <v>-</v>
      </c>
      <c r="P324" s="1011">
        <f t="shared" si="41"/>
        <v>0.99089057570584704</v>
      </c>
      <c r="Q324" s="171">
        <f t="shared" si="37"/>
        <v>1</v>
      </c>
      <c r="R324" s="171">
        <f>SUMIF(ORÇAMENTO!$B$6:$B$654,'CURVA ABC'!B324,ORÇAMENTO!$M$6:$M$654)</f>
        <v>645.45600000000002</v>
      </c>
      <c r="S324" s="171" t="b">
        <f t="shared" si="42"/>
        <v>1</v>
      </c>
      <c r="T324" s="171"/>
      <c r="U324" s="29"/>
      <c r="AX324" s="24"/>
    </row>
    <row r="325" spans="1:50" ht="40.5" customHeight="1">
      <c r="A325" s="255" t="s">
        <v>37</v>
      </c>
      <c r="B325" s="197">
        <v>99621</v>
      </c>
      <c r="C325" s="461" t="s">
        <v>131</v>
      </c>
      <c r="D325" s="872" t="s">
        <v>2832</v>
      </c>
      <c r="E325" s="15"/>
      <c r="F325" s="906" t="s">
        <v>54</v>
      </c>
      <c r="G325" s="907">
        <v>4</v>
      </c>
      <c r="H325" s="27">
        <v>125.64</v>
      </c>
      <c r="I325" s="27">
        <v>35.5184</v>
      </c>
      <c r="J325" s="27">
        <v>161.1584</v>
      </c>
      <c r="K325" s="1091">
        <f t="shared" si="34"/>
        <v>644.6336</v>
      </c>
      <c r="L325" s="184">
        <f t="shared" si="35"/>
        <v>1.5104067206537003E-4</v>
      </c>
      <c r="M325" s="184">
        <f t="shared" si="38"/>
        <v>0.99104161637791244</v>
      </c>
      <c r="N325" s="1009" t="str">
        <f t="shared" si="36"/>
        <v>C</v>
      </c>
      <c r="O325" s="1011" t="str">
        <f t="shared" si="40"/>
        <v>-</v>
      </c>
      <c r="P325" s="1011">
        <f t="shared" si="41"/>
        <v>0.99104161637791244</v>
      </c>
      <c r="Q325" s="171">
        <f t="shared" si="37"/>
        <v>1</v>
      </c>
      <c r="R325" s="171">
        <f>SUMIF(ORÇAMENTO!$B$6:$B$654,'CURVA ABC'!B325,ORÇAMENTO!$M$6:$M$654)</f>
        <v>644.6336</v>
      </c>
      <c r="S325" s="171" t="b">
        <f t="shared" si="42"/>
        <v>1</v>
      </c>
      <c r="T325" s="171"/>
      <c r="U325" s="29"/>
      <c r="AX325" s="24"/>
    </row>
    <row r="326" spans="1:50" ht="40.5" customHeight="1">
      <c r="A326" s="254" t="s">
        <v>28</v>
      </c>
      <c r="B326" s="456" t="s">
        <v>1916</v>
      </c>
      <c r="C326" s="461" t="s">
        <v>837</v>
      </c>
      <c r="D326" s="872" t="s">
        <v>1919</v>
      </c>
      <c r="E326" s="15"/>
      <c r="F326" s="906" t="s">
        <v>126</v>
      </c>
      <c r="G326" s="907">
        <v>8</v>
      </c>
      <c r="H326" s="27">
        <v>62.46</v>
      </c>
      <c r="I326" s="27">
        <v>17.657399999999999</v>
      </c>
      <c r="J326" s="27">
        <v>80.117400000000004</v>
      </c>
      <c r="K326" s="1091">
        <f t="shared" ref="K326:K389" si="43">ROUND(G326*J326,4)</f>
        <v>640.93920000000003</v>
      </c>
      <c r="L326" s="184">
        <f t="shared" ref="L326:L389" si="44">IFERROR(K326/$K$497,"")</f>
        <v>1.5017505684010362E-4</v>
      </c>
      <c r="M326" s="184">
        <f t="shared" si="38"/>
        <v>0.99119179143475256</v>
      </c>
      <c r="N326" s="1009" t="str">
        <f t="shared" ref="N326:N389" si="45">IF(M326&lt;=50%,"A",IF(M326&lt;=80%,"B",IF(M326&lt;=100%,"C"," ")))</f>
        <v>C</v>
      </c>
      <c r="O326" s="1011" t="str">
        <f t="shared" si="40"/>
        <v>-</v>
      </c>
      <c r="P326" s="1011">
        <f t="shared" si="41"/>
        <v>0.99119179143475256</v>
      </c>
      <c r="Q326" s="171">
        <f t="shared" ref="Q326:Q389" si="46">IF(B326&gt;0,COUNTIF($B$1:$B$122072,B326),"")</f>
        <v>1</v>
      </c>
      <c r="R326" s="171">
        <f>SUMIF(ORÇAMENTO!$B$6:$B$654,'CURVA ABC'!B326,ORÇAMENTO!$M$6:$M$654)</f>
        <v>640.93920000000003</v>
      </c>
      <c r="S326" s="171" t="b">
        <f t="shared" si="42"/>
        <v>1</v>
      </c>
      <c r="T326" s="171"/>
      <c r="U326" s="29"/>
      <c r="AX326" s="24"/>
    </row>
    <row r="327" spans="1:50" ht="40.5" customHeight="1">
      <c r="A327" s="254" t="s">
        <v>28</v>
      </c>
      <c r="B327" s="456" t="s">
        <v>2564</v>
      </c>
      <c r="C327" s="461" t="s">
        <v>837</v>
      </c>
      <c r="D327" s="872" t="s">
        <v>2560</v>
      </c>
      <c r="E327" s="15"/>
      <c r="F327" s="906" t="s">
        <v>126</v>
      </c>
      <c r="G327" s="907">
        <v>4</v>
      </c>
      <c r="H327" s="27">
        <v>124.79</v>
      </c>
      <c r="I327" s="27">
        <v>35.278100000000002</v>
      </c>
      <c r="J327" s="27">
        <v>160.06809999999999</v>
      </c>
      <c r="K327" s="1091">
        <f t="shared" si="43"/>
        <v>640.27239999999995</v>
      </c>
      <c r="L327" s="184">
        <f t="shared" si="44"/>
        <v>1.5001882247668664E-4</v>
      </c>
      <c r="M327" s="184">
        <f t="shared" ref="M327:M390" si="47">L327+M326</f>
        <v>0.99134181025722923</v>
      </c>
      <c r="N327" s="1009" t="str">
        <f t="shared" si="45"/>
        <v>C</v>
      </c>
      <c r="O327" s="1011" t="str">
        <f t="shared" si="40"/>
        <v>-</v>
      </c>
      <c r="P327" s="1011">
        <f t="shared" si="41"/>
        <v>0.99134181025722923</v>
      </c>
      <c r="Q327" s="171">
        <f t="shared" si="46"/>
        <v>1</v>
      </c>
      <c r="R327" s="171">
        <f>SUMIF(ORÇAMENTO!$B$6:$B$654,'CURVA ABC'!B327,ORÇAMENTO!$M$6:$M$654)</f>
        <v>640.27239999999995</v>
      </c>
      <c r="S327" s="171" t="b">
        <f t="shared" si="42"/>
        <v>1</v>
      </c>
      <c r="T327" s="171"/>
      <c r="U327" s="29"/>
      <c r="AX327" s="24"/>
    </row>
    <row r="328" spans="1:50" ht="40.5" customHeight="1">
      <c r="A328" s="254" t="s">
        <v>28</v>
      </c>
      <c r="B328" s="456" t="s">
        <v>1146</v>
      </c>
      <c r="C328" s="461" t="s">
        <v>131</v>
      </c>
      <c r="D328" s="872" t="s">
        <v>1147</v>
      </c>
      <c r="E328" s="15"/>
      <c r="F328" s="906" t="s">
        <v>54</v>
      </c>
      <c r="G328" s="907">
        <v>4</v>
      </c>
      <c r="H328" s="27">
        <v>117.57</v>
      </c>
      <c r="I328" s="27">
        <v>33.237000000000002</v>
      </c>
      <c r="J328" s="27">
        <v>150.80699999999999</v>
      </c>
      <c r="K328" s="1091">
        <f t="shared" si="43"/>
        <v>603.22799999999995</v>
      </c>
      <c r="L328" s="184">
        <f t="shared" si="44"/>
        <v>1.413391460337299E-4</v>
      </c>
      <c r="M328" s="184">
        <f t="shared" si="47"/>
        <v>0.99148314940326299</v>
      </c>
      <c r="N328" s="1009" t="str">
        <f t="shared" si="45"/>
        <v>C</v>
      </c>
      <c r="O328" s="1011" t="str">
        <f t="shared" si="40"/>
        <v>-</v>
      </c>
      <c r="P328" s="1011">
        <f t="shared" si="41"/>
        <v>0.99148314940326299</v>
      </c>
      <c r="Q328" s="171">
        <f t="shared" si="46"/>
        <v>1</v>
      </c>
      <c r="R328" s="171">
        <f>SUMIF(ORÇAMENTO!$B$6:$B$654,'CURVA ABC'!B328,ORÇAMENTO!$M$6:$M$654)</f>
        <v>603.22799999999995</v>
      </c>
      <c r="S328" s="171" t="b">
        <f t="shared" si="42"/>
        <v>1</v>
      </c>
      <c r="T328" s="171"/>
      <c r="U328" s="29"/>
      <c r="AX328" s="24"/>
    </row>
    <row r="329" spans="1:50" ht="40.5" customHeight="1">
      <c r="A329" s="254" t="s">
        <v>28</v>
      </c>
      <c r="B329" s="456" t="s">
        <v>475</v>
      </c>
      <c r="C329" s="461" t="s">
        <v>837</v>
      </c>
      <c r="D329" s="872" t="s">
        <v>1021</v>
      </c>
      <c r="E329" s="15"/>
      <c r="F329" s="906" t="s">
        <v>126</v>
      </c>
      <c r="G329" s="907">
        <v>22</v>
      </c>
      <c r="H329" s="27">
        <v>21.36</v>
      </c>
      <c r="I329" s="27">
        <v>6.0385</v>
      </c>
      <c r="J329" s="27">
        <v>27.398499999999999</v>
      </c>
      <c r="K329" s="1091">
        <f t="shared" si="43"/>
        <v>602.76700000000005</v>
      </c>
      <c r="L329" s="184">
        <f t="shared" si="44"/>
        <v>1.4123113157431898E-4</v>
      </c>
      <c r="M329" s="184">
        <f t="shared" si="47"/>
        <v>0.99162438053483726</v>
      </c>
      <c r="N329" s="1009" t="str">
        <f t="shared" si="45"/>
        <v>C</v>
      </c>
      <c r="O329" s="1011" t="str">
        <f t="shared" si="40"/>
        <v>-</v>
      </c>
      <c r="P329" s="1011">
        <f t="shared" si="41"/>
        <v>0.99162438053483726</v>
      </c>
      <c r="Q329" s="171">
        <f t="shared" si="46"/>
        <v>1</v>
      </c>
      <c r="R329" s="171">
        <f>SUMIF(ORÇAMENTO!$B$6:$B$654,'CURVA ABC'!B329,ORÇAMENTO!$M$6:$M$654)</f>
        <v>602.76700000000005</v>
      </c>
      <c r="S329" s="171" t="b">
        <f t="shared" si="42"/>
        <v>1</v>
      </c>
      <c r="T329" s="171"/>
      <c r="U329" s="29"/>
      <c r="AX329" s="24"/>
    </row>
    <row r="330" spans="1:50" ht="40.5" customHeight="1">
      <c r="A330" s="254" t="s">
        <v>28</v>
      </c>
      <c r="B330" s="456" t="s">
        <v>1932</v>
      </c>
      <c r="C330" s="461" t="s">
        <v>837</v>
      </c>
      <c r="D330" s="872" t="s">
        <v>1927</v>
      </c>
      <c r="E330" s="15"/>
      <c r="F330" s="906" t="s">
        <v>126</v>
      </c>
      <c r="G330" s="907">
        <v>3</v>
      </c>
      <c r="H330" s="27">
        <v>156.5</v>
      </c>
      <c r="I330" s="27">
        <v>44.242600000000003</v>
      </c>
      <c r="J330" s="27">
        <v>200.74260000000001</v>
      </c>
      <c r="K330" s="1091">
        <f t="shared" si="43"/>
        <v>602.2278</v>
      </c>
      <c r="L330" s="184">
        <f t="shared" si="44"/>
        <v>1.4110479448860446E-4</v>
      </c>
      <c r="M330" s="184">
        <f t="shared" si="47"/>
        <v>0.99176548532932585</v>
      </c>
      <c r="N330" s="1009" t="str">
        <f t="shared" si="45"/>
        <v>C</v>
      </c>
      <c r="O330" s="1011" t="str">
        <f t="shared" si="40"/>
        <v>-</v>
      </c>
      <c r="P330" s="1011">
        <f t="shared" si="41"/>
        <v>0.99176548532932585</v>
      </c>
      <c r="Q330" s="171">
        <f t="shared" si="46"/>
        <v>1</v>
      </c>
      <c r="R330" s="171">
        <f>SUMIF(ORÇAMENTO!$B$6:$B$654,'CURVA ABC'!B330,ORÇAMENTO!$M$6:$M$654)</f>
        <v>602.2278</v>
      </c>
      <c r="S330" s="171" t="b">
        <f t="shared" si="42"/>
        <v>1</v>
      </c>
      <c r="T330" s="171"/>
      <c r="U330" s="29"/>
      <c r="AX330" s="24"/>
    </row>
    <row r="331" spans="1:50" ht="40.5" customHeight="1">
      <c r="A331" s="254" t="s">
        <v>28</v>
      </c>
      <c r="B331" s="456" t="s">
        <v>678</v>
      </c>
      <c r="C331" s="461" t="s">
        <v>837</v>
      </c>
      <c r="D331" s="872" t="s">
        <v>990</v>
      </c>
      <c r="E331" s="15"/>
      <c r="F331" s="906" t="s">
        <v>126</v>
      </c>
      <c r="G331" s="907">
        <v>1</v>
      </c>
      <c r="H331" s="27">
        <v>463.79</v>
      </c>
      <c r="I331" s="27">
        <v>131.11340000000001</v>
      </c>
      <c r="J331" s="27">
        <v>594.90340000000003</v>
      </c>
      <c r="K331" s="1091">
        <f t="shared" si="43"/>
        <v>594.90340000000003</v>
      </c>
      <c r="L331" s="184">
        <f t="shared" si="44"/>
        <v>1.3938865325973339E-4</v>
      </c>
      <c r="M331" s="184">
        <f t="shared" si="47"/>
        <v>0.99190487398258553</v>
      </c>
      <c r="N331" s="1009" t="str">
        <f t="shared" si="45"/>
        <v>C</v>
      </c>
      <c r="O331" s="1011" t="str">
        <f t="shared" si="40"/>
        <v>-</v>
      </c>
      <c r="P331" s="1011">
        <f t="shared" si="41"/>
        <v>0.99190487398258553</v>
      </c>
      <c r="Q331" s="171">
        <f t="shared" si="46"/>
        <v>1</v>
      </c>
      <c r="R331" s="171">
        <f>SUMIF(ORÇAMENTO!$B$6:$B$654,'CURVA ABC'!B331,ORÇAMENTO!$M$6:$M$654)</f>
        <v>594.90340000000003</v>
      </c>
      <c r="S331" s="171" t="b">
        <f t="shared" si="42"/>
        <v>1</v>
      </c>
      <c r="T331" s="171"/>
      <c r="U331" s="29"/>
      <c r="AX331" s="24"/>
    </row>
    <row r="332" spans="1:50" ht="40.5" customHeight="1">
      <c r="A332" s="254" t="s">
        <v>28</v>
      </c>
      <c r="B332" s="456" t="s">
        <v>673</v>
      </c>
      <c r="C332" s="461" t="s">
        <v>837</v>
      </c>
      <c r="D332" s="872" t="s">
        <v>901</v>
      </c>
      <c r="E332" s="15"/>
      <c r="F332" s="906" t="s">
        <v>126</v>
      </c>
      <c r="G332" s="907">
        <v>1</v>
      </c>
      <c r="H332" s="27">
        <v>463.79</v>
      </c>
      <c r="I332" s="27">
        <v>131.11340000000001</v>
      </c>
      <c r="J332" s="27">
        <v>594.90340000000003</v>
      </c>
      <c r="K332" s="1091">
        <f t="shared" si="43"/>
        <v>594.90340000000003</v>
      </c>
      <c r="L332" s="184">
        <f t="shared" si="44"/>
        <v>1.3938865325973339E-4</v>
      </c>
      <c r="M332" s="184">
        <f t="shared" si="47"/>
        <v>0.99204426263584522</v>
      </c>
      <c r="N332" s="1009" t="str">
        <f t="shared" si="45"/>
        <v>C</v>
      </c>
      <c r="O332" s="1011" t="str">
        <f t="shared" si="40"/>
        <v>-</v>
      </c>
      <c r="P332" s="1011">
        <f t="shared" si="41"/>
        <v>0.99204426263584522</v>
      </c>
      <c r="Q332" s="171">
        <f t="shared" si="46"/>
        <v>1</v>
      </c>
      <c r="R332" s="171">
        <f>SUMIF(ORÇAMENTO!$B$6:$B$654,'CURVA ABC'!B332,ORÇAMENTO!$M$6:$M$654)</f>
        <v>594.90340000000003</v>
      </c>
      <c r="S332" s="171" t="b">
        <f t="shared" si="42"/>
        <v>1</v>
      </c>
      <c r="T332" s="171"/>
      <c r="U332" s="29"/>
      <c r="AX332" s="24"/>
    </row>
    <row r="333" spans="1:50" ht="40.5" customHeight="1">
      <c r="A333" s="254" t="s">
        <v>28</v>
      </c>
      <c r="B333" s="456" t="s">
        <v>680</v>
      </c>
      <c r="C333" s="461" t="s">
        <v>837</v>
      </c>
      <c r="D333" s="872" t="s">
        <v>936</v>
      </c>
      <c r="E333" s="15"/>
      <c r="F333" s="906" t="s">
        <v>126</v>
      </c>
      <c r="G333" s="907">
        <v>1</v>
      </c>
      <c r="H333" s="27">
        <v>463.79</v>
      </c>
      <c r="I333" s="27">
        <v>131.11340000000001</v>
      </c>
      <c r="J333" s="27">
        <v>594.90340000000003</v>
      </c>
      <c r="K333" s="1091">
        <f t="shared" si="43"/>
        <v>594.90340000000003</v>
      </c>
      <c r="L333" s="184">
        <f t="shared" si="44"/>
        <v>1.3938865325973339E-4</v>
      </c>
      <c r="M333" s="184">
        <f t="shared" si="47"/>
        <v>0.99218365128910491</v>
      </c>
      <c r="N333" s="1009" t="str">
        <f t="shared" si="45"/>
        <v>C</v>
      </c>
      <c r="O333" s="1011" t="str">
        <f t="shared" si="40"/>
        <v>-</v>
      </c>
      <c r="P333" s="1011">
        <f t="shared" si="41"/>
        <v>0.99218365128910491</v>
      </c>
      <c r="Q333" s="171">
        <f t="shared" si="46"/>
        <v>1</v>
      </c>
      <c r="R333" s="171">
        <f>SUMIF(ORÇAMENTO!$B$6:$B$654,'CURVA ABC'!B333,ORÇAMENTO!$M$6:$M$654)</f>
        <v>594.90340000000003</v>
      </c>
      <c r="S333" s="171" t="b">
        <f t="shared" si="42"/>
        <v>1</v>
      </c>
      <c r="T333" s="171"/>
      <c r="U333" s="29"/>
      <c r="AX333" s="24"/>
    </row>
    <row r="334" spans="1:50" ht="40.5" customHeight="1">
      <c r="A334" s="254" t="s">
        <v>28</v>
      </c>
      <c r="B334" s="456" t="s">
        <v>434</v>
      </c>
      <c r="C334" s="461" t="s">
        <v>837</v>
      </c>
      <c r="D334" s="872" t="s">
        <v>1383</v>
      </c>
      <c r="E334" s="15"/>
      <c r="F334" s="906" t="s">
        <v>126</v>
      </c>
      <c r="G334" s="907">
        <v>130</v>
      </c>
      <c r="H334" s="27">
        <v>3.55</v>
      </c>
      <c r="I334" s="27">
        <v>1.0036</v>
      </c>
      <c r="J334" s="27">
        <v>4.5536000000000003</v>
      </c>
      <c r="K334" s="1091">
        <f t="shared" si="43"/>
        <v>591.96799999999996</v>
      </c>
      <c r="L334" s="184">
        <f t="shared" si="44"/>
        <v>1.3870087528976611E-4</v>
      </c>
      <c r="M334" s="184">
        <f t="shared" si="47"/>
        <v>0.99232235216439468</v>
      </c>
      <c r="N334" s="1009" t="str">
        <f t="shared" si="45"/>
        <v>C</v>
      </c>
      <c r="O334" s="1011" t="str">
        <f t="shared" si="40"/>
        <v>-</v>
      </c>
      <c r="P334" s="1011">
        <f t="shared" si="41"/>
        <v>0.99232235216439468</v>
      </c>
      <c r="Q334" s="171">
        <f t="shared" si="46"/>
        <v>1</v>
      </c>
      <c r="R334" s="171">
        <f>SUMIF(ORÇAMENTO!$B$6:$B$654,'CURVA ABC'!B334,ORÇAMENTO!$M$6:$M$654)</f>
        <v>591.96799999999996</v>
      </c>
      <c r="S334" s="171" t="b">
        <f t="shared" si="42"/>
        <v>1</v>
      </c>
      <c r="T334" s="171"/>
      <c r="U334" s="29"/>
      <c r="AX334" s="24"/>
    </row>
    <row r="335" spans="1:50" ht="40.5" customHeight="1">
      <c r="A335" s="254" t="s">
        <v>28</v>
      </c>
      <c r="B335" s="456" t="s">
        <v>1784</v>
      </c>
      <c r="C335" s="461" t="s">
        <v>837</v>
      </c>
      <c r="D335" s="872" t="s">
        <v>1786</v>
      </c>
      <c r="E335" s="15"/>
      <c r="F335" s="906" t="s">
        <v>126</v>
      </c>
      <c r="G335" s="907">
        <v>2</v>
      </c>
      <c r="H335" s="27">
        <v>225.85</v>
      </c>
      <c r="I335" s="27">
        <v>63.847799999999999</v>
      </c>
      <c r="J335" s="27">
        <v>289.69779999999997</v>
      </c>
      <c r="K335" s="1091">
        <f t="shared" si="43"/>
        <v>579.39559999999994</v>
      </c>
      <c r="L335" s="184">
        <f t="shared" si="44"/>
        <v>1.3575510307827315E-4</v>
      </c>
      <c r="M335" s="184">
        <f t="shared" si="47"/>
        <v>0.99245810726747297</v>
      </c>
      <c r="N335" s="1009" t="str">
        <f t="shared" si="45"/>
        <v>C</v>
      </c>
      <c r="O335" s="1011" t="str">
        <f t="shared" si="40"/>
        <v>-</v>
      </c>
      <c r="P335" s="1011">
        <f t="shared" si="41"/>
        <v>0.99245810726747297</v>
      </c>
      <c r="Q335" s="171">
        <f t="shared" si="46"/>
        <v>1</v>
      </c>
      <c r="R335" s="171">
        <f>SUMIF(ORÇAMENTO!$B$6:$B$654,'CURVA ABC'!B335,ORÇAMENTO!$M$6:$M$654)</f>
        <v>579.39559999999994</v>
      </c>
      <c r="S335" s="171" t="b">
        <f t="shared" si="42"/>
        <v>1</v>
      </c>
      <c r="T335" s="171"/>
      <c r="U335" s="29"/>
      <c r="AX335" s="24"/>
    </row>
    <row r="336" spans="1:50" ht="40.5" customHeight="1">
      <c r="A336" s="254" t="s">
        <v>28</v>
      </c>
      <c r="B336" s="456">
        <v>89617</v>
      </c>
      <c r="C336" s="461" t="s">
        <v>131</v>
      </c>
      <c r="D336" s="872" t="s">
        <v>1190</v>
      </c>
      <c r="E336" s="15"/>
      <c r="F336" s="906" t="s">
        <v>54</v>
      </c>
      <c r="G336" s="907">
        <v>105</v>
      </c>
      <c r="H336" s="27">
        <v>4.2699999999999996</v>
      </c>
      <c r="I336" s="27">
        <v>1.2071000000000001</v>
      </c>
      <c r="J336" s="27">
        <v>5.4771000000000001</v>
      </c>
      <c r="K336" s="1091">
        <f t="shared" si="43"/>
        <v>575.09550000000002</v>
      </c>
      <c r="L336" s="184">
        <f t="shared" si="44"/>
        <v>1.3474756950579371E-4</v>
      </c>
      <c r="M336" s="184">
        <f t="shared" si="47"/>
        <v>0.99259285483697879</v>
      </c>
      <c r="N336" s="1009" t="str">
        <f t="shared" si="45"/>
        <v>C</v>
      </c>
      <c r="O336" s="1011" t="str">
        <f t="shared" si="40"/>
        <v>-</v>
      </c>
      <c r="P336" s="1011">
        <f t="shared" si="41"/>
        <v>0.99259285483697879</v>
      </c>
      <c r="Q336" s="171">
        <f t="shared" si="46"/>
        <v>1</v>
      </c>
      <c r="R336" s="171">
        <f>SUMIF(ORÇAMENTO!$B$6:$B$654,'CURVA ABC'!B336,ORÇAMENTO!$M$6:$M$654)</f>
        <v>575.09550000000002</v>
      </c>
      <c r="S336" s="171" t="b">
        <f t="shared" si="42"/>
        <v>1</v>
      </c>
      <c r="T336" s="171"/>
      <c r="U336" s="29"/>
      <c r="AX336" s="24"/>
    </row>
    <row r="337" spans="1:50" ht="40.5" customHeight="1">
      <c r="A337" s="254" t="s">
        <v>28</v>
      </c>
      <c r="B337" s="456">
        <v>89744</v>
      </c>
      <c r="C337" s="461" t="s">
        <v>131</v>
      </c>
      <c r="D337" s="872" t="s">
        <v>1199</v>
      </c>
      <c r="E337" s="15"/>
      <c r="F337" s="906" t="s">
        <v>54</v>
      </c>
      <c r="G337" s="907">
        <v>28</v>
      </c>
      <c r="H337" s="27">
        <v>15.79</v>
      </c>
      <c r="I337" s="27">
        <v>4.4638</v>
      </c>
      <c r="J337" s="27">
        <v>20.253799999999998</v>
      </c>
      <c r="K337" s="1091">
        <f t="shared" si="43"/>
        <v>567.10640000000001</v>
      </c>
      <c r="L337" s="184">
        <f t="shared" si="44"/>
        <v>1.3287568595334243E-4</v>
      </c>
      <c r="M337" s="184">
        <f t="shared" si="47"/>
        <v>0.99272573052293211</v>
      </c>
      <c r="N337" s="1009" t="str">
        <f t="shared" si="45"/>
        <v>C</v>
      </c>
      <c r="O337" s="1011" t="str">
        <f t="shared" si="40"/>
        <v>-</v>
      </c>
      <c r="P337" s="1011">
        <f t="shared" si="41"/>
        <v>0.99272573052293211</v>
      </c>
      <c r="Q337" s="171">
        <f t="shared" si="46"/>
        <v>1</v>
      </c>
      <c r="R337" s="171">
        <f>SUMIF(ORÇAMENTO!$B$6:$B$654,'CURVA ABC'!B337,ORÇAMENTO!$M$6:$M$654)</f>
        <v>567.10640000000001</v>
      </c>
      <c r="S337" s="171" t="b">
        <f t="shared" si="42"/>
        <v>1</v>
      </c>
      <c r="T337" s="171"/>
      <c r="U337" s="29"/>
      <c r="AX337" s="24"/>
    </row>
    <row r="338" spans="1:50" ht="40.5" customHeight="1">
      <c r="A338" s="254" t="s">
        <v>28</v>
      </c>
      <c r="B338" s="456">
        <v>93026</v>
      </c>
      <c r="C338" s="461" t="s">
        <v>131</v>
      </c>
      <c r="D338" s="872" t="s">
        <v>1130</v>
      </c>
      <c r="E338" s="15"/>
      <c r="F338" s="906" t="s">
        <v>54</v>
      </c>
      <c r="G338" s="907">
        <v>8</v>
      </c>
      <c r="H338" s="27">
        <v>54.86</v>
      </c>
      <c r="I338" s="27">
        <v>15.508900000000001</v>
      </c>
      <c r="J338" s="27">
        <v>70.368899999999996</v>
      </c>
      <c r="K338" s="1091">
        <f t="shared" si="43"/>
        <v>562.95119999999997</v>
      </c>
      <c r="L338" s="184">
        <f t="shared" si="44"/>
        <v>1.319021031296019E-4</v>
      </c>
      <c r="M338" s="184">
        <f t="shared" si="47"/>
        <v>0.99285763262606175</v>
      </c>
      <c r="N338" s="1009" t="str">
        <f t="shared" si="45"/>
        <v>C</v>
      </c>
      <c r="O338" s="1011" t="str">
        <f t="shared" si="40"/>
        <v>-</v>
      </c>
      <c r="P338" s="1011">
        <f t="shared" si="41"/>
        <v>0.99285763262606175</v>
      </c>
      <c r="Q338" s="171">
        <f t="shared" si="46"/>
        <v>1</v>
      </c>
      <c r="R338" s="171">
        <f>SUMIF(ORÇAMENTO!$B$6:$B$654,'CURVA ABC'!B338,ORÇAMENTO!$M$6:$M$654)</f>
        <v>562.95119999999997</v>
      </c>
      <c r="S338" s="171" t="b">
        <f t="shared" si="42"/>
        <v>1</v>
      </c>
      <c r="T338" s="171"/>
      <c r="U338" s="29"/>
      <c r="AX338" s="24"/>
    </row>
    <row r="339" spans="1:50" ht="40.5" customHeight="1">
      <c r="A339" s="254" t="s">
        <v>28</v>
      </c>
      <c r="B339" s="456" t="s">
        <v>1965</v>
      </c>
      <c r="C339" s="461" t="s">
        <v>837</v>
      </c>
      <c r="D339" s="872" t="s">
        <v>1959</v>
      </c>
      <c r="E339" s="15"/>
      <c r="F339" s="906" t="s">
        <v>126</v>
      </c>
      <c r="G339" s="907">
        <v>24</v>
      </c>
      <c r="H339" s="27">
        <v>18.21</v>
      </c>
      <c r="I339" s="27">
        <v>5.1479999999999997</v>
      </c>
      <c r="J339" s="27">
        <v>23.358000000000001</v>
      </c>
      <c r="K339" s="1091">
        <f t="shared" si="43"/>
        <v>560.59199999999998</v>
      </c>
      <c r="L339" s="184">
        <f t="shared" si="44"/>
        <v>1.3134933151866412E-4</v>
      </c>
      <c r="M339" s="184">
        <f t="shared" si="47"/>
        <v>0.99298898195758045</v>
      </c>
      <c r="N339" s="1009" t="str">
        <f t="shared" si="45"/>
        <v>C</v>
      </c>
      <c r="O339" s="1011" t="str">
        <f t="shared" si="40"/>
        <v>-</v>
      </c>
      <c r="P339" s="1011">
        <f t="shared" si="41"/>
        <v>0.99298898195758045</v>
      </c>
      <c r="Q339" s="171">
        <f t="shared" si="46"/>
        <v>1</v>
      </c>
      <c r="R339" s="171">
        <f>SUMIF(ORÇAMENTO!$B$6:$B$654,'CURVA ABC'!B339,ORÇAMENTO!$M$6:$M$654)</f>
        <v>560.59199999999998</v>
      </c>
      <c r="S339" s="171" t="b">
        <f t="shared" si="42"/>
        <v>1</v>
      </c>
      <c r="T339" s="171"/>
      <c r="U339" s="29"/>
      <c r="AX339" s="24"/>
    </row>
    <row r="340" spans="1:50" ht="40.5" customHeight="1">
      <c r="A340" s="254" t="s">
        <v>28</v>
      </c>
      <c r="B340" s="456" t="s">
        <v>2570</v>
      </c>
      <c r="C340" s="461" t="s">
        <v>837</v>
      </c>
      <c r="D340" s="872" t="s">
        <v>2618</v>
      </c>
      <c r="E340" s="15"/>
      <c r="F340" s="906" t="s">
        <v>126</v>
      </c>
      <c r="G340" s="907">
        <v>1</v>
      </c>
      <c r="H340" s="27">
        <v>433.35</v>
      </c>
      <c r="I340" s="27">
        <v>122.508</v>
      </c>
      <c r="J340" s="27">
        <v>555.85799999999995</v>
      </c>
      <c r="K340" s="1091">
        <f t="shared" si="43"/>
        <v>555.85799999999995</v>
      </c>
      <c r="L340" s="184">
        <f t="shared" si="44"/>
        <v>1.3024013314371521E-4</v>
      </c>
      <c r="M340" s="184">
        <f t="shared" si="47"/>
        <v>0.99311922209072412</v>
      </c>
      <c r="N340" s="1009" t="str">
        <f t="shared" si="45"/>
        <v>C</v>
      </c>
      <c r="O340" s="1011" t="str">
        <f t="shared" si="40"/>
        <v>-</v>
      </c>
      <c r="P340" s="1011">
        <f t="shared" si="41"/>
        <v>0.99311922209072412</v>
      </c>
      <c r="Q340" s="171">
        <f t="shared" si="46"/>
        <v>1</v>
      </c>
      <c r="R340" s="171">
        <f>SUMIF(ORÇAMENTO!$B$6:$B$654,'CURVA ABC'!B340,ORÇAMENTO!$M$6:$M$654)</f>
        <v>555.85799999999995</v>
      </c>
      <c r="S340" s="171" t="b">
        <f t="shared" si="42"/>
        <v>1</v>
      </c>
      <c r="T340" s="171"/>
      <c r="U340" s="29"/>
      <c r="AX340" s="24"/>
    </row>
    <row r="341" spans="1:50" ht="40.5" customHeight="1">
      <c r="A341" s="254" t="s">
        <v>28</v>
      </c>
      <c r="B341" s="456">
        <v>92642</v>
      </c>
      <c r="C341" s="461" t="s">
        <v>131</v>
      </c>
      <c r="D341" s="872" t="s">
        <v>1211</v>
      </c>
      <c r="E341" s="15"/>
      <c r="F341" s="906" t="s">
        <v>54</v>
      </c>
      <c r="G341" s="907">
        <v>4</v>
      </c>
      <c r="H341" s="27">
        <v>107.22</v>
      </c>
      <c r="I341" s="27">
        <v>30.3111</v>
      </c>
      <c r="J341" s="27">
        <v>137.53110000000001</v>
      </c>
      <c r="K341" s="1091">
        <f t="shared" si="43"/>
        <v>550.12440000000004</v>
      </c>
      <c r="L341" s="184">
        <f t="shared" si="44"/>
        <v>1.2889672380645139E-4</v>
      </c>
      <c r="M341" s="184">
        <f t="shared" si="47"/>
        <v>0.99324811881453057</v>
      </c>
      <c r="N341" s="1009" t="str">
        <f t="shared" si="45"/>
        <v>C</v>
      </c>
      <c r="O341" s="1011" t="str">
        <f t="shared" si="40"/>
        <v>-</v>
      </c>
      <c r="P341" s="1011">
        <f t="shared" si="41"/>
        <v>0.99324811881453057</v>
      </c>
      <c r="Q341" s="171">
        <f t="shared" si="46"/>
        <v>1</v>
      </c>
      <c r="R341" s="171">
        <f>SUMIF(ORÇAMENTO!$B$6:$B$654,'CURVA ABC'!B341,ORÇAMENTO!$M$6:$M$654)</f>
        <v>550.12440000000004</v>
      </c>
      <c r="S341" s="171" t="b">
        <f t="shared" si="42"/>
        <v>1</v>
      </c>
      <c r="T341" s="171"/>
      <c r="U341" s="29"/>
      <c r="AX341" s="24"/>
    </row>
    <row r="342" spans="1:50" ht="40.5" customHeight="1">
      <c r="A342" s="254" t="s">
        <v>28</v>
      </c>
      <c r="B342" s="456" t="s">
        <v>2507</v>
      </c>
      <c r="C342" s="461" t="s">
        <v>837</v>
      </c>
      <c r="D342" s="872" t="s">
        <v>2613</v>
      </c>
      <c r="E342" s="15"/>
      <c r="F342" s="906" t="s">
        <v>126</v>
      </c>
      <c r="G342" s="907">
        <v>3</v>
      </c>
      <c r="H342" s="27">
        <v>138.36000000000001</v>
      </c>
      <c r="I342" s="27">
        <v>39.114400000000003</v>
      </c>
      <c r="J342" s="27">
        <v>177.4744</v>
      </c>
      <c r="K342" s="1091">
        <f t="shared" si="43"/>
        <v>532.42319999999995</v>
      </c>
      <c r="L342" s="184">
        <f t="shared" si="44"/>
        <v>1.2474924973069186E-4</v>
      </c>
      <c r="M342" s="184">
        <f t="shared" si="47"/>
        <v>0.99337286806426128</v>
      </c>
      <c r="N342" s="1009" t="str">
        <f t="shared" si="45"/>
        <v>C</v>
      </c>
      <c r="O342" s="1011" t="str">
        <f t="shared" si="40"/>
        <v>-</v>
      </c>
      <c r="P342" s="1011">
        <f t="shared" si="41"/>
        <v>0.99337286806426128</v>
      </c>
      <c r="Q342" s="171">
        <f t="shared" si="46"/>
        <v>1</v>
      </c>
      <c r="R342" s="171">
        <f>SUMIF(ORÇAMENTO!$B$6:$B$654,'CURVA ABC'!B342,ORÇAMENTO!$M$6:$M$654)</f>
        <v>532.42319999999995</v>
      </c>
      <c r="S342" s="171" t="b">
        <f t="shared" si="42"/>
        <v>1</v>
      </c>
      <c r="T342" s="171"/>
      <c r="U342" s="29"/>
      <c r="AX342" s="24"/>
    </row>
    <row r="343" spans="1:50" ht="40.5" customHeight="1">
      <c r="A343" s="254" t="s">
        <v>28</v>
      </c>
      <c r="B343" s="456" t="s">
        <v>467</v>
      </c>
      <c r="C343" s="461" t="s">
        <v>837</v>
      </c>
      <c r="D343" s="872" t="s">
        <v>1392</v>
      </c>
      <c r="E343" s="15"/>
      <c r="F343" s="906" t="s">
        <v>126</v>
      </c>
      <c r="G343" s="907">
        <v>50</v>
      </c>
      <c r="H343" s="27">
        <v>8.3000000000000007</v>
      </c>
      <c r="I343" s="27">
        <v>2.3464</v>
      </c>
      <c r="J343" s="27">
        <v>10.6464</v>
      </c>
      <c r="K343" s="1091">
        <f t="shared" si="43"/>
        <v>532.32000000000005</v>
      </c>
      <c r="L343" s="184">
        <f t="shared" si="44"/>
        <v>1.2472506948728361E-4</v>
      </c>
      <c r="M343" s="184">
        <f t="shared" si="47"/>
        <v>0.99349759313374852</v>
      </c>
      <c r="N343" s="1009" t="str">
        <f t="shared" si="45"/>
        <v>C</v>
      </c>
      <c r="O343" s="1011" t="str">
        <f t="shared" si="40"/>
        <v>-</v>
      </c>
      <c r="P343" s="1011">
        <f t="shared" si="41"/>
        <v>0.99349759313374852</v>
      </c>
      <c r="Q343" s="171">
        <f t="shared" si="46"/>
        <v>1</v>
      </c>
      <c r="R343" s="171">
        <f>SUMIF(ORÇAMENTO!$B$6:$B$654,'CURVA ABC'!B343,ORÇAMENTO!$M$6:$M$654)</f>
        <v>532.32000000000005</v>
      </c>
      <c r="S343" s="171" t="b">
        <f t="shared" si="42"/>
        <v>1</v>
      </c>
      <c r="T343" s="171"/>
      <c r="U343" s="29"/>
      <c r="AX343" s="24"/>
    </row>
    <row r="344" spans="1:50" ht="40.5" customHeight="1">
      <c r="A344" s="254" t="s">
        <v>28</v>
      </c>
      <c r="B344" s="456">
        <v>95249</v>
      </c>
      <c r="C344" s="461" t="s">
        <v>131</v>
      </c>
      <c r="D344" s="872" t="s">
        <v>1234</v>
      </c>
      <c r="E344" s="15"/>
      <c r="F344" s="906" t="s">
        <v>54</v>
      </c>
      <c r="G344" s="907">
        <v>6</v>
      </c>
      <c r="H344" s="27">
        <v>68.42</v>
      </c>
      <c r="I344" s="27">
        <v>19.342300000000002</v>
      </c>
      <c r="J344" s="27">
        <v>87.762299999999996</v>
      </c>
      <c r="K344" s="1091">
        <f t="shared" si="43"/>
        <v>526.57380000000001</v>
      </c>
      <c r="L344" s="184">
        <f t="shared" si="44"/>
        <v>1.2337870791099897E-4</v>
      </c>
      <c r="M344" s="184">
        <f t="shared" si="47"/>
        <v>0.99362097184165954</v>
      </c>
      <c r="N344" s="1009" t="str">
        <f t="shared" si="45"/>
        <v>C</v>
      </c>
      <c r="O344" s="1011" t="str">
        <f t="shared" si="40"/>
        <v>-</v>
      </c>
      <c r="P344" s="1011">
        <f t="shared" si="41"/>
        <v>0.99362097184165954</v>
      </c>
      <c r="Q344" s="171">
        <f t="shared" si="46"/>
        <v>1</v>
      </c>
      <c r="R344" s="171">
        <f>SUMIF(ORÇAMENTO!$B$6:$B$654,'CURVA ABC'!B344,ORÇAMENTO!$M$6:$M$654)</f>
        <v>526.57380000000001</v>
      </c>
      <c r="S344" s="171" t="b">
        <f t="shared" si="42"/>
        <v>1</v>
      </c>
      <c r="T344" s="171"/>
      <c r="U344" s="29"/>
      <c r="AX344" s="24"/>
    </row>
    <row r="345" spans="1:50" ht="40.5" customHeight="1">
      <c r="A345" s="254" t="s">
        <v>28</v>
      </c>
      <c r="B345" s="456" t="s">
        <v>724</v>
      </c>
      <c r="C345" s="461" t="s">
        <v>837</v>
      </c>
      <c r="D345" s="872" t="s">
        <v>1030</v>
      </c>
      <c r="E345" s="15"/>
      <c r="F345" s="906" t="s">
        <v>126</v>
      </c>
      <c r="G345" s="907">
        <v>3</v>
      </c>
      <c r="H345" s="27">
        <v>135.38999999999999</v>
      </c>
      <c r="I345" s="27">
        <v>38.274799999999999</v>
      </c>
      <c r="J345" s="27">
        <v>173.66480000000001</v>
      </c>
      <c r="K345" s="1091">
        <f t="shared" si="43"/>
        <v>520.99440000000004</v>
      </c>
      <c r="L345" s="184">
        <f t="shared" si="44"/>
        <v>1.2207142835603702E-4</v>
      </c>
      <c r="M345" s="184">
        <f t="shared" si="47"/>
        <v>0.99374304327001561</v>
      </c>
      <c r="N345" s="1009" t="str">
        <f t="shared" si="45"/>
        <v>C</v>
      </c>
      <c r="O345" s="1011" t="str">
        <f t="shared" si="40"/>
        <v>-</v>
      </c>
      <c r="P345" s="1011">
        <f t="shared" si="41"/>
        <v>0.99374304327001561</v>
      </c>
      <c r="Q345" s="171">
        <f t="shared" si="46"/>
        <v>1</v>
      </c>
      <c r="R345" s="171">
        <f>SUMIF(ORÇAMENTO!$B$6:$B$654,'CURVA ABC'!B345,ORÇAMENTO!$M$6:$M$654)</f>
        <v>520.99440000000004</v>
      </c>
      <c r="S345" s="171" t="b">
        <f t="shared" si="42"/>
        <v>1</v>
      </c>
      <c r="T345" s="171"/>
      <c r="U345" s="29"/>
      <c r="AX345" s="24"/>
    </row>
    <row r="346" spans="1:50" ht="40.5" customHeight="1">
      <c r="A346" s="254" t="s">
        <v>28</v>
      </c>
      <c r="B346" s="456" t="s">
        <v>702</v>
      </c>
      <c r="C346" s="461" t="s">
        <v>837</v>
      </c>
      <c r="D346" s="872" t="s">
        <v>1647</v>
      </c>
      <c r="E346" s="15"/>
      <c r="F346" s="906" t="s">
        <v>57</v>
      </c>
      <c r="G346" s="907">
        <v>1</v>
      </c>
      <c r="H346" s="27">
        <v>400</v>
      </c>
      <c r="I346" s="27">
        <v>113.08</v>
      </c>
      <c r="J346" s="27">
        <v>513.08000000000004</v>
      </c>
      <c r="K346" s="1091">
        <f t="shared" si="43"/>
        <v>513.08000000000004</v>
      </c>
      <c r="L346" s="184">
        <f t="shared" si="44"/>
        <v>1.2021704736349465E-4</v>
      </c>
      <c r="M346" s="184">
        <f t="shared" si="47"/>
        <v>0.99386326031737915</v>
      </c>
      <c r="N346" s="1009" t="str">
        <f t="shared" si="45"/>
        <v>C</v>
      </c>
      <c r="O346" s="1011" t="str">
        <f t="shared" si="40"/>
        <v>-</v>
      </c>
      <c r="P346" s="1011">
        <f t="shared" si="41"/>
        <v>0.99386326031737915</v>
      </c>
      <c r="Q346" s="171">
        <f t="shared" si="46"/>
        <v>1</v>
      </c>
      <c r="R346" s="171">
        <f>SUMIF(ORÇAMENTO!$B$6:$B$654,'CURVA ABC'!B346,ORÇAMENTO!$M$6:$M$654)</f>
        <v>513.08000000000004</v>
      </c>
      <c r="S346" s="171" t="b">
        <f t="shared" si="42"/>
        <v>1</v>
      </c>
      <c r="T346" s="171"/>
      <c r="U346" s="29"/>
      <c r="AX346" s="24"/>
    </row>
    <row r="347" spans="1:50" ht="40.5" customHeight="1">
      <c r="A347" s="254" t="s">
        <v>28</v>
      </c>
      <c r="B347" s="456" t="s">
        <v>1762</v>
      </c>
      <c r="C347" s="461" t="s">
        <v>837</v>
      </c>
      <c r="D347" s="872" t="s">
        <v>1760</v>
      </c>
      <c r="E347" s="15"/>
      <c r="F347" s="906" t="s">
        <v>126</v>
      </c>
      <c r="G347" s="907">
        <v>1</v>
      </c>
      <c r="H347" s="27">
        <v>399.78</v>
      </c>
      <c r="I347" s="27">
        <v>113.01779999999999</v>
      </c>
      <c r="J347" s="27">
        <v>512.79780000000005</v>
      </c>
      <c r="K347" s="1091">
        <f t="shared" si="43"/>
        <v>512.79780000000005</v>
      </c>
      <c r="L347" s="184">
        <f t="shared" si="44"/>
        <v>1.2015092658161663E-4</v>
      </c>
      <c r="M347" s="184">
        <f t="shared" si="47"/>
        <v>0.99398341124396072</v>
      </c>
      <c r="N347" s="1009" t="str">
        <f t="shared" si="45"/>
        <v>C</v>
      </c>
      <c r="O347" s="1011" t="str">
        <f t="shared" si="40"/>
        <v>-</v>
      </c>
      <c r="P347" s="1011">
        <f t="shared" si="41"/>
        <v>0.99398341124396072</v>
      </c>
      <c r="Q347" s="171">
        <f t="shared" si="46"/>
        <v>1</v>
      </c>
      <c r="R347" s="171">
        <f>SUMIF(ORÇAMENTO!$B$6:$B$654,'CURVA ABC'!B347,ORÇAMENTO!$M$6:$M$654)</f>
        <v>512.79780000000005</v>
      </c>
      <c r="S347" s="171" t="b">
        <f t="shared" si="42"/>
        <v>1</v>
      </c>
      <c r="T347" s="171"/>
      <c r="U347" s="29"/>
      <c r="AX347" s="24"/>
    </row>
    <row r="348" spans="1:50" ht="40.5" customHeight="1">
      <c r="A348" s="254" t="s">
        <v>28</v>
      </c>
      <c r="B348" s="456" t="s">
        <v>465</v>
      </c>
      <c r="C348" s="461" t="s">
        <v>837</v>
      </c>
      <c r="D348" s="872" t="s">
        <v>1390</v>
      </c>
      <c r="E348" s="15"/>
      <c r="F348" s="906" t="s">
        <v>126</v>
      </c>
      <c r="G348" s="907">
        <v>76</v>
      </c>
      <c r="H348" s="27">
        <v>5.18</v>
      </c>
      <c r="I348" s="27">
        <v>1.4643999999999999</v>
      </c>
      <c r="J348" s="27">
        <v>6.6444000000000001</v>
      </c>
      <c r="K348" s="1091">
        <f t="shared" si="43"/>
        <v>504.9744</v>
      </c>
      <c r="L348" s="184">
        <f t="shared" si="44"/>
        <v>1.1831786731533541E-4</v>
      </c>
      <c r="M348" s="184">
        <f t="shared" si="47"/>
        <v>0.99410172911127603</v>
      </c>
      <c r="N348" s="1009" t="str">
        <f t="shared" si="45"/>
        <v>C</v>
      </c>
      <c r="O348" s="1011" t="str">
        <f t="shared" si="40"/>
        <v>-</v>
      </c>
      <c r="P348" s="1011">
        <f t="shared" si="41"/>
        <v>0.99410172911127603</v>
      </c>
      <c r="Q348" s="171">
        <f t="shared" si="46"/>
        <v>1</v>
      </c>
      <c r="R348" s="171">
        <f>SUMIF(ORÇAMENTO!$B$6:$B$654,'CURVA ABC'!B348,ORÇAMENTO!$M$6:$M$654)</f>
        <v>504.9744</v>
      </c>
      <c r="S348" s="171" t="b">
        <f t="shared" si="42"/>
        <v>1</v>
      </c>
      <c r="T348" s="171"/>
      <c r="U348" s="29"/>
      <c r="AX348" s="24"/>
    </row>
    <row r="349" spans="1:50" ht="40.5" customHeight="1">
      <c r="A349" s="254" t="s">
        <v>28</v>
      </c>
      <c r="B349" s="456" t="s">
        <v>362</v>
      </c>
      <c r="C349" s="461" t="s">
        <v>837</v>
      </c>
      <c r="D349" s="872" t="s">
        <v>817</v>
      </c>
      <c r="E349" s="15"/>
      <c r="F349" s="906" t="s">
        <v>126</v>
      </c>
      <c r="G349" s="907">
        <v>25</v>
      </c>
      <c r="H349" s="27">
        <v>15.5</v>
      </c>
      <c r="I349" s="27">
        <v>4.3818999999999999</v>
      </c>
      <c r="J349" s="27">
        <v>19.881900000000002</v>
      </c>
      <c r="K349" s="1091">
        <f t="shared" si="43"/>
        <v>497.04750000000001</v>
      </c>
      <c r="L349" s="184">
        <f t="shared" si="44"/>
        <v>1.1646055751424067E-4</v>
      </c>
      <c r="M349" s="184">
        <f t="shared" si="47"/>
        <v>0.99421818966879028</v>
      </c>
      <c r="N349" s="1009" t="str">
        <f t="shared" si="45"/>
        <v>C</v>
      </c>
      <c r="O349" s="1011" t="str">
        <f t="shared" si="40"/>
        <v>-</v>
      </c>
      <c r="P349" s="1011">
        <f t="shared" si="41"/>
        <v>0.99421818966879028</v>
      </c>
      <c r="Q349" s="171">
        <f t="shared" si="46"/>
        <v>1</v>
      </c>
      <c r="R349" s="171">
        <f>SUMIF(ORÇAMENTO!$B$6:$B$654,'CURVA ABC'!B349,ORÇAMENTO!$M$6:$M$654)</f>
        <v>497.04750000000001</v>
      </c>
      <c r="S349" s="171" t="b">
        <f t="shared" si="42"/>
        <v>1</v>
      </c>
      <c r="T349" s="171"/>
      <c r="U349" s="29"/>
      <c r="AX349" s="24"/>
    </row>
    <row r="350" spans="1:50" ht="40.5" customHeight="1">
      <c r="A350" s="254" t="s">
        <v>28</v>
      </c>
      <c r="B350" s="456" t="s">
        <v>1747</v>
      </c>
      <c r="C350" s="461" t="s">
        <v>837</v>
      </c>
      <c r="D350" s="872" t="s">
        <v>1764</v>
      </c>
      <c r="E350" s="15"/>
      <c r="F350" s="906" t="s">
        <v>126</v>
      </c>
      <c r="G350" s="907">
        <v>1</v>
      </c>
      <c r="H350" s="27">
        <v>383.19</v>
      </c>
      <c r="I350" s="27">
        <v>108.3278</v>
      </c>
      <c r="J350" s="27">
        <v>491.51780000000002</v>
      </c>
      <c r="K350" s="1091">
        <f t="shared" si="43"/>
        <v>491.51780000000002</v>
      </c>
      <c r="L350" s="184">
        <f t="shared" si="44"/>
        <v>1.1516492290208289E-4</v>
      </c>
      <c r="M350" s="184">
        <f t="shared" si="47"/>
        <v>0.99433335459169236</v>
      </c>
      <c r="N350" s="1009" t="str">
        <f t="shared" si="45"/>
        <v>C</v>
      </c>
      <c r="O350" s="1011" t="str">
        <f t="shared" si="40"/>
        <v>-</v>
      </c>
      <c r="P350" s="1011">
        <f t="shared" si="41"/>
        <v>0.99433335459169236</v>
      </c>
      <c r="Q350" s="171">
        <f t="shared" si="46"/>
        <v>1</v>
      </c>
      <c r="R350" s="171">
        <f>SUMIF(ORÇAMENTO!$B$6:$B$654,'CURVA ABC'!B350,ORÇAMENTO!$M$6:$M$654)</f>
        <v>491.51780000000002</v>
      </c>
      <c r="S350" s="171" t="b">
        <f t="shared" si="42"/>
        <v>1</v>
      </c>
      <c r="T350" s="171"/>
      <c r="U350" s="29"/>
      <c r="AX350" s="24"/>
    </row>
    <row r="351" spans="1:50" ht="40.5" customHeight="1">
      <c r="A351" s="254" t="s">
        <v>28</v>
      </c>
      <c r="B351" s="456" t="s">
        <v>1252</v>
      </c>
      <c r="C351" s="461" t="s">
        <v>131</v>
      </c>
      <c r="D351" s="872" t="s">
        <v>1253</v>
      </c>
      <c r="E351" s="15"/>
      <c r="F351" s="906" t="s">
        <v>57</v>
      </c>
      <c r="G351" s="907">
        <v>4.4399999999999995</v>
      </c>
      <c r="H351" s="27">
        <v>84.7</v>
      </c>
      <c r="I351" s="27">
        <v>23.944700000000001</v>
      </c>
      <c r="J351" s="27">
        <v>108.6447</v>
      </c>
      <c r="K351" s="1091">
        <f t="shared" si="43"/>
        <v>482.38249999999999</v>
      </c>
      <c r="L351" s="184">
        <f t="shared" si="44"/>
        <v>1.1302447932061463E-4</v>
      </c>
      <c r="M351" s="184">
        <f t="shared" si="47"/>
        <v>0.99444637907101296</v>
      </c>
      <c r="N351" s="1009" t="str">
        <f t="shared" si="45"/>
        <v>C</v>
      </c>
      <c r="O351" s="1011" t="str">
        <f t="shared" si="40"/>
        <v>-</v>
      </c>
      <c r="P351" s="1011">
        <f t="shared" si="41"/>
        <v>0.99444637907101296</v>
      </c>
      <c r="Q351" s="171">
        <f t="shared" si="46"/>
        <v>1</v>
      </c>
      <c r="R351" s="171">
        <f>SUMIF(ORÇAMENTO!$B$6:$B$654,'CURVA ABC'!B351,ORÇAMENTO!$M$6:$M$654)</f>
        <v>482.38249999999999</v>
      </c>
      <c r="S351" s="171" t="b">
        <f t="shared" si="42"/>
        <v>1</v>
      </c>
      <c r="T351" s="171"/>
      <c r="U351" s="29"/>
      <c r="AX351" s="24"/>
    </row>
    <row r="352" spans="1:50" ht="40.5" customHeight="1">
      <c r="A352" s="254" t="s">
        <v>28</v>
      </c>
      <c r="B352" s="456" t="s">
        <v>1766</v>
      </c>
      <c r="C352" s="461" t="s">
        <v>837</v>
      </c>
      <c r="D352" s="872" t="s">
        <v>1765</v>
      </c>
      <c r="E352" s="15"/>
      <c r="F352" s="906" t="s">
        <v>126</v>
      </c>
      <c r="G352" s="907">
        <v>1</v>
      </c>
      <c r="H352" s="27">
        <v>368.83</v>
      </c>
      <c r="I352" s="27">
        <v>104.26819999999999</v>
      </c>
      <c r="J352" s="27">
        <v>473.09820000000002</v>
      </c>
      <c r="K352" s="1091">
        <f t="shared" si="43"/>
        <v>473.09820000000002</v>
      </c>
      <c r="L352" s="184">
        <f t="shared" si="44"/>
        <v>1.1084912434120227E-4</v>
      </c>
      <c r="M352" s="184">
        <f t="shared" si="47"/>
        <v>0.99455722819535419</v>
      </c>
      <c r="N352" s="1009" t="str">
        <f t="shared" si="45"/>
        <v>C</v>
      </c>
      <c r="O352" s="1011" t="str">
        <f t="shared" si="40"/>
        <v>-</v>
      </c>
      <c r="P352" s="1011">
        <f t="shared" si="41"/>
        <v>0.99455722819535419</v>
      </c>
      <c r="Q352" s="171">
        <f t="shared" si="46"/>
        <v>1</v>
      </c>
      <c r="R352" s="171">
        <f>SUMIF(ORÇAMENTO!$B$6:$B$654,'CURVA ABC'!B352,ORÇAMENTO!$M$6:$M$654)</f>
        <v>473.09820000000002</v>
      </c>
      <c r="S352" s="171" t="b">
        <f t="shared" si="42"/>
        <v>1</v>
      </c>
      <c r="T352" s="171"/>
      <c r="U352" s="29"/>
      <c r="AX352" s="24"/>
    </row>
    <row r="353" spans="1:50" ht="40.5" customHeight="1">
      <c r="A353" s="254" t="s">
        <v>28</v>
      </c>
      <c r="B353" s="456" t="s">
        <v>455</v>
      </c>
      <c r="C353" s="461" t="s">
        <v>837</v>
      </c>
      <c r="D353" s="872" t="s">
        <v>1795</v>
      </c>
      <c r="E353" s="15"/>
      <c r="F353" s="906" t="s">
        <v>126</v>
      </c>
      <c r="G353" s="907">
        <v>2</v>
      </c>
      <c r="H353" s="27">
        <v>180.44</v>
      </c>
      <c r="I353" s="27">
        <v>51.010399999999997</v>
      </c>
      <c r="J353" s="27">
        <v>231.4504</v>
      </c>
      <c r="K353" s="1091">
        <f t="shared" si="43"/>
        <v>462.9008</v>
      </c>
      <c r="L353" s="184">
        <f t="shared" si="44"/>
        <v>1.0845982575465729E-4</v>
      </c>
      <c r="M353" s="184">
        <f t="shared" si="47"/>
        <v>0.99466568802110888</v>
      </c>
      <c r="N353" s="1009" t="str">
        <f t="shared" si="45"/>
        <v>C</v>
      </c>
      <c r="O353" s="1011" t="str">
        <f t="shared" si="40"/>
        <v>-</v>
      </c>
      <c r="P353" s="1011">
        <f t="shared" si="41"/>
        <v>0.99466568802110888</v>
      </c>
      <c r="Q353" s="171">
        <f t="shared" si="46"/>
        <v>1</v>
      </c>
      <c r="R353" s="171">
        <f>SUMIF(ORÇAMENTO!$B$6:$B$654,'CURVA ABC'!B353,ORÇAMENTO!$M$6:$M$654)</f>
        <v>462.9008</v>
      </c>
      <c r="S353" s="171" t="b">
        <f t="shared" si="42"/>
        <v>1</v>
      </c>
      <c r="T353" s="171"/>
      <c r="U353" s="29"/>
      <c r="AX353" s="24"/>
    </row>
    <row r="354" spans="1:50" ht="40.5" customHeight="1">
      <c r="A354" s="254" t="s">
        <v>28</v>
      </c>
      <c r="B354" s="456">
        <v>99635</v>
      </c>
      <c r="C354" s="461" t="s">
        <v>131</v>
      </c>
      <c r="D354" s="872" t="s">
        <v>2833</v>
      </c>
      <c r="E354" s="15"/>
      <c r="F354" s="906" t="s">
        <v>54</v>
      </c>
      <c r="G354" s="907">
        <v>2</v>
      </c>
      <c r="H354" s="27">
        <v>177.62</v>
      </c>
      <c r="I354" s="27">
        <v>50.213200000000001</v>
      </c>
      <c r="J354" s="27">
        <v>227.83320000000001</v>
      </c>
      <c r="K354" s="1091">
        <f t="shared" si="43"/>
        <v>455.66640000000001</v>
      </c>
      <c r="L354" s="184">
        <f t="shared" si="44"/>
        <v>1.0676477194736318E-4</v>
      </c>
      <c r="M354" s="184">
        <f t="shared" si="47"/>
        <v>0.99477245279305626</v>
      </c>
      <c r="N354" s="1009" t="str">
        <f t="shared" si="45"/>
        <v>C</v>
      </c>
      <c r="O354" s="1011" t="str">
        <f t="shared" si="40"/>
        <v>-</v>
      </c>
      <c r="P354" s="1011">
        <f t="shared" si="41"/>
        <v>0.99477245279305626</v>
      </c>
      <c r="Q354" s="171">
        <f t="shared" si="46"/>
        <v>1</v>
      </c>
      <c r="R354" s="171">
        <f>SUMIF(ORÇAMENTO!$B$6:$B$654,'CURVA ABC'!B354,ORÇAMENTO!$M$6:$M$654)</f>
        <v>455.66640000000001</v>
      </c>
      <c r="S354" s="171" t="b">
        <f t="shared" si="42"/>
        <v>1</v>
      </c>
      <c r="T354" s="171"/>
      <c r="U354" s="29"/>
      <c r="AX354" s="24"/>
    </row>
    <row r="355" spans="1:50" ht="40.5" customHeight="1">
      <c r="A355" s="254" t="s">
        <v>28</v>
      </c>
      <c r="B355" s="456">
        <v>89785</v>
      </c>
      <c r="C355" s="461" t="s">
        <v>131</v>
      </c>
      <c r="D355" s="872" t="s">
        <v>1202</v>
      </c>
      <c r="E355" s="15"/>
      <c r="F355" s="906" t="s">
        <v>54</v>
      </c>
      <c r="G355" s="907">
        <v>26</v>
      </c>
      <c r="H355" s="27">
        <v>13.59</v>
      </c>
      <c r="I355" s="27">
        <v>3.8418999999999999</v>
      </c>
      <c r="J355" s="27">
        <v>17.431899999999999</v>
      </c>
      <c r="K355" s="1091">
        <f t="shared" si="43"/>
        <v>453.2294</v>
      </c>
      <c r="L355" s="184">
        <f t="shared" si="44"/>
        <v>1.0619377143199552E-4</v>
      </c>
      <c r="M355" s="184">
        <f t="shared" si="47"/>
        <v>0.99487864656448821</v>
      </c>
      <c r="N355" s="1009" t="str">
        <f t="shared" si="45"/>
        <v>C</v>
      </c>
      <c r="O355" s="1011" t="str">
        <f t="shared" si="40"/>
        <v>-</v>
      </c>
      <c r="P355" s="1011">
        <f t="shared" si="41"/>
        <v>0.99487864656448821</v>
      </c>
      <c r="Q355" s="171">
        <f t="shared" si="46"/>
        <v>1</v>
      </c>
      <c r="R355" s="171">
        <f>SUMIF(ORÇAMENTO!$B$6:$B$654,'CURVA ABC'!B355,ORÇAMENTO!$M$6:$M$654)</f>
        <v>453.2294</v>
      </c>
      <c r="S355" s="171" t="b">
        <f t="shared" si="42"/>
        <v>1</v>
      </c>
      <c r="T355" s="171"/>
      <c r="U355" s="29"/>
      <c r="AX355" s="24"/>
    </row>
    <row r="356" spans="1:50" ht="40.5" customHeight="1">
      <c r="A356" s="254" t="s">
        <v>28</v>
      </c>
      <c r="B356" s="456">
        <v>89731</v>
      </c>
      <c r="C356" s="461" t="s">
        <v>131</v>
      </c>
      <c r="D356" s="872" t="s">
        <v>1197</v>
      </c>
      <c r="E356" s="15"/>
      <c r="F356" s="906" t="s">
        <v>54</v>
      </c>
      <c r="G356" s="907">
        <v>49</v>
      </c>
      <c r="H356" s="27">
        <v>7.2</v>
      </c>
      <c r="I356" s="27">
        <v>2.0354000000000001</v>
      </c>
      <c r="J356" s="27">
        <v>9.2354000000000003</v>
      </c>
      <c r="K356" s="1091">
        <f t="shared" si="43"/>
        <v>452.53460000000001</v>
      </c>
      <c r="L356" s="184">
        <f t="shared" si="44"/>
        <v>1.0603097653742127E-4</v>
      </c>
      <c r="M356" s="184">
        <f t="shared" si="47"/>
        <v>0.9949846775410256</v>
      </c>
      <c r="N356" s="1009" t="str">
        <f t="shared" si="45"/>
        <v>C</v>
      </c>
      <c r="O356" s="1011" t="str">
        <f t="shared" si="40"/>
        <v>-</v>
      </c>
      <c r="P356" s="1011">
        <f t="shared" si="41"/>
        <v>0.9949846775410256</v>
      </c>
      <c r="Q356" s="171">
        <f t="shared" si="46"/>
        <v>1</v>
      </c>
      <c r="R356" s="171">
        <f>SUMIF(ORÇAMENTO!$B$6:$B$654,'CURVA ABC'!B356,ORÇAMENTO!$M$6:$M$654)</f>
        <v>452.53460000000001</v>
      </c>
      <c r="S356" s="171" t="b">
        <f t="shared" si="42"/>
        <v>1</v>
      </c>
      <c r="T356" s="171"/>
      <c r="U356" s="29"/>
      <c r="AX356" s="24"/>
    </row>
    <row r="357" spans="1:50" ht="40.5" customHeight="1">
      <c r="A357" s="254" t="s">
        <v>28</v>
      </c>
      <c r="B357" s="456">
        <v>91959</v>
      </c>
      <c r="C357" s="461" t="s">
        <v>131</v>
      </c>
      <c r="D357" s="872" t="s">
        <v>956</v>
      </c>
      <c r="E357" s="15"/>
      <c r="F357" s="906" t="s">
        <v>54</v>
      </c>
      <c r="G357" s="907">
        <v>11</v>
      </c>
      <c r="H357" s="27">
        <v>31.37</v>
      </c>
      <c r="I357" s="27">
        <v>8.8682999999999996</v>
      </c>
      <c r="J357" s="27">
        <v>40.238300000000002</v>
      </c>
      <c r="K357" s="1091">
        <f t="shared" si="43"/>
        <v>442.62130000000002</v>
      </c>
      <c r="L357" s="184">
        <f t="shared" si="44"/>
        <v>1.0370824391165428E-4</v>
      </c>
      <c r="M357" s="184">
        <f t="shared" si="47"/>
        <v>0.9950883857849373</v>
      </c>
      <c r="N357" s="1009" t="str">
        <f t="shared" si="45"/>
        <v>C</v>
      </c>
      <c r="O357" s="1011" t="str">
        <f t="shared" si="40"/>
        <v>-</v>
      </c>
      <c r="P357" s="1011">
        <f t="shared" ref="P357:P363" si="48">IF(M357&lt;=50%,"-",IF(M357&lt;=80%,"-",IF(M357&lt;=100%,M357," ")))</f>
        <v>0.9950883857849373</v>
      </c>
      <c r="Q357" s="171">
        <f t="shared" si="46"/>
        <v>1</v>
      </c>
      <c r="R357" s="171">
        <f>SUMIF(ORÇAMENTO!$B$6:$B$654,'CURVA ABC'!B357,ORÇAMENTO!$M$6:$M$654)</f>
        <v>442.62130000000002</v>
      </c>
      <c r="S357" s="171" t="b">
        <f t="shared" si="42"/>
        <v>1</v>
      </c>
      <c r="T357" s="171"/>
      <c r="U357" s="29"/>
      <c r="AX357" s="24"/>
    </row>
    <row r="358" spans="1:50" ht="40.5" customHeight="1">
      <c r="A358" s="254" t="s">
        <v>28</v>
      </c>
      <c r="B358" s="456" t="s">
        <v>278</v>
      </c>
      <c r="C358" s="461" t="s">
        <v>837</v>
      </c>
      <c r="D358" s="872" t="s">
        <v>1369</v>
      </c>
      <c r="E358" s="15"/>
      <c r="F358" s="906" t="s">
        <v>126</v>
      </c>
      <c r="G358" s="907">
        <v>21</v>
      </c>
      <c r="H358" s="27">
        <v>15.97</v>
      </c>
      <c r="I358" s="27">
        <v>4.5147000000000004</v>
      </c>
      <c r="J358" s="27">
        <v>20.4847</v>
      </c>
      <c r="K358" s="1091">
        <f t="shared" si="43"/>
        <v>430.17869999999999</v>
      </c>
      <c r="L358" s="184">
        <f t="shared" si="44"/>
        <v>1.0079288444816901E-4</v>
      </c>
      <c r="M358" s="184">
        <f t="shared" si="47"/>
        <v>0.9951891786693855</v>
      </c>
      <c r="N358" s="1009" t="str">
        <f t="shared" si="45"/>
        <v>C</v>
      </c>
      <c r="O358" s="1011" t="str">
        <f t="shared" si="40"/>
        <v>-</v>
      </c>
      <c r="P358" s="1011">
        <f t="shared" si="48"/>
        <v>0.9951891786693855</v>
      </c>
      <c r="Q358" s="171">
        <f t="shared" si="46"/>
        <v>1</v>
      </c>
      <c r="R358" s="171">
        <f>SUMIF(ORÇAMENTO!$B$6:$B$654,'CURVA ABC'!B358,ORÇAMENTO!$M$6:$M$654)</f>
        <v>430.17869999999999</v>
      </c>
      <c r="S358" s="171" t="b">
        <f t="shared" si="42"/>
        <v>1</v>
      </c>
      <c r="T358" s="171"/>
      <c r="U358" s="29"/>
      <c r="AX358" s="24"/>
    </row>
    <row r="359" spans="1:50" ht="40.5" customHeight="1">
      <c r="A359" s="254" t="s">
        <v>28</v>
      </c>
      <c r="B359" s="456">
        <v>95250</v>
      </c>
      <c r="C359" s="461" t="s">
        <v>131</v>
      </c>
      <c r="D359" s="872" t="s">
        <v>1235</v>
      </c>
      <c r="E359" s="15"/>
      <c r="F359" s="906" t="s">
        <v>54</v>
      </c>
      <c r="G359" s="907">
        <v>4</v>
      </c>
      <c r="H359" s="27">
        <v>83.25</v>
      </c>
      <c r="I359" s="27">
        <v>23.534800000000001</v>
      </c>
      <c r="J359" s="27">
        <v>106.7848</v>
      </c>
      <c r="K359" s="1091">
        <f t="shared" si="43"/>
        <v>427.13920000000002</v>
      </c>
      <c r="L359" s="184">
        <f t="shared" si="44"/>
        <v>1.0008071536057772E-4</v>
      </c>
      <c r="M359" s="184">
        <f t="shared" si="47"/>
        <v>0.99528925938474611</v>
      </c>
      <c r="N359" s="1009" t="str">
        <f t="shared" si="45"/>
        <v>C</v>
      </c>
      <c r="O359" s="1011" t="str">
        <f t="shared" si="40"/>
        <v>-</v>
      </c>
      <c r="P359" s="1011">
        <f t="shared" si="48"/>
        <v>0.99528925938474611</v>
      </c>
      <c r="Q359" s="171">
        <f t="shared" si="46"/>
        <v>1</v>
      </c>
      <c r="R359" s="171">
        <f>SUMIF(ORÇAMENTO!$B$6:$B$654,'CURVA ABC'!B359,ORÇAMENTO!$M$6:$M$654)</f>
        <v>427.13920000000002</v>
      </c>
      <c r="S359" s="171" t="b">
        <f t="shared" si="42"/>
        <v>1</v>
      </c>
      <c r="T359" s="171"/>
      <c r="U359" s="29"/>
      <c r="AX359" s="24"/>
    </row>
    <row r="360" spans="1:50" ht="40.5" customHeight="1">
      <c r="A360" s="254" t="s">
        <v>28</v>
      </c>
      <c r="B360" s="456" t="s">
        <v>2571</v>
      </c>
      <c r="C360" s="461" t="s">
        <v>837</v>
      </c>
      <c r="D360" s="872" t="s">
        <v>2854</v>
      </c>
      <c r="E360" s="15"/>
      <c r="F360" s="906" t="s">
        <v>126</v>
      </c>
      <c r="G360" s="907">
        <v>2</v>
      </c>
      <c r="H360" s="27">
        <v>164.97</v>
      </c>
      <c r="I360" s="27">
        <v>46.637</v>
      </c>
      <c r="J360" s="27">
        <v>211.607</v>
      </c>
      <c r="K360" s="1091">
        <f t="shared" si="43"/>
        <v>423.214</v>
      </c>
      <c r="L360" s="184">
        <f t="shared" si="44"/>
        <v>9.9161022614200559E-5</v>
      </c>
      <c r="M360" s="184">
        <f t="shared" si="47"/>
        <v>0.99538842040736031</v>
      </c>
      <c r="N360" s="1009" t="str">
        <f t="shared" si="45"/>
        <v>C</v>
      </c>
      <c r="O360" s="1011" t="str">
        <f t="shared" si="40"/>
        <v>-</v>
      </c>
      <c r="P360" s="1011">
        <f t="shared" si="48"/>
        <v>0.99538842040736031</v>
      </c>
      <c r="Q360" s="171">
        <f t="shared" si="46"/>
        <v>1</v>
      </c>
      <c r="R360" s="171">
        <f>SUMIF(ORÇAMENTO!$B$6:$B$654,'CURVA ABC'!B360,ORÇAMENTO!$M$6:$M$654)</f>
        <v>423.214</v>
      </c>
      <c r="S360" s="171" t="b">
        <f t="shared" si="42"/>
        <v>1</v>
      </c>
      <c r="T360" s="171"/>
      <c r="U360" s="29"/>
      <c r="AX360" s="24"/>
    </row>
    <row r="361" spans="1:50" ht="48" customHeight="1">
      <c r="A361" s="254" t="s">
        <v>28</v>
      </c>
      <c r="B361" s="456">
        <v>90695</v>
      </c>
      <c r="C361" s="461" t="s">
        <v>131</v>
      </c>
      <c r="D361" s="872" t="s">
        <v>1062</v>
      </c>
      <c r="E361" s="15"/>
      <c r="F361" s="906" t="s">
        <v>53</v>
      </c>
      <c r="G361" s="907">
        <v>7.35</v>
      </c>
      <c r="H361" s="27">
        <v>43.84</v>
      </c>
      <c r="I361" s="27">
        <v>12.393599999999999</v>
      </c>
      <c r="J361" s="27">
        <v>56.233600000000003</v>
      </c>
      <c r="K361" s="1091">
        <f t="shared" si="43"/>
        <v>413.31700000000001</v>
      </c>
      <c r="L361" s="184">
        <f t="shared" si="44"/>
        <v>9.6842109154785842E-5</v>
      </c>
      <c r="M361" s="184">
        <f t="shared" si="47"/>
        <v>0.99548526251651515</v>
      </c>
      <c r="N361" s="1009" t="str">
        <f t="shared" si="45"/>
        <v>C</v>
      </c>
      <c r="O361" s="1011" t="str">
        <f t="shared" si="40"/>
        <v>-</v>
      </c>
      <c r="P361" s="1011">
        <f t="shared" si="48"/>
        <v>0.99548526251651515</v>
      </c>
      <c r="Q361" s="171">
        <f t="shared" si="46"/>
        <v>1</v>
      </c>
      <c r="R361" s="171">
        <f>SUMIF(ORÇAMENTO!$B$6:$B$654,'CURVA ABC'!B361,ORÇAMENTO!$M$6:$M$654)</f>
        <v>413.31700000000001</v>
      </c>
      <c r="S361" s="171" t="b">
        <f t="shared" si="42"/>
        <v>1</v>
      </c>
      <c r="T361" s="171"/>
      <c r="U361" s="29"/>
      <c r="AX361" s="24"/>
    </row>
    <row r="362" spans="1:50" ht="52.5" customHeight="1">
      <c r="A362" s="254" t="s">
        <v>28</v>
      </c>
      <c r="B362" s="456">
        <v>94227</v>
      </c>
      <c r="C362" s="461" t="s">
        <v>131</v>
      </c>
      <c r="D362" s="872" t="s">
        <v>1076</v>
      </c>
      <c r="E362" s="15"/>
      <c r="F362" s="906" t="s">
        <v>53</v>
      </c>
      <c r="G362" s="907">
        <v>8</v>
      </c>
      <c r="H362" s="27">
        <v>39.4</v>
      </c>
      <c r="I362" s="27">
        <v>11.138400000000001</v>
      </c>
      <c r="J362" s="27">
        <v>50.538400000000003</v>
      </c>
      <c r="K362" s="1091">
        <f t="shared" si="43"/>
        <v>404.30720000000002</v>
      </c>
      <c r="L362" s="184">
        <f t="shared" si="44"/>
        <v>9.473107081118325E-5</v>
      </c>
      <c r="M362" s="184">
        <f t="shared" si="47"/>
        <v>0.9955799935873263</v>
      </c>
      <c r="N362" s="1009" t="str">
        <f t="shared" si="45"/>
        <v>C</v>
      </c>
      <c r="O362" s="1011" t="str">
        <f t="shared" si="40"/>
        <v>-</v>
      </c>
      <c r="P362" s="1011">
        <f t="shared" si="48"/>
        <v>0.9955799935873263</v>
      </c>
      <c r="Q362" s="171">
        <f t="shared" si="46"/>
        <v>1</v>
      </c>
      <c r="R362" s="171">
        <f>SUMIF(ORÇAMENTO!$B$6:$B$654,'CURVA ABC'!B362,ORÇAMENTO!$M$6:$M$654)</f>
        <v>404.30720000000002</v>
      </c>
      <c r="S362" s="171" t="b">
        <f t="shared" si="42"/>
        <v>1</v>
      </c>
      <c r="T362" s="171"/>
      <c r="U362" s="29"/>
      <c r="AX362" s="24"/>
    </row>
    <row r="363" spans="1:50" ht="48" customHeight="1">
      <c r="A363" s="254" t="s">
        <v>28</v>
      </c>
      <c r="B363" s="456">
        <v>91967</v>
      </c>
      <c r="C363" s="461" t="s">
        <v>131</v>
      </c>
      <c r="D363" s="872" t="s">
        <v>957</v>
      </c>
      <c r="E363" s="15"/>
      <c r="F363" s="906" t="s">
        <v>54</v>
      </c>
      <c r="G363" s="907">
        <v>7</v>
      </c>
      <c r="H363" s="27">
        <v>42.93</v>
      </c>
      <c r="I363" s="27">
        <v>12.1363</v>
      </c>
      <c r="J363" s="27">
        <v>55.066299999999998</v>
      </c>
      <c r="K363" s="1091">
        <f t="shared" si="43"/>
        <v>385.46409999999997</v>
      </c>
      <c r="L363" s="184">
        <f t="shared" si="44"/>
        <v>9.0316044216548751E-5</v>
      </c>
      <c r="M363" s="184">
        <f t="shared" si="47"/>
        <v>0.99567030963154279</v>
      </c>
      <c r="N363" s="1009" t="str">
        <f t="shared" si="45"/>
        <v>C</v>
      </c>
      <c r="O363" s="1011" t="str">
        <f t="shared" ref="O363:O409" si="49">IF(M363&lt;=50%,"-",IF(M363&lt;=80%,M363,IF(M363&lt;=100%,"-"," ")))</f>
        <v>-</v>
      </c>
      <c r="P363" s="1011">
        <f t="shared" si="48"/>
        <v>0.99567030963154279</v>
      </c>
      <c r="Q363" s="171">
        <f t="shared" si="46"/>
        <v>1</v>
      </c>
      <c r="R363" s="171">
        <f>SUMIF(ORÇAMENTO!$B$6:$B$654,'CURVA ABC'!B363,ORÇAMENTO!$M$6:$M$654)</f>
        <v>385.46409999999997</v>
      </c>
      <c r="S363" s="171" t="b">
        <f t="shared" si="42"/>
        <v>1</v>
      </c>
      <c r="T363" s="171"/>
      <c r="U363" s="38">
        <f>G363/2</f>
        <v>3.5</v>
      </c>
      <c r="V363" s="29" t="s">
        <v>871</v>
      </c>
      <c r="AX363" s="24"/>
    </row>
    <row r="364" spans="1:50" ht="40.5" customHeight="1">
      <c r="A364" s="254" t="s">
        <v>28</v>
      </c>
      <c r="B364" s="456" t="s">
        <v>691</v>
      </c>
      <c r="C364" s="461" t="s">
        <v>837</v>
      </c>
      <c r="D364" s="872" t="s">
        <v>1596</v>
      </c>
      <c r="E364" s="15"/>
      <c r="F364" s="906" t="s">
        <v>126</v>
      </c>
      <c r="G364" s="907">
        <v>2</v>
      </c>
      <c r="H364" s="27">
        <v>149.75</v>
      </c>
      <c r="I364" s="27">
        <v>42.334299999999999</v>
      </c>
      <c r="J364" s="27">
        <v>192.08430000000001</v>
      </c>
      <c r="K364" s="1091">
        <f t="shared" si="43"/>
        <v>384.16860000000003</v>
      </c>
      <c r="L364" s="184">
        <f t="shared" si="44"/>
        <v>9.0012502498182406E-5</v>
      </c>
      <c r="M364" s="184">
        <f t="shared" si="47"/>
        <v>0.99576032213404098</v>
      </c>
      <c r="N364" s="1009" t="str">
        <f t="shared" si="45"/>
        <v>C</v>
      </c>
      <c r="O364" s="1011" t="str">
        <f t="shared" si="49"/>
        <v>-</v>
      </c>
      <c r="P364" s="1011">
        <f t="shared" ref="P364:P409" si="50">IF(M364&lt;=50%,"-",IF(M364&lt;=80%,"-",IF(M364&lt;=100%,M364," ")))</f>
        <v>0.99576032213404098</v>
      </c>
      <c r="Q364" s="171">
        <f t="shared" si="46"/>
        <v>1</v>
      </c>
      <c r="R364" s="171">
        <f>SUMIF(ORÇAMENTO!$B$6:$B$654,'CURVA ABC'!B364,ORÇAMENTO!$M$6:$M$654)</f>
        <v>384.16860000000003</v>
      </c>
      <c r="S364" s="171" t="b">
        <f t="shared" si="42"/>
        <v>1</v>
      </c>
      <c r="T364" s="171"/>
      <c r="U364" s="29"/>
      <c r="AX364" s="24"/>
    </row>
    <row r="365" spans="1:50" ht="40.5" customHeight="1">
      <c r="A365" s="254" t="s">
        <v>28</v>
      </c>
      <c r="B365" s="456" t="s">
        <v>332</v>
      </c>
      <c r="C365" s="461" t="s">
        <v>837</v>
      </c>
      <c r="D365" s="872" t="s">
        <v>800</v>
      </c>
      <c r="E365" s="15"/>
      <c r="F365" s="906" t="s">
        <v>126</v>
      </c>
      <c r="G365" s="907">
        <v>27</v>
      </c>
      <c r="H365" s="27">
        <v>11.05</v>
      </c>
      <c r="I365" s="27">
        <v>3.1238000000000001</v>
      </c>
      <c r="J365" s="27">
        <v>14.1738</v>
      </c>
      <c r="K365" s="1091">
        <f t="shared" si="43"/>
        <v>382.69260000000003</v>
      </c>
      <c r="L365" s="184">
        <f t="shared" si="44"/>
        <v>8.9666668784320016E-5</v>
      </c>
      <c r="M365" s="184">
        <f t="shared" si="47"/>
        <v>0.99584998880282527</v>
      </c>
      <c r="N365" s="1009" t="str">
        <f t="shared" si="45"/>
        <v>C</v>
      </c>
      <c r="O365" s="1011" t="str">
        <f t="shared" si="49"/>
        <v>-</v>
      </c>
      <c r="P365" s="1011">
        <f t="shared" si="50"/>
        <v>0.99584998880282527</v>
      </c>
      <c r="Q365" s="171">
        <f t="shared" si="46"/>
        <v>1</v>
      </c>
      <c r="R365" s="171">
        <f>SUMIF(ORÇAMENTO!$B$6:$B$654,'CURVA ABC'!B365,ORÇAMENTO!$M$6:$M$654)</f>
        <v>382.69260000000003</v>
      </c>
      <c r="S365" s="171" t="b">
        <f t="shared" si="42"/>
        <v>1</v>
      </c>
      <c r="T365" s="171"/>
      <c r="U365" s="29"/>
      <c r="AX365" s="24"/>
    </row>
    <row r="366" spans="1:50" ht="40.5" customHeight="1">
      <c r="A366" s="254" t="s">
        <v>28</v>
      </c>
      <c r="B366" s="456" t="s">
        <v>282</v>
      </c>
      <c r="C366" s="461" t="s">
        <v>837</v>
      </c>
      <c r="D366" s="872" t="s">
        <v>1365</v>
      </c>
      <c r="E366" s="15"/>
      <c r="F366" s="906" t="s">
        <v>126</v>
      </c>
      <c r="G366" s="907">
        <v>13</v>
      </c>
      <c r="H366" s="27">
        <v>22.36</v>
      </c>
      <c r="I366" s="27">
        <v>6.3212000000000002</v>
      </c>
      <c r="J366" s="27">
        <v>28.6812</v>
      </c>
      <c r="K366" s="1091">
        <f t="shared" si="43"/>
        <v>372.85559999999998</v>
      </c>
      <c r="L366" s="184">
        <f t="shared" si="44"/>
        <v>8.7361813605956593E-5</v>
      </c>
      <c r="M366" s="184">
        <f t="shared" si="47"/>
        <v>0.99593735061643118</v>
      </c>
      <c r="N366" s="1009" t="str">
        <f t="shared" si="45"/>
        <v>C</v>
      </c>
      <c r="O366" s="1011" t="str">
        <f t="shared" si="49"/>
        <v>-</v>
      </c>
      <c r="P366" s="1011">
        <f t="shared" si="50"/>
        <v>0.99593735061643118</v>
      </c>
      <c r="Q366" s="171">
        <f t="shared" si="46"/>
        <v>1</v>
      </c>
      <c r="R366" s="171">
        <f>SUMIF(ORÇAMENTO!$B$6:$B$654,'CURVA ABC'!B366,ORÇAMENTO!$M$6:$M$654)</f>
        <v>372.85559999999998</v>
      </c>
      <c r="S366" s="171" t="b">
        <f t="shared" si="42"/>
        <v>1</v>
      </c>
      <c r="T366" s="171"/>
      <c r="U366" s="29"/>
      <c r="AX366" s="24"/>
    </row>
    <row r="367" spans="1:50" ht="40.5" customHeight="1">
      <c r="A367" s="254" t="s">
        <v>29</v>
      </c>
      <c r="B367" s="197" t="s">
        <v>155</v>
      </c>
      <c r="C367" s="461" t="s">
        <v>837</v>
      </c>
      <c r="D367" s="872" t="s">
        <v>1738</v>
      </c>
      <c r="E367" s="15"/>
      <c r="F367" s="906" t="s">
        <v>53</v>
      </c>
      <c r="G367" s="907">
        <v>2.5</v>
      </c>
      <c r="H367" s="27">
        <v>114.62</v>
      </c>
      <c r="I367" s="27">
        <v>32.403100000000002</v>
      </c>
      <c r="J367" s="27">
        <v>147.0231</v>
      </c>
      <c r="K367" s="1091">
        <f t="shared" si="43"/>
        <v>367.55779999999999</v>
      </c>
      <c r="L367" s="184">
        <f t="shared" si="44"/>
        <v>8.6120514250062152E-5</v>
      </c>
      <c r="M367" s="184">
        <f t="shared" si="47"/>
        <v>0.99602347113068124</v>
      </c>
      <c r="N367" s="1009" t="str">
        <f t="shared" si="45"/>
        <v>C</v>
      </c>
      <c r="O367" s="1011" t="str">
        <f t="shared" si="49"/>
        <v>-</v>
      </c>
      <c r="P367" s="1011">
        <f t="shared" si="50"/>
        <v>0.99602347113068124</v>
      </c>
      <c r="Q367" s="171">
        <f t="shared" si="46"/>
        <v>1</v>
      </c>
      <c r="R367" s="171">
        <f>SUMIF(ORÇAMENTO!$B$6:$B$654,'CURVA ABC'!B367,ORÇAMENTO!$M$6:$M$654)</f>
        <v>367.55779999999999</v>
      </c>
      <c r="S367" s="171" t="b">
        <f t="shared" si="42"/>
        <v>1</v>
      </c>
      <c r="T367" s="171"/>
      <c r="U367" s="29"/>
      <c r="AX367" s="24"/>
    </row>
    <row r="368" spans="1:50" ht="40.5" customHeight="1">
      <c r="A368" s="255" t="s">
        <v>42</v>
      </c>
      <c r="B368" s="456" t="s">
        <v>290</v>
      </c>
      <c r="C368" s="461" t="s">
        <v>837</v>
      </c>
      <c r="D368" s="872" t="s">
        <v>1373</v>
      </c>
      <c r="E368" s="15"/>
      <c r="F368" s="906" t="s">
        <v>126</v>
      </c>
      <c r="G368" s="907">
        <v>27</v>
      </c>
      <c r="H368" s="27">
        <v>10.31</v>
      </c>
      <c r="I368" s="27">
        <v>2.9146000000000001</v>
      </c>
      <c r="J368" s="27">
        <v>13.224600000000001</v>
      </c>
      <c r="K368" s="1091">
        <f t="shared" si="43"/>
        <v>357.06420000000003</v>
      </c>
      <c r="L368" s="184">
        <f t="shared" si="44"/>
        <v>8.3661814616060518E-5</v>
      </c>
      <c r="M368" s="184">
        <f t="shared" si="47"/>
        <v>0.99610713294529729</v>
      </c>
      <c r="N368" s="1009" t="str">
        <f t="shared" si="45"/>
        <v>C</v>
      </c>
      <c r="O368" s="1011" t="str">
        <f t="shared" si="49"/>
        <v>-</v>
      </c>
      <c r="P368" s="1011">
        <f t="shared" si="50"/>
        <v>0.99610713294529729</v>
      </c>
      <c r="Q368" s="171">
        <f t="shared" si="46"/>
        <v>1</v>
      </c>
      <c r="R368" s="171">
        <f>SUMIF(ORÇAMENTO!$B$6:$B$654,'CURVA ABC'!B368,ORÇAMENTO!$M$6:$M$654)</f>
        <v>357.06420000000003</v>
      </c>
      <c r="S368" s="171" t="b">
        <f t="shared" si="42"/>
        <v>1</v>
      </c>
      <c r="T368" s="171"/>
      <c r="U368" s="29"/>
      <c r="AX368" s="24"/>
    </row>
    <row r="369" spans="1:50" ht="40.5" customHeight="1">
      <c r="A369" s="254" t="s">
        <v>28</v>
      </c>
      <c r="B369" s="456">
        <v>89746</v>
      </c>
      <c r="C369" s="461" t="s">
        <v>131</v>
      </c>
      <c r="D369" s="872" t="s">
        <v>1200</v>
      </c>
      <c r="E369" s="15"/>
      <c r="F369" s="906" t="s">
        <v>54</v>
      </c>
      <c r="G369" s="907">
        <v>17</v>
      </c>
      <c r="H369" s="1117">
        <v>15.76</v>
      </c>
      <c r="I369" s="1117">
        <v>4.4554</v>
      </c>
      <c r="J369" s="1117">
        <v>20.215399999999999</v>
      </c>
      <c r="K369" s="1091">
        <f t="shared" si="43"/>
        <v>343.66180000000003</v>
      </c>
      <c r="L369" s="184">
        <f t="shared" si="44"/>
        <v>8.052156951669102E-5</v>
      </c>
      <c r="M369" s="184">
        <f t="shared" si="47"/>
        <v>0.99618765451481395</v>
      </c>
      <c r="N369" s="1009" t="str">
        <f t="shared" si="45"/>
        <v>C</v>
      </c>
      <c r="O369" s="1011" t="str">
        <f t="shared" si="49"/>
        <v>-</v>
      </c>
      <c r="P369" s="1011">
        <f t="shared" si="50"/>
        <v>0.99618765451481395</v>
      </c>
      <c r="Q369" s="171">
        <f t="shared" si="46"/>
        <v>1</v>
      </c>
      <c r="R369" s="171">
        <f>SUMIF(ORÇAMENTO!$B$6:$B$654,'CURVA ABC'!B369,ORÇAMENTO!$M$6:$M$654)</f>
        <v>343.66179999999997</v>
      </c>
      <c r="S369" s="171" t="b">
        <f t="shared" si="42"/>
        <v>1</v>
      </c>
      <c r="T369" s="171"/>
      <c r="U369" s="29"/>
      <c r="AX369" s="24"/>
    </row>
    <row r="370" spans="1:50" ht="40.5" customHeight="1">
      <c r="A370" s="254" t="s">
        <v>28</v>
      </c>
      <c r="B370" s="456">
        <v>92644</v>
      </c>
      <c r="C370" s="461" t="s">
        <v>131</v>
      </c>
      <c r="D370" s="872" t="s">
        <v>1212</v>
      </c>
      <c r="E370" s="15"/>
      <c r="F370" s="906" t="s">
        <v>54</v>
      </c>
      <c r="G370" s="907">
        <v>2</v>
      </c>
      <c r="H370" s="27">
        <v>132.97</v>
      </c>
      <c r="I370" s="27">
        <v>37.590600000000002</v>
      </c>
      <c r="J370" s="27">
        <v>170.56059999999999</v>
      </c>
      <c r="K370" s="1091">
        <f t="shared" si="43"/>
        <v>341.12119999999999</v>
      </c>
      <c r="L370" s="184">
        <f t="shared" si="44"/>
        <v>7.9926295036041408E-5</v>
      </c>
      <c r="M370" s="184">
        <f t="shared" si="47"/>
        <v>0.99626758080985001</v>
      </c>
      <c r="N370" s="1009" t="str">
        <f t="shared" si="45"/>
        <v>C</v>
      </c>
      <c r="O370" s="1011" t="str">
        <f t="shared" si="49"/>
        <v>-</v>
      </c>
      <c r="P370" s="1011">
        <f t="shared" si="50"/>
        <v>0.99626758080985001</v>
      </c>
      <c r="Q370" s="171">
        <f t="shared" si="46"/>
        <v>1</v>
      </c>
      <c r="R370" s="171">
        <f>SUMIF(ORÇAMENTO!$B$6:$B$654,'CURVA ABC'!B370,ORÇAMENTO!$M$6:$M$654)</f>
        <v>341.12119999999999</v>
      </c>
      <c r="S370" s="171" t="b">
        <f t="shared" si="42"/>
        <v>1</v>
      </c>
      <c r="T370" s="171"/>
      <c r="U370" s="29"/>
      <c r="AX370" s="24"/>
    </row>
    <row r="371" spans="1:50" ht="40.5" customHeight="1">
      <c r="A371" s="254" t="s">
        <v>28</v>
      </c>
      <c r="B371" s="456" t="s">
        <v>2594</v>
      </c>
      <c r="C371" s="461" t="s">
        <v>837</v>
      </c>
      <c r="D371" s="872" t="s">
        <v>2612</v>
      </c>
      <c r="E371" s="15"/>
      <c r="F371" s="906" t="s">
        <v>126</v>
      </c>
      <c r="G371" s="907">
        <v>2</v>
      </c>
      <c r="H371" s="27">
        <v>130.31</v>
      </c>
      <c r="I371" s="27">
        <v>36.8386</v>
      </c>
      <c r="J371" s="27">
        <v>167.14859999999999</v>
      </c>
      <c r="K371" s="1091">
        <f t="shared" si="43"/>
        <v>334.29719999999998</v>
      </c>
      <c r="L371" s="184">
        <f t="shared" si="44"/>
        <v>7.8327399871138301E-5</v>
      </c>
      <c r="M371" s="184">
        <f t="shared" si="47"/>
        <v>0.99634590820972113</v>
      </c>
      <c r="N371" s="1009" t="str">
        <f t="shared" si="45"/>
        <v>C</v>
      </c>
      <c r="O371" s="1011" t="str">
        <f t="shared" si="49"/>
        <v>-</v>
      </c>
      <c r="P371" s="1011">
        <f t="shared" si="50"/>
        <v>0.99634590820972113</v>
      </c>
      <c r="Q371" s="171">
        <f t="shared" si="46"/>
        <v>1</v>
      </c>
      <c r="R371" s="171">
        <f>SUMIF(ORÇAMENTO!$B$6:$B$654,'CURVA ABC'!B371,ORÇAMENTO!$M$6:$M$654)</f>
        <v>334.29719999999998</v>
      </c>
      <c r="S371" s="171" t="b">
        <f t="shared" si="42"/>
        <v>1</v>
      </c>
      <c r="T371" s="171"/>
      <c r="U371" s="29"/>
      <c r="AX371" s="24"/>
    </row>
    <row r="372" spans="1:50" ht="40.5" customHeight="1">
      <c r="A372" s="254" t="s">
        <v>28</v>
      </c>
      <c r="B372" s="456">
        <v>93009</v>
      </c>
      <c r="C372" s="461" t="s">
        <v>131</v>
      </c>
      <c r="D372" s="872" t="s">
        <v>1118</v>
      </c>
      <c r="E372" s="15"/>
      <c r="F372" s="906" t="s">
        <v>53</v>
      </c>
      <c r="G372" s="907">
        <v>18</v>
      </c>
      <c r="H372" s="27">
        <v>14.43</v>
      </c>
      <c r="I372" s="27">
        <v>4.0793999999999997</v>
      </c>
      <c r="J372" s="27">
        <v>18.509399999999999</v>
      </c>
      <c r="K372" s="1091">
        <f t="shared" si="43"/>
        <v>333.16919999999999</v>
      </c>
      <c r="L372" s="184">
        <f t="shared" si="44"/>
        <v>7.8063104187373546E-5</v>
      </c>
      <c r="M372" s="184">
        <f t="shared" si="47"/>
        <v>0.99642397131390847</v>
      </c>
      <c r="N372" s="1009" t="str">
        <f t="shared" si="45"/>
        <v>C</v>
      </c>
      <c r="O372" s="1011" t="str">
        <f t="shared" si="49"/>
        <v>-</v>
      </c>
      <c r="P372" s="1011">
        <f t="shared" si="50"/>
        <v>0.99642397131390847</v>
      </c>
      <c r="Q372" s="171">
        <f t="shared" si="46"/>
        <v>1</v>
      </c>
      <c r="R372" s="171">
        <f>SUMIF(ORÇAMENTO!$B$6:$B$654,'CURVA ABC'!B372,ORÇAMENTO!$M$6:$M$654)</f>
        <v>333.16919999999999</v>
      </c>
      <c r="S372" s="171" t="b">
        <f t="shared" si="42"/>
        <v>1</v>
      </c>
      <c r="T372" s="171"/>
      <c r="U372" s="29"/>
      <c r="AX372" s="24"/>
    </row>
    <row r="373" spans="1:50" ht="40.5" customHeight="1">
      <c r="A373" s="254" t="s">
        <v>28</v>
      </c>
      <c r="B373" s="456" t="s">
        <v>429</v>
      </c>
      <c r="C373" s="461" t="s">
        <v>837</v>
      </c>
      <c r="D373" s="872" t="s">
        <v>1381</v>
      </c>
      <c r="E373" s="15"/>
      <c r="F373" s="906" t="s">
        <v>126</v>
      </c>
      <c r="G373" s="907">
        <v>15</v>
      </c>
      <c r="H373" s="27">
        <v>16.88</v>
      </c>
      <c r="I373" s="27">
        <v>4.7720000000000002</v>
      </c>
      <c r="J373" s="27">
        <v>21.652000000000001</v>
      </c>
      <c r="K373" s="1091">
        <f t="shared" si="43"/>
        <v>324.77999999999997</v>
      </c>
      <c r="L373" s="184">
        <f t="shared" si="44"/>
        <v>7.6097475330778413E-5</v>
      </c>
      <c r="M373" s="184">
        <f t="shared" si="47"/>
        <v>0.99650006878923925</v>
      </c>
      <c r="N373" s="1009" t="str">
        <f t="shared" si="45"/>
        <v>C</v>
      </c>
      <c r="O373" s="1011" t="str">
        <f t="shared" si="49"/>
        <v>-</v>
      </c>
      <c r="P373" s="1011">
        <f t="shared" si="50"/>
        <v>0.99650006878923925</v>
      </c>
      <c r="Q373" s="171">
        <f t="shared" si="46"/>
        <v>1</v>
      </c>
      <c r="R373" s="171">
        <f>SUMIF(ORÇAMENTO!$B$6:$B$654,'CURVA ABC'!B373,ORÇAMENTO!$M$6:$M$654)</f>
        <v>324.77999999999997</v>
      </c>
      <c r="S373" s="171" t="b">
        <f t="shared" si="42"/>
        <v>1</v>
      </c>
      <c r="T373" s="171"/>
      <c r="U373" s="29"/>
      <c r="AX373" s="24"/>
    </row>
    <row r="374" spans="1:50" ht="40.5" customHeight="1">
      <c r="A374" s="254" t="s">
        <v>28</v>
      </c>
      <c r="B374" s="456">
        <v>94498</v>
      </c>
      <c r="C374" s="461" t="s">
        <v>131</v>
      </c>
      <c r="D374" s="872" t="s">
        <v>1228</v>
      </c>
      <c r="E374" s="15"/>
      <c r="F374" s="906" t="s">
        <v>54</v>
      </c>
      <c r="G374" s="907">
        <v>2</v>
      </c>
      <c r="H374" s="27">
        <v>125.45</v>
      </c>
      <c r="I374" s="27">
        <v>35.464700000000001</v>
      </c>
      <c r="J374" s="27">
        <v>160.91470000000001</v>
      </c>
      <c r="K374" s="1091">
        <f t="shared" si="43"/>
        <v>321.82940000000002</v>
      </c>
      <c r="L374" s="184">
        <f t="shared" si="44"/>
        <v>7.5406135929611496E-5</v>
      </c>
      <c r="M374" s="184">
        <f t="shared" si="47"/>
        <v>0.99657547492516885</v>
      </c>
      <c r="N374" s="1009" t="str">
        <f t="shared" si="45"/>
        <v>C</v>
      </c>
      <c r="O374" s="1011" t="str">
        <f t="shared" si="49"/>
        <v>-</v>
      </c>
      <c r="P374" s="1011">
        <f t="shared" si="50"/>
        <v>0.99657547492516885</v>
      </c>
      <c r="Q374" s="171">
        <f t="shared" si="46"/>
        <v>1</v>
      </c>
      <c r="R374" s="171">
        <f>SUMIF(ORÇAMENTO!$B$6:$B$654,'CURVA ABC'!B374,ORÇAMENTO!$M$6:$M$654)</f>
        <v>321.82940000000002</v>
      </c>
      <c r="S374" s="171" t="b">
        <f t="shared" si="42"/>
        <v>1</v>
      </c>
      <c r="T374" s="171"/>
      <c r="U374" s="29"/>
      <c r="AX374" s="24"/>
    </row>
    <row r="375" spans="1:50" ht="40.5" customHeight="1">
      <c r="A375" s="254" t="s">
        <v>28</v>
      </c>
      <c r="B375" s="456" t="s">
        <v>1983</v>
      </c>
      <c r="C375" s="461" t="s">
        <v>837</v>
      </c>
      <c r="D375" s="872" t="s">
        <v>1980</v>
      </c>
      <c r="E375" s="15"/>
      <c r="F375" s="906" t="s">
        <v>126</v>
      </c>
      <c r="G375" s="907">
        <v>2</v>
      </c>
      <c r="H375" s="27">
        <v>122.96</v>
      </c>
      <c r="I375" s="27">
        <v>34.760800000000003</v>
      </c>
      <c r="J375" s="27">
        <v>157.7208</v>
      </c>
      <c r="K375" s="1091">
        <f t="shared" si="43"/>
        <v>315.44159999999999</v>
      </c>
      <c r="L375" s="184">
        <f t="shared" si="44"/>
        <v>7.3909444467951457E-5</v>
      </c>
      <c r="M375" s="184">
        <f t="shared" si="47"/>
        <v>0.99664938436963679</v>
      </c>
      <c r="N375" s="1009" t="str">
        <f t="shared" si="45"/>
        <v>C</v>
      </c>
      <c r="O375" s="1011" t="str">
        <f t="shared" si="49"/>
        <v>-</v>
      </c>
      <c r="P375" s="1011">
        <f t="shared" si="50"/>
        <v>0.99664938436963679</v>
      </c>
      <c r="Q375" s="171">
        <f t="shared" si="46"/>
        <v>1</v>
      </c>
      <c r="R375" s="171">
        <f>SUMIF(ORÇAMENTO!$B$6:$B$654,'CURVA ABC'!B375,ORÇAMENTO!$M$6:$M$654)</f>
        <v>315.44159999999999</v>
      </c>
      <c r="S375" s="171" t="b">
        <f t="shared" si="42"/>
        <v>1</v>
      </c>
      <c r="T375" s="171"/>
      <c r="U375" s="29"/>
      <c r="AX375" s="24"/>
    </row>
    <row r="376" spans="1:50" ht="40.5" customHeight="1">
      <c r="A376" s="254" t="s">
        <v>28</v>
      </c>
      <c r="B376" s="456">
        <v>89498</v>
      </c>
      <c r="C376" s="461" t="s">
        <v>131</v>
      </c>
      <c r="D376" s="872" t="s">
        <v>1187</v>
      </c>
      <c r="E376" s="15"/>
      <c r="F376" s="906" t="s">
        <v>54</v>
      </c>
      <c r="G376" s="907">
        <v>30</v>
      </c>
      <c r="H376" s="27">
        <v>7.96</v>
      </c>
      <c r="I376" s="27">
        <v>2.2503000000000002</v>
      </c>
      <c r="J376" s="27">
        <v>10.2103</v>
      </c>
      <c r="K376" s="1091">
        <f t="shared" si="43"/>
        <v>306.30900000000003</v>
      </c>
      <c r="L376" s="184">
        <f t="shared" si="44"/>
        <v>7.1769633509130513E-5</v>
      </c>
      <c r="M376" s="184">
        <f t="shared" si="47"/>
        <v>0.99672115400314587</v>
      </c>
      <c r="N376" s="1009" t="str">
        <f t="shared" si="45"/>
        <v>C</v>
      </c>
      <c r="O376" s="1011" t="str">
        <f t="shared" si="49"/>
        <v>-</v>
      </c>
      <c r="P376" s="1011">
        <f t="shared" si="50"/>
        <v>0.99672115400314587</v>
      </c>
      <c r="Q376" s="171">
        <f t="shared" si="46"/>
        <v>1</v>
      </c>
      <c r="R376" s="171">
        <f>SUMIF(ORÇAMENTO!$B$6:$B$654,'CURVA ABC'!B376,ORÇAMENTO!$M$6:$M$654)</f>
        <v>306.30900000000003</v>
      </c>
      <c r="S376" s="171" t="b">
        <f t="shared" si="42"/>
        <v>1</v>
      </c>
      <c r="T376" s="171"/>
      <c r="U376" s="29"/>
      <c r="AX376" s="24"/>
    </row>
    <row r="377" spans="1:50" ht="40.5" customHeight="1">
      <c r="A377" s="254" t="s">
        <v>28</v>
      </c>
      <c r="B377" s="456" t="s">
        <v>361</v>
      </c>
      <c r="C377" s="461" t="s">
        <v>837</v>
      </c>
      <c r="D377" s="872" t="s">
        <v>1380</v>
      </c>
      <c r="E377" s="15"/>
      <c r="F377" s="906" t="s">
        <v>126</v>
      </c>
      <c r="G377" s="907">
        <v>1</v>
      </c>
      <c r="H377" s="27">
        <v>233.33</v>
      </c>
      <c r="I377" s="27">
        <v>65.962400000000002</v>
      </c>
      <c r="J377" s="27">
        <v>299.29239999999999</v>
      </c>
      <c r="K377" s="1091">
        <f t="shared" si="43"/>
        <v>299.29239999999999</v>
      </c>
      <c r="L377" s="184">
        <f t="shared" si="44"/>
        <v>7.0125611262052663E-5</v>
      </c>
      <c r="M377" s="184">
        <f t="shared" si="47"/>
        <v>0.99679127961440794</v>
      </c>
      <c r="N377" s="1009" t="str">
        <f t="shared" si="45"/>
        <v>C</v>
      </c>
      <c r="O377" s="1011" t="str">
        <f t="shared" si="49"/>
        <v>-</v>
      </c>
      <c r="P377" s="1011">
        <f t="shared" si="50"/>
        <v>0.99679127961440794</v>
      </c>
      <c r="Q377" s="171">
        <f t="shared" si="46"/>
        <v>1</v>
      </c>
      <c r="R377" s="171">
        <f>SUMIF(ORÇAMENTO!$B$6:$B$654,'CURVA ABC'!B377,ORÇAMENTO!$M$6:$M$654)</f>
        <v>299.29239999999999</v>
      </c>
      <c r="S377" s="171" t="b">
        <f t="shared" si="42"/>
        <v>1</v>
      </c>
      <c r="T377" s="171"/>
      <c r="U377" s="29"/>
      <c r="AX377" s="24"/>
    </row>
    <row r="378" spans="1:50" ht="40.5" customHeight="1">
      <c r="A378" s="254" t="s">
        <v>28</v>
      </c>
      <c r="B378" s="456" t="s">
        <v>2116</v>
      </c>
      <c r="C378" s="461" t="s">
        <v>837</v>
      </c>
      <c r="D378" s="872" t="s">
        <v>2114</v>
      </c>
      <c r="E378" s="15"/>
      <c r="F378" s="906" t="s">
        <v>126</v>
      </c>
      <c r="G378" s="907">
        <v>1</v>
      </c>
      <c r="H378" s="27">
        <v>220.79</v>
      </c>
      <c r="I378" s="27">
        <v>62.417299999999997</v>
      </c>
      <c r="J378" s="27">
        <v>283.20729999999998</v>
      </c>
      <c r="K378" s="1091">
        <f t="shared" si="43"/>
        <v>283.20729999999998</v>
      </c>
      <c r="L378" s="184">
        <f t="shared" si="44"/>
        <v>6.6356796986410366E-5</v>
      </c>
      <c r="M378" s="184">
        <f t="shared" si="47"/>
        <v>0.99685763641139435</v>
      </c>
      <c r="N378" s="1009" t="str">
        <f t="shared" si="45"/>
        <v>C</v>
      </c>
      <c r="O378" s="1011" t="str">
        <f t="shared" si="49"/>
        <v>-</v>
      </c>
      <c r="P378" s="1011">
        <f t="shared" si="50"/>
        <v>0.99685763641139435</v>
      </c>
      <c r="Q378" s="171">
        <f t="shared" si="46"/>
        <v>1</v>
      </c>
      <c r="R378" s="171">
        <f>SUMIF(ORÇAMENTO!$B$6:$B$654,'CURVA ABC'!B378,ORÇAMENTO!$M$6:$M$654)</f>
        <v>283.20729999999998</v>
      </c>
      <c r="S378" s="171" t="b">
        <f t="shared" si="42"/>
        <v>1</v>
      </c>
      <c r="T378" s="171"/>
      <c r="U378" s="29"/>
      <c r="AX378" s="24"/>
    </row>
    <row r="379" spans="1:50" ht="40.5" customHeight="1">
      <c r="A379" s="254" t="s">
        <v>28</v>
      </c>
      <c r="B379" s="456">
        <v>89862</v>
      </c>
      <c r="C379" s="461" t="s">
        <v>131</v>
      </c>
      <c r="D379" s="872" t="s">
        <v>1205</v>
      </c>
      <c r="E379" s="15"/>
      <c r="F379" s="906" t="s">
        <v>54</v>
      </c>
      <c r="G379" s="907">
        <v>4</v>
      </c>
      <c r="H379" s="27">
        <v>53.36</v>
      </c>
      <c r="I379" s="27">
        <v>15.084899999999999</v>
      </c>
      <c r="J379" s="27">
        <v>68.444900000000004</v>
      </c>
      <c r="K379" s="1091">
        <f t="shared" si="43"/>
        <v>273.77960000000002</v>
      </c>
      <c r="L379" s="184">
        <f t="shared" si="44"/>
        <v>6.4147842715285379E-5</v>
      </c>
      <c r="M379" s="184">
        <f t="shared" si="47"/>
        <v>0.9969217842541096</v>
      </c>
      <c r="N379" s="1009" t="str">
        <f t="shared" si="45"/>
        <v>C</v>
      </c>
      <c r="O379" s="1011" t="str">
        <f t="shared" si="49"/>
        <v>-</v>
      </c>
      <c r="P379" s="1011">
        <f t="shared" si="50"/>
        <v>0.9969217842541096</v>
      </c>
      <c r="Q379" s="171">
        <f t="shared" si="46"/>
        <v>1</v>
      </c>
      <c r="R379" s="171">
        <f>SUMIF(ORÇAMENTO!$B$6:$B$654,'CURVA ABC'!B379,ORÇAMENTO!$M$6:$M$654)</f>
        <v>273.77960000000002</v>
      </c>
      <c r="S379" s="171" t="b">
        <f t="shared" si="42"/>
        <v>1</v>
      </c>
      <c r="T379" s="171"/>
      <c r="U379" s="29"/>
      <c r="AX379" s="24"/>
    </row>
    <row r="380" spans="1:50" ht="40.5" customHeight="1">
      <c r="A380" s="254" t="s">
        <v>28</v>
      </c>
      <c r="B380" s="456" t="s">
        <v>359</v>
      </c>
      <c r="C380" s="461" t="s">
        <v>837</v>
      </c>
      <c r="D380" s="872" t="s">
        <v>796</v>
      </c>
      <c r="E380" s="15"/>
      <c r="F380" s="906" t="s">
        <v>126</v>
      </c>
      <c r="G380" s="907">
        <v>14</v>
      </c>
      <c r="H380" s="27">
        <v>14.52</v>
      </c>
      <c r="I380" s="27">
        <v>4.1048</v>
      </c>
      <c r="J380" s="27">
        <v>18.6248</v>
      </c>
      <c r="K380" s="1091">
        <f t="shared" si="43"/>
        <v>260.74720000000002</v>
      </c>
      <c r="L380" s="184">
        <f t="shared" si="44"/>
        <v>6.1094290349065667E-5</v>
      </c>
      <c r="M380" s="184">
        <f t="shared" si="47"/>
        <v>0.99698287854445866</v>
      </c>
      <c r="N380" s="1009" t="str">
        <f t="shared" si="45"/>
        <v>C</v>
      </c>
      <c r="O380" s="1011" t="str">
        <f t="shared" si="49"/>
        <v>-</v>
      </c>
      <c r="P380" s="1011">
        <f t="shared" si="50"/>
        <v>0.99698287854445866</v>
      </c>
      <c r="Q380" s="171">
        <f t="shared" si="46"/>
        <v>1</v>
      </c>
      <c r="R380" s="171">
        <f>SUMIF(ORÇAMENTO!$B$6:$B$654,'CURVA ABC'!B380,ORÇAMENTO!$M$6:$M$654)</f>
        <v>260.74720000000002</v>
      </c>
      <c r="S380" s="171" t="b">
        <f t="shared" si="42"/>
        <v>1</v>
      </c>
      <c r="T380" s="171"/>
      <c r="U380" s="29"/>
      <c r="AX380" s="24"/>
    </row>
    <row r="381" spans="1:50" ht="40.5" customHeight="1">
      <c r="A381" s="254" t="s">
        <v>28</v>
      </c>
      <c r="B381" s="456">
        <v>95468</v>
      </c>
      <c r="C381" s="461" t="s">
        <v>131</v>
      </c>
      <c r="D381" s="872" t="s">
        <v>1260</v>
      </c>
      <c r="E381" s="15"/>
      <c r="F381" s="906" t="s">
        <v>57</v>
      </c>
      <c r="G381" s="907">
        <v>6.9719999999999995</v>
      </c>
      <c r="H381" s="27">
        <v>28.91</v>
      </c>
      <c r="I381" s="27">
        <v>8.1729000000000003</v>
      </c>
      <c r="J381" s="27">
        <v>37.082900000000002</v>
      </c>
      <c r="K381" s="1091">
        <f t="shared" si="43"/>
        <v>258.54199999999997</v>
      </c>
      <c r="L381" s="184">
        <f t="shared" si="44"/>
        <v>6.0577601659492924E-5</v>
      </c>
      <c r="M381" s="184">
        <f t="shared" si="47"/>
        <v>0.99704345614611811</v>
      </c>
      <c r="N381" s="1009" t="str">
        <f t="shared" si="45"/>
        <v>C</v>
      </c>
      <c r="O381" s="1011" t="str">
        <f t="shared" si="49"/>
        <v>-</v>
      </c>
      <c r="P381" s="1011">
        <f t="shared" si="50"/>
        <v>0.99704345614611811</v>
      </c>
      <c r="Q381" s="171">
        <f t="shared" si="46"/>
        <v>1</v>
      </c>
      <c r="R381" s="171">
        <f>SUMIF(ORÇAMENTO!$B$6:$B$654,'CURVA ABC'!B381,ORÇAMENTO!$M$6:$M$654)</f>
        <v>258.54199999999997</v>
      </c>
      <c r="S381" s="171" t="b">
        <f t="shared" si="42"/>
        <v>1</v>
      </c>
      <c r="T381" s="171"/>
      <c r="U381" s="29"/>
      <c r="AX381" s="24"/>
    </row>
    <row r="382" spans="1:50" ht="40.5" customHeight="1">
      <c r="A382" s="254" t="s">
        <v>28</v>
      </c>
      <c r="B382" s="456">
        <v>96561</v>
      </c>
      <c r="C382" s="461" t="s">
        <v>131</v>
      </c>
      <c r="D382" s="872" t="s">
        <v>1238</v>
      </c>
      <c r="E382" s="15"/>
      <c r="F382" s="906" t="s">
        <v>57</v>
      </c>
      <c r="G382" s="907">
        <v>8.9361702127659566</v>
      </c>
      <c r="H382" s="27">
        <v>22.55</v>
      </c>
      <c r="I382" s="27">
        <v>6.3749000000000002</v>
      </c>
      <c r="J382" s="27">
        <v>28.924900000000001</v>
      </c>
      <c r="K382" s="1091">
        <f t="shared" si="43"/>
        <v>258.4778</v>
      </c>
      <c r="L382" s="184">
        <f t="shared" si="44"/>
        <v>6.0562559298768019E-5</v>
      </c>
      <c r="M382" s="184">
        <f t="shared" si="47"/>
        <v>0.99710401870541687</v>
      </c>
      <c r="N382" s="1009" t="str">
        <f t="shared" si="45"/>
        <v>C</v>
      </c>
      <c r="O382" s="1011" t="str">
        <f t="shared" si="49"/>
        <v>-</v>
      </c>
      <c r="P382" s="1011">
        <f t="shared" si="50"/>
        <v>0.99710401870541687</v>
      </c>
      <c r="Q382" s="171">
        <f t="shared" si="46"/>
        <v>1</v>
      </c>
      <c r="R382" s="171">
        <f>SUMIF(ORÇAMENTO!$B$6:$B$654,'CURVA ABC'!B382,ORÇAMENTO!$M$6:$M$654)</f>
        <v>258.4778</v>
      </c>
      <c r="S382" s="171" t="b">
        <f t="shared" si="42"/>
        <v>1</v>
      </c>
      <c r="T382" s="171"/>
      <c r="U382" s="29"/>
      <c r="AX382" s="24"/>
    </row>
    <row r="383" spans="1:50" ht="40.5" customHeight="1">
      <c r="A383" s="254" t="s">
        <v>28</v>
      </c>
      <c r="B383" s="456">
        <v>93017</v>
      </c>
      <c r="C383" s="461" t="s">
        <v>131</v>
      </c>
      <c r="D383" s="872" t="s">
        <v>1127</v>
      </c>
      <c r="E383" s="15"/>
      <c r="F383" s="906" t="s">
        <v>54</v>
      </c>
      <c r="G383" s="907">
        <v>6</v>
      </c>
      <c r="H383" s="27">
        <v>33.299999999999997</v>
      </c>
      <c r="I383" s="27">
        <v>9.4138999999999999</v>
      </c>
      <c r="J383" s="27">
        <v>42.713900000000002</v>
      </c>
      <c r="K383" s="1091">
        <f t="shared" si="43"/>
        <v>256.28339999999997</v>
      </c>
      <c r="L383" s="184">
        <f t="shared" si="44"/>
        <v>6.0048401099784515E-5</v>
      </c>
      <c r="M383" s="184">
        <f t="shared" si="47"/>
        <v>0.99716406710651662</v>
      </c>
      <c r="N383" s="1009" t="str">
        <f t="shared" si="45"/>
        <v>C</v>
      </c>
      <c r="O383" s="1011" t="str">
        <f t="shared" si="49"/>
        <v>-</v>
      </c>
      <c r="P383" s="1011">
        <f t="shared" si="50"/>
        <v>0.99716406710651662</v>
      </c>
      <c r="Q383" s="171">
        <f t="shared" si="46"/>
        <v>1</v>
      </c>
      <c r="R383" s="171">
        <f>SUMIF(ORÇAMENTO!$B$6:$B$654,'CURVA ABC'!B383,ORÇAMENTO!$M$6:$M$654)</f>
        <v>256.28339999999997</v>
      </c>
      <c r="S383" s="171" t="b">
        <f t="shared" si="42"/>
        <v>1</v>
      </c>
      <c r="T383" s="171"/>
      <c r="U383" s="29"/>
      <c r="AX383" s="24"/>
    </row>
    <row r="384" spans="1:50" ht="40.5" customHeight="1">
      <c r="A384" s="254" t="s">
        <v>28</v>
      </c>
      <c r="B384" s="456" t="s">
        <v>1976</v>
      </c>
      <c r="C384" s="461" t="s">
        <v>837</v>
      </c>
      <c r="D384" s="872" t="s">
        <v>1978</v>
      </c>
      <c r="E384" s="15"/>
      <c r="F384" s="906" t="s">
        <v>126</v>
      </c>
      <c r="G384" s="907">
        <v>2</v>
      </c>
      <c r="H384" s="27">
        <v>98.46</v>
      </c>
      <c r="I384" s="27">
        <v>27.834599999999998</v>
      </c>
      <c r="J384" s="27">
        <v>126.2946</v>
      </c>
      <c r="K384" s="1091">
        <f t="shared" si="43"/>
        <v>252.58920000000001</v>
      </c>
      <c r="L384" s="184">
        <f t="shared" si="44"/>
        <v>5.9182832735454943E-5</v>
      </c>
      <c r="M384" s="184">
        <f t="shared" si="47"/>
        <v>0.99722324993925204</v>
      </c>
      <c r="N384" s="1009" t="str">
        <f t="shared" si="45"/>
        <v>C</v>
      </c>
      <c r="O384" s="1011" t="str">
        <f t="shared" si="49"/>
        <v>-</v>
      </c>
      <c r="P384" s="1011">
        <f t="shared" si="50"/>
        <v>0.99722324993925204</v>
      </c>
      <c r="Q384" s="171">
        <f t="shared" si="46"/>
        <v>1</v>
      </c>
      <c r="R384" s="171">
        <f>SUMIF(ORÇAMENTO!$B$6:$B$654,'CURVA ABC'!B384,ORÇAMENTO!$M$6:$M$654)</f>
        <v>252.58920000000001</v>
      </c>
      <c r="S384" s="171" t="b">
        <f t="shared" si="42"/>
        <v>1</v>
      </c>
      <c r="T384" s="171"/>
      <c r="U384" s="29"/>
      <c r="AX384" s="24"/>
    </row>
    <row r="385" spans="1:50" ht="40.5" customHeight="1">
      <c r="A385" s="254" t="s">
        <v>28</v>
      </c>
      <c r="B385" s="456">
        <v>89732</v>
      </c>
      <c r="C385" s="461" t="s">
        <v>131</v>
      </c>
      <c r="D385" s="872" t="s">
        <v>1198</v>
      </c>
      <c r="E385" s="15"/>
      <c r="F385" s="906" t="s">
        <v>54</v>
      </c>
      <c r="G385" s="907">
        <v>26</v>
      </c>
      <c r="H385" s="27">
        <v>7.56</v>
      </c>
      <c r="I385" s="27">
        <v>2.1372</v>
      </c>
      <c r="J385" s="27">
        <v>9.6972000000000005</v>
      </c>
      <c r="K385" s="1091">
        <f t="shared" si="43"/>
        <v>252.12719999999999</v>
      </c>
      <c r="L385" s="184">
        <f t="shared" si="44"/>
        <v>5.9074583971359798E-5</v>
      </c>
      <c r="M385" s="184">
        <f t="shared" si="47"/>
        <v>0.99728232452322341</v>
      </c>
      <c r="N385" s="1009" t="str">
        <f t="shared" si="45"/>
        <v>C</v>
      </c>
      <c r="O385" s="1011" t="str">
        <f t="shared" si="49"/>
        <v>-</v>
      </c>
      <c r="P385" s="1011">
        <f t="shared" si="50"/>
        <v>0.99728232452322341</v>
      </c>
      <c r="Q385" s="171">
        <f t="shared" si="46"/>
        <v>1</v>
      </c>
      <c r="R385" s="171">
        <f>SUMIF(ORÇAMENTO!$B$6:$B$654,'CURVA ABC'!B385,ORÇAMENTO!$M$6:$M$654)</f>
        <v>252.12719999999999</v>
      </c>
      <c r="S385" s="171" t="b">
        <f t="shared" si="42"/>
        <v>1</v>
      </c>
      <c r="T385" s="171"/>
      <c r="U385" s="29"/>
      <c r="AX385" s="24"/>
    </row>
    <row r="386" spans="1:50" ht="40.5" customHeight="1">
      <c r="A386" s="254" t="s">
        <v>28</v>
      </c>
      <c r="B386" s="456">
        <v>91965</v>
      </c>
      <c r="C386" s="461" t="s">
        <v>131</v>
      </c>
      <c r="D386" s="872" t="s">
        <v>1158</v>
      </c>
      <c r="E386" s="15"/>
      <c r="F386" s="906" t="s">
        <v>54</v>
      </c>
      <c r="G386" s="907">
        <v>4</v>
      </c>
      <c r="H386" s="27">
        <v>47.52</v>
      </c>
      <c r="I386" s="27">
        <v>13.4339</v>
      </c>
      <c r="J386" s="27">
        <v>60.953899999999997</v>
      </c>
      <c r="K386" s="1091">
        <f t="shared" si="43"/>
        <v>243.81559999999999</v>
      </c>
      <c r="L386" s="184">
        <f t="shared" si="44"/>
        <v>5.7127137158257703E-5</v>
      </c>
      <c r="M386" s="184">
        <f t="shared" si="47"/>
        <v>0.99733945166038163</v>
      </c>
      <c r="N386" s="1009" t="str">
        <f t="shared" si="45"/>
        <v>C</v>
      </c>
      <c r="O386" s="1011" t="str">
        <f t="shared" si="49"/>
        <v>-</v>
      </c>
      <c r="P386" s="1011">
        <f t="shared" si="50"/>
        <v>0.99733945166038163</v>
      </c>
      <c r="Q386" s="171">
        <f t="shared" si="46"/>
        <v>1</v>
      </c>
      <c r="R386" s="171">
        <f>SUMIF(ORÇAMENTO!$B$6:$B$654,'CURVA ABC'!B386,ORÇAMENTO!$M$6:$M$654)</f>
        <v>243.81559999999999</v>
      </c>
      <c r="S386" s="171" t="b">
        <f t="shared" ref="S386:S449" si="51">R386=K386</f>
        <v>1</v>
      </c>
      <c r="T386" s="171"/>
      <c r="U386" s="29"/>
      <c r="AX386" s="24"/>
    </row>
    <row r="387" spans="1:50" ht="40.5" customHeight="1">
      <c r="A387" s="254" t="s">
        <v>28</v>
      </c>
      <c r="B387" s="456" t="s">
        <v>448</v>
      </c>
      <c r="C387" s="461" t="s">
        <v>837</v>
      </c>
      <c r="D387" s="872" t="s">
        <v>1993</v>
      </c>
      <c r="E387" s="15"/>
      <c r="F387" s="906" t="s">
        <v>126</v>
      </c>
      <c r="G387" s="907">
        <v>1</v>
      </c>
      <c r="H387" s="27">
        <v>186.8</v>
      </c>
      <c r="I387" s="27">
        <v>52.808399999999999</v>
      </c>
      <c r="J387" s="27">
        <v>239.60839999999999</v>
      </c>
      <c r="K387" s="1091">
        <f t="shared" si="43"/>
        <v>239.60839999999999</v>
      </c>
      <c r="L387" s="184">
        <f t="shared" si="44"/>
        <v>5.6141370490939363E-5</v>
      </c>
      <c r="M387" s="184">
        <f t="shared" si="47"/>
        <v>0.99739559303087255</v>
      </c>
      <c r="N387" s="1009" t="str">
        <f t="shared" si="45"/>
        <v>C</v>
      </c>
      <c r="O387" s="1011" t="str">
        <f t="shared" si="49"/>
        <v>-</v>
      </c>
      <c r="P387" s="1011">
        <f t="shared" si="50"/>
        <v>0.99739559303087255</v>
      </c>
      <c r="Q387" s="171">
        <f t="shared" si="46"/>
        <v>1</v>
      </c>
      <c r="R387" s="171">
        <f>SUMIF(ORÇAMENTO!$B$6:$B$654,'CURVA ABC'!B387,ORÇAMENTO!$M$6:$M$654)</f>
        <v>239.60839999999999</v>
      </c>
      <c r="S387" s="171" t="b">
        <f t="shared" si="51"/>
        <v>1</v>
      </c>
      <c r="T387" s="171"/>
      <c r="U387" s="29"/>
      <c r="AX387" s="24"/>
    </row>
    <row r="388" spans="1:50" ht="40.5" customHeight="1">
      <c r="A388" s="254" t="s">
        <v>28</v>
      </c>
      <c r="B388" s="456">
        <v>72263</v>
      </c>
      <c r="C388" s="461" t="s">
        <v>131</v>
      </c>
      <c r="D388" s="872" t="s">
        <v>1121</v>
      </c>
      <c r="E388" s="15"/>
      <c r="F388" s="906" t="s">
        <v>54</v>
      </c>
      <c r="G388" s="907">
        <v>10</v>
      </c>
      <c r="H388" s="27">
        <v>18.5</v>
      </c>
      <c r="I388" s="27">
        <v>5.23</v>
      </c>
      <c r="J388" s="27">
        <v>23.73</v>
      </c>
      <c r="K388" s="1091">
        <f t="shared" si="43"/>
        <v>237.3</v>
      </c>
      <c r="L388" s="184">
        <f t="shared" si="44"/>
        <v>5.560050155795837E-5</v>
      </c>
      <c r="M388" s="184">
        <f t="shared" si="47"/>
        <v>0.9974511935324305</v>
      </c>
      <c r="N388" s="1009" t="str">
        <f t="shared" si="45"/>
        <v>C</v>
      </c>
      <c r="O388" s="1011" t="str">
        <f t="shared" si="49"/>
        <v>-</v>
      </c>
      <c r="P388" s="1011">
        <f t="shared" si="50"/>
        <v>0.9974511935324305</v>
      </c>
      <c r="Q388" s="171">
        <f t="shared" si="46"/>
        <v>1</v>
      </c>
      <c r="R388" s="171">
        <f>SUMIF(ORÇAMENTO!$B$6:$B$654,'CURVA ABC'!B388,ORÇAMENTO!$M$6:$M$654)</f>
        <v>237.3</v>
      </c>
      <c r="S388" s="171" t="b">
        <f t="shared" si="51"/>
        <v>1</v>
      </c>
      <c r="T388" s="171"/>
      <c r="U388" s="29"/>
      <c r="AX388" s="24"/>
    </row>
    <row r="389" spans="1:50" ht="40.5" customHeight="1">
      <c r="A389" s="254" t="s">
        <v>28</v>
      </c>
      <c r="B389" s="456">
        <v>89448</v>
      </c>
      <c r="C389" s="461" t="s">
        <v>131</v>
      </c>
      <c r="D389" s="872" t="s">
        <v>1177</v>
      </c>
      <c r="E389" s="15"/>
      <c r="F389" s="906" t="s">
        <v>53</v>
      </c>
      <c r="G389" s="907">
        <v>19.600000000000001</v>
      </c>
      <c r="H389" s="27">
        <v>9.3699999999999992</v>
      </c>
      <c r="I389" s="27">
        <v>2.6488999999999998</v>
      </c>
      <c r="J389" s="27">
        <v>12.0189</v>
      </c>
      <c r="K389" s="1091">
        <f t="shared" si="43"/>
        <v>235.57040000000001</v>
      </c>
      <c r="L389" s="184">
        <f t="shared" si="44"/>
        <v>5.5195248176185741E-5</v>
      </c>
      <c r="M389" s="184">
        <f t="shared" si="47"/>
        <v>0.99750638878060671</v>
      </c>
      <c r="N389" s="1009" t="str">
        <f t="shared" si="45"/>
        <v>C</v>
      </c>
      <c r="O389" s="1011" t="str">
        <f t="shared" si="49"/>
        <v>-</v>
      </c>
      <c r="P389" s="1011">
        <f t="shared" si="50"/>
        <v>0.99750638878060671</v>
      </c>
      <c r="Q389" s="171">
        <f t="shared" si="46"/>
        <v>1</v>
      </c>
      <c r="R389" s="171">
        <f>SUMIF(ORÇAMENTO!$B$6:$B$654,'CURVA ABC'!B389,ORÇAMENTO!$M$6:$M$654)</f>
        <v>235.57040000000001</v>
      </c>
      <c r="S389" s="171" t="b">
        <f t="shared" si="51"/>
        <v>1</v>
      </c>
      <c r="T389" s="171"/>
      <c r="U389" s="29"/>
      <c r="AX389" s="24"/>
    </row>
    <row r="390" spans="1:50" ht="40.5" customHeight="1">
      <c r="A390" s="254" t="s">
        <v>28</v>
      </c>
      <c r="B390" s="456">
        <v>89783</v>
      </c>
      <c r="C390" s="461" t="s">
        <v>131</v>
      </c>
      <c r="D390" s="872" t="s">
        <v>1201</v>
      </c>
      <c r="E390" s="15"/>
      <c r="F390" s="906" t="s">
        <v>54</v>
      </c>
      <c r="G390" s="907">
        <v>23</v>
      </c>
      <c r="H390" s="27">
        <v>7.87</v>
      </c>
      <c r="I390" s="27">
        <v>2.2248000000000001</v>
      </c>
      <c r="J390" s="27">
        <v>10.094799999999999</v>
      </c>
      <c r="K390" s="1091">
        <f t="shared" ref="K390:K453" si="52">ROUND(G390*J390,4)</f>
        <v>232.18039999999999</v>
      </c>
      <c r="L390" s="184">
        <f t="shared" ref="L390:L453" si="53">IFERROR(K390/$K$497,"")</f>
        <v>5.4400955296786331E-5</v>
      </c>
      <c r="M390" s="184">
        <f t="shared" si="47"/>
        <v>0.99756078973590345</v>
      </c>
      <c r="N390" s="1009" t="str">
        <f t="shared" ref="N390:N453" si="54">IF(M390&lt;=50%,"A",IF(M390&lt;=80%,"B",IF(M390&lt;=100%,"C"," ")))</f>
        <v>C</v>
      </c>
      <c r="O390" s="1011" t="str">
        <f t="shared" si="49"/>
        <v>-</v>
      </c>
      <c r="P390" s="1011">
        <f t="shared" si="50"/>
        <v>0.99756078973590345</v>
      </c>
      <c r="Q390" s="171">
        <f t="shared" ref="Q390:Q453" si="55">IF(B390&gt;0,COUNTIF($B$1:$B$122072,B390),"")</f>
        <v>1</v>
      </c>
      <c r="R390" s="171">
        <f>SUMIF(ORÇAMENTO!$B$6:$B$654,'CURVA ABC'!B390,ORÇAMENTO!$M$6:$M$654)</f>
        <v>232.18040000000002</v>
      </c>
      <c r="S390" s="171" t="b">
        <f t="shared" si="51"/>
        <v>1</v>
      </c>
      <c r="T390" s="171"/>
      <c r="U390" s="29"/>
      <c r="AX390" s="24"/>
    </row>
    <row r="391" spans="1:50" ht="40.5" customHeight="1">
      <c r="A391" s="254" t="s">
        <v>28</v>
      </c>
      <c r="B391" s="456" t="s">
        <v>2172</v>
      </c>
      <c r="C391" s="461" t="s">
        <v>837</v>
      </c>
      <c r="D391" s="872" t="s">
        <v>2616</v>
      </c>
      <c r="E391" s="15"/>
      <c r="F391" s="906" t="s">
        <v>126</v>
      </c>
      <c r="G391" s="907">
        <v>1</v>
      </c>
      <c r="H391" s="27">
        <v>178.79</v>
      </c>
      <c r="I391" s="27">
        <v>50.543900000000001</v>
      </c>
      <c r="J391" s="27">
        <v>229.3339</v>
      </c>
      <c r="K391" s="1091">
        <f t="shared" si="52"/>
        <v>229.3339</v>
      </c>
      <c r="L391" s="184">
        <f t="shared" si="53"/>
        <v>5.3734007013243438E-5</v>
      </c>
      <c r="M391" s="184">
        <f t="shared" ref="M391:M454" si="56">L391+M390</f>
        <v>0.9976145237429167</v>
      </c>
      <c r="N391" s="1009" t="str">
        <f t="shared" si="54"/>
        <v>C</v>
      </c>
      <c r="O391" s="1011" t="str">
        <f t="shared" si="49"/>
        <v>-</v>
      </c>
      <c r="P391" s="1011">
        <f t="shared" si="50"/>
        <v>0.9976145237429167</v>
      </c>
      <c r="Q391" s="171">
        <f t="shared" si="55"/>
        <v>1</v>
      </c>
      <c r="R391" s="171">
        <f>SUMIF(ORÇAMENTO!$B$6:$B$654,'CURVA ABC'!B391,ORÇAMENTO!$M$6:$M$654)</f>
        <v>229.3339</v>
      </c>
      <c r="S391" s="171" t="b">
        <f t="shared" si="51"/>
        <v>1</v>
      </c>
      <c r="T391" s="171"/>
      <c r="U391" s="29"/>
      <c r="AX391" s="24"/>
    </row>
    <row r="392" spans="1:50" ht="40.5" customHeight="1">
      <c r="A392" s="254" t="s">
        <v>28</v>
      </c>
      <c r="B392" s="456" t="s">
        <v>1966</v>
      </c>
      <c r="C392" s="461" t="s">
        <v>837</v>
      </c>
      <c r="D392" s="872" t="s">
        <v>1961</v>
      </c>
      <c r="E392" s="15"/>
      <c r="F392" s="906" t="s">
        <v>126</v>
      </c>
      <c r="G392" s="907">
        <v>24</v>
      </c>
      <c r="H392" s="27">
        <v>7.44</v>
      </c>
      <c r="I392" s="27">
        <v>2.1032999999999999</v>
      </c>
      <c r="J392" s="27">
        <v>9.5433000000000003</v>
      </c>
      <c r="K392" s="1091">
        <f t="shared" si="52"/>
        <v>229.03919999999999</v>
      </c>
      <c r="L392" s="184">
        <f t="shared" si="53"/>
        <v>5.3664957422813054E-5</v>
      </c>
      <c r="M392" s="184">
        <f t="shared" si="56"/>
        <v>0.99766818870033946</v>
      </c>
      <c r="N392" s="1009" t="str">
        <f t="shared" si="54"/>
        <v>C</v>
      </c>
      <c r="O392" s="1011" t="str">
        <f t="shared" si="49"/>
        <v>-</v>
      </c>
      <c r="P392" s="1011">
        <f t="shared" si="50"/>
        <v>0.99766818870033946</v>
      </c>
      <c r="Q392" s="171">
        <f t="shared" si="55"/>
        <v>1</v>
      </c>
      <c r="R392" s="171">
        <f>SUMIF(ORÇAMENTO!$B$6:$B$654,'CURVA ABC'!B392,ORÇAMENTO!$M$6:$M$654)</f>
        <v>229.03919999999999</v>
      </c>
      <c r="S392" s="171" t="b">
        <f t="shared" si="51"/>
        <v>1</v>
      </c>
      <c r="T392" s="171"/>
      <c r="U392" s="29"/>
      <c r="AX392" s="24"/>
    </row>
    <row r="393" spans="1:50" ht="40.5" customHeight="1">
      <c r="A393" s="254" t="s">
        <v>28</v>
      </c>
      <c r="B393" s="456">
        <v>93054</v>
      </c>
      <c r="C393" s="461" t="s">
        <v>131</v>
      </c>
      <c r="D393" s="872" t="s">
        <v>1213</v>
      </c>
      <c r="E393" s="15"/>
      <c r="F393" s="906" t="s">
        <v>54</v>
      </c>
      <c r="G393" s="907">
        <v>14</v>
      </c>
      <c r="H393" s="27">
        <v>12.56</v>
      </c>
      <c r="I393" s="27">
        <v>3.5507</v>
      </c>
      <c r="J393" s="27">
        <v>16.110700000000001</v>
      </c>
      <c r="K393" s="1091">
        <f t="shared" si="52"/>
        <v>225.5498</v>
      </c>
      <c r="L393" s="184">
        <f t="shared" si="53"/>
        <v>5.2847374657805306E-5</v>
      </c>
      <c r="M393" s="184">
        <f t="shared" si="56"/>
        <v>0.99772103607499729</v>
      </c>
      <c r="N393" s="1009" t="str">
        <f t="shared" si="54"/>
        <v>C</v>
      </c>
      <c r="O393" s="1011" t="str">
        <f t="shared" si="49"/>
        <v>-</v>
      </c>
      <c r="P393" s="1011">
        <f t="shared" si="50"/>
        <v>0.99772103607499729</v>
      </c>
      <c r="Q393" s="171">
        <f t="shared" si="55"/>
        <v>1</v>
      </c>
      <c r="R393" s="171">
        <f>SUMIF(ORÇAMENTO!$B$6:$B$654,'CURVA ABC'!B393,ORÇAMENTO!$M$6:$M$654)</f>
        <v>225.5498</v>
      </c>
      <c r="S393" s="171" t="b">
        <f t="shared" si="51"/>
        <v>1</v>
      </c>
      <c r="T393" s="171"/>
      <c r="U393" s="29"/>
      <c r="AX393" s="24"/>
    </row>
    <row r="394" spans="1:50" ht="40.5" customHeight="1">
      <c r="A394" s="254" t="s">
        <v>28</v>
      </c>
      <c r="B394" s="456" t="s">
        <v>1163</v>
      </c>
      <c r="C394" s="461" t="s">
        <v>131</v>
      </c>
      <c r="D394" s="872" t="s">
        <v>1164</v>
      </c>
      <c r="E394" s="15"/>
      <c r="F394" s="906" t="s">
        <v>54</v>
      </c>
      <c r="G394" s="907">
        <v>21</v>
      </c>
      <c r="H394" s="27">
        <v>8.1</v>
      </c>
      <c r="I394" s="27">
        <v>2.2898999999999998</v>
      </c>
      <c r="J394" s="27">
        <v>10.389900000000001</v>
      </c>
      <c r="K394" s="1091">
        <f t="shared" si="52"/>
        <v>218.18790000000001</v>
      </c>
      <c r="L394" s="184">
        <f t="shared" si="53"/>
        <v>5.1122447003277142E-5</v>
      </c>
      <c r="M394" s="184">
        <f t="shared" si="56"/>
        <v>0.99777215852200052</v>
      </c>
      <c r="N394" s="1009" t="str">
        <f t="shared" si="54"/>
        <v>C</v>
      </c>
      <c r="O394" s="1011" t="str">
        <f t="shared" si="49"/>
        <v>-</v>
      </c>
      <c r="P394" s="1011">
        <f t="shared" si="50"/>
        <v>0.99777215852200052</v>
      </c>
      <c r="Q394" s="171">
        <f t="shared" si="55"/>
        <v>1</v>
      </c>
      <c r="R394" s="171">
        <f>SUMIF(ORÇAMENTO!$B$6:$B$654,'CURVA ABC'!B394,ORÇAMENTO!$M$6:$M$654)</f>
        <v>218.18790000000001</v>
      </c>
      <c r="S394" s="171" t="b">
        <f t="shared" si="51"/>
        <v>1</v>
      </c>
      <c r="T394" s="171"/>
      <c r="U394" s="29"/>
      <c r="AX394" s="24"/>
    </row>
    <row r="395" spans="1:50" ht="40.5" customHeight="1">
      <c r="A395" s="254" t="s">
        <v>28</v>
      </c>
      <c r="B395" s="197">
        <v>89435</v>
      </c>
      <c r="C395" s="461" t="s">
        <v>131</v>
      </c>
      <c r="D395" s="872" t="s">
        <v>1182</v>
      </c>
      <c r="E395" s="15"/>
      <c r="F395" s="906" t="s">
        <v>54</v>
      </c>
      <c r="G395" s="907">
        <v>13</v>
      </c>
      <c r="H395" s="27">
        <v>12.79</v>
      </c>
      <c r="I395" s="27">
        <v>3.6156999999999999</v>
      </c>
      <c r="J395" s="27">
        <v>16.4057</v>
      </c>
      <c r="K395" s="1091">
        <f t="shared" si="52"/>
        <v>213.2741</v>
      </c>
      <c r="L395" s="184">
        <f t="shared" si="53"/>
        <v>4.9971120646111123E-5</v>
      </c>
      <c r="M395" s="184">
        <f t="shared" si="56"/>
        <v>0.9978221296426466</v>
      </c>
      <c r="N395" s="1009" t="str">
        <f t="shared" si="54"/>
        <v>C</v>
      </c>
      <c r="O395" s="1011" t="str">
        <f t="shared" si="49"/>
        <v>-</v>
      </c>
      <c r="P395" s="1011">
        <f t="shared" si="50"/>
        <v>0.9978221296426466</v>
      </c>
      <c r="Q395" s="171">
        <f t="shared" si="55"/>
        <v>1</v>
      </c>
      <c r="R395" s="171">
        <f>SUMIF(ORÇAMENTO!$B$6:$B$654,'CURVA ABC'!B395,ORÇAMENTO!$M$6:$M$654)</f>
        <v>213.2741</v>
      </c>
      <c r="S395" s="171" t="b">
        <f t="shared" si="51"/>
        <v>1</v>
      </c>
      <c r="T395" s="171"/>
      <c r="U395" s="29"/>
      <c r="AX395" s="24"/>
    </row>
    <row r="396" spans="1:50" ht="40.5" customHeight="1">
      <c r="A396" s="254" t="s">
        <v>28</v>
      </c>
      <c r="B396" s="456">
        <v>96986</v>
      </c>
      <c r="C396" s="461" t="s">
        <v>131</v>
      </c>
      <c r="D396" s="872" t="s">
        <v>1172</v>
      </c>
      <c r="E396" s="15"/>
      <c r="F396" s="906" t="s">
        <v>54</v>
      </c>
      <c r="G396" s="907">
        <v>3</v>
      </c>
      <c r="H396" s="27">
        <v>54.59</v>
      </c>
      <c r="I396" s="27">
        <v>15.432600000000001</v>
      </c>
      <c r="J396" s="27">
        <v>70.022599999999997</v>
      </c>
      <c r="K396" s="1091">
        <f t="shared" si="52"/>
        <v>210.06780000000001</v>
      </c>
      <c r="L396" s="184">
        <f t="shared" si="53"/>
        <v>4.9219869537197167E-5</v>
      </c>
      <c r="M396" s="184">
        <f t="shared" si="56"/>
        <v>0.99787134951218381</v>
      </c>
      <c r="N396" s="1009" t="str">
        <f t="shared" si="54"/>
        <v>C</v>
      </c>
      <c r="O396" s="1011" t="str">
        <f t="shared" si="49"/>
        <v>-</v>
      </c>
      <c r="P396" s="1011">
        <f t="shared" si="50"/>
        <v>0.99787134951218381</v>
      </c>
      <c r="Q396" s="171">
        <f t="shared" si="55"/>
        <v>1</v>
      </c>
      <c r="R396" s="171">
        <f>SUMIF(ORÇAMENTO!$B$6:$B$654,'CURVA ABC'!B396,ORÇAMENTO!$M$6:$M$654)</f>
        <v>210.06780000000001</v>
      </c>
      <c r="S396" s="171" t="b">
        <f t="shared" si="51"/>
        <v>1</v>
      </c>
      <c r="T396" s="171"/>
      <c r="U396" s="29"/>
      <c r="AX396" s="24"/>
    </row>
    <row r="397" spans="1:50" ht="40.5" customHeight="1">
      <c r="A397" s="254" t="s">
        <v>28</v>
      </c>
      <c r="B397" s="456">
        <v>97605</v>
      </c>
      <c r="C397" s="461" t="s">
        <v>131</v>
      </c>
      <c r="D397" s="872" t="s">
        <v>1168</v>
      </c>
      <c r="E397" s="15"/>
      <c r="F397" s="906" t="s">
        <v>54</v>
      </c>
      <c r="G397" s="907">
        <v>2</v>
      </c>
      <c r="H397" s="27">
        <v>80.61</v>
      </c>
      <c r="I397" s="27">
        <v>22.788399999999999</v>
      </c>
      <c r="J397" s="27">
        <v>103.3984</v>
      </c>
      <c r="K397" s="1091">
        <f t="shared" si="52"/>
        <v>206.79679999999999</v>
      </c>
      <c r="L397" s="184">
        <f t="shared" si="53"/>
        <v>4.8453458915216204E-5</v>
      </c>
      <c r="M397" s="184">
        <f t="shared" si="56"/>
        <v>0.99791980297109906</v>
      </c>
      <c r="N397" s="1009" t="str">
        <f t="shared" si="54"/>
        <v>C</v>
      </c>
      <c r="O397" s="1011" t="str">
        <f t="shared" si="49"/>
        <v>-</v>
      </c>
      <c r="P397" s="1011">
        <f t="shared" si="50"/>
        <v>0.99791980297109906</v>
      </c>
      <c r="Q397" s="171">
        <f t="shared" si="55"/>
        <v>1</v>
      </c>
      <c r="R397" s="171">
        <f>SUMIF(ORÇAMENTO!$B$6:$B$654,'CURVA ABC'!B397,ORÇAMENTO!$M$6:$M$654)</f>
        <v>206.79679999999999</v>
      </c>
      <c r="S397" s="171" t="b">
        <f t="shared" si="51"/>
        <v>1</v>
      </c>
      <c r="T397" s="171"/>
      <c r="U397" s="29"/>
      <c r="AX397" s="24"/>
    </row>
    <row r="398" spans="1:50" ht="40.5" customHeight="1">
      <c r="A398" s="254" t="s">
        <v>28</v>
      </c>
      <c r="B398" s="456" t="s">
        <v>468</v>
      </c>
      <c r="C398" s="461" t="s">
        <v>837</v>
      </c>
      <c r="D398" s="872" t="s">
        <v>1393</v>
      </c>
      <c r="E398" s="15"/>
      <c r="F398" s="906" t="s">
        <v>126</v>
      </c>
      <c r="G398" s="907">
        <v>3</v>
      </c>
      <c r="H398" s="27">
        <v>53.43</v>
      </c>
      <c r="I398" s="27">
        <v>15.104699999999999</v>
      </c>
      <c r="J398" s="27">
        <v>68.534700000000001</v>
      </c>
      <c r="K398" s="1091">
        <f t="shared" si="52"/>
        <v>205.60409999999999</v>
      </c>
      <c r="L398" s="184">
        <f t="shared" si="53"/>
        <v>4.8174003718384436E-5</v>
      </c>
      <c r="M398" s="184">
        <f t="shared" si="56"/>
        <v>0.99796797697481743</v>
      </c>
      <c r="N398" s="1009" t="str">
        <f t="shared" si="54"/>
        <v>C</v>
      </c>
      <c r="O398" s="1011" t="str">
        <f t="shared" si="49"/>
        <v>-</v>
      </c>
      <c r="P398" s="1011">
        <f t="shared" si="50"/>
        <v>0.99796797697481743</v>
      </c>
      <c r="Q398" s="171">
        <f t="shared" si="55"/>
        <v>1</v>
      </c>
      <c r="R398" s="171">
        <f>SUMIF(ORÇAMENTO!$B$6:$B$654,'CURVA ABC'!B398,ORÇAMENTO!$M$6:$M$654)</f>
        <v>205.60409999999999</v>
      </c>
      <c r="S398" s="171" t="b">
        <f t="shared" si="51"/>
        <v>1</v>
      </c>
      <c r="T398" s="171"/>
      <c r="U398" s="29"/>
      <c r="AX398" s="24"/>
    </row>
    <row r="399" spans="1:50" ht="40.5" customHeight="1">
      <c r="A399" s="254" t="s">
        <v>28</v>
      </c>
      <c r="B399" s="456" t="s">
        <v>300</v>
      </c>
      <c r="C399" s="461" t="s">
        <v>837</v>
      </c>
      <c r="D399" s="872" t="s">
        <v>2109</v>
      </c>
      <c r="E399" s="15"/>
      <c r="F399" s="906" t="s">
        <v>126</v>
      </c>
      <c r="G399" s="907">
        <v>1</v>
      </c>
      <c r="H399" s="27">
        <v>159.87</v>
      </c>
      <c r="I399" s="27">
        <v>45.1952</v>
      </c>
      <c r="J399" s="27">
        <v>205.0652</v>
      </c>
      <c r="K399" s="1091">
        <f t="shared" si="52"/>
        <v>205.0652</v>
      </c>
      <c r="L399" s="184">
        <f t="shared" si="53"/>
        <v>4.8047736924075198E-5</v>
      </c>
      <c r="M399" s="184">
        <f t="shared" si="56"/>
        <v>0.99801602471174156</v>
      </c>
      <c r="N399" s="1009" t="str">
        <f t="shared" si="54"/>
        <v>C</v>
      </c>
      <c r="O399" s="1011" t="str">
        <f t="shared" si="49"/>
        <v>-</v>
      </c>
      <c r="P399" s="1011">
        <f t="shared" si="50"/>
        <v>0.99801602471174156</v>
      </c>
      <c r="Q399" s="171">
        <f t="shared" si="55"/>
        <v>1</v>
      </c>
      <c r="R399" s="171">
        <f>SUMIF(ORÇAMENTO!$B$6:$B$654,'CURVA ABC'!B399,ORÇAMENTO!$M$6:$M$654)</f>
        <v>205.0652</v>
      </c>
      <c r="S399" s="171" t="b">
        <f t="shared" si="51"/>
        <v>1</v>
      </c>
      <c r="T399" s="171"/>
      <c r="U399" s="29"/>
      <c r="AX399" s="24"/>
    </row>
    <row r="400" spans="1:50" ht="40.5" customHeight="1">
      <c r="A400" s="254" t="s">
        <v>28</v>
      </c>
      <c r="B400" s="456" t="s">
        <v>232</v>
      </c>
      <c r="C400" s="461" t="s">
        <v>837</v>
      </c>
      <c r="D400" s="872" t="s">
        <v>2014</v>
      </c>
      <c r="E400" s="15"/>
      <c r="F400" s="906" t="s">
        <v>126</v>
      </c>
      <c r="G400" s="907">
        <v>6</v>
      </c>
      <c r="H400" s="27">
        <v>26.03</v>
      </c>
      <c r="I400" s="27">
        <v>7.3586999999999998</v>
      </c>
      <c r="J400" s="27">
        <v>33.3887</v>
      </c>
      <c r="K400" s="1091">
        <f t="shared" si="52"/>
        <v>200.3322</v>
      </c>
      <c r="L400" s="184">
        <f t="shared" si="53"/>
        <v>4.693877285381048E-5</v>
      </c>
      <c r="M400" s="184">
        <f t="shared" si="56"/>
        <v>0.99806296348459533</v>
      </c>
      <c r="N400" s="1009" t="str">
        <f t="shared" si="54"/>
        <v>C</v>
      </c>
      <c r="O400" s="1011" t="str">
        <f t="shared" si="49"/>
        <v>-</v>
      </c>
      <c r="P400" s="1011">
        <f t="shared" si="50"/>
        <v>0.99806296348459533</v>
      </c>
      <c r="Q400" s="171">
        <f t="shared" si="55"/>
        <v>1</v>
      </c>
      <c r="R400" s="171">
        <f>SUMIF(ORÇAMENTO!$B$6:$B$654,'CURVA ABC'!B400,ORÇAMENTO!$M$6:$M$654)</f>
        <v>200.3322</v>
      </c>
      <c r="S400" s="171" t="b">
        <f t="shared" si="51"/>
        <v>1</v>
      </c>
      <c r="T400" s="171"/>
      <c r="U400" s="29"/>
      <c r="AX400" s="24"/>
    </row>
    <row r="401" spans="1:50" ht="40.5" customHeight="1">
      <c r="A401" s="254" t="s">
        <v>28</v>
      </c>
      <c r="B401" s="456" t="s">
        <v>2596</v>
      </c>
      <c r="C401" s="461" t="s">
        <v>837</v>
      </c>
      <c r="D401" s="872" t="s">
        <v>2615</v>
      </c>
      <c r="E401" s="15"/>
      <c r="F401" s="906" t="s">
        <v>126</v>
      </c>
      <c r="G401" s="907">
        <v>1</v>
      </c>
      <c r="H401" s="27">
        <v>154.46</v>
      </c>
      <c r="I401" s="27">
        <v>43.665799999999997</v>
      </c>
      <c r="J401" s="27">
        <v>198.1258</v>
      </c>
      <c r="K401" s="1091">
        <f t="shared" si="52"/>
        <v>198.1258</v>
      </c>
      <c r="L401" s="184">
        <f t="shared" si="53"/>
        <v>4.6421802998616719E-5</v>
      </c>
      <c r="M401" s="184">
        <f t="shared" si="56"/>
        <v>0.99810938528759396</v>
      </c>
      <c r="N401" s="1009" t="str">
        <f t="shared" si="54"/>
        <v>C</v>
      </c>
      <c r="O401" s="1011" t="str">
        <f t="shared" si="49"/>
        <v>-</v>
      </c>
      <c r="P401" s="1011">
        <f t="shared" si="50"/>
        <v>0.99810938528759396</v>
      </c>
      <c r="Q401" s="171">
        <f t="shared" si="55"/>
        <v>1</v>
      </c>
      <c r="R401" s="171">
        <f>SUMIF(ORÇAMENTO!$B$6:$B$654,'CURVA ABC'!B401,ORÇAMENTO!$M$6:$M$654)</f>
        <v>198.1258</v>
      </c>
      <c r="S401" s="171" t="b">
        <f t="shared" si="51"/>
        <v>1</v>
      </c>
      <c r="T401" s="171"/>
      <c r="U401" s="29"/>
      <c r="AX401" s="24"/>
    </row>
    <row r="402" spans="1:50" ht="40.5" customHeight="1">
      <c r="A402" s="254" t="s">
        <v>28</v>
      </c>
      <c r="B402" s="456" t="s">
        <v>828</v>
      </c>
      <c r="C402" s="461" t="s">
        <v>837</v>
      </c>
      <c r="D402" s="872" t="s">
        <v>1297</v>
      </c>
      <c r="E402" s="15"/>
      <c r="F402" s="906" t="s">
        <v>53</v>
      </c>
      <c r="G402" s="907">
        <v>203.47</v>
      </c>
      <c r="H402" s="27">
        <v>0.75</v>
      </c>
      <c r="I402" s="27">
        <v>0.21199999999999999</v>
      </c>
      <c r="J402" s="27">
        <v>0.96199999999999997</v>
      </c>
      <c r="K402" s="1091">
        <f t="shared" si="52"/>
        <v>195.7381</v>
      </c>
      <c r="L402" s="184">
        <f t="shared" si="53"/>
        <v>4.5862353704179568E-5</v>
      </c>
      <c r="M402" s="184">
        <f t="shared" si="56"/>
        <v>0.99815524764129815</v>
      </c>
      <c r="N402" s="1009" t="str">
        <f t="shared" si="54"/>
        <v>C</v>
      </c>
      <c r="O402" s="1011" t="str">
        <f t="shared" si="49"/>
        <v>-</v>
      </c>
      <c r="P402" s="1011">
        <f t="shared" si="50"/>
        <v>0.99815524764129815</v>
      </c>
      <c r="Q402" s="171">
        <f t="shared" si="55"/>
        <v>1</v>
      </c>
      <c r="R402" s="171">
        <f>SUMIF(ORÇAMENTO!$B$6:$B$654,'CURVA ABC'!B402,ORÇAMENTO!$M$6:$M$654)</f>
        <v>195.7381</v>
      </c>
      <c r="S402" s="171" t="b">
        <f t="shared" si="51"/>
        <v>1</v>
      </c>
      <c r="T402" s="171"/>
      <c r="U402" s="29"/>
      <c r="AX402" s="24"/>
    </row>
    <row r="403" spans="1:50" ht="40.5" customHeight="1">
      <c r="A403" s="254" t="s">
        <v>28</v>
      </c>
      <c r="B403" s="456">
        <v>91997</v>
      </c>
      <c r="C403" s="461" t="s">
        <v>131</v>
      </c>
      <c r="D403" s="872" t="s">
        <v>1160</v>
      </c>
      <c r="E403" s="15"/>
      <c r="F403" s="906" t="s">
        <v>54</v>
      </c>
      <c r="G403" s="907">
        <v>6</v>
      </c>
      <c r="H403" s="27">
        <v>25.34</v>
      </c>
      <c r="I403" s="27">
        <v>7.1635999999999997</v>
      </c>
      <c r="J403" s="27">
        <v>32.503599999999999</v>
      </c>
      <c r="K403" s="1091">
        <f t="shared" si="52"/>
        <v>195.02160000000001</v>
      </c>
      <c r="L403" s="184">
        <f t="shared" si="53"/>
        <v>4.5694474397958423E-5</v>
      </c>
      <c r="M403" s="184">
        <f t="shared" si="56"/>
        <v>0.9982009421156961</v>
      </c>
      <c r="N403" s="1009" t="str">
        <f t="shared" si="54"/>
        <v>C</v>
      </c>
      <c r="O403" s="1011" t="str">
        <f t="shared" si="49"/>
        <v>-</v>
      </c>
      <c r="P403" s="1011">
        <f t="shared" si="50"/>
        <v>0.9982009421156961</v>
      </c>
      <c r="Q403" s="171">
        <f t="shared" si="55"/>
        <v>1</v>
      </c>
      <c r="R403" s="171">
        <f>SUMIF(ORÇAMENTO!$B$6:$B$654,'CURVA ABC'!B403,ORÇAMENTO!$M$6:$M$654)</f>
        <v>195.02160000000001</v>
      </c>
      <c r="S403" s="171" t="b">
        <f t="shared" si="51"/>
        <v>1</v>
      </c>
      <c r="T403" s="171"/>
      <c r="U403" s="29"/>
      <c r="AX403" s="24"/>
    </row>
    <row r="404" spans="1:50" ht="40.5" customHeight="1">
      <c r="A404" s="254" t="s">
        <v>28</v>
      </c>
      <c r="B404" s="456" t="s">
        <v>1950</v>
      </c>
      <c r="C404" s="461" t="s">
        <v>837</v>
      </c>
      <c r="D404" s="872" t="s">
        <v>1944</v>
      </c>
      <c r="E404" s="15"/>
      <c r="F404" s="906" t="s">
        <v>126</v>
      </c>
      <c r="G404" s="907">
        <v>2</v>
      </c>
      <c r="H404" s="27">
        <v>75.03</v>
      </c>
      <c r="I404" s="27">
        <v>21.210999999999999</v>
      </c>
      <c r="J404" s="27">
        <v>96.241</v>
      </c>
      <c r="K404" s="1091">
        <f t="shared" si="52"/>
        <v>192.482</v>
      </c>
      <c r="L404" s="184">
        <f t="shared" si="53"/>
        <v>4.5099434221993014E-5</v>
      </c>
      <c r="M404" s="184">
        <f t="shared" si="56"/>
        <v>0.99824604154991814</v>
      </c>
      <c r="N404" s="1009" t="str">
        <f t="shared" si="54"/>
        <v>C</v>
      </c>
      <c r="O404" s="1011" t="str">
        <f t="shared" si="49"/>
        <v>-</v>
      </c>
      <c r="P404" s="1011">
        <f t="shared" si="50"/>
        <v>0.99824604154991814</v>
      </c>
      <c r="Q404" s="171">
        <f t="shared" si="55"/>
        <v>1</v>
      </c>
      <c r="R404" s="171">
        <f>SUMIF(ORÇAMENTO!$B$6:$B$654,'CURVA ABC'!B404,ORÇAMENTO!$M$6:$M$654)</f>
        <v>192.482</v>
      </c>
      <c r="S404" s="171" t="b">
        <f t="shared" si="51"/>
        <v>1</v>
      </c>
      <c r="T404" s="171"/>
      <c r="U404" s="29"/>
      <c r="AX404" s="24"/>
    </row>
    <row r="405" spans="1:50" ht="40.5" customHeight="1">
      <c r="A405" s="254" t="s">
        <v>28</v>
      </c>
      <c r="B405" s="456" t="s">
        <v>338</v>
      </c>
      <c r="C405" s="461" t="s">
        <v>837</v>
      </c>
      <c r="D405" s="872" t="s">
        <v>905</v>
      </c>
      <c r="E405" s="15"/>
      <c r="F405" s="906" t="s">
        <v>126</v>
      </c>
      <c r="G405" s="907">
        <v>27</v>
      </c>
      <c r="H405" s="27">
        <v>5.55</v>
      </c>
      <c r="I405" s="27">
        <v>1.569</v>
      </c>
      <c r="J405" s="27">
        <v>7.1189999999999998</v>
      </c>
      <c r="K405" s="1091">
        <f t="shared" si="52"/>
        <v>192.21299999999999</v>
      </c>
      <c r="L405" s="184">
        <f t="shared" si="53"/>
        <v>4.5036406261946278E-5</v>
      </c>
      <c r="M405" s="184">
        <f t="shared" si="56"/>
        <v>0.99829107795618011</v>
      </c>
      <c r="N405" s="1009" t="str">
        <f t="shared" si="54"/>
        <v>C</v>
      </c>
      <c r="O405" s="1011" t="str">
        <f t="shared" si="49"/>
        <v>-</v>
      </c>
      <c r="P405" s="1011">
        <f t="shared" si="50"/>
        <v>0.99829107795618011</v>
      </c>
      <c r="Q405" s="171">
        <f t="shared" si="55"/>
        <v>1</v>
      </c>
      <c r="R405" s="171">
        <f>SUMIF(ORÇAMENTO!$B$6:$B$654,'CURVA ABC'!B405,ORÇAMENTO!$M$6:$M$654)</f>
        <v>192.21299999999999</v>
      </c>
      <c r="S405" s="171" t="b">
        <f t="shared" si="51"/>
        <v>1</v>
      </c>
      <c r="T405" s="171"/>
      <c r="U405" s="29"/>
      <c r="AX405" s="24"/>
    </row>
    <row r="406" spans="1:50" ht="40.5" customHeight="1">
      <c r="A406" s="254" t="s">
        <v>28</v>
      </c>
      <c r="B406" s="456" t="s">
        <v>1226</v>
      </c>
      <c r="C406" s="461" t="s">
        <v>131</v>
      </c>
      <c r="D406" s="872" t="s">
        <v>1227</v>
      </c>
      <c r="E406" s="15"/>
      <c r="F406" s="906" t="s">
        <v>54</v>
      </c>
      <c r="G406" s="907">
        <v>2</v>
      </c>
      <c r="H406" s="27">
        <v>73.25</v>
      </c>
      <c r="I406" s="27">
        <v>20.707799999999999</v>
      </c>
      <c r="J406" s="27">
        <v>93.957800000000006</v>
      </c>
      <c r="K406" s="1091">
        <f t="shared" si="52"/>
        <v>187.91560000000001</v>
      </c>
      <c r="L406" s="184">
        <f t="shared" si="53"/>
        <v>4.4029505312114127E-5</v>
      </c>
      <c r="M406" s="184">
        <f t="shared" si="56"/>
        <v>0.99833510746149223</v>
      </c>
      <c r="N406" s="1009" t="str">
        <f t="shared" si="54"/>
        <v>C</v>
      </c>
      <c r="O406" s="1011" t="str">
        <f t="shared" si="49"/>
        <v>-</v>
      </c>
      <c r="P406" s="1011">
        <f t="shared" si="50"/>
        <v>0.99833510746149223</v>
      </c>
      <c r="Q406" s="171">
        <f t="shared" si="55"/>
        <v>1</v>
      </c>
      <c r="R406" s="171">
        <f>SUMIF(ORÇAMENTO!$B$6:$B$654,'CURVA ABC'!B406,ORÇAMENTO!$M$6:$M$654)</f>
        <v>187.91560000000001</v>
      </c>
      <c r="S406" s="171" t="b">
        <f t="shared" si="51"/>
        <v>1</v>
      </c>
      <c r="T406" s="171"/>
      <c r="U406" s="29"/>
      <c r="AX406" s="24"/>
    </row>
    <row r="407" spans="1:50" ht="40.5" customHeight="1">
      <c r="A407" s="254" t="s">
        <v>28</v>
      </c>
      <c r="B407" s="456" t="s">
        <v>2595</v>
      </c>
      <c r="C407" s="461" t="s">
        <v>837</v>
      </c>
      <c r="D407" s="872" t="s">
        <v>2614</v>
      </c>
      <c r="E407" s="15"/>
      <c r="F407" s="906" t="s">
        <v>126</v>
      </c>
      <c r="G407" s="907">
        <v>1</v>
      </c>
      <c r="H407" s="27">
        <v>146.41</v>
      </c>
      <c r="I407" s="27">
        <v>41.390099999999997</v>
      </c>
      <c r="J407" s="27">
        <v>187.80009999999999</v>
      </c>
      <c r="K407" s="1091">
        <f t="shared" si="52"/>
        <v>187.80009999999999</v>
      </c>
      <c r="L407" s="184">
        <f t="shared" si="53"/>
        <v>4.4002443121090334E-5</v>
      </c>
      <c r="M407" s="184">
        <f t="shared" si="56"/>
        <v>0.99837910990461332</v>
      </c>
      <c r="N407" s="1009" t="str">
        <f t="shared" si="54"/>
        <v>C</v>
      </c>
      <c r="O407" s="1011" t="str">
        <f t="shared" si="49"/>
        <v>-</v>
      </c>
      <c r="P407" s="1011">
        <f t="shared" si="50"/>
        <v>0.99837910990461332</v>
      </c>
      <c r="Q407" s="171">
        <f t="shared" si="55"/>
        <v>1</v>
      </c>
      <c r="R407" s="171">
        <f>SUMIF(ORÇAMENTO!$B$6:$B$654,'CURVA ABC'!B407,ORÇAMENTO!$M$6:$M$654)</f>
        <v>187.80009999999999</v>
      </c>
      <c r="S407" s="171" t="b">
        <f t="shared" si="51"/>
        <v>1</v>
      </c>
      <c r="T407" s="171"/>
      <c r="U407" s="29"/>
      <c r="AX407" s="24"/>
    </row>
    <row r="408" spans="1:50" ht="40.5" customHeight="1">
      <c r="A408" s="254" t="s">
        <v>28</v>
      </c>
      <c r="B408" s="456">
        <v>93011</v>
      </c>
      <c r="C408" s="461" t="s">
        <v>131</v>
      </c>
      <c r="D408" s="872" t="s">
        <v>1119</v>
      </c>
      <c r="E408" s="15"/>
      <c r="F408" s="906" t="s">
        <v>53</v>
      </c>
      <c r="G408" s="907">
        <v>6</v>
      </c>
      <c r="H408" s="27">
        <v>24.22</v>
      </c>
      <c r="I408" s="27">
        <v>6.8470000000000004</v>
      </c>
      <c r="J408" s="27">
        <v>31.067</v>
      </c>
      <c r="K408" s="1091">
        <f t="shared" si="52"/>
        <v>186.40199999999999</v>
      </c>
      <c r="L408" s="184">
        <f t="shared" si="53"/>
        <v>4.3674861742126234E-5</v>
      </c>
      <c r="M408" s="184">
        <f t="shared" si="56"/>
        <v>0.99842278476635549</v>
      </c>
      <c r="N408" s="1009" t="str">
        <f t="shared" si="54"/>
        <v>C</v>
      </c>
      <c r="O408" s="1011" t="str">
        <f t="shared" si="49"/>
        <v>-</v>
      </c>
      <c r="P408" s="1011">
        <f t="shared" si="50"/>
        <v>0.99842278476635549</v>
      </c>
      <c r="Q408" s="171">
        <f t="shared" si="55"/>
        <v>1</v>
      </c>
      <c r="R408" s="171">
        <f>SUMIF(ORÇAMENTO!$B$6:$B$654,'CURVA ABC'!B408,ORÇAMENTO!$M$6:$M$654)</f>
        <v>186.40199999999999</v>
      </c>
      <c r="S408" s="171" t="b">
        <f t="shared" si="51"/>
        <v>1</v>
      </c>
      <c r="T408" s="171"/>
      <c r="U408" s="29"/>
      <c r="AX408" s="24"/>
    </row>
    <row r="409" spans="1:50" ht="40.5" customHeight="1">
      <c r="A409" s="254" t="s">
        <v>28</v>
      </c>
      <c r="B409" s="456">
        <v>91856</v>
      </c>
      <c r="C409" s="461" t="s">
        <v>131</v>
      </c>
      <c r="D409" s="872" t="s">
        <v>1115</v>
      </c>
      <c r="E409" s="15"/>
      <c r="F409" s="906" t="s">
        <v>53</v>
      </c>
      <c r="G409" s="907">
        <v>18</v>
      </c>
      <c r="H409" s="27">
        <v>7.78</v>
      </c>
      <c r="I409" s="27">
        <v>2.1993999999999998</v>
      </c>
      <c r="J409" s="27">
        <v>9.9794</v>
      </c>
      <c r="K409" s="1091">
        <f t="shared" si="52"/>
        <v>179.6292</v>
      </c>
      <c r="L409" s="184">
        <f t="shared" si="53"/>
        <v>4.2087962977053579E-5</v>
      </c>
      <c r="M409" s="184">
        <f t="shared" si="56"/>
        <v>0.99846487272933249</v>
      </c>
      <c r="N409" s="1009" t="str">
        <f t="shared" si="54"/>
        <v>C</v>
      </c>
      <c r="O409" s="1011" t="str">
        <f t="shared" si="49"/>
        <v>-</v>
      </c>
      <c r="P409" s="1011">
        <f t="shared" si="50"/>
        <v>0.99846487272933249</v>
      </c>
      <c r="Q409" s="171">
        <f t="shared" si="55"/>
        <v>1</v>
      </c>
      <c r="R409" s="171">
        <f>SUMIF(ORÇAMENTO!$B$6:$B$654,'CURVA ABC'!B409,ORÇAMENTO!$M$6:$M$654)</f>
        <v>179.6292</v>
      </c>
      <c r="S409" s="171" t="b">
        <f t="shared" si="51"/>
        <v>1</v>
      </c>
      <c r="T409" s="171"/>
      <c r="U409" s="29"/>
      <c r="AX409" s="24"/>
    </row>
    <row r="410" spans="1:50" ht="40.5" customHeight="1">
      <c r="A410" s="254" t="s">
        <v>28</v>
      </c>
      <c r="B410" s="456" t="s">
        <v>198</v>
      </c>
      <c r="C410" s="461" t="s">
        <v>837</v>
      </c>
      <c r="D410" s="872" t="s">
        <v>1896</v>
      </c>
      <c r="E410" s="15"/>
      <c r="F410" s="906" t="s">
        <v>126</v>
      </c>
      <c r="G410" s="907">
        <v>15</v>
      </c>
      <c r="H410" s="27">
        <v>9.27</v>
      </c>
      <c r="I410" s="27">
        <v>2.6206</v>
      </c>
      <c r="J410" s="27">
        <v>11.890599999999999</v>
      </c>
      <c r="K410" s="1091">
        <f t="shared" si="52"/>
        <v>178.35900000000001</v>
      </c>
      <c r="L410" s="184">
        <f t="shared" si="53"/>
        <v>4.1790349167197208E-5</v>
      </c>
      <c r="M410" s="184">
        <f t="shared" si="56"/>
        <v>0.99850666307849967</v>
      </c>
      <c r="N410" s="1009" t="str">
        <f t="shared" si="54"/>
        <v>C</v>
      </c>
      <c r="O410" s="1011" t="str">
        <f t="shared" ref="O410:O468" si="57">IF(M410&lt;=50%,"-",IF(M410&lt;=80%,M410,IF(M410&lt;=100%,"-"," ")))</f>
        <v>-</v>
      </c>
      <c r="P410" s="1011">
        <f t="shared" ref="P410:P430" si="58">IF(M410&lt;=50%,"-",IF(M410&lt;=80%,"-",IF(M410&lt;=100%,M410," ")))</f>
        <v>0.99850666307849967</v>
      </c>
      <c r="Q410" s="171">
        <f t="shared" si="55"/>
        <v>1</v>
      </c>
      <c r="R410" s="171">
        <f>SUMIF(ORÇAMENTO!$B$6:$B$654,'CURVA ABC'!B410,ORÇAMENTO!$M$6:$M$654)</f>
        <v>178.35900000000001</v>
      </c>
      <c r="S410" s="171" t="b">
        <f t="shared" si="51"/>
        <v>1</v>
      </c>
      <c r="T410" s="171"/>
      <c r="U410" s="29"/>
      <c r="AX410" s="24"/>
    </row>
    <row r="411" spans="1:50" ht="40.5" customHeight="1">
      <c r="A411" s="254" t="s">
        <v>28</v>
      </c>
      <c r="B411" s="456">
        <v>94794</v>
      </c>
      <c r="C411" s="461" t="s">
        <v>131</v>
      </c>
      <c r="D411" s="872" t="s">
        <v>1233</v>
      </c>
      <c r="E411" s="15"/>
      <c r="F411" s="906" t="s">
        <v>54</v>
      </c>
      <c r="G411" s="907">
        <v>1</v>
      </c>
      <c r="H411" s="27">
        <v>138.79</v>
      </c>
      <c r="I411" s="27">
        <v>39.235900000000001</v>
      </c>
      <c r="J411" s="27">
        <v>178.02590000000001</v>
      </c>
      <c r="K411" s="1091">
        <f t="shared" si="52"/>
        <v>178.02590000000001</v>
      </c>
      <c r="L411" s="184">
        <f t="shared" si="53"/>
        <v>4.1712302276893975E-5</v>
      </c>
      <c r="M411" s="184">
        <f t="shared" si="56"/>
        <v>0.99854837538077657</v>
      </c>
      <c r="N411" s="1009" t="str">
        <f t="shared" si="54"/>
        <v>C</v>
      </c>
      <c r="O411" s="1011" t="str">
        <f t="shared" si="57"/>
        <v>-</v>
      </c>
      <c r="P411" s="1011">
        <f t="shared" si="58"/>
        <v>0.99854837538077657</v>
      </c>
      <c r="Q411" s="171">
        <f t="shared" si="55"/>
        <v>1</v>
      </c>
      <c r="R411" s="171">
        <f>SUMIF(ORÇAMENTO!$B$6:$B$654,'CURVA ABC'!B411,ORÇAMENTO!$M$6:$M$654)</f>
        <v>178.02590000000001</v>
      </c>
      <c r="S411" s="171" t="b">
        <f t="shared" si="51"/>
        <v>1</v>
      </c>
      <c r="T411" s="171"/>
      <c r="U411" s="29"/>
      <c r="AX411" s="24"/>
    </row>
    <row r="412" spans="1:50" ht="40.5" customHeight="1">
      <c r="A412" s="254" t="s">
        <v>28</v>
      </c>
      <c r="B412" s="456">
        <v>93670</v>
      </c>
      <c r="C412" s="461" t="s">
        <v>131</v>
      </c>
      <c r="D412" s="872" t="s">
        <v>1157</v>
      </c>
      <c r="E412" s="15"/>
      <c r="F412" s="906" t="s">
        <v>54</v>
      </c>
      <c r="G412" s="907">
        <v>2</v>
      </c>
      <c r="H412" s="27">
        <v>68.39</v>
      </c>
      <c r="I412" s="27">
        <v>19.3339</v>
      </c>
      <c r="J412" s="27">
        <v>87.7239</v>
      </c>
      <c r="K412" s="1091">
        <f t="shared" si="52"/>
        <v>175.4478</v>
      </c>
      <c r="L412" s="184">
        <f t="shared" si="53"/>
        <v>4.1108241370587309E-5</v>
      </c>
      <c r="M412" s="184">
        <f t="shared" si="56"/>
        <v>0.99858948362214717</v>
      </c>
      <c r="N412" s="1009" t="str">
        <f t="shared" si="54"/>
        <v>C</v>
      </c>
      <c r="O412" s="1011" t="str">
        <f t="shared" si="57"/>
        <v>-</v>
      </c>
      <c r="P412" s="1011">
        <f t="shared" si="58"/>
        <v>0.99858948362214717</v>
      </c>
      <c r="Q412" s="171">
        <f t="shared" si="55"/>
        <v>1</v>
      </c>
      <c r="R412" s="171">
        <f>SUMIF(ORÇAMENTO!$B$6:$B$654,'CURVA ABC'!B412,ORÇAMENTO!$M$6:$M$654)</f>
        <v>175.4478</v>
      </c>
      <c r="S412" s="171" t="b">
        <f t="shared" si="51"/>
        <v>1</v>
      </c>
      <c r="T412" s="171"/>
      <c r="U412" s="29"/>
      <c r="AX412" s="24"/>
    </row>
    <row r="413" spans="1:50" ht="40.5" customHeight="1">
      <c r="A413" s="254" t="s">
        <v>28</v>
      </c>
      <c r="B413" s="456" t="s">
        <v>461</v>
      </c>
      <c r="C413" s="461" t="s">
        <v>837</v>
      </c>
      <c r="D413" s="872" t="s">
        <v>813</v>
      </c>
      <c r="E413" s="15"/>
      <c r="F413" s="906" t="s">
        <v>126</v>
      </c>
      <c r="G413" s="907">
        <v>1</v>
      </c>
      <c r="H413" s="27">
        <v>135.44</v>
      </c>
      <c r="I413" s="27">
        <v>38.288899999999998</v>
      </c>
      <c r="J413" s="27">
        <v>173.72890000000001</v>
      </c>
      <c r="K413" s="1091">
        <f t="shared" si="52"/>
        <v>173.72890000000001</v>
      </c>
      <c r="L413" s="184">
        <f t="shared" si="53"/>
        <v>4.0705495048935497E-5</v>
      </c>
      <c r="M413" s="184">
        <f t="shared" si="56"/>
        <v>0.99863018911719614</v>
      </c>
      <c r="N413" s="1009" t="str">
        <f t="shared" si="54"/>
        <v>C</v>
      </c>
      <c r="O413" s="1011" t="str">
        <f t="shared" si="57"/>
        <v>-</v>
      </c>
      <c r="P413" s="1011">
        <f t="shared" si="58"/>
        <v>0.99863018911719614</v>
      </c>
      <c r="Q413" s="171">
        <f t="shared" si="55"/>
        <v>1</v>
      </c>
      <c r="R413" s="171">
        <f>SUMIF(ORÇAMENTO!$B$6:$B$654,'CURVA ABC'!B413,ORÇAMENTO!$M$6:$M$654)</f>
        <v>173.72890000000001</v>
      </c>
      <c r="S413" s="171" t="b">
        <f t="shared" si="51"/>
        <v>1</v>
      </c>
      <c r="T413" s="171"/>
      <c r="U413" s="29"/>
      <c r="AX413" s="24"/>
    </row>
    <row r="414" spans="1:50" ht="40.5" customHeight="1">
      <c r="A414" s="254" t="s">
        <v>28</v>
      </c>
      <c r="B414" s="456" t="s">
        <v>2112</v>
      </c>
      <c r="C414" s="461" t="s">
        <v>837</v>
      </c>
      <c r="D414" s="872" t="s">
        <v>2110</v>
      </c>
      <c r="E414" s="15"/>
      <c r="F414" s="906" t="s">
        <v>126</v>
      </c>
      <c r="G414" s="907">
        <v>1</v>
      </c>
      <c r="H414" s="27">
        <v>131.77000000000001</v>
      </c>
      <c r="I414" s="27">
        <v>37.251399999999997</v>
      </c>
      <c r="J414" s="27">
        <v>169.0214</v>
      </c>
      <c r="K414" s="1091">
        <f t="shared" si="52"/>
        <v>169.0214</v>
      </c>
      <c r="L414" s="184">
        <f t="shared" si="53"/>
        <v>3.9602505748117591E-5</v>
      </c>
      <c r="M414" s="184">
        <f t="shared" si="56"/>
        <v>0.99866979162294423</v>
      </c>
      <c r="N414" s="1009" t="str">
        <f t="shared" si="54"/>
        <v>C</v>
      </c>
      <c r="O414" s="1011" t="str">
        <f t="shared" si="57"/>
        <v>-</v>
      </c>
      <c r="P414" s="1011">
        <f t="shared" si="58"/>
        <v>0.99866979162294423</v>
      </c>
      <c r="Q414" s="171">
        <f t="shared" si="55"/>
        <v>1</v>
      </c>
      <c r="R414" s="171">
        <f>SUMIF(ORÇAMENTO!$B$6:$B$654,'CURVA ABC'!B414,ORÇAMENTO!$M$6:$M$654)</f>
        <v>169.0214</v>
      </c>
      <c r="S414" s="171" t="b">
        <f t="shared" si="51"/>
        <v>1</v>
      </c>
      <c r="T414" s="171"/>
      <c r="U414" s="29"/>
      <c r="AX414" s="24"/>
    </row>
    <row r="415" spans="1:50" ht="40.5" customHeight="1">
      <c r="A415" s="254" t="s">
        <v>28</v>
      </c>
      <c r="B415" s="456">
        <v>95675</v>
      </c>
      <c r="C415" s="461" t="s">
        <v>131</v>
      </c>
      <c r="D415" s="872" t="s">
        <v>1044</v>
      </c>
      <c r="E415" s="15"/>
      <c r="F415" s="906" t="s">
        <v>54</v>
      </c>
      <c r="G415" s="907">
        <v>1</v>
      </c>
      <c r="H415" s="27">
        <v>131.62</v>
      </c>
      <c r="I415" s="27">
        <v>37.209000000000003</v>
      </c>
      <c r="J415" s="27">
        <v>168.82900000000001</v>
      </c>
      <c r="K415" s="1091">
        <f t="shared" si="52"/>
        <v>168.82900000000001</v>
      </c>
      <c r="L415" s="184">
        <f t="shared" si="53"/>
        <v>3.9557425526879704E-5</v>
      </c>
      <c r="M415" s="184">
        <f t="shared" si="56"/>
        <v>0.99870934904847108</v>
      </c>
      <c r="N415" s="1009" t="str">
        <f t="shared" si="54"/>
        <v>C</v>
      </c>
      <c r="O415" s="1011" t="str">
        <f t="shared" si="57"/>
        <v>-</v>
      </c>
      <c r="P415" s="1011">
        <f t="shared" si="58"/>
        <v>0.99870934904847108</v>
      </c>
      <c r="Q415" s="171">
        <f t="shared" si="55"/>
        <v>1</v>
      </c>
      <c r="R415" s="171">
        <f>SUMIF(ORÇAMENTO!$B$6:$B$654,'CURVA ABC'!B415,ORÇAMENTO!$M$6:$M$654)</f>
        <v>168.82900000000001</v>
      </c>
      <c r="S415" s="171" t="b">
        <f t="shared" si="51"/>
        <v>1</v>
      </c>
      <c r="T415" s="171"/>
      <c r="U415" s="29"/>
      <c r="AX415" s="24"/>
    </row>
    <row r="416" spans="1:50" ht="40.5" customHeight="1">
      <c r="A416" s="254" t="s">
        <v>28</v>
      </c>
      <c r="B416" s="456" t="s">
        <v>268</v>
      </c>
      <c r="C416" s="461" t="s">
        <v>837</v>
      </c>
      <c r="D416" s="872" t="s">
        <v>1361</v>
      </c>
      <c r="E416" s="15"/>
      <c r="F416" s="906" t="s">
        <v>126</v>
      </c>
      <c r="G416" s="907">
        <v>22</v>
      </c>
      <c r="H416" s="27">
        <v>5.98</v>
      </c>
      <c r="I416" s="27">
        <v>1.6904999999999999</v>
      </c>
      <c r="J416" s="27">
        <v>7.6704999999999997</v>
      </c>
      <c r="K416" s="1091">
        <f t="shared" si="52"/>
        <v>168.751</v>
      </c>
      <c r="L416" s="184">
        <f t="shared" si="53"/>
        <v>3.9539149761512994E-5</v>
      </c>
      <c r="M416" s="184">
        <f t="shared" si="56"/>
        <v>0.9987488881982326</v>
      </c>
      <c r="N416" s="1009" t="str">
        <f t="shared" si="54"/>
        <v>C</v>
      </c>
      <c r="O416" s="1011" t="str">
        <f t="shared" si="57"/>
        <v>-</v>
      </c>
      <c r="P416" s="1011">
        <f t="shared" si="58"/>
        <v>0.9987488881982326</v>
      </c>
      <c r="Q416" s="171">
        <f t="shared" si="55"/>
        <v>1</v>
      </c>
      <c r="R416" s="171">
        <f>SUMIF(ORÇAMENTO!$B$6:$B$654,'CURVA ABC'!B416,ORÇAMENTO!$M$6:$M$654)</f>
        <v>168.751</v>
      </c>
      <c r="S416" s="171" t="b">
        <f t="shared" si="51"/>
        <v>1</v>
      </c>
      <c r="T416" s="171"/>
      <c r="U416" s="29"/>
      <c r="AX416" s="24"/>
    </row>
    <row r="417" spans="1:50" ht="40.5" customHeight="1">
      <c r="A417" s="254" t="s">
        <v>28</v>
      </c>
      <c r="B417" s="456" t="s">
        <v>2593</v>
      </c>
      <c r="C417" s="461" t="s">
        <v>837</v>
      </c>
      <c r="D417" s="872" t="s">
        <v>2611</v>
      </c>
      <c r="E417" s="15"/>
      <c r="F417" s="906" t="s">
        <v>126</v>
      </c>
      <c r="G417" s="907">
        <v>1</v>
      </c>
      <c r="H417" s="27">
        <v>128.41</v>
      </c>
      <c r="I417" s="27">
        <v>36.301499999999997</v>
      </c>
      <c r="J417" s="27">
        <v>164.7115</v>
      </c>
      <c r="K417" s="1091">
        <f t="shared" si="52"/>
        <v>164.7115</v>
      </c>
      <c r="L417" s="184">
        <f t="shared" si="53"/>
        <v>3.8592675989733081E-5</v>
      </c>
      <c r="M417" s="184">
        <f t="shared" si="56"/>
        <v>0.99878748087422231</v>
      </c>
      <c r="N417" s="1009" t="str">
        <f t="shared" si="54"/>
        <v>C</v>
      </c>
      <c r="O417" s="1011" t="str">
        <f t="shared" si="57"/>
        <v>-</v>
      </c>
      <c r="P417" s="1011">
        <f t="shared" si="58"/>
        <v>0.99878748087422231</v>
      </c>
      <c r="Q417" s="171">
        <f t="shared" si="55"/>
        <v>1</v>
      </c>
      <c r="R417" s="171">
        <f>SUMIF(ORÇAMENTO!$B$6:$B$654,'CURVA ABC'!B417,ORÇAMENTO!$M$6:$M$654)</f>
        <v>164.7115</v>
      </c>
      <c r="S417" s="171" t="b">
        <f t="shared" si="51"/>
        <v>1</v>
      </c>
      <c r="T417" s="171"/>
      <c r="U417" s="29"/>
      <c r="AX417" s="24"/>
    </row>
    <row r="418" spans="1:50" ht="40.5" customHeight="1">
      <c r="A418" s="254" t="s">
        <v>28</v>
      </c>
      <c r="B418" s="456" t="s">
        <v>462</v>
      </c>
      <c r="C418" s="461" t="s">
        <v>837</v>
      </c>
      <c r="D418" s="872" t="s">
        <v>931</v>
      </c>
      <c r="E418" s="15"/>
      <c r="F418" s="906" t="s">
        <v>126</v>
      </c>
      <c r="G418" s="907">
        <v>6</v>
      </c>
      <c r="H418" s="27">
        <v>21.33</v>
      </c>
      <c r="I418" s="27">
        <v>6.03</v>
      </c>
      <c r="J418" s="27">
        <v>27.36</v>
      </c>
      <c r="K418" s="1091">
        <f t="shared" si="52"/>
        <v>164.16</v>
      </c>
      <c r="L418" s="184">
        <f t="shared" si="53"/>
        <v>3.8463456956403056E-5</v>
      </c>
      <c r="M418" s="184">
        <f t="shared" si="56"/>
        <v>0.99882594433117866</v>
      </c>
      <c r="N418" s="1009" t="str">
        <f t="shared" si="54"/>
        <v>C</v>
      </c>
      <c r="O418" s="1011" t="str">
        <f t="shared" si="57"/>
        <v>-</v>
      </c>
      <c r="P418" s="1011">
        <f t="shared" si="58"/>
        <v>0.99882594433117866</v>
      </c>
      <c r="Q418" s="171">
        <f t="shared" si="55"/>
        <v>1</v>
      </c>
      <c r="R418" s="171">
        <f>SUMIF(ORÇAMENTO!$B$6:$B$654,'CURVA ABC'!B418,ORÇAMENTO!$M$6:$M$654)</f>
        <v>164.16</v>
      </c>
      <c r="S418" s="171" t="b">
        <f t="shared" si="51"/>
        <v>1</v>
      </c>
      <c r="T418" s="171"/>
      <c r="U418" s="29"/>
      <c r="AX418" s="24"/>
    </row>
    <row r="419" spans="1:50" ht="40.5" customHeight="1">
      <c r="A419" s="254" t="s">
        <v>28</v>
      </c>
      <c r="B419" s="456" t="s">
        <v>476</v>
      </c>
      <c r="C419" s="461" t="s">
        <v>837</v>
      </c>
      <c r="D419" s="872" t="s">
        <v>1011</v>
      </c>
      <c r="E419" s="15"/>
      <c r="F419" s="906" t="s">
        <v>126</v>
      </c>
      <c r="G419" s="907">
        <v>7</v>
      </c>
      <c r="H419" s="27">
        <v>17.68</v>
      </c>
      <c r="I419" s="27">
        <v>4.9981</v>
      </c>
      <c r="J419" s="27">
        <v>22.678100000000001</v>
      </c>
      <c r="K419" s="1091">
        <f t="shared" si="52"/>
        <v>158.7467</v>
      </c>
      <c r="L419" s="184">
        <f t="shared" si="53"/>
        <v>3.7195095409484829E-5</v>
      </c>
      <c r="M419" s="184">
        <f t="shared" si="56"/>
        <v>0.99886313942658811</v>
      </c>
      <c r="N419" s="1009" t="str">
        <f t="shared" si="54"/>
        <v>C</v>
      </c>
      <c r="O419" s="1011" t="str">
        <f t="shared" si="57"/>
        <v>-</v>
      </c>
      <c r="P419" s="1011">
        <f t="shared" si="58"/>
        <v>0.99886313942658811</v>
      </c>
      <c r="Q419" s="171">
        <f t="shared" si="55"/>
        <v>1</v>
      </c>
      <c r="R419" s="171">
        <f>SUMIF(ORÇAMENTO!$B$6:$B$654,'CURVA ABC'!B419,ORÇAMENTO!$M$6:$M$654)</f>
        <v>158.7467</v>
      </c>
      <c r="S419" s="171" t="b">
        <f t="shared" si="51"/>
        <v>1</v>
      </c>
      <c r="T419" s="171"/>
      <c r="U419" s="29"/>
      <c r="AX419" s="24"/>
    </row>
    <row r="420" spans="1:50" ht="40.5" customHeight="1">
      <c r="A420" s="254" t="s">
        <v>28</v>
      </c>
      <c r="B420" s="456" t="s">
        <v>317</v>
      </c>
      <c r="C420" s="461" t="s">
        <v>837</v>
      </c>
      <c r="D420" s="872" t="s">
        <v>1902</v>
      </c>
      <c r="E420" s="15"/>
      <c r="F420" s="906" t="s">
        <v>126</v>
      </c>
      <c r="G420" s="907">
        <v>5</v>
      </c>
      <c r="H420" s="27">
        <v>24.33</v>
      </c>
      <c r="I420" s="27">
        <v>6.8780999999999999</v>
      </c>
      <c r="J420" s="27">
        <v>31.208100000000002</v>
      </c>
      <c r="K420" s="1091">
        <f t="shared" si="52"/>
        <v>156.04050000000001</v>
      </c>
      <c r="L420" s="184">
        <f t="shared" si="53"/>
        <v>3.6561020073133596E-5</v>
      </c>
      <c r="M420" s="184">
        <f t="shared" si="56"/>
        <v>0.99889970044666121</v>
      </c>
      <c r="N420" s="1009" t="str">
        <f t="shared" si="54"/>
        <v>C</v>
      </c>
      <c r="O420" s="1011" t="str">
        <f t="shared" si="57"/>
        <v>-</v>
      </c>
      <c r="P420" s="1011">
        <f t="shared" si="58"/>
        <v>0.99889970044666121</v>
      </c>
      <c r="Q420" s="171">
        <f t="shared" si="55"/>
        <v>1</v>
      </c>
      <c r="R420" s="171">
        <f>SUMIF(ORÇAMENTO!$B$6:$B$654,'CURVA ABC'!B420,ORÇAMENTO!$M$6:$M$654)</f>
        <v>156.04050000000001</v>
      </c>
      <c r="S420" s="171" t="b">
        <f t="shared" si="51"/>
        <v>1</v>
      </c>
      <c r="T420" s="171"/>
      <c r="U420" s="29"/>
      <c r="AX420" s="24"/>
    </row>
    <row r="421" spans="1:50" ht="40.5" customHeight="1">
      <c r="A421" s="254" t="s">
        <v>28</v>
      </c>
      <c r="B421" s="456" t="s">
        <v>269</v>
      </c>
      <c r="C421" s="461" t="s">
        <v>837</v>
      </c>
      <c r="D421" s="872" t="s">
        <v>1367</v>
      </c>
      <c r="E421" s="15"/>
      <c r="F421" s="906" t="s">
        <v>126</v>
      </c>
      <c r="G421" s="907">
        <v>21</v>
      </c>
      <c r="H421" s="27">
        <v>5.25</v>
      </c>
      <c r="I421" s="27">
        <v>1.4842</v>
      </c>
      <c r="J421" s="27">
        <v>6.7342000000000004</v>
      </c>
      <c r="K421" s="1091">
        <f t="shared" si="52"/>
        <v>141.41820000000001</v>
      </c>
      <c r="L421" s="184">
        <f t="shared" si="53"/>
        <v>3.3134946689522413E-5</v>
      </c>
      <c r="M421" s="184">
        <f t="shared" si="56"/>
        <v>0.99893283539335076</v>
      </c>
      <c r="N421" s="1009" t="str">
        <f t="shared" si="54"/>
        <v>C</v>
      </c>
      <c r="O421" s="1011" t="str">
        <f t="shared" si="57"/>
        <v>-</v>
      </c>
      <c r="P421" s="1011">
        <f t="shared" si="58"/>
        <v>0.99893283539335076</v>
      </c>
      <c r="Q421" s="171">
        <f t="shared" si="55"/>
        <v>1</v>
      </c>
      <c r="R421" s="171">
        <f>SUMIF(ORÇAMENTO!$B$6:$B$654,'CURVA ABC'!B421,ORÇAMENTO!$M$6:$M$654)</f>
        <v>141.41820000000001</v>
      </c>
      <c r="S421" s="171" t="b">
        <f t="shared" si="51"/>
        <v>1</v>
      </c>
      <c r="T421" s="171"/>
      <c r="U421" s="29"/>
      <c r="AX421" s="24"/>
    </row>
    <row r="422" spans="1:50" ht="40.5" customHeight="1">
      <c r="A422" s="254" t="s">
        <v>28</v>
      </c>
      <c r="B422" s="456" t="s">
        <v>284</v>
      </c>
      <c r="C422" s="461" t="s">
        <v>837</v>
      </c>
      <c r="D422" s="872" t="s">
        <v>1368</v>
      </c>
      <c r="E422" s="15"/>
      <c r="F422" s="906" t="s">
        <v>126</v>
      </c>
      <c r="G422" s="907">
        <v>6</v>
      </c>
      <c r="H422" s="27">
        <v>18.22</v>
      </c>
      <c r="I422" s="27">
        <v>5.1508000000000003</v>
      </c>
      <c r="J422" s="27">
        <v>23.370799999999999</v>
      </c>
      <c r="K422" s="1091">
        <f t="shared" si="52"/>
        <v>140.22479999999999</v>
      </c>
      <c r="L422" s="184">
        <f t="shared" si="53"/>
        <v>3.2855327479411715E-5</v>
      </c>
      <c r="M422" s="184">
        <f t="shared" si="56"/>
        <v>0.99896569072083019</v>
      </c>
      <c r="N422" s="1009" t="str">
        <f t="shared" si="54"/>
        <v>C</v>
      </c>
      <c r="O422" s="1011" t="str">
        <f t="shared" si="57"/>
        <v>-</v>
      </c>
      <c r="P422" s="1011">
        <f t="shared" si="58"/>
        <v>0.99896569072083019</v>
      </c>
      <c r="Q422" s="171">
        <f t="shared" si="55"/>
        <v>1</v>
      </c>
      <c r="R422" s="171">
        <f>SUMIF(ORÇAMENTO!$B$6:$B$654,'CURVA ABC'!B422,ORÇAMENTO!$M$6:$M$654)</f>
        <v>140.22479999999999</v>
      </c>
      <c r="S422" s="171" t="b">
        <f t="shared" si="51"/>
        <v>1</v>
      </c>
      <c r="T422" s="171"/>
      <c r="U422" s="29"/>
      <c r="AX422" s="24"/>
    </row>
    <row r="423" spans="1:50" ht="40.5" customHeight="1">
      <c r="A423" s="254" t="s">
        <v>28</v>
      </c>
      <c r="B423" s="456" t="s">
        <v>1790</v>
      </c>
      <c r="C423" s="461" t="s">
        <v>837</v>
      </c>
      <c r="D423" s="872" t="s">
        <v>1797</v>
      </c>
      <c r="E423" s="15"/>
      <c r="F423" s="906" t="s">
        <v>126</v>
      </c>
      <c r="G423" s="907">
        <v>1</v>
      </c>
      <c r="H423" s="27">
        <v>96.45</v>
      </c>
      <c r="I423" s="27">
        <v>27.266400000000001</v>
      </c>
      <c r="J423" s="27">
        <v>123.71639999999999</v>
      </c>
      <c r="K423" s="1091">
        <f t="shared" si="52"/>
        <v>123.71639999999999</v>
      </c>
      <c r="L423" s="184">
        <f t="shared" si="53"/>
        <v>2.8987332030952383E-5</v>
      </c>
      <c r="M423" s="184">
        <f t="shared" si="56"/>
        <v>0.99899467805286113</v>
      </c>
      <c r="N423" s="1009" t="str">
        <f t="shared" si="54"/>
        <v>C</v>
      </c>
      <c r="O423" s="1011" t="str">
        <f t="shared" si="57"/>
        <v>-</v>
      </c>
      <c r="P423" s="1011">
        <f t="shared" si="58"/>
        <v>0.99899467805286113</v>
      </c>
      <c r="Q423" s="171">
        <f t="shared" si="55"/>
        <v>1</v>
      </c>
      <c r="R423" s="171">
        <f>SUMIF(ORÇAMENTO!$B$6:$B$654,'CURVA ABC'!B423,ORÇAMENTO!$M$6:$M$654)</f>
        <v>123.71639999999999</v>
      </c>
      <c r="S423" s="171" t="b">
        <f t="shared" si="51"/>
        <v>1</v>
      </c>
      <c r="T423" s="171"/>
      <c r="U423" s="29"/>
      <c r="AX423" s="24"/>
    </row>
    <row r="424" spans="1:50" ht="40.5" customHeight="1">
      <c r="A424" s="254" t="s">
        <v>28</v>
      </c>
      <c r="B424" s="456" t="s">
        <v>469</v>
      </c>
      <c r="C424" s="461" t="s">
        <v>837</v>
      </c>
      <c r="D424" s="872" t="s">
        <v>1394</v>
      </c>
      <c r="E424" s="15"/>
      <c r="F424" s="906" t="s">
        <v>126</v>
      </c>
      <c r="G424" s="907">
        <v>1</v>
      </c>
      <c r="H424" s="27">
        <v>95.54</v>
      </c>
      <c r="I424" s="27">
        <v>27.0092</v>
      </c>
      <c r="J424" s="27">
        <v>122.5492</v>
      </c>
      <c r="K424" s="1091">
        <f t="shared" si="52"/>
        <v>122.5492</v>
      </c>
      <c r="L424" s="184">
        <f t="shared" si="53"/>
        <v>2.871385160356743E-5</v>
      </c>
      <c r="M424" s="184">
        <f t="shared" si="56"/>
        <v>0.99902339190446465</v>
      </c>
      <c r="N424" s="1009" t="str">
        <f t="shared" si="54"/>
        <v>C</v>
      </c>
      <c r="O424" s="1011" t="str">
        <f t="shared" si="57"/>
        <v>-</v>
      </c>
      <c r="P424" s="1011">
        <f t="shared" si="58"/>
        <v>0.99902339190446465</v>
      </c>
      <c r="Q424" s="171">
        <f t="shared" si="55"/>
        <v>1</v>
      </c>
      <c r="R424" s="171">
        <f>SUMIF(ORÇAMENTO!$B$6:$B$654,'CURVA ABC'!B424,ORÇAMENTO!$M$6:$M$654)</f>
        <v>122.5492</v>
      </c>
      <c r="S424" s="171" t="b">
        <f t="shared" si="51"/>
        <v>1</v>
      </c>
      <c r="T424" s="171"/>
      <c r="U424" s="29"/>
      <c r="AX424" s="24"/>
    </row>
    <row r="425" spans="1:50" ht="40.5" customHeight="1">
      <c r="A425" s="254" t="s">
        <v>28</v>
      </c>
      <c r="B425" s="456" t="s">
        <v>192</v>
      </c>
      <c r="C425" s="461" t="s">
        <v>837</v>
      </c>
      <c r="D425" s="872" t="s">
        <v>907</v>
      </c>
      <c r="E425" s="15"/>
      <c r="F425" s="906" t="s">
        <v>53</v>
      </c>
      <c r="G425" s="907">
        <v>11</v>
      </c>
      <c r="H425" s="27">
        <v>8.49</v>
      </c>
      <c r="I425" s="27">
        <v>2.4001000000000001</v>
      </c>
      <c r="J425" s="27">
        <v>10.8901</v>
      </c>
      <c r="K425" s="1091">
        <f t="shared" si="52"/>
        <v>119.7911</v>
      </c>
      <c r="L425" s="184">
        <f t="shared" si="53"/>
        <v>2.8067615854106814E-5</v>
      </c>
      <c r="M425" s="184">
        <f t="shared" si="56"/>
        <v>0.99905145952031871</v>
      </c>
      <c r="N425" s="1009" t="str">
        <f t="shared" si="54"/>
        <v>C</v>
      </c>
      <c r="O425" s="1011" t="str">
        <f t="shared" si="57"/>
        <v>-</v>
      </c>
      <c r="P425" s="1011">
        <f t="shared" si="58"/>
        <v>0.99905145952031871</v>
      </c>
      <c r="Q425" s="171">
        <f t="shared" si="55"/>
        <v>1</v>
      </c>
      <c r="R425" s="171">
        <f>SUMIF(ORÇAMENTO!$B$6:$B$654,'CURVA ABC'!B425,ORÇAMENTO!$M$6:$M$654)</f>
        <v>119.7911</v>
      </c>
      <c r="S425" s="171" t="b">
        <f t="shared" si="51"/>
        <v>1</v>
      </c>
      <c r="T425" s="171"/>
      <c r="U425" s="29"/>
      <c r="AX425" s="24"/>
    </row>
    <row r="426" spans="1:50" ht="40.5" customHeight="1">
      <c r="A426" s="254" t="s">
        <v>28</v>
      </c>
      <c r="B426" s="456" t="s">
        <v>2589</v>
      </c>
      <c r="C426" s="461" t="s">
        <v>837</v>
      </c>
      <c r="D426" s="872" t="s">
        <v>2606</v>
      </c>
      <c r="E426" s="15"/>
      <c r="F426" s="906" t="s">
        <v>126</v>
      </c>
      <c r="G426" s="907">
        <v>1</v>
      </c>
      <c r="H426" s="27">
        <v>92.01</v>
      </c>
      <c r="I426" s="27">
        <v>26.011199999999999</v>
      </c>
      <c r="J426" s="27">
        <v>118.02119999999999</v>
      </c>
      <c r="K426" s="1091">
        <f t="shared" si="52"/>
        <v>118.02119999999999</v>
      </c>
      <c r="L426" s="184">
        <f t="shared" si="53"/>
        <v>2.765291999356138E-5</v>
      </c>
      <c r="M426" s="184">
        <f t="shared" si="56"/>
        <v>0.99907911244031222</v>
      </c>
      <c r="N426" s="1009" t="str">
        <f t="shared" si="54"/>
        <v>C</v>
      </c>
      <c r="O426" s="1011" t="str">
        <f t="shared" si="57"/>
        <v>-</v>
      </c>
      <c r="P426" s="1011">
        <f t="shared" si="58"/>
        <v>0.99907911244031222</v>
      </c>
      <c r="Q426" s="171">
        <f t="shared" si="55"/>
        <v>1</v>
      </c>
      <c r="R426" s="171">
        <f>SUMIF(ORÇAMENTO!$B$6:$B$654,'CURVA ABC'!B426,ORÇAMENTO!$M$6:$M$654)</f>
        <v>118.02119999999999</v>
      </c>
      <c r="S426" s="171" t="b">
        <f t="shared" si="51"/>
        <v>1</v>
      </c>
      <c r="T426" s="171"/>
      <c r="U426" s="29"/>
      <c r="AX426" s="24"/>
    </row>
    <row r="427" spans="1:50" ht="40.5" customHeight="1">
      <c r="A427" s="254" t="s">
        <v>28</v>
      </c>
      <c r="B427" s="456">
        <v>89627</v>
      </c>
      <c r="C427" s="461" t="s">
        <v>131</v>
      </c>
      <c r="D427" s="872" t="s">
        <v>1196</v>
      </c>
      <c r="E427" s="15"/>
      <c r="F427" s="906" t="s">
        <v>54</v>
      </c>
      <c r="G427" s="907">
        <v>7</v>
      </c>
      <c r="H427" s="27">
        <v>12.76</v>
      </c>
      <c r="I427" s="27">
        <v>3.6073</v>
      </c>
      <c r="J427" s="27">
        <v>16.3673</v>
      </c>
      <c r="K427" s="1091">
        <f t="shared" si="52"/>
        <v>114.5711</v>
      </c>
      <c r="L427" s="184">
        <f t="shared" si="53"/>
        <v>2.6844545402642241E-5</v>
      </c>
      <c r="M427" s="184">
        <f t="shared" si="56"/>
        <v>0.99910595698571492</v>
      </c>
      <c r="N427" s="1009" t="str">
        <f t="shared" si="54"/>
        <v>C</v>
      </c>
      <c r="O427" s="1011" t="str">
        <f t="shared" si="57"/>
        <v>-</v>
      </c>
      <c r="P427" s="1011">
        <f t="shared" si="58"/>
        <v>0.99910595698571492</v>
      </c>
      <c r="Q427" s="171">
        <f t="shared" si="55"/>
        <v>1</v>
      </c>
      <c r="R427" s="171">
        <f>SUMIF(ORÇAMENTO!$B$6:$B$654,'CURVA ABC'!B427,ORÇAMENTO!$M$6:$M$654)</f>
        <v>114.5711</v>
      </c>
      <c r="S427" s="171" t="b">
        <f t="shared" si="51"/>
        <v>1</v>
      </c>
      <c r="T427" s="171"/>
      <c r="U427" s="29"/>
      <c r="AX427" s="24"/>
    </row>
    <row r="428" spans="1:50" ht="40.5" customHeight="1">
      <c r="A428" s="254" t="s">
        <v>28</v>
      </c>
      <c r="B428" s="456" t="s">
        <v>2101</v>
      </c>
      <c r="C428" s="461" t="s">
        <v>837</v>
      </c>
      <c r="D428" s="872" t="s">
        <v>2099</v>
      </c>
      <c r="E428" s="15"/>
      <c r="F428" s="906" t="s">
        <v>126</v>
      </c>
      <c r="G428" s="907">
        <v>6</v>
      </c>
      <c r="H428" s="27">
        <v>14.56</v>
      </c>
      <c r="I428" s="27">
        <v>4.1161000000000003</v>
      </c>
      <c r="J428" s="27">
        <v>18.676100000000002</v>
      </c>
      <c r="K428" s="1091">
        <f t="shared" si="52"/>
        <v>112.0566</v>
      </c>
      <c r="L428" s="184">
        <f t="shared" si="53"/>
        <v>2.6255386274249971E-5</v>
      </c>
      <c r="M428" s="184">
        <f t="shared" si="56"/>
        <v>0.99913221237198913</v>
      </c>
      <c r="N428" s="1009" t="str">
        <f t="shared" si="54"/>
        <v>C</v>
      </c>
      <c r="O428" s="1011" t="str">
        <f t="shared" si="57"/>
        <v>-</v>
      </c>
      <c r="P428" s="1011">
        <f t="shared" si="58"/>
        <v>0.99913221237198913</v>
      </c>
      <c r="Q428" s="171">
        <f t="shared" si="55"/>
        <v>1</v>
      </c>
      <c r="R428" s="171">
        <f>SUMIF(ORÇAMENTO!$B$6:$B$654,'CURVA ABC'!B428,ORÇAMENTO!$M$6:$M$654)</f>
        <v>112.0566</v>
      </c>
      <c r="S428" s="171" t="b">
        <f t="shared" si="51"/>
        <v>1</v>
      </c>
      <c r="T428" s="171"/>
      <c r="U428" s="29"/>
      <c r="AX428" s="24"/>
    </row>
    <row r="429" spans="1:50" ht="40.5" customHeight="1">
      <c r="A429" s="254" t="s">
        <v>28</v>
      </c>
      <c r="B429" s="456" t="s">
        <v>1787</v>
      </c>
      <c r="C429" s="461" t="s">
        <v>837</v>
      </c>
      <c r="D429" s="872" t="s">
        <v>1779</v>
      </c>
      <c r="E429" s="15"/>
      <c r="F429" s="906" t="s">
        <v>126</v>
      </c>
      <c r="G429" s="907">
        <v>3</v>
      </c>
      <c r="H429" s="27">
        <v>28.97</v>
      </c>
      <c r="I429" s="27">
        <v>8.1898</v>
      </c>
      <c r="J429" s="27">
        <v>37.159799999999997</v>
      </c>
      <c r="K429" s="1091">
        <f t="shared" si="52"/>
        <v>111.4794</v>
      </c>
      <c r="L429" s="184">
        <f t="shared" si="53"/>
        <v>2.6120145610536301E-5</v>
      </c>
      <c r="M429" s="184">
        <f t="shared" si="56"/>
        <v>0.99915833251759967</v>
      </c>
      <c r="N429" s="1009" t="str">
        <f t="shared" si="54"/>
        <v>C</v>
      </c>
      <c r="O429" s="1011" t="str">
        <f t="shared" si="57"/>
        <v>-</v>
      </c>
      <c r="P429" s="1011">
        <f t="shared" si="58"/>
        <v>0.99915833251759967</v>
      </c>
      <c r="Q429" s="171">
        <f t="shared" si="55"/>
        <v>1</v>
      </c>
      <c r="R429" s="171">
        <f>SUMIF(ORÇAMENTO!$B$6:$B$654,'CURVA ABC'!B429,ORÇAMENTO!$M$6:$M$654)</f>
        <v>111.4794</v>
      </c>
      <c r="S429" s="171" t="b">
        <f t="shared" si="51"/>
        <v>1</v>
      </c>
      <c r="T429" s="171"/>
      <c r="U429" s="29"/>
      <c r="AX429" s="24"/>
    </row>
    <row r="430" spans="1:50" ht="40.5" customHeight="1">
      <c r="A430" s="254" t="s">
        <v>28</v>
      </c>
      <c r="B430" s="456" t="s">
        <v>331</v>
      </c>
      <c r="C430" s="461" t="s">
        <v>837</v>
      </c>
      <c r="D430" s="872" t="s">
        <v>1375</v>
      </c>
      <c r="E430" s="15"/>
      <c r="F430" s="906" t="s">
        <v>126</v>
      </c>
      <c r="G430" s="907">
        <v>4</v>
      </c>
      <c r="H430" s="27">
        <v>21.18</v>
      </c>
      <c r="I430" s="27">
        <v>5.9875999999999996</v>
      </c>
      <c r="J430" s="27">
        <v>27.1676</v>
      </c>
      <c r="K430" s="1091">
        <f t="shared" si="52"/>
        <v>108.6704</v>
      </c>
      <c r="L430" s="184">
        <f t="shared" si="53"/>
        <v>2.546198375265048E-5</v>
      </c>
      <c r="M430" s="184">
        <f t="shared" si="56"/>
        <v>0.99918379450135231</v>
      </c>
      <c r="N430" s="1009" t="str">
        <f t="shared" si="54"/>
        <v>C</v>
      </c>
      <c r="O430" s="1011" t="str">
        <f t="shared" si="57"/>
        <v>-</v>
      </c>
      <c r="P430" s="1011">
        <f t="shared" si="58"/>
        <v>0.99918379450135231</v>
      </c>
      <c r="Q430" s="171">
        <f t="shared" si="55"/>
        <v>1</v>
      </c>
      <c r="R430" s="171">
        <f>SUMIF(ORÇAMENTO!$B$6:$B$654,'CURVA ABC'!B430,ORÇAMENTO!$M$6:$M$654)</f>
        <v>108.6704</v>
      </c>
      <c r="S430" s="171" t="b">
        <f t="shared" si="51"/>
        <v>1</v>
      </c>
      <c r="T430" s="171"/>
      <c r="U430" s="29"/>
      <c r="AX430" s="24"/>
    </row>
    <row r="431" spans="1:50" ht="40.5" customHeight="1">
      <c r="A431" s="254" t="s">
        <v>28</v>
      </c>
      <c r="B431" s="456">
        <v>88544</v>
      </c>
      <c r="C431" s="461" t="s">
        <v>131</v>
      </c>
      <c r="D431" s="872" t="s">
        <v>1167</v>
      </c>
      <c r="E431" s="15"/>
      <c r="F431" s="906" t="s">
        <v>54</v>
      </c>
      <c r="G431" s="907">
        <v>1</v>
      </c>
      <c r="H431" s="27">
        <v>81.42</v>
      </c>
      <c r="I431" s="27">
        <v>23.017399999999999</v>
      </c>
      <c r="J431" s="27">
        <v>104.4374</v>
      </c>
      <c r="K431" s="1091">
        <f t="shared" si="52"/>
        <v>104.4374</v>
      </c>
      <c r="L431" s="184">
        <f t="shared" si="53"/>
        <v>2.447017202448007E-5</v>
      </c>
      <c r="M431" s="184">
        <f t="shared" si="56"/>
        <v>0.99920826467337676</v>
      </c>
      <c r="N431" s="1009" t="str">
        <f t="shared" si="54"/>
        <v>C</v>
      </c>
      <c r="O431" s="1011" t="str">
        <f t="shared" si="57"/>
        <v>-</v>
      </c>
      <c r="P431" s="1011">
        <f>IF(M431&lt;=50%,"-",IF(M431&lt;=80%,"-",IF(M431&lt;=100%,M431," ")))</f>
        <v>0.99920826467337676</v>
      </c>
      <c r="Q431" s="171">
        <f t="shared" si="55"/>
        <v>1</v>
      </c>
      <c r="R431" s="171">
        <f>SUMIF(ORÇAMENTO!$B$6:$B$654,'CURVA ABC'!B431,ORÇAMENTO!$M$6:$M$654)</f>
        <v>104.4374</v>
      </c>
      <c r="S431" s="171" t="b">
        <f t="shared" si="51"/>
        <v>1</v>
      </c>
      <c r="T431" s="171"/>
      <c r="U431" s="29"/>
      <c r="AX431" s="24"/>
    </row>
    <row r="432" spans="1:50" ht="48" customHeight="1">
      <c r="A432" s="254" t="s">
        <v>28</v>
      </c>
      <c r="B432" s="456" t="s">
        <v>271</v>
      </c>
      <c r="C432" s="461" t="s">
        <v>837</v>
      </c>
      <c r="D432" s="872" t="s">
        <v>1022</v>
      </c>
      <c r="E432" s="15"/>
      <c r="F432" s="906" t="s">
        <v>126</v>
      </c>
      <c r="G432" s="907">
        <v>12</v>
      </c>
      <c r="H432" s="27">
        <v>6.54</v>
      </c>
      <c r="I432" s="27">
        <v>1.8489</v>
      </c>
      <c r="J432" s="27">
        <v>8.3888999999999996</v>
      </c>
      <c r="K432" s="1091">
        <f t="shared" si="52"/>
        <v>100.66679999999999</v>
      </c>
      <c r="L432" s="184">
        <f t="shared" si="53"/>
        <v>2.3586702782278479E-5</v>
      </c>
      <c r="M432" s="184">
        <f t="shared" si="56"/>
        <v>0.999231851376159</v>
      </c>
      <c r="N432" s="1009" t="str">
        <f t="shared" si="54"/>
        <v>C</v>
      </c>
      <c r="O432" s="1011" t="str">
        <f t="shared" si="57"/>
        <v>-</v>
      </c>
      <c r="P432" s="1011">
        <f>IF(M432&lt;=50%,"-",IF(M432&lt;=80%,"-",IF(M432&lt;=100%,M432," ")))</f>
        <v>0.999231851376159</v>
      </c>
      <c r="Q432" s="171">
        <f t="shared" si="55"/>
        <v>1</v>
      </c>
      <c r="R432" s="171">
        <f>SUMIF(ORÇAMENTO!$B$6:$B$654,'CURVA ABC'!B432,ORÇAMENTO!$M$6:$M$654)</f>
        <v>100.66679999999999</v>
      </c>
      <c r="S432" s="171" t="b">
        <f t="shared" si="51"/>
        <v>1</v>
      </c>
      <c r="T432" s="171"/>
      <c r="U432" s="29"/>
      <c r="AX432" s="24"/>
    </row>
    <row r="433" spans="1:50" ht="52.5" customHeight="1">
      <c r="A433" s="254" t="s">
        <v>28</v>
      </c>
      <c r="B433" s="456">
        <v>93020</v>
      </c>
      <c r="C433" s="461" t="s">
        <v>131</v>
      </c>
      <c r="D433" s="872" t="s">
        <v>1128</v>
      </c>
      <c r="E433" s="15"/>
      <c r="F433" s="906" t="s">
        <v>54</v>
      </c>
      <c r="G433" s="907">
        <v>4</v>
      </c>
      <c r="H433" s="27">
        <v>19.559999999999999</v>
      </c>
      <c r="I433" s="27">
        <v>5.5296000000000003</v>
      </c>
      <c r="J433" s="27">
        <v>25.089600000000001</v>
      </c>
      <c r="K433" s="1091">
        <f t="shared" si="52"/>
        <v>100.3584</v>
      </c>
      <c r="L433" s="184">
        <f t="shared" si="53"/>
        <v>2.3514443217674712E-5</v>
      </c>
      <c r="M433" s="184">
        <f t="shared" si="56"/>
        <v>0.99925536581937668</v>
      </c>
      <c r="N433" s="1009" t="str">
        <f t="shared" si="54"/>
        <v>C</v>
      </c>
      <c r="O433" s="1011" t="str">
        <f t="shared" si="57"/>
        <v>-</v>
      </c>
      <c r="P433" s="1011">
        <f>IF(M433&lt;=50%,"-",IF(M433&lt;=80%,"-",IF(M433&lt;=100%,M433," ")))</f>
        <v>0.99925536581937668</v>
      </c>
      <c r="Q433" s="171">
        <f t="shared" si="55"/>
        <v>1</v>
      </c>
      <c r="R433" s="171">
        <f>SUMIF(ORÇAMENTO!$B$6:$B$654,'CURVA ABC'!B433,ORÇAMENTO!$M$6:$M$654)</f>
        <v>100.3584</v>
      </c>
      <c r="S433" s="171" t="b">
        <f t="shared" si="51"/>
        <v>1</v>
      </c>
      <c r="T433" s="171"/>
      <c r="U433" s="29"/>
      <c r="AX433" s="24"/>
    </row>
    <row r="434" spans="1:50" ht="40.5" customHeight="1">
      <c r="A434" s="254" t="s">
        <v>28</v>
      </c>
      <c r="B434" s="456" t="s">
        <v>272</v>
      </c>
      <c r="C434" s="461" t="s">
        <v>837</v>
      </c>
      <c r="D434" s="872" t="s">
        <v>795</v>
      </c>
      <c r="E434" s="15"/>
      <c r="F434" s="906" t="s">
        <v>126</v>
      </c>
      <c r="G434" s="907">
        <v>1</v>
      </c>
      <c r="H434" s="27">
        <v>78.19</v>
      </c>
      <c r="I434" s="27">
        <v>22.104299999999999</v>
      </c>
      <c r="J434" s="27">
        <v>100.29430000000001</v>
      </c>
      <c r="K434" s="1091">
        <f t="shared" si="52"/>
        <v>100.29430000000001</v>
      </c>
      <c r="L434" s="184">
        <f t="shared" si="53"/>
        <v>2.3499424287418221E-5</v>
      </c>
      <c r="M434" s="184">
        <f t="shared" si="56"/>
        <v>0.99927886524366405</v>
      </c>
      <c r="N434" s="1009" t="str">
        <f t="shared" si="54"/>
        <v>C</v>
      </c>
      <c r="O434" s="1011" t="str">
        <f t="shared" si="57"/>
        <v>-</v>
      </c>
      <c r="P434" s="1011">
        <f t="shared" ref="P434:P468" si="59">IF(M434&lt;=50%,"-",IF(M434&lt;=80%,"-",IF(M434&lt;=100%,M434," ")))</f>
        <v>0.99927886524366405</v>
      </c>
      <c r="Q434" s="171">
        <f t="shared" si="55"/>
        <v>1</v>
      </c>
      <c r="R434" s="171">
        <f>SUMIF(ORÇAMENTO!$B$6:$B$654,'CURVA ABC'!B434,ORÇAMENTO!$M$6:$M$654)</f>
        <v>100.29430000000001</v>
      </c>
      <c r="S434" s="171" t="b">
        <f t="shared" si="51"/>
        <v>1</v>
      </c>
      <c r="T434" s="171"/>
      <c r="U434" s="29"/>
      <c r="AX434" s="24"/>
    </row>
    <row r="435" spans="1:50" ht="40.5" customHeight="1">
      <c r="A435" s="254" t="s">
        <v>28</v>
      </c>
      <c r="B435" s="456">
        <v>89492</v>
      </c>
      <c r="C435" s="461" t="s">
        <v>131</v>
      </c>
      <c r="D435" s="872" t="s">
        <v>1185</v>
      </c>
      <c r="E435" s="15"/>
      <c r="F435" s="906" t="s">
        <v>54</v>
      </c>
      <c r="G435" s="907">
        <v>17</v>
      </c>
      <c r="H435" s="27">
        <v>4.57</v>
      </c>
      <c r="I435" s="27">
        <v>1.2919</v>
      </c>
      <c r="J435" s="27">
        <v>5.8619000000000003</v>
      </c>
      <c r="K435" s="1091">
        <f t="shared" si="52"/>
        <v>99.652299999999997</v>
      </c>
      <c r="L435" s="184">
        <f t="shared" si="53"/>
        <v>2.334900068016913E-5</v>
      </c>
      <c r="M435" s="184">
        <f t="shared" si="56"/>
        <v>0.99930221424434418</v>
      </c>
      <c r="N435" s="1009" t="str">
        <f t="shared" si="54"/>
        <v>C</v>
      </c>
      <c r="O435" s="1011" t="str">
        <f t="shared" si="57"/>
        <v>-</v>
      </c>
      <c r="P435" s="1011">
        <f t="shared" si="59"/>
        <v>0.99930221424434418</v>
      </c>
      <c r="Q435" s="171">
        <f t="shared" si="55"/>
        <v>1</v>
      </c>
      <c r="R435" s="171">
        <f>SUMIF(ORÇAMENTO!$B$6:$B$654,'CURVA ABC'!B435,ORÇAMENTO!$M$6:$M$654)</f>
        <v>99.652299999999997</v>
      </c>
      <c r="S435" s="171" t="b">
        <f t="shared" si="51"/>
        <v>1</v>
      </c>
      <c r="T435" s="171"/>
      <c r="U435" s="29"/>
      <c r="AX435" s="24"/>
    </row>
    <row r="436" spans="1:50" ht="40.5" customHeight="1">
      <c r="A436" s="254" t="s">
        <v>28</v>
      </c>
      <c r="B436" s="456">
        <v>73624</v>
      </c>
      <c r="C436" s="461" t="s">
        <v>131</v>
      </c>
      <c r="D436" s="872" t="s">
        <v>68</v>
      </c>
      <c r="E436" s="15"/>
      <c r="F436" s="906" t="s">
        <v>54</v>
      </c>
      <c r="G436" s="907">
        <v>1</v>
      </c>
      <c r="H436" s="27">
        <v>75.510000000000005</v>
      </c>
      <c r="I436" s="27">
        <v>21.346699999999998</v>
      </c>
      <c r="J436" s="27">
        <v>96.856700000000004</v>
      </c>
      <c r="K436" s="1091">
        <f t="shared" si="52"/>
        <v>96.856700000000004</v>
      </c>
      <c r="L436" s="184">
        <f t="shared" si="53"/>
        <v>2.2693978505051438E-5</v>
      </c>
      <c r="M436" s="184">
        <f t="shared" si="56"/>
        <v>0.99932490822284925</v>
      </c>
      <c r="N436" s="1009" t="str">
        <f t="shared" si="54"/>
        <v>C</v>
      </c>
      <c r="O436" s="1011" t="str">
        <f t="shared" si="57"/>
        <v>-</v>
      </c>
      <c r="P436" s="1011">
        <f t="shared" si="59"/>
        <v>0.99932490822284925</v>
      </c>
      <c r="Q436" s="171">
        <f t="shared" si="55"/>
        <v>1</v>
      </c>
      <c r="R436" s="171">
        <f>SUMIF(ORÇAMENTO!$B$6:$B$654,'CURVA ABC'!B436,ORÇAMENTO!$M$6:$M$654)</f>
        <v>96.856700000000004</v>
      </c>
      <c r="S436" s="171" t="b">
        <f t="shared" si="51"/>
        <v>1</v>
      </c>
      <c r="T436" s="171"/>
      <c r="U436" s="29"/>
      <c r="AX436" s="24"/>
    </row>
    <row r="437" spans="1:50" ht="40.5" customHeight="1">
      <c r="A437" s="254" t="s">
        <v>28</v>
      </c>
      <c r="B437" s="456" t="s">
        <v>439</v>
      </c>
      <c r="C437" s="461" t="s">
        <v>837</v>
      </c>
      <c r="D437" s="872" t="s">
        <v>1386</v>
      </c>
      <c r="E437" s="15"/>
      <c r="F437" s="906" t="s">
        <v>126</v>
      </c>
      <c r="G437" s="907">
        <v>20</v>
      </c>
      <c r="H437" s="27">
        <v>3.56</v>
      </c>
      <c r="I437" s="27">
        <v>1.0064</v>
      </c>
      <c r="J437" s="27">
        <v>4.5663999999999998</v>
      </c>
      <c r="K437" s="1091">
        <f t="shared" si="52"/>
        <v>91.328000000000003</v>
      </c>
      <c r="L437" s="184">
        <f t="shared" si="53"/>
        <v>2.1398578197577843E-5</v>
      </c>
      <c r="M437" s="184">
        <f t="shared" si="56"/>
        <v>0.99934630680104686</v>
      </c>
      <c r="N437" s="1009" t="str">
        <f t="shared" si="54"/>
        <v>C</v>
      </c>
      <c r="O437" s="1011" t="str">
        <f t="shared" si="57"/>
        <v>-</v>
      </c>
      <c r="P437" s="1011">
        <f t="shared" si="59"/>
        <v>0.99934630680104686</v>
      </c>
      <c r="Q437" s="171">
        <f t="shared" si="55"/>
        <v>1</v>
      </c>
      <c r="R437" s="171">
        <f>SUMIF(ORÇAMENTO!$B$6:$B$654,'CURVA ABC'!B437,ORÇAMENTO!$M$6:$M$654)</f>
        <v>91.328000000000003</v>
      </c>
      <c r="S437" s="171" t="b">
        <f t="shared" si="51"/>
        <v>1</v>
      </c>
      <c r="T437" s="171"/>
      <c r="U437" s="29"/>
      <c r="AX437" s="24"/>
    </row>
    <row r="438" spans="1:50" ht="40.5" customHeight="1">
      <c r="A438" s="254" t="s">
        <v>28</v>
      </c>
      <c r="B438" s="456" t="s">
        <v>430</v>
      </c>
      <c r="C438" s="461" t="s">
        <v>837</v>
      </c>
      <c r="D438" s="872" t="s">
        <v>1382</v>
      </c>
      <c r="E438" s="15"/>
      <c r="F438" s="906" t="s">
        <v>126</v>
      </c>
      <c r="G438" s="907">
        <v>20</v>
      </c>
      <c r="H438" s="27">
        <v>3.56</v>
      </c>
      <c r="I438" s="27">
        <v>1.0064</v>
      </c>
      <c r="J438" s="27">
        <v>4.5663999999999998</v>
      </c>
      <c r="K438" s="1091">
        <f t="shared" si="52"/>
        <v>91.328000000000003</v>
      </c>
      <c r="L438" s="184">
        <f t="shared" si="53"/>
        <v>2.1398578197577843E-5</v>
      </c>
      <c r="M438" s="184">
        <f t="shared" si="56"/>
        <v>0.99936770537924446</v>
      </c>
      <c r="N438" s="1009" t="str">
        <f t="shared" si="54"/>
        <v>C</v>
      </c>
      <c r="O438" s="1011" t="str">
        <f t="shared" si="57"/>
        <v>-</v>
      </c>
      <c r="P438" s="1011">
        <f t="shared" si="59"/>
        <v>0.99936770537924446</v>
      </c>
      <c r="Q438" s="171">
        <f t="shared" si="55"/>
        <v>1</v>
      </c>
      <c r="R438" s="171">
        <f>SUMIF(ORÇAMENTO!$B$6:$B$654,'CURVA ABC'!B438,ORÇAMENTO!$M$6:$M$654)</f>
        <v>91.328000000000003</v>
      </c>
      <c r="S438" s="171" t="b">
        <f t="shared" si="51"/>
        <v>1</v>
      </c>
      <c r="T438" s="171"/>
      <c r="U438" s="29"/>
      <c r="AX438" s="24"/>
    </row>
    <row r="439" spans="1:50" ht="40.5" customHeight="1">
      <c r="A439" s="254" t="s">
        <v>28</v>
      </c>
      <c r="B439" s="456">
        <v>89501</v>
      </c>
      <c r="C439" s="461" t="s">
        <v>131</v>
      </c>
      <c r="D439" s="872" t="s">
        <v>1188</v>
      </c>
      <c r="E439" s="15"/>
      <c r="F439" s="906" t="s">
        <v>54</v>
      </c>
      <c r="G439" s="907">
        <v>8</v>
      </c>
      <c r="H439" s="27">
        <v>8.7100000000000009</v>
      </c>
      <c r="I439" s="27">
        <v>2.4622999999999999</v>
      </c>
      <c r="J439" s="27">
        <v>11.1723</v>
      </c>
      <c r="K439" s="1091">
        <f t="shared" si="52"/>
        <v>89.378399999999999</v>
      </c>
      <c r="L439" s="184">
        <f t="shared" si="53"/>
        <v>2.0941777785283717E-5</v>
      </c>
      <c r="M439" s="184">
        <f t="shared" si="56"/>
        <v>0.9993886471570298</v>
      </c>
      <c r="N439" s="1009" t="str">
        <f t="shared" si="54"/>
        <v>C</v>
      </c>
      <c r="O439" s="1011" t="str">
        <f t="shared" si="57"/>
        <v>-</v>
      </c>
      <c r="P439" s="1011">
        <f t="shared" si="59"/>
        <v>0.9993886471570298</v>
      </c>
      <c r="Q439" s="171">
        <f t="shared" si="55"/>
        <v>1</v>
      </c>
      <c r="R439" s="171">
        <f>SUMIF(ORÇAMENTO!$B$6:$B$654,'CURVA ABC'!B439,ORÇAMENTO!$M$6:$M$654)</f>
        <v>89.378399999999999</v>
      </c>
      <c r="S439" s="171" t="b">
        <f t="shared" si="51"/>
        <v>1</v>
      </c>
      <c r="T439" s="171"/>
      <c r="U439" s="29"/>
      <c r="AX439" s="24"/>
    </row>
    <row r="440" spans="1:50" ht="40.5" customHeight="1">
      <c r="A440" s="254" t="s">
        <v>28</v>
      </c>
      <c r="B440" s="456">
        <v>93059</v>
      </c>
      <c r="C440" s="461" t="s">
        <v>131</v>
      </c>
      <c r="D440" s="872" t="s">
        <v>1214</v>
      </c>
      <c r="E440" s="15"/>
      <c r="F440" s="906" t="s">
        <v>54</v>
      </c>
      <c r="G440" s="907">
        <v>4</v>
      </c>
      <c r="H440" s="27">
        <v>17.13</v>
      </c>
      <c r="I440" s="27">
        <v>4.8426999999999998</v>
      </c>
      <c r="J440" s="27">
        <v>21.9727</v>
      </c>
      <c r="K440" s="1091">
        <f t="shared" si="52"/>
        <v>87.890799999999999</v>
      </c>
      <c r="L440" s="184">
        <f t="shared" si="53"/>
        <v>2.0593226137084733E-5</v>
      </c>
      <c r="M440" s="184">
        <f t="shared" si="56"/>
        <v>0.99940924038316692</v>
      </c>
      <c r="N440" s="1009" t="str">
        <f t="shared" si="54"/>
        <v>C</v>
      </c>
      <c r="O440" s="1011" t="str">
        <f t="shared" si="57"/>
        <v>-</v>
      </c>
      <c r="P440" s="1011">
        <f t="shared" si="59"/>
        <v>0.99940924038316692</v>
      </c>
      <c r="Q440" s="171">
        <f t="shared" si="55"/>
        <v>1</v>
      </c>
      <c r="R440" s="171">
        <f>SUMIF(ORÇAMENTO!$B$6:$B$654,'CURVA ABC'!B440,ORÇAMENTO!$M$6:$M$654)</f>
        <v>87.890799999999999</v>
      </c>
      <c r="S440" s="171" t="b">
        <f t="shared" si="51"/>
        <v>1</v>
      </c>
      <c r="T440" s="171"/>
      <c r="U440" s="29"/>
      <c r="AX440" s="24"/>
    </row>
    <row r="441" spans="1:50" ht="40.5" customHeight="1">
      <c r="A441" s="254" t="s">
        <v>28</v>
      </c>
      <c r="B441" s="456">
        <v>93024</v>
      </c>
      <c r="C441" s="461" t="s">
        <v>131</v>
      </c>
      <c r="D441" s="872" t="s">
        <v>1129</v>
      </c>
      <c r="E441" s="15"/>
      <c r="F441" s="906" t="s">
        <v>54</v>
      </c>
      <c r="G441" s="907">
        <v>2</v>
      </c>
      <c r="H441" s="27">
        <v>33.9</v>
      </c>
      <c r="I441" s="27">
        <v>9.5835000000000008</v>
      </c>
      <c r="J441" s="27">
        <v>43.483499999999999</v>
      </c>
      <c r="K441" s="1091">
        <f t="shared" si="52"/>
        <v>86.966999999999999</v>
      </c>
      <c r="L441" s="184">
        <f t="shared" si="53"/>
        <v>2.0376775469831289E-5</v>
      </c>
      <c r="M441" s="184">
        <f t="shared" si="56"/>
        <v>0.99942961715863676</v>
      </c>
      <c r="N441" s="1009" t="str">
        <f t="shared" si="54"/>
        <v>C</v>
      </c>
      <c r="O441" s="1011" t="str">
        <f t="shared" si="57"/>
        <v>-</v>
      </c>
      <c r="P441" s="1011">
        <f t="shared" si="59"/>
        <v>0.99942961715863676</v>
      </c>
      <c r="Q441" s="171">
        <f t="shared" si="55"/>
        <v>1</v>
      </c>
      <c r="R441" s="171">
        <f>SUMIF(ORÇAMENTO!$B$6:$B$654,'CURVA ABC'!B441,ORÇAMENTO!$M$6:$M$654)</f>
        <v>86.966999999999999</v>
      </c>
      <c r="S441" s="171" t="b">
        <f t="shared" si="51"/>
        <v>1</v>
      </c>
      <c r="T441" s="171"/>
      <c r="U441" s="29"/>
      <c r="AX441" s="24"/>
    </row>
    <row r="442" spans="1:50" ht="40.5" customHeight="1">
      <c r="A442" s="254" t="s">
        <v>28</v>
      </c>
      <c r="B442" s="456" t="s">
        <v>1904</v>
      </c>
      <c r="C442" s="461" t="s">
        <v>837</v>
      </c>
      <c r="D442" s="872" t="s">
        <v>1906</v>
      </c>
      <c r="E442" s="15"/>
      <c r="F442" s="906" t="s">
        <v>126</v>
      </c>
      <c r="G442" s="907">
        <v>7</v>
      </c>
      <c r="H442" s="27">
        <v>9.66</v>
      </c>
      <c r="I442" s="27">
        <v>2.7309000000000001</v>
      </c>
      <c r="J442" s="27">
        <v>12.3909</v>
      </c>
      <c r="K442" s="1091">
        <f t="shared" si="52"/>
        <v>86.7363</v>
      </c>
      <c r="L442" s="184">
        <f t="shared" si="53"/>
        <v>2.0322721379188978E-5</v>
      </c>
      <c r="M442" s="184">
        <f t="shared" si="56"/>
        <v>0.99944993988001596</v>
      </c>
      <c r="N442" s="1009" t="str">
        <f t="shared" si="54"/>
        <v>C</v>
      </c>
      <c r="O442" s="1011" t="str">
        <f t="shared" si="57"/>
        <v>-</v>
      </c>
      <c r="P442" s="1011">
        <f t="shared" si="59"/>
        <v>0.99944993988001596</v>
      </c>
      <c r="Q442" s="171">
        <f t="shared" si="55"/>
        <v>1</v>
      </c>
      <c r="R442" s="171">
        <f>SUMIF(ORÇAMENTO!$B$6:$B$654,'CURVA ABC'!B442,ORÇAMENTO!$M$6:$M$654)</f>
        <v>86.7363</v>
      </c>
      <c r="S442" s="171" t="b">
        <f t="shared" si="51"/>
        <v>1</v>
      </c>
      <c r="T442" s="171"/>
      <c r="U442" s="29"/>
      <c r="AX442" s="24"/>
    </row>
    <row r="443" spans="1:50" ht="40.5" customHeight="1">
      <c r="A443" s="254" t="s">
        <v>28</v>
      </c>
      <c r="B443" s="456" t="s">
        <v>1967</v>
      </c>
      <c r="C443" s="461" t="s">
        <v>837</v>
      </c>
      <c r="D443" s="872" t="s">
        <v>1968</v>
      </c>
      <c r="E443" s="15"/>
      <c r="F443" s="906" t="s">
        <v>126</v>
      </c>
      <c r="G443" s="907">
        <v>24</v>
      </c>
      <c r="H443" s="27">
        <v>2.8</v>
      </c>
      <c r="I443" s="27">
        <v>0.79159999999999997</v>
      </c>
      <c r="J443" s="27">
        <v>3.5916000000000001</v>
      </c>
      <c r="K443" s="1091">
        <f t="shared" si="52"/>
        <v>86.198400000000007</v>
      </c>
      <c r="L443" s="184">
        <f t="shared" si="53"/>
        <v>2.0196688889563921E-5</v>
      </c>
      <c r="M443" s="184">
        <f t="shared" si="56"/>
        <v>0.99947013656890549</v>
      </c>
      <c r="N443" s="1009" t="str">
        <f t="shared" si="54"/>
        <v>C</v>
      </c>
      <c r="O443" s="1011" t="str">
        <f t="shared" si="57"/>
        <v>-</v>
      </c>
      <c r="P443" s="1011">
        <f t="shared" si="59"/>
        <v>0.99947013656890549</v>
      </c>
      <c r="Q443" s="171">
        <f t="shared" si="55"/>
        <v>1</v>
      </c>
      <c r="R443" s="171">
        <f>SUMIF(ORÇAMENTO!$B$6:$B$654,'CURVA ABC'!B443,ORÇAMENTO!$M$6:$M$654)</f>
        <v>86.198400000000007</v>
      </c>
      <c r="S443" s="171" t="b">
        <f t="shared" si="51"/>
        <v>1</v>
      </c>
      <c r="T443" s="171"/>
      <c r="U443" s="29"/>
      <c r="AX443" s="24"/>
    </row>
    <row r="444" spans="1:50" ht="40.5" customHeight="1">
      <c r="A444" s="254" t="s">
        <v>28</v>
      </c>
      <c r="B444" s="456" t="s">
        <v>229</v>
      </c>
      <c r="C444" s="461" t="s">
        <v>837</v>
      </c>
      <c r="D444" s="872" t="s">
        <v>1362</v>
      </c>
      <c r="E444" s="15"/>
      <c r="F444" s="906" t="s">
        <v>126</v>
      </c>
      <c r="G444" s="907">
        <v>5</v>
      </c>
      <c r="H444" s="27">
        <v>13.3</v>
      </c>
      <c r="I444" s="27">
        <v>3.7599</v>
      </c>
      <c r="J444" s="27">
        <v>17.059899999999999</v>
      </c>
      <c r="K444" s="1091">
        <f t="shared" si="52"/>
        <v>85.299499999999995</v>
      </c>
      <c r="L444" s="184">
        <f t="shared" si="53"/>
        <v>1.9986072408946773E-5</v>
      </c>
      <c r="M444" s="184">
        <f t="shared" si="56"/>
        <v>0.99949012264131443</v>
      </c>
      <c r="N444" s="1009" t="str">
        <f t="shared" si="54"/>
        <v>C</v>
      </c>
      <c r="O444" s="1011" t="str">
        <f t="shared" si="57"/>
        <v>-</v>
      </c>
      <c r="P444" s="1011">
        <f t="shared" si="59"/>
        <v>0.99949012264131443</v>
      </c>
      <c r="Q444" s="171">
        <f t="shared" si="55"/>
        <v>1</v>
      </c>
      <c r="R444" s="171">
        <f>SUMIF(ORÇAMENTO!$B$6:$B$654,'CURVA ABC'!B444,ORÇAMENTO!$M$6:$M$654)</f>
        <v>85.299499999999995</v>
      </c>
      <c r="S444" s="171" t="b">
        <f t="shared" si="51"/>
        <v>1</v>
      </c>
      <c r="T444" s="171"/>
      <c r="U444" s="29"/>
      <c r="AX444" s="24"/>
    </row>
    <row r="445" spans="1:50" ht="40.5" customHeight="1">
      <c r="A445" s="254" t="s">
        <v>28</v>
      </c>
      <c r="B445" s="456" t="s">
        <v>2094</v>
      </c>
      <c r="C445" s="461" t="s">
        <v>837</v>
      </c>
      <c r="D445" s="872" t="s">
        <v>2091</v>
      </c>
      <c r="E445" s="15"/>
      <c r="F445" s="906" t="s">
        <v>126</v>
      </c>
      <c r="G445" s="907">
        <v>2</v>
      </c>
      <c r="H445" s="27">
        <v>32.82</v>
      </c>
      <c r="I445" s="27">
        <v>9.2782</v>
      </c>
      <c r="J445" s="27">
        <v>42.098199999999999</v>
      </c>
      <c r="K445" s="1091">
        <f t="shared" si="52"/>
        <v>84.196399999999997</v>
      </c>
      <c r="L445" s="184">
        <f t="shared" si="53"/>
        <v>1.9727610911818314E-5</v>
      </c>
      <c r="M445" s="184">
        <f t="shared" si="56"/>
        <v>0.99950985025222627</v>
      </c>
      <c r="N445" s="1009" t="str">
        <f t="shared" si="54"/>
        <v>C</v>
      </c>
      <c r="O445" s="1011" t="str">
        <f t="shared" si="57"/>
        <v>-</v>
      </c>
      <c r="P445" s="1011">
        <f t="shared" si="59"/>
        <v>0.99950985025222627</v>
      </c>
      <c r="Q445" s="171">
        <f t="shared" si="55"/>
        <v>1</v>
      </c>
      <c r="R445" s="171">
        <f>SUMIF(ORÇAMENTO!$B$6:$B$654,'CURVA ABC'!B445,ORÇAMENTO!$M$6:$M$654)</f>
        <v>84.196399999999997</v>
      </c>
      <c r="S445" s="171" t="b">
        <f t="shared" si="51"/>
        <v>1</v>
      </c>
      <c r="T445" s="171"/>
      <c r="U445" s="29"/>
      <c r="AX445" s="24"/>
    </row>
    <row r="446" spans="1:50" ht="40.5" customHeight="1">
      <c r="A446" s="254" t="s">
        <v>28</v>
      </c>
      <c r="B446" s="456">
        <v>84089</v>
      </c>
      <c r="C446" s="461" t="s">
        <v>131</v>
      </c>
      <c r="D446" s="872" t="s">
        <v>1269</v>
      </c>
      <c r="E446" s="15"/>
      <c r="F446" s="906" t="s">
        <v>53</v>
      </c>
      <c r="G446" s="907">
        <v>0.77760000000000007</v>
      </c>
      <c r="H446" s="27">
        <v>83.98</v>
      </c>
      <c r="I446" s="27">
        <v>23.741099999999999</v>
      </c>
      <c r="J446" s="27">
        <v>107.72110000000001</v>
      </c>
      <c r="K446" s="1091">
        <f t="shared" si="52"/>
        <v>83.763900000000007</v>
      </c>
      <c r="L446" s="184">
        <f t="shared" si="53"/>
        <v>1.9626274135906739E-5</v>
      </c>
      <c r="M446" s="184">
        <f t="shared" si="56"/>
        <v>0.99952947652636215</v>
      </c>
      <c r="N446" s="1009" t="str">
        <f t="shared" si="54"/>
        <v>C</v>
      </c>
      <c r="O446" s="1011" t="str">
        <f t="shared" si="57"/>
        <v>-</v>
      </c>
      <c r="P446" s="1011">
        <f t="shared" si="59"/>
        <v>0.99952947652636215</v>
      </c>
      <c r="Q446" s="171">
        <f t="shared" si="55"/>
        <v>1</v>
      </c>
      <c r="R446" s="171">
        <f>SUMIF(ORÇAMENTO!$B$6:$B$654,'CURVA ABC'!B446,ORÇAMENTO!$M$6:$M$654)</f>
        <v>83.763900000000007</v>
      </c>
      <c r="S446" s="171" t="b">
        <f t="shared" si="51"/>
        <v>1</v>
      </c>
      <c r="T446" s="171"/>
      <c r="U446" s="29"/>
      <c r="AX446" s="24"/>
    </row>
    <row r="447" spans="1:50" ht="40.5" customHeight="1">
      <c r="A447" s="254" t="s">
        <v>28</v>
      </c>
      <c r="B447" s="456" t="s">
        <v>357</v>
      </c>
      <c r="C447" s="461" t="s">
        <v>837</v>
      </c>
      <c r="D447" s="872" t="s">
        <v>684</v>
      </c>
      <c r="E447" s="15"/>
      <c r="F447" s="906" t="s">
        <v>126</v>
      </c>
      <c r="G447" s="907">
        <v>16</v>
      </c>
      <c r="H447" s="27">
        <v>3.88</v>
      </c>
      <c r="I447" s="27">
        <v>1.0969</v>
      </c>
      <c r="J447" s="27">
        <v>4.9768999999999997</v>
      </c>
      <c r="K447" s="1091">
        <f t="shared" si="52"/>
        <v>79.630399999999995</v>
      </c>
      <c r="L447" s="184">
        <f t="shared" si="53"/>
        <v>1.8657775723813097E-5</v>
      </c>
      <c r="M447" s="184">
        <f t="shared" si="56"/>
        <v>0.999548134302086</v>
      </c>
      <c r="N447" s="1009" t="str">
        <f t="shared" si="54"/>
        <v>C</v>
      </c>
      <c r="O447" s="1011" t="str">
        <f t="shared" si="57"/>
        <v>-</v>
      </c>
      <c r="P447" s="1011">
        <f t="shared" si="59"/>
        <v>0.999548134302086</v>
      </c>
      <c r="Q447" s="171">
        <f t="shared" si="55"/>
        <v>1</v>
      </c>
      <c r="R447" s="171">
        <f>SUMIF(ORÇAMENTO!$B$6:$B$654,'CURVA ABC'!B447,ORÇAMENTO!$M$6:$M$654)</f>
        <v>79.630399999999995</v>
      </c>
      <c r="S447" s="171" t="b">
        <f t="shared" si="51"/>
        <v>1</v>
      </c>
      <c r="T447" s="171"/>
      <c r="U447" s="29"/>
      <c r="AX447" s="24"/>
    </row>
    <row r="448" spans="1:50" ht="40.5" customHeight="1">
      <c r="A448" s="254" t="s">
        <v>28</v>
      </c>
      <c r="B448" s="456" t="s">
        <v>2104</v>
      </c>
      <c r="C448" s="461" t="s">
        <v>837</v>
      </c>
      <c r="D448" s="872" t="s">
        <v>2103</v>
      </c>
      <c r="E448" s="15"/>
      <c r="F448" s="906" t="s">
        <v>126</v>
      </c>
      <c r="G448" s="907">
        <v>6</v>
      </c>
      <c r="H448" s="27">
        <v>9.83</v>
      </c>
      <c r="I448" s="27">
        <v>2.7789000000000001</v>
      </c>
      <c r="J448" s="27">
        <v>12.6089</v>
      </c>
      <c r="K448" s="1091">
        <f t="shared" si="52"/>
        <v>75.653400000000005</v>
      </c>
      <c r="L448" s="184">
        <f t="shared" si="53"/>
        <v>1.7725945994794977E-5</v>
      </c>
      <c r="M448" s="184">
        <f t="shared" si="56"/>
        <v>0.99956586024808081</v>
      </c>
      <c r="N448" s="1009" t="str">
        <f t="shared" si="54"/>
        <v>C</v>
      </c>
      <c r="O448" s="1011" t="str">
        <f t="shared" si="57"/>
        <v>-</v>
      </c>
      <c r="P448" s="1011">
        <f t="shared" si="59"/>
        <v>0.99956586024808081</v>
      </c>
      <c r="Q448" s="171">
        <f t="shared" si="55"/>
        <v>1</v>
      </c>
      <c r="R448" s="171">
        <f>SUMIF(ORÇAMENTO!$B$6:$B$654,'CURVA ABC'!B448,ORÇAMENTO!$M$6:$M$654)</f>
        <v>75.653400000000005</v>
      </c>
      <c r="S448" s="171" t="b">
        <f t="shared" si="51"/>
        <v>1</v>
      </c>
      <c r="T448" s="171"/>
      <c r="U448" s="29"/>
      <c r="AX448" s="24"/>
    </row>
    <row r="449" spans="1:50" ht="40.5" customHeight="1">
      <c r="A449" s="254" t="s">
        <v>28</v>
      </c>
      <c r="B449" s="456">
        <v>89620</v>
      </c>
      <c r="C449" s="461" t="s">
        <v>131</v>
      </c>
      <c r="D449" s="872" t="s">
        <v>1191</v>
      </c>
      <c r="E449" s="15"/>
      <c r="F449" s="906" t="s">
        <v>54</v>
      </c>
      <c r="G449" s="907">
        <v>8</v>
      </c>
      <c r="H449" s="27">
        <v>7.09</v>
      </c>
      <c r="I449" s="27">
        <v>2.0043000000000002</v>
      </c>
      <c r="J449" s="27">
        <v>9.0943000000000005</v>
      </c>
      <c r="K449" s="1091">
        <f t="shared" si="52"/>
        <v>72.754400000000004</v>
      </c>
      <c r="L449" s="184">
        <f t="shared" si="53"/>
        <v>1.7046696715332182E-5</v>
      </c>
      <c r="M449" s="184">
        <f t="shared" si="56"/>
        <v>0.99958290694479612</v>
      </c>
      <c r="N449" s="1009" t="str">
        <f t="shared" si="54"/>
        <v>C</v>
      </c>
      <c r="O449" s="1011" t="str">
        <f t="shared" si="57"/>
        <v>-</v>
      </c>
      <c r="P449" s="1011">
        <f t="shared" si="59"/>
        <v>0.99958290694479612</v>
      </c>
      <c r="Q449" s="171">
        <f t="shared" si="55"/>
        <v>1</v>
      </c>
      <c r="R449" s="171">
        <f>SUMIF(ORÇAMENTO!$B$6:$B$654,'CURVA ABC'!B449,ORÇAMENTO!$M$6:$M$654)</f>
        <v>72.754400000000004</v>
      </c>
      <c r="S449" s="171" t="b">
        <f t="shared" si="51"/>
        <v>1</v>
      </c>
      <c r="T449" s="171"/>
      <c r="U449" s="29"/>
      <c r="AX449" s="24"/>
    </row>
    <row r="450" spans="1:50" ht="40.5" customHeight="1">
      <c r="A450" s="255" t="s">
        <v>37</v>
      </c>
      <c r="B450" s="197" t="s">
        <v>277</v>
      </c>
      <c r="C450" s="461" t="s">
        <v>837</v>
      </c>
      <c r="D450" s="872" t="s">
        <v>799</v>
      </c>
      <c r="E450" s="15"/>
      <c r="F450" s="906" t="s">
        <v>126</v>
      </c>
      <c r="G450" s="907">
        <v>3</v>
      </c>
      <c r="H450" s="27">
        <v>18.87</v>
      </c>
      <c r="I450" s="27">
        <v>5.3345000000000002</v>
      </c>
      <c r="J450" s="27">
        <v>24.204499999999999</v>
      </c>
      <c r="K450" s="1091">
        <f t="shared" si="52"/>
        <v>72.613500000000002</v>
      </c>
      <c r="L450" s="184">
        <f t="shared" si="53"/>
        <v>1.7013683185330005E-5</v>
      </c>
      <c r="M450" s="184">
        <f t="shared" si="56"/>
        <v>0.99959992062798142</v>
      </c>
      <c r="N450" s="1009" t="str">
        <f t="shared" si="54"/>
        <v>C</v>
      </c>
      <c r="O450" s="1011" t="str">
        <f t="shared" si="57"/>
        <v>-</v>
      </c>
      <c r="P450" s="1011">
        <f t="shared" si="59"/>
        <v>0.99959992062798142</v>
      </c>
      <c r="Q450" s="171">
        <f t="shared" si="55"/>
        <v>1</v>
      </c>
      <c r="R450" s="171">
        <f>SUMIF(ORÇAMENTO!$B$6:$B$654,'CURVA ABC'!B450,ORÇAMENTO!$M$6:$M$654)</f>
        <v>72.613500000000002</v>
      </c>
      <c r="S450" s="171" t="b">
        <f t="shared" ref="S450:S495" si="60">R450=K450</f>
        <v>1</v>
      </c>
      <c r="T450" s="171"/>
      <c r="U450" s="29"/>
      <c r="AX450" s="24"/>
    </row>
    <row r="451" spans="1:50" ht="40.5" customHeight="1">
      <c r="A451" s="254" t="s">
        <v>28</v>
      </c>
      <c r="B451" s="456" t="s">
        <v>1914</v>
      </c>
      <c r="C451" s="461" t="s">
        <v>837</v>
      </c>
      <c r="D451" s="872" t="s">
        <v>1910</v>
      </c>
      <c r="E451" s="15"/>
      <c r="F451" s="906" t="s">
        <v>126</v>
      </c>
      <c r="G451" s="907">
        <v>2</v>
      </c>
      <c r="H451" s="27">
        <v>27.82</v>
      </c>
      <c r="I451" s="27">
        <v>7.8647</v>
      </c>
      <c r="J451" s="27">
        <v>35.684699999999999</v>
      </c>
      <c r="K451" s="1091">
        <f t="shared" si="52"/>
        <v>71.369399999999999</v>
      </c>
      <c r="L451" s="184">
        <f t="shared" si="53"/>
        <v>1.6722184727730949E-5</v>
      </c>
      <c r="M451" s="184">
        <f t="shared" si="56"/>
        <v>0.99961664281270912</v>
      </c>
      <c r="N451" s="1009" t="str">
        <f t="shared" si="54"/>
        <v>C</v>
      </c>
      <c r="O451" s="1011" t="str">
        <f t="shared" si="57"/>
        <v>-</v>
      </c>
      <c r="P451" s="1011">
        <f t="shared" si="59"/>
        <v>0.99961664281270912</v>
      </c>
      <c r="Q451" s="171">
        <f t="shared" si="55"/>
        <v>1</v>
      </c>
      <c r="R451" s="171">
        <f>SUMIF(ORÇAMENTO!$B$6:$B$654,'CURVA ABC'!B451,ORÇAMENTO!$M$6:$M$654)</f>
        <v>71.369399999999999</v>
      </c>
      <c r="S451" s="171" t="b">
        <f t="shared" si="60"/>
        <v>1</v>
      </c>
      <c r="T451" s="171"/>
      <c r="U451" s="29"/>
      <c r="AX451" s="24"/>
    </row>
    <row r="452" spans="1:50" ht="40.5" customHeight="1">
      <c r="A452" s="254" t="s">
        <v>28</v>
      </c>
      <c r="B452" s="456">
        <v>91943</v>
      </c>
      <c r="C452" s="461" t="s">
        <v>131</v>
      </c>
      <c r="D452" s="872" t="s">
        <v>1143</v>
      </c>
      <c r="E452" s="15"/>
      <c r="F452" s="906" t="s">
        <v>54</v>
      </c>
      <c r="G452" s="907">
        <v>4</v>
      </c>
      <c r="H452" s="27">
        <v>13.36</v>
      </c>
      <c r="I452" s="27">
        <v>3.7768999999999999</v>
      </c>
      <c r="J452" s="27">
        <v>17.136900000000001</v>
      </c>
      <c r="K452" s="1091">
        <f t="shared" si="52"/>
        <v>68.547600000000003</v>
      </c>
      <c r="L452" s="184">
        <f t="shared" si="53"/>
        <v>1.6061023769887515E-5</v>
      </c>
      <c r="M452" s="184">
        <f t="shared" si="56"/>
        <v>0.99963270383647906</v>
      </c>
      <c r="N452" s="1009" t="str">
        <f t="shared" si="54"/>
        <v>C</v>
      </c>
      <c r="O452" s="1011" t="str">
        <f t="shared" si="57"/>
        <v>-</v>
      </c>
      <c r="P452" s="1011">
        <f t="shared" si="59"/>
        <v>0.99963270383647906</v>
      </c>
      <c r="Q452" s="171">
        <f t="shared" si="55"/>
        <v>1</v>
      </c>
      <c r="R452" s="171">
        <f>SUMIF(ORÇAMENTO!$B$6:$B$654,'CURVA ABC'!B452,ORÇAMENTO!$M$6:$M$654)</f>
        <v>68.547600000000003</v>
      </c>
      <c r="S452" s="171" t="b">
        <f t="shared" si="60"/>
        <v>1</v>
      </c>
      <c r="T452" s="171"/>
      <c r="U452" s="29"/>
      <c r="AX452" s="24"/>
    </row>
    <row r="453" spans="1:50" ht="40.5" customHeight="1">
      <c r="A453" s="254" t="s">
        <v>28</v>
      </c>
      <c r="B453" s="456" t="s">
        <v>199</v>
      </c>
      <c r="C453" s="461" t="s">
        <v>837</v>
      </c>
      <c r="D453" s="872" t="s">
        <v>1898</v>
      </c>
      <c r="E453" s="15"/>
      <c r="F453" s="906" t="s">
        <v>126</v>
      </c>
      <c r="G453" s="907">
        <v>5</v>
      </c>
      <c r="H453" s="27">
        <v>10.53</v>
      </c>
      <c r="I453" s="27">
        <v>2.9767999999999999</v>
      </c>
      <c r="J453" s="27">
        <v>13.5068</v>
      </c>
      <c r="K453" s="1091">
        <f t="shared" si="52"/>
        <v>67.534000000000006</v>
      </c>
      <c r="L453" s="184">
        <f t="shared" si="53"/>
        <v>1.5823532541993936E-5</v>
      </c>
      <c r="M453" s="184">
        <f t="shared" si="56"/>
        <v>0.9996485273690211</v>
      </c>
      <c r="N453" s="1009" t="str">
        <f t="shared" si="54"/>
        <v>C</v>
      </c>
      <c r="O453" s="1011" t="str">
        <f t="shared" si="57"/>
        <v>-</v>
      </c>
      <c r="P453" s="1011">
        <f t="shared" si="59"/>
        <v>0.9996485273690211</v>
      </c>
      <c r="Q453" s="171">
        <f t="shared" si="55"/>
        <v>1</v>
      </c>
      <c r="R453" s="171">
        <f>SUMIF(ORÇAMENTO!$B$6:$B$654,'CURVA ABC'!B453,ORÇAMENTO!$M$6:$M$654)</f>
        <v>67.534000000000006</v>
      </c>
      <c r="S453" s="171" t="b">
        <f t="shared" si="60"/>
        <v>1</v>
      </c>
      <c r="T453" s="171"/>
      <c r="U453" s="29"/>
      <c r="AX453" s="24"/>
    </row>
    <row r="454" spans="1:50" ht="40.5" customHeight="1">
      <c r="A454" s="254" t="s">
        <v>28</v>
      </c>
      <c r="B454" s="456" t="s">
        <v>200</v>
      </c>
      <c r="C454" s="461" t="s">
        <v>837</v>
      </c>
      <c r="D454" s="872" t="s">
        <v>1900</v>
      </c>
      <c r="E454" s="15"/>
      <c r="F454" s="906" t="s">
        <v>126</v>
      </c>
      <c r="G454" s="907">
        <v>2</v>
      </c>
      <c r="H454" s="27">
        <v>25.61</v>
      </c>
      <c r="I454" s="27">
        <v>7.2398999999999996</v>
      </c>
      <c r="J454" s="27">
        <v>32.849899999999998</v>
      </c>
      <c r="K454" s="1091">
        <f t="shared" ref="K454:K496" si="61">ROUND(G454*J454,4)</f>
        <v>65.699799999999996</v>
      </c>
      <c r="L454" s="184">
        <f t="shared" ref="L454:L496" si="62">IFERROR(K454/$K$497,"")</f>
        <v>1.5393770890255175E-5</v>
      </c>
      <c r="M454" s="184">
        <f t="shared" si="56"/>
        <v>0.99966392113991132</v>
      </c>
      <c r="N454" s="1009" t="str">
        <f t="shared" ref="N454:N496" si="63">IF(M454&lt;=50%,"A",IF(M454&lt;=80%,"B",IF(M454&lt;=100%,"C"," ")))</f>
        <v>C</v>
      </c>
      <c r="O454" s="1011" t="str">
        <f t="shared" si="57"/>
        <v>-</v>
      </c>
      <c r="P454" s="1011">
        <f t="shared" si="59"/>
        <v>0.99966392113991132</v>
      </c>
      <c r="Q454" s="171">
        <f t="shared" ref="Q454:Q496" si="64">IF(B454&gt;0,COUNTIF($B$1:$B$122072,B454),"")</f>
        <v>1</v>
      </c>
      <c r="R454" s="171">
        <f>SUMIF(ORÇAMENTO!$B$6:$B$654,'CURVA ABC'!B454,ORÇAMENTO!$M$6:$M$654)</f>
        <v>65.699799999999996</v>
      </c>
      <c r="S454" s="171" t="b">
        <f t="shared" si="60"/>
        <v>1</v>
      </c>
      <c r="T454" s="171"/>
      <c r="U454" s="29"/>
      <c r="AX454" s="24"/>
    </row>
    <row r="455" spans="1:50" ht="40.5" customHeight="1">
      <c r="A455" s="254" t="s">
        <v>28</v>
      </c>
      <c r="B455" s="197">
        <v>89622</v>
      </c>
      <c r="C455" s="461" t="s">
        <v>131</v>
      </c>
      <c r="D455" s="872" t="s">
        <v>1192</v>
      </c>
      <c r="E455" s="15"/>
      <c r="F455" s="906" t="s">
        <v>54</v>
      </c>
      <c r="G455" s="907">
        <v>6</v>
      </c>
      <c r="H455" s="27">
        <v>8.42</v>
      </c>
      <c r="I455" s="27">
        <v>2.3803000000000001</v>
      </c>
      <c r="J455" s="27">
        <v>10.8003</v>
      </c>
      <c r="K455" s="1091">
        <f t="shared" si="61"/>
        <v>64.8018</v>
      </c>
      <c r="L455" s="184">
        <f t="shared" si="62"/>
        <v>1.5183365283853799E-5</v>
      </c>
      <c r="M455" s="184">
        <f t="shared" ref="M455:M496" si="65">L455+M454</f>
        <v>0.99967910450519515</v>
      </c>
      <c r="N455" s="1009" t="str">
        <f t="shared" si="63"/>
        <v>C</v>
      </c>
      <c r="O455" s="1011" t="str">
        <f t="shared" si="57"/>
        <v>-</v>
      </c>
      <c r="P455" s="1011">
        <f t="shared" si="59"/>
        <v>0.99967910450519515</v>
      </c>
      <c r="Q455" s="171">
        <f t="shared" si="64"/>
        <v>1</v>
      </c>
      <c r="R455" s="171">
        <f>SUMIF(ORÇAMENTO!$B$6:$B$654,'CURVA ABC'!B455,ORÇAMENTO!$M$6:$M$654)</f>
        <v>64.8018</v>
      </c>
      <c r="S455" s="171" t="b">
        <f t="shared" si="60"/>
        <v>1</v>
      </c>
      <c r="T455" s="171"/>
      <c r="U455" s="29"/>
      <c r="AX455" s="24"/>
    </row>
    <row r="456" spans="1:50" ht="40.5" customHeight="1">
      <c r="A456" s="254" t="s">
        <v>28</v>
      </c>
      <c r="B456" s="456" t="s">
        <v>231</v>
      </c>
      <c r="C456" s="461" t="s">
        <v>837</v>
      </c>
      <c r="D456" s="872" t="s">
        <v>2013</v>
      </c>
      <c r="E456" s="15"/>
      <c r="F456" s="906" t="s">
        <v>126</v>
      </c>
      <c r="G456" s="907">
        <v>5</v>
      </c>
      <c r="H456" s="27">
        <v>9.5399999999999991</v>
      </c>
      <c r="I456" s="27">
        <v>2.6970000000000001</v>
      </c>
      <c r="J456" s="27">
        <v>12.237</v>
      </c>
      <c r="K456" s="1091">
        <f t="shared" si="61"/>
        <v>61.185000000000002</v>
      </c>
      <c r="L456" s="184">
        <f t="shared" si="62"/>
        <v>1.4335932102080416E-5</v>
      </c>
      <c r="M456" s="184">
        <f t="shared" si="65"/>
        <v>0.99969344043729724</v>
      </c>
      <c r="N456" s="1009" t="str">
        <f t="shared" si="63"/>
        <v>C</v>
      </c>
      <c r="O456" s="1011" t="str">
        <f t="shared" si="57"/>
        <v>-</v>
      </c>
      <c r="P456" s="1011">
        <f t="shared" si="59"/>
        <v>0.99969344043729724</v>
      </c>
      <c r="Q456" s="171">
        <f t="shared" si="64"/>
        <v>1</v>
      </c>
      <c r="R456" s="171">
        <f>SUMIF(ORÇAMENTO!$B$6:$B$654,'CURVA ABC'!B456,ORÇAMENTO!$M$6:$M$654)</f>
        <v>61.185000000000002</v>
      </c>
      <c r="S456" s="171" t="b">
        <f t="shared" si="60"/>
        <v>1</v>
      </c>
      <c r="T456" s="171"/>
      <c r="U456" s="29"/>
      <c r="AX456" s="24"/>
    </row>
    <row r="457" spans="1:50" ht="40.5" customHeight="1">
      <c r="A457" s="254" t="s">
        <v>28</v>
      </c>
      <c r="B457" s="456" t="s">
        <v>1084</v>
      </c>
      <c r="C457" s="461" t="s">
        <v>131</v>
      </c>
      <c r="D457" s="872" t="s">
        <v>1085</v>
      </c>
      <c r="E457" s="15"/>
      <c r="F457" s="906" t="s">
        <v>53</v>
      </c>
      <c r="G457" s="907">
        <v>1</v>
      </c>
      <c r="H457" s="27">
        <v>47.31</v>
      </c>
      <c r="I457" s="27">
        <v>13.374499999999999</v>
      </c>
      <c r="J457" s="27">
        <v>60.6845</v>
      </c>
      <c r="K457" s="1091">
        <f t="shared" si="61"/>
        <v>60.6845</v>
      </c>
      <c r="L457" s="184">
        <f t="shared" si="62"/>
        <v>1.4218662607644014E-5</v>
      </c>
      <c r="M457" s="184">
        <f t="shared" si="65"/>
        <v>0.99970765909990489</v>
      </c>
      <c r="N457" s="1009" t="str">
        <f t="shared" si="63"/>
        <v>C</v>
      </c>
      <c r="O457" s="1011" t="str">
        <f t="shared" si="57"/>
        <v>-</v>
      </c>
      <c r="P457" s="1011">
        <f t="shared" si="59"/>
        <v>0.99970765909990489</v>
      </c>
      <c r="Q457" s="171">
        <f t="shared" si="64"/>
        <v>1</v>
      </c>
      <c r="R457" s="171">
        <f>SUMIF(ORÇAMENTO!$B$6:$B$654,'CURVA ABC'!B457,ORÇAMENTO!$M$6:$M$654)</f>
        <v>60.6845</v>
      </c>
      <c r="S457" s="171" t="b">
        <f t="shared" si="60"/>
        <v>1</v>
      </c>
      <c r="T457" s="171"/>
      <c r="U457" s="29"/>
      <c r="AX457" s="24"/>
    </row>
    <row r="458" spans="1:50" ht="40.5" customHeight="1">
      <c r="A458" s="254" t="s">
        <v>28</v>
      </c>
      <c r="B458" s="456">
        <v>89834</v>
      </c>
      <c r="C458" s="461" t="s">
        <v>131</v>
      </c>
      <c r="D458" s="872" t="s">
        <v>1204</v>
      </c>
      <c r="E458" s="15"/>
      <c r="F458" s="906" t="s">
        <v>54</v>
      </c>
      <c r="G458" s="907">
        <v>2</v>
      </c>
      <c r="H458" s="27">
        <v>23.1</v>
      </c>
      <c r="I458" s="27">
        <v>6.5304000000000002</v>
      </c>
      <c r="J458" s="27">
        <v>29.630400000000002</v>
      </c>
      <c r="K458" s="1091">
        <f t="shared" si="61"/>
        <v>59.260800000000003</v>
      </c>
      <c r="L458" s="184">
        <f t="shared" si="62"/>
        <v>1.3885083028764684E-5</v>
      </c>
      <c r="M458" s="184">
        <f t="shared" si="65"/>
        <v>0.99972154418293369</v>
      </c>
      <c r="N458" s="1009" t="str">
        <f t="shared" si="63"/>
        <v>C</v>
      </c>
      <c r="O458" s="1011" t="str">
        <f t="shared" si="57"/>
        <v>-</v>
      </c>
      <c r="P458" s="1011">
        <f t="shared" si="59"/>
        <v>0.99972154418293369</v>
      </c>
      <c r="Q458" s="171">
        <f t="shared" si="64"/>
        <v>1</v>
      </c>
      <c r="R458" s="171">
        <f>SUMIF(ORÇAMENTO!$B$6:$B$654,'CURVA ABC'!B458,ORÇAMENTO!$M$6:$M$654)</f>
        <v>59.260800000000003</v>
      </c>
      <c r="S458" s="171" t="b">
        <f t="shared" si="60"/>
        <v>1</v>
      </c>
      <c r="T458" s="171"/>
      <c r="U458" s="29"/>
      <c r="AX458" s="24"/>
    </row>
    <row r="459" spans="1:50" ht="40.5" customHeight="1">
      <c r="A459" s="254" t="s">
        <v>28</v>
      </c>
      <c r="B459" s="456" t="s">
        <v>265</v>
      </c>
      <c r="C459" s="461" t="s">
        <v>837</v>
      </c>
      <c r="D459" s="872" t="s">
        <v>942</v>
      </c>
      <c r="E459" s="15"/>
      <c r="F459" s="906" t="s">
        <v>126</v>
      </c>
      <c r="G459" s="907">
        <v>4</v>
      </c>
      <c r="H459" s="27">
        <v>11.38</v>
      </c>
      <c r="I459" s="27">
        <v>3.2170999999999998</v>
      </c>
      <c r="J459" s="27">
        <v>14.597099999999999</v>
      </c>
      <c r="K459" s="1091">
        <f t="shared" si="61"/>
        <v>58.388399999999997</v>
      </c>
      <c r="L459" s="184">
        <f t="shared" si="62"/>
        <v>1.3680675622278534E-5</v>
      </c>
      <c r="M459" s="184">
        <f t="shared" si="65"/>
        <v>0.99973522485855593</v>
      </c>
      <c r="N459" s="1009" t="str">
        <f t="shared" si="63"/>
        <v>C</v>
      </c>
      <c r="O459" s="1011" t="str">
        <f t="shared" si="57"/>
        <v>-</v>
      </c>
      <c r="P459" s="1011">
        <f t="shared" si="59"/>
        <v>0.99973522485855593</v>
      </c>
      <c r="Q459" s="171">
        <f t="shared" si="64"/>
        <v>1</v>
      </c>
      <c r="R459" s="171">
        <f>SUMIF(ORÇAMENTO!$B$6:$B$654,'CURVA ABC'!B459,ORÇAMENTO!$M$6:$M$654)</f>
        <v>58.388399999999997</v>
      </c>
      <c r="S459" s="171" t="b">
        <f t="shared" si="60"/>
        <v>1</v>
      </c>
      <c r="T459" s="171"/>
      <c r="U459" s="29"/>
      <c r="AX459" s="24"/>
    </row>
    <row r="460" spans="1:50" ht="40.5" customHeight="1">
      <c r="A460" s="254" t="s">
        <v>28</v>
      </c>
      <c r="B460" s="456" t="s">
        <v>1974</v>
      </c>
      <c r="C460" s="461" t="s">
        <v>837</v>
      </c>
      <c r="D460" s="872" t="s">
        <v>1969</v>
      </c>
      <c r="E460" s="15"/>
      <c r="F460" s="906" t="s">
        <v>126</v>
      </c>
      <c r="G460" s="907">
        <v>18</v>
      </c>
      <c r="H460" s="27">
        <v>2.48</v>
      </c>
      <c r="I460" s="27">
        <v>0.70109999999999995</v>
      </c>
      <c r="J460" s="27">
        <v>3.1810999999999998</v>
      </c>
      <c r="K460" s="1091">
        <f t="shared" si="61"/>
        <v>57.259799999999998</v>
      </c>
      <c r="L460" s="184">
        <f t="shared" si="62"/>
        <v>1.3416239355703264E-5</v>
      </c>
      <c r="M460" s="184">
        <f t="shared" si="65"/>
        <v>0.99974864109791162</v>
      </c>
      <c r="N460" s="1009" t="str">
        <f t="shared" si="63"/>
        <v>C</v>
      </c>
      <c r="O460" s="1011" t="str">
        <f t="shared" si="57"/>
        <v>-</v>
      </c>
      <c r="P460" s="1011">
        <f t="shared" si="59"/>
        <v>0.99974864109791162</v>
      </c>
      <c r="Q460" s="171">
        <f t="shared" si="64"/>
        <v>1</v>
      </c>
      <c r="R460" s="171">
        <f>SUMIF(ORÇAMENTO!$B$6:$B$654,'CURVA ABC'!B460,ORÇAMENTO!$M$6:$M$654)</f>
        <v>57.259799999999998</v>
      </c>
      <c r="S460" s="171" t="b">
        <f t="shared" si="60"/>
        <v>1</v>
      </c>
      <c r="T460" s="171"/>
      <c r="U460" s="29"/>
      <c r="AX460" s="24"/>
    </row>
    <row r="461" spans="1:50" ht="40.5" customHeight="1">
      <c r="A461" s="254" t="s">
        <v>28</v>
      </c>
      <c r="B461" s="456">
        <v>93081</v>
      </c>
      <c r="C461" s="461" t="s">
        <v>131</v>
      </c>
      <c r="D461" s="872" t="s">
        <v>1215</v>
      </c>
      <c r="E461" s="15"/>
      <c r="F461" s="906" t="s">
        <v>54</v>
      </c>
      <c r="G461" s="907">
        <v>4</v>
      </c>
      <c r="H461" s="27">
        <v>11.14</v>
      </c>
      <c r="I461" s="27">
        <v>3.1493000000000002</v>
      </c>
      <c r="J461" s="27">
        <v>14.289300000000001</v>
      </c>
      <c r="K461" s="1091">
        <f t="shared" si="61"/>
        <v>57.157200000000003</v>
      </c>
      <c r="L461" s="184">
        <f t="shared" si="62"/>
        <v>1.3392199695105512E-5</v>
      </c>
      <c r="M461" s="184">
        <f t="shared" si="65"/>
        <v>0.99976203329760671</v>
      </c>
      <c r="N461" s="1009" t="str">
        <f t="shared" si="63"/>
        <v>C</v>
      </c>
      <c r="O461" s="1011" t="str">
        <f t="shared" si="57"/>
        <v>-</v>
      </c>
      <c r="P461" s="1011">
        <f t="shared" si="59"/>
        <v>0.99976203329760671</v>
      </c>
      <c r="Q461" s="171">
        <f t="shared" si="64"/>
        <v>1</v>
      </c>
      <c r="R461" s="171">
        <f>SUMIF(ORÇAMENTO!$B$6:$B$654,'CURVA ABC'!B461,ORÇAMENTO!$M$6:$M$654)</f>
        <v>57.157200000000003</v>
      </c>
      <c r="S461" s="171" t="b">
        <f t="shared" si="60"/>
        <v>1</v>
      </c>
      <c r="T461" s="171"/>
      <c r="U461" s="29"/>
      <c r="AX461" s="24"/>
    </row>
    <row r="462" spans="1:50" ht="40.5" customHeight="1">
      <c r="A462" s="254" t="s">
        <v>28</v>
      </c>
      <c r="B462" s="456" t="s">
        <v>275</v>
      </c>
      <c r="C462" s="461" t="s">
        <v>837</v>
      </c>
      <c r="D462" s="872" t="s">
        <v>1360</v>
      </c>
      <c r="E462" s="15"/>
      <c r="F462" s="906" t="s">
        <v>126</v>
      </c>
      <c r="G462" s="907">
        <v>3</v>
      </c>
      <c r="H462" s="27">
        <v>14.56</v>
      </c>
      <c r="I462" s="27">
        <v>4.1161000000000003</v>
      </c>
      <c r="J462" s="27">
        <v>18.676100000000002</v>
      </c>
      <c r="K462" s="1091">
        <f t="shared" si="61"/>
        <v>56.028300000000002</v>
      </c>
      <c r="L462" s="184">
        <f t="shared" si="62"/>
        <v>1.3127693137124985E-5</v>
      </c>
      <c r="M462" s="184">
        <f t="shared" si="65"/>
        <v>0.99977516099074382</v>
      </c>
      <c r="N462" s="1009" t="str">
        <f t="shared" si="63"/>
        <v>C</v>
      </c>
      <c r="O462" s="1011" t="str">
        <f t="shared" si="57"/>
        <v>-</v>
      </c>
      <c r="P462" s="1011">
        <f t="shared" si="59"/>
        <v>0.99977516099074382</v>
      </c>
      <c r="Q462" s="171">
        <f t="shared" si="64"/>
        <v>1</v>
      </c>
      <c r="R462" s="171">
        <f>SUMIF(ORÇAMENTO!$B$6:$B$654,'CURVA ABC'!B462,ORÇAMENTO!$M$6:$M$654)</f>
        <v>56.028300000000002</v>
      </c>
      <c r="S462" s="171" t="b">
        <f t="shared" si="60"/>
        <v>1</v>
      </c>
      <c r="T462" s="171"/>
      <c r="U462" s="29"/>
      <c r="AX462" s="24"/>
    </row>
    <row r="463" spans="1:50" ht="40.5" customHeight="1">
      <c r="A463" s="254" t="s">
        <v>28</v>
      </c>
      <c r="B463" s="456">
        <v>92331</v>
      </c>
      <c r="C463" s="461" t="s">
        <v>131</v>
      </c>
      <c r="D463" s="872" t="s">
        <v>1209</v>
      </c>
      <c r="E463" s="15"/>
      <c r="F463" s="906" t="s">
        <v>54</v>
      </c>
      <c r="G463" s="907">
        <v>3</v>
      </c>
      <c r="H463" s="27">
        <v>13.53</v>
      </c>
      <c r="I463" s="27">
        <v>3.8249</v>
      </c>
      <c r="J463" s="27">
        <v>17.354900000000001</v>
      </c>
      <c r="K463" s="1091">
        <f t="shared" si="61"/>
        <v>52.064700000000002</v>
      </c>
      <c r="L463" s="184">
        <f t="shared" si="62"/>
        <v>1.219900309087499E-5</v>
      </c>
      <c r="M463" s="184">
        <f t="shared" si="65"/>
        <v>0.99978735999383472</v>
      </c>
      <c r="N463" s="1009" t="str">
        <f t="shared" si="63"/>
        <v>C</v>
      </c>
      <c r="O463" s="1011" t="str">
        <f t="shared" si="57"/>
        <v>-</v>
      </c>
      <c r="P463" s="1011">
        <f t="shared" si="59"/>
        <v>0.99978735999383472</v>
      </c>
      <c r="Q463" s="171">
        <f t="shared" si="64"/>
        <v>1</v>
      </c>
      <c r="R463" s="171">
        <f>SUMIF(ORÇAMENTO!$B$6:$B$654,'CURVA ABC'!B463,ORÇAMENTO!$M$6:$M$654)</f>
        <v>52.064700000000002</v>
      </c>
      <c r="S463" s="171" t="b">
        <f t="shared" si="60"/>
        <v>1</v>
      </c>
      <c r="T463" s="171"/>
      <c r="U463" s="29"/>
      <c r="AX463" s="24"/>
    </row>
    <row r="464" spans="1:50" ht="40.5" customHeight="1">
      <c r="A464" s="254" t="s">
        <v>28</v>
      </c>
      <c r="B464" s="456" t="s">
        <v>1915</v>
      </c>
      <c r="C464" s="461" t="s">
        <v>837</v>
      </c>
      <c r="D464" s="872" t="s">
        <v>1912</v>
      </c>
      <c r="E464" s="15"/>
      <c r="F464" s="906" t="s">
        <v>126</v>
      </c>
      <c r="G464" s="907">
        <v>2</v>
      </c>
      <c r="H464" s="27">
        <v>18.809999999999999</v>
      </c>
      <c r="I464" s="27">
        <v>5.3175999999999997</v>
      </c>
      <c r="J464" s="27">
        <v>24.127600000000001</v>
      </c>
      <c r="K464" s="1091">
        <f t="shared" si="61"/>
        <v>48.255200000000002</v>
      </c>
      <c r="L464" s="184">
        <f t="shared" si="62"/>
        <v>1.1306419396458461E-5</v>
      </c>
      <c r="M464" s="184">
        <f t="shared" si="65"/>
        <v>0.99979866641323123</v>
      </c>
      <c r="N464" s="1009" t="str">
        <f t="shared" si="63"/>
        <v>C</v>
      </c>
      <c r="O464" s="1011" t="str">
        <f t="shared" si="57"/>
        <v>-</v>
      </c>
      <c r="P464" s="1011">
        <f t="shared" si="59"/>
        <v>0.99979866641323123</v>
      </c>
      <c r="Q464" s="171">
        <f t="shared" si="64"/>
        <v>1</v>
      </c>
      <c r="R464" s="171">
        <f>SUMIF(ORÇAMENTO!$B$6:$B$654,'CURVA ABC'!B464,ORÇAMENTO!$M$6:$M$654)</f>
        <v>48.255200000000002</v>
      </c>
      <c r="S464" s="171" t="b">
        <f t="shared" si="60"/>
        <v>1</v>
      </c>
      <c r="T464" s="171"/>
      <c r="U464" s="29"/>
      <c r="AX464" s="24"/>
    </row>
    <row r="465" spans="1:50" ht="40.5" customHeight="1">
      <c r="A465" s="254" t="s">
        <v>28</v>
      </c>
      <c r="B465" s="456" t="s">
        <v>2093</v>
      </c>
      <c r="C465" s="461" t="s">
        <v>837</v>
      </c>
      <c r="D465" s="872" t="s">
        <v>2089</v>
      </c>
      <c r="E465" s="15"/>
      <c r="F465" s="906" t="s">
        <v>126</v>
      </c>
      <c r="G465" s="907">
        <v>39</v>
      </c>
      <c r="H465" s="27">
        <v>0.96</v>
      </c>
      <c r="I465" s="27">
        <v>0.27139999999999997</v>
      </c>
      <c r="J465" s="27">
        <v>1.2314000000000001</v>
      </c>
      <c r="K465" s="1091">
        <f t="shared" si="61"/>
        <v>48.0246</v>
      </c>
      <c r="L465" s="184">
        <f t="shared" si="62"/>
        <v>1.1252388736284565E-5</v>
      </c>
      <c r="M465" s="184">
        <f t="shared" si="65"/>
        <v>0.99980991880196757</v>
      </c>
      <c r="N465" s="1009" t="str">
        <f t="shared" si="63"/>
        <v>C</v>
      </c>
      <c r="O465" s="1011" t="str">
        <f t="shared" si="57"/>
        <v>-</v>
      </c>
      <c r="P465" s="1011">
        <f t="shared" si="59"/>
        <v>0.99980991880196757</v>
      </c>
      <c r="Q465" s="171">
        <f t="shared" si="64"/>
        <v>1</v>
      </c>
      <c r="R465" s="171">
        <f>SUMIF(ORÇAMENTO!$B$6:$B$654,'CURVA ABC'!B465,ORÇAMENTO!$M$6:$M$654)</f>
        <v>48.0246</v>
      </c>
      <c r="S465" s="171" t="b">
        <f t="shared" si="60"/>
        <v>1</v>
      </c>
      <c r="T465" s="171"/>
      <c r="U465" s="29"/>
      <c r="AX465" s="24"/>
    </row>
    <row r="466" spans="1:50" ht="40.5" customHeight="1">
      <c r="A466" s="254" t="s">
        <v>28</v>
      </c>
      <c r="B466" s="456">
        <v>91896</v>
      </c>
      <c r="C466" s="461" t="s">
        <v>131</v>
      </c>
      <c r="D466" s="872" t="s">
        <v>1126</v>
      </c>
      <c r="E466" s="15"/>
      <c r="F466" s="906" t="s">
        <v>54</v>
      </c>
      <c r="G466" s="907">
        <v>3</v>
      </c>
      <c r="H466" s="27">
        <v>12.22</v>
      </c>
      <c r="I466" s="27">
        <v>3.4546000000000001</v>
      </c>
      <c r="J466" s="27">
        <v>15.6746</v>
      </c>
      <c r="K466" s="1091">
        <f t="shared" si="61"/>
        <v>47.023800000000001</v>
      </c>
      <c r="L466" s="184">
        <f t="shared" si="62"/>
        <v>1.1017896608348599E-5</v>
      </c>
      <c r="M466" s="184">
        <f t="shared" si="65"/>
        <v>0.99982093669857597</v>
      </c>
      <c r="N466" s="1009" t="str">
        <f t="shared" si="63"/>
        <v>C</v>
      </c>
      <c r="O466" s="1011" t="str">
        <f t="shared" si="57"/>
        <v>-</v>
      </c>
      <c r="P466" s="1011">
        <f t="shared" si="59"/>
        <v>0.99982093669857597</v>
      </c>
      <c r="Q466" s="171">
        <f t="shared" si="64"/>
        <v>1</v>
      </c>
      <c r="R466" s="171">
        <f>SUMIF(ORÇAMENTO!$B$6:$B$654,'CURVA ABC'!B466,ORÇAMENTO!$M$6:$M$654)</f>
        <v>47.023800000000001</v>
      </c>
      <c r="S466" s="171" t="b">
        <f t="shared" si="60"/>
        <v>1</v>
      </c>
      <c r="T466" s="171"/>
      <c r="U466" s="29"/>
      <c r="AX466" s="24"/>
    </row>
    <row r="467" spans="1:50" ht="40.5" customHeight="1">
      <c r="A467" s="254" t="s">
        <v>28</v>
      </c>
      <c r="B467" s="456">
        <v>91890</v>
      </c>
      <c r="C467" s="461" t="s">
        <v>131</v>
      </c>
      <c r="D467" s="872" t="s">
        <v>1124</v>
      </c>
      <c r="E467" s="15"/>
      <c r="F467" s="906" t="s">
        <v>54</v>
      </c>
      <c r="G467" s="907">
        <v>5</v>
      </c>
      <c r="H467" s="27">
        <v>7.33</v>
      </c>
      <c r="I467" s="27">
        <v>2.0722</v>
      </c>
      <c r="J467" s="27">
        <v>9.4022000000000006</v>
      </c>
      <c r="K467" s="1091">
        <f t="shared" si="61"/>
        <v>47.011000000000003</v>
      </c>
      <c r="L467" s="184">
        <f t="shared" si="62"/>
        <v>1.1014897508390986E-5</v>
      </c>
      <c r="M467" s="184">
        <f t="shared" si="65"/>
        <v>0.9998319515960844</v>
      </c>
      <c r="N467" s="1009" t="str">
        <f t="shared" si="63"/>
        <v>C</v>
      </c>
      <c r="O467" s="1011" t="str">
        <f t="shared" si="57"/>
        <v>-</v>
      </c>
      <c r="P467" s="1011">
        <f t="shared" si="59"/>
        <v>0.9998319515960844</v>
      </c>
      <c r="Q467" s="171">
        <f t="shared" si="64"/>
        <v>1</v>
      </c>
      <c r="R467" s="171">
        <f>SUMIF(ORÇAMENTO!$B$6:$B$654,'CURVA ABC'!B467,ORÇAMENTO!$M$6:$M$654)</f>
        <v>47.011000000000003</v>
      </c>
      <c r="S467" s="171" t="b">
        <f t="shared" si="60"/>
        <v>1</v>
      </c>
      <c r="T467" s="171"/>
      <c r="U467" s="29"/>
      <c r="AX467" s="24"/>
    </row>
    <row r="468" spans="1:50" ht="40.5" customHeight="1">
      <c r="A468" s="254" t="s">
        <v>28</v>
      </c>
      <c r="B468" s="456" t="s">
        <v>335</v>
      </c>
      <c r="C468" s="461" t="s">
        <v>837</v>
      </c>
      <c r="D468" s="872" t="s">
        <v>807</v>
      </c>
      <c r="E468" s="15"/>
      <c r="F468" s="906" t="s">
        <v>126</v>
      </c>
      <c r="G468" s="907">
        <v>7</v>
      </c>
      <c r="H468" s="27">
        <v>5.17</v>
      </c>
      <c r="I468" s="27">
        <v>1.4616</v>
      </c>
      <c r="J468" s="27">
        <v>6.6315999999999997</v>
      </c>
      <c r="K468" s="1091">
        <f t="shared" si="61"/>
        <v>46.421199999999999</v>
      </c>
      <c r="L468" s="184">
        <f t="shared" si="62"/>
        <v>1.087670460565654E-5</v>
      </c>
      <c r="M468" s="184">
        <f t="shared" si="65"/>
        <v>0.99984282830069005</v>
      </c>
      <c r="N468" s="1009" t="str">
        <f t="shared" si="63"/>
        <v>C</v>
      </c>
      <c r="O468" s="1011" t="str">
        <f t="shared" si="57"/>
        <v>-</v>
      </c>
      <c r="P468" s="1011">
        <f t="shared" si="59"/>
        <v>0.99984282830069005</v>
      </c>
      <c r="Q468" s="171">
        <f t="shared" si="64"/>
        <v>1</v>
      </c>
      <c r="R468" s="171">
        <f>SUMIF(ORÇAMENTO!$B$6:$B$654,'CURVA ABC'!B468,ORÇAMENTO!$M$6:$M$654)</f>
        <v>46.421199999999999</v>
      </c>
      <c r="S468" s="171" t="b">
        <f t="shared" si="60"/>
        <v>1</v>
      </c>
      <c r="T468" s="171"/>
      <c r="U468" s="29"/>
      <c r="AX468" s="24"/>
    </row>
    <row r="469" spans="1:50" ht="40.5" customHeight="1">
      <c r="A469" s="254" t="s">
        <v>28</v>
      </c>
      <c r="B469" s="1085" t="s">
        <v>1975</v>
      </c>
      <c r="C469" s="461" t="s">
        <v>837</v>
      </c>
      <c r="D469" s="872" t="s">
        <v>1970</v>
      </c>
      <c r="E469" s="15"/>
      <c r="F469" s="906" t="s">
        <v>126</v>
      </c>
      <c r="G469" s="907">
        <v>18</v>
      </c>
      <c r="H469" s="27">
        <v>1.89</v>
      </c>
      <c r="I469" s="27">
        <v>0.5343</v>
      </c>
      <c r="J469" s="27">
        <v>2.4243000000000001</v>
      </c>
      <c r="K469" s="1091">
        <f t="shared" si="61"/>
        <v>43.6374</v>
      </c>
      <c r="L469" s="184">
        <f t="shared" si="62"/>
        <v>1.0224447225812274E-5</v>
      </c>
      <c r="M469" s="184">
        <f t="shared" si="65"/>
        <v>0.9998530527479158</v>
      </c>
      <c r="N469" s="1009" t="str">
        <f t="shared" si="63"/>
        <v>C</v>
      </c>
      <c r="O469" s="1011" t="str">
        <f t="shared" ref="O469:O496" si="66">IF(M469&lt;=50%,"-",IF(M469&lt;=80%,M469,IF(M469&lt;=100%,"-"," ")))</f>
        <v>-</v>
      </c>
      <c r="P469" s="1011">
        <f t="shared" ref="P469:P496" si="67">IF(M469&lt;=50%,"-",IF(M469&lt;=80%,"-",IF(M469&lt;=100%,M469," ")))</f>
        <v>0.9998530527479158</v>
      </c>
      <c r="Q469" s="171">
        <f t="shared" si="64"/>
        <v>1</v>
      </c>
      <c r="R469" s="171">
        <f>SUMIF(ORÇAMENTO!$B$6:$B$654,'CURVA ABC'!B469,ORÇAMENTO!$M$6:$M$654)</f>
        <v>43.6374</v>
      </c>
      <c r="S469" s="171" t="b">
        <f t="shared" si="60"/>
        <v>1</v>
      </c>
      <c r="T469" s="171"/>
      <c r="U469" s="29"/>
      <c r="AX469" s="24"/>
    </row>
    <row r="470" spans="1:50" ht="40.5" customHeight="1">
      <c r="A470" s="254" t="s">
        <v>28</v>
      </c>
      <c r="B470" s="456">
        <v>89623</v>
      </c>
      <c r="C470" s="461" t="s">
        <v>131</v>
      </c>
      <c r="D470" s="872" t="s">
        <v>1193</v>
      </c>
      <c r="E470" s="15"/>
      <c r="F470" s="906" t="s">
        <v>54</v>
      </c>
      <c r="G470" s="907">
        <v>3</v>
      </c>
      <c r="H470" s="27">
        <v>11.33</v>
      </c>
      <c r="I470" s="27">
        <v>3.2029999999999998</v>
      </c>
      <c r="J470" s="27">
        <v>14.532999999999999</v>
      </c>
      <c r="K470" s="1091">
        <f t="shared" si="61"/>
        <v>43.598999999999997</v>
      </c>
      <c r="L470" s="184">
        <f t="shared" si="62"/>
        <v>1.0215449925939429E-5</v>
      </c>
      <c r="M470" s="184">
        <f t="shared" si="65"/>
        <v>0.99986326819784177</v>
      </c>
      <c r="N470" s="1009" t="str">
        <f t="shared" si="63"/>
        <v>C</v>
      </c>
      <c r="O470" s="1011" t="str">
        <f t="shared" si="66"/>
        <v>-</v>
      </c>
      <c r="P470" s="1011">
        <f t="shared" si="67"/>
        <v>0.99986326819784177</v>
      </c>
      <c r="Q470" s="171">
        <f t="shared" si="64"/>
        <v>1</v>
      </c>
      <c r="R470" s="171">
        <f>SUMIF(ORÇAMENTO!$B$6:$B$654,'CURVA ABC'!B470,ORÇAMENTO!$M$6:$M$654)</f>
        <v>43.598999999999997</v>
      </c>
      <c r="S470" s="171" t="b">
        <f t="shared" si="60"/>
        <v>1</v>
      </c>
      <c r="T470" s="171"/>
      <c r="U470" s="29"/>
      <c r="AX470" s="24"/>
    </row>
    <row r="471" spans="1:50" ht="40.5" customHeight="1">
      <c r="A471" s="254" t="s">
        <v>28</v>
      </c>
      <c r="B471" s="456" t="s">
        <v>1767</v>
      </c>
      <c r="C471" s="461" t="s">
        <v>837</v>
      </c>
      <c r="D471" s="872" t="s">
        <v>1769</v>
      </c>
      <c r="E471" s="15"/>
      <c r="F471" s="906" t="s">
        <v>126</v>
      </c>
      <c r="G471" s="907">
        <v>9</v>
      </c>
      <c r="H471" s="27">
        <v>3.75</v>
      </c>
      <c r="I471" s="27">
        <v>1.0601</v>
      </c>
      <c r="J471" s="27">
        <v>4.8101000000000003</v>
      </c>
      <c r="K471" s="1091">
        <f t="shared" si="61"/>
        <v>43.290900000000001</v>
      </c>
      <c r="L471" s="184">
        <f t="shared" si="62"/>
        <v>1.0143260652740918E-5</v>
      </c>
      <c r="M471" s="184">
        <f t="shared" si="65"/>
        <v>0.99987341145849451</v>
      </c>
      <c r="N471" s="1009" t="str">
        <f t="shared" si="63"/>
        <v>C</v>
      </c>
      <c r="O471" s="1011" t="str">
        <f t="shared" si="66"/>
        <v>-</v>
      </c>
      <c r="P471" s="1011">
        <f t="shared" si="67"/>
        <v>0.99987341145849451</v>
      </c>
      <c r="Q471" s="171">
        <f t="shared" si="64"/>
        <v>1</v>
      </c>
      <c r="R471" s="171">
        <f>SUMIF(ORÇAMENTO!$B$6:$B$654,'CURVA ABC'!B471,ORÇAMENTO!$M$6:$M$654)</f>
        <v>43.290900000000001</v>
      </c>
      <c r="S471" s="171" t="b">
        <f t="shared" si="60"/>
        <v>1</v>
      </c>
      <c r="T471" s="171"/>
      <c r="U471" s="29"/>
      <c r="AX471" s="24"/>
    </row>
    <row r="472" spans="1:50" ht="40.5" customHeight="1">
      <c r="A472" s="254" t="s">
        <v>28</v>
      </c>
      <c r="B472" s="456" t="s">
        <v>2107</v>
      </c>
      <c r="C472" s="461" t="s">
        <v>837</v>
      </c>
      <c r="D472" s="872" t="s">
        <v>2105</v>
      </c>
      <c r="E472" s="15"/>
      <c r="F472" s="906" t="s">
        <v>126</v>
      </c>
      <c r="G472" s="907">
        <v>3</v>
      </c>
      <c r="H472" s="27">
        <v>11.02</v>
      </c>
      <c r="I472" s="27">
        <v>3.1154000000000002</v>
      </c>
      <c r="J472" s="27">
        <v>14.135400000000001</v>
      </c>
      <c r="K472" s="1091">
        <f t="shared" si="61"/>
        <v>42.406199999999998</v>
      </c>
      <c r="L472" s="184">
        <f t="shared" si="62"/>
        <v>9.9359712986392499E-6</v>
      </c>
      <c r="M472" s="184">
        <f t="shared" si="65"/>
        <v>0.99988334742979312</v>
      </c>
      <c r="N472" s="1009" t="str">
        <f t="shared" si="63"/>
        <v>C</v>
      </c>
      <c r="O472" s="1011" t="str">
        <f t="shared" si="66"/>
        <v>-</v>
      </c>
      <c r="P472" s="1011">
        <f t="shared" si="67"/>
        <v>0.99988334742979312</v>
      </c>
      <c r="Q472" s="171">
        <f t="shared" si="64"/>
        <v>1</v>
      </c>
      <c r="R472" s="171">
        <f>SUMIF(ORÇAMENTO!$B$6:$B$654,'CURVA ABC'!B472,ORÇAMENTO!$M$6:$M$654)</f>
        <v>42.406199999999998</v>
      </c>
      <c r="S472" s="171" t="b">
        <f t="shared" si="60"/>
        <v>1</v>
      </c>
      <c r="T472" s="171"/>
      <c r="U472" s="29"/>
      <c r="AX472" s="24"/>
    </row>
    <row r="473" spans="1:50" ht="40.5" customHeight="1">
      <c r="A473" s="254" t="s">
        <v>28</v>
      </c>
      <c r="B473" s="456" t="s">
        <v>273</v>
      </c>
      <c r="C473" s="461" t="s">
        <v>837</v>
      </c>
      <c r="D473" s="872" t="s">
        <v>1366</v>
      </c>
      <c r="E473" s="15"/>
      <c r="F473" s="906" t="s">
        <v>126</v>
      </c>
      <c r="G473" s="907">
        <v>3</v>
      </c>
      <c r="H473" s="27">
        <v>10.97</v>
      </c>
      <c r="I473" s="27">
        <v>3.1012</v>
      </c>
      <c r="J473" s="27">
        <v>14.071199999999999</v>
      </c>
      <c r="K473" s="1091">
        <f t="shared" si="61"/>
        <v>42.2136</v>
      </c>
      <c r="L473" s="184">
        <f t="shared" si="62"/>
        <v>9.8908442164645236E-6</v>
      </c>
      <c r="M473" s="184">
        <f t="shared" si="65"/>
        <v>0.99989323827400955</v>
      </c>
      <c r="N473" s="1009" t="str">
        <f t="shared" si="63"/>
        <v>C</v>
      </c>
      <c r="O473" s="1011" t="str">
        <f t="shared" si="66"/>
        <v>-</v>
      </c>
      <c r="P473" s="1011">
        <f t="shared" si="67"/>
        <v>0.99989323827400955</v>
      </c>
      <c r="Q473" s="171">
        <f t="shared" si="64"/>
        <v>1</v>
      </c>
      <c r="R473" s="171">
        <f>SUMIF(ORÇAMENTO!$B$6:$B$654,'CURVA ABC'!B473,ORÇAMENTO!$M$6:$M$654)</f>
        <v>42.2136</v>
      </c>
      <c r="S473" s="171" t="b">
        <f t="shared" si="60"/>
        <v>1</v>
      </c>
      <c r="T473" s="171"/>
      <c r="U473" s="29"/>
      <c r="AX473" s="24"/>
    </row>
    <row r="474" spans="1:50" ht="40.5" customHeight="1">
      <c r="A474" s="255" t="s">
        <v>37</v>
      </c>
      <c r="B474" s="197" t="s">
        <v>201</v>
      </c>
      <c r="C474" s="461" t="s">
        <v>837</v>
      </c>
      <c r="D474" s="872" t="s">
        <v>1003</v>
      </c>
      <c r="E474" s="15"/>
      <c r="F474" s="906" t="s">
        <v>126</v>
      </c>
      <c r="G474" s="907">
        <v>2</v>
      </c>
      <c r="H474" s="27">
        <v>14.77</v>
      </c>
      <c r="I474" s="27">
        <v>4.1755000000000004</v>
      </c>
      <c r="J474" s="27">
        <v>18.945499999999999</v>
      </c>
      <c r="K474" s="1091">
        <f t="shared" si="61"/>
        <v>37.890999999999998</v>
      </c>
      <c r="L474" s="184">
        <f t="shared" si="62"/>
        <v>8.8780387885908157E-6</v>
      </c>
      <c r="M474" s="184">
        <f t="shared" si="65"/>
        <v>0.99990211631279813</v>
      </c>
      <c r="N474" s="1009" t="str">
        <f t="shared" si="63"/>
        <v>C</v>
      </c>
      <c r="O474" s="1011" t="str">
        <f t="shared" si="66"/>
        <v>-</v>
      </c>
      <c r="P474" s="1011">
        <f t="shared" si="67"/>
        <v>0.99990211631279813</v>
      </c>
      <c r="Q474" s="171">
        <f t="shared" si="64"/>
        <v>1</v>
      </c>
      <c r="R474" s="171">
        <f>SUMIF(ORÇAMENTO!$B$6:$B$654,'CURVA ABC'!B474,ORÇAMENTO!$M$6:$M$654)</f>
        <v>37.890999999999998</v>
      </c>
      <c r="S474" s="171" t="b">
        <f t="shared" si="60"/>
        <v>1</v>
      </c>
      <c r="T474" s="171"/>
      <c r="U474" s="29"/>
      <c r="AX474" s="24"/>
    </row>
    <row r="475" spans="1:50" ht="40.5" customHeight="1">
      <c r="A475" s="254" t="s">
        <v>28</v>
      </c>
      <c r="B475" s="456">
        <v>89625</v>
      </c>
      <c r="C475" s="461" t="s">
        <v>131</v>
      </c>
      <c r="D475" s="872" t="s">
        <v>1194</v>
      </c>
      <c r="E475" s="15"/>
      <c r="F475" s="906" t="s">
        <v>54</v>
      </c>
      <c r="G475" s="907">
        <v>2</v>
      </c>
      <c r="H475" s="27">
        <v>13.54</v>
      </c>
      <c r="I475" s="27">
        <v>3.8277999999999999</v>
      </c>
      <c r="J475" s="27">
        <v>17.367799999999999</v>
      </c>
      <c r="K475" s="1091">
        <f t="shared" si="61"/>
        <v>34.735599999999998</v>
      </c>
      <c r="L475" s="184">
        <f t="shared" si="62"/>
        <v>8.1387137881020591E-6</v>
      </c>
      <c r="M475" s="184">
        <f t="shared" si="65"/>
        <v>0.99991025502658626</v>
      </c>
      <c r="N475" s="1009" t="str">
        <f t="shared" si="63"/>
        <v>C</v>
      </c>
      <c r="O475" s="1011" t="str">
        <f t="shared" si="66"/>
        <v>-</v>
      </c>
      <c r="P475" s="1011">
        <f t="shared" si="67"/>
        <v>0.99991025502658626</v>
      </c>
      <c r="Q475" s="171">
        <f t="shared" si="64"/>
        <v>1</v>
      </c>
      <c r="R475" s="171">
        <f>SUMIF(ORÇAMENTO!$B$6:$B$654,'CURVA ABC'!B475,ORÇAMENTO!$M$6:$M$654)</f>
        <v>34.735599999999998</v>
      </c>
      <c r="S475" s="171" t="b">
        <f t="shared" si="60"/>
        <v>1</v>
      </c>
      <c r="T475" s="171"/>
      <c r="U475" s="29"/>
      <c r="AX475" s="24"/>
    </row>
    <row r="476" spans="1:50" ht="40.5" customHeight="1">
      <c r="A476" s="254" t="s">
        <v>28</v>
      </c>
      <c r="B476" s="456">
        <v>89796</v>
      </c>
      <c r="C476" s="461" t="s">
        <v>131</v>
      </c>
      <c r="D476" s="872" t="s">
        <v>1203</v>
      </c>
      <c r="E476" s="15"/>
      <c r="F476" s="906" t="s">
        <v>54</v>
      </c>
      <c r="G476" s="907">
        <v>1</v>
      </c>
      <c r="H476" s="27">
        <v>25.53</v>
      </c>
      <c r="I476" s="27">
        <v>7.2172999999999998</v>
      </c>
      <c r="J476" s="27">
        <v>32.747300000000003</v>
      </c>
      <c r="K476" s="1091">
        <f t="shared" si="61"/>
        <v>32.747300000000003</v>
      </c>
      <c r="L476" s="184">
        <f t="shared" si="62"/>
        <v>7.6728457845298357E-6</v>
      </c>
      <c r="M476" s="184">
        <f t="shared" si="65"/>
        <v>0.99991792787237077</v>
      </c>
      <c r="N476" s="1009" t="str">
        <f t="shared" si="63"/>
        <v>C</v>
      </c>
      <c r="O476" s="1011" t="str">
        <f t="shared" si="66"/>
        <v>-</v>
      </c>
      <c r="P476" s="1011">
        <f t="shared" si="67"/>
        <v>0.99991792787237077</v>
      </c>
      <c r="Q476" s="171">
        <f t="shared" si="64"/>
        <v>1</v>
      </c>
      <c r="R476" s="171">
        <f>SUMIF(ORÇAMENTO!$B$6:$B$654,'CURVA ABC'!B476,ORÇAMENTO!$M$6:$M$654)</f>
        <v>32.747300000000003</v>
      </c>
      <c r="S476" s="171" t="b">
        <f t="shared" si="60"/>
        <v>1</v>
      </c>
      <c r="T476" s="171"/>
      <c r="U476" s="29"/>
      <c r="AX476" s="24"/>
    </row>
    <row r="477" spans="1:50" ht="40.5" customHeight="1">
      <c r="A477" s="254" t="s">
        <v>28</v>
      </c>
      <c r="B477" s="456" t="s">
        <v>314</v>
      </c>
      <c r="C477" s="461" t="s">
        <v>837</v>
      </c>
      <c r="D477" s="872" t="s">
        <v>1372</v>
      </c>
      <c r="E477" s="15"/>
      <c r="F477" s="906" t="s">
        <v>126</v>
      </c>
      <c r="G477" s="907">
        <v>3</v>
      </c>
      <c r="H477" s="27">
        <v>8.0399999999999991</v>
      </c>
      <c r="I477" s="27">
        <v>2.2728999999999999</v>
      </c>
      <c r="J477" s="27">
        <v>10.312900000000001</v>
      </c>
      <c r="K477" s="1091">
        <f t="shared" si="61"/>
        <v>30.938700000000001</v>
      </c>
      <c r="L477" s="184">
        <f t="shared" si="62"/>
        <v>7.2490823327063065E-6</v>
      </c>
      <c r="M477" s="184">
        <f t="shared" si="65"/>
        <v>0.99992517695470351</v>
      </c>
      <c r="N477" s="1009" t="str">
        <f t="shared" si="63"/>
        <v>C</v>
      </c>
      <c r="O477" s="1011" t="str">
        <f t="shared" si="66"/>
        <v>-</v>
      </c>
      <c r="P477" s="1011">
        <f t="shared" si="67"/>
        <v>0.99992517695470351</v>
      </c>
      <c r="Q477" s="171">
        <f t="shared" si="64"/>
        <v>1</v>
      </c>
      <c r="R477" s="171">
        <f>SUMIF(ORÇAMENTO!$B$6:$B$654,'CURVA ABC'!B477,ORÇAMENTO!$M$6:$M$654)</f>
        <v>30.938700000000001</v>
      </c>
      <c r="S477" s="171" t="b">
        <f t="shared" si="60"/>
        <v>1</v>
      </c>
      <c r="T477" s="171"/>
      <c r="U477" s="29"/>
      <c r="AX477" s="24"/>
    </row>
    <row r="478" spans="1:50" ht="40.5" customHeight="1">
      <c r="A478" s="254" t="s">
        <v>28</v>
      </c>
      <c r="B478" s="456" t="s">
        <v>2113</v>
      </c>
      <c r="C478" s="461" t="s">
        <v>837</v>
      </c>
      <c r="D478" s="872" t="s">
        <v>801</v>
      </c>
      <c r="E478" s="15"/>
      <c r="F478" s="906" t="s">
        <v>126</v>
      </c>
      <c r="G478" s="907">
        <v>8</v>
      </c>
      <c r="H478" s="27">
        <v>3.01</v>
      </c>
      <c r="I478" s="27">
        <v>0.85089999999999999</v>
      </c>
      <c r="J478" s="27">
        <v>3.8609</v>
      </c>
      <c r="K478" s="1091">
        <f t="shared" si="61"/>
        <v>30.8872</v>
      </c>
      <c r="L478" s="184">
        <f t="shared" si="62"/>
        <v>7.2370156414705927E-6</v>
      </c>
      <c r="M478" s="184">
        <f t="shared" si="65"/>
        <v>0.99993241397034494</v>
      </c>
      <c r="N478" s="1009" t="str">
        <f t="shared" si="63"/>
        <v>C</v>
      </c>
      <c r="O478" s="1011" t="str">
        <f t="shared" si="66"/>
        <v>-</v>
      </c>
      <c r="P478" s="1011">
        <f t="shared" si="67"/>
        <v>0.99993241397034494</v>
      </c>
      <c r="Q478" s="171">
        <f t="shared" si="64"/>
        <v>1</v>
      </c>
      <c r="R478" s="171">
        <f>SUMIF(ORÇAMENTO!$B$6:$B$654,'CURVA ABC'!B478,ORÇAMENTO!$M$6:$M$654)</f>
        <v>30.8872</v>
      </c>
      <c r="S478" s="171" t="b">
        <f t="shared" si="60"/>
        <v>1</v>
      </c>
      <c r="T478" s="171"/>
      <c r="U478" s="29"/>
      <c r="AX478" s="24"/>
    </row>
    <row r="479" spans="1:50" ht="40.5" customHeight="1">
      <c r="A479" s="254" t="s">
        <v>28</v>
      </c>
      <c r="B479" s="456" t="s">
        <v>1165</v>
      </c>
      <c r="C479" s="461" t="s">
        <v>131</v>
      </c>
      <c r="D479" s="872" t="s">
        <v>1166</v>
      </c>
      <c r="E479" s="15"/>
      <c r="F479" s="906" t="s">
        <v>54</v>
      </c>
      <c r="G479" s="907">
        <v>3</v>
      </c>
      <c r="H479" s="27">
        <v>7.09</v>
      </c>
      <c r="I479" s="27">
        <v>2.0043000000000002</v>
      </c>
      <c r="J479" s="27">
        <v>9.0943000000000005</v>
      </c>
      <c r="K479" s="1091">
        <f t="shared" si="61"/>
        <v>27.282900000000001</v>
      </c>
      <c r="L479" s="184">
        <f t="shared" si="62"/>
        <v>6.3925112682495681E-6</v>
      </c>
      <c r="M479" s="184">
        <f t="shared" si="65"/>
        <v>0.99993880648161315</v>
      </c>
      <c r="N479" s="1009" t="str">
        <f t="shared" si="63"/>
        <v>C</v>
      </c>
      <c r="O479" s="1011" t="str">
        <f t="shared" si="66"/>
        <v>-</v>
      </c>
      <c r="P479" s="1011">
        <f t="shared" si="67"/>
        <v>0.99993880648161315</v>
      </c>
      <c r="Q479" s="171">
        <f t="shared" si="64"/>
        <v>1</v>
      </c>
      <c r="R479" s="171">
        <f>SUMIF(ORÇAMENTO!$B$6:$B$654,'CURVA ABC'!B479,ORÇAMENTO!$M$6:$M$654)</f>
        <v>27.282900000000001</v>
      </c>
      <c r="S479" s="171" t="b">
        <f t="shared" si="60"/>
        <v>1</v>
      </c>
      <c r="T479" s="171"/>
      <c r="U479" s="29"/>
      <c r="AX479" s="24"/>
    </row>
    <row r="480" spans="1:50" ht="40.5" customHeight="1">
      <c r="A480" s="254" t="s">
        <v>28</v>
      </c>
      <c r="B480" s="456">
        <v>89368</v>
      </c>
      <c r="C480" s="461" t="s">
        <v>131</v>
      </c>
      <c r="D480" s="872" t="s">
        <v>1181</v>
      </c>
      <c r="E480" s="15"/>
      <c r="F480" s="906" t="s">
        <v>54</v>
      </c>
      <c r="G480" s="907">
        <v>2</v>
      </c>
      <c r="H480" s="27">
        <v>9.6199999999999992</v>
      </c>
      <c r="I480" s="27">
        <v>2.7195999999999998</v>
      </c>
      <c r="J480" s="27">
        <v>12.339600000000001</v>
      </c>
      <c r="K480" s="1091">
        <f t="shared" si="61"/>
        <v>24.679200000000002</v>
      </c>
      <c r="L480" s="184">
        <f t="shared" si="62"/>
        <v>5.7824521620276709E-6</v>
      </c>
      <c r="M480" s="184">
        <f t="shared" si="65"/>
        <v>0.99994458893377514</v>
      </c>
      <c r="N480" s="1009" t="str">
        <f t="shared" si="63"/>
        <v>C</v>
      </c>
      <c r="O480" s="1011" t="str">
        <f t="shared" si="66"/>
        <v>-</v>
      </c>
      <c r="P480" s="1011">
        <f t="shared" si="67"/>
        <v>0.99994458893377514</v>
      </c>
      <c r="Q480" s="171">
        <f t="shared" si="64"/>
        <v>1</v>
      </c>
      <c r="R480" s="171">
        <f>SUMIF(ORÇAMENTO!$B$6:$B$654,'CURVA ABC'!B480,ORÇAMENTO!$M$6:$M$654)</f>
        <v>24.679200000000002</v>
      </c>
      <c r="S480" s="171" t="b">
        <f t="shared" si="60"/>
        <v>1</v>
      </c>
      <c r="T480" s="171"/>
      <c r="U480" s="29"/>
      <c r="AX480" s="24"/>
    </row>
    <row r="481" spans="1:50" ht="40.5" customHeight="1">
      <c r="A481" s="254" t="s">
        <v>28</v>
      </c>
      <c r="B481" s="456" t="s">
        <v>1122</v>
      </c>
      <c r="C481" s="461" t="s">
        <v>131</v>
      </c>
      <c r="D481" s="872" t="s">
        <v>1123</v>
      </c>
      <c r="E481" s="15"/>
      <c r="F481" s="906" t="s">
        <v>54</v>
      </c>
      <c r="G481" s="907">
        <v>1</v>
      </c>
      <c r="H481" s="27">
        <v>18.73</v>
      </c>
      <c r="I481" s="27">
        <v>5.2949999999999999</v>
      </c>
      <c r="J481" s="27">
        <v>24.024999999999999</v>
      </c>
      <c r="K481" s="1091">
        <f t="shared" si="61"/>
        <v>24.024999999999999</v>
      </c>
      <c r="L481" s="184">
        <f t="shared" si="62"/>
        <v>5.6291700376314782E-6</v>
      </c>
      <c r="M481" s="184">
        <f t="shared" si="65"/>
        <v>0.99995021810381279</v>
      </c>
      <c r="N481" s="1009" t="str">
        <f t="shared" si="63"/>
        <v>C</v>
      </c>
      <c r="O481" s="1011" t="str">
        <f t="shared" si="66"/>
        <v>-</v>
      </c>
      <c r="P481" s="1011">
        <f t="shared" si="67"/>
        <v>0.99995021810381279</v>
      </c>
      <c r="Q481" s="171">
        <f t="shared" si="64"/>
        <v>1</v>
      </c>
      <c r="R481" s="171">
        <f>SUMIF(ORÇAMENTO!$B$6:$B$654,'CURVA ABC'!B481,ORÇAMENTO!$M$6:$M$654)</f>
        <v>24.024999999999999</v>
      </c>
      <c r="S481" s="171" t="b">
        <f t="shared" si="60"/>
        <v>1</v>
      </c>
      <c r="T481" s="171"/>
      <c r="U481" s="29"/>
      <c r="AX481" s="24"/>
    </row>
    <row r="482" spans="1:50" ht="40.5" customHeight="1">
      <c r="A482" s="254" t="s">
        <v>28</v>
      </c>
      <c r="B482" s="456">
        <v>89626</v>
      </c>
      <c r="C482" s="461" t="s">
        <v>131</v>
      </c>
      <c r="D482" s="872" t="s">
        <v>1195</v>
      </c>
      <c r="E482" s="15"/>
      <c r="F482" s="906" t="s">
        <v>54</v>
      </c>
      <c r="G482" s="907">
        <v>1</v>
      </c>
      <c r="H482" s="27">
        <v>18.71</v>
      </c>
      <c r="I482" s="27">
        <v>5.2892999999999999</v>
      </c>
      <c r="J482" s="27">
        <v>23.999300000000002</v>
      </c>
      <c r="K482" s="1091">
        <f t="shared" si="61"/>
        <v>23.999300000000002</v>
      </c>
      <c r="L482" s="184">
        <f t="shared" si="62"/>
        <v>5.6231484072478312E-6</v>
      </c>
      <c r="M482" s="184">
        <f t="shared" si="65"/>
        <v>0.99995584125222003</v>
      </c>
      <c r="N482" s="1009" t="str">
        <f t="shared" si="63"/>
        <v>C</v>
      </c>
      <c r="O482" s="1011" t="str">
        <f t="shared" si="66"/>
        <v>-</v>
      </c>
      <c r="P482" s="1011">
        <f t="shared" si="67"/>
        <v>0.99995584125222003</v>
      </c>
      <c r="Q482" s="171">
        <f t="shared" si="64"/>
        <v>1</v>
      </c>
      <c r="R482" s="171">
        <f>SUMIF(ORÇAMENTO!$B$6:$B$654,'CURVA ABC'!B482,ORÇAMENTO!$M$6:$M$654)</f>
        <v>23.999300000000002</v>
      </c>
      <c r="S482" s="171" t="b">
        <f t="shared" si="60"/>
        <v>1</v>
      </c>
      <c r="T482" s="171"/>
      <c r="U482" s="29"/>
      <c r="AX482" s="24"/>
    </row>
    <row r="483" spans="1:50" ht="40.5" customHeight="1">
      <c r="A483" s="254" t="s">
        <v>28</v>
      </c>
      <c r="B483" s="456" t="s">
        <v>1774</v>
      </c>
      <c r="C483" s="461" t="s">
        <v>837</v>
      </c>
      <c r="D483" s="872" t="s">
        <v>1776</v>
      </c>
      <c r="E483" s="15"/>
      <c r="F483" s="906" t="s">
        <v>126</v>
      </c>
      <c r="G483" s="907">
        <v>1</v>
      </c>
      <c r="H483" s="27">
        <v>15.75</v>
      </c>
      <c r="I483" s="27">
        <v>4.4524999999999997</v>
      </c>
      <c r="J483" s="27">
        <v>20.202500000000001</v>
      </c>
      <c r="K483" s="1091">
        <f t="shared" si="61"/>
        <v>20.202500000000001</v>
      </c>
      <c r="L483" s="184">
        <f t="shared" si="62"/>
        <v>4.7335403823204968E-6</v>
      </c>
      <c r="M483" s="184">
        <f t="shared" si="65"/>
        <v>0.99996057479260236</v>
      </c>
      <c r="N483" s="1009" t="str">
        <f t="shared" si="63"/>
        <v>C</v>
      </c>
      <c r="O483" s="1011" t="str">
        <f t="shared" si="66"/>
        <v>-</v>
      </c>
      <c r="P483" s="1011">
        <f t="shared" si="67"/>
        <v>0.99996057479260236</v>
      </c>
      <c r="Q483" s="171">
        <f t="shared" si="64"/>
        <v>1</v>
      </c>
      <c r="R483" s="171">
        <f>SUMIF(ORÇAMENTO!$B$6:$B$654,'CURVA ABC'!B483,ORÇAMENTO!$M$6:$M$654)</f>
        <v>20.202500000000001</v>
      </c>
      <c r="S483" s="171" t="b">
        <f t="shared" si="60"/>
        <v>1</v>
      </c>
      <c r="T483" s="171"/>
      <c r="U483" s="29"/>
      <c r="AX483" s="24"/>
    </row>
    <row r="484" spans="1:50" ht="40.5" customHeight="1">
      <c r="A484" s="254" t="s">
        <v>28</v>
      </c>
      <c r="B484" s="456" t="s">
        <v>191</v>
      </c>
      <c r="C484" s="461" t="s">
        <v>837</v>
      </c>
      <c r="D484" s="872" t="s">
        <v>908</v>
      </c>
      <c r="E484" s="15"/>
      <c r="F484" s="906" t="s">
        <v>53</v>
      </c>
      <c r="G484" s="907">
        <v>5</v>
      </c>
      <c r="H484" s="27">
        <v>2.81</v>
      </c>
      <c r="I484" s="27">
        <v>0.7944</v>
      </c>
      <c r="J484" s="27">
        <v>3.6044</v>
      </c>
      <c r="K484" s="1091">
        <f t="shared" si="61"/>
        <v>18.021999999999998</v>
      </c>
      <c r="L484" s="184">
        <f t="shared" si="62"/>
        <v>4.2226390184472214E-6</v>
      </c>
      <c r="M484" s="184">
        <f t="shared" si="65"/>
        <v>0.99996479743162081</v>
      </c>
      <c r="N484" s="1009" t="str">
        <f t="shared" si="63"/>
        <v>C</v>
      </c>
      <c r="O484" s="1011" t="str">
        <f t="shared" si="66"/>
        <v>-</v>
      </c>
      <c r="P484" s="1011">
        <f t="shared" si="67"/>
        <v>0.99996479743162081</v>
      </c>
      <c r="Q484" s="171">
        <f t="shared" si="64"/>
        <v>1</v>
      </c>
      <c r="R484" s="171">
        <f>SUMIF(ORÇAMENTO!$B$6:$B$654,'CURVA ABC'!B484,ORÇAMENTO!$M$6:$M$654)</f>
        <v>18.021999999999998</v>
      </c>
      <c r="S484" s="171" t="b">
        <f t="shared" si="60"/>
        <v>1</v>
      </c>
      <c r="T484" s="171"/>
      <c r="U484" s="29"/>
      <c r="AX484" s="24"/>
    </row>
    <row r="485" spans="1:50" ht="40.5" customHeight="1">
      <c r="A485" s="254" t="s">
        <v>28</v>
      </c>
      <c r="B485" s="456" t="s">
        <v>166</v>
      </c>
      <c r="C485" s="461" t="s">
        <v>837</v>
      </c>
      <c r="D485" s="872" t="s">
        <v>1771</v>
      </c>
      <c r="E485" s="15"/>
      <c r="F485" s="906" t="s">
        <v>126</v>
      </c>
      <c r="G485" s="907">
        <v>1</v>
      </c>
      <c r="H485" s="27">
        <v>13.93</v>
      </c>
      <c r="I485" s="27">
        <v>3.9380000000000002</v>
      </c>
      <c r="J485" s="27">
        <v>17.867999999999999</v>
      </c>
      <c r="K485" s="1091">
        <f t="shared" si="61"/>
        <v>17.867999999999999</v>
      </c>
      <c r="L485" s="184">
        <f t="shared" si="62"/>
        <v>4.1865560970821742E-6</v>
      </c>
      <c r="M485" s="184">
        <f t="shared" si="65"/>
        <v>0.99996898398771794</v>
      </c>
      <c r="N485" s="1009" t="str">
        <f t="shared" si="63"/>
        <v>C</v>
      </c>
      <c r="O485" s="1011" t="str">
        <f t="shared" si="66"/>
        <v>-</v>
      </c>
      <c r="P485" s="1011">
        <f t="shared" si="67"/>
        <v>0.99996898398771794</v>
      </c>
      <c r="Q485" s="171">
        <f t="shared" si="64"/>
        <v>1</v>
      </c>
      <c r="R485" s="171">
        <f>SUMIF(ORÇAMENTO!$B$6:$B$654,'CURVA ABC'!B485,ORÇAMENTO!$M$6:$M$654)</f>
        <v>17.867999999999999</v>
      </c>
      <c r="S485" s="171" t="b">
        <f t="shared" si="60"/>
        <v>1</v>
      </c>
      <c r="T485" s="171"/>
      <c r="U485" s="29"/>
      <c r="AX485" s="24"/>
    </row>
    <row r="486" spans="1:50" ht="40.5" customHeight="1">
      <c r="A486" s="254" t="s">
        <v>28</v>
      </c>
      <c r="B486" s="456" t="s">
        <v>2123</v>
      </c>
      <c r="C486" s="461" t="s">
        <v>837</v>
      </c>
      <c r="D486" s="872" t="s">
        <v>2121</v>
      </c>
      <c r="E486" s="15"/>
      <c r="F486" s="906" t="s">
        <v>126</v>
      </c>
      <c r="G486" s="907">
        <v>1</v>
      </c>
      <c r="H486" s="27">
        <v>13.34</v>
      </c>
      <c r="I486" s="27">
        <v>3.7711999999999999</v>
      </c>
      <c r="J486" s="27">
        <v>17.1112</v>
      </c>
      <c r="K486" s="1091">
        <f t="shared" si="61"/>
        <v>17.1112</v>
      </c>
      <c r="L486" s="184">
        <f t="shared" si="62"/>
        <v>4.0092343120882308E-6</v>
      </c>
      <c r="M486" s="184">
        <f t="shared" si="65"/>
        <v>0.99997299322203004</v>
      </c>
      <c r="N486" s="1009" t="str">
        <f t="shared" si="63"/>
        <v>C</v>
      </c>
      <c r="O486" s="1011" t="str">
        <f t="shared" si="66"/>
        <v>-</v>
      </c>
      <c r="P486" s="1011">
        <f t="shared" si="67"/>
        <v>0.99997299322203004</v>
      </c>
      <c r="Q486" s="171">
        <f t="shared" si="64"/>
        <v>1</v>
      </c>
      <c r="R486" s="171">
        <f>SUMIF(ORÇAMENTO!$B$6:$B$654,'CURVA ABC'!B486,ORÇAMENTO!$M$6:$M$654)</f>
        <v>17.1112</v>
      </c>
      <c r="S486" s="171" t="b">
        <f t="shared" si="60"/>
        <v>1</v>
      </c>
      <c r="T486" s="171"/>
      <c r="U486" s="29"/>
      <c r="AX486" s="24"/>
    </row>
    <row r="487" spans="1:50" ht="40.5" customHeight="1">
      <c r="A487" s="254" t="s">
        <v>28</v>
      </c>
      <c r="B487" s="456" t="s">
        <v>330</v>
      </c>
      <c r="C487" s="461" t="s">
        <v>837</v>
      </c>
      <c r="D487" s="872" t="s">
        <v>1374</v>
      </c>
      <c r="E487" s="15"/>
      <c r="F487" s="906" t="s">
        <v>126</v>
      </c>
      <c r="G487" s="907">
        <v>1</v>
      </c>
      <c r="H487" s="27">
        <v>13.19</v>
      </c>
      <c r="I487" s="27">
        <v>3.7288000000000001</v>
      </c>
      <c r="J487" s="27">
        <v>16.918800000000001</v>
      </c>
      <c r="K487" s="1091">
        <f t="shared" si="61"/>
        <v>16.918800000000001</v>
      </c>
      <c r="L487" s="184">
        <f t="shared" si="62"/>
        <v>3.9641540908503417E-6</v>
      </c>
      <c r="M487" s="184">
        <f t="shared" si="65"/>
        <v>0.99997695737612091</v>
      </c>
      <c r="N487" s="1009" t="str">
        <f t="shared" si="63"/>
        <v>C</v>
      </c>
      <c r="O487" s="1011" t="str">
        <f t="shared" si="66"/>
        <v>-</v>
      </c>
      <c r="P487" s="1011">
        <f t="shared" si="67"/>
        <v>0.99997695737612091</v>
      </c>
      <c r="Q487" s="171">
        <f t="shared" si="64"/>
        <v>1</v>
      </c>
      <c r="R487" s="171">
        <f>SUMIF(ORÇAMENTO!$B$6:$B$654,'CURVA ABC'!B487,ORÇAMENTO!$M$6:$M$654)</f>
        <v>16.918800000000001</v>
      </c>
      <c r="S487" s="171" t="b">
        <f t="shared" si="60"/>
        <v>1</v>
      </c>
      <c r="T487" s="171"/>
      <c r="U487" s="29"/>
      <c r="AX487" s="24"/>
    </row>
    <row r="488" spans="1:50" ht="40.5" customHeight="1">
      <c r="A488" s="254" t="s">
        <v>28</v>
      </c>
      <c r="B488" s="456" t="s">
        <v>279</v>
      </c>
      <c r="C488" s="461" t="s">
        <v>837</v>
      </c>
      <c r="D488" s="872" t="s">
        <v>1370</v>
      </c>
      <c r="E488" s="15"/>
      <c r="F488" s="906" t="s">
        <v>126</v>
      </c>
      <c r="G488" s="907">
        <v>1</v>
      </c>
      <c r="H488" s="27">
        <v>13.12</v>
      </c>
      <c r="I488" s="27">
        <v>3.7090000000000001</v>
      </c>
      <c r="J488" s="27">
        <v>16.829000000000001</v>
      </c>
      <c r="K488" s="1091">
        <f t="shared" si="61"/>
        <v>16.829000000000001</v>
      </c>
      <c r="L488" s="184">
        <f t="shared" si="62"/>
        <v>3.9431135302102041E-6</v>
      </c>
      <c r="M488" s="184">
        <f t="shared" si="65"/>
        <v>0.99998090048965116</v>
      </c>
      <c r="N488" s="1009" t="str">
        <f t="shared" si="63"/>
        <v>C</v>
      </c>
      <c r="O488" s="1011" t="str">
        <f t="shared" si="66"/>
        <v>-</v>
      </c>
      <c r="P488" s="1011">
        <f t="shared" si="67"/>
        <v>0.99998090048965116</v>
      </c>
      <c r="Q488" s="171">
        <f t="shared" si="64"/>
        <v>1</v>
      </c>
      <c r="R488" s="171">
        <f>SUMIF(ORÇAMENTO!$B$6:$B$654,'CURVA ABC'!B488,ORÇAMENTO!$M$6:$M$654)</f>
        <v>16.829000000000001</v>
      </c>
      <c r="S488" s="171" t="b">
        <f t="shared" si="60"/>
        <v>1</v>
      </c>
      <c r="T488" s="171"/>
      <c r="U488" s="29"/>
      <c r="AX488" s="24"/>
    </row>
    <row r="489" spans="1:50" ht="40.5" customHeight="1">
      <c r="A489" s="254" t="s">
        <v>28</v>
      </c>
      <c r="B489" s="456" t="s">
        <v>280</v>
      </c>
      <c r="C489" s="461" t="s">
        <v>837</v>
      </c>
      <c r="D489" s="872" t="s">
        <v>1371</v>
      </c>
      <c r="E489" s="15"/>
      <c r="F489" s="906" t="s">
        <v>126</v>
      </c>
      <c r="G489" s="907">
        <v>2</v>
      </c>
      <c r="H489" s="27">
        <v>6.4</v>
      </c>
      <c r="I489" s="27">
        <v>1.8092999999999999</v>
      </c>
      <c r="J489" s="27">
        <v>8.2093000000000007</v>
      </c>
      <c r="K489" s="1091">
        <f t="shared" si="61"/>
        <v>16.418600000000001</v>
      </c>
      <c r="L489" s="184">
        <f t="shared" si="62"/>
        <v>3.8469548878191962E-6</v>
      </c>
      <c r="M489" s="184">
        <f t="shared" si="65"/>
        <v>0.99998474744453902</v>
      </c>
      <c r="N489" s="1009" t="str">
        <f t="shared" si="63"/>
        <v>C</v>
      </c>
      <c r="O489" s="1011" t="str">
        <f t="shared" si="66"/>
        <v>-</v>
      </c>
      <c r="P489" s="1011">
        <f t="shared" si="67"/>
        <v>0.99998474744453902</v>
      </c>
      <c r="Q489" s="171">
        <f t="shared" si="64"/>
        <v>1</v>
      </c>
      <c r="R489" s="171">
        <f>SUMIF(ORÇAMENTO!$B$6:$B$654,'CURVA ABC'!B489,ORÇAMENTO!$M$6:$M$654)</f>
        <v>16.418600000000001</v>
      </c>
      <c r="S489" s="171" t="b">
        <f t="shared" si="60"/>
        <v>1</v>
      </c>
      <c r="T489" s="171"/>
      <c r="U489" s="29"/>
      <c r="AX489" s="24"/>
    </row>
    <row r="490" spans="1:50" ht="40.5" customHeight="1">
      <c r="A490" s="254" t="s">
        <v>28</v>
      </c>
      <c r="B490" s="456" t="s">
        <v>2097</v>
      </c>
      <c r="C490" s="461" t="s">
        <v>837</v>
      </c>
      <c r="D490" s="872" t="s">
        <v>2095</v>
      </c>
      <c r="E490" s="15"/>
      <c r="F490" s="906" t="s">
        <v>126</v>
      </c>
      <c r="G490" s="907">
        <v>1</v>
      </c>
      <c r="H490" s="27">
        <v>11.77</v>
      </c>
      <c r="I490" s="27">
        <v>3.3273999999999999</v>
      </c>
      <c r="J490" s="27">
        <v>15.0974</v>
      </c>
      <c r="K490" s="1091">
        <f t="shared" si="61"/>
        <v>15.0974</v>
      </c>
      <c r="L490" s="184">
        <f t="shared" si="62"/>
        <v>3.5373915390691981E-6</v>
      </c>
      <c r="M490" s="184">
        <f t="shared" si="65"/>
        <v>0.99998828483607805</v>
      </c>
      <c r="N490" s="1009" t="str">
        <f t="shared" si="63"/>
        <v>C</v>
      </c>
      <c r="O490" s="1011" t="str">
        <f t="shared" si="66"/>
        <v>-</v>
      </c>
      <c r="P490" s="1011">
        <f t="shared" si="67"/>
        <v>0.99998828483607805</v>
      </c>
      <c r="Q490" s="171">
        <f t="shared" si="64"/>
        <v>1</v>
      </c>
      <c r="R490" s="171">
        <f>SUMIF(ORÇAMENTO!$B$6:$B$654,'CURVA ABC'!B490,ORÇAMENTO!$M$6:$M$654)</f>
        <v>15.0974</v>
      </c>
      <c r="S490" s="171" t="b">
        <f t="shared" si="60"/>
        <v>1</v>
      </c>
      <c r="T490" s="171"/>
      <c r="U490" s="29"/>
      <c r="AX490" s="24"/>
    </row>
    <row r="491" spans="1:50" ht="40.5" customHeight="1">
      <c r="A491" s="254" t="s">
        <v>28</v>
      </c>
      <c r="B491" s="456" t="s">
        <v>460</v>
      </c>
      <c r="C491" s="461" t="s">
        <v>837</v>
      </c>
      <c r="D491" s="872" t="s">
        <v>786</v>
      </c>
      <c r="E491" s="15"/>
      <c r="F491" s="906" t="s">
        <v>126</v>
      </c>
      <c r="G491" s="907">
        <v>3</v>
      </c>
      <c r="H491" s="27">
        <v>3.34</v>
      </c>
      <c r="I491" s="27">
        <v>0.94420000000000004</v>
      </c>
      <c r="J491" s="27">
        <v>4.2842000000000002</v>
      </c>
      <c r="K491" s="1091">
        <f t="shared" si="61"/>
        <v>12.852600000000001</v>
      </c>
      <c r="L491" s="184">
        <f t="shared" si="62"/>
        <v>3.0114243840025949E-6</v>
      </c>
      <c r="M491" s="184">
        <f t="shared" si="65"/>
        <v>0.99999129626046201</v>
      </c>
      <c r="N491" s="1009" t="str">
        <f t="shared" si="63"/>
        <v>C</v>
      </c>
      <c r="O491" s="1011" t="str">
        <f t="shared" si="66"/>
        <v>-</v>
      </c>
      <c r="P491" s="1011">
        <f t="shared" si="67"/>
        <v>0.99999129626046201</v>
      </c>
      <c r="Q491" s="171">
        <f t="shared" si="64"/>
        <v>1</v>
      </c>
      <c r="R491" s="171">
        <f>SUMIF(ORÇAMENTO!$B$6:$B$654,'CURVA ABC'!B491,ORÇAMENTO!$M$6:$M$654)</f>
        <v>12.852600000000001</v>
      </c>
      <c r="S491" s="171" t="b">
        <f t="shared" si="60"/>
        <v>1</v>
      </c>
      <c r="T491" s="171"/>
      <c r="U491" s="29"/>
      <c r="AX491" s="24"/>
    </row>
    <row r="492" spans="1:50" ht="40.5" customHeight="1">
      <c r="A492" s="254" t="s">
        <v>28</v>
      </c>
      <c r="B492" s="456">
        <v>89502</v>
      </c>
      <c r="C492" s="461" t="s">
        <v>131</v>
      </c>
      <c r="D492" s="872" t="s">
        <v>1189</v>
      </c>
      <c r="E492" s="15"/>
      <c r="F492" s="906" t="s">
        <v>54</v>
      </c>
      <c r="G492" s="907">
        <v>1</v>
      </c>
      <c r="H492" s="27">
        <v>9.89</v>
      </c>
      <c r="I492" s="27">
        <v>2.7959000000000001</v>
      </c>
      <c r="J492" s="27">
        <v>12.6859</v>
      </c>
      <c r="K492" s="1091">
        <f t="shared" si="61"/>
        <v>12.6859</v>
      </c>
      <c r="L492" s="184">
        <f t="shared" si="62"/>
        <v>2.9723657931483528E-6</v>
      </c>
      <c r="M492" s="184">
        <f t="shared" si="65"/>
        <v>0.99999426862625518</v>
      </c>
      <c r="N492" s="1009" t="str">
        <f t="shared" si="63"/>
        <v>C</v>
      </c>
      <c r="O492" s="1011" t="str">
        <f>IF(M492&lt;=50%,"-",IF(M492&lt;=80%,M492,IF(M492&lt;=100%,"-"," ")))</f>
        <v>-</v>
      </c>
      <c r="P492" s="1011">
        <f>IF(M492&lt;=50%,"-",IF(M492&lt;=80%,"-",IF(M492&lt;=100%,M492," ")))</f>
        <v>0.99999426862625518</v>
      </c>
      <c r="Q492" s="171">
        <f t="shared" si="64"/>
        <v>1</v>
      </c>
      <c r="R492" s="171">
        <f>SUMIF(ORÇAMENTO!$B$6:$B$654,'CURVA ABC'!B492,ORÇAMENTO!$M$6:$M$654)</f>
        <v>12.6859</v>
      </c>
      <c r="S492" s="171" t="b">
        <f t="shared" si="60"/>
        <v>1</v>
      </c>
      <c r="T492" s="171"/>
      <c r="U492" s="29"/>
      <c r="AX492" s="24"/>
    </row>
    <row r="493" spans="1:50" ht="40.5" customHeight="1">
      <c r="A493" s="254" t="s">
        <v>28</v>
      </c>
      <c r="B493" s="456" t="s">
        <v>267</v>
      </c>
      <c r="C493" s="461" t="s">
        <v>837</v>
      </c>
      <c r="D493" s="872" t="s">
        <v>939</v>
      </c>
      <c r="E493" s="15"/>
      <c r="F493" s="906" t="s">
        <v>126</v>
      </c>
      <c r="G493" s="907">
        <v>2</v>
      </c>
      <c r="H493" s="27">
        <v>4.33</v>
      </c>
      <c r="I493" s="27">
        <v>1.2241</v>
      </c>
      <c r="J493" s="27">
        <v>5.5541</v>
      </c>
      <c r="K493" s="1091">
        <f t="shared" si="61"/>
        <v>11.1082</v>
      </c>
      <c r="L493" s="184">
        <f t="shared" si="62"/>
        <v>2.6027032929039745E-6</v>
      </c>
      <c r="M493" s="184">
        <f t="shared" si="65"/>
        <v>0.99999687132954806</v>
      </c>
      <c r="N493" s="1009" t="str">
        <f t="shared" si="63"/>
        <v>C</v>
      </c>
      <c r="O493" s="1011" t="str">
        <f>IF(M493&lt;=50%,"-",IF(M493&lt;=80%,M493,IF(M493&lt;=100%,"-"," ")))</f>
        <v>-</v>
      </c>
      <c r="P493" s="1011">
        <f>IF(M493&lt;=50%,"-",IF(M493&lt;=80%,"-",IF(M493&lt;=100%,M493," ")))</f>
        <v>0.99999687132954806</v>
      </c>
      <c r="Q493" s="171">
        <f t="shared" si="64"/>
        <v>1</v>
      </c>
      <c r="R493" s="171">
        <f>SUMIF(ORÇAMENTO!$B$6:$B$654,'CURVA ABC'!B493,ORÇAMENTO!$M$6:$M$654)</f>
        <v>11.1082</v>
      </c>
      <c r="S493" s="171" t="b">
        <f t="shared" si="60"/>
        <v>1</v>
      </c>
      <c r="T493" s="171"/>
      <c r="U493" s="29"/>
      <c r="AX493" s="24"/>
    </row>
    <row r="494" spans="1:50" ht="40.5" customHeight="1">
      <c r="A494" s="254" t="s">
        <v>28</v>
      </c>
      <c r="B494" s="456" t="s">
        <v>1985</v>
      </c>
      <c r="C494" s="461" t="s">
        <v>837</v>
      </c>
      <c r="D494" s="872" t="s">
        <v>2063</v>
      </c>
      <c r="E494" s="15"/>
      <c r="F494" s="906" t="s">
        <v>126</v>
      </c>
      <c r="G494" s="907">
        <v>1</v>
      </c>
      <c r="H494" s="27">
        <v>6.07</v>
      </c>
      <c r="I494" s="27">
        <v>1.716</v>
      </c>
      <c r="J494" s="27">
        <v>7.7859999999999996</v>
      </c>
      <c r="K494" s="1091">
        <f t="shared" si="61"/>
        <v>7.7859999999999996</v>
      </c>
      <c r="L494" s="184">
        <f t="shared" si="62"/>
        <v>1.8242962710925572E-6</v>
      </c>
      <c r="M494" s="184">
        <f t="shared" si="65"/>
        <v>0.99999869562581911</v>
      </c>
      <c r="N494" s="1009" t="str">
        <f t="shared" si="63"/>
        <v>C</v>
      </c>
      <c r="O494" s="1011" t="str">
        <f>IF(M494&lt;=50%,"-",IF(M494&lt;=80%,M494,IF(M494&lt;=100%,"-"," ")))</f>
        <v>-</v>
      </c>
      <c r="P494" s="1011">
        <f>IF(M494&lt;=50%,"-",IF(M494&lt;=80%,"-",IF(M494&lt;=100%,M494," ")))</f>
        <v>0.99999869562581911</v>
      </c>
      <c r="Q494" s="171">
        <f t="shared" si="64"/>
        <v>1</v>
      </c>
      <c r="R494" s="171">
        <f>SUMIF(ORÇAMENTO!$B$6:$B$654,'CURVA ABC'!B494,ORÇAMENTO!$M$6:$M$654)</f>
        <v>7.7859999999999996</v>
      </c>
      <c r="S494" s="171" t="b">
        <f t="shared" si="60"/>
        <v>1</v>
      </c>
      <c r="T494" s="171"/>
      <c r="U494" s="29"/>
      <c r="AX494" s="24"/>
    </row>
    <row r="495" spans="1:50" ht="40.5" customHeight="1">
      <c r="A495" s="255" t="s">
        <v>42</v>
      </c>
      <c r="B495" s="456">
        <v>89485</v>
      </c>
      <c r="C495" s="461" t="s">
        <v>131</v>
      </c>
      <c r="D495" s="872" t="s">
        <v>1184</v>
      </c>
      <c r="E495" s="15"/>
      <c r="F495" s="906" t="s">
        <v>54</v>
      </c>
      <c r="G495" s="907">
        <v>1</v>
      </c>
      <c r="H495" s="27">
        <v>3.5</v>
      </c>
      <c r="I495" s="27">
        <v>0.98950000000000005</v>
      </c>
      <c r="J495" s="27">
        <v>4.4894999999999996</v>
      </c>
      <c r="K495" s="1091">
        <f t="shared" si="61"/>
        <v>4.4894999999999996</v>
      </c>
      <c r="L495" s="184">
        <f t="shared" si="62"/>
        <v>1.0519108796647875E-6</v>
      </c>
      <c r="M495" s="184">
        <f t="shared" si="65"/>
        <v>0.99999974753669874</v>
      </c>
      <c r="N495" s="1009" t="str">
        <f t="shared" si="63"/>
        <v>C</v>
      </c>
      <c r="O495" s="1011" t="str">
        <f t="shared" si="66"/>
        <v>-</v>
      </c>
      <c r="P495" s="1011">
        <f t="shared" si="67"/>
        <v>0.99999974753669874</v>
      </c>
      <c r="Q495" s="171">
        <f t="shared" si="64"/>
        <v>1</v>
      </c>
      <c r="R495" s="171">
        <f>SUMIF(ORÇAMENTO!$B$6:$B$654,'CURVA ABC'!B495,ORÇAMENTO!$M$6:$M$654)</f>
        <v>4.4894999999999996</v>
      </c>
      <c r="S495" s="171" t="b">
        <f t="shared" si="60"/>
        <v>1</v>
      </c>
      <c r="T495" s="171"/>
      <c r="U495" s="29"/>
      <c r="AX495" s="24"/>
    </row>
    <row r="496" spans="1:50" ht="40.5" customHeight="1">
      <c r="A496" s="254" t="s">
        <v>28</v>
      </c>
      <c r="B496" s="456">
        <v>408</v>
      </c>
      <c r="C496" s="461" t="s">
        <v>836</v>
      </c>
      <c r="D496" s="872" t="s">
        <v>774</v>
      </c>
      <c r="E496" s="15"/>
      <c r="F496" s="906" t="s">
        <v>2836</v>
      </c>
      <c r="G496" s="907">
        <v>1</v>
      </c>
      <c r="H496" s="27">
        <v>0.84</v>
      </c>
      <c r="I496" s="27">
        <v>0.23749999999999999</v>
      </c>
      <c r="J496" s="27">
        <v>1.0774999999999999</v>
      </c>
      <c r="K496" s="1091">
        <f t="shared" si="61"/>
        <v>1.0774999999999999</v>
      </c>
      <c r="L496" s="184">
        <f t="shared" si="62"/>
        <v>2.5246329721323278E-7</v>
      </c>
      <c r="M496" s="184">
        <f t="shared" si="65"/>
        <v>0.999999999999996</v>
      </c>
      <c r="N496" s="1009" t="str">
        <f t="shared" si="63"/>
        <v>C</v>
      </c>
      <c r="O496" s="1011" t="str">
        <f t="shared" si="66"/>
        <v>-</v>
      </c>
      <c r="P496" s="1011">
        <f t="shared" si="67"/>
        <v>0.999999999999996</v>
      </c>
      <c r="Q496" s="171">
        <f t="shared" si="64"/>
        <v>1</v>
      </c>
      <c r="R496" s="171">
        <f>SUMIF(ORÇAMENTO!$B$6:$B$654,'CURVA ABC'!B496,ORÇAMENTO!$M$6:$M$654)</f>
        <v>1.0774999999999999</v>
      </c>
      <c r="S496" s="171" t="b">
        <f t="shared" ref="S496" si="68">R496=K496</f>
        <v>1</v>
      </c>
      <c r="T496" s="171"/>
      <c r="U496" s="29"/>
      <c r="AX496" s="24"/>
    </row>
    <row r="497" spans="1:50" ht="21.75" customHeight="1">
      <c r="A497" s="256"/>
      <c r="B497" s="256"/>
      <c r="C497" s="454"/>
      <c r="D497" s="873" t="s">
        <v>20</v>
      </c>
      <c r="E497" s="810"/>
      <c r="F497" s="810"/>
      <c r="G497" s="810"/>
      <c r="H497" s="810"/>
      <c r="I497" s="810"/>
      <c r="J497" s="252" t="s">
        <v>213</v>
      </c>
      <c r="K497" s="37">
        <f>SUM(K6:K496)</f>
        <v>4267947.1111000096</v>
      </c>
      <c r="L497" s="1287">
        <f>M495</f>
        <v>0.99999974753669874</v>
      </c>
      <c r="M497" s="1288"/>
      <c r="N497" s="1116"/>
      <c r="O497" s="1003"/>
      <c r="P497" s="1003"/>
      <c r="Q497" s="171" t="str">
        <f>IF(B497&gt;0,COUNTIF($B$497:$B$1072,B497),"")</f>
        <v/>
      </c>
      <c r="R497" s="171">
        <f>SUMIF(ORÇAMENTO!$B$6:$B$654,'CURVA ABC'!B497,ORÇAMENTO!$I$6:$I$654)</f>
        <v>0</v>
      </c>
      <c r="S497" s="171"/>
      <c r="T497" s="171"/>
      <c r="V497" s="29"/>
      <c r="AX497" s="24"/>
    </row>
    <row r="498" spans="1:50" s="223" customFormat="1" ht="15.75" thickBot="1">
      <c r="A498" s="460"/>
      <c r="B498" s="460"/>
      <c r="C498" s="864"/>
      <c r="D498" s="874" t="s">
        <v>313</v>
      </c>
      <c r="E498" s="864"/>
      <c r="F498" s="864"/>
      <c r="G498" s="864"/>
      <c r="H498" s="864"/>
      <c r="I498" s="864"/>
      <c r="J498" s="864"/>
      <c r="K498" s="864"/>
      <c r="L498" s="864"/>
      <c r="M498" s="1130"/>
      <c r="N498" s="1131"/>
      <c r="O498" s="1004"/>
      <c r="P498" s="1004"/>
      <c r="Q498" s="4"/>
      <c r="R498" s="171">
        <f>SUMIF(ORÇAMENTO!$B$6:$B$654,'CURVA ABC'!B498,ORÇAMENTO!$I$6:$I$654)</f>
        <v>0</v>
      </c>
      <c r="S498" s="4"/>
      <c r="T498" s="4"/>
      <c r="W498" s="225" t="e">
        <f>COUNTIF(#REF!,B498)</f>
        <v>#REF!</v>
      </c>
      <c r="X498" s="224" t="str">
        <f>IF(D499="SINAPI","FORMULADO",IF(D499="sicro","FORMULADO",IF(D499="ORSE","SEM FÓRMULA",IF(D499="COMPOSIÇÃO","SEM FÓRMULA",IF(D499="","")))))</f>
        <v/>
      </c>
    </row>
    <row r="499" spans="1:50">
      <c r="B499" s="485"/>
      <c r="D499" s="1119"/>
      <c r="E499" s="1120"/>
      <c r="F499" s="1121"/>
      <c r="G499" s="1120"/>
      <c r="H499" s="1120"/>
      <c r="I499" s="1120"/>
      <c r="J499" s="1120"/>
      <c r="K499" s="1120"/>
      <c r="L499" s="1120"/>
      <c r="M499" s="1120"/>
      <c r="N499" s="1122"/>
      <c r="O499" s="877">
        <f>ORÇAMENTO!M655</f>
        <v>4267947.1112999991</v>
      </c>
      <c r="Q499" s="884"/>
      <c r="R499" s="171">
        <f>SUMIF(ORÇAMENTO!$B$6:$B$654,'CURVA ABC'!B499,ORÇAMENTO!$I$6:$I$654)</f>
        <v>0</v>
      </c>
      <c r="S499" s="38"/>
      <c r="T499" s="38"/>
      <c r="AX499" s="24"/>
    </row>
    <row r="500" spans="1:50" ht="22.5" customHeight="1">
      <c r="A500" s="455"/>
      <c r="B500" s="1183" t="s">
        <v>107</v>
      </c>
      <c r="C500" s="455"/>
      <c r="D500" s="1123"/>
      <c r="E500" s="878"/>
      <c r="F500" s="878"/>
      <c r="G500" s="878"/>
      <c r="H500" s="878"/>
      <c r="I500" s="878"/>
      <c r="J500" s="878"/>
      <c r="M500" s="41"/>
      <c r="N500" s="1132"/>
      <c r="O500" s="878" t="b">
        <f>K497=O499</f>
        <v>0</v>
      </c>
      <c r="P500" s="879"/>
      <c r="Q500" s="885">
        <f>O499-K497</f>
        <v>1.9998941570520401E-4</v>
      </c>
      <c r="R500" s="171">
        <f>SUMIF(ORÇAMENTO!$B$6:$B$654,'CURVA ABC'!B500,ORÇAMENTO!$I$6:$I$654)</f>
        <v>0</v>
      </c>
      <c r="AX500" s="24"/>
    </row>
    <row r="501" spans="1:50" ht="13.5">
      <c r="B501" s="485"/>
      <c r="D501" s="1125"/>
      <c r="M501" s="41"/>
      <c r="N501" s="1124"/>
      <c r="Q501" s="884"/>
      <c r="AX501" s="13"/>
    </row>
    <row r="502" spans="1:50" ht="30" customHeight="1">
      <c r="B502" s="485"/>
      <c r="D502" s="1125"/>
      <c r="M502" s="41"/>
      <c r="N502" s="1124"/>
      <c r="AX502" s="24"/>
    </row>
    <row r="503" spans="1:50" ht="30" customHeight="1">
      <c r="B503" s="485"/>
      <c r="D503" s="1125"/>
      <c r="M503" s="41"/>
      <c r="N503" s="1124"/>
      <c r="AX503" s="24"/>
    </row>
    <row r="504" spans="1:50" ht="30" customHeight="1">
      <c r="B504" s="485"/>
      <c r="D504" s="1125"/>
      <c r="M504" s="41"/>
      <c r="N504" s="1124"/>
      <c r="AX504" s="24"/>
    </row>
    <row r="505" spans="1:50" ht="30" customHeight="1">
      <c r="B505" s="485"/>
      <c r="D505" s="1125"/>
      <c r="M505" s="41"/>
      <c r="N505" s="1124"/>
      <c r="AX505" s="24"/>
    </row>
    <row r="506" spans="1:50" ht="30" customHeight="1">
      <c r="B506" s="485"/>
      <c r="D506" s="1125"/>
      <c r="M506" s="41"/>
      <c r="N506" s="1124"/>
      <c r="AX506" s="24"/>
    </row>
    <row r="507" spans="1:50" ht="30" customHeight="1">
      <c r="B507" s="485"/>
      <c r="D507" s="1125"/>
      <c r="M507" s="41"/>
      <c r="N507" s="1124"/>
      <c r="AX507" s="13"/>
    </row>
    <row r="508" spans="1:50">
      <c r="B508" s="485"/>
      <c r="D508" s="1125"/>
      <c r="M508" s="41"/>
      <c r="N508" s="1124"/>
      <c r="AX508" s="24"/>
    </row>
    <row r="509" spans="1:50">
      <c r="B509" s="485"/>
      <c r="D509" s="1125"/>
      <c r="M509" s="41"/>
      <c r="N509" s="1124"/>
      <c r="AX509" s="24"/>
    </row>
    <row r="510" spans="1:50">
      <c r="B510" s="485"/>
      <c r="D510" s="1125"/>
      <c r="M510" s="41"/>
      <c r="N510" s="1124"/>
      <c r="AX510" s="24"/>
    </row>
    <row r="511" spans="1:50">
      <c r="B511" s="485"/>
      <c r="D511" s="1125"/>
      <c r="M511" s="41"/>
      <c r="N511" s="1124"/>
      <c r="AX511" s="24"/>
    </row>
    <row r="512" spans="1:50">
      <c r="B512" s="485"/>
      <c r="D512" s="1125"/>
      <c r="M512" s="41"/>
      <c r="N512" s="1124"/>
      <c r="AX512" s="24"/>
    </row>
    <row r="513" spans="2:50">
      <c r="B513" s="485"/>
      <c r="D513" s="1125"/>
      <c r="M513" s="41"/>
      <c r="N513" s="1124"/>
      <c r="AX513" s="24"/>
    </row>
    <row r="514" spans="2:50">
      <c r="B514" s="485"/>
      <c r="D514" s="1125"/>
      <c r="M514" s="41"/>
      <c r="N514" s="1124"/>
      <c r="AX514" s="24"/>
    </row>
    <row r="515" spans="2:50" ht="13.5">
      <c r="B515" s="487"/>
      <c r="D515" s="1125"/>
      <c r="M515" s="41"/>
      <c r="N515" s="1124"/>
      <c r="AX515" s="17"/>
    </row>
    <row r="516" spans="2:50" ht="13.5">
      <c r="B516" s="485"/>
      <c r="D516" s="1125"/>
      <c r="M516" s="41"/>
      <c r="N516" s="1124"/>
      <c r="AX516" s="16"/>
    </row>
    <row r="517" spans="2:50" ht="13.5">
      <c r="B517" s="485"/>
      <c r="D517" s="1125"/>
      <c r="M517" s="41"/>
      <c r="N517" s="1124"/>
      <c r="AX517" s="13"/>
    </row>
    <row r="518" spans="2:50">
      <c r="B518" s="485"/>
      <c r="D518" s="1125"/>
      <c r="M518" s="41"/>
      <c r="N518" s="1124"/>
      <c r="AX518" s="24"/>
    </row>
    <row r="519" spans="2:50">
      <c r="B519" s="485"/>
      <c r="D519" s="1125"/>
      <c r="M519" s="41"/>
      <c r="N519" s="1124"/>
      <c r="AX519" s="24"/>
    </row>
    <row r="520" spans="2:50">
      <c r="B520" s="485"/>
      <c r="D520" s="1125"/>
      <c r="M520" s="41"/>
      <c r="N520" s="1124"/>
      <c r="AX520" s="24"/>
    </row>
    <row r="521" spans="2:50">
      <c r="B521" s="485"/>
      <c r="D521" s="1125"/>
      <c r="M521" s="41"/>
      <c r="N521" s="1124"/>
      <c r="AX521" s="24"/>
    </row>
    <row r="522" spans="2:50" ht="13.5">
      <c r="B522" s="487"/>
      <c r="D522" s="1125"/>
      <c r="M522" s="41"/>
      <c r="N522" s="1124"/>
      <c r="AX522" s="24"/>
    </row>
    <row r="523" spans="2:50">
      <c r="B523" s="485"/>
      <c r="D523" s="1125"/>
      <c r="M523" s="41"/>
      <c r="N523" s="1124"/>
      <c r="AX523" s="24"/>
    </row>
    <row r="524" spans="2:50">
      <c r="B524" s="485"/>
      <c r="D524" s="1125"/>
      <c r="M524" s="41"/>
      <c r="N524" s="1124"/>
      <c r="AX524" s="24"/>
    </row>
    <row r="525" spans="2:50">
      <c r="B525" s="485"/>
      <c r="D525" s="1125"/>
      <c r="M525" s="41"/>
      <c r="N525" s="1124"/>
      <c r="AX525" s="24"/>
    </row>
    <row r="526" spans="2:50">
      <c r="B526" s="485"/>
      <c r="D526" s="1125"/>
      <c r="M526" s="41"/>
      <c r="N526" s="1124"/>
      <c r="AX526" s="24"/>
    </row>
    <row r="527" spans="2:50" ht="13.5">
      <c r="B527" s="487"/>
      <c r="D527" s="1125"/>
      <c r="M527" s="41"/>
      <c r="N527" s="1124"/>
      <c r="AX527" s="24"/>
    </row>
    <row r="528" spans="2:50" ht="13.5">
      <c r="B528" s="486"/>
      <c r="D528" s="1125"/>
      <c r="M528" s="41"/>
      <c r="N528" s="1124"/>
      <c r="AX528" s="13"/>
    </row>
    <row r="529" spans="1:50">
      <c r="B529" s="486"/>
      <c r="D529" s="1125"/>
      <c r="M529" s="41"/>
      <c r="N529" s="1124"/>
      <c r="AX529" s="24"/>
    </row>
    <row r="530" spans="1:50">
      <c r="B530" s="486"/>
      <c r="D530" s="1125"/>
      <c r="M530" s="41"/>
      <c r="N530" s="1124"/>
      <c r="AX530" s="24"/>
    </row>
    <row r="531" spans="1:50">
      <c r="B531" s="486"/>
      <c r="D531" s="1125"/>
      <c r="M531" s="41"/>
      <c r="N531" s="1124"/>
      <c r="AX531" s="24"/>
    </row>
    <row r="532" spans="1:50">
      <c r="B532" s="486"/>
      <c r="D532" s="1125"/>
      <c r="M532" s="41"/>
      <c r="N532" s="1124"/>
      <c r="AX532" s="24"/>
    </row>
    <row r="533" spans="1:50">
      <c r="B533" s="486"/>
      <c r="D533" s="1125"/>
      <c r="M533" s="41"/>
      <c r="N533" s="1124"/>
      <c r="AX533" s="24"/>
    </row>
    <row r="534" spans="1:50" ht="13.5">
      <c r="B534" s="487"/>
      <c r="D534" s="1125"/>
      <c r="M534" s="41"/>
      <c r="N534" s="1124"/>
      <c r="AX534" s="13"/>
    </row>
    <row r="535" spans="1:50">
      <c r="B535" s="486"/>
      <c r="D535" s="1125"/>
      <c r="M535" s="41"/>
      <c r="N535" s="1124"/>
      <c r="AX535" s="24"/>
    </row>
    <row r="536" spans="1:50">
      <c r="D536" s="1126"/>
      <c r="E536" s="1127"/>
      <c r="F536" s="1128"/>
      <c r="G536" s="1127"/>
      <c r="H536" s="1127"/>
      <c r="I536" s="1127"/>
      <c r="J536" s="1127"/>
      <c r="K536" s="1127"/>
      <c r="L536" s="1127"/>
      <c r="M536" s="1127"/>
      <c r="N536" s="1129"/>
      <c r="AX536" s="24"/>
    </row>
    <row r="537" spans="1:50">
      <c r="A537" s="1256" t="s">
        <v>114</v>
      </c>
      <c r="B537" s="1256"/>
      <c r="C537" s="1256"/>
      <c r="D537" s="1256"/>
      <c r="AX537" s="24"/>
    </row>
    <row r="538" spans="1:50" ht="23.25" customHeight="1">
      <c r="A538" s="39" t="s">
        <v>108</v>
      </c>
      <c r="B538" s="272" t="s">
        <v>109</v>
      </c>
      <c r="C538" s="865" t="s">
        <v>110</v>
      </c>
      <c r="D538" s="880" t="s">
        <v>115</v>
      </c>
      <c r="AX538" s="24"/>
    </row>
    <row r="539" spans="1:50">
      <c r="A539" s="41">
        <v>1</v>
      </c>
      <c r="B539" s="273" t="s">
        <v>1061</v>
      </c>
      <c r="C539" s="266">
        <v>4267947.1112999991</v>
      </c>
      <c r="D539" s="881">
        <v>1.0000000000468585</v>
      </c>
      <c r="AX539" s="24"/>
    </row>
    <row r="540" spans="1:50">
      <c r="A540" s="44">
        <v>2</v>
      </c>
      <c r="B540" s="274" t="e">
        <v>#REF!</v>
      </c>
      <c r="C540" s="267" t="e">
        <v>#REF!</v>
      </c>
      <c r="D540" s="882" t="s">
        <v>183</v>
      </c>
      <c r="AX540" s="17"/>
    </row>
    <row r="541" spans="1:50" ht="13.5">
      <c r="A541" s="41">
        <v>3</v>
      </c>
      <c r="B541" s="273" t="e">
        <v>#REF!</v>
      </c>
      <c r="C541" s="266" t="e">
        <v>#REF!</v>
      </c>
      <c r="D541" s="881" t="s">
        <v>183</v>
      </c>
      <c r="AX541" s="16"/>
    </row>
    <row r="542" spans="1:50" ht="13.5">
      <c r="A542" s="44">
        <v>4</v>
      </c>
      <c r="B542" s="274" t="e">
        <v>#REF!</v>
      </c>
      <c r="C542" s="267" t="e">
        <v>#REF!</v>
      </c>
      <c r="D542" s="882" t="s">
        <v>183</v>
      </c>
      <c r="AX542" s="13"/>
    </row>
    <row r="543" spans="1:50">
      <c r="A543" s="41">
        <v>5</v>
      </c>
      <c r="B543" s="273" t="e">
        <v>#REF!</v>
      </c>
      <c r="C543" s="266" t="e">
        <v>#REF!</v>
      </c>
      <c r="D543" s="881" t="s">
        <v>183</v>
      </c>
      <c r="AX543" s="24"/>
    </row>
    <row r="544" spans="1:50">
      <c r="A544" s="44">
        <v>6</v>
      </c>
      <c r="B544" s="274" t="e">
        <v>#REF!</v>
      </c>
      <c r="C544" s="267" t="e">
        <v>#REF!</v>
      </c>
      <c r="D544" s="882" t="s">
        <v>183</v>
      </c>
      <c r="AX544" s="24"/>
    </row>
    <row r="545" spans="1:50" ht="13.5">
      <c r="A545" s="41">
        <v>7</v>
      </c>
      <c r="B545" s="273" t="e">
        <v>#REF!</v>
      </c>
      <c r="C545" s="266" t="e">
        <v>#REF!</v>
      </c>
      <c r="D545" s="881" t="s">
        <v>183</v>
      </c>
      <c r="AX545" s="13"/>
    </row>
    <row r="546" spans="1:50">
      <c r="A546" s="44">
        <v>8</v>
      </c>
      <c r="B546" s="274" t="e">
        <v>#REF!</v>
      </c>
      <c r="C546" s="267" t="e">
        <v>#REF!</v>
      </c>
      <c r="D546" s="882" t="s">
        <v>183</v>
      </c>
      <c r="AX546" s="24"/>
    </row>
    <row r="547" spans="1:50">
      <c r="A547" s="41">
        <v>9</v>
      </c>
      <c r="B547" s="273" t="e">
        <v>#REF!</v>
      </c>
      <c r="C547" s="266" t="e">
        <v>#REF!</v>
      </c>
      <c r="D547" s="881" t="s">
        <v>183</v>
      </c>
      <c r="AX547" s="24"/>
    </row>
    <row r="548" spans="1:50" ht="13.5">
      <c r="A548" s="44">
        <v>10</v>
      </c>
      <c r="B548" s="274" t="e">
        <v>#REF!</v>
      </c>
      <c r="C548" s="267" t="e">
        <v>#REF!</v>
      </c>
      <c r="D548" s="882" t="s">
        <v>183</v>
      </c>
      <c r="AX548" s="13"/>
    </row>
    <row r="549" spans="1:50">
      <c r="A549" s="41">
        <v>11</v>
      </c>
      <c r="B549" s="273" t="e">
        <v>#REF!</v>
      </c>
      <c r="C549" s="266" t="e">
        <v>#REF!</v>
      </c>
      <c r="D549" s="881" t="s">
        <v>183</v>
      </c>
      <c r="AX549" s="24"/>
    </row>
    <row r="550" spans="1:50">
      <c r="A550" s="44">
        <v>12</v>
      </c>
      <c r="B550" s="274" t="e">
        <v>#REF!</v>
      </c>
      <c r="C550" s="267" t="e">
        <v>#REF!</v>
      </c>
      <c r="D550" s="882" t="s">
        <v>183</v>
      </c>
      <c r="AX550" s="24"/>
    </row>
    <row r="551" spans="1:50">
      <c r="A551" s="41">
        <v>13</v>
      </c>
      <c r="B551" s="273" t="e">
        <v>#REF!</v>
      </c>
      <c r="C551" s="266" t="e">
        <v>#REF!</v>
      </c>
      <c r="D551" s="881" t="s">
        <v>183</v>
      </c>
      <c r="AX551" s="18"/>
    </row>
    <row r="552" spans="1:50" ht="13.5">
      <c r="A552" s="44">
        <v>14</v>
      </c>
      <c r="B552" s="274" t="e">
        <v>#REF!</v>
      </c>
      <c r="C552" s="267" t="e">
        <v>#REF!</v>
      </c>
      <c r="D552" s="882" t="s">
        <v>183</v>
      </c>
      <c r="AX552" s="16"/>
    </row>
    <row r="553" spans="1:50">
      <c r="A553" s="41">
        <v>15</v>
      </c>
      <c r="B553" s="273" t="e">
        <v>#REF!</v>
      </c>
      <c r="C553" s="266" t="e">
        <v>#REF!</v>
      </c>
      <c r="AX553" s="49"/>
    </row>
    <row r="554" spans="1:50">
      <c r="B554" s="275"/>
      <c r="C554" s="268" t="e">
        <v>#REF!</v>
      </c>
      <c r="D554" s="883">
        <v>1.0000000000468585</v>
      </c>
      <c r="AX554" s="49"/>
    </row>
    <row r="555" spans="1:50">
      <c r="AX555" s="49"/>
    </row>
    <row r="556" spans="1:50">
      <c r="AX556" s="49"/>
    </row>
    <row r="557" spans="1:50">
      <c r="AX557" s="49"/>
    </row>
    <row r="558" spans="1:50">
      <c r="AX558" s="49"/>
    </row>
    <row r="559" spans="1:50">
      <c r="AX559" s="49"/>
    </row>
    <row r="560" spans="1:50">
      <c r="AX560" s="49"/>
    </row>
    <row r="561" spans="50:50">
      <c r="AX561" s="49"/>
    </row>
    <row r="562" spans="50:50">
      <c r="AX562" s="49"/>
    </row>
    <row r="563" spans="50:50">
      <c r="AX563" s="49"/>
    </row>
    <row r="564" spans="50:50">
      <c r="AX564" s="49"/>
    </row>
    <row r="565" spans="50:50">
      <c r="AX565" s="49"/>
    </row>
    <row r="566" spans="50:50">
      <c r="AX566" s="49"/>
    </row>
    <row r="567" spans="50:50">
      <c r="AX567" s="49"/>
    </row>
    <row r="568" spans="50:50">
      <c r="AX568" s="49"/>
    </row>
    <row r="569" spans="50:50">
      <c r="AX569" s="49"/>
    </row>
    <row r="570" spans="50:50">
      <c r="AX570" s="24"/>
    </row>
    <row r="571" spans="50:50">
      <c r="AX571" s="24"/>
    </row>
    <row r="572" spans="50:50">
      <c r="AX572" s="24"/>
    </row>
    <row r="573" spans="50:50">
      <c r="AX573" s="24"/>
    </row>
    <row r="574" spans="50:50">
      <c r="AX574" s="24"/>
    </row>
    <row r="575" spans="50:50">
      <c r="AX575" s="24"/>
    </row>
    <row r="576" spans="50:50">
      <c r="AX576" s="24"/>
    </row>
    <row r="577" spans="50:50">
      <c r="AX577" s="24"/>
    </row>
    <row r="578" spans="50:50">
      <c r="AX578" s="24"/>
    </row>
    <row r="579" spans="50:50">
      <c r="AX579" s="24"/>
    </row>
    <row r="580" spans="50:50">
      <c r="AX580" s="24"/>
    </row>
    <row r="581" spans="50:50">
      <c r="AX581" s="24"/>
    </row>
    <row r="582" spans="50:50">
      <c r="AX582" s="24"/>
    </row>
    <row r="583" spans="50:50">
      <c r="AX583" s="24"/>
    </row>
    <row r="584" spans="50:50">
      <c r="AX584" s="24"/>
    </row>
    <row r="585" spans="50:50">
      <c r="AX585" s="24"/>
    </row>
    <row r="586" spans="50:50">
      <c r="AX586" s="24"/>
    </row>
    <row r="587" spans="50:50">
      <c r="AX587" s="24"/>
    </row>
    <row r="588" spans="50:50">
      <c r="AX588" s="24"/>
    </row>
    <row r="589" spans="50:50">
      <c r="AX589" s="24"/>
    </row>
    <row r="590" spans="50:50">
      <c r="AX590" s="24"/>
    </row>
    <row r="591" spans="50:50">
      <c r="AX591" s="24"/>
    </row>
    <row r="592" spans="50:50">
      <c r="AX592" s="24"/>
    </row>
    <row r="593" spans="50:50">
      <c r="AX593" s="24"/>
    </row>
    <row r="594" spans="50:50">
      <c r="AX594" s="24"/>
    </row>
    <row r="595" spans="50:50">
      <c r="AX595" s="24"/>
    </row>
    <row r="596" spans="50:50">
      <c r="AX596" s="17"/>
    </row>
    <row r="597" spans="50:50" ht="13.5">
      <c r="AX597" s="16"/>
    </row>
    <row r="598" spans="50:50">
      <c r="AX598" s="24"/>
    </row>
  </sheetData>
  <autoFilter ref="A1:S598"/>
  <sortState ref="A6:N496">
    <sortCondition descending="1" ref="K6:K496"/>
  </sortState>
  <customSheetViews>
    <customSheetView guid="{BF95D06F-A801-4955-B76D-3C2C36D85037}" hiddenColumns="1" topLeftCell="D1">
      <pageMargins left="0.39370078740157483" right="0.39370078740157483" top="0.39370078740157483" bottom="0.39370078740157483" header="0.31496062992125984" footer="0.31496062992125984"/>
      <pageSetup paperSize="9" scale="10" orientation="landscape" r:id="rId1"/>
    </customSheetView>
    <customSheetView guid="{385977A3-6FE9-40C9-8548-2B73DA2662B2}" showPageBreaks="1" printArea="1" hiddenColumns="1" view="pageBreakPreview" topLeftCell="D1">
      <pageMargins left="0.39370078740157483" right="0.39370078740157483" top="0.39370078740157483" bottom="0.39370078740157483" header="0.31496062992125984" footer="0.31496062992125984"/>
      <pageSetup paperSize="9" scale="10" orientation="landscape" r:id="rId2"/>
    </customSheetView>
  </customSheetViews>
  <mergeCells count="3">
    <mergeCell ref="L497:M497"/>
    <mergeCell ref="A537:D537"/>
    <mergeCell ref="D2:M2"/>
  </mergeCells>
  <pageMargins left="0.39370078740157483" right="0.39370078740157483" top="0.39370078740157483" bottom="0.78740157480314965" header="0.31496062992125984" footer="0.31496062992125984"/>
  <pageSetup paperSize="9" scale="49" fitToHeight="0" orientation="landscape" r:id="rId3"/>
  <rowBreaks count="1" manualBreakCount="1">
    <brk id="498" min="3" max="13"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1">
    <pageSetUpPr fitToPage="1"/>
  </sheetPr>
  <dimension ref="A1:AX190"/>
  <sheetViews>
    <sheetView view="pageBreakPreview" topLeftCell="A82" zoomScale="60" zoomScaleNormal="69" workbookViewId="0">
      <selection activeCell="K87" sqref="K87"/>
    </sheetView>
  </sheetViews>
  <sheetFormatPr defaultColWidth="9.140625" defaultRowHeight="12.75"/>
  <cols>
    <col min="1" max="1" width="6.5703125" style="4" customWidth="1"/>
    <col min="2" max="2" width="14.28515625" style="271" customWidth="1"/>
    <col min="3" max="3" width="13.7109375" style="265" bestFit="1" customWidth="1"/>
    <col min="4" max="4" width="102" style="875" customWidth="1"/>
    <col min="5" max="5" width="5.28515625" style="41" hidden="1" customWidth="1"/>
    <col min="6" max="6" width="17.140625" style="876" customWidth="1"/>
    <col min="7" max="7" width="15.7109375" style="41" customWidth="1"/>
    <col min="8" max="8" width="20.5703125" style="41" customWidth="1"/>
    <col min="9" max="9" width="21.28515625" style="41" customWidth="1"/>
    <col min="10" max="10" width="18.5703125" style="41" customWidth="1"/>
    <col min="11" max="11" width="23.5703125" style="41" customWidth="1"/>
    <col min="12" max="12" width="17.140625" style="41" customWidth="1"/>
    <col min="13" max="13" width="22" style="884" customWidth="1"/>
    <col min="14" max="14" width="20.42578125" style="41" customWidth="1"/>
    <col min="15" max="16" width="16.28515625" style="41" customWidth="1"/>
    <col min="17" max="17" width="26.42578125" style="4" customWidth="1"/>
    <col min="18" max="20" width="20.7109375" style="4" customWidth="1"/>
    <col min="21" max="21" width="24" style="4" customWidth="1"/>
    <col min="22" max="22" width="18.7109375" style="4" customWidth="1"/>
    <col min="23" max="23" width="10.5703125" style="4" customWidth="1"/>
    <col min="24" max="32" width="9.140625" style="4"/>
    <col min="33" max="33" width="9" style="4" customWidth="1"/>
    <col min="34" max="16384" width="9.140625" style="4"/>
  </cols>
  <sheetData>
    <row r="1" spans="1:50" ht="63.75" customHeight="1" thickBot="1">
      <c r="A1" s="3"/>
      <c r="B1" s="269"/>
      <c r="C1" s="194"/>
      <c r="D1" s="886"/>
      <c r="E1" s="1076"/>
      <c r="F1" s="1196"/>
      <c r="G1" s="1076"/>
      <c r="H1" s="1076"/>
      <c r="I1" s="1076"/>
      <c r="J1" s="1076"/>
      <c r="K1" s="1076"/>
      <c r="L1" s="1076"/>
      <c r="M1" s="1076"/>
      <c r="N1" s="1135"/>
      <c r="O1" s="3"/>
      <c r="P1" s="3"/>
      <c r="Q1" s="263"/>
      <c r="R1" s="263"/>
      <c r="S1" s="263"/>
      <c r="T1" s="263"/>
      <c r="AX1" s="11"/>
    </row>
    <row r="2" spans="1:50" ht="20.25" customHeight="1">
      <c r="A2" s="458"/>
      <c r="B2" s="459"/>
      <c r="C2" s="862"/>
      <c r="D2" s="1289" t="s">
        <v>723</v>
      </c>
      <c r="E2" s="1290"/>
      <c r="F2" s="1290"/>
      <c r="G2" s="1290"/>
      <c r="H2" s="1290"/>
      <c r="I2" s="1290"/>
      <c r="J2" s="1290"/>
      <c r="K2" s="1290"/>
      <c r="L2" s="1290"/>
      <c r="M2" s="1290"/>
      <c r="N2" s="1197"/>
      <c r="O2" s="1002"/>
      <c r="P2" s="1002"/>
      <c r="AX2" s="13"/>
    </row>
    <row r="3" spans="1:50" ht="22.5" customHeight="1">
      <c r="A3" s="198"/>
      <c r="B3" s="193"/>
      <c r="C3" s="193"/>
      <c r="D3" s="1198" t="s">
        <v>2897</v>
      </c>
      <c r="E3" s="6"/>
      <c r="F3" s="193"/>
      <c r="G3" s="6"/>
      <c r="H3" s="6"/>
      <c r="I3" s="6" t="s">
        <v>122</v>
      </c>
      <c r="J3" s="185">
        <v>0.28270000000000001</v>
      </c>
      <c r="K3" s="6"/>
      <c r="L3" s="6"/>
      <c r="M3" s="6" t="str">
        <f>ORÇAMENTO!N3</f>
        <v>DATA BASE: FEVEREIRO/2019</v>
      </c>
      <c r="N3" s="1199"/>
      <c r="O3" s="6"/>
      <c r="P3" s="6"/>
      <c r="U3" s="180" t="s">
        <v>318</v>
      </c>
      <c r="AX3" s="24"/>
    </row>
    <row r="4" spans="1:50" ht="22.5" customHeight="1">
      <c r="A4" s="199"/>
      <c r="B4" s="195"/>
      <c r="C4" s="816"/>
      <c r="D4" s="1198" t="s">
        <v>2898</v>
      </c>
      <c r="E4" s="815"/>
      <c r="F4" s="816"/>
      <c r="G4" s="815"/>
      <c r="H4" s="815"/>
      <c r="I4" s="815" t="s">
        <v>123</v>
      </c>
      <c r="J4" s="867">
        <v>0.1961</v>
      </c>
      <c r="K4" s="815"/>
      <c r="L4" s="815"/>
      <c r="M4" s="815"/>
      <c r="N4" s="849"/>
      <c r="O4" s="6"/>
      <c r="P4" s="6"/>
      <c r="U4" s="180" t="s">
        <v>318</v>
      </c>
      <c r="AX4" s="24"/>
    </row>
    <row r="5" spans="1:50" ht="22.5" customHeight="1">
      <c r="A5" s="199"/>
      <c r="B5" s="816"/>
      <c r="C5" s="816"/>
      <c r="D5" s="1200" t="s">
        <v>739</v>
      </c>
      <c r="E5" s="815"/>
      <c r="F5" s="816"/>
      <c r="G5" s="815"/>
      <c r="H5" s="815"/>
      <c r="I5" s="815"/>
      <c r="J5" s="867"/>
      <c r="K5" s="815"/>
      <c r="L5" s="815"/>
      <c r="M5" s="815"/>
      <c r="N5" s="1201"/>
      <c r="O5" s="6"/>
      <c r="P5" s="6"/>
      <c r="U5" s="180"/>
      <c r="AX5" s="1012"/>
    </row>
    <row r="6" spans="1:50" ht="35.25" customHeight="1">
      <c r="A6" s="253" t="s">
        <v>0</v>
      </c>
      <c r="B6" s="270" t="s">
        <v>22</v>
      </c>
      <c r="C6" s="863" t="s">
        <v>23</v>
      </c>
      <c r="D6" s="1202" t="s">
        <v>1</v>
      </c>
      <c r="E6" s="1203" t="s">
        <v>47</v>
      </c>
      <c r="F6" s="1204" t="s">
        <v>21</v>
      </c>
      <c r="G6" s="1205" t="s">
        <v>2</v>
      </c>
      <c r="H6" s="1078" t="s">
        <v>118</v>
      </c>
      <c r="I6" s="1077" t="s">
        <v>120</v>
      </c>
      <c r="J6" s="1078" t="s">
        <v>119</v>
      </c>
      <c r="K6" s="1205" t="s">
        <v>5</v>
      </c>
      <c r="L6" s="1205" t="s">
        <v>121</v>
      </c>
      <c r="M6" s="1205" t="s">
        <v>289</v>
      </c>
      <c r="N6" s="1206" t="s">
        <v>1690</v>
      </c>
      <c r="O6" s="1010"/>
      <c r="P6" s="1010"/>
      <c r="Q6" s="170"/>
      <c r="R6" s="170"/>
      <c r="S6" s="170"/>
      <c r="T6" s="170"/>
      <c r="U6" s="180" t="s">
        <v>318</v>
      </c>
      <c r="AX6" s="24"/>
    </row>
    <row r="7" spans="1:50" ht="39" customHeight="1">
      <c r="A7" s="254" t="s">
        <v>26</v>
      </c>
      <c r="B7" s="197">
        <v>1</v>
      </c>
      <c r="C7" s="461" t="s">
        <v>926</v>
      </c>
      <c r="D7" s="1207" t="s">
        <v>242</v>
      </c>
      <c r="E7" s="1208"/>
      <c r="F7" s="1209" t="s">
        <v>262</v>
      </c>
      <c r="G7" s="1210">
        <v>10</v>
      </c>
      <c r="H7" s="1211">
        <v>21571.18</v>
      </c>
      <c r="I7" s="1211">
        <v>6098.1725999999999</v>
      </c>
      <c r="J7" s="1211">
        <v>27669.352599999998</v>
      </c>
      <c r="K7" s="28">
        <f>ROUND(G7*J7,4)</f>
        <v>276693.52600000001</v>
      </c>
      <c r="L7" s="184">
        <f>IFERROR(K7/$O$91,"")</f>
        <v>6.4830589223426507E-2</v>
      </c>
      <c r="M7" s="184">
        <f>L7</f>
        <v>6.4830589223426507E-2</v>
      </c>
      <c r="N7" s="1212" t="str">
        <f>IF(M7&lt;=50%,"A",IF(M7&lt;=80%,"B",IF(M7&lt;=100%,"C"," ")))</f>
        <v>A</v>
      </c>
      <c r="O7" s="1011"/>
      <c r="P7" s="1011"/>
      <c r="Q7" s="171">
        <f t="shared" ref="Q7:Q38" si="0">IF(B7&gt;0,COUNTIF($B$1:$B$121664,B7),"")</f>
        <v>1</v>
      </c>
      <c r="R7" s="171">
        <f>SUMIF(ORÇAMENTO!$B$6:$B$654,'ITEM MAIOR'!B7,ORÇAMENTO!$I$6:$I$654)</f>
        <v>10</v>
      </c>
      <c r="S7" s="171"/>
      <c r="T7" s="171"/>
      <c r="U7" s="38">
        <f>G7/2</f>
        <v>5</v>
      </c>
      <c r="V7" s="29" t="s">
        <v>872</v>
      </c>
      <c r="AX7" s="24"/>
    </row>
    <row r="8" spans="1:50" ht="48" customHeight="1">
      <c r="A8" s="255" t="s">
        <v>37</v>
      </c>
      <c r="B8" s="456" t="s">
        <v>840</v>
      </c>
      <c r="C8" s="461" t="s">
        <v>837</v>
      </c>
      <c r="D8" s="1207" t="s">
        <v>1289</v>
      </c>
      <c r="E8" s="1208"/>
      <c r="F8" s="1209" t="s">
        <v>57</v>
      </c>
      <c r="G8" s="1210">
        <v>1641.692</v>
      </c>
      <c r="H8" s="1211">
        <v>103.97</v>
      </c>
      <c r="I8" s="1211">
        <v>29.392299999999999</v>
      </c>
      <c r="J8" s="1211">
        <v>133.3623</v>
      </c>
      <c r="K8" s="28">
        <f t="shared" ref="K8:K71" si="1">ROUND(G8*J8,4)</f>
        <v>218939.821</v>
      </c>
      <c r="L8" s="184">
        <f t="shared" ref="L8:L71" si="2">IFERROR(K8/$O$91,"")</f>
        <v>5.1298625613313151E-2</v>
      </c>
      <c r="M8" s="184">
        <f>L8+M7</f>
        <v>0.11612921483673966</v>
      </c>
      <c r="N8" s="1212" t="str">
        <f>IF(M8&lt;=50%,"A",IF(M8&lt;=80%,"B",IF(M8&lt;=100%,"C"," ")))</f>
        <v>A</v>
      </c>
      <c r="O8" s="1011" t="str">
        <f>IF(M8&lt;=50%,"-",IF(M8&lt;=80%,M8,IF(M8&lt;=100%,"-"," ")))</f>
        <v>-</v>
      </c>
      <c r="P8" s="1011"/>
      <c r="Q8" s="171">
        <f t="shared" si="0"/>
        <v>1</v>
      </c>
      <c r="R8" s="171">
        <f>SUMIF(ORÇAMENTO!$B$6:$B$654,'ITEM MAIOR'!B8,ORÇAMENTO!$I$6:$I$654)</f>
        <v>1641.692</v>
      </c>
      <c r="S8" s="171"/>
      <c r="T8" s="171"/>
      <c r="U8" s="38">
        <f>G8/2</f>
        <v>820.846</v>
      </c>
      <c r="V8" s="29" t="s">
        <v>870</v>
      </c>
      <c r="AX8" s="24"/>
    </row>
    <row r="9" spans="1:50" ht="31.5" customHeight="1">
      <c r="A9" s="255" t="s">
        <v>37</v>
      </c>
      <c r="B9" s="456">
        <v>79460</v>
      </c>
      <c r="C9" s="461" t="s">
        <v>131</v>
      </c>
      <c r="D9" s="1207" t="s">
        <v>51</v>
      </c>
      <c r="E9" s="1208"/>
      <c r="F9" s="1209" t="s">
        <v>57</v>
      </c>
      <c r="G9" s="1210">
        <v>3364.9314999999983</v>
      </c>
      <c r="H9" s="1211">
        <v>34.47</v>
      </c>
      <c r="I9" s="1211">
        <v>9.7446999999999999</v>
      </c>
      <c r="J9" s="1211">
        <v>44.214700000000001</v>
      </c>
      <c r="K9" s="28">
        <f t="shared" si="1"/>
        <v>148779.4368</v>
      </c>
      <c r="L9" s="184">
        <f t="shared" si="2"/>
        <v>3.4859718951550552E-2</v>
      </c>
      <c r="M9" s="184">
        <f t="shared" ref="M9:M72" si="3">L9+M8</f>
        <v>0.1509889337882902</v>
      </c>
      <c r="N9" s="1212" t="str">
        <f>IF(M9&lt;=50%,"A",IF(M9&lt;=80%,"B",IF(M9&lt;=100%,"C"," ")))</f>
        <v>A</v>
      </c>
      <c r="O9" s="1011" t="str">
        <f>IF(M9&lt;=50%,"-",IF(M9&lt;=80%,M9,IF(M9&lt;=100%,"-"," ")))</f>
        <v>-</v>
      </c>
      <c r="P9" s="1011" t="str">
        <f>O9</f>
        <v>-</v>
      </c>
      <c r="Q9" s="171">
        <f t="shared" si="0"/>
        <v>1</v>
      </c>
      <c r="R9" s="171" t="e">
        <f>VLOOKUP(D9,ORÇAMENTO!$B$6:$N$654,4,FALSE)</f>
        <v>#N/A</v>
      </c>
      <c r="S9" s="171"/>
      <c r="T9" s="171"/>
      <c r="U9" s="29"/>
      <c r="V9" s="4" t="s">
        <v>873</v>
      </c>
      <c r="AX9" s="24"/>
    </row>
    <row r="10" spans="1:50" ht="48" customHeight="1">
      <c r="A10" s="255" t="s">
        <v>42</v>
      </c>
      <c r="B10" s="456" t="s">
        <v>190</v>
      </c>
      <c r="C10" s="461" t="s">
        <v>837</v>
      </c>
      <c r="D10" s="1207" t="s">
        <v>1355</v>
      </c>
      <c r="E10" s="1208"/>
      <c r="F10" s="1209" t="s">
        <v>126</v>
      </c>
      <c r="G10" s="1210">
        <v>1</v>
      </c>
      <c r="H10" s="1211">
        <v>119817.29</v>
      </c>
      <c r="I10" s="1211">
        <v>23496.170600000001</v>
      </c>
      <c r="J10" s="1211">
        <v>143313.46059999999</v>
      </c>
      <c r="K10" s="28">
        <f t="shared" si="1"/>
        <v>143313.46059999999</v>
      </c>
      <c r="L10" s="184">
        <f t="shared" si="2"/>
        <v>3.357901512428707E-2</v>
      </c>
      <c r="M10" s="184">
        <f t="shared" si="3"/>
        <v>0.18456794891257727</v>
      </c>
      <c r="N10" s="1212" t="str">
        <f t="shared" ref="N10:N73" si="4">IF(M10&lt;=50%,"A",IF(M10&lt;=80%,"B",IF(M10&lt;=100%,"C"," ")))</f>
        <v>A</v>
      </c>
      <c r="O10" s="1011" t="str">
        <f t="shared" ref="O10:O73" si="5">IF(M10&lt;=50%,"-",IF(M10&lt;=80%,M10,IF(M10&lt;=100%,"-"," ")))</f>
        <v>-</v>
      </c>
      <c r="P10" s="1011" t="str">
        <f t="shared" ref="P10:P73" si="6">IF(M10&lt;=50%,"-",IF(M10&lt;=80%,"-",IF(M10&lt;=100%,M10," ")))</f>
        <v>-</v>
      </c>
      <c r="Q10" s="171">
        <f t="shared" si="0"/>
        <v>1</v>
      </c>
      <c r="R10" s="171">
        <f>SUMIF(ORÇAMENTO!$B$6:$B$654,'ITEM MAIOR'!B10,ORÇAMENTO!$I$6:$I$654)</f>
        <v>1</v>
      </c>
      <c r="S10" s="171"/>
      <c r="T10" s="171"/>
      <c r="U10" s="29"/>
      <c r="AX10" s="24"/>
    </row>
    <row r="11" spans="1:50" ht="48" customHeight="1">
      <c r="A11" s="255" t="s">
        <v>42</v>
      </c>
      <c r="B11" s="456" t="s">
        <v>144</v>
      </c>
      <c r="C11" s="461" t="s">
        <v>837</v>
      </c>
      <c r="D11" s="1207" t="s">
        <v>1299</v>
      </c>
      <c r="E11" s="1208"/>
      <c r="F11" s="1209" t="s">
        <v>57</v>
      </c>
      <c r="G11" s="1210">
        <v>1237.78</v>
      </c>
      <c r="H11" s="1211">
        <v>81.27</v>
      </c>
      <c r="I11" s="1211">
        <v>22.975000000000001</v>
      </c>
      <c r="J11" s="1211">
        <v>104.245</v>
      </c>
      <c r="K11" s="28">
        <f t="shared" si="1"/>
        <v>129032.37609999999</v>
      </c>
      <c r="L11" s="184">
        <f t="shared" si="2"/>
        <v>3.0232890130800442E-2</v>
      </c>
      <c r="M11" s="184">
        <f t="shared" si="3"/>
        <v>0.21480083904337771</v>
      </c>
      <c r="N11" s="1212" t="str">
        <f t="shared" si="4"/>
        <v>A</v>
      </c>
      <c r="O11" s="1011" t="str">
        <f t="shared" si="5"/>
        <v>-</v>
      </c>
      <c r="P11" s="1011" t="str">
        <f t="shared" si="6"/>
        <v>-</v>
      </c>
      <c r="Q11" s="171">
        <f t="shared" si="0"/>
        <v>1</v>
      </c>
      <c r="R11" s="171">
        <f>SUMIF(ORÇAMENTO!$B$6:$B$654,'ITEM MAIOR'!B11,ORÇAMENTO!$I$6:$I$654)</f>
        <v>1237.78</v>
      </c>
      <c r="S11" s="171"/>
      <c r="T11" s="171"/>
      <c r="U11" s="29"/>
      <c r="AX11" s="24"/>
    </row>
    <row r="12" spans="1:50" ht="48" customHeight="1">
      <c r="A12" s="255" t="s">
        <v>42</v>
      </c>
      <c r="B12" s="456">
        <v>96544</v>
      </c>
      <c r="C12" s="461" t="s">
        <v>131</v>
      </c>
      <c r="D12" s="1207" t="s">
        <v>1099</v>
      </c>
      <c r="E12" s="1208"/>
      <c r="F12" s="1209" t="s">
        <v>55</v>
      </c>
      <c r="G12" s="1210">
        <v>10237</v>
      </c>
      <c r="H12" s="1211">
        <v>9.81</v>
      </c>
      <c r="I12" s="1211">
        <v>2.7732999999999999</v>
      </c>
      <c r="J12" s="1211">
        <v>12.583299999999999</v>
      </c>
      <c r="K12" s="28">
        <f t="shared" si="1"/>
        <v>128815.2421</v>
      </c>
      <c r="L12" s="184">
        <f t="shared" si="2"/>
        <v>3.0182014617506216E-2</v>
      </c>
      <c r="M12" s="184">
        <f t="shared" si="3"/>
        <v>0.24498285366088393</v>
      </c>
      <c r="N12" s="1212" t="str">
        <f t="shared" si="4"/>
        <v>A</v>
      </c>
      <c r="O12" s="1011" t="str">
        <f t="shared" si="5"/>
        <v>-</v>
      </c>
      <c r="P12" s="1011" t="str">
        <f t="shared" si="6"/>
        <v>-</v>
      </c>
      <c r="Q12" s="171">
        <f t="shared" si="0"/>
        <v>1</v>
      </c>
      <c r="R12" s="171">
        <f>SUMIF(ORÇAMENTO!$B$6:$B$654,'ITEM MAIOR'!B12,ORÇAMENTO!$I$6:$I$654)</f>
        <v>10237</v>
      </c>
      <c r="S12" s="171"/>
      <c r="T12" s="171"/>
      <c r="U12" s="29"/>
      <c r="AX12" s="24"/>
    </row>
    <row r="13" spans="1:50" ht="48" customHeight="1">
      <c r="A13" s="255" t="s">
        <v>42</v>
      </c>
      <c r="B13" s="456">
        <v>72136</v>
      </c>
      <c r="C13" s="461" t="s">
        <v>131</v>
      </c>
      <c r="D13" s="1207" t="s">
        <v>1261</v>
      </c>
      <c r="E13" s="1208"/>
      <c r="F13" s="1209" t="s">
        <v>57</v>
      </c>
      <c r="G13" s="1210">
        <v>1420.7599999999995</v>
      </c>
      <c r="H13" s="1211">
        <v>64.760000000000005</v>
      </c>
      <c r="I13" s="1211">
        <v>18.307700000000001</v>
      </c>
      <c r="J13" s="1211">
        <v>83.067700000000002</v>
      </c>
      <c r="K13" s="28">
        <f t="shared" si="1"/>
        <v>118019.26549999999</v>
      </c>
      <c r="L13" s="184">
        <f t="shared" si="2"/>
        <v>2.7652466729854067E-2</v>
      </c>
      <c r="M13" s="184">
        <f t="shared" si="3"/>
        <v>0.27263532039073801</v>
      </c>
      <c r="N13" s="1212" t="str">
        <f t="shared" si="4"/>
        <v>A</v>
      </c>
      <c r="O13" s="1011" t="str">
        <f t="shared" si="5"/>
        <v>-</v>
      </c>
      <c r="P13" s="1011" t="str">
        <f t="shared" si="6"/>
        <v>-</v>
      </c>
      <c r="Q13" s="171">
        <f t="shared" si="0"/>
        <v>1</v>
      </c>
      <c r="R13" s="171">
        <f>SUMIF(ORÇAMENTO!$B$6:$B$654,'ITEM MAIOR'!B13,ORÇAMENTO!$I$6:$I$654)</f>
        <v>1420.7599999999995</v>
      </c>
      <c r="S13" s="171"/>
      <c r="T13" s="171"/>
      <c r="U13" s="29"/>
      <c r="AX13" s="24"/>
    </row>
    <row r="14" spans="1:50" ht="48" customHeight="1">
      <c r="A14" s="255" t="s">
        <v>42</v>
      </c>
      <c r="B14" s="456" t="s">
        <v>833</v>
      </c>
      <c r="C14" s="461" t="s">
        <v>837</v>
      </c>
      <c r="D14" s="1207" t="s">
        <v>1800</v>
      </c>
      <c r="E14" s="1208"/>
      <c r="F14" s="1209" t="s">
        <v>61</v>
      </c>
      <c r="G14" s="1210">
        <v>274.88241499999998</v>
      </c>
      <c r="H14" s="1211">
        <v>323.75</v>
      </c>
      <c r="I14" s="1211">
        <v>91.524100000000004</v>
      </c>
      <c r="J14" s="1211">
        <v>415.27409999999998</v>
      </c>
      <c r="K14" s="28">
        <f t="shared" si="1"/>
        <v>114151.5475</v>
      </c>
      <c r="L14" s="184">
        <f t="shared" si="2"/>
        <v>2.674624228537591E-2</v>
      </c>
      <c r="M14" s="184">
        <f t="shared" si="3"/>
        <v>0.29938156267611393</v>
      </c>
      <c r="N14" s="1212" t="str">
        <f t="shared" si="4"/>
        <v>A</v>
      </c>
      <c r="O14" s="1011" t="str">
        <f t="shared" si="5"/>
        <v>-</v>
      </c>
      <c r="P14" s="1011" t="str">
        <f t="shared" si="6"/>
        <v>-</v>
      </c>
      <c r="Q14" s="171">
        <f t="shared" si="0"/>
        <v>1</v>
      </c>
      <c r="R14" s="171">
        <f>SUMIF(ORÇAMENTO!$B$6:$B$654,'ITEM MAIOR'!B14,ORÇAMENTO!$I$6:$I$654)</f>
        <v>274.88241499999998</v>
      </c>
      <c r="S14" s="171"/>
      <c r="T14" s="171"/>
      <c r="U14" s="29"/>
      <c r="AX14" s="24"/>
    </row>
    <row r="15" spans="1:50" ht="48" customHeight="1">
      <c r="A15" s="255" t="s">
        <v>42</v>
      </c>
      <c r="B15" s="456" t="s">
        <v>679</v>
      </c>
      <c r="C15" s="461" t="s">
        <v>837</v>
      </c>
      <c r="D15" s="1207" t="s">
        <v>1411</v>
      </c>
      <c r="E15" s="1208"/>
      <c r="F15" s="1209" t="s">
        <v>126</v>
      </c>
      <c r="G15" s="1210">
        <v>1</v>
      </c>
      <c r="H15" s="1211">
        <v>87253.119999999995</v>
      </c>
      <c r="I15" s="1211">
        <v>24666.456999999999</v>
      </c>
      <c r="J15" s="1211">
        <v>111919.577</v>
      </c>
      <c r="K15" s="28">
        <f t="shared" si="1"/>
        <v>111919.577</v>
      </c>
      <c r="L15" s="184">
        <f t="shared" si="2"/>
        <v>2.6223281142279609E-2</v>
      </c>
      <c r="M15" s="184">
        <f t="shared" si="3"/>
        <v>0.32560484381839355</v>
      </c>
      <c r="N15" s="1212" t="str">
        <f t="shared" si="4"/>
        <v>A</v>
      </c>
      <c r="O15" s="1011" t="str">
        <f t="shared" si="5"/>
        <v>-</v>
      </c>
      <c r="P15" s="1011" t="str">
        <f t="shared" si="6"/>
        <v>-</v>
      </c>
      <c r="Q15" s="171">
        <f t="shared" si="0"/>
        <v>1</v>
      </c>
      <c r="R15" s="171">
        <f>SUMIF(ORÇAMENTO!$B$6:$B$654,'ITEM MAIOR'!B15,ORÇAMENTO!$I$6:$I$654)</f>
        <v>1</v>
      </c>
      <c r="S15" s="171"/>
      <c r="T15" s="171"/>
      <c r="U15" s="29"/>
      <c r="AX15" s="24"/>
    </row>
    <row r="16" spans="1:50" ht="48" customHeight="1">
      <c r="A16" s="255" t="s">
        <v>42</v>
      </c>
      <c r="B16" s="456">
        <v>94213</v>
      </c>
      <c r="C16" s="461" t="s">
        <v>131</v>
      </c>
      <c r="D16" s="1207" t="s">
        <v>1075</v>
      </c>
      <c r="E16" s="1208"/>
      <c r="F16" s="1209" t="s">
        <v>57</v>
      </c>
      <c r="G16" s="1210">
        <v>1791.538</v>
      </c>
      <c r="H16" s="1211">
        <v>39.1</v>
      </c>
      <c r="I16" s="1211">
        <v>11.053599999999999</v>
      </c>
      <c r="J16" s="1211">
        <v>50.153599999999997</v>
      </c>
      <c r="K16" s="28">
        <f t="shared" si="1"/>
        <v>89852.080199999997</v>
      </c>
      <c r="L16" s="184">
        <f t="shared" si="2"/>
        <v>2.1052763273964617E-2</v>
      </c>
      <c r="M16" s="184">
        <f t="shared" si="3"/>
        <v>0.34665760709235816</v>
      </c>
      <c r="N16" s="1212" t="str">
        <f t="shared" si="4"/>
        <v>A</v>
      </c>
      <c r="O16" s="1011" t="str">
        <f t="shared" si="5"/>
        <v>-</v>
      </c>
      <c r="P16" s="1011" t="str">
        <f t="shared" si="6"/>
        <v>-</v>
      </c>
      <c r="Q16" s="171">
        <f t="shared" si="0"/>
        <v>1</v>
      </c>
      <c r="R16" s="171">
        <f>SUMIF(ORÇAMENTO!$B$6:$B$654,'ITEM MAIOR'!B16,ORÇAMENTO!$I$6:$I$654)</f>
        <v>1791.538</v>
      </c>
      <c r="S16" s="171"/>
      <c r="T16" s="171"/>
      <c r="U16" s="29"/>
      <c r="AX16" s="24"/>
    </row>
    <row r="17" spans="1:50" ht="48" customHeight="1">
      <c r="A17" s="255" t="s">
        <v>42</v>
      </c>
      <c r="B17" s="456">
        <v>92580</v>
      </c>
      <c r="C17" s="461" t="s">
        <v>131</v>
      </c>
      <c r="D17" s="1207" t="s">
        <v>1077</v>
      </c>
      <c r="E17" s="1208"/>
      <c r="F17" s="1209" t="s">
        <v>57</v>
      </c>
      <c r="G17" s="1210">
        <v>1791.538</v>
      </c>
      <c r="H17" s="1211">
        <v>33.22</v>
      </c>
      <c r="I17" s="1211">
        <v>9.3912999999999993</v>
      </c>
      <c r="J17" s="1211">
        <v>42.6113</v>
      </c>
      <c r="K17" s="28">
        <f t="shared" si="1"/>
        <v>76339.763200000001</v>
      </c>
      <c r="L17" s="184">
        <f t="shared" si="2"/>
        <v>1.7886764106771515E-2</v>
      </c>
      <c r="M17" s="184">
        <f t="shared" si="3"/>
        <v>0.36454437119912969</v>
      </c>
      <c r="N17" s="1212" t="str">
        <f t="shared" si="4"/>
        <v>A</v>
      </c>
      <c r="O17" s="1011" t="str">
        <f t="shared" si="5"/>
        <v>-</v>
      </c>
      <c r="P17" s="1011" t="str">
        <f t="shared" si="6"/>
        <v>-</v>
      </c>
      <c r="Q17" s="171">
        <f t="shared" si="0"/>
        <v>1</v>
      </c>
      <c r="R17" s="171">
        <f>SUMIF(ORÇAMENTO!$B$6:$B$654,'ITEM MAIOR'!B17,ORÇAMENTO!$I$6:$I$654)</f>
        <v>1791.538</v>
      </c>
      <c r="S17" s="171"/>
      <c r="T17" s="171"/>
      <c r="U17" s="29"/>
      <c r="AX17" s="24"/>
    </row>
    <row r="18" spans="1:50" ht="48" customHeight="1">
      <c r="A18" s="255" t="s">
        <v>42</v>
      </c>
      <c r="B18" s="456">
        <v>68333</v>
      </c>
      <c r="C18" s="461" t="s">
        <v>131</v>
      </c>
      <c r="D18" s="1207" t="s">
        <v>1262</v>
      </c>
      <c r="E18" s="1208"/>
      <c r="F18" s="1209" t="s">
        <v>57</v>
      </c>
      <c r="G18" s="1210">
        <v>1343.75</v>
      </c>
      <c r="H18" s="1211">
        <v>41.94</v>
      </c>
      <c r="I18" s="1211">
        <v>11.856400000000001</v>
      </c>
      <c r="J18" s="1211">
        <v>53.796399999999998</v>
      </c>
      <c r="K18" s="28">
        <f t="shared" si="1"/>
        <v>72288.912500000006</v>
      </c>
      <c r="L18" s="184">
        <f t="shared" si="2"/>
        <v>1.6937630812857263E-2</v>
      </c>
      <c r="M18" s="184">
        <f t="shared" si="3"/>
        <v>0.38148200201198695</v>
      </c>
      <c r="N18" s="1212" t="str">
        <f t="shared" si="4"/>
        <v>A</v>
      </c>
      <c r="O18" s="1011" t="str">
        <f t="shared" si="5"/>
        <v>-</v>
      </c>
      <c r="P18" s="1011" t="str">
        <f t="shared" si="6"/>
        <v>-</v>
      </c>
      <c r="Q18" s="171">
        <f t="shared" si="0"/>
        <v>1</v>
      </c>
      <c r="R18" s="171">
        <f>SUMIF(ORÇAMENTO!$B$6:$B$654,'ITEM MAIOR'!B18,ORÇAMENTO!$I$6:$I$654)</f>
        <v>1343.75</v>
      </c>
      <c r="S18" s="171"/>
      <c r="T18" s="171"/>
      <c r="U18" s="29"/>
      <c r="AX18" s="24"/>
    </row>
    <row r="19" spans="1:50" ht="48" customHeight="1">
      <c r="A19" s="255" t="s">
        <v>42</v>
      </c>
      <c r="B19" s="456" t="s">
        <v>142</v>
      </c>
      <c r="C19" s="461" t="s">
        <v>837</v>
      </c>
      <c r="D19" s="1207" t="s">
        <v>1303</v>
      </c>
      <c r="E19" s="1208"/>
      <c r="F19" s="1209" t="s">
        <v>57</v>
      </c>
      <c r="G19" s="1210">
        <v>651.10859999999991</v>
      </c>
      <c r="H19" s="1211">
        <v>85.28</v>
      </c>
      <c r="I19" s="1211">
        <v>24.108699999999999</v>
      </c>
      <c r="J19" s="1211">
        <v>109.3887</v>
      </c>
      <c r="K19" s="28">
        <f t="shared" si="1"/>
        <v>71223.923299999995</v>
      </c>
      <c r="L19" s="184">
        <f t="shared" si="2"/>
        <v>1.6688098854698664E-2</v>
      </c>
      <c r="M19" s="184">
        <f t="shared" si="3"/>
        <v>0.39817010086668564</v>
      </c>
      <c r="N19" s="1212" t="str">
        <f t="shared" si="4"/>
        <v>A</v>
      </c>
      <c r="O19" s="1011" t="str">
        <f t="shared" si="5"/>
        <v>-</v>
      </c>
      <c r="P19" s="1011" t="str">
        <f t="shared" si="6"/>
        <v>-</v>
      </c>
      <c r="Q19" s="171">
        <f t="shared" si="0"/>
        <v>1</v>
      </c>
      <c r="R19" s="171">
        <f>SUMIF(ORÇAMENTO!$B$6:$B$654,'ITEM MAIOR'!B19,ORÇAMENTO!$I$6:$I$654)</f>
        <v>651.10859999999991</v>
      </c>
      <c r="S19" s="171"/>
      <c r="T19" s="171"/>
      <c r="U19" s="29"/>
      <c r="AX19" s="24"/>
    </row>
    <row r="20" spans="1:50" ht="48" customHeight="1">
      <c r="A20" s="255" t="s">
        <v>42</v>
      </c>
      <c r="B20" s="456" t="s">
        <v>139</v>
      </c>
      <c r="C20" s="461" t="s">
        <v>837</v>
      </c>
      <c r="D20" s="1207" t="s">
        <v>1426</v>
      </c>
      <c r="E20" s="1208"/>
      <c r="F20" s="1209" t="s">
        <v>57</v>
      </c>
      <c r="G20" s="1210">
        <v>1074.81</v>
      </c>
      <c r="H20" s="1211">
        <v>48.81</v>
      </c>
      <c r="I20" s="1211">
        <v>13.7986</v>
      </c>
      <c r="J20" s="1211">
        <v>62.608600000000003</v>
      </c>
      <c r="K20" s="28">
        <f t="shared" si="1"/>
        <v>67292.349400000006</v>
      </c>
      <c r="L20" s="184">
        <f t="shared" si="2"/>
        <v>1.5766912673738132E-2</v>
      </c>
      <c r="M20" s="184">
        <f t="shared" si="3"/>
        <v>0.41393701354042378</v>
      </c>
      <c r="N20" s="1212" t="str">
        <f t="shared" si="4"/>
        <v>A</v>
      </c>
      <c r="O20" s="1011" t="str">
        <f t="shared" si="5"/>
        <v>-</v>
      </c>
      <c r="P20" s="1011" t="str">
        <f t="shared" si="6"/>
        <v>-</v>
      </c>
      <c r="Q20" s="171">
        <f t="shared" si="0"/>
        <v>1</v>
      </c>
      <c r="R20" s="171">
        <f>SUMIF(ORÇAMENTO!$B$6:$B$654,'ITEM MAIOR'!B20,ORÇAMENTO!$I$6:$I$654)</f>
        <v>1074.81</v>
      </c>
      <c r="S20" s="171"/>
      <c r="T20" s="171"/>
      <c r="U20" s="29"/>
      <c r="AX20" s="24"/>
    </row>
    <row r="21" spans="1:50" ht="48" customHeight="1">
      <c r="A21" s="255" t="s">
        <v>42</v>
      </c>
      <c r="B21" s="456" t="s">
        <v>477</v>
      </c>
      <c r="C21" s="461" t="s">
        <v>837</v>
      </c>
      <c r="D21" s="1207" t="s">
        <v>1548</v>
      </c>
      <c r="E21" s="1208"/>
      <c r="F21" s="1209" t="s">
        <v>126</v>
      </c>
      <c r="G21" s="1210">
        <v>20</v>
      </c>
      <c r="H21" s="1211">
        <v>2490</v>
      </c>
      <c r="I21" s="1211">
        <v>488.28899999999999</v>
      </c>
      <c r="J21" s="1211">
        <v>2978.2890000000002</v>
      </c>
      <c r="K21" s="28">
        <f t="shared" si="1"/>
        <v>59565.78</v>
      </c>
      <c r="L21" s="184">
        <f t="shared" si="2"/>
        <v>1.3956541270694544E-2</v>
      </c>
      <c r="M21" s="184">
        <f t="shared" si="3"/>
        <v>0.42789355481111835</v>
      </c>
      <c r="N21" s="1212" t="str">
        <f t="shared" si="4"/>
        <v>A</v>
      </c>
      <c r="O21" s="1011" t="str">
        <f t="shared" si="5"/>
        <v>-</v>
      </c>
      <c r="P21" s="1011" t="str">
        <f t="shared" si="6"/>
        <v>-</v>
      </c>
      <c r="Q21" s="171">
        <f t="shared" si="0"/>
        <v>1</v>
      </c>
      <c r="R21" s="171">
        <f>SUMIF(ORÇAMENTO!$B$6:$B$654,'ITEM MAIOR'!B21,ORÇAMENTO!$I$6:$I$654)</f>
        <v>20</v>
      </c>
      <c r="S21" s="171"/>
      <c r="T21" s="171"/>
      <c r="U21" s="29"/>
      <c r="AX21" s="24"/>
    </row>
    <row r="22" spans="1:50" ht="48" customHeight="1">
      <c r="A22" s="255" t="s">
        <v>42</v>
      </c>
      <c r="B22" s="456" t="s">
        <v>156</v>
      </c>
      <c r="C22" s="461" t="s">
        <v>837</v>
      </c>
      <c r="D22" s="1207" t="s">
        <v>1445</v>
      </c>
      <c r="E22" s="1208"/>
      <c r="F22" s="1209" t="s">
        <v>53</v>
      </c>
      <c r="G22" s="1210">
        <v>199.22</v>
      </c>
      <c r="H22" s="1211">
        <v>230.98</v>
      </c>
      <c r="I22" s="1211">
        <v>65.298000000000002</v>
      </c>
      <c r="J22" s="1211">
        <v>296.27800000000002</v>
      </c>
      <c r="K22" s="28">
        <f t="shared" si="1"/>
        <v>59024.503199999999</v>
      </c>
      <c r="L22" s="184">
        <f t="shared" si="2"/>
        <v>1.3829717581017862E-2</v>
      </c>
      <c r="M22" s="184">
        <f t="shared" si="3"/>
        <v>0.44172327239213621</v>
      </c>
      <c r="N22" s="1212" t="str">
        <f t="shared" si="4"/>
        <v>A</v>
      </c>
      <c r="O22" s="1011" t="str">
        <f t="shared" si="5"/>
        <v>-</v>
      </c>
      <c r="P22" s="1011" t="str">
        <f t="shared" si="6"/>
        <v>-</v>
      </c>
      <c r="Q22" s="171">
        <f t="shared" si="0"/>
        <v>1</v>
      </c>
      <c r="R22" s="171">
        <f>SUMIF(ORÇAMENTO!$B$6:$B$654,'ITEM MAIOR'!B22,ORÇAMENTO!$I$6:$I$654)</f>
        <v>199.22</v>
      </c>
      <c r="S22" s="171"/>
      <c r="T22" s="171"/>
      <c r="U22" s="29"/>
      <c r="AX22" s="24"/>
    </row>
    <row r="23" spans="1:50" ht="48" customHeight="1">
      <c r="A23" s="255" t="s">
        <v>42</v>
      </c>
      <c r="B23" s="456">
        <v>87521</v>
      </c>
      <c r="C23" s="461" t="s">
        <v>131</v>
      </c>
      <c r="D23" s="1207" t="s">
        <v>1250</v>
      </c>
      <c r="E23" s="1208"/>
      <c r="F23" s="1209" t="s">
        <v>57</v>
      </c>
      <c r="G23" s="1210">
        <v>861.32149999999967</v>
      </c>
      <c r="H23" s="1211">
        <v>50.33</v>
      </c>
      <c r="I23" s="1211">
        <v>14.228300000000001</v>
      </c>
      <c r="J23" s="1211">
        <v>64.558300000000003</v>
      </c>
      <c r="K23" s="28">
        <f t="shared" si="1"/>
        <v>55605.451800000003</v>
      </c>
      <c r="L23" s="184">
        <f t="shared" si="2"/>
        <v>1.302861782255376E-2</v>
      </c>
      <c r="M23" s="184">
        <f t="shared" si="3"/>
        <v>0.45475189021468998</v>
      </c>
      <c r="N23" s="1212" t="str">
        <f t="shared" si="4"/>
        <v>A</v>
      </c>
      <c r="O23" s="1011" t="str">
        <f t="shared" si="5"/>
        <v>-</v>
      </c>
      <c r="P23" s="1011" t="str">
        <f t="shared" si="6"/>
        <v>-</v>
      </c>
      <c r="Q23" s="171">
        <f t="shared" si="0"/>
        <v>1</v>
      </c>
      <c r="R23" s="171">
        <f>SUMIF(ORÇAMENTO!$B$6:$B$654,'ITEM MAIOR'!B23,ORÇAMENTO!$I$6:$I$654)</f>
        <v>861.32149999999967</v>
      </c>
      <c r="S23" s="171"/>
      <c r="T23" s="171"/>
      <c r="U23" s="29"/>
      <c r="AX23" s="24"/>
    </row>
    <row r="24" spans="1:50" ht="48" customHeight="1">
      <c r="A24" s="255" t="s">
        <v>42</v>
      </c>
      <c r="B24" s="456">
        <v>88497</v>
      </c>
      <c r="C24" s="461" t="s">
        <v>131</v>
      </c>
      <c r="D24" s="1207" t="s">
        <v>1257</v>
      </c>
      <c r="E24" s="1208"/>
      <c r="F24" s="1209" t="s">
        <v>57</v>
      </c>
      <c r="G24" s="1210">
        <v>4735.8794999999973</v>
      </c>
      <c r="H24" s="1211">
        <v>8.6</v>
      </c>
      <c r="I24" s="1211">
        <v>2.4312</v>
      </c>
      <c r="J24" s="1211">
        <v>11.0312</v>
      </c>
      <c r="K24" s="28">
        <f t="shared" si="1"/>
        <v>52242.433900000004</v>
      </c>
      <c r="L24" s="184">
        <f t="shared" si="2"/>
        <v>1.2240646975610524E-2</v>
      </c>
      <c r="M24" s="184">
        <f t="shared" si="3"/>
        <v>0.46699253719030048</v>
      </c>
      <c r="N24" s="1212" t="str">
        <f t="shared" si="4"/>
        <v>A</v>
      </c>
      <c r="O24" s="1011" t="str">
        <f t="shared" si="5"/>
        <v>-</v>
      </c>
      <c r="P24" s="1011" t="str">
        <f t="shared" si="6"/>
        <v>-</v>
      </c>
      <c r="Q24" s="171">
        <f t="shared" si="0"/>
        <v>1</v>
      </c>
      <c r="R24" s="171">
        <f>SUMIF(ORÇAMENTO!$B$6:$B$654,'ITEM MAIOR'!B24,ORÇAMENTO!$I$6:$I$654)</f>
        <v>4735.8794999999973</v>
      </c>
      <c r="S24" s="171"/>
      <c r="T24" s="171"/>
      <c r="U24" s="29"/>
      <c r="AX24" s="24"/>
    </row>
    <row r="25" spans="1:50" ht="48" customHeight="1">
      <c r="A25" s="255" t="s">
        <v>42</v>
      </c>
      <c r="B25" s="456" t="s">
        <v>2567</v>
      </c>
      <c r="C25" s="461" t="s">
        <v>837</v>
      </c>
      <c r="D25" s="1207" t="s">
        <v>2604</v>
      </c>
      <c r="E25" s="1208"/>
      <c r="F25" s="1209" t="s">
        <v>55</v>
      </c>
      <c r="G25" s="1210">
        <v>1000</v>
      </c>
      <c r="H25" s="1211">
        <v>37.450000000000003</v>
      </c>
      <c r="I25" s="1211">
        <v>10.5871</v>
      </c>
      <c r="J25" s="1211">
        <v>48.037100000000002</v>
      </c>
      <c r="K25" s="28">
        <f t="shared" si="1"/>
        <v>48037.1</v>
      </c>
      <c r="L25" s="184">
        <f t="shared" si="2"/>
        <v>1.1255317544309517E-2</v>
      </c>
      <c r="M25" s="184">
        <f t="shared" si="3"/>
        <v>0.47824785473461001</v>
      </c>
      <c r="N25" s="1212" t="str">
        <f t="shared" si="4"/>
        <v>A</v>
      </c>
      <c r="O25" s="1011" t="str">
        <f t="shared" si="5"/>
        <v>-</v>
      </c>
      <c r="P25" s="1011" t="str">
        <f t="shared" si="6"/>
        <v>-</v>
      </c>
      <c r="Q25" s="171">
        <f t="shared" si="0"/>
        <v>1</v>
      </c>
      <c r="R25" s="171">
        <f>SUMIF(ORÇAMENTO!$B$6:$B$654,'ITEM MAIOR'!B25,ORÇAMENTO!$I$6:$I$654)</f>
        <v>1000</v>
      </c>
      <c r="S25" s="171"/>
      <c r="T25" s="171"/>
      <c r="U25" s="29"/>
      <c r="AX25" s="24"/>
    </row>
    <row r="26" spans="1:50" ht="48" customHeight="1">
      <c r="A26" s="255" t="s">
        <v>42</v>
      </c>
      <c r="B26" s="456" t="s">
        <v>2568</v>
      </c>
      <c r="C26" s="461" t="s">
        <v>837</v>
      </c>
      <c r="D26" s="1207" t="s">
        <v>2602</v>
      </c>
      <c r="E26" s="1208"/>
      <c r="F26" s="1209" t="s">
        <v>55</v>
      </c>
      <c r="G26" s="1210">
        <v>1100</v>
      </c>
      <c r="H26" s="1211">
        <v>31.77</v>
      </c>
      <c r="I26" s="1211">
        <v>8.9814000000000007</v>
      </c>
      <c r="J26" s="1211">
        <v>40.751399999999997</v>
      </c>
      <c r="K26" s="28">
        <f t="shared" si="1"/>
        <v>44826.54</v>
      </c>
      <c r="L26" s="184">
        <f t="shared" si="2"/>
        <v>1.0503068297476166E-2</v>
      </c>
      <c r="M26" s="184">
        <f t="shared" si="3"/>
        <v>0.48875092303208617</v>
      </c>
      <c r="N26" s="1212" t="str">
        <f t="shared" si="4"/>
        <v>A</v>
      </c>
      <c r="O26" s="1011" t="str">
        <f t="shared" si="5"/>
        <v>-</v>
      </c>
      <c r="P26" s="1011" t="str">
        <f t="shared" si="6"/>
        <v>-</v>
      </c>
      <c r="Q26" s="171">
        <f t="shared" si="0"/>
        <v>1</v>
      </c>
      <c r="R26" s="171">
        <f>SUMIF(ORÇAMENTO!$B$6:$B$654,'ITEM MAIOR'!B26,ORÇAMENTO!$I$6:$I$654)</f>
        <v>1100</v>
      </c>
      <c r="S26" s="171"/>
      <c r="T26" s="171"/>
      <c r="U26" s="29"/>
      <c r="AX26" s="24"/>
    </row>
    <row r="27" spans="1:50" ht="48" customHeight="1">
      <c r="A27" s="255" t="s">
        <v>42</v>
      </c>
      <c r="B27" s="456" t="s">
        <v>2163</v>
      </c>
      <c r="C27" s="461" t="s">
        <v>837</v>
      </c>
      <c r="D27" s="1207" t="s">
        <v>2169</v>
      </c>
      <c r="E27" s="1208"/>
      <c r="F27" s="1209" t="s">
        <v>126</v>
      </c>
      <c r="G27" s="1210">
        <v>1</v>
      </c>
      <c r="H27" s="1211">
        <v>33350.050000000003</v>
      </c>
      <c r="I27" s="1211">
        <v>9428.0591000000004</v>
      </c>
      <c r="J27" s="1211">
        <v>42778.109100000001</v>
      </c>
      <c r="K27" s="28">
        <f t="shared" si="1"/>
        <v>42778.109100000001</v>
      </c>
      <c r="L27" s="184">
        <f t="shared" si="2"/>
        <v>1.0023111342391955E-2</v>
      </c>
      <c r="M27" s="184">
        <f t="shared" si="3"/>
        <v>0.49877403437447815</v>
      </c>
      <c r="N27" s="1212" t="str">
        <f t="shared" si="4"/>
        <v>A</v>
      </c>
      <c r="O27" s="1011" t="str">
        <f t="shared" si="5"/>
        <v>-</v>
      </c>
      <c r="P27" s="1011" t="str">
        <f t="shared" si="6"/>
        <v>-</v>
      </c>
      <c r="Q27" s="171">
        <f t="shared" si="0"/>
        <v>1</v>
      </c>
      <c r="R27" s="171">
        <f>SUMIF(ORÇAMENTO!$B$6:$B$654,'ITEM MAIOR'!B27,ORÇAMENTO!$I$6:$I$654)</f>
        <v>1</v>
      </c>
      <c r="S27" s="171"/>
      <c r="T27" s="171"/>
      <c r="U27" s="29"/>
      <c r="AX27" s="24"/>
    </row>
    <row r="28" spans="1:50" ht="48" customHeight="1">
      <c r="A28" s="255" t="s">
        <v>42</v>
      </c>
      <c r="B28" s="456">
        <v>92398</v>
      </c>
      <c r="C28" s="461" t="s">
        <v>131</v>
      </c>
      <c r="D28" s="1207" t="s">
        <v>1254</v>
      </c>
      <c r="E28" s="1208"/>
      <c r="F28" s="1209" t="s">
        <v>57</v>
      </c>
      <c r="G28" s="1210">
        <v>660.3900000000001</v>
      </c>
      <c r="H28" s="1211">
        <v>49.97</v>
      </c>
      <c r="I28" s="1211">
        <v>14.1265</v>
      </c>
      <c r="J28" s="1211">
        <v>64.096500000000006</v>
      </c>
      <c r="K28" s="28">
        <f t="shared" si="1"/>
        <v>42328.687599999997</v>
      </c>
      <c r="L28" s="184">
        <f t="shared" si="2"/>
        <v>9.9178097797718145E-3</v>
      </c>
      <c r="M28" s="184">
        <f t="shared" si="3"/>
        <v>0.50869184415424995</v>
      </c>
      <c r="N28" s="1212" t="str">
        <f t="shared" si="4"/>
        <v>B</v>
      </c>
      <c r="O28" s="1011">
        <f t="shared" si="5"/>
        <v>0.50869184415424995</v>
      </c>
      <c r="P28" s="1011" t="str">
        <f t="shared" si="6"/>
        <v>-</v>
      </c>
      <c r="Q28" s="171">
        <f t="shared" si="0"/>
        <v>1</v>
      </c>
      <c r="R28" s="171">
        <f>SUMIF(ORÇAMENTO!$B$6:$B$654,'ITEM MAIOR'!B28,ORÇAMENTO!$I$6:$I$654)</f>
        <v>660.3900000000001</v>
      </c>
      <c r="S28" s="171"/>
      <c r="T28" s="171"/>
      <c r="U28" s="29"/>
      <c r="AX28" s="24"/>
    </row>
    <row r="29" spans="1:50" ht="48" customHeight="1">
      <c r="A29" s="255" t="s">
        <v>42</v>
      </c>
      <c r="B29" s="456" t="s">
        <v>2130</v>
      </c>
      <c r="C29" s="461" t="s">
        <v>837</v>
      </c>
      <c r="D29" s="1207" t="s">
        <v>2118</v>
      </c>
      <c r="E29" s="1208"/>
      <c r="F29" s="1209" t="s">
        <v>53</v>
      </c>
      <c r="G29" s="1210">
        <v>360</v>
      </c>
      <c r="H29" s="1211">
        <v>89.45</v>
      </c>
      <c r="I29" s="1211">
        <v>25.287500000000001</v>
      </c>
      <c r="J29" s="1211">
        <v>114.7375</v>
      </c>
      <c r="K29" s="28">
        <f t="shared" si="1"/>
        <v>41305.5</v>
      </c>
      <c r="L29" s="184">
        <f t="shared" si="2"/>
        <v>9.6780721322993427E-3</v>
      </c>
      <c r="M29" s="184">
        <f t="shared" si="3"/>
        <v>0.51836991628654927</v>
      </c>
      <c r="N29" s="1212" t="str">
        <f t="shared" si="4"/>
        <v>B</v>
      </c>
      <c r="O29" s="1011">
        <f t="shared" si="5"/>
        <v>0.51836991628654927</v>
      </c>
      <c r="P29" s="1011" t="str">
        <f t="shared" si="6"/>
        <v>-</v>
      </c>
      <c r="Q29" s="171">
        <f t="shared" si="0"/>
        <v>1</v>
      </c>
      <c r="R29" s="171">
        <f>SUMIF(ORÇAMENTO!$B$6:$B$654,'ITEM MAIOR'!B29,ORÇAMENTO!$I$6:$I$654)</f>
        <v>360</v>
      </c>
      <c r="S29" s="171"/>
      <c r="T29" s="171"/>
      <c r="U29" s="29"/>
      <c r="AX29" s="24"/>
    </row>
    <row r="30" spans="1:50" ht="48" customHeight="1">
      <c r="A30" s="255" t="s">
        <v>42</v>
      </c>
      <c r="B30" s="456" t="s">
        <v>839</v>
      </c>
      <c r="C30" s="461" t="s">
        <v>837</v>
      </c>
      <c r="D30" s="1207" t="s">
        <v>1290</v>
      </c>
      <c r="E30" s="1208"/>
      <c r="F30" s="1209" t="s">
        <v>55</v>
      </c>
      <c r="G30" s="1210">
        <v>1350</v>
      </c>
      <c r="H30" s="1211">
        <v>23.84</v>
      </c>
      <c r="I30" s="1211">
        <v>6.7396000000000003</v>
      </c>
      <c r="J30" s="1211">
        <v>30.579599999999999</v>
      </c>
      <c r="K30" s="28">
        <f t="shared" si="1"/>
        <v>41282.46</v>
      </c>
      <c r="L30" s="184">
        <f t="shared" si="2"/>
        <v>9.6726737523758887E-3</v>
      </c>
      <c r="M30" s="184">
        <f t="shared" si="3"/>
        <v>0.52804259003892517</v>
      </c>
      <c r="N30" s="1212" t="str">
        <f t="shared" si="4"/>
        <v>B</v>
      </c>
      <c r="O30" s="1011">
        <f t="shared" si="5"/>
        <v>0.52804259003892517</v>
      </c>
      <c r="P30" s="1011" t="str">
        <f t="shared" si="6"/>
        <v>-</v>
      </c>
      <c r="Q30" s="171">
        <f t="shared" si="0"/>
        <v>1</v>
      </c>
      <c r="R30" s="171">
        <f>SUMIF(ORÇAMENTO!$B$6:$B$654,'ITEM MAIOR'!B30,ORÇAMENTO!$I$6:$I$654)</f>
        <v>1350</v>
      </c>
      <c r="S30" s="171"/>
      <c r="T30" s="171"/>
      <c r="U30" s="29"/>
      <c r="AX30" s="24"/>
    </row>
    <row r="31" spans="1:50" ht="48" customHeight="1">
      <c r="A31" s="255" t="s">
        <v>42</v>
      </c>
      <c r="B31" s="456" t="s">
        <v>167</v>
      </c>
      <c r="C31" s="461" t="s">
        <v>837</v>
      </c>
      <c r="D31" s="1207" t="s">
        <v>1317</v>
      </c>
      <c r="E31" s="1208"/>
      <c r="F31" s="1209" t="s">
        <v>126</v>
      </c>
      <c r="G31" s="1210">
        <v>1</v>
      </c>
      <c r="H31" s="1211">
        <v>30938.44</v>
      </c>
      <c r="I31" s="1211">
        <v>8746.2970000000005</v>
      </c>
      <c r="J31" s="1211">
        <v>39684.737000000001</v>
      </c>
      <c r="K31" s="28">
        <f t="shared" si="1"/>
        <v>39684.737000000001</v>
      </c>
      <c r="L31" s="184">
        <f t="shared" si="2"/>
        <v>9.2983197694575439E-3</v>
      </c>
      <c r="M31" s="184">
        <f t="shared" si="3"/>
        <v>0.53734090980838267</v>
      </c>
      <c r="N31" s="1212" t="str">
        <f t="shared" si="4"/>
        <v>B</v>
      </c>
      <c r="O31" s="1011">
        <f t="shared" si="5"/>
        <v>0.53734090980838267</v>
      </c>
      <c r="P31" s="1011" t="str">
        <f t="shared" si="6"/>
        <v>-</v>
      </c>
      <c r="Q31" s="171">
        <f t="shared" si="0"/>
        <v>1</v>
      </c>
      <c r="R31" s="171">
        <f>SUMIF(ORÇAMENTO!$B$6:$B$654,'ITEM MAIOR'!B31,ORÇAMENTO!$I$6:$I$654)</f>
        <v>1</v>
      </c>
      <c r="S31" s="171"/>
      <c r="T31" s="171"/>
      <c r="U31" s="29"/>
      <c r="AX31" s="24"/>
    </row>
    <row r="32" spans="1:50" ht="48" customHeight="1">
      <c r="A32" s="255" t="s">
        <v>42</v>
      </c>
      <c r="B32" s="456" t="s">
        <v>2134</v>
      </c>
      <c r="C32" s="461" t="s">
        <v>837</v>
      </c>
      <c r="D32" s="1207" t="s">
        <v>2141</v>
      </c>
      <c r="E32" s="1208"/>
      <c r="F32" s="1209" t="s">
        <v>126</v>
      </c>
      <c r="G32" s="1210">
        <v>14</v>
      </c>
      <c r="H32" s="1211">
        <v>2250</v>
      </c>
      <c r="I32" s="1211">
        <v>441.22500000000002</v>
      </c>
      <c r="J32" s="1211">
        <v>2691.2249999999999</v>
      </c>
      <c r="K32" s="28">
        <f t="shared" si="1"/>
        <v>37677.15</v>
      </c>
      <c r="L32" s="184">
        <f t="shared" si="2"/>
        <v>8.8279327314634178E-3</v>
      </c>
      <c r="M32" s="184">
        <f t="shared" si="3"/>
        <v>0.5461688425398461</v>
      </c>
      <c r="N32" s="1212" t="str">
        <f t="shared" si="4"/>
        <v>B</v>
      </c>
      <c r="O32" s="1011">
        <f t="shared" si="5"/>
        <v>0.5461688425398461</v>
      </c>
      <c r="P32" s="1011" t="str">
        <f t="shared" si="6"/>
        <v>-</v>
      </c>
      <c r="Q32" s="171">
        <f t="shared" si="0"/>
        <v>1</v>
      </c>
      <c r="R32" s="171">
        <f>SUMIF(ORÇAMENTO!$B$6:$B$654,'ITEM MAIOR'!B32,ORÇAMENTO!$I$6:$I$654)</f>
        <v>14</v>
      </c>
      <c r="S32" s="171"/>
      <c r="T32" s="171"/>
      <c r="U32" s="29"/>
      <c r="AX32" s="24"/>
    </row>
    <row r="33" spans="1:50" ht="48" customHeight="1">
      <c r="A33" s="255" t="s">
        <v>42</v>
      </c>
      <c r="B33" s="456" t="s">
        <v>2142</v>
      </c>
      <c r="C33" s="461" t="s">
        <v>837</v>
      </c>
      <c r="D33" s="1207" t="s">
        <v>2138</v>
      </c>
      <c r="E33" s="1208"/>
      <c r="F33" s="1209" t="s">
        <v>126</v>
      </c>
      <c r="G33" s="1210">
        <v>4</v>
      </c>
      <c r="H33" s="1211">
        <v>7823</v>
      </c>
      <c r="I33" s="1211">
        <v>1534.0903000000001</v>
      </c>
      <c r="J33" s="1211">
        <v>9357.0902999999998</v>
      </c>
      <c r="K33" s="28">
        <f t="shared" si="1"/>
        <v>37428.361199999999</v>
      </c>
      <c r="L33" s="184">
        <f t="shared" si="2"/>
        <v>8.7696403502524837E-3</v>
      </c>
      <c r="M33" s="184">
        <f t="shared" si="3"/>
        <v>0.55493848289009862</v>
      </c>
      <c r="N33" s="1212" t="str">
        <f t="shared" si="4"/>
        <v>B</v>
      </c>
      <c r="O33" s="1011">
        <f t="shared" si="5"/>
        <v>0.55493848289009862</v>
      </c>
      <c r="P33" s="1011" t="str">
        <f t="shared" si="6"/>
        <v>-</v>
      </c>
      <c r="Q33" s="171">
        <f t="shared" si="0"/>
        <v>1</v>
      </c>
      <c r="R33" s="171">
        <f>SUMIF(ORÇAMENTO!$B$6:$B$654,'ITEM MAIOR'!B33,ORÇAMENTO!$I$6:$I$654)</f>
        <v>4</v>
      </c>
      <c r="S33" s="171"/>
      <c r="T33" s="171"/>
      <c r="U33" s="29"/>
      <c r="AX33" s="24"/>
    </row>
    <row r="34" spans="1:50" ht="48" customHeight="1">
      <c r="A34" s="255" t="s">
        <v>42</v>
      </c>
      <c r="B34" s="456" t="s">
        <v>1933</v>
      </c>
      <c r="C34" s="461" t="s">
        <v>837</v>
      </c>
      <c r="D34" s="1207" t="s">
        <v>1929</v>
      </c>
      <c r="E34" s="1208"/>
      <c r="F34" s="1209" t="s">
        <v>126</v>
      </c>
      <c r="G34" s="1210">
        <v>20</v>
      </c>
      <c r="H34" s="1211">
        <v>1404.42</v>
      </c>
      <c r="I34" s="1211">
        <v>397.02949999999998</v>
      </c>
      <c r="J34" s="1211">
        <v>1801.4494999999999</v>
      </c>
      <c r="K34" s="28">
        <f t="shared" si="1"/>
        <v>36028.99</v>
      </c>
      <c r="L34" s="184">
        <f t="shared" si="2"/>
        <v>8.4417611231892044E-3</v>
      </c>
      <c r="M34" s="184">
        <f t="shared" si="3"/>
        <v>0.56338024401328779</v>
      </c>
      <c r="N34" s="1212" t="str">
        <f t="shared" si="4"/>
        <v>B</v>
      </c>
      <c r="O34" s="1011">
        <f t="shared" si="5"/>
        <v>0.56338024401328779</v>
      </c>
      <c r="P34" s="1011" t="str">
        <f t="shared" si="6"/>
        <v>-</v>
      </c>
      <c r="Q34" s="171">
        <f t="shared" si="0"/>
        <v>1</v>
      </c>
      <c r="R34" s="171">
        <f>SUMIF(ORÇAMENTO!$B$6:$B$654,'ITEM MAIOR'!B34,ORÇAMENTO!$I$6:$I$654)</f>
        <v>20</v>
      </c>
      <c r="S34" s="171"/>
      <c r="T34" s="171"/>
      <c r="U34" s="29"/>
      <c r="AX34" s="24"/>
    </row>
    <row r="35" spans="1:50" ht="48" customHeight="1">
      <c r="A35" s="255" t="s">
        <v>42</v>
      </c>
      <c r="B35" s="456">
        <v>87527</v>
      </c>
      <c r="C35" s="461" t="s">
        <v>131</v>
      </c>
      <c r="D35" s="1207" t="s">
        <v>1266</v>
      </c>
      <c r="E35" s="1208"/>
      <c r="F35" s="1209" t="s">
        <v>57</v>
      </c>
      <c r="G35" s="1210">
        <v>907.19799999999987</v>
      </c>
      <c r="H35" s="1211">
        <v>28.43</v>
      </c>
      <c r="I35" s="1211">
        <v>8.0372000000000003</v>
      </c>
      <c r="J35" s="1211">
        <v>36.467199999999998</v>
      </c>
      <c r="K35" s="28">
        <f t="shared" si="1"/>
        <v>33082.9709</v>
      </c>
      <c r="L35" s="184">
        <f t="shared" si="2"/>
        <v>7.7514950483824211E-3</v>
      </c>
      <c r="M35" s="184">
        <f t="shared" si="3"/>
        <v>0.57113173906167025</v>
      </c>
      <c r="N35" s="1212" t="str">
        <f t="shared" si="4"/>
        <v>B</v>
      </c>
      <c r="O35" s="1011">
        <f t="shared" si="5"/>
        <v>0.57113173906167025</v>
      </c>
      <c r="P35" s="1011" t="str">
        <f t="shared" si="6"/>
        <v>-</v>
      </c>
      <c r="Q35" s="171">
        <f t="shared" si="0"/>
        <v>1</v>
      </c>
      <c r="R35" s="171">
        <f>SUMIF(ORÇAMENTO!$B$6:$B$654,'ITEM MAIOR'!B35,ORÇAMENTO!$I$6:$I$654)</f>
        <v>907.19799999999987</v>
      </c>
      <c r="S35" s="171"/>
      <c r="T35" s="171"/>
      <c r="U35" s="29"/>
      <c r="AX35" s="24"/>
    </row>
    <row r="36" spans="1:50" ht="48" customHeight="1">
      <c r="A36" s="255" t="s">
        <v>42</v>
      </c>
      <c r="B36" s="456" t="s">
        <v>694</v>
      </c>
      <c r="C36" s="461" t="s">
        <v>837</v>
      </c>
      <c r="D36" s="1207" t="s">
        <v>1742</v>
      </c>
      <c r="E36" s="1208"/>
      <c r="F36" s="1209" t="s">
        <v>126</v>
      </c>
      <c r="G36" s="1210">
        <v>23</v>
      </c>
      <c r="H36" s="1211">
        <v>1105.5999999999999</v>
      </c>
      <c r="I36" s="1211">
        <v>312.55309999999997</v>
      </c>
      <c r="J36" s="1211">
        <v>1418.1531</v>
      </c>
      <c r="K36" s="28">
        <f t="shared" si="1"/>
        <v>32617.5213</v>
      </c>
      <c r="L36" s="184">
        <f t="shared" si="2"/>
        <v>7.642438026853814E-3</v>
      </c>
      <c r="M36" s="184">
        <f t="shared" si="3"/>
        <v>0.57877417708852408</v>
      </c>
      <c r="N36" s="1212" t="str">
        <f t="shared" si="4"/>
        <v>B</v>
      </c>
      <c r="O36" s="1011">
        <f t="shared" si="5"/>
        <v>0.57877417708852408</v>
      </c>
      <c r="P36" s="1011" t="str">
        <f t="shared" si="6"/>
        <v>-</v>
      </c>
      <c r="Q36" s="171">
        <f t="shared" si="0"/>
        <v>1</v>
      </c>
      <c r="R36" s="171">
        <f>SUMIF(ORÇAMENTO!$B$6:$B$654,'ITEM MAIOR'!B36,ORÇAMENTO!$I$6:$I$654)</f>
        <v>23</v>
      </c>
      <c r="S36" s="171"/>
      <c r="T36" s="171"/>
      <c r="U36" s="29"/>
      <c r="AX36" s="24"/>
    </row>
    <row r="37" spans="1:50" ht="48" customHeight="1">
      <c r="A37" s="255" t="s">
        <v>42</v>
      </c>
      <c r="B37" s="456" t="s">
        <v>157</v>
      </c>
      <c r="C37" s="461" t="s">
        <v>837</v>
      </c>
      <c r="D37" s="1207" t="s">
        <v>2582</v>
      </c>
      <c r="E37" s="1208"/>
      <c r="F37" s="1209" t="s">
        <v>126</v>
      </c>
      <c r="G37" s="1210">
        <v>1</v>
      </c>
      <c r="H37" s="1211">
        <v>24952.48</v>
      </c>
      <c r="I37" s="1211">
        <v>7054.0661</v>
      </c>
      <c r="J37" s="1211">
        <v>32006.5461</v>
      </c>
      <c r="K37" s="28">
        <f t="shared" si="1"/>
        <v>32006.5461</v>
      </c>
      <c r="L37" s="184">
        <f t="shared" si="2"/>
        <v>7.4992836755774462E-3</v>
      </c>
      <c r="M37" s="184">
        <f t="shared" si="3"/>
        <v>0.58627346076410147</v>
      </c>
      <c r="N37" s="1212" t="str">
        <f t="shared" si="4"/>
        <v>B</v>
      </c>
      <c r="O37" s="1011">
        <f t="shared" si="5"/>
        <v>0.58627346076410147</v>
      </c>
      <c r="P37" s="1011" t="str">
        <f t="shared" si="6"/>
        <v>-</v>
      </c>
      <c r="Q37" s="171">
        <f t="shared" si="0"/>
        <v>1</v>
      </c>
      <c r="R37" s="171">
        <f>SUMIF(ORÇAMENTO!$B$6:$B$654,'ITEM MAIOR'!B37,ORÇAMENTO!$I$6:$I$654)</f>
        <v>1</v>
      </c>
      <c r="S37" s="171"/>
      <c r="T37" s="171"/>
      <c r="U37" s="29"/>
      <c r="AX37" s="24"/>
    </row>
    <row r="38" spans="1:50" ht="48" customHeight="1">
      <c r="A38" s="255" t="s">
        <v>42</v>
      </c>
      <c r="B38" s="456" t="s">
        <v>149</v>
      </c>
      <c r="C38" s="461" t="s">
        <v>837</v>
      </c>
      <c r="D38" s="1207" t="s">
        <v>285</v>
      </c>
      <c r="E38" s="1208"/>
      <c r="F38" s="1209" t="s">
        <v>57</v>
      </c>
      <c r="G38" s="1210">
        <v>679.96250000000043</v>
      </c>
      <c r="H38" s="1211">
        <v>36.03</v>
      </c>
      <c r="I38" s="1211">
        <v>10.185700000000001</v>
      </c>
      <c r="J38" s="1211">
        <v>46.215699999999998</v>
      </c>
      <c r="K38" s="28">
        <f t="shared" si="1"/>
        <v>31424.942899999998</v>
      </c>
      <c r="L38" s="184">
        <f t="shared" si="2"/>
        <v>7.3630113214847434E-3</v>
      </c>
      <c r="M38" s="184">
        <f t="shared" si="3"/>
        <v>0.59363647208558623</v>
      </c>
      <c r="N38" s="1212" t="str">
        <f t="shared" si="4"/>
        <v>B</v>
      </c>
      <c r="O38" s="1011">
        <f t="shared" si="5"/>
        <v>0.59363647208558623</v>
      </c>
      <c r="P38" s="1011" t="str">
        <f t="shared" si="6"/>
        <v>-</v>
      </c>
      <c r="Q38" s="171">
        <f t="shared" si="0"/>
        <v>1</v>
      </c>
      <c r="R38" s="171">
        <f>SUMIF(ORÇAMENTO!$B$6:$B$654,'ITEM MAIOR'!B38,ORÇAMENTO!$I$6:$I$654)</f>
        <v>679.96250000000043</v>
      </c>
      <c r="S38" s="171"/>
      <c r="T38" s="171"/>
      <c r="U38" s="29"/>
      <c r="AX38" s="24"/>
    </row>
    <row r="39" spans="1:50" ht="48" customHeight="1">
      <c r="A39" s="255" t="s">
        <v>42</v>
      </c>
      <c r="B39" s="456">
        <v>87792</v>
      </c>
      <c r="C39" s="461" t="s">
        <v>131</v>
      </c>
      <c r="D39" s="1207" t="s">
        <v>1267</v>
      </c>
      <c r="E39" s="1208"/>
      <c r="F39" s="1209" t="s">
        <v>57</v>
      </c>
      <c r="G39" s="1210">
        <v>897.0440000000001</v>
      </c>
      <c r="H39" s="1211">
        <v>25.99</v>
      </c>
      <c r="I39" s="1211">
        <v>7.3474000000000004</v>
      </c>
      <c r="J39" s="1211">
        <v>33.337400000000002</v>
      </c>
      <c r="K39" s="28">
        <f t="shared" si="1"/>
        <v>29905.114600000001</v>
      </c>
      <c r="L39" s="184">
        <f t="shared" si="2"/>
        <v>7.00690843164901E-3</v>
      </c>
      <c r="M39" s="184">
        <f t="shared" si="3"/>
        <v>0.6006433805172352</v>
      </c>
      <c r="N39" s="1212" t="str">
        <f t="shared" si="4"/>
        <v>B</v>
      </c>
      <c r="O39" s="1011">
        <f t="shared" si="5"/>
        <v>0.6006433805172352</v>
      </c>
      <c r="P39" s="1011" t="str">
        <f t="shared" si="6"/>
        <v>-</v>
      </c>
      <c r="Q39" s="171">
        <f t="shared" ref="Q39:Q70" si="7">IF(B39&gt;0,COUNTIF($B$1:$B$121664,B39),"")</f>
        <v>1</v>
      </c>
      <c r="R39" s="171">
        <f>SUMIF(ORÇAMENTO!$B$6:$B$654,'ITEM MAIOR'!B39,ORÇAMENTO!$I$6:$I$654)</f>
        <v>897.0440000000001</v>
      </c>
      <c r="S39" s="171"/>
      <c r="T39" s="171"/>
      <c r="U39" s="29"/>
      <c r="AX39" s="24"/>
    </row>
    <row r="40" spans="1:50" ht="48" customHeight="1">
      <c r="A40" s="255" t="s">
        <v>42</v>
      </c>
      <c r="B40" s="456">
        <v>88476</v>
      </c>
      <c r="C40" s="461" t="s">
        <v>131</v>
      </c>
      <c r="D40" s="1207" t="s">
        <v>1263</v>
      </c>
      <c r="E40" s="1208"/>
      <c r="F40" s="1209" t="s">
        <v>57</v>
      </c>
      <c r="G40" s="1210">
        <v>1420.7599999999995</v>
      </c>
      <c r="H40" s="1211">
        <v>14.74</v>
      </c>
      <c r="I40" s="1211">
        <v>4.1669999999999998</v>
      </c>
      <c r="J40" s="1211">
        <v>18.907</v>
      </c>
      <c r="K40" s="28">
        <f t="shared" si="1"/>
        <v>26862.309300000001</v>
      </c>
      <c r="L40" s="184">
        <f t="shared" si="2"/>
        <v>6.2939648968184736E-3</v>
      </c>
      <c r="M40" s="184">
        <f t="shared" si="3"/>
        <v>0.60693734541405364</v>
      </c>
      <c r="N40" s="1212" t="str">
        <f t="shared" si="4"/>
        <v>B</v>
      </c>
      <c r="O40" s="1011">
        <f t="shared" si="5"/>
        <v>0.60693734541405364</v>
      </c>
      <c r="P40" s="1011" t="str">
        <f t="shared" si="6"/>
        <v>-</v>
      </c>
      <c r="Q40" s="171">
        <f t="shared" si="7"/>
        <v>1</v>
      </c>
      <c r="R40" s="171">
        <f>SUMIF(ORÇAMENTO!$B$6:$B$654,'ITEM MAIOR'!B40,ORÇAMENTO!$I$6:$I$654)</f>
        <v>1420.7599999999995</v>
      </c>
      <c r="S40" s="171"/>
      <c r="T40" s="171"/>
      <c r="U40" s="29"/>
      <c r="AX40" s="24"/>
    </row>
    <row r="41" spans="1:50" ht="48" customHeight="1">
      <c r="A41" s="255" t="s">
        <v>42</v>
      </c>
      <c r="B41" s="456" t="s">
        <v>185</v>
      </c>
      <c r="C41" s="461" t="s">
        <v>837</v>
      </c>
      <c r="D41" s="1207" t="s">
        <v>1461</v>
      </c>
      <c r="E41" s="1208"/>
      <c r="F41" s="1209" t="s">
        <v>126</v>
      </c>
      <c r="G41" s="1210">
        <v>46</v>
      </c>
      <c r="H41" s="1211">
        <v>427.2</v>
      </c>
      <c r="I41" s="1211">
        <v>120.7694</v>
      </c>
      <c r="J41" s="1211">
        <v>547.96939999999995</v>
      </c>
      <c r="K41" s="28">
        <f t="shared" si="1"/>
        <v>25206.592400000001</v>
      </c>
      <c r="L41" s="184">
        <f t="shared" si="2"/>
        <v>5.9060226714763991E-3</v>
      </c>
      <c r="M41" s="184">
        <f t="shared" si="3"/>
        <v>0.61284336808553008</v>
      </c>
      <c r="N41" s="1212" t="str">
        <f t="shared" si="4"/>
        <v>B</v>
      </c>
      <c r="O41" s="1011">
        <f t="shared" si="5"/>
        <v>0.61284336808553008</v>
      </c>
      <c r="P41" s="1011" t="str">
        <f t="shared" si="6"/>
        <v>-</v>
      </c>
      <c r="Q41" s="171">
        <f t="shared" si="7"/>
        <v>1</v>
      </c>
      <c r="R41" s="171">
        <f>SUMIF(ORÇAMENTO!$B$6:$B$654,'ITEM MAIOR'!B41,ORÇAMENTO!$I$6:$I$654)</f>
        <v>46</v>
      </c>
      <c r="S41" s="171"/>
      <c r="T41" s="171"/>
      <c r="U41" s="29"/>
      <c r="AX41" s="24"/>
    </row>
    <row r="42" spans="1:50" ht="48" customHeight="1">
      <c r="A42" s="255" t="s">
        <v>42</v>
      </c>
      <c r="B42" s="456">
        <v>93212</v>
      </c>
      <c r="C42" s="461" t="s">
        <v>131</v>
      </c>
      <c r="D42" s="1207" t="s">
        <v>1067</v>
      </c>
      <c r="E42" s="1208"/>
      <c r="F42" s="1209" t="s">
        <v>57</v>
      </c>
      <c r="G42" s="1210">
        <v>30</v>
      </c>
      <c r="H42" s="1211">
        <v>650.38</v>
      </c>
      <c r="I42" s="1211">
        <v>183.86240000000001</v>
      </c>
      <c r="J42" s="1211">
        <v>834.24239999999998</v>
      </c>
      <c r="K42" s="28">
        <f t="shared" si="1"/>
        <v>25027.272000000001</v>
      </c>
      <c r="L42" s="184">
        <f t="shared" si="2"/>
        <v>5.864007061787792E-3</v>
      </c>
      <c r="M42" s="184">
        <f t="shared" si="3"/>
        <v>0.61870737514731788</v>
      </c>
      <c r="N42" s="1212" t="str">
        <f t="shared" si="4"/>
        <v>B</v>
      </c>
      <c r="O42" s="1011">
        <f t="shared" si="5"/>
        <v>0.61870737514731788</v>
      </c>
      <c r="P42" s="1011" t="str">
        <f t="shared" si="6"/>
        <v>-</v>
      </c>
      <c r="Q42" s="171">
        <f t="shared" si="7"/>
        <v>1</v>
      </c>
      <c r="R42" s="171">
        <f>SUMIF(ORÇAMENTO!$B$6:$B$654,'ITEM MAIOR'!B42,ORÇAMENTO!$I$6:$I$654)</f>
        <v>30</v>
      </c>
      <c r="S42" s="171"/>
      <c r="T42" s="171"/>
      <c r="U42" s="29"/>
      <c r="AX42" s="24"/>
    </row>
    <row r="43" spans="1:50" ht="48" customHeight="1">
      <c r="A43" s="255" t="s">
        <v>42</v>
      </c>
      <c r="B43" s="456">
        <v>94263</v>
      </c>
      <c r="C43" s="461" t="s">
        <v>131</v>
      </c>
      <c r="D43" s="1207" t="s">
        <v>1078</v>
      </c>
      <c r="E43" s="1208"/>
      <c r="F43" s="1209" t="s">
        <v>53</v>
      </c>
      <c r="G43" s="1210">
        <v>963.70499999999993</v>
      </c>
      <c r="H43" s="1211">
        <v>19.78</v>
      </c>
      <c r="I43" s="1211">
        <v>5.5918000000000001</v>
      </c>
      <c r="J43" s="1211">
        <v>25.3718</v>
      </c>
      <c r="K43" s="28">
        <f t="shared" si="1"/>
        <v>24450.930499999999</v>
      </c>
      <c r="L43" s="184">
        <f t="shared" si="2"/>
        <v>5.728967548651826E-3</v>
      </c>
      <c r="M43" s="184">
        <f t="shared" si="3"/>
        <v>0.6244363426959697</v>
      </c>
      <c r="N43" s="1212" t="str">
        <f t="shared" si="4"/>
        <v>B</v>
      </c>
      <c r="O43" s="1011">
        <f t="shared" si="5"/>
        <v>0.6244363426959697</v>
      </c>
      <c r="P43" s="1011" t="str">
        <f t="shared" si="6"/>
        <v>-</v>
      </c>
      <c r="Q43" s="171">
        <f t="shared" si="7"/>
        <v>1</v>
      </c>
      <c r="R43" s="171">
        <f>SUMIF(ORÇAMENTO!$B$6:$B$654,'ITEM MAIOR'!B43,ORÇAMENTO!$I$6:$I$654)</f>
        <v>963.70499999999993</v>
      </c>
      <c r="S43" s="171"/>
      <c r="T43" s="171"/>
      <c r="U43" s="29"/>
      <c r="AX43" s="24"/>
    </row>
    <row r="44" spans="1:50" ht="48" customHeight="1">
      <c r="A44" s="255" t="s">
        <v>42</v>
      </c>
      <c r="B44" s="456" t="s">
        <v>146</v>
      </c>
      <c r="C44" s="461" t="s">
        <v>837</v>
      </c>
      <c r="D44" s="1207" t="s">
        <v>1435</v>
      </c>
      <c r="E44" s="1208"/>
      <c r="F44" s="1209" t="s">
        <v>53</v>
      </c>
      <c r="G44" s="1210">
        <v>1191.4399999999998</v>
      </c>
      <c r="H44" s="1211">
        <v>15.25</v>
      </c>
      <c r="I44" s="1211">
        <v>4.3112000000000004</v>
      </c>
      <c r="J44" s="1211">
        <v>19.561199999999999</v>
      </c>
      <c r="K44" s="28">
        <f t="shared" si="1"/>
        <v>23305.9961</v>
      </c>
      <c r="L44" s="184">
        <f t="shared" si="2"/>
        <v>5.4607040556557155E-3</v>
      </c>
      <c r="M44" s="184">
        <f t="shared" si="3"/>
        <v>0.62989704675162539</v>
      </c>
      <c r="N44" s="1212" t="str">
        <f t="shared" si="4"/>
        <v>B</v>
      </c>
      <c r="O44" s="1011">
        <f t="shared" si="5"/>
        <v>0.62989704675162539</v>
      </c>
      <c r="P44" s="1011" t="str">
        <f t="shared" si="6"/>
        <v>-</v>
      </c>
      <c r="Q44" s="171">
        <f t="shared" si="7"/>
        <v>1</v>
      </c>
      <c r="R44" s="171">
        <f>SUMIF(ORÇAMENTO!$B$6:$B$654,'ITEM MAIOR'!B44,ORÇAMENTO!$I$6:$I$654)</f>
        <v>1191.4399999999998</v>
      </c>
      <c r="S44" s="171"/>
      <c r="T44" s="171"/>
      <c r="U44" s="29"/>
      <c r="AX44" s="24"/>
    </row>
    <row r="45" spans="1:50" ht="48" customHeight="1">
      <c r="A45" s="255" t="s">
        <v>42</v>
      </c>
      <c r="B45" s="456" t="s">
        <v>459</v>
      </c>
      <c r="C45" s="461" t="s">
        <v>837</v>
      </c>
      <c r="D45" s="1207" t="s">
        <v>823</v>
      </c>
      <c r="E45" s="1208"/>
      <c r="F45" s="1209" t="s">
        <v>126</v>
      </c>
      <c r="G45" s="1210">
        <v>3</v>
      </c>
      <c r="H45" s="1211">
        <v>5988.38</v>
      </c>
      <c r="I45" s="1211">
        <v>1692.915</v>
      </c>
      <c r="J45" s="1211">
        <v>7681.2950000000001</v>
      </c>
      <c r="K45" s="28">
        <f t="shared" si="1"/>
        <v>23043.884999999998</v>
      </c>
      <c r="L45" s="184">
        <f t="shared" si="2"/>
        <v>5.399290197150762E-3</v>
      </c>
      <c r="M45" s="184">
        <f t="shared" si="3"/>
        <v>0.63529633694877619</v>
      </c>
      <c r="N45" s="1212" t="str">
        <f t="shared" si="4"/>
        <v>B</v>
      </c>
      <c r="O45" s="1011">
        <f t="shared" si="5"/>
        <v>0.63529633694877619</v>
      </c>
      <c r="P45" s="1011" t="str">
        <f t="shared" si="6"/>
        <v>-</v>
      </c>
      <c r="Q45" s="171">
        <f t="shared" si="7"/>
        <v>1</v>
      </c>
      <c r="R45" s="171">
        <f>SUMIF(ORÇAMENTO!$B$6:$B$654,'ITEM MAIOR'!B45,ORÇAMENTO!$I$6:$I$654)</f>
        <v>3</v>
      </c>
      <c r="S45" s="171"/>
      <c r="T45" s="171"/>
      <c r="U45" s="29"/>
      <c r="AX45" s="24"/>
    </row>
    <row r="46" spans="1:50" ht="48" customHeight="1">
      <c r="A46" s="255" t="s">
        <v>42</v>
      </c>
      <c r="B46" s="456" t="s">
        <v>690</v>
      </c>
      <c r="C46" s="461" t="s">
        <v>837</v>
      </c>
      <c r="D46" s="1207" t="s">
        <v>1583</v>
      </c>
      <c r="E46" s="1208"/>
      <c r="F46" s="1209" t="s">
        <v>126</v>
      </c>
      <c r="G46" s="1210">
        <v>46</v>
      </c>
      <c r="H46" s="1211">
        <v>389.6</v>
      </c>
      <c r="I46" s="1211">
        <v>110.1399</v>
      </c>
      <c r="J46" s="1211">
        <v>499.73989999999998</v>
      </c>
      <c r="K46" s="28">
        <f t="shared" si="1"/>
        <v>22988.035400000001</v>
      </c>
      <c r="L46" s="184">
        <f t="shared" si="2"/>
        <v>5.3862043742613159E-3</v>
      </c>
      <c r="M46" s="184">
        <f t="shared" si="3"/>
        <v>0.64068254132303748</v>
      </c>
      <c r="N46" s="1212" t="str">
        <f t="shared" si="4"/>
        <v>B</v>
      </c>
      <c r="O46" s="1011">
        <f t="shared" si="5"/>
        <v>0.64068254132303748</v>
      </c>
      <c r="P46" s="1011" t="str">
        <f t="shared" si="6"/>
        <v>-</v>
      </c>
      <c r="Q46" s="171">
        <f t="shared" si="7"/>
        <v>1</v>
      </c>
      <c r="R46" s="171">
        <f>SUMIF(ORÇAMENTO!$B$6:$B$654,'ITEM MAIOR'!B46,ORÇAMENTO!$I$6:$I$654)</f>
        <v>46</v>
      </c>
      <c r="S46" s="171"/>
      <c r="T46" s="171"/>
      <c r="U46" s="29"/>
      <c r="AX46" s="24"/>
    </row>
    <row r="47" spans="1:50" ht="48" customHeight="1">
      <c r="A47" s="255" t="s">
        <v>42</v>
      </c>
      <c r="B47" s="456" t="s">
        <v>1169</v>
      </c>
      <c r="C47" s="461" t="s">
        <v>131</v>
      </c>
      <c r="D47" s="1207" t="s">
        <v>1170</v>
      </c>
      <c r="E47" s="1208"/>
      <c r="F47" s="1209" t="s">
        <v>54</v>
      </c>
      <c r="G47" s="1210">
        <v>1</v>
      </c>
      <c r="H47" s="1211">
        <v>17426.48</v>
      </c>
      <c r="I47" s="1211">
        <v>4926.4659000000001</v>
      </c>
      <c r="J47" s="1211">
        <v>22352.945899999999</v>
      </c>
      <c r="K47" s="28">
        <f t="shared" si="1"/>
        <v>22352.945899999999</v>
      </c>
      <c r="L47" s="184">
        <f t="shared" si="2"/>
        <v>5.2373999295392826E-3</v>
      </c>
      <c r="M47" s="184">
        <f t="shared" si="3"/>
        <v>0.64591994125257679</v>
      </c>
      <c r="N47" s="1212" t="str">
        <f t="shared" si="4"/>
        <v>B</v>
      </c>
      <c r="O47" s="1011">
        <f t="shared" si="5"/>
        <v>0.64591994125257679</v>
      </c>
      <c r="P47" s="1011" t="str">
        <f t="shared" si="6"/>
        <v>-</v>
      </c>
      <c r="Q47" s="171">
        <f t="shared" si="7"/>
        <v>1</v>
      </c>
      <c r="R47" s="171">
        <f>SUMIF(ORÇAMENTO!$B$6:$B$654,'ITEM MAIOR'!B47,ORÇAMENTO!$I$6:$I$654)</f>
        <v>1</v>
      </c>
      <c r="S47" s="171"/>
      <c r="T47" s="171"/>
      <c r="U47" s="29"/>
      <c r="AX47" s="24"/>
    </row>
    <row r="48" spans="1:50" ht="48" customHeight="1">
      <c r="A48" s="255" t="s">
        <v>42</v>
      </c>
      <c r="B48" s="456" t="s">
        <v>1716</v>
      </c>
      <c r="C48" s="461" t="s">
        <v>837</v>
      </c>
      <c r="D48" s="1207" t="s">
        <v>1714</v>
      </c>
      <c r="E48" s="1208"/>
      <c r="F48" s="1209" t="s">
        <v>57</v>
      </c>
      <c r="G48" s="1210">
        <v>4730.0200000000004</v>
      </c>
      <c r="H48" s="1211">
        <v>3.56</v>
      </c>
      <c r="I48" s="1211">
        <v>1.0064</v>
      </c>
      <c r="J48" s="1211">
        <v>4.5663999999999998</v>
      </c>
      <c r="K48" s="28">
        <f t="shared" si="1"/>
        <v>21599.1633</v>
      </c>
      <c r="L48" s="184">
        <f t="shared" si="2"/>
        <v>5.0607851355076857E-3</v>
      </c>
      <c r="M48" s="184">
        <f t="shared" si="3"/>
        <v>0.65098072638808446</v>
      </c>
      <c r="N48" s="1212" t="str">
        <f t="shared" si="4"/>
        <v>B</v>
      </c>
      <c r="O48" s="1011">
        <f t="shared" si="5"/>
        <v>0.65098072638808446</v>
      </c>
      <c r="P48" s="1011" t="str">
        <f t="shared" si="6"/>
        <v>-</v>
      </c>
      <c r="Q48" s="171">
        <f t="shared" si="7"/>
        <v>1</v>
      </c>
      <c r="R48" s="171">
        <f>SUMIF(ORÇAMENTO!$B$6:$B$654,'ITEM MAIOR'!B48,ORÇAMENTO!$I$6:$I$654)</f>
        <v>4730.0200000000004</v>
      </c>
      <c r="S48" s="171"/>
      <c r="T48" s="171"/>
      <c r="U48" s="29"/>
      <c r="AX48" s="24"/>
    </row>
    <row r="49" spans="1:50" ht="48" customHeight="1">
      <c r="A49" s="255" t="s">
        <v>42</v>
      </c>
      <c r="B49" s="456" t="s">
        <v>336</v>
      </c>
      <c r="C49" s="461" t="s">
        <v>837</v>
      </c>
      <c r="D49" s="1207" t="s">
        <v>2513</v>
      </c>
      <c r="E49" s="1208"/>
      <c r="F49" s="1209" t="s">
        <v>53</v>
      </c>
      <c r="G49" s="1210">
        <v>302</v>
      </c>
      <c r="H49" s="1211">
        <v>55.52</v>
      </c>
      <c r="I49" s="1211">
        <v>15.695499999999999</v>
      </c>
      <c r="J49" s="1211">
        <v>71.215500000000006</v>
      </c>
      <c r="K49" s="28">
        <f t="shared" si="1"/>
        <v>21507.080999999998</v>
      </c>
      <c r="L49" s="184">
        <f t="shared" si="2"/>
        <v>5.0392098212878348E-3</v>
      </c>
      <c r="M49" s="184">
        <f t="shared" si="3"/>
        <v>0.65601993620937227</v>
      </c>
      <c r="N49" s="1212" t="str">
        <f t="shared" si="4"/>
        <v>B</v>
      </c>
      <c r="O49" s="1011">
        <f t="shared" si="5"/>
        <v>0.65601993620937227</v>
      </c>
      <c r="P49" s="1011" t="str">
        <f t="shared" si="6"/>
        <v>-</v>
      </c>
      <c r="Q49" s="171">
        <f t="shared" si="7"/>
        <v>1</v>
      </c>
      <c r="R49" s="171">
        <f>SUMIF(ORÇAMENTO!$B$6:$B$654,'ITEM MAIOR'!B49,ORÇAMENTO!$I$6:$I$654)</f>
        <v>302</v>
      </c>
      <c r="S49" s="171"/>
      <c r="T49" s="171"/>
      <c r="U49" s="29"/>
      <c r="AX49" s="24"/>
    </row>
    <row r="50" spans="1:50" ht="48" customHeight="1">
      <c r="A50" s="255" t="s">
        <v>42</v>
      </c>
      <c r="B50" s="456">
        <v>79627</v>
      </c>
      <c r="C50" s="461" t="s">
        <v>131</v>
      </c>
      <c r="D50" s="1207" t="s">
        <v>299</v>
      </c>
      <c r="E50" s="1208"/>
      <c r="F50" s="1209" t="s">
        <v>57</v>
      </c>
      <c r="G50" s="1210">
        <v>37.161000000000001</v>
      </c>
      <c r="H50" s="1211">
        <v>428.98</v>
      </c>
      <c r="I50" s="1211">
        <v>121.2726</v>
      </c>
      <c r="J50" s="1211">
        <v>550.25260000000003</v>
      </c>
      <c r="K50" s="28">
        <f t="shared" si="1"/>
        <v>20447.936900000001</v>
      </c>
      <c r="L50" s="184">
        <f t="shared" si="2"/>
        <v>4.7910473974387283E-3</v>
      </c>
      <c r="M50" s="184">
        <f t="shared" si="3"/>
        <v>0.66081098360681101</v>
      </c>
      <c r="N50" s="1212" t="str">
        <f t="shared" si="4"/>
        <v>B</v>
      </c>
      <c r="O50" s="1011">
        <f t="shared" si="5"/>
        <v>0.66081098360681101</v>
      </c>
      <c r="P50" s="1011" t="str">
        <f t="shared" si="6"/>
        <v>-</v>
      </c>
      <c r="Q50" s="171">
        <f t="shared" si="7"/>
        <v>1</v>
      </c>
      <c r="R50" s="171">
        <f>SUMIF(ORÇAMENTO!$B$6:$B$654,'ITEM MAIOR'!B50,ORÇAMENTO!$I$6:$I$654)</f>
        <v>37.161000000000001</v>
      </c>
      <c r="S50" s="171"/>
      <c r="T50" s="171"/>
      <c r="U50" s="29"/>
      <c r="AX50" s="24"/>
    </row>
    <row r="51" spans="1:50" ht="48" customHeight="1">
      <c r="A51" s="255" t="s">
        <v>42</v>
      </c>
      <c r="B51" s="456" t="s">
        <v>464</v>
      </c>
      <c r="C51" s="461" t="s">
        <v>837</v>
      </c>
      <c r="D51" s="1207" t="s">
        <v>1389</v>
      </c>
      <c r="E51" s="1208"/>
      <c r="F51" s="1209" t="s">
        <v>53</v>
      </c>
      <c r="G51" s="1210">
        <v>1941.26</v>
      </c>
      <c r="H51" s="1211">
        <v>8.1</v>
      </c>
      <c r="I51" s="1211">
        <v>2.2898999999999998</v>
      </c>
      <c r="J51" s="1211">
        <v>10.389900000000001</v>
      </c>
      <c r="K51" s="28">
        <f t="shared" si="1"/>
        <v>20169.497299999999</v>
      </c>
      <c r="L51" s="184">
        <f t="shared" si="2"/>
        <v>4.7258076948981809E-3</v>
      </c>
      <c r="M51" s="184">
        <f t="shared" si="3"/>
        <v>0.66553679130170917</v>
      </c>
      <c r="N51" s="1212" t="str">
        <f t="shared" si="4"/>
        <v>B</v>
      </c>
      <c r="O51" s="1011">
        <f t="shared" si="5"/>
        <v>0.66553679130170917</v>
      </c>
      <c r="P51" s="1011" t="str">
        <f t="shared" si="6"/>
        <v>-</v>
      </c>
      <c r="Q51" s="171">
        <f t="shared" si="7"/>
        <v>1</v>
      </c>
      <c r="R51" s="171">
        <f>SUMIF(ORÇAMENTO!$B$6:$B$654,'ITEM MAIOR'!B51,ORÇAMENTO!$I$6:$I$654)</f>
        <v>1941.26</v>
      </c>
      <c r="S51" s="171"/>
      <c r="T51" s="171"/>
      <c r="U51" s="29"/>
      <c r="AX51" s="24"/>
    </row>
    <row r="52" spans="1:50" ht="48" customHeight="1">
      <c r="A52" s="255" t="s">
        <v>42</v>
      </c>
      <c r="B52" s="456" t="s">
        <v>480</v>
      </c>
      <c r="C52" s="461" t="s">
        <v>837</v>
      </c>
      <c r="D52" s="1207" t="s">
        <v>1549</v>
      </c>
      <c r="E52" s="1208"/>
      <c r="F52" s="1209" t="s">
        <v>126</v>
      </c>
      <c r="G52" s="1210">
        <v>4</v>
      </c>
      <c r="H52" s="1211">
        <v>4180</v>
      </c>
      <c r="I52" s="1211">
        <v>819.69799999999998</v>
      </c>
      <c r="J52" s="1211">
        <v>4999.6980000000003</v>
      </c>
      <c r="K52" s="28">
        <f t="shared" si="1"/>
        <v>19998.792000000001</v>
      </c>
      <c r="L52" s="184">
        <f t="shared" si="2"/>
        <v>4.685810643494233E-3</v>
      </c>
      <c r="M52" s="184">
        <f t="shared" si="3"/>
        <v>0.67022260194520344</v>
      </c>
      <c r="N52" s="1212" t="str">
        <f t="shared" si="4"/>
        <v>B</v>
      </c>
      <c r="O52" s="1011">
        <f t="shared" si="5"/>
        <v>0.67022260194520344</v>
      </c>
      <c r="P52" s="1011" t="str">
        <f t="shared" si="6"/>
        <v>-</v>
      </c>
      <c r="Q52" s="171">
        <f t="shared" si="7"/>
        <v>1</v>
      </c>
      <c r="R52" s="171">
        <f>SUMIF(ORÇAMENTO!$B$6:$B$654,'ITEM MAIOR'!B52,ORÇAMENTO!$I$6:$I$654)</f>
        <v>4</v>
      </c>
      <c r="S52" s="171"/>
      <c r="T52" s="171"/>
      <c r="U52" s="29"/>
      <c r="AX52" s="24"/>
    </row>
    <row r="53" spans="1:50" ht="48" customHeight="1">
      <c r="A53" s="255" t="s">
        <v>42</v>
      </c>
      <c r="B53" s="197">
        <v>72131</v>
      </c>
      <c r="C53" s="461" t="s">
        <v>131</v>
      </c>
      <c r="D53" s="1207" t="s">
        <v>1249</v>
      </c>
      <c r="E53" s="1208"/>
      <c r="F53" s="1209" t="s">
        <v>57</v>
      </c>
      <c r="G53" s="1210">
        <v>155.15899999999999</v>
      </c>
      <c r="H53" s="1211">
        <v>99.72</v>
      </c>
      <c r="I53" s="1211">
        <v>28.190799999999999</v>
      </c>
      <c r="J53" s="1211">
        <v>127.91079999999999</v>
      </c>
      <c r="K53" s="28">
        <f t="shared" si="1"/>
        <v>19846.5118</v>
      </c>
      <c r="L53" s="184">
        <f t="shared" si="2"/>
        <v>4.6501306793267257E-3</v>
      </c>
      <c r="M53" s="184">
        <f t="shared" si="3"/>
        <v>0.67487273262453018</v>
      </c>
      <c r="N53" s="1212" t="str">
        <f t="shared" si="4"/>
        <v>B</v>
      </c>
      <c r="O53" s="1011">
        <f t="shared" si="5"/>
        <v>0.67487273262453018</v>
      </c>
      <c r="P53" s="1011" t="str">
        <f t="shared" si="6"/>
        <v>-</v>
      </c>
      <c r="Q53" s="171">
        <f t="shared" si="7"/>
        <v>1</v>
      </c>
      <c r="R53" s="171">
        <f>SUMIF(ORÇAMENTO!$B$6:$B$654,'ITEM MAIOR'!B53,ORÇAMENTO!$I$6:$I$654)</f>
        <v>155.15899999999999</v>
      </c>
      <c r="S53" s="171"/>
      <c r="T53" s="171"/>
      <c r="U53" s="29"/>
      <c r="AX53" s="24"/>
    </row>
    <row r="54" spans="1:50" ht="48" customHeight="1">
      <c r="A54" s="255" t="s">
        <v>42</v>
      </c>
      <c r="B54" s="456" t="s">
        <v>665</v>
      </c>
      <c r="C54" s="461" t="s">
        <v>837</v>
      </c>
      <c r="D54" s="1207" t="s">
        <v>1401</v>
      </c>
      <c r="E54" s="1208"/>
      <c r="F54" s="1209" t="s">
        <v>53</v>
      </c>
      <c r="G54" s="1210">
        <v>144</v>
      </c>
      <c r="H54" s="1211">
        <v>104.27</v>
      </c>
      <c r="I54" s="1211">
        <v>29.4771</v>
      </c>
      <c r="J54" s="1211">
        <v>133.74709999999999</v>
      </c>
      <c r="K54" s="28">
        <f t="shared" si="1"/>
        <v>19259.582399999999</v>
      </c>
      <c r="L54" s="184">
        <f t="shared" si="2"/>
        <v>4.5126103716251562E-3</v>
      </c>
      <c r="M54" s="184">
        <f t="shared" si="3"/>
        <v>0.67938534299615538</v>
      </c>
      <c r="N54" s="1212" t="str">
        <f t="shared" si="4"/>
        <v>B</v>
      </c>
      <c r="O54" s="1011">
        <f t="shared" si="5"/>
        <v>0.67938534299615538</v>
      </c>
      <c r="P54" s="1011" t="str">
        <f t="shared" si="6"/>
        <v>-</v>
      </c>
      <c r="Q54" s="171">
        <f t="shared" si="7"/>
        <v>1</v>
      </c>
      <c r="R54" s="171">
        <f>SUMIF(ORÇAMENTO!$B$6:$B$654,'ITEM MAIOR'!B54,ORÇAMENTO!$I$6:$I$654)</f>
        <v>144</v>
      </c>
      <c r="S54" s="171"/>
      <c r="T54" s="171"/>
      <c r="U54" s="29"/>
      <c r="AX54" s="24"/>
    </row>
    <row r="55" spans="1:50" ht="48" customHeight="1">
      <c r="A55" s="255" t="s">
        <v>42</v>
      </c>
      <c r="B55" s="456" t="s">
        <v>478</v>
      </c>
      <c r="C55" s="461" t="s">
        <v>837</v>
      </c>
      <c r="D55" s="1207" t="s">
        <v>1550</v>
      </c>
      <c r="E55" s="1208"/>
      <c r="F55" s="1209" t="s">
        <v>126</v>
      </c>
      <c r="G55" s="1210">
        <v>6</v>
      </c>
      <c r="H55" s="1211">
        <v>2678</v>
      </c>
      <c r="I55" s="1211">
        <v>525.1558</v>
      </c>
      <c r="J55" s="1211">
        <v>3203.1558</v>
      </c>
      <c r="K55" s="28">
        <f t="shared" si="1"/>
        <v>19218.934799999999</v>
      </c>
      <c r="L55" s="184">
        <f t="shared" si="2"/>
        <v>4.5030864485445772E-3</v>
      </c>
      <c r="M55" s="184">
        <f t="shared" si="3"/>
        <v>0.68388842944469996</v>
      </c>
      <c r="N55" s="1212" t="str">
        <f t="shared" si="4"/>
        <v>B</v>
      </c>
      <c r="O55" s="1011">
        <f t="shared" si="5"/>
        <v>0.68388842944469996</v>
      </c>
      <c r="P55" s="1011" t="str">
        <f t="shared" si="6"/>
        <v>-</v>
      </c>
      <c r="Q55" s="171">
        <f t="shared" si="7"/>
        <v>1</v>
      </c>
      <c r="R55" s="171">
        <f>SUMIF(ORÇAMENTO!$B$6:$B$654,'ITEM MAIOR'!B55,ORÇAMENTO!$I$6:$I$654)</f>
        <v>6</v>
      </c>
      <c r="S55" s="171"/>
      <c r="T55" s="171"/>
      <c r="U55" s="29"/>
      <c r="AX55" s="24"/>
    </row>
    <row r="56" spans="1:50" ht="48" customHeight="1">
      <c r="A56" s="255" t="s">
        <v>42</v>
      </c>
      <c r="B56" s="456" t="s">
        <v>656</v>
      </c>
      <c r="C56" s="461" t="s">
        <v>837</v>
      </c>
      <c r="D56" s="1207" t="s">
        <v>1400</v>
      </c>
      <c r="E56" s="1208"/>
      <c r="F56" s="1209" t="s">
        <v>53</v>
      </c>
      <c r="G56" s="1210">
        <v>159</v>
      </c>
      <c r="H56" s="1211">
        <v>92.43</v>
      </c>
      <c r="I56" s="1211">
        <v>26.13</v>
      </c>
      <c r="J56" s="1211">
        <v>118.56</v>
      </c>
      <c r="K56" s="28">
        <f t="shared" si="1"/>
        <v>18851.04</v>
      </c>
      <c r="L56" s="184">
        <f t="shared" si="2"/>
        <v>4.4168869736199825E-3</v>
      </c>
      <c r="M56" s="184">
        <f t="shared" si="3"/>
        <v>0.68830531641831993</v>
      </c>
      <c r="N56" s="1212" t="str">
        <f t="shared" si="4"/>
        <v>B</v>
      </c>
      <c r="O56" s="1011">
        <f t="shared" si="5"/>
        <v>0.68830531641831993</v>
      </c>
      <c r="P56" s="1011" t="str">
        <f t="shared" si="6"/>
        <v>-</v>
      </c>
      <c r="Q56" s="171">
        <f t="shared" si="7"/>
        <v>1</v>
      </c>
      <c r="R56" s="171">
        <f>SUMIF(ORÇAMENTO!$B$6:$B$654,'ITEM MAIOR'!B56,ORÇAMENTO!$I$6:$I$654)</f>
        <v>159</v>
      </c>
      <c r="S56" s="171"/>
      <c r="T56" s="171"/>
      <c r="U56" s="29"/>
      <c r="AX56" s="24"/>
    </row>
    <row r="57" spans="1:50" ht="48" customHeight="1">
      <c r="A57" s="255" t="s">
        <v>42</v>
      </c>
      <c r="B57" s="456" t="s">
        <v>675</v>
      </c>
      <c r="C57" s="461" t="s">
        <v>837</v>
      </c>
      <c r="D57" s="1207" t="s">
        <v>1408</v>
      </c>
      <c r="E57" s="1208"/>
      <c r="F57" s="1209" t="s">
        <v>53</v>
      </c>
      <c r="G57" s="1210">
        <v>270</v>
      </c>
      <c r="H57" s="1211">
        <v>53.83</v>
      </c>
      <c r="I57" s="1211">
        <v>15.217700000000001</v>
      </c>
      <c r="J57" s="1211">
        <v>69.047700000000006</v>
      </c>
      <c r="K57" s="28">
        <f t="shared" si="1"/>
        <v>18642.879000000001</v>
      </c>
      <c r="L57" s="184">
        <f t="shared" si="2"/>
        <v>4.368113876256882E-3</v>
      </c>
      <c r="M57" s="184">
        <f t="shared" si="3"/>
        <v>0.69267343029457684</v>
      </c>
      <c r="N57" s="1212" t="str">
        <f t="shared" si="4"/>
        <v>B</v>
      </c>
      <c r="O57" s="1011">
        <f t="shared" si="5"/>
        <v>0.69267343029457684</v>
      </c>
      <c r="P57" s="1011" t="str">
        <f t="shared" si="6"/>
        <v>-</v>
      </c>
      <c r="Q57" s="171">
        <f t="shared" si="7"/>
        <v>1</v>
      </c>
      <c r="R57" s="171">
        <f>SUMIF(ORÇAMENTO!$B$6:$B$654,'ITEM MAIOR'!B57,ORÇAMENTO!$I$6:$I$654)</f>
        <v>270</v>
      </c>
      <c r="S57" s="171"/>
      <c r="T57" s="171"/>
      <c r="U57" s="29"/>
      <c r="AX57" s="24"/>
    </row>
    <row r="58" spans="1:50" ht="48" customHeight="1">
      <c r="A58" s="255" t="s">
        <v>42</v>
      </c>
      <c r="B58" s="456" t="s">
        <v>1279</v>
      </c>
      <c r="C58" s="461" t="s">
        <v>131</v>
      </c>
      <c r="D58" s="1207" t="s">
        <v>1280</v>
      </c>
      <c r="E58" s="1208"/>
      <c r="F58" s="1209" t="s">
        <v>57</v>
      </c>
      <c r="G58" s="1210">
        <v>294.76</v>
      </c>
      <c r="H58" s="1211">
        <v>47.91</v>
      </c>
      <c r="I58" s="1211">
        <v>13.5442</v>
      </c>
      <c r="J58" s="1211">
        <v>61.4542</v>
      </c>
      <c r="K58" s="28">
        <f t="shared" si="1"/>
        <v>18114.240000000002</v>
      </c>
      <c r="L58" s="184">
        <f t="shared" si="2"/>
        <v>4.2442512823179009E-3</v>
      </c>
      <c r="M58" s="184">
        <f t="shared" si="3"/>
        <v>0.69691768157689471</v>
      </c>
      <c r="N58" s="1212" t="str">
        <f t="shared" si="4"/>
        <v>B</v>
      </c>
      <c r="O58" s="1011">
        <f t="shared" si="5"/>
        <v>0.69691768157689471</v>
      </c>
      <c r="P58" s="1011" t="str">
        <f t="shared" si="6"/>
        <v>-</v>
      </c>
      <c r="Q58" s="171">
        <f t="shared" si="7"/>
        <v>1</v>
      </c>
      <c r="R58" s="171">
        <f>SUMIF(ORÇAMENTO!$B$6:$B$654,'ITEM MAIOR'!B58,ORÇAMENTO!$I$6:$I$654)</f>
        <v>294.76</v>
      </c>
      <c r="S58" s="171"/>
      <c r="T58" s="171"/>
      <c r="U58" s="29"/>
      <c r="AX58" s="24"/>
    </row>
    <row r="59" spans="1:50" ht="48" customHeight="1">
      <c r="A59" s="255" t="s">
        <v>42</v>
      </c>
      <c r="B59" s="456">
        <v>93584</v>
      </c>
      <c r="C59" s="461" t="s">
        <v>131</v>
      </c>
      <c r="D59" s="1207" t="s">
        <v>1068</v>
      </c>
      <c r="E59" s="1208"/>
      <c r="F59" s="1209" t="s">
        <v>57</v>
      </c>
      <c r="G59" s="1210">
        <v>25</v>
      </c>
      <c r="H59" s="1211">
        <v>563.66999999999996</v>
      </c>
      <c r="I59" s="1211">
        <v>159.34950000000001</v>
      </c>
      <c r="J59" s="1211">
        <v>723.01949999999999</v>
      </c>
      <c r="K59" s="28">
        <f t="shared" si="1"/>
        <v>18075.487499999999</v>
      </c>
      <c r="L59" s="184">
        <f t="shared" si="2"/>
        <v>4.2351713900443061E-3</v>
      </c>
      <c r="M59" s="184">
        <f t="shared" si="3"/>
        <v>0.70115285296693897</v>
      </c>
      <c r="N59" s="1212" t="str">
        <f t="shared" si="4"/>
        <v>B</v>
      </c>
      <c r="O59" s="1011">
        <f t="shared" si="5"/>
        <v>0.70115285296693897</v>
      </c>
      <c r="P59" s="1011" t="str">
        <f t="shared" si="6"/>
        <v>-</v>
      </c>
      <c r="Q59" s="171">
        <f t="shared" si="7"/>
        <v>1</v>
      </c>
      <c r="R59" s="171">
        <f>SUMIF(ORÇAMENTO!$B$6:$B$654,'ITEM MAIOR'!B59,ORÇAMENTO!$I$6:$I$654)</f>
        <v>25</v>
      </c>
      <c r="S59" s="171"/>
      <c r="T59" s="171"/>
      <c r="U59" s="29"/>
      <c r="AX59" s="24"/>
    </row>
    <row r="60" spans="1:50" ht="48" customHeight="1">
      <c r="A60" s="255" t="s">
        <v>42</v>
      </c>
      <c r="B60" s="456" t="s">
        <v>706</v>
      </c>
      <c r="C60" s="461" t="s">
        <v>837</v>
      </c>
      <c r="D60" s="1207" t="s">
        <v>1686</v>
      </c>
      <c r="E60" s="1208"/>
      <c r="F60" s="1209" t="s">
        <v>126</v>
      </c>
      <c r="G60" s="1210">
        <v>17</v>
      </c>
      <c r="H60" s="1211">
        <v>801.77</v>
      </c>
      <c r="I60" s="1211">
        <v>226.66040000000001</v>
      </c>
      <c r="J60" s="1211">
        <v>1028.4304</v>
      </c>
      <c r="K60" s="28">
        <f t="shared" si="1"/>
        <v>17483.316800000001</v>
      </c>
      <c r="L60" s="184">
        <f t="shared" si="2"/>
        <v>4.0964230212015571E-3</v>
      </c>
      <c r="M60" s="184">
        <f t="shared" si="3"/>
        <v>0.70524927598814058</v>
      </c>
      <c r="N60" s="1212" t="str">
        <f t="shared" si="4"/>
        <v>B</v>
      </c>
      <c r="O60" s="1011">
        <f t="shared" si="5"/>
        <v>0.70524927598814058</v>
      </c>
      <c r="P60" s="1011" t="str">
        <f t="shared" si="6"/>
        <v>-</v>
      </c>
      <c r="Q60" s="171">
        <f t="shared" si="7"/>
        <v>1</v>
      </c>
      <c r="R60" s="171">
        <f>SUMIF(ORÇAMENTO!$B$6:$B$654,'ITEM MAIOR'!B60,ORÇAMENTO!$I$6:$I$654)</f>
        <v>17</v>
      </c>
      <c r="S60" s="171"/>
      <c r="T60" s="171"/>
      <c r="U60" s="29"/>
      <c r="AX60" s="24"/>
    </row>
    <row r="61" spans="1:50" ht="48" customHeight="1">
      <c r="A61" s="255" t="s">
        <v>42</v>
      </c>
      <c r="B61" s="456">
        <v>7962</v>
      </c>
      <c r="C61" s="461" t="s">
        <v>1725</v>
      </c>
      <c r="D61" s="1207" t="s">
        <v>2678</v>
      </c>
      <c r="E61" s="1208"/>
      <c r="F61" s="1209" t="s">
        <v>54</v>
      </c>
      <c r="G61" s="1210">
        <v>40</v>
      </c>
      <c r="H61" s="1211">
        <v>339.4</v>
      </c>
      <c r="I61" s="1211">
        <v>95.948400000000007</v>
      </c>
      <c r="J61" s="1211">
        <v>435.34840000000003</v>
      </c>
      <c r="K61" s="28">
        <f t="shared" si="1"/>
        <v>17413.936000000002</v>
      </c>
      <c r="L61" s="184">
        <f t="shared" si="2"/>
        <v>4.0801667747695659E-3</v>
      </c>
      <c r="M61" s="184">
        <f t="shared" si="3"/>
        <v>0.7093294427629101</v>
      </c>
      <c r="N61" s="1212" t="str">
        <f t="shared" si="4"/>
        <v>B</v>
      </c>
      <c r="O61" s="1011">
        <f t="shared" si="5"/>
        <v>0.7093294427629101</v>
      </c>
      <c r="P61" s="1011" t="str">
        <f t="shared" si="6"/>
        <v>-</v>
      </c>
      <c r="Q61" s="171">
        <f t="shared" si="7"/>
        <v>1</v>
      </c>
      <c r="R61" s="171">
        <f>SUMIF(ORÇAMENTO!$B$6:$B$654,'ITEM MAIOR'!B61,ORÇAMENTO!$I$6:$I$654)</f>
        <v>40</v>
      </c>
      <c r="S61" s="171"/>
      <c r="T61" s="171"/>
      <c r="U61" s="29"/>
      <c r="AX61" s="24"/>
    </row>
    <row r="62" spans="1:50" ht="29.25" customHeight="1">
      <c r="A62" s="255" t="s">
        <v>42</v>
      </c>
      <c r="B62" s="456">
        <v>96536</v>
      </c>
      <c r="C62" s="461" t="s">
        <v>131</v>
      </c>
      <c r="D62" s="1207" t="s">
        <v>1090</v>
      </c>
      <c r="E62" s="1208"/>
      <c r="F62" s="1209" t="s">
        <v>57</v>
      </c>
      <c r="G62" s="1210">
        <v>295.74999999999989</v>
      </c>
      <c r="H62" s="1211">
        <v>45.85</v>
      </c>
      <c r="I62" s="1211">
        <v>12.9618</v>
      </c>
      <c r="J62" s="1211">
        <v>58.811799999999998</v>
      </c>
      <c r="K62" s="28">
        <f t="shared" si="1"/>
        <v>17393.589899999999</v>
      </c>
      <c r="L62" s="184">
        <f t="shared" si="2"/>
        <v>4.0753995882348189E-3</v>
      </c>
      <c r="M62" s="184">
        <f t="shared" si="3"/>
        <v>0.71340484235114487</v>
      </c>
      <c r="N62" s="1212" t="str">
        <f t="shared" si="4"/>
        <v>B</v>
      </c>
      <c r="O62" s="1011">
        <f t="shared" si="5"/>
        <v>0.71340484235114487</v>
      </c>
      <c r="P62" s="1011" t="str">
        <f t="shared" si="6"/>
        <v>-</v>
      </c>
      <c r="Q62" s="171">
        <f t="shared" si="7"/>
        <v>1</v>
      </c>
      <c r="R62" s="171">
        <f>SUMIF(ORÇAMENTO!$B$6:$B$654,'ITEM MAIOR'!B62,ORÇAMENTO!$I$6:$I$654)</f>
        <v>295.74999999999989</v>
      </c>
      <c r="S62" s="171"/>
      <c r="T62" s="171"/>
      <c r="U62" s="29"/>
      <c r="AX62" s="24"/>
    </row>
    <row r="63" spans="1:50" ht="48" customHeight="1">
      <c r="A63" s="255" t="s">
        <v>42</v>
      </c>
      <c r="B63" s="456" t="s">
        <v>479</v>
      </c>
      <c r="C63" s="461" t="s">
        <v>837</v>
      </c>
      <c r="D63" s="1207" t="s">
        <v>1552</v>
      </c>
      <c r="E63" s="1208"/>
      <c r="F63" s="1209" t="s">
        <v>126</v>
      </c>
      <c r="G63" s="1210">
        <v>4</v>
      </c>
      <c r="H63" s="1211">
        <v>3623</v>
      </c>
      <c r="I63" s="1211">
        <v>710.47029999999995</v>
      </c>
      <c r="J63" s="1211">
        <v>4333.4703</v>
      </c>
      <c r="K63" s="28">
        <f t="shared" si="1"/>
        <v>17333.8812</v>
      </c>
      <c r="L63" s="184">
        <f t="shared" si="2"/>
        <v>4.0614095601386613E-3</v>
      </c>
      <c r="M63" s="184">
        <f t="shared" si="3"/>
        <v>0.71746625191128355</v>
      </c>
      <c r="N63" s="1212" t="str">
        <f t="shared" si="4"/>
        <v>B</v>
      </c>
      <c r="O63" s="1011">
        <f t="shared" si="5"/>
        <v>0.71746625191128355</v>
      </c>
      <c r="P63" s="1011" t="str">
        <f t="shared" si="6"/>
        <v>-</v>
      </c>
      <c r="Q63" s="171">
        <f t="shared" si="7"/>
        <v>1</v>
      </c>
      <c r="R63" s="171">
        <f>SUMIF(ORÇAMENTO!$B$6:$B$654,'ITEM MAIOR'!B63,ORÇAMENTO!$I$6:$I$654)</f>
        <v>4</v>
      </c>
      <c r="S63" s="171"/>
      <c r="T63" s="171"/>
      <c r="U63" s="29"/>
      <c r="AX63" s="24"/>
    </row>
    <row r="64" spans="1:50" ht="48" customHeight="1">
      <c r="A64" s="255" t="s">
        <v>42</v>
      </c>
      <c r="B64" s="456">
        <v>88489</v>
      </c>
      <c r="C64" s="461" t="s">
        <v>131</v>
      </c>
      <c r="D64" s="1207" t="s">
        <v>902</v>
      </c>
      <c r="E64" s="1208"/>
      <c r="F64" s="1209" t="s">
        <v>57</v>
      </c>
      <c r="G64" s="1210">
        <v>1370.9479999999999</v>
      </c>
      <c r="H64" s="1211">
        <v>9.7899999999999991</v>
      </c>
      <c r="I64" s="1211">
        <v>2.7675999999999998</v>
      </c>
      <c r="J64" s="1211">
        <v>12.557600000000001</v>
      </c>
      <c r="K64" s="28">
        <f t="shared" si="1"/>
        <v>17215.816599999998</v>
      </c>
      <c r="L64" s="184">
        <f t="shared" si="2"/>
        <v>4.0337464713231025E-3</v>
      </c>
      <c r="M64" s="184">
        <f t="shared" si="3"/>
        <v>0.7214999983826067</v>
      </c>
      <c r="N64" s="1212" t="str">
        <f t="shared" si="4"/>
        <v>B</v>
      </c>
      <c r="O64" s="1011">
        <f t="shared" si="5"/>
        <v>0.7214999983826067</v>
      </c>
      <c r="P64" s="1011" t="str">
        <f t="shared" si="6"/>
        <v>-</v>
      </c>
      <c r="Q64" s="171">
        <f t="shared" si="7"/>
        <v>1</v>
      </c>
      <c r="R64" s="171">
        <f>SUMIF(ORÇAMENTO!$B$6:$B$654,'ITEM MAIOR'!B64,ORÇAMENTO!$I$6:$I$654)</f>
        <v>1370.9479999999999</v>
      </c>
      <c r="S64" s="171"/>
      <c r="T64" s="171"/>
      <c r="U64" s="29"/>
      <c r="AX64" s="24"/>
    </row>
    <row r="65" spans="1:50" ht="48" customHeight="1">
      <c r="A65" s="255" t="s">
        <v>42</v>
      </c>
      <c r="B65" s="456">
        <v>91926</v>
      </c>
      <c r="C65" s="461" t="s">
        <v>131</v>
      </c>
      <c r="D65" s="1207" t="s">
        <v>1132</v>
      </c>
      <c r="E65" s="1208"/>
      <c r="F65" s="1209" t="s">
        <v>53</v>
      </c>
      <c r="G65" s="1210">
        <v>5550</v>
      </c>
      <c r="H65" s="1211">
        <v>2.38</v>
      </c>
      <c r="I65" s="1211">
        <v>0.67279999999999995</v>
      </c>
      <c r="J65" s="1211">
        <v>3.0528</v>
      </c>
      <c r="K65" s="28">
        <f t="shared" si="1"/>
        <v>16943.04</v>
      </c>
      <c r="L65" s="184">
        <f t="shared" si="2"/>
        <v>3.9698336362090532E-3</v>
      </c>
      <c r="M65" s="184">
        <f t="shared" si="3"/>
        <v>0.72546983201881576</v>
      </c>
      <c r="N65" s="1212" t="str">
        <f t="shared" si="4"/>
        <v>B</v>
      </c>
      <c r="O65" s="1011">
        <f t="shared" si="5"/>
        <v>0.72546983201881576</v>
      </c>
      <c r="P65" s="1011" t="str">
        <f t="shared" si="6"/>
        <v>-</v>
      </c>
      <c r="Q65" s="171">
        <f t="shared" si="7"/>
        <v>1</v>
      </c>
      <c r="R65" s="171">
        <f>SUMIF(ORÇAMENTO!$B$6:$B$654,'ITEM MAIOR'!B65,ORÇAMENTO!$I$6:$I$654)</f>
        <v>5550</v>
      </c>
      <c r="S65" s="171"/>
      <c r="T65" s="171"/>
      <c r="U65" s="29"/>
      <c r="AX65" s="24"/>
    </row>
    <row r="66" spans="1:50" ht="48" customHeight="1">
      <c r="A66" s="255" t="s">
        <v>42</v>
      </c>
      <c r="B66" s="456" t="s">
        <v>676</v>
      </c>
      <c r="C66" s="461" t="s">
        <v>837</v>
      </c>
      <c r="D66" s="1207" t="s">
        <v>1409</v>
      </c>
      <c r="E66" s="1208"/>
      <c r="F66" s="1209" t="s">
        <v>53</v>
      </c>
      <c r="G66" s="1210">
        <v>200</v>
      </c>
      <c r="H66" s="1211">
        <v>65.39</v>
      </c>
      <c r="I66" s="1211">
        <v>18.485800000000001</v>
      </c>
      <c r="J66" s="1211">
        <v>83.875799999999998</v>
      </c>
      <c r="K66" s="28">
        <f t="shared" si="1"/>
        <v>16775.16</v>
      </c>
      <c r="L66" s="184">
        <f t="shared" si="2"/>
        <v>3.9304985658293115E-3</v>
      </c>
      <c r="M66" s="184">
        <f t="shared" si="3"/>
        <v>0.72940033058464504</v>
      </c>
      <c r="N66" s="1212" t="str">
        <f t="shared" si="4"/>
        <v>B</v>
      </c>
      <c r="O66" s="1011">
        <f t="shared" si="5"/>
        <v>0.72940033058464504</v>
      </c>
      <c r="P66" s="1011" t="str">
        <f t="shared" si="6"/>
        <v>-</v>
      </c>
      <c r="Q66" s="171">
        <f t="shared" si="7"/>
        <v>1</v>
      </c>
      <c r="R66" s="171">
        <f>SUMIF(ORÇAMENTO!$B$6:$B$654,'ITEM MAIOR'!B66,ORÇAMENTO!$I$6:$I$654)</f>
        <v>200</v>
      </c>
      <c r="S66" s="171"/>
      <c r="T66" s="171"/>
      <c r="U66" s="29"/>
      <c r="AX66" s="24"/>
    </row>
    <row r="67" spans="1:50" ht="48" customHeight="1">
      <c r="A67" s="255" t="s">
        <v>42</v>
      </c>
      <c r="B67" s="456" t="s">
        <v>481</v>
      </c>
      <c r="C67" s="461" t="s">
        <v>837</v>
      </c>
      <c r="D67" s="1207" t="s">
        <v>1553</v>
      </c>
      <c r="E67" s="1208"/>
      <c r="F67" s="1209" t="s">
        <v>126</v>
      </c>
      <c r="G67" s="1210">
        <v>2</v>
      </c>
      <c r="H67" s="1211">
        <v>6983</v>
      </c>
      <c r="I67" s="1211">
        <v>1369.3662999999999</v>
      </c>
      <c r="J67" s="1211">
        <v>8352.3662999999997</v>
      </c>
      <c r="K67" s="28">
        <f t="shared" si="1"/>
        <v>16704.732599999999</v>
      </c>
      <c r="L67" s="184">
        <f t="shared" si="2"/>
        <v>3.9139970961148598E-3</v>
      </c>
      <c r="M67" s="184">
        <f t="shared" si="3"/>
        <v>0.73331432768075988</v>
      </c>
      <c r="N67" s="1212" t="str">
        <f t="shared" si="4"/>
        <v>B</v>
      </c>
      <c r="O67" s="1011">
        <f t="shared" si="5"/>
        <v>0.73331432768075988</v>
      </c>
      <c r="P67" s="1011" t="str">
        <f t="shared" si="6"/>
        <v>-</v>
      </c>
      <c r="Q67" s="171">
        <f t="shared" si="7"/>
        <v>1</v>
      </c>
      <c r="R67" s="171">
        <f>SUMIF(ORÇAMENTO!$B$6:$B$654,'ITEM MAIOR'!B67,ORÇAMENTO!$I$6:$I$654)</f>
        <v>2</v>
      </c>
      <c r="S67" s="171"/>
      <c r="T67" s="171"/>
      <c r="U67" s="29"/>
      <c r="AX67" s="24"/>
    </row>
    <row r="68" spans="1:50" ht="48" customHeight="1">
      <c r="A68" s="255" t="s">
        <v>42</v>
      </c>
      <c r="B68" s="456" t="s">
        <v>482</v>
      </c>
      <c r="C68" s="461" t="s">
        <v>837</v>
      </c>
      <c r="D68" s="1207" t="s">
        <v>1399</v>
      </c>
      <c r="E68" s="1208"/>
      <c r="F68" s="1209" t="s">
        <v>53</v>
      </c>
      <c r="G68" s="1210">
        <v>110</v>
      </c>
      <c r="H68" s="1211">
        <v>116.35</v>
      </c>
      <c r="I68" s="1211">
        <v>32.892099999999999</v>
      </c>
      <c r="J68" s="1211">
        <v>149.24209999999999</v>
      </c>
      <c r="K68" s="28">
        <f t="shared" si="1"/>
        <v>16416.631000000001</v>
      </c>
      <c r="L68" s="184">
        <f t="shared" si="2"/>
        <v>3.8464935417157884E-3</v>
      </c>
      <c r="M68" s="184">
        <f t="shared" si="3"/>
        <v>0.73716082122247562</v>
      </c>
      <c r="N68" s="1212" t="str">
        <f t="shared" si="4"/>
        <v>B</v>
      </c>
      <c r="O68" s="1011">
        <f t="shared" si="5"/>
        <v>0.73716082122247562</v>
      </c>
      <c r="P68" s="1011" t="str">
        <f t="shared" si="6"/>
        <v>-</v>
      </c>
      <c r="Q68" s="171">
        <f t="shared" si="7"/>
        <v>1</v>
      </c>
      <c r="R68" s="171">
        <f>SUMIF(ORÇAMENTO!$B$6:$B$654,'ITEM MAIOR'!B68,ORÇAMENTO!$I$6:$I$654)</f>
        <v>110</v>
      </c>
      <c r="S68" s="171"/>
      <c r="T68" s="171"/>
      <c r="U68" s="29"/>
      <c r="AX68" s="24"/>
    </row>
    <row r="69" spans="1:50" ht="48" customHeight="1">
      <c r="A69" s="255" t="s">
        <v>42</v>
      </c>
      <c r="B69" s="456">
        <v>96523</v>
      </c>
      <c r="C69" s="461" t="s">
        <v>131</v>
      </c>
      <c r="D69" s="1207" t="s">
        <v>1239</v>
      </c>
      <c r="E69" s="1208"/>
      <c r="F69" s="1209" t="s">
        <v>61</v>
      </c>
      <c r="G69" s="1210">
        <v>215.34024999999997</v>
      </c>
      <c r="H69" s="1211">
        <v>57.66</v>
      </c>
      <c r="I69" s="1211">
        <v>16.3005</v>
      </c>
      <c r="J69" s="1211">
        <v>73.960499999999996</v>
      </c>
      <c r="K69" s="28">
        <f t="shared" si="1"/>
        <v>15926.6726</v>
      </c>
      <c r="L69" s="184">
        <f t="shared" si="2"/>
        <v>3.731693993543608E-3</v>
      </c>
      <c r="M69" s="184">
        <f t="shared" si="3"/>
        <v>0.74089251521601918</v>
      </c>
      <c r="N69" s="1212" t="str">
        <f t="shared" si="4"/>
        <v>B</v>
      </c>
      <c r="O69" s="1011">
        <f t="shared" si="5"/>
        <v>0.74089251521601918</v>
      </c>
      <c r="P69" s="1011" t="str">
        <f t="shared" si="6"/>
        <v>-</v>
      </c>
      <c r="Q69" s="171">
        <f t="shared" si="7"/>
        <v>1</v>
      </c>
      <c r="R69" s="171">
        <f>SUMIF(ORÇAMENTO!$B$6:$B$654,'ITEM MAIOR'!B69,ORÇAMENTO!$I$6:$I$654)</f>
        <v>215.34024999999997</v>
      </c>
      <c r="S69" s="171"/>
      <c r="T69" s="171"/>
      <c r="U69" s="29"/>
      <c r="AX69" s="24"/>
    </row>
    <row r="70" spans="1:50" ht="48" customHeight="1">
      <c r="A70" s="255" t="s">
        <v>42</v>
      </c>
      <c r="B70" s="456" t="s">
        <v>669</v>
      </c>
      <c r="C70" s="461" t="s">
        <v>837</v>
      </c>
      <c r="D70" s="1207" t="s">
        <v>1406</v>
      </c>
      <c r="E70" s="1208"/>
      <c r="F70" s="1209" t="s">
        <v>126</v>
      </c>
      <c r="G70" s="1210">
        <v>2</v>
      </c>
      <c r="H70" s="1211">
        <v>6145.06</v>
      </c>
      <c r="I70" s="1211">
        <v>1737.2085</v>
      </c>
      <c r="J70" s="1211">
        <v>7882.2685000000001</v>
      </c>
      <c r="K70" s="28">
        <f t="shared" si="1"/>
        <v>15764.537</v>
      </c>
      <c r="L70" s="184">
        <f t="shared" si="2"/>
        <v>3.6937048629916568E-3</v>
      </c>
      <c r="M70" s="184">
        <f t="shared" si="3"/>
        <v>0.74458622007901087</v>
      </c>
      <c r="N70" s="1212" t="str">
        <f t="shared" si="4"/>
        <v>B</v>
      </c>
      <c r="O70" s="1011">
        <f t="shared" si="5"/>
        <v>0.74458622007901087</v>
      </c>
      <c r="P70" s="1011" t="str">
        <f t="shared" si="6"/>
        <v>-</v>
      </c>
      <c r="Q70" s="171">
        <f t="shared" si="7"/>
        <v>1</v>
      </c>
      <c r="R70" s="171">
        <f>SUMIF(ORÇAMENTO!$B$6:$B$654,'ITEM MAIOR'!B70,ORÇAMENTO!$I$6:$I$654)</f>
        <v>2</v>
      </c>
      <c r="S70" s="171"/>
      <c r="T70" s="171"/>
      <c r="U70" s="29"/>
      <c r="AX70" s="24"/>
    </row>
    <row r="71" spans="1:50" ht="29.25" customHeight="1">
      <c r="A71" s="255" t="s">
        <v>42</v>
      </c>
      <c r="B71" s="456" t="s">
        <v>263</v>
      </c>
      <c r="C71" s="461" t="s">
        <v>837</v>
      </c>
      <c r="D71" s="1207" t="s">
        <v>1363</v>
      </c>
      <c r="E71" s="1208"/>
      <c r="F71" s="1209" t="s">
        <v>53</v>
      </c>
      <c r="G71" s="1210">
        <v>100</v>
      </c>
      <c r="H71" s="1211">
        <v>122.54</v>
      </c>
      <c r="I71" s="1211">
        <v>34.642099999999999</v>
      </c>
      <c r="J71" s="1211">
        <v>157.18209999999999</v>
      </c>
      <c r="K71" s="28">
        <f t="shared" si="1"/>
        <v>15718.21</v>
      </c>
      <c r="L71" s="184">
        <f t="shared" si="2"/>
        <v>3.6828502298877591E-3</v>
      </c>
      <c r="M71" s="184">
        <f t="shared" si="3"/>
        <v>0.74826907030889867</v>
      </c>
      <c r="N71" s="1212" t="str">
        <f t="shared" si="4"/>
        <v>B</v>
      </c>
      <c r="O71" s="1011">
        <f t="shared" si="5"/>
        <v>0.74826907030889867</v>
      </c>
      <c r="P71" s="1011" t="str">
        <f t="shared" si="6"/>
        <v>-</v>
      </c>
      <c r="Q71" s="171">
        <f t="shared" ref="Q71:Q88" si="8">IF(B71&gt;0,COUNTIF($B$1:$B$121664,B71),"")</f>
        <v>1</v>
      </c>
      <c r="R71" s="171">
        <f>SUMIF(ORÇAMENTO!$B$6:$B$654,'ITEM MAIOR'!B71,ORÇAMENTO!$I$6:$I$654)</f>
        <v>100</v>
      </c>
      <c r="S71" s="171"/>
      <c r="T71" s="171"/>
      <c r="U71" s="29"/>
      <c r="AX71" s="24"/>
    </row>
    <row r="72" spans="1:50" ht="29.25" customHeight="1">
      <c r="A72" s="255" t="s">
        <v>42</v>
      </c>
      <c r="B72" s="456">
        <v>93211</v>
      </c>
      <c r="C72" s="461" t="s">
        <v>131</v>
      </c>
      <c r="D72" s="1207" t="s">
        <v>1066</v>
      </c>
      <c r="E72" s="1208"/>
      <c r="F72" s="1209" t="s">
        <v>57</v>
      </c>
      <c r="G72" s="1210">
        <v>32</v>
      </c>
      <c r="H72" s="1211">
        <v>380.52</v>
      </c>
      <c r="I72" s="1211">
        <v>107.57299999999999</v>
      </c>
      <c r="J72" s="1211">
        <v>488.09300000000002</v>
      </c>
      <c r="K72" s="28">
        <f t="shared" ref="K72:K88" si="9">ROUND(G72*J72,4)</f>
        <v>15618.976000000001</v>
      </c>
      <c r="L72" s="184">
        <f t="shared" ref="L72:L88" si="10">IFERROR(K72/$O$91,"")</f>
        <v>3.659599238858076E-3</v>
      </c>
      <c r="M72" s="184">
        <f t="shared" si="3"/>
        <v>0.75192866954775672</v>
      </c>
      <c r="N72" s="1212" t="str">
        <f t="shared" si="4"/>
        <v>B</v>
      </c>
      <c r="O72" s="1011">
        <f t="shared" si="5"/>
        <v>0.75192866954775672</v>
      </c>
      <c r="P72" s="1011" t="str">
        <f t="shared" si="6"/>
        <v>-</v>
      </c>
      <c r="Q72" s="171">
        <f t="shared" si="8"/>
        <v>1</v>
      </c>
      <c r="R72" s="171">
        <f>SUMIF(ORÇAMENTO!$B$6:$B$654,'ITEM MAIOR'!B72,ORÇAMENTO!$I$6:$I$654)</f>
        <v>32</v>
      </c>
      <c r="S72" s="171"/>
      <c r="T72" s="171"/>
      <c r="U72" s="29"/>
      <c r="AX72" s="24"/>
    </row>
    <row r="73" spans="1:50" ht="48" customHeight="1">
      <c r="A73" s="255" t="s">
        <v>42</v>
      </c>
      <c r="B73" s="456" t="s">
        <v>141</v>
      </c>
      <c r="C73" s="461" t="s">
        <v>837</v>
      </c>
      <c r="D73" s="1207" t="s">
        <v>1428</v>
      </c>
      <c r="E73" s="1208"/>
      <c r="F73" s="1209" t="s">
        <v>57</v>
      </c>
      <c r="G73" s="1210">
        <v>196.34</v>
      </c>
      <c r="H73" s="1211">
        <v>60.99</v>
      </c>
      <c r="I73" s="1211">
        <v>17.241900000000001</v>
      </c>
      <c r="J73" s="1211">
        <v>78.231899999999996</v>
      </c>
      <c r="K73" s="28">
        <f t="shared" si="9"/>
        <v>15360.0512</v>
      </c>
      <c r="L73" s="184">
        <f t="shared" si="10"/>
        <v>3.5989319453683184E-3</v>
      </c>
      <c r="M73" s="184">
        <f t="shared" ref="M73:M88" si="11">L73+M72</f>
        <v>0.75552760149312503</v>
      </c>
      <c r="N73" s="1212" t="str">
        <f t="shared" si="4"/>
        <v>B</v>
      </c>
      <c r="O73" s="1011">
        <f t="shared" si="5"/>
        <v>0.75552760149312503</v>
      </c>
      <c r="P73" s="1011" t="str">
        <f t="shared" si="6"/>
        <v>-</v>
      </c>
      <c r="Q73" s="171">
        <f t="shared" si="8"/>
        <v>1</v>
      </c>
      <c r="R73" s="171">
        <f>SUMIF(ORÇAMENTO!$B$6:$B$654,'ITEM MAIOR'!B73,ORÇAMENTO!$I$6:$I$654)</f>
        <v>196.34</v>
      </c>
      <c r="S73" s="171"/>
      <c r="T73" s="171"/>
      <c r="U73" s="29"/>
      <c r="AX73" s="24"/>
    </row>
    <row r="74" spans="1:50" ht="48" customHeight="1">
      <c r="A74" s="255" t="s">
        <v>42</v>
      </c>
      <c r="B74" s="456">
        <v>93208</v>
      </c>
      <c r="C74" s="461" t="s">
        <v>131</v>
      </c>
      <c r="D74" s="1207" t="s">
        <v>1065</v>
      </c>
      <c r="E74" s="1208"/>
      <c r="F74" s="1209" t="s">
        <v>57</v>
      </c>
      <c r="G74" s="1210">
        <v>20</v>
      </c>
      <c r="H74" s="1211">
        <v>576.66</v>
      </c>
      <c r="I74" s="1211">
        <v>163.02180000000001</v>
      </c>
      <c r="J74" s="1211">
        <v>739.68179999999995</v>
      </c>
      <c r="K74" s="28">
        <f t="shared" si="9"/>
        <v>14793.636</v>
      </c>
      <c r="L74" s="184">
        <f t="shared" si="10"/>
        <v>3.4662182108189058E-3</v>
      </c>
      <c r="M74" s="184">
        <f t="shared" si="11"/>
        <v>0.75899381970394397</v>
      </c>
      <c r="N74" s="1212" t="str">
        <f t="shared" ref="N74:N88" si="12">IF(M74&lt;=50%,"A",IF(M74&lt;=80%,"B",IF(M74&lt;=100%,"C"," ")))</f>
        <v>B</v>
      </c>
      <c r="O74" s="1011">
        <f t="shared" ref="O74:O88" si="13">IF(M74&lt;=50%,"-",IF(M74&lt;=80%,M74,IF(M74&lt;=100%,"-"," ")))</f>
        <v>0.75899381970394397</v>
      </c>
      <c r="P74" s="1011" t="str">
        <f t="shared" ref="P74:P88" si="14">IF(M74&lt;=50%,"-",IF(M74&lt;=80%,"-",IF(M74&lt;=100%,M74," ")))</f>
        <v>-</v>
      </c>
      <c r="Q74" s="171">
        <f t="shared" si="8"/>
        <v>1</v>
      </c>
      <c r="R74" s="171">
        <f>SUMIF(ORÇAMENTO!$B$6:$B$654,'ITEM MAIOR'!B74,ORÇAMENTO!$I$6:$I$654)</f>
        <v>20</v>
      </c>
      <c r="S74" s="171"/>
      <c r="T74" s="171"/>
      <c r="U74" s="29"/>
      <c r="AX74" s="24"/>
    </row>
    <row r="75" spans="1:50" ht="48" customHeight="1">
      <c r="A75" s="255" t="s">
        <v>42</v>
      </c>
      <c r="B75" s="456">
        <v>93207</v>
      </c>
      <c r="C75" s="461" t="s">
        <v>131</v>
      </c>
      <c r="D75" s="1207" t="s">
        <v>1064</v>
      </c>
      <c r="E75" s="1208"/>
      <c r="F75" s="1209" t="s">
        <v>57</v>
      </c>
      <c r="G75" s="1210">
        <v>16</v>
      </c>
      <c r="H75" s="1211">
        <v>715.63</v>
      </c>
      <c r="I75" s="1211">
        <v>202.30860000000001</v>
      </c>
      <c r="J75" s="1211">
        <v>917.93859999999995</v>
      </c>
      <c r="K75" s="28">
        <f t="shared" si="9"/>
        <v>14687.017599999999</v>
      </c>
      <c r="L75" s="184">
        <f t="shared" si="10"/>
        <v>3.4412370202793808E-3</v>
      </c>
      <c r="M75" s="184">
        <f t="shared" si="11"/>
        <v>0.7624350567242234</v>
      </c>
      <c r="N75" s="1212" t="str">
        <f t="shared" si="12"/>
        <v>B</v>
      </c>
      <c r="O75" s="1011">
        <f t="shared" si="13"/>
        <v>0.7624350567242234</v>
      </c>
      <c r="P75" s="1011" t="str">
        <f t="shared" si="14"/>
        <v>-</v>
      </c>
      <c r="Q75" s="171">
        <f t="shared" si="8"/>
        <v>1</v>
      </c>
      <c r="R75" s="171">
        <f>SUMIF(ORÇAMENTO!$B$6:$B$654,'ITEM MAIOR'!B75,ORÇAMENTO!$I$6:$I$654)</f>
        <v>16</v>
      </c>
      <c r="S75" s="171"/>
      <c r="T75" s="171"/>
      <c r="U75" s="29"/>
      <c r="AX75" s="24"/>
    </row>
    <row r="76" spans="1:50" ht="48" customHeight="1">
      <c r="A76" s="255" t="s">
        <v>42</v>
      </c>
      <c r="B76" s="456" t="s">
        <v>705</v>
      </c>
      <c r="C76" s="461" t="s">
        <v>837</v>
      </c>
      <c r="D76" s="1207" t="s">
        <v>1741</v>
      </c>
      <c r="E76" s="1208"/>
      <c r="F76" s="1209" t="s">
        <v>126</v>
      </c>
      <c r="G76" s="1210">
        <v>15</v>
      </c>
      <c r="H76" s="1211">
        <v>696.87</v>
      </c>
      <c r="I76" s="1211">
        <v>197.0051</v>
      </c>
      <c r="J76" s="1211">
        <v>893.87509999999997</v>
      </c>
      <c r="K76" s="28">
        <f t="shared" si="9"/>
        <v>13408.1265</v>
      </c>
      <c r="L76" s="184">
        <f t="shared" si="10"/>
        <v>3.1415868449962917E-3</v>
      </c>
      <c r="M76" s="184">
        <f t="shared" si="11"/>
        <v>0.76557664356921973</v>
      </c>
      <c r="N76" s="1212" t="str">
        <f t="shared" si="12"/>
        <v>B</v>
      </c>
      <c r="O76" s="1011">
        <f t="shared" si="13"/>
        <v>0.76557664356921973</v>
      </c>
      <c r="P76" s="1011" t="str">
        <f t="shared" si="14"/>
        <v>-</v>
      </c>
      <c r="Q76" s="171">
        <f t="shared" si="8"/>
        <v>1</v>
      </c>
      <c r="R76" s="171">
        <f>SUMIF(ORÇAMENTO!$B$6:$B$654,'ITEM MAIOR'!B76,ORÇAMENTO!$I$6:$I$654)</f>
        <v>15</v>
      </c>
      <c r="S76" s="171"/>
      <c r="T76" s="171"/>
      <c r="U76" s="29"/>
      <c r="AX76" s="24"/>
    </row>
    <row r="77" spans="1:50" ht="48" customHeight="1">
      <c r="A77" s="255" t="s">
        <v>42</v>
      </c>
      <c r="B77" s="456">
        <v>96995</v>
      </c>
      <c r="C77" s="461" t="s">
        <v>131</v>
      </c>
      <c r="D77" s="1207" t="s">
        <v>1045</v>
      </c>
      <c r="E77" s="1208"/>
      <c r="F77" s="1209" t="s">
        <v>61</v>
      </c>
      <c r="G77" s="1210">
        <v>329.47125000000005</v>
      </c>
      <c r="H77" s="1211">
        <v>30.46</v>
      </c>
      <c r="I77" s="1211">
        <v>8.6110000000000007</v>
      </c>
      <c r="J77" s="1211">
        <v>39.070999999999998</v>
      </c>
      <c r="K77" s="28">
        <f t="shared" si="9"/>
        <v>12872.771199999999</v>
      </c>
      <c r="L77" s="184">
        <f t="shared" si="10"/>
        <v>3.0161505905069675E-3</v>
      </c>
      <c r="M77" s="184">
        <f t="shared" si="11"/>
        <v>0.7685927941597267</v>
      </c>
      <c r="N77" s="1212" t="str">
        <f t="shared" si="12"/>
        <v>B</v>
      </c>
      <c r="O77" s="1011">
        <f t="shared" si="13"/>
        <v>0.7685927941597267</v>
      </c>
      <c r="P77" s="1011" t="str">
        <f t="shared" si="14"/>
        <v>-</v>
      </c>
      <c r="Q77" s="171">
        <f t="shared" si="8"/>
        <v>1</v>
      </c>
      <c r="R77" s="171">
        <f>SUMIF(ORÇAMENTO!$B$6:$B$654,'ITEM MAIOR'!B77,ORÇAMENTO!$I$6:$I$654)</f>
        <v>329.47125000000005</v>
      </c>
      <c r="S77" s="171"/>
      <c r="T77" s="171"/>
      <c r="U77" s="29"/>
      <c r="AX77" s="24"/>
    </row>
    <row r="78" spans="1:50" ht="48" customHeight="1">
      <c r="A78" s="255" t="s">
        <v>42</v>
      </c>
      <c r="B78" s="456" t="s">
        <v>2566</v>
      </c>
      <c r="C78" s="461" t="s">
        <v>837</v>
      </c>
      <c r="D78" s="1207" t="s">
        <v>2603</v>
      </c>
      <c r="E78" s="1208"/>
      <c r="F78" s="1209" t="s">
        <v>55</v>
      </c>
      <c r="G78" s="1210">
        <v>250</v>
      </c>
      <c r="H78" s="1211">
        <v>39.78</v>
      </c>
      <c r="I78" s="1211">
        <v>11.245799999999999</v>
      </c>
      <c r="J78" s="1211">
        <v>51.025799999999997</v>
      </c>
      <c r="K78" s="28">
        <f t="shared" si="9"/>
        <v>12756.45</v>
      </c>
      <c r="L78" s="184">
        <f t="shared" si="10"/>
        <v>2.9888959884778045E-3</v>
      </c>
      <c r="M78" s="184">
        <f t="shared" si="11"/>
        <v>0.77158169014820455</v>
      </c>
      <c r="N78" s="1212" t="str">
        <f t="shared" si="12"/>
        <v>B</v>
      </c>
      <c r="O78" s="1011">
        <f t="shared" si="13"/>
        <v>0.77158169014820455</v>
      </c>
      <c r="P78" s="1011" t="str">
        <f t="shared" si="14"/>
        <v>-</v>
      </c>
      <c r="Q78" s="171">
        <f t="shared" si="8"/>
        <v>1</v>
      </c>
      <c r="R78" s="171">
        <f>SUMIF(ORÇAMENTO!$B$6:$B$654,'ITEM MAIOR'!B78,ORÇAMENTO!$I$6:$I$654)</f>
        <v>250</v>
      </c>
      <c r="S78" s="171"/>
      <c r="T78" s="171"/>
      <c r="U78" s="29"/>
      <c r="AX78" s="24"/>
    </row>
    <row r="79" spans="1:50" ht="48" customHeight="1">
      <c r="A79" s="255" t="s">
        <v>42</v>
      </c>
      <c r="B79" s="456">
        <v>87905</v>
      </c>
      <c r="C79" s="461" t="s">
        <v>131</v>
      </c>
      <c r="D79" s="1207" t="s">
        <v>1265</v>
      </c>
      <c r="E79" s="1208"/>
      <c r="F79" s="1209" t="s">
        <v>57</v>
      </c>
      <c r="G79" s="1210">
        <v>1804.242</v>
      </c>
      <c r="H79" s="1211">
        <v>5.39</v>
      </c>
      <c r="I79" s="1211">
        <v>1.5238</v>
      </c>
      <c r="J79" s="1211">
        <v>6.9138000000000002</v>
      </c>
      <c r="K79" s="28">
        <f t="shared" si="9"/>
        <v>12474.168299999999</v>
      </c>
      <c r="L79" s="184">
        <f t="shared" si="10"/>
        <v>2.9227560639101778E-3</v>
      </c>
      <c r="M79" s="184">
        <f t="shared" si="11"/>
        <v>0.77450444621211467</v>
      </c>
      <c r="N79" s="1212" t="str">
        <f t="shared" si="12"/>
        <v>B</v>
      </c>
      <c r="O79" s="1011">
        <f t="shared" si="13"/>
        <v>0.77450444621211467</v>
      </c>
      <c r="P79" s="1011" t="str">
        <f t="shared" si="14"/>
        <v>-</v>
      </c>
      <c r="Q79" s="171">
        <f t="shared" si="8"/>
        <v>1</v>
      </c>
      <c r="R79" s="171">
        <f>SUMIF(ORÇAMENTO!$B$6:$B$654,'ITEM MAIOR'!B79,ORÇAMENTO!$I$6:$I$654)</f>
        <v>1804.242</v>
      </c>
      <c r="S79" s="171"/>
      <c r="T79" s="171"/>
      <c r="U79" s="29"/>
      <c r="AX79" s="24"/>
    </row>
    <row r="80" spans="1:50" ht="48" customHeight="1">
      <c r="A80" s="255" t="s">
        <v>42</v>
      </c>
      <c r="B80" s="456">
        <v>95474</v>
      </c>
      <c r="C80" s="461" t="s">
        <v>131</v>
      </c>
      <c r="D80" s="1207" t="s">
        <v>1251</v>
      </c>
      <c r="E80" s="1208"/>
      <c r="F80" s="1209" t="s">
        <v>61</v>
      </c>
      <c r="G80" s="1210">
        <v>18.032400000000003</v>
      </c>
      <c r="H80" s="1211">
        <v>538.07000000000005</v>
      </c>
      <c r="I80" s="1211">
        <v>152.11240000000001</v>
      </c>
      <c r="J80" s="1211">
        <v>690.18240000000003</v>
      </c>
      <c r="K80" s="28">
        <f t="shared" si="9"/>
        <v>12445.6451</v>
      </c>
      <c r="L80" s="184">
        <f t="shared" si="10"/>
        <v>2.9160729445424425E-3</v>
      </c>
      <c r="M80" s="184">
        <f t="shared" si="11"/>
        <v>0.77742051915665711</v>
      </c>
      <c r="N80" s="1212" t="str">
        <f t="shared" si="12"/>
        <v>B</v>
      </c>
      <c r="O80" s="1011">
        <f t="shared" si="13"/>
        <v>0.77742051915665711</v>
      </c>
      <c r="P80" s="1011" t="str">
        <f t="shared" si="14"/>
        <v>-</v>
      </c>
      <c r="Q80" s="171">
        <f t="shared" si="8"/>
        <v>1</v>
      </c>
      <c r="R80" s="171">
        <f>SUMIF(ORÇAMENTO!$B$6:$B$654,'ITEM MAIOR'!B80,ORÇAMENTO!$I$6:$I$654)</f>
        <v>18.032400000000003</v>
      </c>
      <c r="S80" s="171"/>
      <c r="T80" s="171"/>
      <c r="U80" s="29"/>
      <c r="AX80" s="24"/>
    </row>
    <row r="81" spans="1:50" ht="48" customHeight="1">
      <c r="A81" s="255" t="s">
        <v>42</v>
      </c>
      <c r="B81" s="456" t="s">
        <v>1946</v>
      </c>
      <c r="C81" s="461" t="s">
        <v>837</v>
      </c>
      <c r="D81" s="1207" t="s">
        <v>1937</v>
      </c>
      <c r="E81" s="1208"/>
      <c r="F81" s="1209" t="s">
        <v>126</v>
      </c>
      <c r="G81" s="1210">
        <v>133</v>
      </c>
      <c r="H81" s="1211">
        <v>72.95</v>
      </c>
      <c r="I81" s="1211">
        <v>20.623000000000001</v>
      </c>
      <c r="J81" s="1211">
        <v>93.572999999999993</v>
      </c>
      <c r="K81" s="28">
        <f t="shared" si="9"/>
        <v>12445.209000000001</v>
      </c>
      <c r="L81" s="184">
        <f t="shared" si="10"/>
        <v>2.9159707642696727E-3</v>
      </c>
      <c r="M81" s="184">
        <f t="shared" si="11"/>
        <v>0.78033648992092675</v>
      </c>
      <c r="N81" s="1212" t="str">
        <f t="shared" si="12"/>
        <v>B</v>
      </c>
      <c r="O81" s="1011">
        <f t="shared" si="13"/>
        <v>0.78033648992092675</v>
      </c>
      <c r="P81" s="1011" t="str">
        <f t="shared" si="14"/>
        <v>-</v>
      </c>
      <c r="Q81" s="171">
        <f t="shared" si="8"/>
        <v>1</v>
      </c>
      <c r="R81" s="171">
        <f>SUMIF(ORÇAMENTO!$B$6:$B$654,'ITEM MAIOR'!B81,ORÇAMENTO!$I$6:$I$654)</f>
        <v>133</v>
      </c>
      <c r="S81" s="171"/>
      <c r="T81" s="171"/>
      <c r="U81" s="29"/>
      <c r="AX81" s="24"/>
    </row>
    <row r="82" spans="1:50" ht="48" customHeight="1">
      <c r="A82" s="255" t="s">
        <v>42</v>
      </c>
      <c r="B82" s="456">
        <v>94570</v>
      </c>
      <c r="C82" s="461" t="s">
        <v>131</v>
      </c>
      <c r="D82" s="1207" t="s">
        <v>1083</v>
      </c>
      <c r="E82" s="1208"/>
      <c r="F82" s="1209" t="s">
        <v>57</v>
      </c>
      <c r="G82" s="1210">
        <v>57.36</v>
      </c>
      <c r="H82" s="1211">
        <v>165.73</v>
      </c>
      <c r="I82" s="1211">
        <v>46.851900000000001</v>
      </c>
      <c r="J82" s="1211">
        <v>212.58189999999999</v>
      </c>
      <c r="K82" s="28">
        <f t="shared" si="9"/>
        <v>12193.6978</v>
      </c>
      <c r="L82" s="184">
        <f t="shared" si="10"/>
        <v>2.8570405119865343E-3</v>
      </c>
      <c r="M82" s="184">
        <f t="shared" si="11"/>
        <v>0.78319353043291329</v>
      </c>
      <c r="N82" s="1212" t="str">
        <f t="shared" si="12"/>
        <v>B</v>
      </c>
      <c r="O82" s="1011">
        <f t="shared" si="13"/>
        <v>0.78319353043291329</v>
      </c>
      <c r="P82" s="1011" t="str">
        <f t="shared" si="14"/>
        <v>-</v>
      </c>
      <c r="Q82" s="171">
        <f t="shared" si="8"/>
        <v>1</v>
      </c>
      <c r="R82" s="171">
        <f>SUMIF(ORÇAMENTO!$B$6:$B$654,'ITEM MAIOR'!B82,ORÇAMENTO!$I$6:$I$654)</f>
        <v>57.36</v>
      </c>
      <c r="S82" s="171"/>
      <c r="T82" s="171"/>
      <c r="U82" s="29"/>
      <c r="AX82" s="24"/>
    </row>
    <row r="83" spans="1:50" ht="29.25" customHeight="1">
      <c r="A83" s="255" t="s">
        <v>42</v>
      </c>
      <c r="B83" s="456">
        <v>96546</v>
      </c>
      <c r="C83" s="461" t="s">
        <v>131</v>
      </c>
      <c r="D83" s="1207" t="s">
        <v>1101</v>
      </c>
      <c r="E83" s="1208"/>
      <c r="F83" s="1209" t="s">
        <v>55</v>
      </c>
      <c r="G83" s="1210">
        <v>1190</v>
      </c>
      <c r="H83" s="1211">
        <v>7.93</v>
      </c>
      <c r="I83" s="1211">
        <v>2.2418</v>
      </c>
      <c r="J83" s="1211">
        <v>10.171799999999999</v>
      </c>
      <c r="K83" s="28">
        <f t="shared" si="9"/>
        <v>12104.441999999999</v>
      </c>
      <c r="L83" s="184">
        <f t="shared" si="10"/>
        <v>2.836127459956512E-3</v>
      </c>
      <c r="M83" s="184">
        <f t="shared" si="11"/>
        <v>0.78602965789286983</v>
      </c>
      <c r="N83" s="1212" t="str">
        <f t="shared" si="12"/>
        <v>B</v>
      </c>
      <c r="O83" s="1011">
        <f t="shared" si="13"/>
        <v>0.78602965789286983</v>
      </c>
      <c r="P83" s="1011" t="str">
        <f t="shared" si="14"/>
        <v>-</v>
      </c>
      <c r="Q83" s="171">
        <f t="shared" si="8"/>
        <v>1</v>
      </c>
      <c r="R83" s="171">
        <f>SUMIF(ORÇAMENTO!$B$6:$B$654,'ITEM MAIOR'!B83,ORÇAMENTO!$I$6:$I$654)</f>
        <v>1190</v>
      </c>
      <c r="S83" s="171"/>
      <c r="T83" s="171"/>
      <c r="U83" s="29"/>
      <c r="AX83" s="24"/>
    </row>
    <row r="84" spans="1:50" ht="48" customHeight="1">
      <c r="A84" s="255" t="s">
        <v>42</v>
      </c>
      <c r="B84" s="456" t="s">
        <v>668</v>
      </c>
      <c r="C84" s="461" t="s">
        <v>837</v>
      </c>
      <c r="D84" s="1207" t="s">
        <v>2635</v>
      </c>
      <c r="E84" s="1208"/>
      <c r="F84" s="1209" t="s">
        <v>126</v>
      </c>
      <c r="G84" s="1210">
        <v>2</v>
      </c>
      <c r="H84" s="1211">
        <v>4639.3500000000004</v>
      </c>
      <c r="I84" s="1211">
        <v>1311.5442</v>
      </c>
      <c r="J84" s="1211">
        <v>5950.8941999999997</v>
      </c>
      <c r="K84" s="28">
        <f t="shared" si="9"/>
        <v>11901.788399999999</v>
      </c>
      <c r="L84" s="184">
        <f t="shared" si="10"/>
        <v>2.788644772211051E-3</v>
      </c>
      <c r="M84" s="184">
        <f t="shared" si="11"/>
        <v>0.78881830266508091</v>
      </c>
      <c r="N84" s="1212" t="str">
        <f t="shared" si="12"/>
        <v>B</v>
      </c>
      <c r="O84" s="1011">
        <f t="shared" si="13"/>
        <v>0.78881830266508091</v>
      </c>
      <c r="P84" s="1011" t="str">
        <f t="shared" si="14"/>
        <v>-</v>
      </c>
      <c r="Q84" s="171">
        <f t="shared" si="8"/>
        <v>1</v>
      </c>
      <c r="R84" s="171">
        <f>SUMIF(ORÇAMENTO!$B$6:$B$654,'ITEM MAIOR'!B84,ORÇAMENTO!$I$6:$I$654)</f>
        <v>2</v>
      </c>
      <c r="S84" s="171"/>
      <c r="T84" s="171"/>
      <c r="U84" s="29"/>
      <c r="AX84" s="24"/>
    </row>
    <row r="85" spans="1:50" ht="48" customHeight="1">
      <c r="A85" s="255" t="s">
        <v>42</v>
      </c>
      <c r="B85" s="456">
        <v>96545</v>
      </c>
      <c r="C85" s="461" t="s">
        <v>131</v>
      </c>
      <c r="D85" s="1207" t="s">
        <v>1100</v>
      </c>
      <c r="E85" s="1208"/>
      <c r="F85" s="1209" t="s">
        <v>55</v>
      </c>
      <c r="G85" s="1210">
        <v>934</v>
      </c>
      <c r="H85" s="1211">
        <v>9.64</v>
      </c>
      <c r="I85" s="1211">
        <v>2.7252000000000001</v>
      </c>
      <c r="J85" s="1211">
        <v>12.3652</v>
      </c>
      <c r="K85" s="28">
        <f t="shared" si="9"/>
        <v>11549.096799999999</v>
      </c>
      <c r="L85" s="184">
        <f t="shared" si="10"/>
        <v>2.7060074782609459E-3</v>
      </c>
      <c r="M85" s="184">
        <f t="shared" si="11"/>
        <v>0.7915243101433419</v>
      </c>
      <c r="N85" s="1212" t="str">
        <f t="shared" si="12"/>
        <v>B</v>
      </c>
      <c r="O85" s="1011">
        <f t="shared" si="13"/>
        <v>0.7915243101433419</v>
      </c>
      <c r="P85" s="1011" t="str">
        <f t="shared" si="14"/>
        <v>-</v>
      </c>
      <c r="Q85" s="171">
        <f t="shared" si="8"/>
        <v>1</v>
      </c>
      <c r="R85" s="171">
        <f>SUMIF(ORÇAMENTO!$B$6:$B$654,'ITEM MAIOR'!B85,ORÇAMENTO!$I$6:$I$654)</f>
        <v>934</v>
      </c>
      <c r="S85" s="171"/>
      <c r="T85" s="171"/>
      <c r="U85" s="29"/>
      <c r="AX85" s="24"/>
    </row>
    <row r="86" spans="1:50" ht="29.25" customHeight="1">
      <c r="A86" s="255" t="s">
        <v>42</v>
      </c>
      <c r="B86" s="456">
        <v>91341</v>
      </c>
      <c r="C86" s="461" t="s">
        <v>131</v>
      </c>
      <c r="D86" s="1207" t="s">
        <v>1082</v>
      </c>
      <c r="E86" s="1208"/>
      <c r="F86" s="1209" t="s">
        <v>57</v>
      </c>
      <c r="G86" s="1210">
        <v>20.100000000000001</v>
      </c>
      <c r="H86" s="1211">
        <v>441.67</v>
      </c>
      <c r="I86" s="1211">
        <v>124.8601</v>
      </c>
      <c r="J86" s="1211">
        <v>566.53009999999995</v>
      </c>
      <c r="K86" s="28">
        <f t="shared" si="9"/>
        <v>11387.254999999999</v>
      </c>
      <c r="L86" s="184">
        <f t="shared" si="10"/>
        <v>2.668087186425206E-3</v>
      </c>
      <c r="M86" s="184">
        <f t="shared" si="11"/>
        <v>0.7941923973297671</v>
      </c>
      <c r="N86" s="1212" t="str">
        <f t="shared" si="12"/>
        <v>B</v>
      </c>
      <c r="O86" s="1011">
        <f t="shared" si="13"/>
        <v>0.7941923973297671</v>
      </c>
      <c r="P86" s="1011" t="str">
        <f t="shared" si="14"/>
        <v>-</v>
      </c>
      <c r="Q86" s="171">
        <f t="shared" si="8"/>
        <v>1</v>
      </c>
      <c r="R86" s="171">
        <f>SUMIF(ORÇAMENTO!$B$6:$B$654,'ITEM MAIOR'!B86,ORÇAMENTO!$I$6:$I$654)</f>
        <v>20.100000000000001</v>
      </c>
      <c r="S86" s="171"/>
      <c r="T86" s="171"/>
      <c r="U86" s="29"/>
      <c r="AX86" s="24"/>
    </row>
    <row r="87" spans="1:50" ht="48" customHeight="1">
      <c r="A87" s="255" t="s">
        <v>42</v>
      </c>
      <c r="B87" s="456" t="s">
        <v>2562</v>
      </c>
      <c r="C87" s="461" t="s">
        <v>837</v>
      </c>
      <c r="D87" s="1207" t="s">
        <v>2622</v>
      </c>
      <c r="E87" s="1208"/>
      <c r="F87" s="1209" t="s">
        <v>126</v>
      </c>
      <c r="G87" s="1210">
        <v>76</v>
      </c>
      <c r="H87" s="1211">
        <v>113.6</v>
      </c>
      <c r="I87" s="1211">
        <v>32.114699999999999</v>
      </c>
      <c r="J87" s="1211">
        <v>145.71469999999999</v>
      </c>
      <c r="K87" s="28">
        <f t="shared" si="9"/>
        <v>11074.3172</v>
      </c>
      <c r="L87" s="184">
        <f t="shared" si="10"/>
        <v>2.5947643940289616E-3</v>
      </c>
      <c r="M87" s="184">
        <f t="shared" si="11"/>
        <v>0.79678716172379604</v>
      </c>
      <c r="N87" s="1212" t="str">
        <f t="shared" si="12"/>
        <v>B</v>
      </c>
      <c r="O87" s="1011">
        <f t="shared" si="13"/>
        <v>0.79678716172379604</v>
      </c>
      <c r="P87" s="1011" t="str">
        <f t="shared" si="14"/>
        <v>-</v>
      </c>
      <c r="Q87" s="171">
        <f t="shared" si="8"/>
        <v>1</v>
      </c>
      <c r="R87" s="171">
        <f>SUMIF(ORÇAMENTO!$B$6:$B$654,'ITEM MAIOR'!B87,ORÇAMENTO!$I$6:$I$654)</f>
        <v>76</v>
      </c>
      <c r="S87" s="171"/>
      <c r="T87" s="171"/>
      <c r="U87" s="29"/>
      <c r="AX87" s="24"/>
    </row>
    <row r="88" spans="1:50" ht="48" customHeight="1">
      <c r="A88" s="255" t="s">
        <v>42</v>
      </c>
      <c r="B88" s="456">
        <v>91852</v>
      </c>
      <c r="C88" s="461" t="s">
        <v>131</v>
      </c>
      <c r="D88" s="1207" t="s">
        <v>1113</v>
      </c>
      <c r="E88" s="1208"/>
      <c r="F88" s="1209" t="s">
        <v>53</v>
      </c>
      <c r="G88" s="1210">
        <v>1500</v>
      </c>
      <c r="H88" s="1211">
        <v>5.57</v>
      </c>
      <c r="I88" s="1211">
        <v>1.5746</v>
      </c>
      <c r="J88" s="1211">
        <v>7.1445999999999996</v>
      </c>
      <c r="K88" s="28">
        <f t="shared" si="9"/>
        <v>10716.9</v>
      </c>
      <c r="L88" s="184">
        <f t="shared" si="10"/>
        <v>2.5110198698633066E-3</v>
      </c>
      <c r="M88" s="184">
        <f t="shared" si="11"/>
        <v>0.7992981815936594</v>
      </c>
      <c r="N88" s="1212" t="str">
        <f t="shared" si="12"/>
        <v>B</v>
      </c>
      <c r="O88" s="1011">
        <f t="shared" si="13"/>
        <v>0.7992981815936594</v>
      </c>
      <c r="P88" s="1011" t="str">
        <f t="shared" si="14"/>
        <v>-</v>
      </c>
      <c r="Q88" s="171">
        <f t="shared" si="8"/>
        <v>1</v>
      </c>
      <c r="R88" s="171">
        <f>SUMIF(ORÇAMENTO!$B$6:$B$654,'ITEM MAIOR'!B88,ORÇAMENTO!$I$6:$I$654)</f>
        <v>1500</v>
      </c>
      <c r="S88" s="171"/>
      <c r="T88" s="171"/>
      <c r="U88" s="29"/>
      <c r="AX88" s="24"/>
    </row>
    <row r="89" spans="1:50" ht="21.75" customHeight="1">
      <c r="A89" s="256"/>
      <c r="B89" s="256"/>
      <c r="C89" s="998"/>
      <c r="D89" s="873" t="s">
        <v>20</v>
      </c>
      <c r="E89" s="1185"/>
      <c r="F89" s="1185"/>
      <c r="G89" s="1185"/>
      <c r="H89" s="1185"/>
      <c r="I89" s="1185"/>
      <c r="J89" s="252" t="s">
        <v>213</v>
      </c>
      <c r="K89" s="37">
        <f>SUM(K7:K88)</f>
        <v>3411362.3652000003</v>
      </c>
      <c r="L89" s="1287">
        <f>M88</f>
        <v>0.7992981815936594</v>
      </c>
      <c r="M89" s="1288"/>
      <c r="N89" s="1116"/>
      <c r="O89" s="1003"/>
      <c r="P89" s="1003"/>
      <c r="Q89" s="171" t="str">
        <f>IF(B89&gt;0,COUNTIF($B$89:$B$664,B89),"")</f>
        <v/>
      </c>
      <c r="R89" s="171">
        <f>SUMIF(ORÇAMENTO!$B$6:$B$654,'ITEM MAIOR'!B89,ORÇAMENTO!$I$6:$I$654)</f>
        <v>0</v>
      </c>
      <c r="S89" s="171"/>
      <c r="T89" s="171"/>
      <c r="V89" s="29"/>
      <c r="AX89" s="24"/>
    </row>
    <row r="90" spans="1:50" s="223" customFormat="1" ht="15.75" thickBot="1">
      <c r="A90" s="460"/>
      <c r="B90" s="460"/>
      <c r="C90" s="864"/>
      <c r="D90" s="1133" t="s">
        <v>313</v>
      </c>
      <c r="E90" s="1134"/>
      <c r="F90" s="1134"/>
      <c r="G90" s="1134"/>
      <c r="H90" s="1134"/>
      <c r="I90" s="1134"/>
      <c r="J90" s="1134"/>
      <c r="K90" s="1134"/>
      <c r="L90" s="1134"/>
      <c r="M90" s="1130"/>
      <c r="N90" s="1195"/>
      <c r="O90" s="1004"/>
      <c r="P90" s="1004"/>
      <c r="Q90" s="4"/>
      <c r="R90" s="171">
        <f>SUMIF(ORÇAMENTO!$B$6:$B$654,'ITEM MAIOR'!B90,ORÇAMENTO!$I$6:$I$654)</f>
        <v>0</v>
      </c>
      <c r="S90" s="4"/>
      <c r="T90" s="4"/>
      <c r="W90" s="225" t="e">
        <f>COUNTIF(#REF!,B90)</f>
        <v>#REF!</v>
      </c>
      <c r="X90" s="224" t="str">
        <f>IF(D91="SINAPI","FORMULADO",IF(D91="sicro","FORMULADO",IF(D91="ORSE","SEM FÓRMULA",IF(D91="COMPOSIÇÃO","SEM FÓRMULA",IF(D91="","")))))</f>
        <v/>
      </c>
    </row>
    <row r="91" spans="1:50">
      <c r="B91" s="485"/>
      <c r="D91" s="1119"/>
      <c r="E91" s="1120"/>
      <c r="F91" s="1121"/>
      <c r="G91" s="1120"/>
      <c r="H91" s="1120"/>
      <c r="I91" s="1120"/>
      <c r="J91" s="1120"/>
      <c r="K91" s="1120"/>
      <c r="L91" s="1120"/>
      <c r="M91" s="1120"/>
      <c r="N91" s="1122"/>
      <c r="O91" s="877">
        <f>ORÇAMENTO!M655</f>
        <v>4267947.1112999991</v>
      </c>
      <c r="Q91" s="884"/>
      <c r="R91" s="171">
        <f>SUMIF(ORÇAMENTO!$B$6:$B$654,'ITEM MAIOR'!B91,ORÇAMENTO!$I$6:$I$654)</f>
        <v>0</v>
      </c>
      <c r="S91" s="38"/>
      <c r="T91" s="38"/>
      <c r="AX91" s="24"/>
    </row>
    <row r="92" spans="1:50" ht="22.5" customHeight="1">
      <c r="A92" s="999"/>
      <c r="B92" s="1183" t="s">
        <v>107</v>
      </c>
      <c r="C92" s="999"/>
      <c r="D92" s="1123"/>
      <c r="E92" s="878"/>
      <c r="F92" s="878"/>
      <c r="G92" s="878"/>
      <c r="H92" s="878"/>
      <c r="I92" s="878"/>
      <c r="J92" s="878"/>
      <c r="M92" s="41"/>
      <c r="N92" s="1132"/>
      <c r="O92" s="878" t="b">
        <f>K89=O91</f>
        <v>0</v>
      </c>
      <c r="P92" s="879"/>
      <c r="Q92" s="885">
        <f>O91-K89</f>
        <v>856584.74609999871</v>
      </c>
      <c r="R92" s="171">
        <f>SUMIF(ORÇAMENTO!$B$6:$B$654,'ITEM MAIOR'!B92,ORÇAMENTO!$I$6:$I$654)</f>
        <v>0</v>
      </c>
      <c r="AX92" s="24"/>
    </row>
    <row r="93" spans="1:50" ht="13.5">
      <c r="B93" s="485"/>
      <c r="D93" s="1125"/>
      <c r="M93" s="41"/>
      <c r="N93" s="1124"/>
      <c r="AX93" s="13"/>
    </row>
    <row r="94" spans="1:50">
      <c r="B94" s="485"/>
      <c r="D94" s="1125"/>
      <c r="M94" s="41"/>
      <c r="N94" s="1124"/>
      <c r="AX94" s="24"/>
    </row>
    <row r="95" spans="1:50" ht="40.5" customHeight="1">
      <c r="B95" s="485"/>
      <c r="D95" s="1125"/>
      <c r="M95" s="41"/>
      <c r="N95" s="1124"/>
      <c r="AX95" s="24"/>
    </row>
    <row r="96" spans="1:50" ht="40.5" customHeight="1">
      <c r="B96" s="485"/>
      <c r="D96" s="1125"/>
      <c r="M96" s="41"/>
      <c r="N96" s="1124"/>
      <c r="AX96" s="24"/>
    </row>
    <row r="97" spans="2:50" ht="40.5" customHeight="1">
      <c r="B97" s="485"/>
      <c r="D97" s="1125"/>
      <c r="M97" s="41"/>
      <c r="N97" s="1124"/>
      <c r="AX97" s="24"/>
    </row>
    <row r="98" spans="2:50" ht="40.5" customHeight="1">
      <c r="B98" s="485"/>
      <c r="D98" s="1125"/>
      <c r="M98" s="41"/>
      <c r="N98" s="1124"/>
      <c r="AX98" s="24"/>
    </row>
    <row r="99" spans="2:50" ht="40.5" customHeight="1">
      <c r="B99" s="485"/>
      <c r="D99" s="1125"/>
      <c r="M99" s="41"/>
      <c r="N99" s="1124"/>
      <c r="AX99" s="13"/>
    </row>
    <row r="100" spans="2:50" ht="40.5" customHeight="1">
      <c r="B100" s="485"/>
      <c r="D100" s="1125"/>
      <c r="M100" s="41"/>
      <c r="N100" s="1124"/>
      <c r="AX100" s="24"/>
    </row>
    <row r="101" spans="2:50">
      <c r="B101" s="485"/>
      <c r="D101" s="1125"/>
      <c r="M101" s="41"/>
      <c r="N101" s="1124"/>
      <c r="AX101" s="24"/>
    </row>
    <row r="102" spans="2:50">
      <c r="B102" s="485"/>
      <c r="D102" s="1125"/>
      <c r="M102" s="41"/>
      <c r="N102" s="1124"/>
      <c r="AX102" s="24"/>
    </row>
    <row r="103" spans="2:50">
      <c r="B103" s="485"/>
      <c r="D103" s="1125"/>
      <c r="M103" s="41"/>
      <c r="N103" s="1124"/>
      <c r="AX103" s="24"/>
    </row>
    <row r="104" spans="2:50">
      <c r="B104" s="485"/>
      <c r="D104" s="1125"/>
      <c r="M104" s="41"/>
      <c r="N104" s="1124"/>
      <c r="AX104" s="24"/>
    </row>
    <row r="105" spans="2:50">
      <c r="B105" s="485"/>
      <c r="D105" s="1125"/>
      <c r="M105" s="41"/>
      <c r="N105" s="1124"/>
      <c r="AX105" s="24"/>
    </row>
    <row r="106" spans="2:50">
      <c r="B106" s="485"/>
      <c r="D106" s="1125"/>
      <c r="M106" s="41"/>
      <c r="N106" s="1124"/>
      <c r="AX106" s="24"/>
    </row>
    <row r="107" spans="2:50" ht="13.5">
      <c r="B107" s="487"/>
      <c r="D107" s="1125"/>
      <c r="M107" s="41"/>
      <c r="N107" s="1124"/>
      <c r="AX107" s="17"/>
    </row>
    <row r="108" spans="2:50" ht="13.5">
      <c r="B108" s="485"/>
      <c r="D108" s="1125"/>
      <c r="M108" s="41"/>
      <c r="N108" s="1124"/>
      <c r="AX108" s="16"/>
    </row>
    <row r="109" spans="2:50" ht="13.5">
      <c r="B109" s="485"/>
      <c r="D109" s="1125"/>
      <c r="M109" s="41"/>
      <c r="N109" s="1124"/>
      <c r="AX109" s="13"/>
    </row>
    <row r="110" spans="2:50">
      <c r="B110" s="485"/>
      <c r="D110" s="1125"/>
      <c r="M110" s="41"/>
      <c r="N110" s="1124"/>
      <c r="AX110" s="24"/>
    </row>
    <row r="111" spans="2:50">
      <c r="B111" s="485"/>
      <c r="D111" s="1125"/>
      <c r="M111" s="41"/>
      <c r="N111" s="1124"/>
      <c r="AX111" s="24"/>
    </row>
    <row r="112" spans="2:50">
      <c r="B112" s="485"/>
      <c r="D112" s="1125"/>
      <c r="M112" s="41"/>
      <c r="N112" s="1124"/>
      <c r="AX112" s="24"/>
    </row>
    <row r="113" spans="2:50">
      <c r="B113" s="485"/>
      <c r="D113" s="1125"/>
      <c r="M113" s="41"/>
      <c r="N113" s="1124"/>
      <c r="AX113" s="24"/>
    </row>
    <row r="114" spans="2:50" ht="13.5">
      <c r="B114" s="487"/>
      <c r="D114" s="1125"/>
      <c r="M114" s="41"/>
      <c r="N114" s="1124"/>
      <c r="AX114" s="24"/>
    </row>
    <row r="115" spans="2:50">
      <c r="B115" s="485"/>
      <c r="D115" s="1125"/>
      <c r="M115" s="41"/>
      <c r="N115" s="1124"/>
      <c r="AX115" s="24"/>
    </row>
    <row r="116" spans="2:50">
      <c r="B116" s="485"/>
      <c r="D116" s="1125"/>
      <c r="M116" s="41"/>
      <c r="N116" s="1124"/>
      <c r="AX116" s="24"/>
    </row>
    <row r="117" spans="2:50">
      <c r="B117" s="485"/>
      <c r="D117" s="1125"/>
      <c r="M117" s="41"/>
      <c r="N117" s="1124"/>
      <c r="AX117" s="24"/>
    </row>
    <row r="118" spans="2:50">
      <c r="B118" s="485"/>
      <c r="D118" s="1125"/>
      <c r="M118" s="41"/>
      <c r="N118" s="1124"/>
      <c r="AX118" s="24"/>
    </row>
    <row r="119" spans="2:50" ht="13.5">
      <c r="B119" s="487"/>
      <c r="D119" s="1125"/>
      <c r="M119" s="41"/>
      <c r="N119" s="1124"/>
      <c r="AX119" s="24"/>
    </row>
    <row r="120" spans="2:50" ht="13.5">
      <c r="B120" s="486"/>
      <c r="D120" s="1125"/>
      <c r="M120" s="41"/>
      <c r="N120" s="1124"/>
      <c r="AX120" s="13"/>
    </row>
    <row r="121" spans="2:50">
      <c r="B121" s="486"/>
      <c r="D121" s="1125"/>
      <c r="M121" s="41"/>
      <c r="N121" s="1124"/>
      <c r="AX121" s="24"/>
    </row>
    <row r="122" spans="2:50">
      <c r="B122" s="486"/>
      <c r="D122" s="1125"/>
      <c r="M122" s="41"/>
      <c r="N122" s="1124"/>
      <c r="AX122" s="24"/>
    </row>
    <row r="123" spans="2:50">
      <c r="B123" s="486"/>
      <c r="D123" s="1125"/>
      <c r="M123" s="41"/>
      <c r="N123" s="1124"/>
      <c r="AX123" s="24"/>
    </row>
    <row r="124" spans="2:50">
      <c r="B124" s="486"/>
      <c r="D124" s="1125"/>
      <c r="M124" s="41"/>
      <c r="N124" s="1124"/>
      <c r="AX124" s="24"/>
    </row>
    <row r="125" spans="2:50">
      <c r="B125" s="486"/>
      <c r="D125" s="1125"/>
      <c r="M125" s="41"/>
      <c r="N125" s="1124"/>
      <c r="AX125" s="24"/>
    </row>
    <row r="126" spans="2:50" ht="13.5">
      <c r="B126" s="487"/>
      <c r="D126" s="1126"/>
      <c r="E126" s="1127"/>
      <c r="F126" s="1128"/>
      <c r="G126" s="1127"/>
      <c r="H126" s="1127"/>
      <c r="I126" s="1127"/>
      <c r="J126" s="1127"/>
      <c r="K126" s="1127"/>
      <c r="L126" s="1127"/>
      <c r="M126" s="1127"/>
      <c r="N126" s="1129"/>
      <c r="AX126" s="13"/>
    </row>
    <row r="127" spans="2:50">
      <c r="B127" s="486"/>
      <c r="AX127" s="24"/>
    </row>
    <row r="128" spans="2:50">
      <c r="AX128" s="24"/>
    </row>
    <row r="129" spans="1:50">
      <c r="A129" s="1256" t="s">
        <v>114</v>
      </c>
      <c r="B129" s="1256"/>
      <c r="C129" s="1256"/>
      <c r="D129" s="1256"/>
      <c r="AX129" s="24"/>
    </row>
    <row r="130" spans="1:50" ht="23.25" customHeight="1">
      <c r="A130" s="39" t="s">
        <v>108</v>
      </c>
      <c r="B130" s="272" t="s">
        <v>109</v>
      </c>
      <c r="C130" s="865" t="s">
        <v>110</v>
      </c>
      <c r="D130" s="880" t="s">
        <v>115</v>
      </c>
      <c r="AX130" s="24"/>
    </row>
    <row r="131" spans="1:50">
      <c r="A131" s="41">
        <v>1</v>
      </c>
      <c r="B131" s="273" t="s">
        <v>1061</v>
      </c>
      <c r="C131" s="266">
        <v>4267947.1112999991</v>
      </c>
      <c r="D131" s="881">
        <v>1.2510975541145066</v>
      </c>
      <c r="AX131" s="24"/>
    </row>
    <row r="132" spans="1:50">
      <c r="A132" s="44">
        <v>2</v>
      </c>
      <c r="B132" s="274" t="e">
        <v>#REF!</v>
      </c>
      <c r="C132" s="267" t="e">
        <v>#REF!</v>
      </c>
      <c r="D132" s="882" t="s">
        <v>183</v>
      </c>
      <c r="AX132" s="17"/>
    </row>
    <row r="133" spans="1:50" ht="13.5">
      <c r="A133" s="41">
        <v>3</v>
      </c>
      <c r="B133" s="273" t="e">
        <v>#REF!</v>
      </c>
      <c r="C133" s="266" t="e">
        <v>#REF!</v>
      </c>
      <c r="D133" s="881" t="s">
        <v>183</v>
      </c>
      <c r="AX133" s="16"/>
    </row>
    <row r="134" spans="1:50" ht="13.5">
      <c r="A134" s="44">
        <v>4</v>
      </c>
      <c r="B134" s="274" t="e">
        <v>#REF!</v>
      </c>
      <c r="C134" s="267" t="e">
        <v>#REF!</v>
      </c>
      <c r="D134" s="882" t="s">
        <v>183</v>
      </c>
      <c r="AX134" s="13"/>
    </row>
    <row r="135" spans="1:50">
      <c r="A135" s="41">
        <v>5</v>
      </c>
      <c r="B135" s="273" t="e">
        <v>#REF!</v>
      </c>
      <c r="C135" s="266" t="e">
        <v>#REF!</v>
      </c>
      <c r="D135" s="881" t="s">
        <v>183</v>
      </c>
      <c r="AX135" s="24"/>
    </row>
    <row r="136" spans="1:50">
      <c r="A136" s="44">
        <v>6</v>
      </c>
      <c r="B136" s="274" t="e">
        <v>#REF!</v>
      </c>
      <c r="C136" s="267" t="e">
        <v>#REF!</v>
      </c>
      <c r="D136" s="882" t="s">
        <v>183</v>
      </c>
      <c r="AX136" s="24"/>
    </row>
    <row r="137" spans="1:50" ht="13.5">
      <c r="A137" s="41">
        <v>7</v>
      </c>
      <c r="B137" s="273" t="e">
        <v>#REF!</v>
      </c>
      <c r="C137" s="266" t="e">
        <v>#REF!</v>
      </c>
      <c r="D137" s="881" t="s">
        <v>183</v>
      </c>
      <c r="AX137" s="13"/>
    </row>
    <row r="138" spans="1:50">
      <c r="A138" s="44">
        <v>8</v>
      </c>
      <c r="B138" s="274" t="e">
        <v>#REF!</v>
      </c>
      <c r="C138" s="267" t="e">
        <v>#REF!</v>
      </c>
      <c r="D138" s="882" t="s">
        <v>183</v>
      </c>
      <c r="AX138" s="24"/>
    </row>
    <row r="139" spans="1:50">
      <c r="A139" s="41">
        <v>9</v>
      </c>
      <c r="B139" s="273" t="e">
        <v>#REF!</v>
      </c>
      <c r="C139" s="266" t="e">
        <v>#REF!</v>
      </c>
      <c r="D139" s="881" t="s">
        <v>183</v>
      </c>
      <c r="AX139" s="24"/>
    </row>
    <row r="140" spans="1:50" ht="13.5">
      <c r="A140" s="44">
        <v>10</v>
      </c>
      <c r="B140" s="274" t="e">
        <v>#REF!</v>
      </c>
      <c r="C140" s="267" t="e">
        <v>#REF!</v>
      </c>
      <c r="D140" s="882" t="s">
        <v>183</v>
      </c>
      <c r="AX140" s="13"/>
    </row>
    <row r="141" spans="1:50">
      <c r="A141" s="41">
        <v>11</v>
      </c>
      <c r="B141" s="273" t="e">
        <v>#REF!</v>
      </c>
      <c r="C141" s="266" t="e">
        <v>#REF!</v>
      </c>
      <c r="D141" s="881" t="s">
        <v>183</v>
      </c>
      <c r="AX141" s="24"/>
    </row>
    <row r="142" spans="1:50">
      <c r="A142" s="44">
        <v>12</v>
      </c>
      <c r="B142" s="274" t="e">
        <v>#REF!</v>
      </c>
      <c r="C142" s="267" t="e">
        <v>#REF!</v>
      </c>
      <c r="D142" s="882" t="s">
        <v>183</v>
      </c>
      <c r="AX142" s="24"/>
    </row>
    <row r="143" spans="1:50">
      <c r="A143" s="41">
        <v>13</v>
      </c>
      <c r="B143" s="273" t="e">
        <v>#REF!</v>
      </c>
      <c r="C143" s="266" t="e">
        <v>#REF!</v>
      </c>
      <c r="D143" s="881" t="s">
        <v>183</v>
      </c>
      <c r="AX143" s="18"/>
    </row>
    <row r="144" spans="1:50" ht="13.5">
      <c r="A144" s="44">
        <v>14</v>
      </c>
      <c r="B144" s="274" t="e">
        <v>#REF!</v>
      </c>
      <c r="C144" s="267" t="e">
        <v>#REF!</v>
      </c>
      <c r="D144" s="882" t="s">
        <v>183</v>
      </c>
      <c r="AX144" s="16"/>
    </row>
    <row r="145" spans="1:50">
      <c r="A145" s="41">
        <v>15</v>
      </c>
      <c r="B145" s="273" t="e">
        <v>#REF!</v>
      </c>
      <c r="C145" s="266" t="e">
        <v>#REF!</v>
      </c>
      <c r="AX145" s="49"/>
    </row>
    <row r="146" spans="1:50">
      <c r="B146" s="275"/>
      <c r="C146" s="268" t="e">
        <v>#REF!</v>
      </c>
      <c r="D146" s="883">
        <v>1.2510975541145066</v>
      </c>
      <c r="AX146" s="49"/>
    </row>
    <row r="147" spans="1:50">
      <c r="AX147" s="49"/>
    </row>
    <row r="148" spans="1:50">
      <c r="AX148" s="49"/>
    </row>
    <row r="149" spans="1:50">
      <c r="AX149" s="49"/>
    </row>
    <row r="150" spans="1:50">
      <c r="AX150" s="49"/>
    </row>
    <row r="151" spans="1:50">
      <c r="AX151" s="49"/>
    </row>
    <row r="152" spans="1:50">
      <c r="AX152" s="49"/>
    </row>
    <row r="153" spans="1:50">
      <c r="AX153" s="49"/>
    </row>
    <row r="154" spans="1:50">
      <c r="AX154" s="49"/>
    </row>
    <row r="155" spans="1:50">
      <c r="AX155" s="49"/>
    </row>
    <row r="156" spans="1:50">
      <c r="AX156" s="49"/>
    </row>
    <row r="157" spans="1:50">
      <c r="AX157" s="49"/>
    </row>
    <row r="158" spans="1:50">
      <c r="AX158" s="49"/>
    </row>
    <row r="159" spans="1:50">
      <c r="AX159" s="49"/>
    </row>
    <row r="160" spans="1:50">
      <c r="AX160" s="49"/>
    </row>
    <row r="161" spans="50:50">
      <c r="AX161" s="49"/>
    </row>
    <row r="162" spans="50:50">
      <c r="AX162" s="24"/>
    </row>
    <row r="163" spans="50:50">
      <c r="AX163" s="24"/>
    </row>
    <row r="164" spans="50:50">
      <c r="AX164" s="24"/>
    </row>
    <row r="165" spans="50:50">
      <c r="AX165" s="24"/>
    </row>
    <row r="166" spans="50:50">
      <c r="AX166" s="24"/>
    </row>
    <row r="167" spans="50:50">
      <c r="AX167" s="24"/>
    </row>
    <row r="168" spans="50:50">
      <c r="AX168" s="24"/>
    </row>
    <row r="169" spans="50:50">
      <c r="AX169" s="24"/>
    </row>
    <row r="170" spans="50:50">
      <c r="AX170" s="24"/>
    </row>
    <row r="171" spans="50:50">
      <c r="AX171" s="24"/>
    </row>
    <row r="172" spans="50:50">
      <c r="AX172" s="24"/>
    </row>
    <row r="173" spans="50:50">
      <c r="AX173" s="24"/>
    </row>
    <row r="174" spans="50:50">
      <c r="AX174" s="24"/>
    </row>
    <row r="175" spans="50:50">
      <c r="AX175" s="24"/>
    </row>
    <row r="176" spans="50:50">
      <c r="AX176" s="24"/>
    </row>
    <row r="177" spans="50:50">
      <c r="AX177" s="24"/>
    </row>
    <row r="178" spans="50:50">
      <c r="AX178" s="24"/>
    </row>
    <row r="179" spans="50:50">
      <c r="AX179" s="24"/>
    </row>
    <row r="180" spans="50:50">
      <c r="AX180" s="24"/>
    </row>
    <row r="181" spans="50:50">
      <c r="AX181" s="24"/>
    </row>
    <row r="182" spans="50:50">
      <c r="AX182" s="24"/>
    </row>
    <row r="183" spans="50:50">
      <c r="AX183" s="24"/>
    </row>
    <row r="184" spans="50:50">
      <c r="AX184" s="24"/>
    </row>
    <row r="185" spans="50:50">
      <c r="AX185" s="24"/>
    </row>
    <row r="186" spans="50:50">
      <c r="AX186" s="24"/>
    </row>
    <row r="187" spans="50:50">
      <c r="AX187" s="24"/>
    </row>
    <row r="188" spans="50:50">
      <c r="AX188" s="17"/>
    </row>
    <row r="189" spans="50:50" ht="13.5">
      <c r="AX189" s="16"/>
    </row>
    <row r="190" spans="50:50">
      <c r="AX190" s="24"/>
    </row>
  </sheetData>
  <autoFilter ref="D1:M190"/>
  <mergeCells count="3">
    <mergeCell ref="D2:M2"/>
    <mergeCell ref="L89:M89"/>
    <mergeCell ref="A129:D129"/>
  </mergeCells>
  <pageMargins left="0.39370078740157483" right="0.39370078740157483" top="0.39370078740157483" bottom="0.78740157480314965" header="0.31496062992125984" footer="0.31496062992125984"/>
  <pageSetup paperSize="9" scale="49" fitToHeight="0" orientation="landscape" r:id="rId1"/>
  <rowBreaks count="1" manualBreakCount="1">
    <brk id="90" min="3" max="13"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1">
    <pageSetUpPr fitToPage="1"/>
  </sheetPr>
  <dimension ref="A1:AL2195"/>
  <sheetViews>
    <sheetView tabSelected="1" view="pageBreakPreview" zoomScale="60" zoomScaleNormal="40" workbookViewId="0">
      <selection activeCell="J3" sqref="J3:K4"/>
    </sheetView>
  </sheetViews>
  <sheetFormatPr defaultColWidth="9.140625" defaultRowHeight="15"/>
  <cols>
    <col min="1" max="1" width="10.85546875" style="811" customWidth="1"/>
    <col min="2" max="2" width="20" style="812" customWidth="1"/>
    <col min="3" max="3" width="17.28515625" style="813" hidden="1" customWidth="1"/>
    <col min="4" max="4" width="17.5703125" style="799" customWidth="1"/>
    <col min="5" max="5" width="96.140625" style="814" customWidth="1"/>
    <col min="6" max="6" width="27" style="474" hidden="1" customWidth="1"/>
    <col min="7" max="7" width="9.7109375" style="799" customWidth="1"/>
    <col min="8" max="8" width="33" style="474" hidden="1" customWidth="1"/>
    <col min="9" max="9" width="14.28515625" style="474" customWidth="1"/>
    <col min="10" max="10" width="23.5703125" style="474" customWidth="1"/>
    <col min="11" max="11" width="19.85546875" style="474" customWidth="1"/>
    <col min="12" max="12" width="19.42578125" style="474" customWidth="1"/>
    <col min="13" max="13" width="34.7109375" style="474" customWidth="1"/>
    <col min="14" max="14" width="29.42578125" style="859" customWidth="1"/>
    <col min="15" max="15" width="30.5703125" style="1016" customWidth="1"/>
    <col min="16" max="16" width="26.42578125" style="889" hidden="1" customWidth="1"/>
    <col min="17" max="17" width="14" style="448" customWidth="1"/>
    <col min="18" max="18" width="26.42578125" style="269" customWidth="1"/>
    <col min="19" max="19" width="18" style="448" customWidth="1"/>
    <col min="20" max="20" width="23" style="448" customWidth="1"/>
    <col min="21" max="21" width="19.42578125" style="448" customWidth="1"/>
    <col min="22" max="22" width="21.140625" style="448" customWidth="1"/>
    <col min="23" max="23" width="110.5703125" style="448" customWidth="1"/>
    <col min="24" max="24" width="16.42578125" style="448" customWidth="1"/>
    <col min="25" max="27" width="9.140625" style="448" customWidth="1"/>
    <col min="28" max="28" width="104.7109375" style="448" customWidth="1"/>
    <col min="29" max="29" width="16.85546875" style="448" customWidth="1"/>
    <col min="30" max="37" width="9.140625" style="448"/>
    <col min="38" max="38" width="21" style="448" customWidth="1"/>
    <col min="39" max="16384" width="9.140625" style="448"/>
  </cols>
  <sheetData>
    <row r="1" spans="1:28" s="170" customFormat="1" ht="54" customHeight="1" thickBot="1">
      <c r="A1" s="841"/>
      <c r="B1" s="842"/>
      <c r="C1" s="843"/>
      <c r="D1" s="844"/>
      <c r="E1" s="845"/>
      <c r="F1" s="846"/>
      <c r="G1" s="844"/>
      <c r="H1" s="846"/>
      <c r="I1" s="846"/>
      <c r="J1" s="846"/>
      <c r="K1" s="846"/>
      <c r="L1" s="846"/>
      <c r="M1" s="846"/>
      <c r="N1" s="847"/>
      <c r="O1" s="1016"/>
      <c r="P1" s="889"/>
      <c r="Q1" s="472"/>
      <c r="R1" s="698">
        <f>SUMIF(B3:B155,"TÍTULO GRAU 1",M3:M155)</f>
        <v>2589242.4305999996</v>
      </c>
      <c r="S1" s="472"/>
      <c r="T1" s="448"/>
    </row>
    <row r="2" spans="1:28" ht="17.25" customHeight="1">
      <c r="A2" s="1293" t="s">
        <v>847</v>
      </c>
      <c r="B2" s="1294"/>
      <c r="C2" s="1294"/>
      <c r="D2" s="1294"/>
      <c r="E2" s="1294"/>
      <c r="F2" s="1294"/>
      <c r="G2" s="1294"/>
      <c r="H2" s="1294"/>
      <c r="I2" s="1294"/>
      <c r="J2" s="1294"/>
      <c r="K2" s="1294"/>
      <c r="L2" s="1294"/>
      <c r="M2" s="1294"/>
      <c r="N2" s="1295"/>
      <c r="O2" s="1017"/>
      <c r="P2" s="890"/>
      <c r="Q2" s="1296" t="s">
        <v>339</v>
      </c>
      <c r="R2" s="473"/>
      <c r="S2" s="473"/>
      <c r="T2" s="678" t="s">
        <v>875</v>
      </c>
    </row>
    <row r="3" spans="1:28" ht="22.5" customHeight="1">
      <c r="A3" s="927" t="s">
        <v>3</v>
      </c>
      <c r="B3" s="928" t="s">
        <v>2857</v>
      </c>
      <c r="C3" s="6"/>
      <c r="D3" s="193"/>
      <c r="E3" s="899"/>
      <c r="F3" s="6"/>
      <c r="G3" s="193"/>
      <c r="H3" s="6"/>
      <c r="I3" s="6"/>
      <c r="J3" s="6"/>
      <c r="K3" s="6"/>
      <c r="L3" s="6" t="s">
        <v>122</v>
      </c>
      <c r="M3" s="200">
        <v>0.28270000000000001</v>
      </c>
      <c r="N3" s="848" t="s">
        <v>2856</v>
      </c>
      <c r="O3" s="1018"/>
      <c r="P3" s="891"/>
      <c r="Q3" s="1297"/>
      <c r="R3" s="473"/>
      <c r="S3" s="473"/>
      <c r="T3" s="678" t="s">
        <v>876</v>
      </c>
      <c r="V3" s="448" t="s">
        <v>1060</v>
      </c>
    </row>
    <row r="4" spans="1:28" ht="22.5" customHeight="1">
      <c r="A4" s="925" t="s">
        <v>4</v>
      </c>
      <c r="B4" s="929" t="s">
        <v>1061</v>
      </c>
      <c r="C4" s="815"/>
      <c r="D4" s="193"/>
      <c r="E4" s="900"/>
      <c r="F4" s="815"/>
      <c r="G4" s="816"/>
      <c r="H4" s="815"/>
      <c r="I4" s="815"/>
      <c r="J4" s="815"/>
      <c r="K4" s="815"/>
      <c r="L4" s="815" t="s">
        <v>123</v>
      </c>
      <c r="M4" s="1001">
        <v>0.1961</v>
      </c>
      <c r="N4" s="849"/>
      <c r="O4" s="1018"/>
      <c r="P4" s="891"/>
      <c r="Q4" s="1297"/>
      <c r="R4" s="473">
        <f>SUMIF(B6:B652,"TÍTULO GRAU 1",M6:M652)</f>
        <v>4257632.8296999987</v>
      </c>
      <c r="S4" s="473"/>
      <c r="T4" s="678" t="s">
        <v>877</v>
      </c>
      <c r="V4" s="448" t="s">
        <v>1061</v>
      </c>
    </row>
    <row r="5" spans="1:28" ht="33" customHeight="1">
      <c r="A5" s="817" t="s">
        <v>0</v>
      </c>
      <c r="B5" s="818" t="s">
        <v>22</v>
      </c>
      <c r="C5" s="819" t="s">
        <v>116</v>
      </c>
      <c r="D5" s="817" t="s">
        <v>23</v>
      </c>
      <c r="E5" s="820" t="s">
        <v>1</v>
      </c>
      <c r="F5" s="821" t="s">
        <v>47</v>
      </c>
      <c r="G5" s="817" t="s">
        <v>21</v>
      </c>
      <c r="H5" s="817" t="s">
        <v>124</v>
      </c>
      <c r="I5" s="817" t="s">
        <v>2</v>
      </c>
      <c r="J5" s="821" t="s">
        <v>310</v>
      </c>
      <c r="K5" s="817" t="s">
        <v>120</v>
      </c>
      <c r="L5" s="821" t="s">
        <v>119</v>
      </c>
      <c r="M5" s="817" t="s">
        <v>5</v>
      </c>
      <c r="N5" s="817" t="s">
        <v>121</v>
      </c>
      <c r="O5" s="1019"/>
      <c r="P5" s="892"/>
      <c r="Q5" s="1297"/>
      <c r="R5" s="473"/>
      <c r="S5" s="473"/>
      <c r="T5" s="678" t="s">
        <v>878</v>
      </c>
      <c r="V5" s="448" t="s">
        <v>22</v>
      </c>
      <c r="W5" s="448" t="s">
        <v>1</v>
      </c>
    </row>
    <row r="6" spans="1:28" s="685" customFormat="1" ht="29.25" customHeight="1">
      <c r="A6" s="822" t="s">
        <v>7</v>
      </c>
      <c r="B6" s="688" t="s">
        <v>875</v>
      </c>
      <c r="C6" s="689"/>
      <c r="D6" s="690"/>
      <c r="E6" s="701" t="s">
        <v>39</v>
      </c>
      <c r="F6" s="12"/>
      <c r="G6" s="691"/>
      <c r="H6" s="692"/>
      <c r="I6" s="693"/>
      <c r="J6" s="694"/>
      <c r="K6" s="693"/>
      <c r="L6" s="694"/>
      <c r="M6" s="695">
        <f>M7+M19</f>
        <v>450683.3836</v>
      </c>
      <c r="N6" s="850">
        <f>N7+N19</f>
        <v>0.10559722785850637</v>
      </c>
      <c r="O6" s="1014">
        <v>116861.97000759654</v>
      </c>
      <c r="P6" s="893"/>
      <c r="Q6" s="696"/>
      <c r="R6" s="797" t="str">
        <f>IFERROR(IF(OR(B6="TÍTULO GRAU 1",B6="TÍTULO GRAU 2",B6="TÍTULO GRAU 3",B6="TÍTULO GRAU 4"),B6,IF(D6=0,"",IF(OR(D6="SINAPI",D6="SINAPI INSUMO",D6="ORSE INSUMO",D6="SEINFRA CE",D6="TCU",D6="SABESP",D6="EMBASA-BA INSUMO",D6="COMPOSIÇÃO ELAB."),B6,IF(MID(B6,1,5)="COMP.",VLOOKUP(B6,COMPOSIÇÕES!$K$1:$L$741741,2,FALSE),IF(MID(B6,1,13)="MÉDIA/MERCADO",VLOOKUP(B6,COMPOSIÇÕES!$K$1:$L$741741,2,FALSE)))))),0)</f>
        <v>Título grau 1</v>
      </c>
      <c r="S6" s="1024">
        <f>M6/$M$662</f>
        <v>0.10559722785850637</v>
      </c>
      <c r="T6" s="1025">
        <f>S6-N6</f>
        <v>0</v>
      </c>
      <c r="V6" s="448" t="s">
        <v>875</v>
      </c>
      <c r="W6" s="685" t="s">
        <v>39</v>
      </c>
    </row>
    <row r="7" spans="1:28" s="685" customFormat="1" ht="29.25" customHeight="1">
      <c r="A7" s="823" t="s">
        <v>8</v>
      </c>
      <c r="B7" s="680" t="s">
        <v>876</v>
      </c>
      <c r="C7" s="17"/>
      <c r="D7" s="681"/>
      <c r="E7" s="702" t="s">
        <v>56</v>
      </c>
      <c r="F7" s="14"/>
      <c r="G7" s="681"/>
      <c r="H7" s="681"/>
      <c r="I7" s="704"/>
      <c r="J7" s="705"/>
      <c r="K7" s="704"/>
      <c r="L7" s="705"/>
      <c r="M7" s="682">
        <f>SUM(M8:M18)</f>
        <v>414974.04580000002</v>
      </c>
      <c r="N7" s="851">
        <f>SUM(N8:N18)</f>
        <v>9.7230362743084844E-2</v>
      </c>
      <c r="O7" s="1015"/>
      <c r="P7" s="893"/>
      <c r="Q7" s="697"/>
      <c r="R7" s="797" t="str">
        <f>IFERROR(IF(OR(B7="TÍTULO GRAU 1",B7="TÍTULO GRAU 2",B7="TÍTULO GRAU 3",B7="TÍTULO GRAU 4"),B7,IF(D7=0,"",IF(OR(D7="SINAPI",D7="SINAPI INSUMO",D7="ORSE INSUMO",D7="SEINFRA CE",D7="TCU",D7="SABESP",D7="EMBASA-BA INSUMO",D7="COMPOSIÇÃO ELAB."),B7,IF(MID(B7,1,5)="COMP.",VLOOKUP(B7,COMPOSIÇÕES!$K$1:$L$741741,2,FALSE),IF(MID(B7,1,13)="MÉDIA/MERCADO",VLOOKUP(B7,COMPOSIÇÕES!$K$1:$L$741741,2,FALSE)))))),0)</f>
        <v>Título grau 2</v>
      </c>
      <c r="S7" s="683"/>
      <c r="T7" s="684"/>
      <c r="V7" s="448" t="s">
        <v>876</v>
      </c>
      <c r="W7" s="685" t="s">
        <v>56</v>
      </c>
      <c r="AB7" s="686"/>
    </row>
    <row r="8" spans="1:28" s="452" customFormat="1" ht="28.5" customHeight="1">
      <c r="A8" s="1026" t="s">
        <v>2495</v>
      </c>
      <c r="B8" s="197">
        <v>1</v>
      </c>
      <c r="C8" s="24" t="s">
        <v>183</v>
      </c>
      <c r="D8" s="1027" t="s">
        <v>926</v>
      </c>
      <c r="E8" s="1028" t="s">
        <v>242</v>
      </c>
      <c r="F8" s="15" t="s">
        <v>775</v>
      </c>
      <c r="G8" s="1029" t="s">
        <v>262</v>
      </c>
      <c r="H8" s="15">
        <v>0</v>
      </c>
      <c r="I8" s="15">
        <v>10</v>
      </c>
      <c r="J8" s="1030">
        <v>21571.18</v>
      </c>
      <c r="K8" s="15">
        <v>6098.1725999999999</v>
      </c>
      <c r="L8" s="1030">
        <v>27669.352599999998</v>
      </c>
      <c r="M8" s="1031">
        <f>ROUND(I8*L8,4)</f>
        <v>276693.52600000001</v>
      </c>
      <c r="N8" s="1032">
        <f t="shared" ref="N8:N18" si="0">IFERROR(M8/$M$655,"")</f>
        <v>6.4830589223426507E-2</v>
      </c>
      <c r="O8" s="1033"/>
      <c r="P8" s="1034">
        <f t="shared" ref="P8:P18" si="1">IF(B8&gt;0,COUNTIF($B$1:$B$122068,B8),"")</f>
        <v>1</v>
      </c>
      <c r="Q8" s="451"/>
      <c r="R8" s="798">
        <f>IFERROR(IF(OR(B8="TÍTULO GRAU 1",B8="TÍTULO GRAU 2",B8="TÍTULO GRAU 3",B8="TÍTULO GRAU 4"),B8,IF(D8=0,"",IF(OR(D8="SINAPI",D8="SINAPI INSUMO",D8="ORSE INSUMO",D8="SEINFRA CE",D8="TCU",D8="SABESP",D8="EMBASA-BA INSUMO",D8="COMPOSIÇÃO ELAB."),B8,IF(MID(B8,1,5)="COMP.",VLOOKUP(B8,COMPOSIÇÕES!$K$1:$L$741741,2,FALSE),IF(MID(B8,1,13)="MÉDIA/MERCADO",VLOOKUP(B8,COMPOSIÇÕES!$K$1:$L$741741,2,FALSE)))))),0)</f>
        <v>1</v>
      </c>
      <c r="S8" s="1035">
        <f>VLOOKUP(B8,'CURVA ABC'!$B$6:$M$7525,9,FALSE)</f>
        <v>27669.352599999998</v>
      </c>
      <c r="T8" s="700" t="b">
        <f>S8=L8</f>
        <v>1</v>
      </c>
      <c r="U8" s="452" t="b">
        <f>W8=E8</f>
        <v>1</v>
      </c>
      <c r="V8" s="452">
        <v>1</v>
      </c>
      <c r="W8" s="452" t="s">
        <v>242</v>
      </c>
      <c r="AB8" s="453"/>
    </row>
    <row r="9" spans="1:28" s="452" customFormat="1" ht="39" customHeight="1">
      <c r="A9" s="1026" t="s">
        <v>2496</v>
      </c>
      <c r="B9" s="1075">
        <v>256</v>
      </c>
      <c r="C9" s="24" t="s">
        <v>183</v>
      </c>
      <c r="D9" s="1027" t="s">
        <v>926</v>
      </c>
      <c r="E9" s="1028" t="s">
        <v>927</v>
      </c>
      <c r="F9" s="15" t="e">
        <v>#N/A</v>
      </c>
      <c r="G9" s="1029" t="s">
        <v>54</v>
      </c>
      <c r="H9" s="15">
        <v>0</v>
      </c>
      <c r="I9" s="15">
        <v>1</v>
      </c>
      <c r="J9" s="1030">
        <v>4899.57</v>
      </c>
      <c r="K9" s="15">
        <v>1385.1084000000001</v>
      </c>
      <c r="L9" s="1030">
        <v>6284.6783999999998</v>
      </c>
      <c r="M9" s="1031">
        <f>ROUND(I9*L9,4)</f>
        <v>6284.6783999999998</v>
      </c>
      <c r="N9" s="1032">
        <f t="shared" si="0"/>
        <v>1.4725295876700105E-3</v>
      </c>
      <c r="O9" s="1033"/>
      <c r="P9" s="1034">
        <f t="shared" si="1"/>
        <v>1</v>
      </c>
      <c r="Q9" s="451"/>
      <c r="R9" s="798">
        <f>IFERROR(IF(OR(B9="TÍTULO GRAU 1",B9="TÍTULO GRAU 2",B9="TÍTULO GRAU 3",B9="TÍTULO GRAU 4"),B9,IF(D9=0,"",IF(OR(D9="SINAPI",D9="SINAPI INSUMO",D9="ORSE INSUMO",D9="SEINFRA CE",D9="TCU",D9="SABESP",D9="EMBASA-BA INSUMO",D9="COMPOSIÇÃO ELAB."),B9,IF(MID(B9,1,5)="COMP.",VLOOKUP(B9,COMPOSIÇÕES!$K$1:$L$741741,2,FALSE),IF(MID(B9,1,13)="MÉDIA/MERCADO",VLOOKUP(B9,COMPOSIÇÕES!$K$1:$L$741741,2,FALSE)))))),0)</f>
        <v>256</v>
      </c>
      <c r="S9" s="1035">
        <f>VLOOKUP(B9,'CURVA ABC'!$B$6:$M$7525,9,FALSE)</f>
        <v>6284.6783999999998</v>
      </c>
      <c r="T9" s="700" t="b">
        <f t="shared" ref="T9:T80" si="2">S9=L9</f>
        <v>1</v>
      </c>
      <c r="U9" s="452" t="b">
        <f t="shared" ref="U9:U72" si="3">W9=E9</f>
        <v>1</v>
      </c>
      <c r="V9" s="452">
        <v>256</v>
      </c>
      <c r="W9" s="452" t="s">
        <v>927</v>
      </c>
      <c r="AB9" s="453"/>
    </row>
    <row r="10" spans="1:28" s="452" customFormat="1" ht="43.5" customHeight="1">
      <c r="A10" s="1026" t="s">
        <v>2497</v>
      </c>
      <c r="B10" s="197" t="s">
        <v>1069</v>
      </c>
      <c r="C10" s="24" t="s">
        <v>183</v>
      </c>
      <c r="D10" s="1027" t="s">
        <v>131</v>
      </c>
      <c r="E10" s="1028" t="s">
        <v>58</v>
      </c>
      <c r="F10" s="15" t="e">
        <v>#N/A</v>
      </c>
      <c r="G10" s="1029" t="s">
        <v>57</v>
      </c>
      <c r="H10" s="15">
        <v>0</v>
      </c>
      <c r="I10" s="15">
        <v>9</v>
      </c>
      <c r="J10" s="1030">
        <v>336.47</v>
      </c>
      <c r="K10" s="15">
        <v>95.120099999999994</v>
      </c>
      <c r="L10" s="1030">
        <v>431.59010000000001</v>
      </c>
      <c r="M10" s="1031">
        <f>ROUND(I10*L10,4)</f>
        <v>3884.3108999999999</v>
      </c>
      <c r="N10" s="1032">
        <f t="shared" si="0"/>
        <v>9.1011223867224888E-4</v>
      </c>
      <c r="O10" s="1033"/>
      <c r="P10" s="1034">
        <f t="shared" si="1"/>
        <v>1</v>
      </c>
      <c r="Q10" s="451"/>
      <c r="R10" s="798" t="str">
        <f>IFERROR(IF(OR(B10="TÍTULO GRAU 1",B10="TÍTULO GRAU 2",B10="TÍTULO GRAU 3",B10="TÍTULO GRAU 4"),B10,IF(D10=0,"",IF(OR(D10="SINAPI",D10="SINAPI INSUMO",D10="ORSE INSUMO",D10="SEINFRA CE",D10="TCU",D10="SABESP",D10="EMBASA-BA INSUMO",D10="COMPOSIÇÃO ELAB."),B10,IF(MID(B10,1,5)="COMP.",VLOOKUP(B10,COMPOSIÇÕES!$K$1:$L$741741,2,FALSE),IF(MID(B10,1,13)="MÉDIA/MERCADO",VLOOKUP(B10,COMPOSIÇÕES!$K$1:$L$741741,2,FALSE)))))),0)</f>
        <v>74209/1</v>
      </c>
      <c r="S10" s="1035">
        <f>VLOOKUP(B10,'CURVA ABC'!$B$6:$M$7525,9,FALSE)</f>
        <v>431.59010000000001</v>
      </c>
      <c r="T10" s="700" t="b">
        <f t="shared" si="2"/>
        <v>1</v>
      </c>
      <c r="U10" s="452" t="b">
        <f t="shared" si="3"/>
        <v>1</v>
      </c>
      <c r="V10" s="452" t="s">
        <v>1069</v>
      </c>
      <c r="W10" s="452" t="s">
        <v>58</v>
      </c>
      <c r="AB10" s="453"/>
    </row>
    <row r="11" spans="1:28" s="452" customFormat="1" ht="47.25" customHeight="1">
      <c r="A11" s="1026" t="s">
        <v>2498</v>
      </c>
      <c r="B11" s="197" t="s">
        <v>1279</v>
      </c>
      <c r="C11" s="24" t="s">
        <v>183</v>
      </c>
      <c r="D11" s="1027" t="s">
        <v>131</v>
      </c>
      <c r="E11" s="1028" t="s">
        <v>1280</v>
      </c>
      <c r="F11" s="15" t="e">
        <v>#N/A</v>
      </c>
      <c r="G11" s="1029" t="s">
        <v>57</v>
      </c>
      <c r="H11" s="15">
        <v>0</v>
      </c>
      <c r="I11" s="15">
        <v>294.76</v>
      </c>
      <c r="J11" s="1030">
        <v>47.91</v>
      </c>
      <c r="K11" s="15">
        <v>13.5442</v>
      </c>
      <c r="L11" s="1030">
        <v>61.4542</v>
      </c>
      <c r="M11" s="1031">
        <f t="shared" ref="M11:M18" si="4">ROUND(I11*L11,4)</f>
        <v>18114.240000000002</v>
      </c>
      <c r="N11" s="1032">
        <f t="shared" si="0"/>
        <v>4.2442512823179009E-3</v>
      </c>
      <c r="O11" s="1033"/>
      <c r="P11" s="1034">
        <f t="shared" si="1"/>
        <v>1</v>
      </c>
      <c r="Q11" s="451"/>
      <c r="R11" s="798" t="str">
        <f>IFERROR(IF(OR(B11="TÍTULO GRAU 1",B11="TÍTULO GRAU 2",B11="TÍTULO GRAU 3",B11="TÍTULO GRAU 4"),B11,IF(D11=0,"",IF(OR(D11="SINAPI",D11="SINAPI INSUMO",D11="ORSE INSUMO",D11="SEINFRA CE",D11="TCU",D11="SABESP",D11="EMBASA-BA INSUMO",D11="COMPOSIÇÃO ELAB."),B11,IF(MID(B11,1,5)="COMP.",VLOOKUP(B11,COMPOSIÇÕES!$K$1:$L$741741,2,FALSE),IF(MID(B11,1,13)="MÉDIA/MERCADO",VLOOKUP(B11,COMPOSIÇÕES!$K$1:$L$741741,2,FALSE)))))),0)</f>
        <v>74220/1</v>
      </c>
      <c r="S11" s="1035">
        <f>VLOOKUP(B11,'CURVA ABC'!$B$6:$M$7525,9,FALSE)</f>
        <v>61.4542</v>
      </c>
      <c r="T11" s="700" t="b">
        <f t="shared" si="2"/>
        <v>1</v>
      </c>
      <c r="U11" s="452" t="b">
        <f t="shared" si="3"/>
        <v>1</v>
      </c>
      <c r="V11" s="452" t="s">
        <v>97</v>
      </c>
      <c r="W11" s="452" t="s">
        <v>1280</v>
      </c>
      <c r="AB11" s="453"/>
    </row>
    <row r="12" spans="1:28" s="452" customFormat="1" ht="50.25" customHeight="1">
      <c r="A12" s="1026" t="s">
        <v>2499</v>
      </c>
      <c r="B12" s="197">
        <v>93207</v>
      </c>
      <c r="C12" s="24" t="s">
        <v>183</v>
      </c>
      <c r="D12" s="1027" t="s">
        <v>131</v>
      </c>
      <c r="E12" s="1028" t="s">
        <v>1064</v>
      </c>
      <c r="F12" s="15" t="e">
        <v>#N/A</v>
      </c>
      <c r="G12" s="1029" t="s">
        <v>57</v>
      </c>
      <c r="H12" s="15">
        <v>0</v>
      </c>
      <c r="I12" s="15">
        <v>16</v>
      </c>
      <c r="J12" s="1030">
        <v>715.63</v>
      </c>
      <c r="K12" s="15">
        <v>202.30860000000001</v>
      </c>
      <c r="L12" s="1030">
        <v>917.93859999999995</v>
      </c>
      <c r="M12" s="1031">
        <f t="shared" si="4"/>
        <v>14687.017599999999</v>
      </c>
      <c r="N12" s="1032">
        <f t="shared" si="0"/>
        <v>3.4412370202793808E-3</v>
      </c>
      <c r="O12" s="1033"/>
      <c r="P12" s="1034">
        <f t="shared" si="1"/>
        <v>1</v>
      </c>
      <c r="Q12" s="451"/>
      <c r="R12" s="798">
        <f>IFERROR(IF(OR(B12="TÍTULO GRAU 1",B12="TÍTULO GRAU 2",B12="TÍTULO GRAU 3",B12="TÍTULO GRAU 4"),B12,IF(D12=0,"",IF(OR(D12="SINAPI",D12="SINAPI INSUMO",D12="ORSE INSUMO",D12="SEINFRA CE",D12="TCU",D12="SABESP",D12="EMBASA-BA INSUMO",D12="COMPOSIÇÃO ELAB."),B12,IF(MID(B12,1,5)="COMP.",VLOOKUP(B12,COMPOSIÇÕES!$K$1:$L$741741,2,FALSE),IF(MID(B12,1,13)="MÉDIA/MERCADO",VLOOKUP(B12,COMPOSIÇÕES!$K$1:$L$741741,2,FALSE)))))),0)</f>
        <v>93207</v>
      </c>
      <c r="S12" s="1035">
        <f>VLOOKUP(B12,'CURVA ABC'!$B$6:$M$7525,9,FALSE)</f>
        <v>917.93859999999995</v>
      </c>
      <c r="T12" s="700" t="b">
        <f t="shared" si="2"/>
        <v>1</v>
      </c>
      <c r="U12" s="452" t="b">
        <f t="shared" si="3"/>
        <v>1</v>
      </c>
      <c r="V12" s="452">
        <v>93207</v>
      </c>
      <c r="W12" s="452" t="s">
        <v>1064</v>
      </c>
      <c r="AB12" s="453"/>
    </row>
    <row r="13" spans="1:28" s="452" customFormat="1" ht="50.25" customHeight="1">
      <c r="A13" s="1026" t="s">
        <v>2500</v>
      </c>
      <c r="B13" s="197">
        <v>93208</v>
      </c>
      <c r="C13" s="24" t="s">
        <v>183</v>
      </c>
      <c r="D13" s="1027" t="s">
        <v>131</v>
      </c>
      <c r="E13" s="1028" t="s">
        <v>1065</v>
      </c>
      <c r="F13" s="15" t="e">
        <v>#N/A</v>
      </c>
      <c r="G13" s="1029" t="s">
        <v>57</v>
      </c>
      <c r="H13" s="15">
        <v>0</v>
      </c>
      <c r="I13" s="15">
        <v>20</v>
      </c>
      <c r="J13" s="1030">
        <v>576.66</v>
      </c>
      <c r="K13" s="15">
        <v>163.02180000000001</v>
      </c>
      <c r="L13" s="1030">
        <v>739.68179999999995</v>
      </c>
      <c r="M13" s="1031">
        <f t="shared" si="4"/>
        <v>14793.636</v>
      </c>
      <c r="N13" s="1032">
        <f t="shared" si="0"/>
        <v>3.4662182108189058E-3</v>
      </c>
      <c r="O13" s="1033"/>
      <c r="P13" s="1034">
        <f t="shared" si="1"/>
        <v>1</v>
      </c>
      <c r="Q13" s="451"/>
      <c r="R13" s="798">
        <f>IFERROR(IF(OR(B13="TÍTULO GRAU 1",B13="TÍTULO GRAU 2",B13="TÍTULO GRAU 3",B13="TÍTULO GRAU 4"),B13,IF(D13=0,"",IF(OR(D13="SINAPI",D13="SINAPI INSUMO",D13="ORSE INSUMO",D13="SEINFRA CE",D13="TCU",D13="SABESP",D13="EMBASA-BA INSUMO",D13="COMPOSIÇÃO ELAB."),B13,IF(MID(B13,1,5)="COMP.",VLOOKUP(B13,COMPOSIÇÕES!$K$1:$L$741741,2,FALSE),IF(MID(B13,1,13)="MÉDIA/MERCADO",VLOOKUP(B13,COMPOSIÇÕES!$K$1:$L$741741,2,FALSE)))))),0)</f>
        <v>93208</v>
      </c>
      <c r="S13" s="1035">
        <f>VLOOKUP(B13,'CURVA ABC'!$B$6:$M$7525,9,FALSE)</f>
        <v>739.68179999999995</v>
      </c>
      <c r="T13" s="700" t="b">
        <f t="shared" si="2"/>
        <v>1</v>
      </c>
      <c r="U13" s="452" t="b">
        <f t="shared" si="3"/>
        <v>1</v>
      </c>
      <c r="V13" s="452">
        <v>93208</v>
      </c>
      <c r="W13" s="452" t="s">
        <v>1065</v>
      </c>
      <c r="AB13" s="453"/>
    </row>
    <row r="14" spans="1:28" s="452" customFormat="1" ht="30.75" customHeight="1">
      <c r="A14" s="1026" t="s">
        <v>2501</v>
      </c>
      <c r="B14" s="197">
        <v>93584</v>
      </c>
      <c r="C14" s="24" t="s">
        <v>183</v>
      </c>
      <c r="D14" s="1027" t="s">
        <v>131</v>
      </c>
      <c r="E14" s="1028" t="s">
        <v>1068</v>
      </c>
      <c r="F14" s="15" t="e">
        <v>#N/A</v>
      </c>
      <c r="G14" s="1029" t="s">
        <v>57</v>
      </c>
      <c r="H14" s="15">
        <v>0</v>
      </c>
      <c r="I14" s="15">
        <v>25</v>
      </c>
      <c r="J14" s="1030">
        <v>563.66999999999996</v>
      </c>
      <c r="K14" s="15">
        <v>159.34950000000001</v>
      </c>
      <c r="L14" s="1030">
        <v>723.01949999999999</v>
      </c>
      <c r="M14" s="1031">
        <f t="shared" si="4"/>
        <v>18075.487499999999</v>
      </c>
      <c r="N14" s="1032">
        <f t="shared" si="0"/>
        <v>4.2351713900443061E-3</v>
      </c>
      <c r="O14" s="1033"/>
      <c r="P14" s="1034">
        <f t="shared" si="1"/>
        <v>1</v>
      </c>
      <c r="Q14" s="451"/>
      <c r="R14" s="798">
        <f>IFERROR(IF(OR(B14="TÍTULO GRAU 1",B14="TÍTULO GRAU 2",B14="TÍTULO GRAU 3",B14="TÍTULO GRAU 4"),B14,IF(D14=0,"",IF(OR(D14="SINAPI",D14="SINAPI INSUMO",D14="ORSE INSUMO",D14="SEINFRA CE",D14="TCU",D14="SABESP",D14="EMBASA-BA INSUMO",D14="COMPOSIÇÃO ELAB."),B14,IF(MID(B14,1,5)="COMP.",VLOOKUP(B14,COMPOSIÇÕES!$K$1:$L$741741,2,FALSE),IF(MID(B14,1,13)="MÉDIA/MERCADO",VLOOKUP(B14,COMPOSIÇÕES!$K$1:$L$741741,2,FALSE)))))),0)</f>
        <v>93584</v>
      </c>
      <c r="S14" s="1035">
        <f>VLOOKUP(B14,'CURVA ABC'!$B$6:$M$7525,9,FALSE)</f>
        <v>723.01949999999999</v>
      </c>
      <c r="T14" s="700" t="b">
        <f t="shared" si="2"/>
        <v>1</v>
      </c>
      <c r="U14" s="452" t="b">
        <f t="shared" si="3"/>
        <v>1</v>
      </c>
      <c r="V14" s="452">
        <v>93584</v>
      </c>
      <c r="W14" s="452" t="s">
        <v>1068</v>
      </c>
      <c r="AB14" s="453"/>
    </row>
    <row r="15" spans="1:28" s="452" customFormat="1" ht="42" customHeight="1">
      <c r="A15" s="1026" t="s">
        <v>2502</v>
      </c>
      <c r="B15" s="197">
        <v>93211</v>
      </c>
      <c r="C15" s="24" t="s">
        <v>183</v>
      </c>
      <c r="D15" s="1027" t="s">
        <v>131</v>
      </c>
      <c r="E15" s="1028" t="s">
        <v>1066</v>
      </c>
      <c r="F15" s="15" t="e">
        <v>#N/A</v>
      </c>
      <c r="G15" s="1029" t="s">
        <v>57</v>
      </c>
      <c r="H15" s="15">
        <v>0</v>
      </c>
      <c r="I15" s="15">
        <v>32</v>
      </c>
      <c r="J15" s="1030">
        <v>380.52</v>
      </c>
      <c r="K15" s="15">
        <v>107.57299999999999</v>
      </c>
      <c r="L15" s="1030">
        <v>488.09300000000002</v>
      </c>
      <c r="M15" s="1031">
        <f t="shared" si="4"/>
        <v>15618.976000000001</v>
      </c>
      <c r="N15" s="1032">
        <f t="shared" si="0"/>
        <v>3.659599238858076E-3</v>
      </c>
      <c r="O15" s="1033"/>
      <c r="P15" s="1034">
        <f t="shared" si="1"/>
        <v>1</v>
      </c>
      <c r="Q15" s="451"/>
      <c r="R15" s="798">
        <f>IFERROR(IF(OR(B15="TÍTULO GRAU 1",B15="TÍTULO GRAU 2",B15="TÍTULO GRAU 3",B15="TÍTULO GRAU 4"),B15,IF(D15=0,"",IF(OR(D15="SINAPI",D15="SINAPI INSUMO",D15="ORSE INSUMO",D15="SEINFRA CE",D15="TCU",D15="SABESP",D15="EMBASA-BA INSUMO",D15="COMPOSIÇÃO ELAB."),B15,IF(MID(B15,1,5)="COMP.",VLOOKUP(B15,COMPOSIÇÕES!$K$1:$L$741741,2,FALSE),IF(MID(B15,1,13)="MÉDIA/MERCADO",VLOOKUP(B15,COMPOSIÇÕES!$K$1:$L$741741,2,FALSE)))))),0)</f>
        <v>93211</v>
      </c>
      <c r="S15" s="1035">
        <f>VLOOKUP(B15,'CURVA ABC'!$B$6:$M$7525,9,FALSE)</f>
        <v>488.09300000000002</v>
      </c>
      <c r="T15" s="700" t="b">
        <f>S15=L15</f>
        <v>1</v>
      </c>
      <c r="U15" s="452" t="b">
        <f t="shared" si="3"/>
        <v>1</v>
      </c>
      <c r="V15" s="452">
        <v>93211</v>
      </c>
      <c r="W15" s="452" t="s">
        <v>1066</v>
      </c>
      <c r="AB15" s="453"/>
    </row>
    <row r="16" spans="1:28" s="452" customFormat="1" ht="42" customHeight="1">
      <c r="A16" s="1026" t="s">
        <v>2503</v>
      </c>
      <c r="B16" s="197">
        <v>93212</v>
      </c>
      <c r="C16" s="24" t="s">
        <v>183</v>
      </c>
      <c r="D16" s="1027" t="s">
        <v>131</v>
      </c>
      <c r="E16" s="1028" t="s">
        <v>1067</v>
      </c>
      <c r="F16" s="15" t="e">
        <v>#N/A</v>
      </c>
      <c r="G16" s="1029" t="s">
        <v>57</v>
      </c>
      <c r="H16" s="15">
        <v>0</v>
      </c>
      <c r="I16" s="15">
        <v>30</v>
      </c>
      <c r="J16" s="1030">
        <v>650.38</v>
      </c>
      <c r="K16" s="15">
        <v>183.86240000000001</v>
      </c>
      <c r="L16" s="1030">
        <v>834.24239999999998</v>
      </c>
      <c r="M16" s="1031">
        <f t="shared" si="4"/>
        <v>25027.272000000001</v>
      </c>
      <c r="N16" s="1032">
        <f t="shared" si="0"/>
        <v>5.864007061787792E-3</v>
      </c>
      <c r="O16" s="1033"/>
      <c r="P16" s="1034">
        <f t="shared" si="1"/>
        <v>1</v>
      </c>
      <c r="Q16" s="451"/>
      <c r="R16" s="798">
        <f>IFERROR(IF(OR(B16="TÍTULO GRAU 1",B16="TÍTULO GRAU 2",B16="TÍTULO GRAU 3",B16="TÍTULO GRAU 4"),B16,IF(D16=0,"",IF(OR(D16="SINAPI",D16="SINAPI INSUMO",D16="ORSE INSUMO",D16="SEINFRA CE",D16="TCU",D16="SABESP",D16="EMBASA-BA INSUMO",D16="COMPOSIÇÃO ELAB."),B16,IF(MID(B16,1,5)="COMP.",VLOOKUP(B16,COMPOSIÇÕES!$K$1:$L$741741,2,FALSE),IF(MID(B16,1,13)="MÉDIA/MERCADO",VLOOKUP(B16,COMPOSIÇÕES!$K$1:$L$741741,2,FALSE)))))),0)</f>
        <v>93212</v>
      </c>
      <c r="S16" s="1035">
        <f>VLOOKUP(B16,'CURVA ABC'!$B$6:$M$7525,9,FALSE)</f>
        <v>834.24239999999998</v>
      </c>
      <c r="T16" s="700" t="b">
        <f>S16=L16</f>
        <v>1</v>
      </c>
      <c r="U16" s="452" t="b">
        <f t="shared" si="3"/>
        <v>1</v>
      </c>
      <c r="V16" s="452">
        <v>93212</v>
      </c>
      <c r="W16" s="452" t="s">
        <v>1067</v>
      </c>
      <c r="AB16" s="453"/>
    </row>
    <row r="17" spans="1:28" s="452" customFormat="1" ht="35.25" customHeight="1">
      <c r="A17" s="1026" t="s">
        <v>2504</v>
      </c>
      <c r="B17" s="197" t="s">
        <v>1716</v>
      </c>
      <c r="C17" s="24">
        <v>0</v>
      </c>
      <c r="D17" s="1027" t="s">
        <v>837</v>
      </c>
      <c r="E17" s="1028" t="s">
        <v>1714</v>
      </c>
      <c r="F17" s="15" t="e">
        <v>#N/A</v>
      </c>
      <c r="G17" s="1029" t="s">
        <v>57</v>
      </c>
      <c r="H17" s="15">
        <v>0</v>
      </c>
      <c r="I17" s="15">
        <v>4730.0200000000004</v>
      </c>
      <c r="J17" s="1030">
        <v>3.56</v>
      </c>
      <c r="K17" s="15">
        <v>1.0064</v>
      </c>
      <c r="L17" s="1030">
        <v>4.5663999999999998</v>
      </c>
      <c r="M17" s="1031">
        <f t="shared" si="4"/>
        <v>21599.1633</v>
      </c>
      <c r="N17" s="1032">
        <f t="shared" si="0"/>
        <v>5.0607851355076857E-3</v>
      </c>
      <c r="O17" s="1033"/>
      <c r="P17" s="1034">
        <f t="shared" si="1"/>
        <v>1</v>
      </c>
      <c r="Q17" s="451"/>
      <c r="R17" s="798" t="str">
        <f>IFERROR(IF(OR(B17="TÍTULO GRAU 1",B17="TÍTULO GRAU 2",B17="TÍTULO GRAU 3",B17="TÍTULO GRAU 4"),B17,IF(D17=0,"",IF(OR(D17="SINAPI",D17="SINAPI INSUMO",D17="ORSE INSUMO",D17="SEINFRA CE",D17="TCU",D17="SABESP",D17="EMBASA-BA INSUMO",D17="COMPOSIÇÃO ELAB."),B17,IF(MID(B17,1,5)="COMP.",VLOOKUP(B17,COMPOSIÇÕES!$K$1:$L$741741,2,FALSE),IF(MID(B17,1,13)="MÉDIA/MERCADO",VLOOKUP(B17,COMPOSIÇÕES!$K$1:$L$741741,2,FALSE)))))),0)</f>
        <v>COMP. 225</v>
      </c>
      <c r="S17" s="1035">
        <f>VLOOKUP(B17,'CURVA ABC'!$B$6:$M$7525,9,FALSE)</f>
        <v>4.5663999999999998</v>
      </c>
      <c r="T17" s="700" t="b">
        <f t="shared" si="2"/>
        <v>1</v>
      </c>
      <c r="U17" s="452" t="b">
        <f t="shared" si="3"/>
        <v>1</v>
      </c>
      <c r="V17" s="452" t="s">
        <v>1716</v>
      </c>
      <c r="W17" s="452" t="s">
        <v>1714</v>
      </c>
      <c r="AB17" s="453"/>
    </row>
    <row r="18" spans="1:28" s="452" customFormat="1" ht="42" customHeight="1">
      <c r="A18" s="1026" t="s">
        <v>2575</v>
      </c>
      <c r="B18" s="197" t="s">
        <v>828</v>
      </c>
      <c r="C18" s="24">
        <v>0</v>
      </c>
      <c r="D18" s="1027" t="s">
        <v>837</v>
      </c>
      <c r="E18" s="1028" t="s">
        <v>1297</v>
      </c>
      <c r="F18" s="15" t="e">
        <v>#N/A</v>
      </c>
      <c r="G18" s="1029" t="s">
        <v>53</v>
      </c>
      <c r="H18" s="15">
        <v>0</v>
      </c>
      <c r="I18" s="15">
        <v>203.47</v>
      </c>
      <c r="J18" s="1030">
        <v>0.75</v>
      </c>
      <c r="K18" s="15">
        <v>0.21199999999999999</v>
      </c>
      <c r="L18" s="1030">
        <v>0.96199999999999997</v>
      </c>
      <c r="M18" s="1031">
        <f t="shared" si="4"/>
        <v>195.7381</v>
      </c>
      <c r="N18" s="1032">
        <f t="shared" si="0"/>
        <v>4.5862353702030524E-5</v>
      </c>
      <c r="O18" s="1033"/>
      <c r="P18" s="1034">
        <f t="shared" si="1"/>
        <v>1</v>
      </c>
      <c r="Q18" s="451"/>
      <c r="R18" s="798" t="str">
        <f>IFERROR(IF(OR(B18="TÍTULO GRAU 1",B18="TÍTULO GRAU 2",B18="TÍTULO GRAU 3",B18="TÍTULO GRAU 4"),B18,IF(D18=0,"",IF(OR(D18="SINAPI",D18="SINAPI INSUMO",D18="ORSE INSUMO",D18="SEINFRA CE",D18="TCU",D18="SABESP",D18="EMBASA-BA INSUMO",D18="COMPOSIÇÃO ELAB."),B18,IF(MID(B18,1,5)="COMP.",VLOOKUP(B18,COMPOSIÇÕES!$K$1:$L$741741,2,FALSE),IF(MID(B18,1,13)="MÉDIA/MERCADO",VLOOKUP(B18,COMPOSIÇÕES!$K$1:$L$741741,2,FALSE)))))),0)</f>
        <v>COMP. 1</v>
      </c>
      <c r="S18" s="1035">
        <f>VLOOKUP(B18,'CURVA ABC'!$B$6:$M$7525,9,FALSE)</f>
        <v>0.96199999999999997</v>
      </c>
      <c r="T18" s="700" t="b">
        <f t="shared" si="2"/>
        <v>1</v>
      </c>
      <c r="U18" s="452" t="b">
        <f t="shared" si="3"/>
        <v>1</v>
      </c>
      <c r="V18" s="452" t="s">
        <v>828</v>
      </c>
      <c r="W18" s="452" t="s">
        <v>1297</v>
      </c>
      <c r="AB18" s="453"/>
    </row>
    <row r="19" spans="1:28" s="744" customFormat="1" ht="29.25" customHeight="1">
      <c r="A19" s="824" t="s">
        <v>1039</v>
      </c>
      <c r="B19" s="738" t="s">
        <v>876</v>
      </c>
      <c r="C19" s="1036"/>
      <c r="D19" s="739"/>
      <c r="E19" s="740" t="s">
        <v>1717</v>
      </c>
      <c r="F19" s="741"/>
      <c r="G19" s="739"/>
      <c r="H19" s="739"/>
      <c r="I19" s="742"/>
      <c r="J19" s="766"/>
      <c r="K19" s="742"/>
      <c r="L19" s="766"/>
      <c r="M19" s="743">
        <f>SUM(M20:M26)</f>
        <v>35709.337800000001</v>
      </c>
      <c r="N19" s="852">
        <f>SUM(N20:N26)</f>
        <v>8.3668651154215189E-3</v>
      </c>
      <c r="O19" s="1015"/>
      <c r="P19" s="893"/>
      <c r="Q19" s="706"/>
      <c r="R19" s="798" t="str">
        <f>IFERROR(IF(OR(B19="TÍTULO GRAU 1",B19="TÍTULO GRAU 2",B19="TÍTULO GRAU 3",B19="TÍTULO GRAU 4"),B19,IF(D19=0,"",IF(OR(D19="SINAPI",D19="SINAPI INSUMO",D19="ORSE INSUMO",D19="SEINFRA CE",D19="TCU",D19="SABESP",D19="EMBASA-BA INSUMO",D19="COMPOSIÇÃO ELAB."),B19,IF(MID(B19,1,5)="COMP.",VLOOKUP(B19,COMPOSIÇÕES!$K$1:$L$741741,2,FALSE),IF(MID(B19,1,13)="MÉDIA/MERCADO",VLOOKUP(B19,COMPOSIÇÕES!$K$1:$L$741741,2,FALSE)))))),0)</f>
        <v>Título grau 2</v>
      </c>
      <c r="S19" s="1035" t="e">
        <f>VLOOKUP(B19,'CURVA ABC'!$B$6:$M$7525,9,FALSE)</f>
        <v>#N/A</v>
      </c>
      <c r="T19" s="1037"/>
      <c r="U19" s="452" t="b">
        <f t="shared" si="3"/>
        <v>1</v>
      </c>
      <c r="V19" s="452" t="s">
        <v>876</v>
      </c>
      <c r="W19" s="744" t="s">
        <v>1717</v>
      </c>
      <c r="AB19" s="745"/>
    </row>
    <row r="20" spans="1:28" s="452" customFormat="1" ht="42" customHeight="1">
      <c r="A20" s="1026" t="s">
        <v>1718</v>
      </c>
      <c r="B20" s="197" t="s">
        <v>829</v>
      </c>
      <c r="C20" s="24">
        <v>0</v>
      </c>
      <c r="D20" s="1027" t="s">
        <v>837</v>
      </c>
      <c r="E20" s="1028" t="s">
        <v>1298</v>
      </c>
      <c r="F20" s="15" t="e">
        <v>#N/A</v>
      </c>
      <c r="G20" s="1029" t="s">
        <v>57</v>
      </c>
      <c r="H20" s="15">
        <v>0</v>
      </c>
      <c r="I20" s="15">
        <v>217.3006</v>
      </c>
      <c r="J20" s="1030">
        <v>18.57</v>
      </c>
      <c r="K20" s="15">
        <v>5.2496999999999998</v>
      </c>
      <c r="L20" s="1030">
        <v>23.819700000000001</v>
      </c>
      <c r="M20" s="1031">
        <f t="shared" ref="M20:M26" si="5">ROUND(I20*L20,4)</f>
        <v>5176.0351000000001</v>
      </c>
      <c r="N20" s="1032">
        <f t="shared" ref="N20:N26" si="6">IFERROR(M20/$M$655,"")</f>
        <v>1.2127692693978584E-3</v>
      </c>
      <c r="O20" s="1033"/>
      <c r="P20" s="1034">
        <f t="shared" ref="P20:P83" si="7">IF(B20&gt;0,COUNTIF($B$1:$B$122068,B20),"")</f>
        <v>1</v>
      </c>
      <c r="Q20" s="451"/>
      <c r="R20" s="798" t="str">
        <f>IFERROR(IF(OR(B20="TÍTULO GRAU 1",B20="TÍTULO GRAU 2",B20="TÍTULO GRAU 3",B20="TÍTULO GRAU 4"),B20,IF(D20=0,"",IF(OR(D20="SINAPI",D20="SINAPI INSUMO",D20="ORSE INSUMO",D20="SEINFRA CE",D20="TCU",D20="SABESP",D20="EMBASA-BA INSUMO",D20="COMPOSIÇÃO ELAB."),B20,IF(MID(B20,1,5)="COMP.",VLOOKUP(B20,COMPOSIÇÕES!$K$1:$L$741741,2,FALSE),IF(MID(B20,1,13)="MÉDIA/MERCADO",VLOOKUP(B20,COMPOSIÇÕES!$K$1:$L$741741,2,FALSE)))))),0)</f>
        <v>COMP. 2</v>
      </c>
      <c r="S20" s="1035">
        <f>VLOOKUP(B20,'CURVA ABC'!$B$6:$M$7525,9,FALSE)</f>
        <v>23.819700000000001</v>
      </c>
      <c r="T20" s="700" t="b">
        <f>S20=L20</f>
        <v>1</v>
      </c>
      <c r="U20" s="452" t="b">
        <f t="shared" si="3"/>
        <v>1</v>
      </c>
      <c r="V20" s="452" t="s">
        <v>829</v>
      </c>
      <c r="W20" s="452" t="s">
        <v>1298</v>
      </c>
      <c r="AB20" s="453"/>
    </row>
    <row r="21" spans="1:28" s="452" customFormat="1" ht="42" customHeight="1">
      <c r="A21" s="1026" t="s">
        <v>33</v>
      </c>
      <c r="B21" s="197" t="s">
        <v>1724</v>
      </c>
      <c r="C21" s="24">
        <v>0</v>
      </c>
      <c r="D21" s="1027" t="s">
        <v>837</v>
      </c>
      <c r="E21" s="1028" t="s">
        <v>1722</v>
      </c>
      <c r="F21" s="15" t="e">
        <v>#N/A</v>
      </c>
      <c r="G21" s="1029" t="s">
        <v>61</v>
      </c>
      <c r="H21" s="15">
        <v>0</v>
      </c>
      <c r="I21" s="15">
        <v>128.03937000000002</v>
      </c>
      <c r="J21" s="1030">
        <v>40.54</v>
      </c>
      <c r="K21" s="15">
        <v>11.460699999999999</v>
      </c>
      <c r="L21" s="1030">
        <v>52.000700000000002</v>
      </c>
      <c r="M21" s="1031">
        <f t="shared" si="5"/>
        <v>6658.1369000000004</v>
      </c>
      <c r="N21" s="1032">
        <f t="shared" si="6"/>
        <v>1.5600326635659642E-3</v>
      </c>
      <c r="O21" s="1033"/>
      <c r="P21" s="1034">
        <f t="shared" si="7"/>
        <v>1</v>
      </c>
      <c r="Q21" s="451"/>
      <c r="R21" s="798" t="str">
        <f>IFERROR(IF(OR(B21="TÍTULO GRAU 1",B21="TÍTULO GRAU 2",B21="TÍTULO GRAU 3",B21="TÍTULO GRAU 4"),B21,IF(D21=0,"",IF(OR(D21="SINAPI",D21="SINAPI INSUMO",D21="ORSE INSUMO",D21="SEINFRA CE",D21="TCU",D21="SABESP",D21="EMBASA-BA INSUMO",D21="COMPOSIÇÃO ELAB."),B21,IF(MID(B21,1,5)="COMP.",VLOOKUP(B21,COMPOSIÇÕES!$K$1:$L$741741,2,FALSE),IF(MID(B21,1,13)="MÉDIA/MERCADO",VLOOKUP(B21,COMPOSIÇÕES!$K$1:$L$741741,2,FALSE)))))),0)</f>
        <v>COMP. 226</v>
      </c>
      <c r="S21" s="1035">
        <f>VLOOKUP(B21,'CURVA ABC'!$B$6:$M$7525,9,FALSE)</f>
        <v>52.000700000000002</v>
      </c>
      <c r="T21" s="700" t="b">
        <f t="shared" si="2"/>
        <v>1</v>
      </c>
      <c r="U21" s="452" t="b">
        <f t="shared" si="3"/>
        <v>1</v>
      </c>
      <c r="V21" s="452" t="s">
        <v>1724</v>
      </c>
      <c r="W21" s="452" t="s">
        <v>1722</v>
      </c>
      <c r="AB21" s="453"/>
    </row>
    <row r="22" spans="1:28" s="452" customFormat="1" ht="42" customHeight="1">
      <c r="A22" s="1026" t="s">
        <v>34</v>
      </c>
      <c r="B22" s="197" t="s">
        <v>830</v>
      </c>
      <c r="C22" s="24">
        <v>0</v>
      </c>
      <c r="D22" s="1027" t="s">
        <v>837</v>
      </c>
      <c r="E22" s="1028" t="s">
        <v>1295</v>
      </c>
      <c r="F22" s="15" t="e">
        <v>#N/A</v>
      </c>
      <c r="G22" s="1029" t="s">
        <v>57</v>
      </c>
      <c r="H22" s="15">
        <v>0</v>
      </c>
      <c r="I22" s="15">
        <v>217.3006</v>
      </c>
      <c r="J22" s="1030">
        <v>14.29</v>
      </c>
      <c r="K22" s="15">
        <v>4.0397999999999996</v>
      </c>
      <c r="L22" s="1030">
        <v>18.329799999999999</v>
      </c>
      <c r="M22" s="1031">
        <f t="shared" si="5"/>
        <v>3983.0765000000001</v>
      </c>
      <c r="N22" s="1032">
        <f t="shared" si="6"/>
        <v>9.332534813878637E-4</v>
      </c>
      <c r="O22" s="1033"/>
      <c r="P22" s="1034">
        <f t="shared" si="7"/>
        <v>1</v>
      </c>
      <c r="Q22" s="451"/>
      <c r="R22" s="798" t="str">
        <f>IFERROR(IF(OR(B22="TÍTULO GRAU 1",B22="TÍTULO GRAU 2",B22="TÍTULO GRAU 3",B22="TÍTULO GRAU 4"),B22,IF(D22=0,"",IF(OR(D22="SINAPI",D22="SINAPI INSUMO",D22="ORSE INSUMO",D22="SEINFRA CE",D22="TCU",D22="SABESP",D22="EMBASA-BA INSUMO",D22="COMPOSIÇÃO ELAB."),B22,IF(MID(B22,1,5)="COMP.",VLOOKUP(B22,COMPOSIÇÕES!$K$1:$L$741741,2,FALSE),IF(MID(B22,1,13)="MÉDIA/MERCADO",VLOOKUP(B22,COMPOSIÇÕES!$K$1:$L$741741,2,FALSE)))))),0)</f>
        <v>COMP. 3</v>
      </c>
      <c r="S22" s="1035">
        <f>VLOOKUP(B22,'CURVA ABC'!$B$6:$M$7525,9,FALSE)</f>
        <v>18.329799999999999</v>
      </c>
      <c r="T22" s="700" t="b">
        <f t="shared" si="2"/>
        <v>1</v>
      </c>
      <c r="U22" s="452" t="b">
        <f t="shared" si="3"/>
        <v>1</v>
      </c>
      <c r="V22" s="452" t="s">
        <v>830</v>
      </c>
      <c r="W22" s="452" t="s">
        <v>1295</v>
      </c>
      <c r="AB22" s="453"/>
    </row>
    <row r="23" spans="1:28" s="452" customFormat="1" ht="42" customHeight="1">
      <c r="A23" s="1026" t="s">
        <v>1719</v>
      </c>
      <c r="B23" s="197" t="s">
        <v>831</v>
      </c>
      <c r="C23" s="24">
        <v>0</v>
      </c>
      <c r="D23" s="1027" t="s">
        <v>837</v>
      </c>
      <c r="E23" s="1028" t="s">
        <v>1296</v>
      </c>
      <c r="F23" s="15" t="e">
        <v>#N/A</v>
      </c>
      <c r="G23" s="1029" t="s">
        <v>126</v>
      </c>
      <c r="H23" s="15">
        <v>0</v>
      </c>
      <c r="I23" s="15">
        <v>2</v>
      </c>
      <c r="J23" s="1030">
        <v>353.18</v>
      </c>
      <c r="K23" s="15">
        <v>99.843999999999994</v>
      </c>
      <c r="L23" s="1030">
        <v>453.024</v>
      </c>
      <c r="M23" s="1031">
        <f t="shared" si="5"/>
        <v>906.048</v>
      </c>
      <c r="N23" s="1032">
        <f t="shared" si="6"/>
        <v>2.1229129048977872E-4</v>
      </c>
      <c r="O23" s="1033"/>
      <c r="P23" s="1034">
        <f t="shared" si="7"/>
        <v>1</v>
      </c>
      <c r="Q23" s="451"/>
      <c r="R23" s="798" t="str">
        <f>IFERROR(IF(OR(B23="TÍTULO GRAU 1",B23="TÍTULO GRAU 2",B23="TÍTULO GRAU 3",B23="TÍTULO GRAU 4"),B23,IF(D23=0,"",IF(OR(D23="SINAPI",D23="SINAPI INSUMO",D23="ORSE INSUMO",D23="SEINFRA CE",D23="TCU",D23="SABESP",D23="EMBASA-BA INSUMO",D23="COMPOSIÇÃO ELAB."),B23,IF(MID(B23,1,5)="COMP.",VLOOKUP(B23,COMPOSIÇÕES!$K$1:$L$741741,2,FALSE),IF(MID(B23,1,13)="MÉDIA/MERCADO",VLOOKUP(B23,COMPOSIÇÕES!$K$1:$L$741741,2,FALSE)))))),0)</f>
        <v>COMP. 4</v>
      </c>
      <c r="S23" s="1035">
        <f>VLOOKUP(B23,'CURVA ABC'!$B$6:$M$7525,9,FALSE)</f>
        <v>453.024</v>
      </c>
      <c r="T23" s="700" t="b">
        <f t="shared" si="2"/>
        <v>1</v>
      </c>
      <c r="U23" s="452" t="b">
        <f t="shared" si="3"/>
        <v>1</v>
      </c>
      <c r="V23" s="452" t="s">
        <v>831</v>
      </c>
      <c r="W23" s="452" t="s">
        <v>1296</v>
      </c>
      <c r="AB23" s="453"/>
    </row>
    <row r="24" spans="1:28" s="452" customFormat="1" ht="42" customHeight="1">
      <c r="A24" s="1026" t="s">
        <v>35</v>
      </c>
      <c r="B24" s="197">
        <v>98531</v>
      </c>
      <c r="C24" s="24" t="s">
        <v>183</v>
      </c>
      <c r="D24" s="1027" t="s">
        <v>131</v>
      </c>
      <c r="E24" s="1028" t="s">
        <v>1284</v>
      </c>
      <c r="F24" s="15" t="e">
        <v>#N/A</v>
      </c>
      <c r="G24" s="1029" t="s">
        <v>54</v>
      </c>
      <c r="H24" s="15">
        <v>0</v>
      </c>
      <c r="I24" s="15">
        <v>3</v>
      </c>
      <c r="J24" s="1030">
        <v>168.35</v>
      </c>
      <c r="K24" s="15">
        <v>47.592500000000001</v>
      </c>
      <c r="L24" s="1030">
        <v>215.9425</v>
      </c>
      <c r="M24" s="1031">
        <f t="shared" si="5"/>
        <v>647.82749999999999</v>
      </c>
      <c r="N24" s="1032">
        <f t="shared" si="6"/>
        <v>1.5178901778908747E-4</v>
      </c>
      <c r="O24" s="1033"/>
      <c r="P24" s="1034">
        <f t="shared" si="7"/>
        <v>1</v>
      </c>
      <c r="Q24" s="451"/>
      <c r="R24" s="798">
        <f>IFERROR(IF(OR(B24="TÍTULO GRAU 1",B24="TÍTULO GRAU 2",B24="TÍTULO GRAU 3",B24="TÍTULO GRAU 4"),B24,IF(D24=0,"",IF(OR(D24="SINAPI",D24="SINAPI INSUMO",D24="ORSE INSUMO",D24="SEINFRA CE",D24="TCU",D24="SABESP",D24="EMBASA-BA INSUMO",D24="COMPOSIÇÃO ELAB."),B24,IF(MID(B24,1,5)="COMP.",VLOOKUP(B24,COMPOSIÇÕES!$K$1:$L$741741,2,FALSE),IF(MID(B24,1,13)="MÉDIA/MERCADO",VLOOKUP(B24,COMPOSIÇÕES!$K$1:$L$741741,2,FALSE)))))),0)</f>
        <v>98531</v>
      </c>
      <c r="S24" s="1035">
        <f>VLOOKUP(B24,'CURVA ABC'!$B$6:$M$7525,9,FALSE)</f>
        <v>215.9425</v>
      </c>
      <c r="T24" s="700" t="b">
        <f t="shared" si="2"/>
        <v>1</v>
      </c>
      <c r="U24" s="452" t="b">
        <f t="shared" si="3"/>
        <v>1</v>
      </c>
      <c r="V24" s="452">
        <v>98531</v>
      </c>
      <c r="W24" s="452" t="s">
        <v>1284</v>
      </c>
      <c r="AB24" s="453"/>
    </row>
    <row r="25" spans="1:28" s="452" customFormat="1" ht="42" customHeight="1">
      <c r="A25" s="1026" t="s">
        <v>1720</v>
      </c>
      <c r="B25" s="197">
        <v>72898</v>
      </c>
      <c r="C25" s="24" t="s">
        <v>183</v>
      </c>
      <c r="D25" s="1027" t="s">
        <v>131</v>
      </c>
      <c r="E25" s="1028" t="s">
        <v>78</v>
      </c>
      <c r="F25" s="15" t="e">
        <v>#N/A</v>
      </c>
      <c r="G25" s="1029" t="s">
        <v>61</v>
      </c>
      <c r="H25" s="15">
        <v>0</v>
      </c>
      <c r="I25" s="15">
        <v>198.50475</v>
      </c>
      <c r="J25" s="1030">
        <v>3.63</v>
      </c>
      <c r="K25" s="15">
        <v>1.0262</v>
      </c>
      <c r="L25" s="1030">
        <v>4.6562000000000001</v>
      </c>
      <c r="M25" s="1031">
        <f t="shared" si="5"/>
        <v>924.27779999999996</v>
      </c>
      <c r="N25" s="1032">
        <f t="shared" si="6"/>
        <v>2.1656261802140017E-4</v>
      </c>
      <c r="O25" s="1033"/>
      <c r="P25" s="1034">
        <f t="shared" si="7"/>
        <v>1</v>
      </c>
      <c r="Q25" s="451"/>
      <c r="R25" s="798">
        <f>IFERROR(IF(OR(B25="TÍTULO GRAU 1",B25="TÍTULO GRAU 2",B25="TÍTULO GRAU 3",B25="TÍTULO GRAU 4"),B25,IF(D25=0,"",IF(OR(D25="SINAPI",D25="SINAPI INSUMO",D25="ORSE INSUMO",D25="SEINFRA CE",D25="TCU",D25="SABESP",D25="EMBASA-BA INSUMO",D25="COMPOSIÇÃO ELAB."),B25,IF(MID(B25,1,5)="COMP.",VLOOKUP(B25,COMPOSIÇÕES!$K$1:$L$741741,2,FALSE),IF(MID(B25,1,13)="MÉDIA/MERCADO",VLOOKUP(B25,COMPOSIÇÕES!$K$1:$L$741741,2,FALSE)))))),0)</f>
        <v>72898</v>
      </c>
      <c r="S25" s="1035">
        <f>VLOOKUP(B25,'CURVA ABC'!$B$6:$M$7525,9,FALSE)</f>
        <v>4.6562000000000001</v>
      </c>
      <c r="T25" s="700" t="b">
        <f>S25=L25</f>
        <v>1</v>
      </c>
      <c r="U25" s="452" t="b">
        <f t="shared" si="3"/>
        <v>1</v>
      </c>
      <c r="V25" s="452">
        <v>72898</v>
      </c>
      <c r="W25" s="452" t="s">
        <v>78</v>
      </c>
      <c r="AB25" s="453"/>
    </row>
    <row r="26" spans="1:28" s="452" customFormat="1" ht="42" customHeight="1">
      <c r="A26" s="1026" t="s">
        <v>1721</v>
      </c>
      <c r="B26" s="197">
        <v>7962</v>
      </c>
      <c r="C26" s="24" t="s">
        <v>183</v>
      </c>
      <c r="D26" s="1027" t="s">
        <v>1725</v>
      </c>
      <c r="E26" s="1028" t="s">
        <v>2678</v>
      </c>
      <c r="F26" s="15" t="e">
        <v>#N/A</v>
      </c>
      <c r="G26" s="1029" t="s">
        <v>54</v>
      </c>
      <c r="H26" s="15">
        <v>0</v>
      </c>
      <c r="I26" s="15">
        <v>40</v>
      </c>
      <c r="J26" s="1030">
        <v>339.4</v>
      </c>
      <c r="K26" s="15">
        <v>95.948400000000007</v>
      </c>
      <c r="L26" s="1030">
        <v>435.34840000000003</v>
      </c>
      <c r="M26" s="1031">
        <f t="shared" si="5"/>
        <v>17413.936000000002</v>
      </c>
      <c r="N26" s="1032">
        <f t="shared" si="6"/>
        <v>4.0801667747695659E-3</v>
      </c>
      <c r="O26" s="1033"/>
      <c r="P26" s="1034">
        <f t="shared" si="7"/>
        <v>1</v>
      </c>
      <c r="Q26" s="451"/>
      <c r="R26" s="798">
        <f>IFERROR(IF(OR(B26="TÍTULO GRAU 1",B26="TÍTULO GRAU 2",B26="TÍTULO GRAU 3",B26="TÍTULO GRAU 4"),B26,IF(D26=0,"",IF(OR(D26="SINAPI",D26="SINAPI INSUMO",D26="ORSE INSUMO",D26="SEINFRA CE",D26="TCU",D26="SABESP",D26="EMBASA-BA INSUMO",D26="COMPOSIÇÃO ELAB."),B26,IF(MID(B26,1,5)="COMP.",VLOOKUP(B26,COMPOSIÇÕES!$K$1:$L$741741,2,FALSE),IF(MID(B26,1,13)="MÉDIA/MERCADO",VLOOKUP(B26,COMPOSIÇÕES!$K$1:$L$741741,2,FALSE)))))),0)</f>
        <v>7962</v>
      </c>
      <c r="S26" s="1035">
        <f>VLOOKUP(B26,'CURVA ABC'!$B$6:$M$7525,9,FALSE)</f>
        <v>435.34840000000003</v>
      </c>
      <c r="T26" s="700" t="b">
        <f t="shared" si="2"/>
        <v>1</v>
      </c>
      <c r="U26" s="452" t="b">
        <f t="shared" si="3"/>
        <v>1</v>
      </c>
      <c r="V26" s="452">
        <v>7962</v>
      </c>
      <c r="W26" s="452" t="s">
        <v>2678</v>
      </c>
      <c r="AB26" s="453"/>
    </row>
    <row r="27" spans="1:28" s="744" customFormat="1" ht="24" customHeight="1">
      <c r="A27" s="826" t="s">
        <v>6</v>
      </c>
      <c r="B27" s="760" t="s">
        <v>875</v>
      </c>
      <c r="C27" s="24" t="s">
        <v>875</v>
      </c>
      <c r="D27" s="761"/>
      <c r="E27" s="757" t="s">
        <v>874</v>
      </c>
      <c r="F27" s="758"/>
      <c r="G27" s="762"/>
      <c r="H27" s="763"/>
      <c r="I27" s="764"/>
      <c r="J27" s="765"/>
      <c r="K27" s="764"/>
      <c r="L27" s="765"/>
      <c r="M27" s="743">
        <f>M28</f>
        <v>33864.779600000002</v>
      </c>
      <c r="N27" s="852">
        <f>N28</f>
        <v>7.934676488923249E-3</v>
      </c>
      <c r="O27" s="1014">
        <v>12107.41835732021</v>
      </c>
      <c r="P27" s="1034">
        <f t="shared" si="7"/>
        <v>20</v>
      </c>
      <c r="Q27" s="706"/>
      <c r="R27" s="798" t="str">
        <f>IFERROR(IF(OR(B27="TÍTULO GRAU 1",B27="TÍTULO GRAU 2",B27="TÍTULO GRAU 3",B27="TÍTULO GRAU 4"),B27,IF(D27=0,"",IF(OR(D27="SINAPI",D27="SINAPI INSUMO",D27="ORSE INSUMO",D27="SEINFRA CE",D27="TCU",D27="SABESP",D27="EMBASA-BA INSUMO",D27="COMPOSIÇÃO ELAB."),B27,IF(MID(B27,1,5)="COMP.",VLOOKUP(B27,COMPOSIÇÕES!$K$1:$L$741741,2,FALSE),IF(MID(B27,1,13)="MÉDIA/MERCADO",VLOOKUP(B27,COMPOSIÇÕES!$K$1:$L$741741,2,FALSE)))))),0)</f>
        <v>Título grau 1</v>
      </c>
      <c r="S27" s="1035" t="e">
        <f>VLOOKUP(B27,'CURVA ABC'!$B$6:$M$7525,9,FALSE)</f>
        <v>#N/A</v>
      </c>
      <c r="T27" s="1025" t="e">
        <f>S27-N27</f>
        <v>#N/A</v>
      </c>
      <c r="U27" s="452" t="b">
        <f t="shared" si="3"/>
        <v>1</v>
      </c>
      <c r="V27" s="452" t="s">
        <v>875</v>
      </c>
      <c r="W27" s="744" t="s">
        <v>874</v>
      </c>
      <c r="AB27" s="745"/>
    </row>
    <row r="28" spans="1:28" s="744" customFormat="1" ht="24" customHeight="1">
      <c r="A28" s="826" t="s">
        <v>732</v>
      </c>
      <c r="B28" s="760" t="s">
        <v>876</v>
      </c>
      <c r="C28" s="24" t="s">
        <v>876</v>
      </c>
      <c r="D28" s="761"/>
      <c r="E28" s="757" t="s">
        <v>937</v>
      </c>
      <c r="F28" s="758"/>
      <c r="G28" s="762"/>
      <c r="H28" s="763"/>
      <c r="I28" s="764"/>
      <c r="J28" s="765"/>
      <c r="K28" s="764"/>
      <c r="L28" s="765"/>
      <c r="M28" s="743">
        <f>SUM(M29:M35)</f>
        <v>33864.779600000002</v>
      </c>
      <c r="N28" s="852">
        <f>SUM(N29:N35)</f>
        <v>7.934676488923249E-3</v>
      </c>
      <c r="O28" s="1015"/>
      <c r="P28" s="1034">
        <f t="shared" si="7"/>
        <v>25</v>
      </c>
      <c r="Q28" s="706"/>
      <c r="R28" s="798" t="str">
        <f>IFERROR(IF(OR(B28="TÍTULO GRAU 1",B28="TÍTULO GRAU 2",B28="TÍTULO GRAU 3",B28="TÍTULO GRAU 4"),B28,IF(D28=0,"",IF(OR(D28="SINAPI",D28="SINAPI INSUMO",D28="ORSE INSUMO",D28="SEINFRA CE",D28="TCU",D28="SABESP",D28="EMBASA-BA INSUMO",D28="COMPOSIÇÃO ELAB."),B28,IF(MID(B28,1,5)="COMP.",VLOOKUP(B28,COMPOSIÇÕES!$K$1:$L$741741,2,FALSE),IF(MID(B28,1,13)="MÉDIA/MERCADO",VLOOKUP(B28,COMPOSIÇÕES!$K$1:$L$741741,2,FALSE)))))),0)</f>
        <v>Título grau 2</v>
      </c>
      <c r="S28" s="1035" t="e">
        <f>VLOOKUP(B28,'CURVA ABC'!$B$6:$M$7525,9,FALSE)</f>
        <v>#N/A</v>
      </c>
      <c r="T28" s="700" t="e">
        <f>S28=L28</f>
        <v>#N/A</v>
      </c>
      <c r="U28" s="452" t="b">
        <f t="shared" si="3"/>
        <v>1</v>
      </c>
      <c r="V28" s="452" t="s">
        <v>876</v>
      </c>
      <c r="W28" s="744" t="s">
        <v>937</v>
      </c>
      <c r="AB28" s="745"/>
    </row>
    <row r="29" spans="1:28" s="452" customFormat="1" ht="29.25" customHeight="1">
      <c r="A29" s="1038" t="s">
        <v>1691</v>
      </c>
      <c r="B29" s="197" t="s">
        <v>1277</v>
      </c>
      <c r="C29" s="24" t="s">
        <v>183</v>
      </c>
      <c r="D29" s="1039" t="s">
        <v>131</v>
      </c>
      <c r="E29" s="1028" t="s">
        <v>1278</v>
      </c>
      <c r="F29" s="15" t="e">
        <v>#N/A</v>
      </c>
      <c r="G29" s="1029" t="s">
        <v>57</v>
      </c>
      <c r="H29" s="15">
        <v>0</v>
      </c>
      <c r="I29" s="15">
        <v>4730.0200000000004</v>
      </c>
      <c r="J29" s="1030">
        <v>0.11</v>
      </c>
      <c r="K29" s="15">
        <v>3.1099999999999999E-2</v>
      </c>
      <c r="L29" s="1030">
        <v>0.1411</v>
      </c>
      <c r="M29" s="1031">
        <f t="shared" ref="M29:M35" si="8">ROUND(I29*L29,4)</f>
        <v>667.4058</v>
      </c>
      <c r="N29" s="1032">
        <f t="shared" ref="N29:N35" si="9">IFERROR(M29/$M$655,"")</f>
        <v>1.5637630518732247E-4</v>
      </c>
      <c r="O29" s="1033"/>
      <c r="P29" s="1034">
        <f t="shared" si="7"/>
        <v>1</v>
      </c>
      <c r="Q29" s="451"/>
      <c r="R29" s="798" t="str">
        <f>IFERROR(IF(OR(B29="TÍTULO GRAU 1",B29="TÍTULO GRAU 2",B29="TÍTULO GRAU 3",B29="TÍTULO GRAU 4"),B29,IF(D29=0,"",IF(OR(D29="SINAPI",D29="SINAPI INSUMO",D29="ORSE INSUMO",D29="SEINFRA CE",D29="TCU",D29="SABESP",D29="EMBASA-BA INSUMO",D29="COMPOSIÇÃO ELAB."),B29,IF(MID(B29,1,5)="COMP.",VLOOKUP(B29,COMPOSIÇÕES!$K$1:$L$741741,2,FALSE),IF(MID(B29,1,13)="MÉDIA/MERCADO",VLOOKUP(B29,COMPOSIÇÕES!$K$1:$L$741741,2,FALSE)))))),0)</f>
        <v>73859/1</v>
      </c>
      <c r="S29" s="1035">
        <f>VLOOKUP(B29,'CURVA ABC'!$B$6:$M$7525,9,FALSE)</f>
        <v>0.1411</v>
      </c>
      <c r="T29" s="700" t="b">
        <f>S29=L29</f>
        <v>1</v>
      </c>
      <c r="U29" s="452" t="b">
        <f t="shared" si="3"/>
        <v>1</v>
      </c>
      <c r="V29" s="452" t="s">
        <v>96</v>
      </c>
      <c r="W29" s="452" t="s">
        <v>1278</v>
      </c>
      <c r="AB29" s="453"/>
    </row>
    <row r="30" spans="1:28" s="452" customFormat="1" ht="29.25" customHeight="1">
      <c r="A30" s="1038" t="s">
        <v>1693</v>
      </c>
      <c r="B30" s="197">
        <v>72961</v>
      </c>
      <c r="C30" s="24" t="s">
        <v>183</v>
      </c>
      <c r="D30" s="1039" t="s">
        <v>131</v>
      </c>
      <c r="E30" s="1028" t="s">
        <v>82</v>
      </c>
      <c r="F30" s="15" t="e">
        <v>#N/A</v>
      </c>
      <c r="G30" s="1029" t="s">
        <v>57</v>
      </c>
      <c r="H30" s="15">
        <v>0</v>
      </c>
      <c r="I30" s="15">
        <v>4730.0200000000004</v>
      </c>
      <c r="J30" s="1030">
        <v>1.18</v>
      </c>
      <c r="K30" s="15">
        <v>0.33360000000000001</v>
      </c>
      <c r="L30" s="1030">
        <v>1.5136000000000001</v>
      </c>
      <c r="M30" s="1031">
        <f t="shared" si="8"/>
        <v>7159.3582999999999</v>
      </c>
      <c r="N30" s="1032">
        <f t="shared" si="9"/>
        <v>1.6774711853960367E-3</v>
      </c>
      <c r="O30" s="1033"/>
      <c r="P30" s="1034">
        <f t="shared" si="7"/>
        <v>1</v>
      </c>
      <c r="Q30" s="451"/>
      <c r="R30" s="798">
        <f>IFERROR(IF(OR(B30="TÍTULO GRAU 1",B30="TÍTULO GRAU 2",B30="TÍTULO GRAU 3",B30="TÍTULO GRAU 4"),B30,IF(D30=0,"",IF(OR(D30="SINAPI",D30="SINAPI INSUMO",D30="ORSE INSUMO",D30="SEINFRA CE",D30="TCU",D30="SABESP",D30="EMBASA-BA INSUMO",D30="COMPOSIÇÃO ELAB."),B30,IF(MID(B30,1,5)="COMP.",VLOOKUP(B30,COMPOSIÇÕES!$K$1:$L$741741,2,FALSE),IF(MID(B30,1,13)="MÉDIA/MERCADO",VLOOKUP(B30,COMPOSIÇÕES!$K$1:$L$741741,2,FALSE)))))),0)</f>
        <v>72961</v>
      </c>
      <c r="S30" s="1035">
        <f>VLOOKUP(B30,'CURVA ABC'!$B$6:$M$7525,9,FALSE)</f>
        <v>1.5136000000000001</v>
      </c>
      <c r="T30" s="700" t="b">
        <f t="shared" si="2"/>
        <v>1</v>
      </c>
      <c r="U30" s="452" t="b">
        <f t="shared" si="3"/>
        <v>1</v>
      </c>
      <c r="V30" s="452">
        <v>72961</v>
      </c>
      <c r="W30" s="452" t="s">
        <v>82</v>
      </c>
      <c r="AB30" s="453"/>
    </row>
    <row r="31" spans="1:28" s="452" customFormat="1" ht="45.75" customHeight="1">
      <c r="A31" s="1038" t="s">
        <v>1694</v>
      </c>
      <c r="B31" s="197">
        <v>90100</v>
      </c>
      <c r="C31" s="24" t="s">
        <v>183</v>
      </c>
      <c r="D31" s="1039" t="s">
        <v>131</v>
      </c>
      <c r="E31" s="1028" t="s">
        <v>1243</v>
      </c>
      <c r="F31" s="15" t="e">
        <v>#N/A</v>
      </c>
      <c r="G31" s="1029" t="s">
        <v>61</v>
      </c>
      <c r="H31" s="15">
        <v>0</v>
      </c>
      <c r="I31" s="15">
        <v>946.00400000000025</v>
      </c>
      <c r="J31" s="1030">
        <v>8.18</v>
      </c>
      <c r="K31" s="15">
        <v>2.3125</v>
      </c>
      <c r="L31" s="1030">
        <v>10.4925</v>
      </c>
      <c r="M31" s="1031">
        <f t="shared" si="8"/>
        <v>9925.9470000000001</v>
      </c>
      <c r="N31" s="1032">
        <f t="shared" si="9"/>
        <v>2.3256958769989531E-3</v>
      </c>
      <c r="O31" s="1033"/>
      <c r="P31" s="1034">
        <f t="shared" si="7"/>
        <v>2</v>
      </c>
      <c r="Q31" s="451"/>
      <c r="R31" s="798">
        <f>IFERROR(IF(OR(B31="TÍTULO GRAU 1",B31="TÍTULO GRAU 2",B31="TÍTULO GRAU 3",B31="TÍTULO GRAU 4"),B31,IF(D31=0,"",IF(OR(D31="SINAPI",D31="SINAPI INSUMO",D31="ORSE INSUMO",D31="SEINFRA CE",D31="TCU",D31="SABESP",D31="EMBASA-BA INSUMO",D31="COMPOSIÇÃO ELAB."),B31,IF(MID(B31,1,5)="COMP.",VLOOKUP(B31,COMPOSIÇÕES!$K$1:$L$741741,2,FALSE),IF(MID(B31,1,13)="MÉDIA/MERCADO",VLOOKUP(B31,COMPOSIÇÕES!$K$1:$L$741741,2,FALSE)))))),0)</f>
        <v>90100</v>
      </c>
      <c r="S31" s="1035">
        <f>VLOOKUP(B31,'CURVA ABC'!$B$6:$M$7525,9,FALSE)</f>
        <v>10.4925</v>
      </c>
      <c r="T31" s="700" t="b">
        <f t="shared" si="2"/>
        <v>1</v>
      </c>
      <c r="U31" s="452" t="b">
        <f t="shared" si="3"/>
        <v>1</v>
      </c>
      <c r="V31" s="452">
        <v>90100</v>
      </c>
      <c r="W31" s="452" t="s">
        <v>1243</v>
      </c>
      <c r="AB31" s="453"/>
    </row>
    <row r="32" spans="1:28" s="452" customFormat="1" ht="33" customHeight="1">
      <c r="A32" s="1038" t="s">
        <v>1695</v>
      </c>
      <c r="B32" s="197" t="s">
        <v>1246</v>
      </c>
      <c r="C32" s="24" t="s">
        <v>183</v>
      </c>
      <c r="D32" s="1039" t="s">
        <v>131</v>
      </c>
      <c r="E32" s="1028" t="s">
        <v>1247</v>
      </c>
      <c r="F32" s="15" t="e">
        <v>#N/A</v>
      </c>
      <c r="G32" s="1029" t="s">
        <v>61</v>
      </c>
      <c r="H32" s="15">
        <v>0</v>
      </c>
      <c r="I32" s="15">
        <v>1182.5050000000003</v>
      </c>
      <c r="J32" s="1030">
        <v>1.59</v>
      </c>
      <c r="K32" s="15">
        <v>0.44950000000000001</v>
      </c>
      <c r="L32" s="1030">
        <v>2.0394999999999999</v>
      </c>
      <c r="M32" s="1031">
        <f t="shared" si="8"/>
        <v>2411.7188999999998</v>
      </c>
      <c r="N32" s="1032">
        <f t="shared" si="9"/>
        <v>5.6507703518973555E-4</v>
      </c>
      <c r="O32" s="1033"/>
      <c r="P32" s="1034">
        <f t="shared" si="7"/>
        <v>1</v>
      </c>
      <c r="Q32" s="451"/>
      <c r="R32" s="798" t="str">
        <f>IFERROR(IF(OR(B32="TÍTULO GRAU 1",B32="TÍTULO GRAU 2",B32="TÍTULO GRAU 3",B32="TÍTULO GRAU 4"),B32,IF(D32=0,"",IF(OR(D32="SINAPI",D32="SINAPI INSUMO",D32="ORSE INSUMO",D32="SEINFRA CE",D32="TCU",D32="SABESP",D32="EMBASA-BA INSUMO",D32="COMPOSIÇÃO ELAB."),B32,IF(MID(B32,1,5)="COMP.",VLOOKUP(B32,COMPOSIÇÕES!$K$1:$L$741741,2,FALSE),IF(MID(B32,1,13)="MÉDIA/MERCADO",VLOOKUP(B32,COMPOSIÇÕES!$K$1:$L$741741,2,FALSE)))))),0)</f>
        <v>74010/1</v>
      </c>
      <c r="S32" s="1035">
        <f>VLOOKUP(B32,'CURVA ABC'!$B$6:$M$7525,9,FALSE)</f>
        <v>2.0394999999999999</v>
      </c>
      <c r="T32" s="700" t="b">
        <f>S32=L32</f>
        <v>1</v>
      </c>
      <c r="U32" s="452" t="b">
        <f t="shared" si="3"/>
        <v>1</v>
      </c>
      <c r="V32" s="452" t="s">
        <v>79</v>
      </c>
      <c r="W32" s="452" t="s">
        <v>1247</v>
      </c>
      <c r="AB32" s="453"/>
    </row>
    <row r="33" spans="1:28" s="452" customFormat="1" ht="33" customHeight="1">
      <c r="A33" s="1038" t="s">
        <v>1696</v>
      </c>
      <c r="B33" s="197" t="s">
        <v>832</v>
      </c>
      <c r="C33" s="24">
        <v>0</v>
      </c>
      <c r="D33" s="1039" t="s">
        <v>837</v>
      </c>
      <c r="E33" s="1028" t="s">
        <v>1294</v>
      </c>
      <c r="F33" s="15" t="e">
        <v>#N/A</v>
      </c>
      <c r="G33" s="1029" t="s">
        <v>57</v>
      </c>
      <c r="H33" s="15">
        <v>0</v>
      </c>
      <c r="I33" s="15">
        <v>4730.0200000000004</v>
      </c>
      <c r="J33" s="1030">
        <v>0.97</v>
      </c>
      <c r="K33" s="15">
        <v>0.2742</v>
      </c>
      <c r="L33" s="1030">
        <v>1.2442</v>
      </c>
      <c r="M33" s="1031">
        <f t="shared" si="8"/>
        <v>5885.0909000000001</v>
      </c>
      <c r="N33" s="1032">
        <f t="shared" si="9"/>
        <v>1.3789043646811794E-3</v>
      </c>
      <c r="O33" s="1033"/>
      <c r="P33" s="1034">
        <f t="shared" si="7"/>
        <v>1</v>
      </c>
      <c r="Q33" s="451"/>
      <c r="R33" s="798" t="str">
        <f>IFERROR(IF(OR(B33="TÍTULO GRAU 1",B33="TÍTULO GRAU 2",B33="TÍTULO GRAU 3",B33="TÍTULO GRAU 4"),B33,IF(D33=0,"",IF(OR(D33="SINAPI",D33="SINAPI INSUMO",D33="ORSE INSUMO",D33="SEINFRA CE",D33="TCU",D33="SABESP",D33="EMBASA-BA INSUMO",D33="COMPOSIÇÃO ELAB."),B33,IF(MID(B33,1,5)="COMP.",VLOOKUP(B33,COMPOSIÇÕES!$K$1:$L$741741,2,FALSE),IF(MID(B33,1,13)="MÉDIA/MERCADO",VLOOKUP(B33,COMPOSIÇÕES!$K$1:$L$741741,2,FALSE)))))),0)</f>
        <v>COMP. 5</v>
      </c>
      <c r="S33" s="1035">
        <f>VLOOKUP(B33,'CURVA ABC'!$B$6:$M$7525,9,FALSE)</f>
        <v>1.2442</v>
      </c>
      <c r="T33" s="700" t="b">
        <f t="shared" si="2"/>
        <v>1</v>
      </c>
      <c r="U33" s="452" t="b">
        <f t="shared" si="3"/>
        <v>1</v>
      </c>
      <c r="V33" s="452" t="s">
        <v>832</v>
      </c>
      <c r="W33" s="452" t="s">
        <v>1294</v>
      </c>
      <c r="AB33" s="453"/>
    </row>
    <row r="34" spans="1:28" s="452" customFormat="1" ht="33.75" customHeight="1">
      <c r="A34" s="1038" t="s">
        <v>1697</v>
      </c>
      <c r="B34" s="197">
        <v>96385</v>
      </c>
      <c r="C34" s="24" t="s">
        <v>183</v>
      </c>
      <c r="D34" s="1039" t="s">
        <v>131</v>
      </c>
      <c r="E34" s="1028" t="s">
        <v>1245</v>
      </c>
      <c r="F34" s="15" t="e">
        <v>#N/A</v>
      </c>
      <c r="G34" s="1029" t="s">
        <v>61</v>
      </c>
      <c r="H34" s="15">
        <v>0</v>
      </c>
      <c r="I34" s="15">
        <v>946.00400000000025</v>
      </c>
      <c r="J34" s="1030">
        <v>4.82</v>
      </c>
      <c r="K34" s="15">
        <v>1.3626</v>
      </c>
      <c r="L34" s="1030">
        <v>6.1825999999999999</v>
      </c>
      <c r="M34" s="1031">
        <f t="shared" si="8"/>
        <v>5848.7642999999998</v>
      </c>
      <c r="N34" s="1032">
        <f t="shared" si="9"/>
        <v>1.370392872140932E-3</v>
      </c>
      <c r="O34" s="1033"/>
      <c r="P34" s="1034">
        <f t="shared" si="7"/>
        <v>1</v>
      </c>
      <c r="Q34" s="451"/>
      <c r="R34" s="798">
        <f>IFERROR(IF(OR(B34="TÍTULO GRAU 1",B34="TÍTULO GRAU 2",B34="TÍTULO GRAU 3",B34="TÍTULO GRAU 4"),B34,IF(D34=0,"",IF(OR(D34="SINAPI",D34="SINAPI INSUMO",D34="ORSE INSUMO",D34="SEINFRA CE",D34="TCU",D34="SABESP",D34="EMBASA-BA INSUMO",D34="COMPOSIÇÃO ELAB."),B34,IF(MID(B34,1,5)="COMP.",VLOOKUP(B34,COMPOSIÇÕES!$K$1:$L$741741,2,FALSE),IF(MID(B34,1,13)="MÉDIA/MERCADO",VLOOKUP(B34,COMPOSIÇÕES!$K$1:$L$741741,2,FALSE)))))),0)</f>
        <v>96385</v>
      </c>
      <c r="S34" s="1035">
        <f>VLOOKUP(B34,'CURVA ABC'!$B$6:$M$7525,9,FALSE)</f>
        <v>6.1825999999999999</v>
      </c>
      <c r="T34" s="700" t="b">
        <f t="shared" si="2"/>
        <v>1</v>
      </c>
      <c r="U34" s="452" t="b">
        <f t="shared" si="3"/>
        <v>1</v>
      </c>
      <c r="V34" s="452">
        <v>96385</v>
      </c>
      <c r="W34" s="452" t="s">
        <v>1245</v>
      </c>
      <c r="AB34" s="453"/>
    </row>
    <row r="35" spans="1:28" s="452" customFormat="1" ht="36" customHeight="1">
      <c r="A35" s="1038" t="s">
        <v>1698</v>
      </c>
      <c r="B35" s="197" t="s">
        <v>1281</v>
      </c>
      <c r="C35" s="24" t="s">
        <v>183</v>
      </c>
      <c r="D35" s="1039" t="s">
        <v>131</v>
      </c>
      <c r="E35" s="1028" t="s">
        <v>1282</v>
      </c>
      <c r="F35" s="15" t="e">
        <v>#N/A</v>
      </c>
      <c r="G35" s="1029" t="s">
        <v>54</v>
      </c>
      <c r="H35" s="15">
        <v>0</v>
      </c>
      <c r="I35" s="15">
        <v>13</v>
      </c>
      <c r="J35" s="1030">
        <v>117.93</v>
      </c>
      <c r="K35" s="15">
        <v>33.338799999999999</v>
      </c>
      <c r="L35" s="1030">
        <v>151.2688</v>
      </c>
      <c r="M35" s="1031">
        <f t="shared" si="8"/>
        <v>1966.4944</v>
      </c>
      <c r="N35" s="1032">
        <f t="shared" si="9"/>
        <v>4.6075884932908972E-4</v>
      </c>
      <c r="O35" s="1033"/>
      <c r="P35" s="1034">
        <f t="shared" si="7"/>
        <v>1</v>
      </c>
      <c r="Q35" s="451"/>
      <c r="R35" s="798" t="str">
        <f>IFERROR(IF(OR(B35="TÍTULO GRAU 1",B35="TÍTULO GRAU 2",B35="TÍTULO GRAU 3",B35="TÍTULO GRAU 4"),B35,IF(D35=0,"",IF(OR(D35="SINAPI",D35="SINAPI INSUMO",D35="ORSE INSUMO",D35="SEINFRA CE",D35="TCU",D35="SABESP",D35="EMBASA-BA INSUMO",D35="COMPOSIÇÃO ELAB."),B35,IF(MID(B35,1,5)="COMP.",VLOOKUP(B35,COMPOSIÇÕES!$K$1:$L$741741,2,FALSE),IF(MID(B35,1,13)="MÉDIA/MERCADO",VLOOKUP(B35,COMPOSIÇÕES!$K$1:$L$741741,2,FALSE)))))),0)</f>
        <v>74022/10</v>
      </c>
      <c r="S35" s="1035">
        <f>VLOOKUP(B35,'CURVA ABC'!$B$6:$M$7525,9,FALSE)</f>
        <v>151.2688</v>
      </c>
      <c r="T35" s="700" t="b">
        <f t="shared" si="2"/>
        <v>1</v>
      </c>
      <c r="U35" s="452" t="b">
        <f t="shared" si="3"/>
        <v>1</v>
      </c>
      <c r="V35" s="452" t="s">
        <v>98</v>
      </c>
      <c r="W35" s="452" t="s">
        <v>1282</v>
      </c>
      <c r="AB35" s="453"/>
    </row>
    <row r="36" spans="1:28" s="744" customFormat="1" ht="24" customHeight="1">
      <c r="A36" s="826" t="s">
        <v>9</v>
      </c>
      <c r="B36" s="760" t="s">
        <v>875</v>
      </c>
      <c r="C36" s="24" t="s">
        <v>875</v>
      </c>
      <c r="D36" s="761"/>
      <c r="E36" s="757" t="s">
        <v>1286</v>
      </c>
      <c r="F36" s="758"/>
      <c r="G36" s="762"/>
      <c r="H36" s="763"/>
      <c r="I36" s="764"/>
      <c r="J36" s="765"/>
      <c r="K36" s="764"/>
      <c r="L36" s="765"/>
      <c r="M36" s="754">
        <f>SUMIF(B37:B66,"TÍTULO GRAU 2",M37:M66)</f>
        <v>631036.14209999982</v>
      </c>
      <c r="N36" s="853">
        <f>SUMIF(B37:B66,"TÍTULO GRAU 2",N37:N66)</f>
        <v>0.14785472397941429</v>
      </c>
      <c r="O36" s="1014">
        <v>470143.92637875036</v>
      </c>
      <c r="P36" s="1034">
        <f t="shared" si="7"/>
        <v>20</v>
      </c>
      <c r="Q36" s="706"/>
      <c r="R36" s="798" t="str">
        <f>IFERROR(IF(OR(B36="TÍTULO GRAU 1",B36="TÍTULO GRAU 2",B36="TÍTULO GRAU 3",B36="TÍTULO GRAU 4"),B36,IF(D36=0,"",IF(OR(D36="SINAPI",D36="SINAPI INSUMO",D36="ORSE INSUMO",D36="SEINFRA CE",D36="TCU",D36="SABESP",D36="EMBASA-BA INSUMO",D36="COMPOSIÇÃO ELAB."),B36,IF(MID(B36,1,5)="COMP.",VLOOKUP(B36,COMPOSIÇÕES!$K$1:$L$741741,2,FALSE),IF(MID(B36,1,13)="MÉDIA/MERCADO",VLOOKUP(B36,COMPOSIÇÕES!$K$1:$L$741741,2,FALSE)))))),0)</f>
        <v>Título grau 1</v>
      </c>
      <c r="S36" s="1035" t="e">
        <f>VLOOKUP(B36,'CURVA ABC'!$B$6:$M$7525,9,FALSE)</f>
        <v>#N/A</v>
      </c>
      <c r="T36" s="1025" t="e">
        <f>S36-N36</f>
        <v>#N/A</v>
      </c>
      <c r="U36" s="452" t="b">
        <f t="shared" si="3"/>
        <v>1</v>
      </c>
      <c r="V36" s="452" t="s">
        <v>875</v>
      </c>
      <c r="W36" s="744" t="s">
        <v>1286</v>
      </c>
      <c r="AB36" s="745"/>
    </row>
    <row r="37" spans="1:28" s="744" customFormat="1" ht="24" customHeight="1">
      <c r="A37" s="826" t="s">
        <v>10</v>
      </c>
      <c r="B37" s="760" t="s">
        <v>876</v>
      </c>
      <c r="C37" s="24" t="s">
        <v>876</v>
      </c>
      <c r="D37" s="761"/>
      <c r="E37" s="757" t="s">
        <v>1287</v>
      </c>
      <c r="F37" s="758"/>
      <c r="G37" s="762"/>
      <c r="H37" s="763"/>
      <c r="I37" s="764"/>
      <c r="J37" s="765"/>
      <c r="K37" s="764"/>
      <c r="L37" s="765"/>
      <c r="M37" s="743">
        <f>SUM(M38:M51)</f>
        <v>335613.29749999993</v>
      </c>
      <c r="N37" s="852">
        <f>SUM(N38:N51)</f>
        <v>7.8635767676552462E-2</v>
      </c>
      <c r="O37" s="1015">
        <v>266888.99389269779</v>
      </c>
      <c r="P37" s="1034">
        <f t="shared" si="7"/>
        <v>25</v>
      </c>
      <c r="Q37" s="706"/>
      <c r="R37" s="798" t="str">
        <f>IFERROR(IF(OR(B37="TÍTULO GRAU 1",B37="TÍTULO GRAU 2",B37="TÍTULO GRAU 3",B37="TÍTULO GRAU 4"),B37,IF(D37=0,"",IF(OR(D37="SINAPI",D37="SINAPI INSUMO",D37="ORSE INSUMO",D37="SEINFRA CE",D37="TCU",D37="SABESP",D37="EMBASA-BA INSUMO",D37="COMPOSIÇÃO ELAB."),B37,IF(MID(B37,1,5)="COMP.",VLOOKUP(B37,COMPOSIÇÕES!$K$1:$L$741741,2,FALSE),IF(MID(B37,1,13)="MÉDIA/MERCADO",VLOOKUP(B37,COMPOSIÇÕES!$K$1:$L$741741,2,FALSE)))))),0)</f>
        <v>Título grau 2</v>
      </c>
      <c r="S37" s="1035" t="e">
        <f>VLOOKUP(B37,'CURVA ABC'!$B$6:$M$7525,9,FALSE)</f>
        <v>#N/A</v>
      </c>
      <c r="T37" s="700" t="e">
        <f>S37=L37</f>
        <v>#N/A</v>
      </c>
      <c r="U37" s="452" t="b">
        <f t="shared" si="3"/>
        <v>1</v>
      </c>
      <c r="V37" s="452" t="s">
        <v>876</v>
      </c>
      <c r="W37" s="744" t="s">
        <v>1287</v>
      </c>
      <c r="AB37" s="745"/>
    </row>
    <row r="38" spans="1:28" s="452" customFormat="1" ht="30.75" customHeight="1">
      <c r="A38" s="1038" t="s">
        <v>1699</v>
      </c>
      <c r="B38" s="197">
        <v>96536</v>
      </c>
      <c r="C38" s="24" t="s">
        <v>183</v>
      </c>
      <c r="D38" s="1039" t="s">
        <v>131</v>
      </c>
      <c r="E38" s="1028" t="s">
        <v>1090</v>
      </c>
      <c r="F38" s="15" t="e">
        <v>#N/A</v>
      </c>
      <c r="G38" s="1029" t="s">
        <v>57</v>
      </c>
      <c r="H38" s="15">
        <v>0</v>
      </c>
      <c r="I38" s="15">
        <v>295.74999999999989</v>
      </c>
      <c r="J38" s="1030">
        <v>45.85</v>
      </c>
      <c r="K38" s="15">
        <v>12.9618</v>
      </c>
      <c r="L38" s="1030">
        <v>58.811799999999998</v>
      </c>
      <c r="M38" s="1031">
        <f t="shared" ref="M38:M51" si="10">ROUND(I38*L38,4)</f>
        <v>17393.589899999999</v>
      </c>
      <c r="N38" s="1032">
        <f t="shared" ref="N38:N51" si="11">IFERROR(M38/$M$655,"")</f>
        <v>4.0753995882348189E-3</v>
      </c>
      <c r="O38" s="1033"/>
      <c r="P38" s="1034">
        <f t="shared" si="7"/>
        <v>1</v>
      </c>
      <c r="Q38" s="451"/>
      <c r="R38" s="798">
        <f>IFERROR(IF(OR(B38="TÍTULO GRAU 1",B38="TÍTULO GRAU 2",B38="TÍTULO GRAU 3",B38="TÍTULO GRAU 4"),B38,IF(D38=0,"",IF(OR(D38="SINAPI",D38="SINAPI INSUMO",D38="ORSE INSUMO",D38="SEINFRA CE",D38="TCU",D38="SABESP",D38="EMBASA-BA INSUMO",D38="COMPOSIÇÃO ELAB."),B38,IF(MID(B38,1,5)="COMP.",VLOOKUP(B38,COMPOSIÇÕES!$K$1:$L$741741,2,FALSE),IF(MID(B38,1,13)="MÉDIA/MERCADO",VLOOKUP(B38,COMPOSIÇÕES!$K$1:$L$741741,2,FALSE)))))),0)</f>
        <v>96536</v>
      </c>
      <c r="S38" s="1035">
        <f>VLOOKUP(B38,'CURVA ABC'!$B$6:$M$7525,9,FALSE)</f>
        <v>58.811799999999998</v>
      </c>
      <c r="T38" s="700" t="b">
        <f t="shared" si="2"/>
        <v>1</v>
      </c>
      <c r="U38" s="452" t="b">
        <f t="shared" si="3"/>
        <v>1</v>
      </c>
      <c r="V38" s="452">
        <v>96536</v>
      </c>
      <c r="W38" s="452" t="s">
        <v>1090</v>
      </c>
      <c r="AB38" s="453"/>
    </row>
    <row r="39" spans="1:28" s="452" customFormat="1" ht="42.75" customHeight="1">
      <c r="A39" s="1038" t="s">
        <v>1701</v>
      </c>
      <c r="B39" s="197" t="s">
        <v>833</v>
      </c>
      <c r="C39" s="24">
        <v>0</v>
      </c>
      <c r="D39" s="1039" t="s">
        <v>837</v>
      </c>
      <c r="E39" s="1028" t="s">
        <v>1800</v>
      </c>
      <c r="F39" s="15" t="e">
        <v>#N/A</v>
      </c>
      <c r="G39" s="1029" t="s">
        <v>61</v>
      </c>
      <c r="H39" s="15">
        <v>0</v>
      </c>
      <c r="I39" s="15">
        <v>239.62459999999996</v>
      </c>
      <c r="J39" s="1030">
        <v>323.75</v>
      </c>
      <c r="K39" s="15">
        <v>91.524100000000004</v>
      </c>
      <c r="L39" s="1030">
        <v>415.27409999999998</v>
      </c>
      <c r="M39" s="1031">
        <f t="shared" si="10"/>
        <v>99509.890100000004</v>
      </c>
      <c r="N39" s="1032">
        <f t="shared" si="11"/>
        <v>2.3315633372431765E-2</v>
      </c>
      <c r="O39" s="1033"/>
      <c r="P39" s="1034">
        <f t="shared" si="7"/>
        <v>7</v>
      </c>
      <c r="Q39" s="451"/>
      <c r="R39" s="798" t="str">
        <f>IFERROR(IF(OR(B39="TÍTULO GRAU 1",B39="TÍTULO GRAU 2",B39="TÍTULO GRAU 3",B39="TÍTULO GRAU 4"),B39,IF(D39=0,"",IF(OR(D39="SINAPI",D39="SINAPI INSUMO",D39="ORSE INSUMO",D39="SEINFRA CE",D39="TCU",D39="SABESP",D39="EMBASA-BA INSUMO",D39="COMPOSIÇÃO ELAB."),B39,IF(MID(B39,1,5)="COMP.",VLOOKUP(B39,COMPOSIÇÕES!$K$1:$L$741741,2,FALSE),IF(MID(B39,1,13)="MÉDIA/MERCADO",VLOOKUP(B39,COMPOSIÇÕES!$K$1:$L$741741,2,FALSE)))))),0)</f>
        <v>COMP. 6</v>
      </c>
      <c r="S39" s="1035">
        <f>VLOOKUP(B39,'CURVA ABC'!$B$6:$M$7525,9,FALSE)</f>
        <v>415.27409999999998</v>
      </c>
      <c r="T39" s="700" t="b">
        <f t="shared" si="2"/>
        <v>1</v>
      </c>
      <c r="U39" s="452" t="b">
        <f t="shared" si="3"/>
        <v>1</v>
      </c>
      <c r="V39" s="452" t="s">
        <v>833</v>
      </c>
      <c r="W39" s="452" t="s">
        <v>1800</v>
      </c>
      <c r="AB39" s="453"/>
    </row>
    <row r="40" spans="1:28" s="452" customFormat="1" ht="26.25" customHeight="1">
      <c r="A40" s="1038" t="s">
        <v>1702</v>
      </c>
      <c r="B40" s="197" t="s">
        <v>1283</v>
      </c>
      <c r="C40" s="24" t="s">
        <v>979</v>
      </c>
      <c r="D40" s="1039" t="s">
        <v>131</v>
      </c>
      <c r="E40" s="1028" t="s">
        <v>99</v>
      </c>
      <c r="F40" s="15" t="e">
        <v>#N/A</v>
      </c>
      <c r="G40" s="1029" t="s">
        <v>54</v>
      </c>
      <c r="H40" s="15">
        <v>0</v>
      </c>
      <c r="I40" s="15">
        <v>30</v>
      </c>
      <c r="J40" s="1030">
        <v>111.72</v>
      </c>
      <c r="K40" s="15">
        <v>31.583200000000001</v>
      </c>
      <c r="L40" s="1030">
        <v>143.3032</v>
      </c>
      <c r="M40" s="1031">
        <f t="shared" si="10"/>
        <v>4299.0959999999995</v>
      </c>
      <c r="N40" s="1032">
        <f t="shared" si="11"/>
        <v>1.0072983305293378E-3</v>
      </c>
      <c r="O40" s="1033"/>
      <c r="P40" s="1034">
        <f t="shared" si="7"/>
        <v>2</v>
      </c>
      <c r="Q40" s="451"/>
      <c r="R40" s="798" t="str">
        <f>IFERROR(IF(OR(B40="TÍTULO GRAU 1",B40="TÍTULO GRAU 2",B40="TÍTULO GRAU 3",B40="TÍTULO GRAU 4"),B40,IF(D40=0,"",IF(OR(D40="SINAPI",D40="SINAPI INSUMO",D40="ORSE INSUMO",D40="SEINFRA CE",D40="TCU",D40="SABESP",D40="EMBASA-BA INSUMO",D40="COMPOSIÇÃO ELAB."),B40,IF(MID(B40,1,5)="COMP.",VLOOKUP(B40,COMPOSIÇÕES!$K$1:$L$741741,2,FALSE),IF(MID(B40,1,13)="MÉDIA/MERCADO",VLOOKUP(B40,COMPOSIÇÕES!$K$1:$L$741741,2,FALSE)))))),0)</f>
        <v>74022/30</v>
      </c>
      <c r="S40" s="1035">
        <f>VLOOKUP(B40,'CURVA ABC'!$B$6:$M$7525,9,FALSE)</f>
        <v>143.3032</v>
      </c>
      <c r="T40" s="700" t="b">
        <f>S40=L40</f>
        <v>1</v>
      </c>
      <c r="U40" s="452" t="b">
        <f t="shared" si="3"/>
        <v>1</v>
      </c>
      <c r="V40" s="452" t="s">
        <v>1283</v>
      </c>
      <c r="W40" s="452" t="s">
        <v>99</v>
      </c>
      <c r="AB40" s="453"/>
    </row>
    <row r="41" spans="1:28" s="452" customFormat="1" ht="35.25" customHeight="1">
      <c r="A41" s="1038" t="s">
        <v>1703</v>
      </c>
      <c r="B41" s="197" t="s">
        <v>834</v>
      </c>
      <c r="C41" s="24">
        <v>0</v>
      </c>
      <c r="D41" s="1039" t="s">
        <v>837</v>
      </c>
      <c r="E41" s="1028" t="s">
        <v>1293</v>
      </c>
      <c r="F41" s="15" t="e">
        <v>#N/A</v>
      </c>
      <c r="G41" s="1029" t="s">
        <v>57</v>
      </c>
      <c r="H41" s="15">
        <v>0</v>
      </c>
      <c r="I41" s="15">
        <v>7</v>
      </c>
      <c r="J41" s="1030">
        <v>94.1</v>
      </c>
      <c r="K41" s="15">
        <v>26.6021</v>
      </c>
      <c r="L41" s="1030">
        <v>120.7021</v>
      </c>
      <c r="M41" s="1031">
        <f t="shared" si="10"/>
        <v>844.91470000000004</v>
      </c>
      <c r="N41" s="1032">
        <f t="shared" si="11"/>
        <v>1.9796747194054205E-4</v>
      </c>
      <c r="O41" s="1033"/>
      <c r="P41" s="1034">
        <f t="shared" si="7"/>
        <v>1</v>
      </c>
      <c r="Q41" s="451"/>
      <c r="R41" s="798" t="str">
        <f>IFERROR(IF(OR(B41="TÍTULO GRAU 1",B41="TÍTULO GRAU 2",B41="TÍTULO GRAU 3",B41="TÍTULO GRAU 4"),B41,IF(D41=0,"",IF(OR(D41="SINAPI",D41="SINAPI INSUMO",D41="ORSE INSUMO",D41="SEINFRA CE",D41="TCU",D41="SABESP",D41="EMBASA-BA INSUMO",D41="COMPOSIÇÃO ELAB."),B41,IF(MID(B41,1,5)="COMP.",VLOOKUP(B41,COMPOSIÇÕES!$K$1:$L$741741,2,FALSE),IF(MID(B41,1,13)="MÉDIA/MERCADO",VLOOKUP(B41,COMPOSIÇÕES!$K$1:$L$741741,2,FALSE)))))),0)</f>
        <v>COMP. 7</v>
      </c>
      <c r="S41" s="1035">
        <f>VLOOKUP(B41,'CURVA ABC'!$B$6:$M$7525,9,FALSE)</f>
        <v>120.7021</v>
      </c>
      <c r="T41" s="700" t="b">
        <f>S41=L41</f>
        <v>1</v>
      </c>
      <c r="U41" s="452" t="b">
        <f t="shared" si="3"/>
        <v>1</v>
      </c>
      <c r="V41" s="452" t="s">
        <v>834</v>
      </c>
      <c r="W41" s="452" t="s">
        <v>1293</v>
      </c>
      <c r="AB41" s="453"/>
    </row>
    <row r="42" spans="1:28" s="452" customFormat="1" ht="35.25" customHeight="1">
      <c r="A42" s="1038" t="s">
        <v>1704</v>
      </c>
      <c r="B42" s="197">
        <v>96523</v>
      </c>
      <c r="C42" s="24" t="s">
        <v>183</v>
      </c>
      <c r="D42" s="1039" t="s">
        <v>131</v>
      </c>
      <c r="E42" s="1028" t="s">
        <v>1239</v>
      </c>
      <c r="F42" s="15" t="e">
        <v>#N/A</v>
      </c>
      <c r="G42" s="1029" t="s">
        <v>61</v>
      </c>
      <c r="H42" s="15">
        <v>0</v>
      </c>
      <c r="I42" s="15">
        <v>211.27774999999997</v>
      </c>
      <c r="J42" s="1030">
        <v>57.66</v>
      </c>
      <c r="K42" s="15">
        <v>16.3005</v>
      </c>
      <c r="L42" s="1030">
        <v>73.960499999999996</v>
      </c>
      <c r="M42" s="1031">
        <f t="shared" si="10"/>
        <v>15626.208000000001</v>
      </c>
      <c r="N42" s="1032">
        <f t="shared" si="11"/>
        <v>3.6612937303340488E-3</v>
      </c>
      <c r="O42" s="1033"/>
      <c r="P42" s="1034">
        <f t="shared" si="7"/>
        <v>2</v>
      </c>
      <c r="Q42" s="451"/>
      <c r="R42" s="798">
        <f>IFERROR(IF(OR(B42="TÍTULO GRAU 1",B42="TÍTULO GRAU 2",B42="TÍTULO GRAU 3",B42="TÍTULO GRAU 4"),B42,IF(D42=0,"",IF(OR(D42="SINAPI",D42="SINAPI INSUMO",D42="ORSE INSUMO",D42="SEINFRA CE",D42="TCU",D42="SABESP",D42="EMBASA-BA INSUMO",D42="COMPOSIÇÃO ELAB."),B42,IF(MID(B42,1,5)="COMP.",VLOOKUP(B42,COMPOSIÇÕES!$K$1:$L$741741,2,FALSE),IF(MID(B42,1,13)="MÉDIA/MERCADO",VLOOKUP(B42,COMPOSIÇÕES!$K$1:$L$741741,2,FALSE)))))),0)</f>
        <v>96523</v>
      </c>
      <c r="S42" s="1035">
        <f>VLOOKUP(B42,'CURVA ABC'!$B$6:$M$7525,9,FALSE)</f>
        <v>73.960499999999996</v>
      </c>
      <c r="T42" s="700" t="b">
        <f t="shared" si="2"/>
        <v>1</v>
      </c>
      <c r="U42" s="452" t="b">
        <f t="shared" si="3"/>
        <v>1</v>
      </c>
      <c r="V42" s="452">
        <v>96523</v>
      </c>
      <c r="W42" s="452" t="s">
        <v>1239</v>
      </c>
      <c r="AB42" s="453"/>
    </row>
    <row r="43" spans="1:28" s="452" customFormat="1" ht="26.25" customHeight="1">
      <c r="A43" s="1038" t="s">
        <v>1705</v>
      </c>
      <c r="B43" s="197">
        <v>73361</v>
      </c>
      <c r="C43" s="24" t="s">
        <v>183</v>
      </c>
      <c r="D43" s="1039" t="s">
        <v>131</v>
      </c>
      <c r="E43" s="1028" t="s">
        <v>94</v>
      </c>
      <c r="F43" s="15" t="e">
        <v>#N/A</v>
      </c>
      <c r="G43" s="1029" t="s">
        <v>61</v>
      </c>
      <c r="H43" s="15">
        <v>0</v>
      </c>
      <c r="I43" s="15">
        <v>23.482299999999995</v>
      </c>
      <c r="J43" s="1030">
        <v>339.99</v>
      </c>
      <c r="K43" s="15">
        <v>96.115200000000002</v>
      </c>
      <c r="L43" s="1030">
        <v>436.10520000000002</v>
      </c>
      <c r="M43" s="1031">
        <f t="shared" si="10"/>
        <v>10240.7531</v>
      </c>
      <c r="N43" s="1032">
        <f t="shared" si="11"/>
        <v>2.3994564208366462E-3</v>
      </c>
      <c r="O43" s="1033"/>
      <c r="P43" s="1034">
        <f t="shared" si="7"/>
        <v>1</v>
      </c>
      <c r="Q43" s="451"/>
      <c r="R43" s="798">
        <f>IFERROR(IF(OR(B43="TÍTULO GRAU 1",B43="TÍTULO GRAU 2",B43="TÍTULO GRAU 3",B43="TÍTULO GRAU 4"),B43,IF(D43=0,"",IF(OR(D43="SINAPI",D43="SINAPI INSUMO",D43="ORSE INSUMO",D43="SEINFRA CE",D43="TCU",D43="SABESP",D43="EMBASA-BA INSUMO",D43="COMPOSIÇÃO ELAB."),B43,IF(MID(B43,1,5)="COMP.",VLOOKUP(B43,COMPOSIÇÕES!$K$1:$L$741741,2,FALSE),IF(MID(B43,1,13)="MÉDIA/MERCADO",VLOOKUP(B43,COMPOSIÇÕES!$K$1:$L$741741,2,FALSE)))))),0)</f>
        <v>73361</v>
      </c>
      <c r="S43" s="1035">
        <f>VLOOKUP(B43,'CURVA ABC'!$B$6:$M$7525,9,FALSE)</f>
        <v>436.10520000000002</v>
      </c>
      <c r="T43" s="700" t="b">
        <f>S43=L43</f>
        <v>1</v>
      </c>
      <c r="U43" s="452" t="b">
        <f t="shared" si="3"/>
        <v>1</v>
      </c>
      <c r="V43" s="452">
        <v>73361</v>
      </c>
      <c r="W43" s="452" t="s">
        <v>94</v>
      </c>
      <c r="AB43" s="453"/>
    </row>
    <row r="44" spans="1:28" s="452" customFormat="1" ht="26.25" customHeight="1">
      <c r="A44" s="1038" t="s">
        <v>1706</v>
      </c>
      <c r="B44" s="197">
        <v>95241</v>
      </c>
      <c r="C44" s="24" t="s">
        <v>183</v>
      </c>
      <c r="D44" s="1039" t="s">
        <v>131</v>
      </c>
      <c r="E44" s="1028" t="s">
        <v>1087</v>
      </c>
      <c r="F44" s="15" t="e">
        <v>#N/A</v>
      </c>
      <c r="G44" s="1029" t="s">
        <v>57</v>
      </c>
      <c r="H44" s="15">
        <v>0</v>
      </c>
      <c r="I44" s="15">
        <v>163.31099999999998</v>
      </c>
      <c r="J44" s="1030">
        <v>19.420000000000002</v>
      </c>
      <c r="K44" s="15">
        <v>5.49</v>
      </c>
      <c r="L44" s="1030">
        <v>24.91</v>
      </c>
      <c r="M44" s="1031">
        <f t="shared" si="10"/>
        <v>4068.0770000000002</v>
      </c>
      <c r="N44" s="1032">
        <f t="shared" si="11"/>
        <v>9.5316949669530481E-4</v>
      </c>
      <c r="O44" s="1033"/>
      <c r="P44" s="1034">
        <f t="shared" si="7"/>
        <v>6</v>
      </c>
      <c r="Q44" s="451"/>
      <c r="R44" s="798">
        <f>IFERROR(IF(OR(B44="TÍTULO GRAU 1",B44="TÍTULO GRAU 2",B44="TÍTULO GRAU 3",B44="TÍTULO GRAU 4"),B44,IF(D44=0,"",IF(OR(D44="SINAPI",D44="SINAPI INSUMO",D44="ORSE INSUMO",D44="SEINFRA CE",D44="TCU",D44="SABESP",D44="EMBASA-BA INSUMO",D44="COMPOSIÇÃO ELAB."),B44,IF(MID(B44,1,5)="COMP.",VLOOKUP(B44,COMPOSIÇÕES!$K$1:$L$741741,2,FALSE),IF(MID(B44,1,13)="MÉDIA/MERCADO",VLOOKUP(B44,COMPOSIÇÕES!$K$1:$L$741741,2,FALSE)))))),0)</f>
        <v>95241</v>
      </c>
      <c r="S44" s="1035">
        <f>VLOOKUP(B44,'CURVA ABC'!$B$6:$M$7525,9,FALSE)</f>
        <v>24.91</v>
      </c>
      <c r="T44" s="700" t="b">
        <f>S44=L44</f>
        <v>1</v>
      </c>
      <c r="U44" s="452" t="b">
        <f t="shared" si="3"/>
        <v>1</v>
      </c>
      <c r="V44" s="452">
        <v>95241</v>
      </c>
      <c r="W44" s="452" t="s">
        <v>1087</v>
      </c>
      <c r="AB44" s="453"/>
    </row>
    <row r="45" spans="1:28" s="452" customFormat="1" ht="36.75" customHeight="1">
      <c r="A45" s="1038" t="s">
        <v>1707</v>
      </c>
      <c r="B45" s="456">
        <v>95474</v>
      </c>
      <c r="C45" s="24" t="s">
        <v>183</v>
      </c>
      <c r="D45" s="1039" t="s">
        <v>131</v>
      </c>
      <c r="E45" s="1028" t="s">
        <v>1251</v>
      </c>
      <c r="F45" s="15" t="e">
        <v>#N/A</v>
      </c>
      <c r="G45" s="1029" t="s">
        <v>61</v>
      </c>
      <c r="H45" s="15">
        <v>0</v>
      </c>
      <c r="I45" s="15">
        <v>18.032400000000003</v>
      </c>
      <c r="J45" s="1030">
        <v>538.07000000000005</v>
      </c>
      <c r="K45" s="15">
        <v>152.11240000000001</v>
      </c>
      <c r="L45" s="1030">
        <v>690.18240000000003</v>
      </c>
      <c r="M45" s="1031">
        <f t="shared" si="10"/>
        <v>12445.6451</v>
      </c>
      <c r="N45" s="1032">
        <f t="shared" si="11"/>
        <v>2.9160729445424425E-3</v>
      </c>
      <c r="O45" s="1033"/>
      <c r="P45" s="1034">
        <f t="shared" si="7"/>
        <v>1</v>
      </c>
      <c r="Q45" s="451"/>
      <c r="R45" s="798">
        <f>IFERROR(IF(OR(B45="TÍTULO GRAU 1",B45="TÍTULO GRAU 2",B45="TÍTULO GRAU 3",B45="TÍTULO GRAU 4"),B45,IF(D45=0,"",IF(OR(D45="SINAPI",D45="SINAPI INSUMO",D45="ORSE INSUMO",D45="SEINFRA CE",D45="TCU",D45="SABESP",D45="EMBASA-BA INSUMO",D45="COMPOSIÇÃO ELAB."),B45,IF(MID(B45,1,5)="COMP.",VLOOKUP(B45,COMPOSIÇÕES!$K$1:$L$741741,2,FALSE),IF(MID(B45,1,13)="MÉDIA/MERCADO",VLOOKUP(B45,COMPOSIÇÕES!$K$1:$L$741741,2,FALSE)))))),0)</f>
        <v>95474</v>
      </c>
      <c r="S45" s="1035">
        <f>VLOOKUP(B45,'CURVA ABC'!$B$6:$M$7525,9,FALSE)</f>
        <v>690.18240000000003</v>
      </c>
      <c r="T45" s="700" t="b">
        <f t="shared" si="2"/>
        <v>1</v>
      </c>
      <c r="U45" s="452" t="b">
        <f t="shared" si="3"/>
        <v>1</v>
      </c>
      <c r="V45" s="452">
        <v>95474</v>
      </c>
      <c r="W45" s="452" t="s">
        <v>1251</v>
      </c>
      <c r="AB45" s="453"/>
    </row>
    <row r="46" spans="1:28" s="452" customFormat="1" ht="33" customHeight="1">
      <c r="A46" s="1038" t="s">
        <v>1726</v>
      </c>
      <c r="B46" s="456">
        <v>94319</v>
      </c>
      <c r="C46" s="24" t="s">
        <v>183</v>
      </c>
      <c r="D46" s="1039" t="s">
        <v>131</v>
      </c>
      <c r="E46" s="1028" t="s">
        <v>1244</v>
      </c>
      <c r="F46" s="15" t="e">
        <v>#N/A</v>
      </c>
      <c r="G46" s="1029" t="s">
        <v>61</v>
      </c>
      <c r="H46" s="15">
        <v>0</v>
      </c>
      <c r="I46" s="15">
        <v>232.39380000000003</v>
      </c>
      <c r="J46" s="1030">
        <v>31.39</v>
      </c>
      <c r="K46" s="15">
        <v>8.8740000000000006</v>
      </c>
      <c r="L46" s="1030">
        <v>40.264000000000003</v>
      </c>
      <c r="M46" s="1031">
        <f t="shared" si="10"/>
        <v>9357.1039999999994</v>
      </c>
      <c r="N46" s="1032">
        <f t="shared" si="11"/>
        <v>2.1924132975372941E-3</v>
      </c>
      <c r="O46" s="1033"/>
      <c r="P46" s="1034">
        <f t="shared" si="7"/>
        <v>1</v>
      </c>
      <c r="Q46" s="451"/>
      <c r="R46" s="798">
        <f>IFERROR(IF(OR(B46="TÍTULO GRAU 1",B46="TÍTULO GRAU 2",B46="TÍTULO GRAU 3",B46="TÍTULO GRAU 4"),B46,IF(D46=0,"",IF(OR(D46="SINAPI",D46="SINAPI INSUMO",D46="ORSE INSUMO",D46="SEINFRA CE",D46="TCU",D46="SABESP",D46="EMBASA-BA INSUMO",D46="COMPOSIÇÃO ELAB."),B46,IF(MID(B46,1,5)="COMP.",VLOOKUP(B46,COMPOSIÇÕES!$K$1:$L$741741,2,FALSE),IF(MID(B46,1,13)="MÉDIA/MERCADO",VLOOKUP(B46,COMPOSIÇÕES!$K$1:$L$741741,2,FALSE)))))),0)</f>
        <v>94319</v>
      </c>
      <c r="S46" s="1035">
        <f>VLOOKUP(B46,'CURVA ABC'!$B$6:$M$7525,9,FALSE)</f>
        <v>40.264000000000003</v>
      </c>
      <c r="T46" s="700" t="b">
        <f t="shared" si="2"/>
        <v>1</v>
      </c>
      <c r="U46" s="452" t="b">
        <f t="shared" si="3"/>
        <v>1</v>
      </c>
      <c r="V46" s="452">
        <v>94319</v>
      </c>
      <c r="W46" s="1040" t="s">
        <v>1244</v>
      </c>
      <c r="AB46" s="453"/>
    </row>
    <row r="47" spans="1:28" s="452" customFormat="1" ht="36.75" customHeight="1">
      <c r="A47" s="1038" t="s">
        <v>1727</v>
      </c>
      <c r="B47" s="456">
        <v>96543</v>
      </c>
      <c r="C47" s="24" t="s">
        <v>183</v>
      </c>
      <c r="D47" s="1039" t="s">
        <v>131</v>
      </c>
      <c r="E47" s="1028" t="s">
        <v>1092</v>
      </c>
      <c r="F47" s="15" t="e">
        <v>#N/A</v>
      </c>
      <c r="G47" s="1029" t="s">
        <v>55</v>
      </c>
      <c r="H47" s="15">
        <v>0</v>
      </c>
      <c r="I47" s="15">
        <v>529</v>
      </c>
      <c r="J47" s="1030">
        <v>11.08</v>
      </c>
      <c r="K47" s="15">
        <v>3.1322999999999999</v>
      </c>
      <c r="L47" s="1030">
        <v>14.212300000000001</v>
      </c>
      <c r="M47" s="1031">
        <f t="shared" si="10"/>
        <v>7518.3067000000001</v>
      </c>
      <c r="N47" s="1032">
        <f t="shared" si="11"/>
        <v>1.7615744768941044E-3</v>
      </c>
      <c r="O47" s="1033"/>
      <c r="P47" s="1034">
        <f t="shared" si="7"/>
        <v>1</v>
      </c>
      <c r="Q47" s="451"/>
      <c r="R47" s="798">
        <f>IFERROR(IF(OR(B47="TÍTULO GRAU 1",B47="TÍTULO GRAU 2",B47="TÍTULO GRAU 3",B47="TÍTULO GRAU 4"),B47,IF(D47=0,"",IF(OR(D47="SINAPI",D47="SINAPI INSUMO",D47="ORSE INSUMO",D47="SEINFRA CE",D47="TCU",D47="SABESP",D47="EMBASA-BA INSUMO",D47="COMPOSIÇÃO ELAB."),B47,IF(MID(B47,1,5)="COMP.",VLOOKUP(B47,COMPOSIÇÕES!$K$1:$L$741741,2,FALSE),IF(MID(B47,1,13)="MÉDIA/MERCADO",VLOOKUP(B47,COMPOSIÇÕES!$K$1:$L$741741,2,FALSE)))))),0)</f>
        <v>96543</v>
      </c>
      <c r="S47" s="1035">
        <f>VLOOKUP(B47,'CURVA ABC'!$B$6:$M$7525,9,FALSE)</f>
        <v>14.212300000000001</v>
      </c>
      <c r="T47" s="700" t="b">
        <f>S47=L47</f>
        <v>1</v>
      </c>
      <c r="U47" s="452" t="b">
        <f t="shared" si="3"/>
        <v>1</v>
      </c>
      <c r="V47" s="452">
        <v>96543</v>
      </c>
      <c r="W47" s="452" t="s">
        <v>1092</v>
      </c>
      <c r="AB47" s="453"/>
    </row>
    <row r="48" spans="1:28" s="452" customFormat="1" ht="47.25" customHeight="1">
      <c r="A48" s="1038" t="s">
        <v>1728</v>
      </c>
      <c r="B48" s="456">
        <v>96544</v>
      </c>
      <c r="C48" s="24" t="s">
        <v>183</v>
      </c>
      <c r="D48" s="1039" t="s">
        <v>131</v>
      </c>
      <c r="E48" s="1028" t="s">
        <v>1099</v>
      </c>
      <c r="F48" s="15" t="e">
        <v>#N/A</v>
      </c>
      <c r="G48" s="1029" t="s">
        <v>55</v>
      </c>
      <c r="H48" s="15">
        <v>0</v>
      </c>
      <c r="I48" s="15">
        <v>10237</v>
      </c>
      <c r="J48" s="1030">
        <v>9.81</v>
      </c>
      <c r="K48" s="15">
        <v>2.7732999999999999</v>
      </c>
      <c r="L48" s="1030">
        <v>12.583299999999999</v>
      </c>
      <c r="M48" s="1031">
        <f t="shared" si="10"/>
        <v>128815.2421</v>
      </c>
      <c r="N48" s="1032">
        <f t="shared" si="11"/>
        <v>3.0182014617506216E-2</v>
      </c>
      <c r="O48" s="1033"/>
      <c r="P48" s="1034">
        <f t="shared" si="7"/>
        <v>1</v>
      </c>
      <c r="Q48" s="451"/>
      <c r="R48" s="798">
        <f>IFERROR(IF(OR(B48="TÍTULO GRAU 1",B48="TÍTULO GRAU 2",B48="TÍTULO GRAU 3",B48="TÍTULO GRAU 4"),B48,IF(D48=0,"",IF(OR(D48="SINAPI",D48="SINAPI INSUMO",D48="ORSE INSUMO",D48="SEINFRA CE",D48="TCU",D48="SABESP",D48="EMBASA-BA INSUMO",D48="COMPOSIÇÃO ELAB."),B48,IF(MID(B48,1,5)="COMP.",VLOOKUP(B48,COMPOSIÇÕES!$K$1:$L$741741,2,FALSE),IF(MID(B48,1,13)="MÉDIA/MERCADO",VLOOKUP(B48,COMPOSIÇÕES!$K$1:$L$741741,2,FALSE)))))),0)</f>
        <v>96544</v>
      </c>
      <c r="S48" s="1035">
        <f>VLOOKUP(B48,'CURVA ABC'!$B$6:$M$7525,9,FALSE)</f>
        <v>12.583299999999999</v>
      </c>
      <c r="T48" s="700" t="b">
        <f>S48=L48</f>
        <v>1</v>
      </c>
      <c r="U48" s="452" t="b">
        <f t="shared" si="3"/>
        <v>1</v>
      </c>
      <c r="V48" s="452">
        <v>96544</v>
      </c>
      <c r="W48" s="452" t="s">
        <v>1099</v>
      </c>
      <c r="AB48" s="453"/>
    </row>
    <row r="49" spans="1:28" s="452" customFormat="1" ht="47.25" customHeight="1">
      <c r="A49" s="1038" t="s">
        <v>1729</v>
      </c>
      <c r="B49" s="456">
        <v>96545</v>
      </c>
      <c r="C49" s="24" t="s">
        <v>183</v>
      </c>
      <c r="D49" s="1039" t="s">
        <v>131</v>
      </c>
      <c r="E49" s="1028" t="s">
        <v>1100</v>
      </c>
      <c r="F49" s="15" t="e">
        <v>#N/A</v>
      </c>
      <c r="G49" s="1029" t="s">
        <v>55</v>
      </c>
      <c r="H49" s="15">
        <v>0</v>
      </c>
      <c r="I49" s="15">
        <v>934</v>
      </c>
      <c r="J49" s="1030">
        <v>9.64</v>
      </c>
      <c r="K49" s="15">
        <v>2.7252000000000001</v>
      </c>
      <c r="L49" s="1030">
        <v>12.3652</v>
      </c>
      <c r="M49" s="1031">
        <f t="shared" si="10"/>
        <v>11549.096799999999</v>
      </c>
      <c r="N49" s="1032">
        <f t="shared" si="11"/>
        <v>2.7060074782609459E-3</v>
      </c>
      <c r="O49" s="1033"/>
      <c r="P49" s="1034">
        <f t="shared" si="7"/>
        <v>1</v>
      </c>
      <c r="Q49" s="451"/>
      <c r="R49" s="798">
        <f>IFERROR(IF(OR(B49="TÍTULO GRAU 1",B49="TÍTULO GRAU 2",B49="TÍTULO GRAU 3",B49="TÍTULO GRAU 4"),B49,IF(D49=0,"",IF(OR(D49="SINAPI",D49="SINAPI INSUMO",D49="ORSE INSUMO",D49="SEINFRA CE",D49="TCU",D49="SABESP",D49="EMBASA-BA INSUMO",D49="COMPOSIÇÃO ELAB."),B49,IF(MID(B49,1,5)="COMP.",VLOOKUP(B49,COMPOSIÇÕES!$K$1:$L$741741,2,FALSE),IF(MID(B49,1,13)="MÉDIA/MERCADO",VLOOKUP(B49,COMPOSIÇÕES!$K$1:$L$741741,2,FALSE)))))),0)</f>
        <v>96545</v>
      </c>
      <c r="S49" s="1035">
        <f>VLOOKUP(B49,'CURVA ABC'!$B$6:$M$7525,9,FALSE)</f>
        <v>12.3652</v>
      </c>
      <c r="T49" s="700" t="b">
        <f>S49=L49</f>
        <v>1</v>
      </c>
      <c r="U49" s="452" t="b">
        <f t="shared" si="3"/>
        <v>1</v>
      </c>
      <c r="V49" s="452">
        <v>96545</v>
      </c>
      <c r="W49" s="452" t="s">
        <v>1100</v>
      </c>
      <c r="AB49" s="453"/>
    </row>
    <row r="50" spans="1:28" s="452" customFormat="1" ht="47.25" customHeight="1">
      <c r="A50" s="1038" t="s">
        <v>1730</v>
      </c>
      <c r="B50" s="456">
        <v>96546</v>
      </c>
      <c r="C50" s="24" t="s">
        <v>183</v>
      </c>
      <c r="D50" s="1039" t="s">
        <v>131</v>
      </c>
      <c r="E50" s="1028" t="s">
        <v>1101</v>
      </c>
      <c r="F50" s="15" t="e">
        <v>#N/A</v>
      </c>
      <c r="G50" s="1029" t="s">
        <v>55</v>
      </c>
      <c r="H50" s="15">
        <v>0</v>
      </c>
      <c r="I50" s="15">
        <v>1190</v>
      </c>
      <c r="J50" s="1030">
        <v>7.93</v>
      </c>
      <c r="K50" s="15">
        <v>2.2418</v>
      </c>
      <c r="L50" s="1030">
        <v>10.171799999999999</v>
      </c>
      <c r="M50" s="1031">
        <f t="shared" si="10"/>
        <v>12104.441999999999</v>
      </c>
      <c r="N50" s="1032">
        <f t="shared" si="11"/>
        <v>2.836127459956512E-3</v>
      </c>
      <c r="O50" s="1033"/>
      <c r="P50" s="1034">
        <f t="shared" si="7"/>
        <v>1</v>
      </c>
      <c r="Q50" s="451"/>
      <c r="R50" s="798">
        <f>IFERROR(IF(OR(B50="TÍTULO GRAU 1",B50="TÍTULO GRAU 2",B50="TÍTULO GRAU 3",B50="TÍTULO GRAU 4"),B50,IF(D50=0,"",IF(OR(D50="SINAPI",D50="SINAPI INSUMO",D50="ORSE INSUMO",D50="SEINFRA CE",D50="TCU",D50="SABESP",D50="EMBASA-BA INSUMO",D50="COMPOSIÇÃO ELAB."),B50,IF(MID(B50,1,5)="COMP.",VLOOKUP(B50,COMPOSIÇÕES!$K$1:$L$741741,2,FALSE),IF(MID(B50,1,13)="MÉDIA/MERCADO",VLOOKUP(B50,COMPOSIÇÕES!$K$1:$L$741741,2,FALSE)))))),0)</f>
        <v>96546</v>
      </c>
      <c r="S50" s="1035">
        <f>VLOOKUP(B50,'CURVA ABC'!$B$6:$M$7525,9,FALSE)</f>
        <v>10.171799999999999</v>
      </c>
      <c r="T50" s="700" t="b">
        <f>S50=L50</f>
        <v>1</v>
      </c>
      <c r="U50" s="452" t="b">
        <f t="shared" si="3"/>
        <v>1</v>
      </c>
      <c r="V50" s="452">
        <v>96546</v>
      </c>
      <c r="W50" s="452" t="s">
        <v>1101</v>
      </c>
      <c r="AB50" s="453"/>
    </row>
    <row r="51" spans="1:28" s="452" customFormat="1" ht="47.25" customHeight="1">
      <c r="A51" s="1038" t="s">
        <v>1731</v>
      </c>
      <c r="B51" s="456">
        <v>89198</v>
      </c>
      <c r="C51" s="24" t="s">
        <v>183</v>
      </c>
      <c r="D51" s="1039" t="s">
        <v>131</v>
      </c>
      <c r="E51" s="1028" t="s">
        <v>1086</v>
      </c>
      <c r="F51" s="15" t="e">
        <v>#N/A</v>
      </c>
      <c r="G51" s="1029" t="s">
        <v>53</v>
      </c>
      <c r="H51" s="15">
        <v>0</v>
      </c>
      <c r="I51" s="15">
        <v>20</v>
      </c>
      <c r="J51" s="1030">
        <v>71.760000000000005</v>
      </c>
      <c r="K51" s="15">
        <v>20.2866</v>
      </c>
      <c r="L51" s="1030">
        <v>92.046599999999998</v>
      </c>
      <c r="M51" s="1031">
        <f t="shared" si="10"/>
        <v>1840.932</v>
      </c>
      <c r="N51" s="1032">
        <f t="shared" si="11"/>
        <v>4.3133899085250375E-4</v>
      </c>
      <c r="O51" s="1033"/>
      <c r="P51" s="1034">
        <f t="shared" si="7"/>
        <v>1</v>
      </c>
      <c r="Q51" s="451"/>
      <c r="R51" s="798">
        <f>IFERROR(IF(OR(B51="TÍTULO GRAU 1",B51="TÍTULO GRAU 2",B51="TÍTULO GRAU 3",B51="TÍTULO GRAU 4"),B51,IF(D51=0,"",IF(OR(D51="SINAPI",D51="SINAPI INSUMO",D51="ORSE INSUMO",D51="SEINFRA CE",D51="TCU",D51="SABESP",D51="EMBASA-BA INSUMO",D51="COMPOSIÇÃO ELAB."),B51,IF(MID(B51,1,5)="COMP.",VLOOKUP(B51,COMPOSIÇÕES!$K$1:$L$741741,2,FALSE),IF(MID(B51,1,13)="MÉDIA/MERCADO",VLOOKUP(B51,COMPOSIÇÕES!$K$1:$L$741741,2,FALSE)))))),0)</f>
        <v>89198</v>
      </c>
      <c r="S51" s="1035">
        <f>VLOOKUP(B51,'CURVA ABC'!$B$6:$M$7525,9,FALSE)</f>
        <v>92.046599999999998</v>
      </c>
      <c r="T51" s="700" t="b">
        <f t="shared" si="2"/>
        <v>1</v>
      </c>
      <c r="U51" s="452" t="b">
        <f t="shared" si="3"/>
        <v>1</v>
      </c>
      <c r="V51" s="452">
        <v>89198</v>
      </c>
      <c r="W51" s="452" t="s">
        <v>1086</v>
      </c>
      <c r="AB51" s="453"/>
    </row>
    <row r="52" spans="1:28" s="744" customFormat="1" ht="24" customHeight="1">
      <c r="A52" s="826" t="s">
        <v>11</v>
      </c>
      <c r="B52" s="760" t="s">
        <v>876</v>
      </c>
      <c r="C52" s="24" t="s">
        <v>876</v>
      </c>
      <c r="D52" s="761"/>
      <c r="E52" s="757" t="s">
        <v>1288</v>
      </c>
      <c r="F52" s="758"/>
      <c r="G52" s="762"/>
      <c r="H52" s="763"/>
      <c r="I52" s="764"/>
      <c r="J52" s="765"/>
      <c r="K52" s="764"/>
      <c r="L52" s="765"/>
      <c r="M52" s="743">
        <f>SUM(M53:M66)</f>
        <v>295422.84459999995</v>
      </c>
      <c r="N52" s="852">
        <f>SUM(N53:N66)</f>
        <v>6.9218956302861831E-2</v>
      </c>
      <c r="O52" s="1015">
        <v>203254.93248605257</v>
      </c>
      <c r="P52" s="1034">
        <f t="shared" si="7"/>
        <v>25</v>
      </c>
      <c r="Q52" s="706"/>
      <c r="R52" s="798" t="str">
        <f>IFERROR(IF(OR(B52="TÍTULO GRAU 1",B52="TÍTULO GRAU 2",B52="TÍTULO GRAU 3",B52="TÍTULO GRAU 4"),B52,IF(D52=0,"",IF(OR(D52="SINAPI",D52="SINAPI INSUMO",D52="ORSE INSUMO",D52="SEINFRA CE",D52="TCU",D52="SABESP",D52="EMBASA-BA INSUMO",D52="COMPOSIÇÃO ELAB."),B52,IF(MID(B52,1,5)="COMP.",VLOOKUP(B52,COMPOSIÇÕES!$K$1:$L$741741,2,FALSE),IF(MID(B52,1,13)="MÉDIA/MERCADO",VLOOKUP(B52,COMPOSIÇÕES!$K$1:$L$741741,2,FALSE)))))),0)</f>
        <v>Título grau 2</v>
      </c>
      <c r="S52" s="1035" t="e">
        <f>VLOOKUP(B52,'CURVA ABC'!$B$6:$M$7525,9,FALSE)</f>
        <v>#N/A</v>
      </c>
      <c r="T52" s="700" t="e">
        <f t="shared" si="2"/>
        <v>#N/A</v>
      </c>
      <c r="U52" s="452" t="b">
        <f t="shared" si="3"/>
        <v>1</v>
      </c>
      <c r="V52" s="452" t="s">
        <v>876</v>
      </c>
      <c r="W52" s="744" t="s">
        <v>1288</v>
      </c>
      <c r="AB52" s="745"/>
    </row>
    <row r="53" spans="1:28" s="452" customFormat="1" ht="57.75" customHeight="1">
      <c r="A53" s="1038" t="s">
        <v>1700</v>
      </c>
      <c r="B53" s="197" t="s">
        <v>840</v>
      </c>
      <c r="C53" s="24">
        <v>0</v>
      </c>
      <c r="D53" s="1039" t="s">
        <v>837</v>
      </c>
      <c r="E53" s="1028" t="s">
        <v>1289</v>
      </c>
      <c r="F53" s="15" t="e">
        <v>#N/A</v>
      </c>
      <c r="G53" s="1029" t="s">
        <v>57</v>
      </c>
      <c r="H53" s="15">
        <v>0</v>
      </c>
      <c r="I53" s="15">
        <v>1641.692</v>
      </c>
      <c r="J53" s="1030">
        <v>103.97</v>
      </c>
      <c r="K53" s="15">
        <v>29.392299999999999</v>
      </c>
      <c r="L53" s="1030">
        <v>133.3623</v>
      </c>
      <c r="M53" s="1031">
        <f t="shared" ref="M53:M66" si="12">ROUND(I53*L53,4)</f>
        <v>218939.821</v>
      </c>
      <c r="N53" s="1032">
        <f t="shared" ref="N53:N66" si="13">IFERROR(M53/$M$655,"")</f>
        <v>5.1298625613313151E-2</v>
      </c>
      <c r="O53" s="1033"/>
      <c r="P53" s="1034">
        <f t="shared" si="7"/>
        <v>1</v>
      </c>
      <c r="Q53" s="451"/>
      <c r="R53" s="798" t="str">
        <f>IFERROR(IF(OR(B53="TÍTULO GRAU 1",B53="TÍTULO GRAU 2",B53="TÍTULO GRAU 3",B53="TÍTULO GRAU 4"),B53,IF(D53=0,"",IF(OR(D53="SINAPI",D53="SINAPI INSUMO",D53="ORSE INSUMO",D53="SEINFRA CE",D53="TCU",D53="SABESP",D53="EMBASA-BA INSUMO",D53="COMPOSIÇÃO ELAB."),B53,IF(MID(B53,1,5)="COMP.",VLOOKUP(B53,COMPOSIÇÕES!$K$1:$L$741741,2,FALSE),IF(MID(B53,1,13)="MÉDIA/MERCADO",VLOOKUP(B53,COMPOSIÇÕES!$K$1:$L$741741,2,FALSE)))))),0)</f>
        <v>COMP. 8</v>
      </c>
      <c r="S53" s="1035">
        <f>VLOOKUP(B53,'CURVA ABC'!$B$6:$M$7525,9,FALSE)</f>
        <v>133.3623</v>
      </c>
      <c r="T53" s="700" t="b">
        <f t="shared" si="2"/>
        <v>1</v>
      </c>
      <c r="U53" s="452" t="b">
        <f t="shared" si="3"/>
        <v>1</v>
      </c>
      <c r="V53" s="452" t="s">
        <v>840</v>
      </c>
      <c r="W53" s="452" t="s">
        <v>1289</v>
      </c>
      <c r="AB53" s="453"/>
    </row>
    <row r="54" spans="1:28" s="452" customFormat="1" ht="30" customHeight="1">
      <c r="A54" s="1038" t="s">
        <v>1692</v>
      </c>
      <c r="B54" s="197" t="s">
        <v>839</v>
      </c>
      <c r="C54" s="24" t="s">
        <v>975</v>
      </c>
      <c r="D54" s="1039" t="s">
        <v>837</v>
      </c>
      <c r="E54" s="1028" t="s">
        <v>1290</v>
      </c>
      <c r="F54" s="15" t="e">
        <v>#N/A</v>
      </c>
      <c r="G54" s="1029" t="s">
        <v>55</v>
      </c>
      <c r="H54" s="15">
        <v>0</v>
      </c>
      <c r="I54" s="15">
        <v>1350</v>
      </c>
      <c r="J54" s="1030">
        <v>23.84</v>
      </c>
      <c r="K54" s="15">
        <v>6.7396000000000003</v>
      </c>
      <c r="L54" s="1030">
        <v>30.579599999999999</v>
      </c>
      <c r="M54" s="1031">
        <f t="shared" si="12"/>
        <v>41282.46</v>
      </c>
      <c r="N54" s="1032">
        <f t="shared" si="13"/>
        <v>9.6726737523758887E-3</v>
      </c>
      <c r="O54" s="1033"/>
      <c r="P54" s="1034">
        <f t="shared" si="7"/>
        <v>1</v>
      </c>
      <c r="Q54" s="451"/>
      <c r="R54" s="798" t="str">
        <f>IFERROR(IF(OR(B54="TÍTULO GRAU 1",B54="TÍTULO GRAU 2",B54="TÍTULO GRAU 3",B54="TÍTULO GRAU 4"),B54,IF(D54=0,"",IF(OR(D54="SINAPI",D54="SINAPI INSUMO",D54="ORSE INSUMO",D54="SEINFRA CE",D54="TCU",D54="SABESP",D54="EMBASA-BA INSUMO",D54="COMPOSIÇÃO ELAB."),B54,IF(MID(B54,1,5)="COMP.",VLOOKUP(B54,COMPOSIÇÕES!$K$1:$L$741741,2,FALSE),IF(MID(B54,1,13)="MÉDIA/MERCADO",VLOOKUP(B54,COMPOSIÇÕES!$K$1:$L$741741,2,FALSE)))))),0)</f>
        <v>COMP. 9</v>
      </c>
      <c r="S54" s="1035">
        <f>VLOOKUP(B54,'CURVA ABC'!$B$6:$M$7525,9,FALSE)</f>
        <v>30.579599999999999</v>
      </c>
      <c r="T54" s="700" t="b">
        <f>S54=L54</f>
        <v>1</v>
      </c>
      <c r="U54" s="452" t="b">
        <f t="shared" si="3"/>
        <v>1</v>
      </c>
      <c r="V54" s="452" t="s">
        <v>839</v>
      </c>
      <c r="W54" s="452" t="s">
        <v>1290</v>
      </c>
      <c r="AB54" s="453"/>
    </row>
    <row r="55" spans="1:28" s="452" customFormat="1" ht="30" customHeight="1">
      <c r="A55" s="1038" t="s">
        <v>1708</v>
      </c>
      <c r="B55" s="197" t="s">
        <v>135</v>
      </c>
      <c r="C55" s="24" t="s">
        <v>975</v>
      </c>
      <c r="D55" s="1039" t="s">
        <v>837</v>
      </c>
      <c r="E55" s="1028" t="s">
        <v>1291</v>
      </c>
      <c r="F55" s="15" t="e">
        <v>#N/A</v>
      </c>
      <c r="G55" s="1029" t="s">
        <v>53</v>
      </c>
      <c r="H55" s="15">
        <v>0</v>
      </c>
      <c r="I55" s="15">
        <v>9</v>
      </c>
      <c r="J55" s="1030">
        <v>172.28</v>
      </c>
      <c r="K55" s="15">
        <v>48.703600000000002</v>
      </c>
      <c r="L55" s="1030">
        <v>220.9836</v>
      </c>
      <c r="M55" s="1031">
        <f t="shared" si="12"/>
        <v>1988.8524</v>
      </c>
      <c r="N55" s="1032">
        <f t="shared" si="13"/>
        <v>4.6599743345793329E-4</v>
      </c>
      <c r="O55" s="1033"/>
      <c r="P55" s="1034">
        <f t="shared" si="7"/>
        <v>1</v>
      </c>
      <c r="Q55" s="451"/>
      <c r="R55" s="798" t="str">
        <f>IFERROR(IF(OR(B55="TÍTULO GRAU 1",B55="TÍTULO GRAU 2",B55="TÍTULO GRAU 3",B55="TÍTULO GRAU 4"),B55,IF(D55=0,"",IF(OR(D55="SINAPI",D55="SINAPI INSUMO",D55="ORSE INSUMO",D55="SEINFRA CE",D55="TCU",D55="SABESP",D55="EMBASA-BA INSUMO",D55="COMPOSIÇÃO ELAB."),B55,IF(MID(B55,1,5)="COMP.",VLOOKUP(B55,COMPOSIÇÕES!$K$1:$L$741741,2,FALSE),IF(MID(B55,1,13)="MÉDIA/MERCADO",VLOOKUP(B55,COMPOSIÇÕES!$K$1:$L$741741,2,FALSE)))))),0)</f>
        <v>COMP. 10</v>
      </c>
      <c r="S55" s="1035">
        <f>VLOOKUP(B55,'CURVA ABC'!$B$6:$M$7525,9,FALSE)</f>
        <v>220.9836</v>
      </c>
      <c r="T55" s="700" t="b">
        <f t="shared" si="2"/>
        <v>1</v>
      </c>
      <c r="U55" s="452" t="b">
        <f t="shared" si="3"/>
        <v>1</v>
      </c>
      <c r="V55" s="452" t="s">
        <v>135</v>
      </c>
      <c r="W55" s="452" t="s">
        <v>1291</v>
      </c>
      <c r="AB55" s="453"/>
    </row>
    <row r="56" spans="1:28" s="452" customFormat="1" ht="30" customHeight="1">
      <c r="A56" s="1038" t="s">
        <v>1709</v>
      </c>
      <c r="B56" s="197" t="s">
        <v>136</v>
      </c>
      <c r="C56" s="24" t="s">
        <v>976</v>
      </c>
      <c r="D56" s="1039" t="s">
        <v>837</v>
      </c>
      <c r="E56" s="1028" t="s">
        <v>945</v>
      </c>
      <c r="F56" s="15" t="e">
        <v>#N/A</v>
      </c>
      <c r="G56" s="1029" t="s">
        <v>55</v>
      </c>
      <c r="H56" s="15">
        <v>0</v>
      </c>
      <c r="I56" s="15">
        <v>142</v>
      </c>
      <c r="J56" s="1030">
        <v>9.09</v>
      </c>
      <c r="K56" s="15">
        <v>2.5697000000000001</v>
      </c>
      <c r="L56" s="1030">
        <v>11.659700000000001</v>
      </c>
      <c r="M56" s="1031">
        <f t="shared" si="12"/>
        <v>1655.6774</v>
      </c>
      <c r="N56" s="1032">
        <f t="shared" si="13"/>
        <v>3.8793297030704946E-4</v>
      </c>
      <c r="O56" s="1033"/>
      <c r="P56" s="1034">
        <f t="shared" si="7"/>
        <v>1</v>
      </c>
      <c r="Q56" s="451"/>
      <c r="R56" s="798" t="str">
        <f>IFERROR(IF(OR(B56="TÍTULO GRAU 1",B56="TÍTULO GRAU 2",B56="TÍTULO GRAU 3",B56="TÍTULO GRAU 4"),B56,IF(D56=0,"",IF(OR(D56="SINAPI",D56="SINAPI INSUMO",D56="ORSE INSUMO",D56="SEINFRA CE",D56="TCU",D56="SABESP",D56="EMBASA-BA INSUMO",D56="COMPOSIÇÃO ELAB."),B56,IF(MID(B56,1,5)="COMP.",VLOOKUP(B56,COMPOSIÇÕES!$K$1:$L$741741,2,FALSE),IF(MID(B56,1,13)="MÉDIA/MERCADO",VLOOKUP(B56,COMPOSIÇÕES!$K$1:$L$741741,2,FALSE)))))),0)</f>
        <v>COMP. 11</v>
      </c>
      <c r="S56" s="1035">
        <f>VLOOKUP(B56,'CURVA ABC'!$B$6:$M$7525,9,FALSE)</f>
        <v>11.659700000000001</v>
      </c>
      <c r="T56" s="700" t="b">
        <f t="shared" si="2"/>
        <v>1</v>
      </c>
      <c r="U56" s="452" t="b">
        <f t="shared" si="3"/>
        <v>1</v>
      </c>
      <c r="V56" s="452" t="s">
        <v>136</v>
      </c>
      <c r="W56" s="452" t="s">
        <v>945</v>
      </c>
      <c r="AB56" s="453"/>
    </row>
    <row r="57" spans="1:28" s="452" customFormat="1" ht="30" customHeight="1">
      <c r="A57" s="1038" t="s">
        <v>1710</v>
      </c>
      <c r="B57" s="197" t="s">
        <v>137</v>
      </c>
      <c r="C57" s="24" t="s">
        <v>977</v>
      </c>
      <c r="D57" s="1039" t="s">
        <v>837</v>
      </c>
      <c r="E57" s="1028" t="s">
        <v>794</v>
      </c>
      <c r="F57" s="15" t="e">
        <v>#N/A</v>
      </c>
      <c r="G57" s="1029" t="s">
        <v>126</v>
      </c>
      <c r="H57" s="15">
        <v>0</v>
      </c>
      <c r="I57" s="15">
        <v>120</v>
      </c>
      <c r="J57" s="1030">
        <v>7.21</v>
      </c>
      <c r="K57" s="15">
        <v>2.0383</v>
      </c>
      <c r="L57" s="1030">
        <v>9.2483000000000004</v>
      </c>
      <c r="M57" s="1031">
        <f t="shared" si="12"/>
        <v>1109.796</v>
      </c>
      <c r="N57" s="1032">
        <f t="shared" si="13"/>
        <v>2.6003040128160366E-4</v>
      </c>
      <c r="O57" s="1033"/>
      <c r="P57" s="1034">
        <f t="shared" si="7"/>
        <v>1</v>
      </c>
      <c r="Q57" s="451"/>
      <c r="R57" s="798" t="str">
        <f>IFERROR(IF(OR(B57="TÍTULO GRAU 1",B57="TÍTULO GRAU 2",B57="TÍTULO GRAU 3",B57="TÍTULO GRAU 4"),B57,IF(D57=0,"",IF(OR(D57="SINAPI",D57="SINAPI INSUMO",D57="ORSE INSUMO",D57="SEINFRA CE",D57="TCU",D57="SABESP",D57="EMBASA-BA INSUMO",D57="COMPOSIÇÃO ELAB."),B57,IF(MID(B57,1,5)="COMP.",VLOOKUP(B57,COMPOSIÇÕES!$K$1:$L$741741,2,FALSE),IF(MID(B57,1,13)="MÉDIA/MERCADO",VLOOKUP(B57,COMPOSIÇÕES!$K$1:$L$741741,2,FALSE)))))),0)</f>
        <v>COMP. 12</v>
      </c>
      <c r="S57" s="1035">
        <f>VLOOKUP(B57,'CURVA ABC'!$B$6:$M$7525,9,FALSE)</f>
        <v>9.2483000000000004</v>
      </c>
      <c r="T57" s="700" t="b">
        <f t="shared" si="2"/>
        <v>1</v>
      </c>
      <c r="U57" s="452" t="b">
        <f t="shared" si="3"/>
        <v>1</v>
      </c>
      <c r="V57" s="452" t="s">
        <v>137</v>
      </c>
      <c r="W57" s="452" t="s">
        <v>794</v>
      </c>
      <c r="AB57" s="453"/>
    </row>
    <row r="58" spans="1:28" s="452" customFormat="1" ht="47.25" customHeight="1">
      <c r="A58" s="1038" t="s">
        <v>1711</v>
      </c>
      <c r="B58" s="456">
        <v>92430</v>
      </c>
      <c r="C58" s="24" t="s">
        <v>978</v>
      </c>
      <c r="D58" s="1039" t="s">
        <v>131</v>
      </c>
      <c r="E58" s="1028" t="s">
        <v>1089</v>
      </c>
      <c r="F58" s="15" t="e">
        <v>#N/A</v>
      </c>
      <c r="G58" s="1029" t="s">
        <v>57</v>
      </c>
      <c r="H58" s="15">
        <v>0</v>
      </c>
      <c r="I58" s="15">
        <v>200.96900000000002</v>
      </c>
      <c r="J58" s="1030">
        <v>35.89</v>
      </c>
      <c r="K58" s="15">
        <v>10.146100000000001</v>
      </c>
      <c r="L58" s="1030">
        <v>46.036099999999998</v>
      </c>
      <c r="M58" s="1031">
        <f t="shared" si="12"/>
        <v>9251.8289999999997</v>
      </c>
      <c r="N58" s="1032">
        <f t="shared" si="13"/>
        <v>2.1677468719104934E-3</v>
      </c>
      <c r="O58" s="1033"/>
      <c r="P58" s="1034">
        <f t="shared" si="7"/>
        <v>1</v>
      </c>
      <c r="Q58" s="451"/>
      <c r="R58" s="798">
        <f>IFERROR(IF(OR(B58="TÍTULO GRAU 1",B58="TÍTULO GRAU 2",B58="TÍTULO GRAU 3",B58="TÍTULO GRAU 4"),B58,IF(D58=0,"",IF(OR(D58="SINAPI",D58="SINAPI INSUMO",D58="ORSE INSUMO",D58="SEINFRA CE",D58="TCU",D58="SABESP",D58="EMBASA-BA INSUMO",D58="COMPOSIÇÃO ELAB."),B58,IF(MID(B58,1,5)="COMP.",VLOOKUP(B58,COMPOSIÇÕES!$K$1:$L$741741,2,FALSE),IF(MID(B58,1,13)="MÉDIA/MERCADO",VLOOKUP(B58,COMPOSIÇÕES!$K$1:$L$741741,2,FALSE)))))),0)</f>
        <v>92430</v>
      </c>
      <c r="S58" s="1035">
        <f>VLOOKUP(B58,'CURVA ABC'!$B$6:$M$7525,9,FALSE)</f>
        <v>46.036099999999998</v>
      </c>
      <c r="T58" s="700" t="b">
        <f t="shared" si="2"/>
        <v>1</v>
      </c>
      <c r="U58" s="452" t="b">
        <f t="shared" si="3"/>
        <v>1</v>
      </c>
      <c r="V58" s="452">
        <v>92430</v>
      </c>
      <c r="W58" s="452" t="s">
        <v>1089</v>
      </c>
      <c r="AB58" s="453"/>
    </row>
    <row r="59" spans="1:28" s="452" customFormat="1" ht="36" customHeight="1">
      <c r="A59" s="1038" t="s">
        <v>1712</v>
      </c>
      <c r="B59" s="197" t="s">
        <v>833</v>
      </c>
      <c r="C59" s="24" t="s">
        <v>979</v>
      </c>
      <c r="D59" s="1039" t="s">
        <v>837</v>
      </c>
      <c r="E59" s="1028" t="s">
        <v>1292</v>
      </c>
      <c r="F59" s="15" t="e">
        <v>#N/A</v>
      </c>
      <c r="G59" s="1029" t="s">
        <v>61</v>
      </c>
      <c r="H59" s="15">
        <v>0</v>
      </c>
      <c r="I59" s="15">
        <v>11.288100000000002</v>
      </c>
      <c r="J59" s="1030">
        <v>323.75</v>
      </c>
      <c r="K59" s="15">
        <v>91.524100000000004</v>
      </c>
      <c r="L59" s="1030">
        <v>415.27409999999998</v>
      </c>
      <c r="M59" s="1031">
        <f t="shared" si="12"/>
        <v>4687.6556</v>
      </c>
      <c r="N59" s="1032">
        <f t="shared" si="13"/>
        <v>1.0983396648915266E-3</v>
      </c>
      <c r="O59" s="1033"/>
      <c r="P59" s="1034">
        <f t="shared" si="7"/>
        <v>7</v>
      </c>
      <c r="Q59" s="451"/>
      <c r="R59" s="798" t="str">
        <f>IFERROR(IF(OR(B59="TÍTULO GRAU 1",B59="TÍTULO GRAU 2",B59="TÍTULO GRAU 3",B59="TÍTULO GRAU 4"),B59,IF(D59=0,"",IF(OR(D59="SINAPI",D59="SINAPI INSUMO",D59="ORSE INSUMO",D59="SEINFRA CE",D59="TCU",D59="SABESP",D59="EMBASA-BA INSUMO",D59="COMPOSIÇÃO ELAB."),B59,IF(MID(B59,1,5)="COMP.",VLOOKUP(B59,COMPOSIÇÕES!$K$1:$L$741741,2,FALSE),IF(MID(B59,1,13)="MÉDIA/MERCADO",VLOOKUP(B59,COMPOSIÇÕES!$K$1:$L$741741,2,FALSE)))))),0)</f>
        <v>COMP. 6</v>
      </c>
      <c r="S59" s="1035">
        <f>VLOOKUP(B59,'CURVA ABC'!$B$6:$M$7525,9,FALSE)</f>
        <v>415.27409999999998</v>
      </c>
      <c r="T59" s="700" t="b">
        <f t="shared" si="2"/>
        <v>1</v>
      </c>
      <c r="U59" s="452" t="b">
        <f t="shared" si="3"/>
        <v>1</v>
      </c>
      <c r="V59" s="452" t="s">
        <v>833</v>
      </c>
      <c r="W59" s="452" t="s">
        <v>1292</v>
      </c>
      <c r="AB59" s="453"/>
    </row>
    <row r="60" spans="1:28" s="452" customFormat="1" ht="26.25" customHeight="1">
      <c r="A60" s="1038" t="s">
        <v>1713</v>
      </c>
      <c r="B60" s="197" t="s">
        <v>1283</v>
      </c>
      <c r="C60" s="24" t="s">
        <v>979</v>
      </c>
      <c r="D60" s="1039" t="s">
        <v>131</v>
      </c>
      <c r="E60" s="1028" t="s">
        <v>99</v>
      </c>
      <c r="F60" s="15" t="e">
        <v>#N/A</v>
      </c>
      <c r="G60" s="1029" t="s">
        <v>54</v>
      </c>
      <c r="H60" s="15">
        <v>0</v>
      </c>
      <c r="I60" s="15">
        <v>4</v>
      </c>
      <c r="J60" s="1030">
        <v>111.72</v>
      </c>
      <c r="K60" s="15">
        <v>31.583200000000001</v>
      </c>
      <c r="L60" s="1030">
        <v>143.3032</v>
      </c>
      <c r="M60" s="1031">
        <f t="shared" si="12"/>
        <v>573.21280000000002</v>
      </c>
      <c r="N60" s="1032">
        <f t="shared" si="13"/>
        <v>1.343064440705784E-4</v>
      </c>
      <c r="O60" s="1033"/>
      <c r="P60" s="1034">
        <f t="shared" si="7"/>
        <v>2</v>
      </c>
      <c r="Q60" s="451"/>
      <c r="R60" s="798" t="str">
        <f>IFERROR(IF(OR(B60="TÍTULO GRAU 1",B60="TÍTULO GRAU 2",B60="TÍTULO GRAU 3",B60="TÍTULO GRAU 4"),B60,IF(D60=0,"",IF(OR(D60="SINAPI",D60="SINAPI INSUMO",D60="ORSE INSUMO",D60="SEINFRA CE",D60="TCU",D60="SABESP",D60="EMBASA-BA INSUMO",D60="COMPOSIÇÃO ELAB."),B60,IF(MID(B60,1,5)="COMP.",VLOOKUP(B60,COMPOSIÇÕES!$K$1:$L$741741,2,FALSE),IF(MID(B60,1,13)="MÉDIA/MERCADO",VLOOKUP(B60,COMPOSIÇÕES!$K$1:$L$741741,2,FALSE)))))),0)</f>
        <v>74022/30</v>
      </c>
      <c r="S60" s="1035">
        <f>VLOOKUP(B60,'CURVA ABC'!$B$6:$M$7525,9,FALSE)</f>
        <v>143.3032</v>
      </c>
      <c r="T60" s="700" t="b">
        <f>S60=L60</f>
        <v>1</v>
      </c>
      <c r="U60" s="452" t="b">
        <f t="shared" si="3"/>
        <v>1</v>
      </c>
      <c r="V60" s="452" t="s">
        <v>1283</v>
      </c>
      <c r="W60" s="452" t="s">
        <v>99</v>
      </c>
      <c r="AB60" s="453"/>
    </row>
    <row r="61" spans="1:28" s="452" customFormat="1" ht="33.75" customHeight="1">
      <c r="A61" s="1038" t="s">
        <v>1732</v>
      </c>
      <c r="B61" s="197">
        <v>92775</v>
      </c>
      <c r="C61" s="24" t="s">
        <v>979</v>
      </c>
      <c r="D61" s="1039" t="s">
        <v>131</v>
      </c>
      <c r="E61" s="1028" t="s">
        <v>1093</v>
      </c>
      <c r="F61" s="15" t="e">
        <v>#N/A</v>
      </c>
      <c r="G61" s="1029" t="s">
        <v>55</v>
      </c>
      <c r="H61" s="15">
        <v>0</v>
      </c>
      <c r="I61" s="15">
        <v>71</v>
      </c>
      <c r="J61" s="1030">
        <v>11.13</v>
      </c>
      <c r="K61" s="15">
        <v>3.1465000000000001</v>
      </c>
      <c r="L61" s="1030">
        <v>14.2765</v>
      </c>
      <c r="M61" s="1031">
        <f t="shared" si="12"/>
        <v>1013.6315</v>
      </c>
      <c r="N61" s="1032">
        <f t="shared" si="13"/>
        <v>2.3749860848000338E-4</v>
      </c>
      <c r="O61" s="1033"/>
      <c r="P61" s="1034">
        <f t="shared" si="7"/>
        <v>1</v>
      </c>
      <c r="Q61" s="451"/>
      <c r="R61" s="798">
        <f>IFERROR(IF(OR(B61="TÍTULO GRAU 1",B61="TÍTULO GRAU 2",B61="TÍTULO GRAU 3",B61="TÍTULO GRAU 4"),B61,IF(D61=0,"",IF(OR(D61="SINAPI",D61="SINAPI INSUMO",D61="ORSE INSUMO",D61="SEINFRA CE",D61="TCU",D61="SABESP",D61="EMBASA-BA INSUMO",D61="COMPOSIÇÃO ELAB."),B61,IF(MID(B61,1,5)="COMP.",VLOOKUP(B61,COMPOSIÇÕES!$K$1:$L$741741,2,FALSE),IF(MID(B61,1,13)="MÉDIA/MERCADO",VLOOKUP(B61,COMPOSIÇÕES!$K$1:$L$741741,2,FALSE)))))),0)</f>
        <v>92775</v>
      </c>
      <c r="S61" s="1035">
        <f>VLOOKUP(B61,'CURVA ABC'!$B$6:$M$7525,9,FALSE)</f>
        <v>14.2765</v>
      </c>
      <c r="T61" s="700" t="b">
        <f t="shared" si="2"/>
        <v>1</v>
      </c>
      <c r="U61" s="452" t="b">
        <f t="shared" si="3"/>
        <v>1</v>
      </c>
      <c r="V61" s="452">
        <v>92775</v>
      </c>
      <c r="W61" s="452" t="s">
        <v>1093</v>
      </c>
      <c r="AB61" s="453"/>
    </row>
    <row r="62" spans="1:28" s="452" customFormat="1" ht="33.75" customHeight="1">
      <c r="A62" s="1038" t="s">
        <v>1733</v>
      </c>
      <c r="B62" s="197">
        <v>92776</v>
      </c>
      <c r="C62" s="24" t="s">
        <v>979</v>
      </c>
      <c r="D62" s="1039" t="s">
        <v>131</v>
      </c>
      <c r="E62" s="1028" t="s">
        <v>1094</v>
      </c>
      <c r="F62" s="15" t="e">
        <v>#N/A</v>
      </c>
      <c r="G62" s="1029" t="s">
        <v>55</v>
      </c>
      <c r="H62" s="15">
        <v>0</v>
      </c>
      <c r="I62" s="15">
        <v>138</v>
      </c>
      <c r="J62" s="1030">
        <v>9.84</v>
      </c>
      <c r="K62" s="15">
        <v>2.7818000000000001</v>
      </c>
      <c r="L62" s="1030">
        <v>12.6218</v>
      </c>
      <c r="M62" s="1031">
        <f t="shared" si="12"/>
        <v>1741.8083999999999</v>
      </c>
      <c r="N62" s="1032">
        <f t="shared" si="13"/>
        <v>4.0811386705995339E-4</v>
      </c>
      <c r="O62" s="1033"/>
      <c r="P62" s="1034">
        <f t="shared" si="7"/>
        <v>1</v>
      </c>
      <c r="Q62" s="451"/>
      <c r="R62" s="798">
        <f>IFERROR(IF(OR(B62="TÍTULO GRAU 1",B62="TÍTULO GRAU 2",B62="TÍTULO GRAU 3",B62="TÍTULO GRAU 4"),B62,IF(D62=0,"",IF(OR(D62="SINAPI",D62="SINAPI INSUMO",D62="ORSE INSUMO",D62="SEINFRA CE",D62="TCU",D62="SABESP",D62="EMBASA-BA INSUMO",D62="COMPOSIÇÃO ELAB."),B62,IF(MID(B62,1,5)="COMP.",VLOOKUP(B62,COMPOSIÇÕES!$K$1:$L$741741,2,FALSE),IF(MID(B62,1,13)="MÉDIA/MERCADO",VLOOKUP(B62,COMPOSIÇÕES!$K$1:$L$741741,2,FALSE)))))),0)</f>
        <v>92776</v>
      </c>
      <c r="S62" s="1035">
        <f>VLOOKUP(B62,'CURVA ABC'!$B$6:$M$7525,9,FALSE)</f>
        <v>12.6218</v>
      </c>
      <c r="T62" s="700" t="b">
        <f t="shared" si="2"/>
        <v>1</v>
      </c>
      <c r="U62" s="452" t="b">
        <f t="shared" si="3"/>
        <v>1</v>
      </c>
      <c r="V62" s="452">
        <v>92776</v>
      </c>
      <c r="W62" s="452" t="s">
        <v>1094</v>
      </c>
      <c r="AB62" s="453"/>
    </row>
    <row r="63" spans="1:28" s="452" customFormat="1" ht="33.75" customHeight="1">
      <c r="A63" s="1038" t="s">
        <v>1734</v>
      </c>
      <c r="B63" s="197">
        <v>92777</v>
      </c>
      <c r="C63" s="24" t="s">
        <v>979</v>
      </c>
      <c r="D63" s="1039" t="s">
        <v>131</v>
      </c>
      <c r="E63" s="1028" t="s">
        <v>1095</v>
      </c>
      <c r="F63" s="15" t="e">
        <v>#N/A</v>
      </c>
      <c r="G63" s="1029" t="s">
        <v>55</v>
      </c>
      <c r="H63" s="15">
        <v>0</v>
      </c>
      <c r="I63" s="15">
        <v>299</v>
      </c>
      <c r="J63" s="1030">
        <v>9.6199999999999992</v>
      </c>
      <c r="K63" s="15">
        <v>2.7195999999999998</v>
      </c>
      <c r="L63" s="1030">
        <v>12.339600000000001</v>
      </c>
      <c r="M63" s="1031">
        <f t="shared" si="12"/>
        <v>3689.5403999999999</v>
      </c>
      <c r="N63" s="1032">
        <f t="shared" si="13"/>
        <v>8.6447659818262863E-4</v>
      </c>
      <c r="O63" s="1033"/>
      <c r="P63" s="1034">
        <f t="shared" si="7"/>
        <v>1</v>
      </c>
      <c r="Q63" s="451"/>
      <c r="R63" s="798">
        <f>IFERROR(IF(OR(B63="TÍTULO GRAU 1",B63="TÍTULO GRAU 2",B63="TÍTULO GRAU 3",B63="TÍTULO GRAU 4"),B63,IF(D63=0,"",IF(OR(D63="SINAPI",D63="SINAPI INSUMO",D63="ORSE INSUMO",D63="SEINFRA CE",D63="TCU",D63="SABESP",D63="EMBASA-BA INSUMO",D63="COMPOSIÇÃO ELAB."),B63,IF(MID(B63,1,5)="COMP.",VLOOKUP(B63,COMPOSIÇÕES!$K$1:$L$741741,2,FALSE),IF(MID(B63,1,13)="MÉDIA/MERCADO",VLOOKUP(B63,COMPOSIÇÕES!$K$1:$L$741741,2,FALSE)))))),0)</f>
        <v>92777</v>
      </c>
      <c r="S63" s="1035">
        <f>VLOOKUP(B63,'CURVA ABC'!$B$6:$M$7525,9,FALSE)</f>
        <v>12.339600000000001</v>
      </c>
      <c r="T63" s="700" t="b">
        <f t="shared" si="2"/>
        <v>1</v>
      </c>
      <c r="U63" s="452" t="b">
        <f t="shared" si="3"/>
        <v>1</v>
      </c>
      <c r="V63" s="452">
        <v>92777</v>
      </c>
      <c r="W63" s="452" t="s">
        <v>1095</v>
      </c>
      <c r="AB63" s="453"/>
    </row>
    <row r="64" spans="1:28" s="452" customFormat="1" ht="33.75" customHeight="1">
      <c r="A64" s="1038" t="s">
        <v>1735</v>
      </c>
      <c r="B64" s="197">
        <v>92778</v>
      </c>
      <c r="C64" s="24" t="s">
        <v>979</v>
      </c>
      <c r="D64" s="1039" t="s">
        <v>131</v>
      </c>
      <c r="E64" s="1028" t="s">
        <v>1096</v>
      </c>
      <c r="F64" s="15" t="e">
        <v>#N/A</v>
      </c>
      <c r="G64" s="1029" t="s">
        <v>55</v>
      </c>
      <c r="H64" s="15">
        <v>0</v>
      </c>
      <c r="I64" s="15">
        <v>76</v>
      </c>
      <c r="J64" s="1030">
        <v>7.89</v>
      </c>
      <c r="K64" s="15">
        <v>2.2305000000000001</v>
      </c>
      <c r="L64" s="1030">
        <v>10.1205</v>
      </c>
      <c r="M64" s="1031">
        <f t="shared" si="12"/>
        <v>769.15800000000002</v>
      </c>
      <c r="N64" s="1032">
        <f t="shared" si="13"/>
        <v>1.8021732227270214E-4</v>
      </c>
      <c r="O64" s="1033"/>
      <c r="P64" s="1034">
        <f t="shared" si="7"/>
        <v>1</v>
      </c>
      <c r="Q64" s="451"/>
      <c r="R64" s="798">
        <f>IFERROR(IF(OR(B64="TÍTULO GRAU 1",B64="TÍTULO GRAU 2",B64="TÍTULO GRAU 3",B64="TÍTULO GRAU 4"),B64,IF(D64=0,"",IF(OR(D64="SINAPI",D64="SINAPI INSUMO",D64="ORSE INSUMO",D64="SEINFRA CE",D64="TCU",D64="SABESP",D64="EMBASA-BA INSUMO",D64="COMPOSIÇÃO ELAB."),B64,IF(MID(B64,1,5)="COMP.",VLOOKUP(B64,COMPOSIÇÕES!$K$1:$L$741741,2,FALSE),IF(MID(B64,1,13)="MÉDIA/MERCADO",VLOOKUP(B64,COMPOSIÇÕES!$K$1:$L$741741,2,FALSE)))))),0)</f>
        <v>92778</v>
      </c>
      <c r="S64" s="1035">
        <f>VLOOKUP(B64,'CURVA ABC'!$B$6:$M$7525,9,FALSE)</f>
        <v>10.1205</v>
      </c>
      <c r="T64" s="700" t="b">
        <f t="shared" si="2"/>
        <v>1</v>
      </c>
      <c r="U64" s="452" t="b">
        <f t="shared" si="3"/>
        <v>1</v>
      </c>
      <c r="V64" s="452">
        <v>92778</v>
      </c>
      <c r="W64" s="452" t="s">
        <v>1096</v>
      </c>
      <c r="AB64" s="453"/>
    </row>
    <row r="65" spans="1:28" s="452" customFormat="1" ht="33.75" customHeight="1">
      <c r="A65" s="1038" t="s">
        <v>1736</v>
      </c>
      <c r="B65" s="197">
        <v>92780</v>
      </c>
      <c r="C65" s="24" t="s">
        <v>979</v>
      </c>
      <c r="D65" s="1039" t="s">
        <v>131</v>
      </c>
      <c r="E65" s="1028" t="s">
        <v>1097</v>
      </c>
      <c r="F65" s="15" t="e">
        <v>#N/A</v>
      </c>
      <c r="G65" s="1029" t="s">
        <v>55</v>
      </c>
      <c r="H65" s="15">
        <v>0</v>
      </c>
      <c r="I65" s="15">
        <v>218</v>
      </c>
      <c r="J65" s="1030">
        <v>6.53</v>
      </c>
      <c r="K65" s="15">
        <v>1.8460000000000001</v>
      </c>
      <c r="L65" s="1030">
        <v>8.3759999999999994</v>
      </c>
      <c r="M65" s="1031">
        <f t="shared" si="12"/>
        <v>1825.9680000000001</v>
      </c>
      <c r="N65" s="1032">
        <f t="shared" si="13"/>
        <v>4.2783285555846962E-4</v>
      </c>
      <c r="O65" s="1033"/>
      <c r="P65" s="1034">
        <f t="shared" si="7"/>
        <v>1</v>
      </c>
      <c r="Q65" s="451"/>
      <c r="R65" s="798">
        <f>IFERROR(IF(OR(B65="TÍTULO GRAU 1",B65="TÍTULO GRAU 2",B65="TÍTULO GRAU 3",B65="TÍTULO GRAU 4"),B65,IF(D65=0,"",IF(OR(D65="SINAPI",D65="SINAPI INSUMO",D65="ORSE INSUMO",D65="SEINFRA CE",D65="TCU",D65="SABESP",D65="EMBASA-BA INSUMO",D65="COMPOSIÇÃO ELAB."),B65,IF(MID(B65,1,5)="COMP.",VLOOKUP(B65,COMPOSIÇÕES!$K$1:$L$741741,2,FALSE),IF(MID(B65,1,13)="MÉDIA/MERCADO",VLOOKUP(B65,COMPOSIÇÕES!$K$1:$L$741741,2,FALSE)))))),0)</f>
        <v>92780</v>
      </c>
      <c r="S65" s="1035">
        <f>VLOOKUP(B65,'CURVA ABC'!$B$6:$M$7525,9,FALSE)</f>
        <v>8.3759999999999994</v>
      </c>
      <c r="T65" s="700" t="b">
        <f t="shared" si="2"/>
        <v>1</v>
      </c>
      <c r="U65" s="452" t="b">
        <f t="shared" si="3"/>
        <v>1</v>
      </c>
      <c r="V65" s="452">
        <v>92780</v>
      </c>
      <c r="W65" s="452" t="s">
        <v>1097</v>
      </c>
      <c r="AB65" s="453"/>
    </row>
    <row r="66" spans="1:28" s="452" customFormat="1" ht="33.75" customHeight="1">
      <c r="A66" s="1038" t="s">
        <v>1737</v>
      </c>
      <c r="B66" s="197" t="s">
        <v>1108</v>
      </c>
      <c r="C66" s="24" t="s">
        <v>979</v>
      </c>
      <c r="D66" s="1039" t="s">
        <v>131</v>
      </c>
      <c r="E66" s="1028" t="s">
        <v>1109</v>
      </c>
      <c r="F66" s="15" t="e">
        <v>#N/A</v>
      </c>
      <c r="G66" s="1029" t="s">
        <v>57</v>
      </c>
      <c r="H66" s="15">
        <v>0</v>
      </c>
      <c r="I66" s="15">
        <v>69.05</v>
      </c>
      <c r="J66" s="1030">
        <v>77.83</v>
      </c>
      <c r="K66" s="15">
        <v>22.002500000000001</v>
      </c>
      <c r="L66" s="1030">
        <v>99.832499999999996</v>
      </c>
      <c r="M66" s="1031">
        <f t="shared" si="12"/>
        <v>6893.4341000000004</v>
      </c>
      <c r="N66" s="1032">
        <f t="shared" si="13"/>
        <v>1.6151638996998463E-3</v>
      </c>
      <c r="O66" s="1033"/>
      <c r="P66" s="1034">
        <f t="shared" si="7"/>
        <v>1</v>
      </c>
      <c r="Q66" s="451"/>
      <c r="R66" s="798" t="str">
        <f>IFERROR(IF(OR(B66="TÍTULO GRAU 1",B66="TÍTULO GRAU 2",B66="TÍTULO GRAU 3",B66="TÍTULO GRAU 4"),B66,IF(D66=0,"",IF(OR(D66="SINAPI",D66="SINAPI INSUMO",D66="ORSE INSUMO",D66="SEINFRA CE",D66="TCU",D66="SABESP",D66="EMBASA-BA INSUMO",D66="COMPOSIÇÃO ELAB."),B66,IF(MID(B66,1,5)="COMP.",VLOOKUP(B66,COMPOSIÇÕES!$K$1:$L$741741,2,FALSE),IF(MID(B66,1,13)="MÉDIA/MERCADO",VLOOKUP(B66,COMPOSIÇÕES!$K$1:$L$741741,2,FALSE)))))),0)</f>
        <v>74141/1</v>
      </c>
      <c r="S66" s="1035">
        <f>VLOOKUP(B66,'CURVA ABC'!$B$6:$M$7525,9,FALSE)</f>
        <v>99.832499999999996</v>
      </c>
      <c r="T66" s="700" t="b">
        <f>S66=L66</f>
        <v>1</v>
      </c>
      <c r="U66" s="452" t="b">
        <f t="shared" si="3"/>
        <v>1</v>
      </c>
      <c r="V66" s="452" t="s">
        <v>1108</v>
      </c>
      <c r="W66" s="452" t="s">
        <v>1109</v>
      </c>
      <c r="AB66" s="453"/>
    </row>
    <row r="67" spans="1:28" s="744" customFormat="1" ht="26.25" customHeight="1">
      <c r="A67" s="824" t="s">
        <v>12</v>
      </c>
      <c r="B67" s="738" t="s">
        <v>875</v>
      </c>
      <c r="C67" s="24" t="s">
        <v>875</v>
      </c>
      <c r="D67" s="739"/>
      <c r="E67" s="740" t="s">
        <v>879</v>
      </c>
      <c r="F67" s="741"/>
      <c r="G67" s="739"/>
      <c r="H67" s="739"/>
      <c r="I67" s="742"/>
      <c r="J67" s="766"/>
      <c r="K67" s="742"/>
      <c r="L67" s="766"/>
      <c r="M67" s="743">
        <f>SUM(M68:M74)</f>
        <v>163256.24770000001</v>
      </c>
      <c r="N67" s="852">
        <f>SUM(N68:N74)</f>
        <v>3.8251703557374415E-2</v>
      </c>
      <c r="O67" s="1015">
        <v>367388.84597382112</v>
      </c>
      <c r="P67" s="1034">
        <f t="shared" si="7"/>
        <v>20</v>
      </c>
      <c r="Q67" s="706"/>
      <c r="R67" s="798" t="str">
        <f>IFERROR(IF(OR(B67="TÍTULO GRAU 1",B67="TÍTULO GRAU 2",B67="TÍTULO GRAU 3",B67="TÍTULO GRAU 4"),B67,IF(D67=0,"",IF(OR(D67="SINAPI",D67="SINAPI INSUMO",D67="ORSE INSUMO",D67="SEINFRA CE",D67="TCU",D67="SABESP",D67="EMBASA-BA INSUMO",D67="COMPOSIÇÃO ELAB."),B67,IF(MID(B67,1,5)="COMP.",VLOOKUP(B67,COMPOSIÇÕES!$K$1:$L$741741,2,FALSE),IF(MID(B67,1,13)="MÉDIA/MERCADO",VLOOKUP(B67,COMPOSIÇÕES!$K$1:$L$741741,2,FALSE)))))),0)</f>
        <v>Título grau 1</v>
      </c>
      <c r="S67" s="1035" t="e">
        <f>VLOOKUP(B67,'CURVA ABC'!$B$6:$M$7525,9,FALSE)</f>
        <v>#N/A</v>
      </c>
      <c r="T67" s="1025" t="e">
        <f>S67-N67</f>
        <v>#N/A</v>
      </c>
      <c r="U67" s="452" t="b">
        <f t="shared" si="3"/>
        <v>1</v>
      </c>
      <c r="V67" s="452" t="s">
        <v>875</v>
      </c>
      <c r="W67" s="744" t="s">
        <v>879</v>
      </c>
      <c r="AB67" s="745"/>
    </row>
    <row r="68" spans="1:28" s="452" customFormat="1" ht="51.75" customHeight="1">
      <c r="A68" s="1038" t="s">
        <v>13</v>
      </c>
      <c r="B68" s="197">
        <v>87521</v>
      </c>
      <c r="C68" s="24" t="s">
        <v>980</v>
      </c>
      <c r="D68" s="1039" t="s">
        <v>131</v>
      </c>
      <c r="E68" s="1028" t="s">
        <v>1250</v>
      </c>
      <c r="F68" s="15" t="e">
        <v>#N/A</v>
      </c>
      <c r="G68" s="1029" t="s">
        <v>57</v>
      </c>
      <c r="H68" s="15">
        <v>0</v>
      </c>
      <c r="I68" s="15">
        <v>861.32149999999967</v>
      </c>
      <c r="J68" s="1030">
        <v>50.33</v>
      </c>
      <c r="K68" s="15">
        <v>14.228300000000001</v>
      </c>
      <c r="L68" s="1030">
        <v>64.558300000000003</v>
      </c>
      <c r="M68" s="1031">
        <f t="shared" ref="M68:M74" si="14">ROUND(I68*L68,4)</f>
        <v>55605.451800000003</v>
      </c>
      <c r="N68" s="1032">
        <f t="shared" ref="N68:N74" si="15">IFERROR(M68/$M$655,"")</f>
        <v>1.302861782255376E-2</v>
      </c>
      <c r="O68" s="1033" t="s">
        <v>1678</v>
      </c>
      <c r="P68" s="1034">
        <f t="shared" si="7"/>
        <v>1</v>
      </c>
      <c r="Q68" s="451"/>
      <c r="R68" s="798">
        <f>IFERROR(IF(OR(B68="TÍTULO GRAU 1",B68="TÍTULO GRAU 2",B68="TÍTULO GRAU 3",B68="TÍTULO GRAU 4"),B68,IF(D68=0,"",IF(OR(D68="SINAPI",D68="SINAPI INSUMO",D68="ORSE INSUMO",D68="SEINFRA CE",D68="TCU",D68="SABESP",D68="EMBASA-BA INSUMO",D68="COMPOSIÇÃO ELAB."),B68,IF(MID(B68,1,5)="COMP.",VLOOKUP(B68,COMPOSIÇÕES!$K$1:$L$741741,2,FALSE),IF(MID(B68,1,13)="MÉDIA/MERCADO",VLOOKUP(B68,COMPOSIÇÕES!$K$1:$L$741741,2,FALSE)))))),0)</f>
        <v>87521</v>
      </c>
      <c r="S68" s="1035">
        <f>VLOOKUP(B68,'CURVA ABC'!$B$6:$M$7525,9,FALSE)</f>
        <v>64.558300000000003</v>
      </c>
      <c r="T68" s="700" t="b">
        <f t="shared" si="2"/>
        <v>1</v>
      </c>
      <c r="U68" s="452" t="b">
        <f t="shared" si="3"/>
        <v>1</v>
      </c>
      <c r="V68" s="452">
        <v>87521</v>
      </c>
      <c r="W68" s="452" t="s">
        <v>1250</v>
      </c>
      <c r="AB68" s="453"/>
    </row>
    <row r="69" spans="1:28" s="452" customFormat="1" ht="32.25" customHeight="1">
      <c r="A69" s="1038" t="s">
        <v>14</v>
      </c>
      <c r="B69" s="197" t="s">
        <v>138</v>
      </c>
      <c r="C69" s="24" t="s">
        <v>981</v>
      </c>
      <c r="D69" s="1039" t="s">
        <v>837</v>
      </c>
      <c r="E69" s="1028" t="s">
        <v>1425</v>
      </c>
      <c r="F69" s="15" t="e">
        <v>#N/A</v>
      </c>
      <c r="G69" s="1029" t="s">
        <v>57</v>
      </c>
      <c r="H69" s="15">
        <v>0</v>
      </c>
      <c r="I69" s="15">
        <v>20.260000000000002</v>
      </c>
      <c r="J69" s="1030">
        <v>46.44</v>
      </c>
      <c r="K69" s="15">
        <v>13.1286</v>
      </c>
      <c r="L69" s="1030">
        <v>59.568600000000004</v>
      </c>
      <c r="M69" s="1031">
        <f t="shared" si="14"/>
        <v>1206.8598</v>
      </c>
      <c r="N69" s="1032">
        <f t="shared" si="15"/>
        <v>2.8277290428568489E-4</v>
      </c>
      <c r="O69" s="1033" t="s">
        <v>913</v>
      </c>
      <c r="P69" s="1034">
        <f t="shared" si="7"/>
        <v>1</v>
      </c>
      <c r="Q69" s="451"/>
      <c r="R69" s="798" t="str">
        <f>IFERROR(IF(OR(B69="TÍTULO GRAU 1",B69="TÍTULO GRAU 2",B69="TÍTULO GRAU 3",B69="TÍTULO GRAU 4"),B69,IF(D69=0,"",IF(OR(D69="SINAPI",D69="SINAPI INSUMO",D69="ORSE INSUMO",D69="SEINFRA CE",D69="TCU",D69="SABESP",D69="EMBASA-BA INSUMO",D69="COMPOSIÇÃO ELAB."),B69,IF(MID(B69,1,5)="COMP.",VLOOKUP(B69,COMPOSIÇÕES!$K$1:$L$741741,2,FALSE),IF(MID(B69,1,13)="MÉDIA/MERCADO",VLOOKUP(B69,COMPOSIÇÕES!$K$1:$L$741741,2,FALSE)))))),0)</f>
        <v>COMP. 13</v>
      </c>
      <c r="S69" s="1035">
        <f>VLOOKUP(B69,'CURVA ABC'!$B$6:$M$7525,9,FALSE)</f>
        <v>59.568600000000004</v>
      </c>
      <c r="T69" s="700" t="b">
        <f t="shared" si="2"/>
        <v>1</v>
      </c>
      <c r="U69" s="452" t="b">
        <f t="shared" si="3"/>
        <v>1</v>
      </c>
      <c r="V69" s="452" t="s">
        <v>138</v>
      </c>
      <c r="W69" s="452" t="s">
        <v>1425</v>
      </c>
      <c r="AB69" s="453"/>
    </row>
    <row r="70" spans="1:28" s="452" customFormat="1" ht="32.25" customHeight="1">
      <c r="A70" s="1038" t="s">
        <v>916</v>
      </c>
      <c r="B70" s="197" t="s">
        <v>139</v>
      </c>
      <c r="C70" s="24" t="s">
        <v>982</v>
      </c>
      <c r="D70" s="1039" t="s">
        <v>837</v>
      </c>
      <c r="E70" s="1028" t="s">
        <v>1426</v>
      </c>
      <c r="F70" s="15" t="e">
        <v>#N/A</v>
      </c>
      <c r="G70" s="1029" t="s">
        <v>57</v>
      </c>
      <c r="H70" s="15">
        <v>0</v>
      </c>
      <c r="I70" s="15">
        <v>1074.81</v>
      </c>
      <c r="J70" s="1030">
        <v>48.81</v>
      </c>
      <c r="K70" s="15">
        <v>13.7986</v>
      </c>
      <c r="L70" s="1030">
        <v>62.608600000000003</v>
      </c>
      <c r="M70" s="1031">
        <f t="shared" si="14"/>
        <v>67292.349400000006</v>
      </c>
      <c r="N70" s="1032">
        <f t="shared" si="15"/>
        <v>1.5766912673738132E-2</v>
      </c>
      <c r="O70" s="1033" t="s">
        <v>913</v>
      </c>
      <c r="P70" s="1034">
        <f t="shared" si="7"/>
        <v>1</v>
      </c>
      <c r="Q70" s="451"/>
      <c r="R70" s="798" t="str">
        <f>IFERROR(IF(OR(B70="TÍTULO GRAU 1",B70="TÍTULO GRAU 2",B70="TÍTULO GRAU 3",B70="TÍTULO GRAU 4"),B70,IF(D70=0,"",IF(OR(D70="SINAPI",D70="SINAPI INSUMO",D70="ORSE INSUMO",D70="SEINFRA CE",D70="TCU",D70="SABESP",D70="EMBASA-BA INSUMO",D70="COMPOSIÇÃO ELAB."),B70,IF(MID(B70,1,5)="COMP.",VLOOKUP(B70,COMPOSIÇÕES!$K$1:$L$741741,2,FALSE),IF(MID(B70,1,13)="MÉDIA/MERCADO",VLOOKUP(B70,COMPOSIÇÕES!$K$1:$L$741741,2,FALSE)))))),0)</f>
        <v>COMP. 14</v>
      </c>
      <c r="S70" s="1035">
        <f>VLOOKUP(B70,'CURVA ABC'!$B$6:$M$7525,9,FALSE)</f>
        <v>62.608600000000003</v>
      </c>
      <c r="T70" s="700" t="b">
        <f>S70=L70</f>
        <v>1</v>
      </c>
      <c r="U70" s="452" t="b">
        <f t="shared" si="3"/>
        <v>1</v>
      </c>
      <c r="V70" s="452" t="s">
        <v>139</v>
      </c>
      <c r="W70" s="452" t="s">
        <v>1426</v>
      </c>
      <c r="AB70" s="453"/>
    </row>
    <row r="71" spans="1:28" s="452" customFormat="1" ht="32.25" customHeight="1">
      <c r="A71" s="1038" t="s">
        <v>2173</v>
      </c>
      <c r="B71" s="197" t="s">
        <v>140</v>
      </c>
      <c r="C71" s="24" t="s">
        <v>982</v>
      </c>
      <c r="D71" s="1039" t="s">
        <v>837</v>
      </c>
      <c r="E71" s="1028" t="s">
        <v>1427</v>
      </c>
      <c r="F71" s="15" t="e">
        <v>#N/A</v>
      </c>
      <c r="G71" s="1029" t="s">
        <v>57</v>
      </c>
      <c r="H71" s="15">
        <v>0</v>
      </c>
      <c r="I71" s="15">
        <v>16.46</v>
      </c>
      <c r="J71" s="1030">
        <v>73.19</v>
      </c>
      <c r="K71" s="15">
        <v>20.690799999999999</v>
      </c>
      <c r="L71" s="1030">
        <v>93.880799999999994</v>
      </c>
      <c r="M71" s="1031">
        <f t="shared" si="14"/>
        <v>1545.278</v>
      </c>
      <c r="N71" s="1032">
        <f t="shared" si="15"/>
        <v>3.6206587375664897E-4</v>
      </c>
      <c r="O71" s="1033" t="s">
        <v>1679</v>
      </c>
      <c r="P71" s="1034">
        <f t="shared" si="7"/>
        <v>1</v>
      </c>
      <c r="Q71" s="451"/>
      <c r="R71" s="798" t="str">
        <f>IFERROR(IF(OR(B71="TÍTULO GRAU 1",B71="TÍTULO GRAU 2",B71="TÍTULO GRAU 3",B71="TÍTULO GRAU 4"),B71,IF(D71=0,"",IF(OR(D71="SINAPI",D71="SINAPI INSUMO",D71="ORSE INSUMO",D71="SEINFRA CE",D71="TCU",D71="SABESP",D71="EMBASA-BA INSUMO",D71="COMPOSIÇÃO ELAB."),B71,IF(MID(B71,1,5)="COMP.",VLOOKUP(B71,COMPOSIÇÕES!$K$1:$L$741741,2,FALSE),IF(MID(B71,1,13)="MÉDIA/MERCADO",VLOOKUP(B71,COMPOSIÇÕES!$K$1:$L$741741,2,FALSE)))))),0)</f>
        <v>COMP. 15</v>
      </c>
      <c r="S71" s="1035">
        <f>VLOOKUP(B71,'CURVA ABC'!$B$6:$M$7525,9,FALSE)</f>
        <v>93.880799999999994</v>
      </c>
      <c r="T71" s="700" t="b">
        <f>S71=L71</f>
        <v>1</v>
      </c>
      <c r="U71" s="452" t="b">
        <f t="shared" si="3"/>
        <v>1</v>
      </c>
      <c r="V71" s="452" t="s">
        <v>140</v>
      </c>
      <c r="W71" s="452" t="s">
        <v>1427</v>
      </c>
      <c r="AB71" s="453"/>
    </row>
    <row r="72" spans="1:28" s="452" customFormat="1" ht="32.25" customHeight="1">
      <c r="A72" s="1038" t="s">
        <v>2174</v>
      </c>
      <c r="B72" s="197" t="s">
        <v>141</v>
      </c>
      <c r="C72" s="24" t="s">
        <v>982</v>
      </c>
      <c r="D72" s="1039" t="s">
        <v>837</v>
      </c>
      <c r="E72" s="1028" t="s">
        <v>1428</v>
      </c>
      <c r="F72" s="15" t="e">
        <v>#N/A</v>
      </c>
      <c r="G72" s="1029" t="s">
        <v>57</v>
      </c>
      <c r="H72" s="15">
        <v>0</v>
      </c>
      <c r="I72" s="15">
        <v>196.34</v>
      </c>
      <c r="J72" s="1030">
        <v>60.99</v>
      </c>
      <c r="K72" s="15">
        <v>17.241900000000001</v>
      </c>
      <c r="L72" s="1030">
        <v>78.231899999999996</v>
      </c>
      <c r="M72" s="1031">
        <f t="shared" si="14"/>
        <v>15360.0512</v>
      </c>
      <c r="N72" s="1032">
        <f t="shared" si="15"/>
        <v>3.5989319453683184E-3</v>
      </c>
      <c r="O72" s="1033" t="s">
        <v>1679</v>
      </c>
      <c r="P72" s="1034">
        <f t="shared" si="7"/>
        <v>1</v>
      </c>
      <c r="Q72" s="451"/>
      <c r="R72" s="798" t="str">
        <f>IFERROR(IF(OR(B72="TÍTULO GRAU 1",B72="TÍTULO GRAU 2",B72="TÍTULO GRAU 3",B72="TÍTULO GRAU 4"),B72,IF(D72=0,"",IF(OR(D72="SINAPI",D72="SINAPI INSUMO",D72="ORSE INSUMO",D72="SEINFRA CE",D72="TCU",D72="SABESP",D72="EMBASA-BA INSUMO",D72="COMPOSIÇÃO ELAB."),B72,IF(MID(B72,1,5)="COMP.",VLOOKUP(B72,COMPOSIÇÕES!$K$1:$L$741741,2,FALSE),IF(MID(B72,1,13)="MÉDIA/MERCADO",VLOOKUP(B72,COMPOSIÇÕES!$K$1:$L$741741,2,FALSE)))))),0)</f>
        <v>COMP. 16</v>
      </c>
      <c r="S72" s="1035">
        <f>VLOOKUP(B72,'CURVA ABC'!$B$6:$M$7525,9,FALSE)</f>
        <v>78.231899999999996</v>
      </c>
      <c r="T72" s="700" t="b">
        <f t="shared" si="2"/>
        <v>1</v>
      </c>
      <c r="U72" s="452" t="b">
        <f t="shared" si="3"/>
        <v>1</v>
      </c>
      <c r="V72" s="452" t="s">
        <v>141</v>
      </c>
      <c r="W72" s="452" t="s">
        <v>1428</v>
      </c>
      <c r="AB72" s="453"/>
    </row>
    <row r="73" spans="1:28" s="452" customFormat="1" ht="51.75" customHeight="1">
      <c r="A73" s="1038" t="s">
        <v>2175</v>
      </c>
      <c r="B73" s="456">
        <v>93201</v>
      </c>
      <c r="C73" s="24" t="s">
        <v>983</v>
      </c>
      <c r="D73" s="1039" t="s">
        <v>131</v>
      </c>
      <c r="E73" s="1028" t="s">
        <v>969</v>
      </c>
      <c r="F73" s="15" t="e">
        <v>#N/A</v>
      </c>
      <c r="G73" s="1029" t="s">
        <v>53</v>
      </c>
      <c r="H73" s="15">
        <v>0</v>
      </c>
      <c r="I73" s="15">
        <v>333.00999999999982</v>
      </c>
      <c r="J73" s="1030">
        <v>4.21</v>
      </c>
      <c r="K73" s="15">
        <v>1.1901999999999999</v>
      </c>
      <c r="L73" s="1030">
        <v>5.4001999999999999</v>
      </c>
      <c r="M73" s="1031">
        <f t="shared" si="14"/>
        <v>1798.3206</v>
      </c>
      <c r="N73" s="1032">
        <f t="shared" si="15"/>
        <v>4.2135494023313682E-4</v>
      </c>
      <c r="O73" s="1033" t="s">
        <v>1674</v>
      </c>
      <c r="P73" s="1034">
        <f t="shared" si="7"/>
        <v>1</v>
      </c>
      <c r="Q73" s="451"/>
      <c r="R73" s="798">
        <f>IFERROR(IF(OR(B73="TÍTULO GRAU 1",B73="TÍTULO GRAU 2",B73="TÍTULO GRAU 3",B73="TÍTULO GRAU 4"),B73,IF(D73=0,"",IF(OR(D73="SINAPI",D73="SINAPI INSUMO",D73="ORSE INSUMO",D73="SEINFRA CE",D73="TCU",D73="SABESP",D73="EMBASA-BA INSUMO",D73="COMPOSIÇÃO ELAB."),B73,IF(MID(B73,1,5)="COMP.",VLOOKUP(B73,COMPOSIÇÕES!$K$1:$L$741741,2,FALSE),IF(MID(B73,1,13)="MÉDIA/MERCADO",VLOOKUP(B73,COMPOSIÇÕES!$K$1:$L$741741,2,FALSE)))))),0)</f>
        <v>93201</v>
      </c>
      <c r="S73" s="1035">
        <f>VLOOKUP(B73,'CURVA ABC'!$B$6:$M$7525,9,FALSE)</f>
        <v>5.4001999999999999</v>
      </c>
      <c r="T73" s="700" t="b">
        <f t="shared" si="2"/>
        <v>1</v>
      </c>
      <c r="U73" s="452" t="b">
        <f t="shared" ref="U73:U136" si="16">W73=E73</f>
        <v>1</v>
      </c>
      <c r="V73" s="452">
        <v>93201</v>
      </c>
      <c r="W73" s="452" t="s">
        <v>969</v>
      </c>
      <c r="AB73" s="453"/>
    </row>
    <row r="74" spans="1:28" s="452" customFormat="1" ht="51.75" customHeight="1">
      <c r="A74" s="1038" t="s">
        <v>2176</v>
      </c>
      <c r="B74" s="197">
        <v>79627</v>
      </c>
      <c r="C74" s="24" t="s">
        <v>984</v>
      </c>
      <c r="D74" s="1039" t="s">
        <v>131</v>
      </c>
      <c r="E74" s="1028" t="s">
        <v>299</v>
      </c>
      <c r="F74" s="15" t="e">
        <v>#N/A</v>
      </c>
      <c r="G74" s="1029" t="s">
        <v>57</v>
      </c>
      <c r="H74" s="15">
        <v>0</v>
      </c>
      <c r="I74" s="15">
        <v>37.161000000000001</v>
      </c>
      <c r="J74" s="1030">
        <v>428.98</v>
      </c>
      <c r="K74" s="15">
        <v>121.2726</v>
      </c>
      <c r="L74" s="1030">
        <v>550.25260000000003</v>
      </c>
      <c r="M74" s="1031">
        <f t="shared" si="14"/>
        <v>20447.936900000001</v>
      </c>
      <c r="N74" s="1032">
        <f t="shared" si="15"/>
        <v>4.7910473974387283E-3</v>
      </c>
      <c r="O74" s="1033" t="s">
        <v>1648</v>
      </c>
      <c r="P74" s="1034">
        <f t="shared" si="7"/>
        <v>1</v>
      </c>
      <c r="Q74" s="451"/>
      <c r="R74" s="798">
        <f>IFERROR(IF(OR(B74="TÍTULO GRAU 1",B74="TÍTULO GRAU 2",B74="TÍTULO GRAU 3",B74="TÍTULO GRAU 4"),B74,IF(D74=0,"",IF(OR(D74="SINAPI",D74="SINAPI INSUMO",D74="ORSE INSUMO",D74="SEINFRA CE",D74="TCU",D74="SABESP",D74="EMBASA-BA INSUMO",D74="COMPOSIÇÃO ELAB."),B74,IF(MID(B74,1,5)="COMP.",VLOOKUP(B74,COMPOSIÇÕES!$K$1:$L$741741,2,FALSE),IF(MID(B74,1,13)="MÉDIA/MERCADO",VLOOKUP(B74,COMPOSIÇÕES!$K$1:$L$741741,2,FALSE)))))),0)</f>
        <v>79627</v>
      </c>
      <c r="S74" s="1035">
        <f>VLOOKUP(B74,'CURVA ABC'!$B$6:$M$7525,9,FALSE)</f>
        <v>550.25260000000003</v>
      </c>
      <c r="T74" s="700" t="b">
        <f t="shared" si="2"/>
        <v>1</v>
      </c>
      <c r="U74" s="452" t="b">
        <f t="shared" si="16"/>
        <v>1</v>
      </c>
      <c r="V74" s="452">
        <v>79627</v>
      </c>
      <c r="W74" s="452" t="s">
        <v>299</v>
      </c>
      <c r="AB74" s="453"/>
    </row>
    <row r="75" spans="1:28" s="744" customFormat="1" ht="26.25" customHeight="1">
      <c r="A75" s="824" t="s">
        <v>15</v>
      </c>
      <c r="B75" s="738" t="s">
        <v>875</v>
      </c>
      <c r="C75" s="24" t="s">
        <v>875</v>
      </c>
      <c r="D75" s="739"/>
      <c r="E75" s="740" t="s">
        <v>1302</v>
      </c>
      <c r="F75" s="741"/>
      <c r="G75" s="739"/>
      <c r="H75" s="739"/>
      <c r="I75" s="742"/>
      <c r="J75" s="766"/>
      <c r="K75" s="742"/>
      <c r="L75" s="766"/>
      <c r="M75" s="743">
        <f>SUM(M76:M80)</f>
        <v>151606.74939999997</v>
      </c>
      <c r="N75" s="852">
        <f>SUM(N76:N80)</f>
        <v>3.5522171537364991E-2</v>
      </c>
      <c r="O75" s="1015">
        <v>176621.8758791424</v>
      </c>
      <c r="P75" s="1034">
        <f t="shared" si="7"/>
        <v>20</v>
      </c>
      <c r="Q75" s="706"/>
      <c r="R75" s="798" t="str">
        <f>IFERROR(IF(OR(B75="TÍTULO GRAU 1",B75="TÍTULO GRAU 2",B75="TÍTULO GRAU 3",B75="TÍTULO GRAU 4"),B75,IF(D75=0,"",IF(OR(D75="SINAPI",D75="SINAPI INSUMO",D75="ORSE INSUMO",D75="SEINFRA CE",D75="TCU",D75="SABESP",D75="EMBASA-BA INSUMO",D75="COMPOSIÇÃO ELAB."),B75,IF(MID(B75,1,5)="COMP.",VLOOKUP(B75,COMPOSIÇÕES!$K$1:$L$741741,2,FALSE),IF(MID(B75,1,13)="MÉDIA/MERCADO",VLOOKUP(B75,COMPOSIÇÕES!$K$1:$L$741741,2,FALSE)))))),0)</f>
        <v>Título grau 1</v>
      </c>
      <c r="S75" s="1035" t="e">
        <f>VLOOKUP(B75,'CURVA ABC'!$B$6:$M$7525,9,FALSE)</f>
        <v>#N/A</v>
      </c>
      <c r="T75" s="1025" t="e">
        <f>S75-N75</f>
        <v>#N/A</v>
      </c>
      <c r="U75" s="452" t="b">
        <f t="shared" si="16"/>
        <v>1</v>
      </c>
      <c r="V75" s="452" t="s">
        <v>875</v>
      </c>
      <c r="W75" s="744" t="s">
        <v>1302</v>
      </c>
      <c r="AB75" s="745"/>
    </row>
    <row r="76" spans="1:28" s="452" customFormat="1" ht="47.25" customHeight="1">
      <c r="A76" s="1038" t="s">
        <v>16</v>
      </c>
      <c r="B76" s="197">
        <v>87905</v>
      </c>
      <c r="C76" s="24" t="s">
        <v>980</v>
      </c>
      <c r="D76" s="1039" t="s">
        <v>131</v>
      </c>
      <c r="E76" s="1028" t="s">
        <v>1265</v>
      </c>
      <c r="F76" s="15" t="e">
        <v>#N/A</v>
      </c>
      <c r="G76" s="1029" t="s">
        <v>57</v>
      </c>
      <c r="H76" s="15">
        <v>0</v>
      </c>
      <c r="I76" s="15">
        <v>1778.1119999999999</v>
      </c>
      <c r="J76" s="1030">
        <v>5.39</v>
      </c>
      <c r="K76" s="15">
        <v>1.5238</v>
      </c>
      <c r="L76" s="1030">
        <v>6.9138000000000002</v>
      </c>
      <c r="M76" s="1031">
        <f>ROUND(I76*L76,4)</f>
        <v>12293.510700000001</v>
      </c>
      <c r="N76" s="1032">
        <f>IFERROR(M76/$M$655,"")</f>
        <v>2.8804271419978888E-3</v>
      </c>
      <c r="O76" s="1033" t="s">
        <v>1674</v>
      </c>
      <c r="P76" s="1034">
        <f t="shared" si="7"/>
        <v>2</v>
      </c>
      <c r="Q76" s="451"/>
      <c r="R76" s="798">
        <f>IFERROR(IF(OR(B76="TÍTULO GRAU 1",B76="TÍTULO GRAU 2",B76="TÍTULO GRAU 3",B76="TÍTULO GRAU 4"),B76,IF(D76=0,"",IF(OR(D76="SINAPI",D76="SINAPI INSUMO",D76="ORSE INSUMO",D76="SEINFRA CE",D76="TCU",D76="SABESP",D76="EMBASA-BA INSUMO",D76="COMPOSIÇÃO ELAB."),B76,IF(MID(B76,1,5)="COMP.",VLOOKUP(B76,COMPOSIÇÕES!$K$1:$L$741741,2,FALSE),IF(MID(B76,1,13)="MÉDIA/MERCADO",VLOOKUP(B76,COMPOSIÇÕES!$K$1:$L$741741,2,FALSE)))))),0)</f>
        <v>87905</v>
      </c>
      <c r="S76" s="1035">
        <f>VLOOKUP(B76,'CURVA ABC'!$B$6:$M$7525,9,FALSE)</f>
        <v>6.9138000000000002</v>
      </c>
      <c r="T76" s="700" t="b">
        <f>S76=L76</f>
        <v>1</v>
      </c>
      <c r="U76" s="452" t="b">
        <f t="shared" si="16"/>
        <v>1</v>
      </c>
      <c r="V76" s="452">
        <v>87905</v>
      </c>
      <c r="W76" s="1040" t="s">
        <v>1265</v>
      </c>
      <c r="AB76" s="453"/>
    </row>
    <row r="77" spans="1:28" s="452" customFormat="1" ht="57.75" customHeight="1">
      <c r="A77" s="1038" t="s">
        <v>661</v>
      </c>
      <c r="B77" s="197">
        <v>87527</v>
      </c>
      <c r="C77" s="24" t="s">
        <v>980</v>
      </c>
      <c r="D77" s="1039" t="s">
        <v>131</v>
      </c>
      <c r="E77" s="1028" t="s">
        <v>1266</v>
      </c>
      <c r="F77" s="15" t="e">
        <v>#N/A</v>
      </c>
      <c r="G77" s="1029" t="s">
        <v>57</v>
      </c>
      <c r="H77" s="15">
        <v>0</v>
      </c>
      <c r="I77" s="15">
        <v>907.19799999999987</v>
      </c>
      <c r="J77" s="1030">
        <v>28.43</v>
      </c>
      <c r="K77" s="15">
        <v>8.0372000000000003</v>
      </c>
      <c r="L77" s="1030">
        <v>36.467199999999998</v>
      </c>
      <c r="M77" s="1031">
        <f>ROUND(I77*L77,4)</f>
        <v>33082.9709</v>
      </c>
      <c r="N77" s="1032">
        <f>IFERROR(M77/$M$655,"")</f>
        <v>7.7514950483824211E-3</v>
      </c>
      <c r="O77" s="1033" t="s">
        <v>1675</v>
      </c>
      <c r="P77" s="1034">
        <f t="shared" si="7"/>
        <v>1</v>
      </c>
      <c r="Q77" s="451"/>
      <c r="R77" s="798">
        <f>IFERROR(IF(OR(B77="TÍTULO GRAU 1",B77="TÍTULO GRAU 2",B77="TÍTULO GRAU 3",B77="TÍTULO GRAU 4"),B77,IF(D77=0,"",IF(OR(D77="SINAPI",D77="SINAPI INSUMO",D77="ORSE INSUMO",D77="SEINFRA CE",D77="TCU",D77="SABESP",D77="EMBASA-BA INSUMO",D77="COMPOSIÇÃO ELAB."),B77,IF(MID(B77,1,5)="COMP.",VLOOKUP(B77,COMPOSIÇÕES!$K$1:$L$741741,2,FALSE),IF(MID(B77,1,13)="MÉDIA/MERCADO",VLOOKUP(B77,COMPOSIÇÕES!$K$1:$L$741741,2,FALSE)))))),0)</f>
        <v>87527</v>
      </c>
      <c r="S77" s="1035">
        <f>VLOOKUP(B77,'CURVA ABC'!$B$6:$M$7525,9,FALSE)</f>
        <v>36.467199999999998</v>
      </c>
      <c r="T77" s="700" t="b">
        <f t="shared" si="2"/>
        <v>1</v>
      </c>
      <c r="U77" s="452" t="b">
        <f t="shared" si="16"/>
        <v>1</v>
      </c>
      <c r="V77" s="452">
        <v>87527</v>
      </c>
      <c r="W77" s="1040" t="s">
        <v>1266</v>
      </c>
      <c r="AB77" s="453"/>
    </row>
    <row r="78" spans="1:28" s="452" customFormat="1" ht="54" customHeight="1">
      <c r="A78" s="1038" t="s">
        <v>662</v>
      </c>
      <c r="B78" s="197">
        <v>87792</v>
      </c>
      <c r="C78" s="24" t="s">
        <v>981</v>
      </c>
      <c r="D78" s="1039" t="s">
        <v>131</v>
      </c>
      <c r="E78" s="1028" t="s">
        <v>1267</v>
      </c>
      <c r="F78" s="15" t="e">
        <v>#N/A</v>
      </c>
      <c r="G78" s="1029" t="s">
        <v>57</v>
      </c>
      <c r="H78" s="15">
        <v>0</v>
      </c>
      <c r="I78" s="15">
        <v>870.9140000000001</v>
      </c>
      <c r="J78" s="1030">
        <v>25.99</v>
      </c>
      <c r="K78" s="15">
        <v>7.3474000000000004</v>
      </c>
      <c r="L78" s="1030">
        <v>33.337400000000002</v>
      </c>
      <c r="M78" s="1031">
        <f>ROUND(I78*L78,4)</f>
        <v>29034.008399999999</v>
      </c>
      <c r="N78" s="1032">
        <f>IFERROR(M78/$M$655,"")</f>
        <v>6.8028041685728293E-3</v>
      </c>
      <c r="O78" s="1033" t="s">
        <v>1676</v>
      </c>
      <c r="P78" s="1034">
        <f t="shared" si="7"/>
        <v>2</v>
      </c>
      <c r="Q78" s="451"/>
      <c r="R78" s="798">
        <f>IFERROR(IF(OR(B78="TÍTULO GRAU 1",B78="TÍTULO GRAU 2",B78="TÍTULO GRAU 3",B78="TÍTULO GRAU 4"),B78,IF(D78=0,"",IF(OR(D78="SINAPI",D78="SINAPI INSUMO",D78="ORSE INSUMO",D78="SEINFRA CE",D78="TCU",D78="SABESP",D78="EMBASA-BA INSUMO",D78="COMPOSIÇÃO ELAB."),B78,IF(MID(B78,1,5)="COMP.",VLOOKUP(B78,COMPOSIÇÕES!$K$1:$L$741741,2,FALSE),IF(MID(B78,1,13)="MÉDIA/MERCADO",VLOOKUP(B78,COMPOSIÇÕES!$K$1:$L$741741,2,FALSE)))))),0)</f>
        <v>87792</v>
      </c>
      <c r="S78" s="1035">
        <f>VLOOKUP(B78,'CURVA ABC'!$B$6:$M$7525,9,FALSE)</f>
        <v>33.337400000000002</v>
      </c>
      <c r="T78" s="700" t="b">
        <f t="shared" si="2"/>
        <v>1</v>
      </c>
      <c r="U78" s="452" t="b">
        <f t="shared" si="16"/>
        <v>1</v>
      </c>
      <c r="V78" s="452">
        <v>87792</v>
      </c>
      <c r="W78" s="1040" t="s">
        <v>1267</v>
      </c>
      <c r="AB78" s="453"/>
    </row>
    <row r="79" spans="1:28" s="452" customFormat="1" ht="54" customHeight="1">
      <c r="A79" s="1038" t="s">
        <v>2177</v>
      </c>
      <c r="B79" s="197" t="s">
        <v>142</v>
      </c>
      <c r="C79" s="24" t="s">
        <v>982</v>
      </c>
      <c r="D79" s="1039" t="s">
        <v>837</v>
      </c>
      <c r="E79" s="1028" t="s">
        <v>1303</v>
      </c>
      <c r="F79" s="15" t="e">
        <v>#N/A</v>
      </c>
      <c r="G79" s="1029" t="s">
        <v>57</v>
      </c>
      <c r="H79" s="15">
        <v>0</v>
      </c>
      <c r="I79" s="15">
        <v>651.10859999999991</v>
      </c>
      <c r="J79" s="1030">
        <v>85.28</v>
      </c>
      <c r="K79" s="15">
        <v>24.108699999999999</v>
      </c>
      <c r="L79" s="1030">
        <v>109.3887</v>
      </c>
      <c r="M79" s="1031">
        <f>ROUND(I79*L79,4)</f>
        <v>71223.923299999995</v>
      </c>
      <c r="N79" s="1032">
        <f>IFERROR(M79/$M$655,"")</f>
        <v>1.6688098854698664E-2</v>
      </c>
      <c r="O79" s="1033" t="s">
        <v>1673</v>
      </c>
      <c r="P79" s="1034">
        <f t="shared" si="7"/>
        <v>1</v>
      </c>
      <c r="Q79" s="451"/>
      <c r="R79" s="798" t="str">
        <f>IFERROR(IF(OR(B79="TÍTULO GRAU 1",B79="TÍTULO GRAU 2",B79="TÍTULO GRAU 3",B79="TÍTULO GRAU 4"),B79,IF(D79=0,"",IF(OR(D79="SINAPI",D79="SINAPI INSUMO",D79="ORSE INSUMO",D79="SEINFRA CE",D79="TCU",D79="SABESP",D79="EMBASA-BA INSUMO",D79="COMPOSIÇÃO ELAB."),B79,IF(MID(B79,1,5)="COMP.",VLOOKUP(B79,COMPOSIÇÕES!$K$1:$L$741741,2,FALSE),IF(MID(B79,1,13)="MÉDIA/MERCADO",VLOOKUP(B79,COMPOSIÇÕES!$K$1:$L$741741,2,FALSE)))))),0)</f>
        <v>COMP. 17</v>
      </c>
      <c r="S79" s="1035">
        <f>VLOOKUP(B79,'CURVA ABC'!$B$6:$M$7525,9,FALSE)</f>
        <v>109.3887</v>
      </c>
      <c r="T79" s="700" t="b">
        <f t="shared" si="2"/>
        <v>1</v>
      </c>
      <c r="U79" s="452" t="b">
        <f t="shared" si="16"/>
        <v>1</v>
      </c>
      <c r="V79" s="452" t="s">
        <v>142</v>
      </c>
      <c r="W79" s="452" t="s">
        <v>1303</v>
      </c>
      <c r="AB79" s="453"/>
    </row>
    <row r="80" spans="1:28" s="452" customFormat="1" ht="34.5" customHeight="1">
      <c r="A80" s="1038" t="s">
        <v>2178</v>
      </c>
      <c r="B80" s="197" t="s">
        <v>143</v>
      </c>
      <c r="C80" s="24" t="s">
        <v>983</v>
      </c>
      <c r="D80" s="1039" t="s">
        <v>837</v>
      </c>
      <c r="E80" s="1028" t="s">
        <v>1304</v>
      </c>
      <c r="F80" s="15" t="e">
        <v>#N/A</v>
      </c>
      <c r="G80" s="1029" t="s">
        <v>57</v>
      </c>
      <c r="H80" s="15">
        <v>0</v>
      </c>
      <c r="I80" s="15">
        <v>55.468999999999994</v>
      </c>
      <c r="J80" s="1030">
        <v>83.94</v>
      </c>
      <c r="K80" s="15">
        <v>23.729800000000001</v>
      </c>
      <c r="L80" s="1030">
        <v>107.6698</v>
      </c>
      <c r="M80" s="1031">
        <f>ROUND(I80*L80,4)</f>
        <v>5972.3361000000004</v>
      </c>
      <c r="N80" s="1032">
        <f>IFERROR(M80/$M$655,"")</f>
        <v>1.3993463237131942E-3</v>
      </c>
      <c r="O80" s="1033" t="s">
        <v>1677</v>
      </c>
      <c r="P80" s="1034">
        <f t="shared" si="7"/>
        <v>1</v>
      </c>
      <c r="Q80" s="451"/>
      <c r="R80" s="798" t="str">
        <f>IFERROR(IF(OR(B80="TÍTULO GRAU 1",B80="TÍTULO GRAU 2",B80="TÍTULO GRAU 3",B80="TÍTULO GRAU 4"),B80,IF(D80=0,"",IF(OR(D80="SINAPI",D80="SINAPI INSUMO",D80="ORSE INSUMO",D80="SEINFRA CE",D80="TCU",D80="SABESP",D80="EMBASA-BA INSUMO",D80="COMPOSIÇÃO ELAB."),B80,IF(MID(B80,1,5)="COMP.",VLOOKUP(B80,COMPOSIÇÕES!$K$1:$L$741741,2,FALSE),IF(MID(B80,1,13)="MÉDIA/MERCADO",VLOOKUP(B80,COMPOSIÇÕES!$K$1:$L$741741,2,FALSE)))))),0)</f>
        <v>COMP. 18</v>
      </c>
      <c r="S80" s="1035">
        <f>VLOOKUP(B80,'CURVA ABC'!$B$6:$M$7525,9,FALSE)</f>
        <v>107.6698</v>
      </c>
      <c r="T80" s="700" t="b">
        <f t="shared" si="2"/>
        <v>1</v>
      </c>
      <c r="U80" s="452" t="b">
        <f t="shared" si="16"/>
        <v>1</v>
      </c>
      <c r="V80" s="452" t="s">
        <v>143</v>
      </c>
      <c r="W80" s="452" t="s">
        <v>1304</v>
      </c>
      <c r="AB80" s="453"/>
    </row>
    <row r="81" spans="1:28" s="744" customFormat="1" ht="26.25" customHeight="1">
      <c r="A81" s="824" t="s">
        <v>105</v>
      </c>
      <c r="B81" s="738" t="s">
        <v>875</v>
      </c>
      <c r="C81" s="24" t="s">
        <v>875</v>
      </c>
      <c r="D81" s="739"/>
      <c r="E81" s="740" t="s">
        <v>1305</v>
      </c>
      <c r="F81" s="741"/>
      <c r="G81" s="739"/>
      <c r="H81" s="739"/>
      <c r="I81" s="742"/>
      <c r="J81" s="766"/>
      <c r="K81" s="742"/>
      <c r="L81" s="766"/>
      <c r="M81" s="743">
        <f>SUM(M82:M85)</f>
        <v>221293.21520000001</v>
      </c>
      <c r="N81" s="852">
        <f>SUM(N82:N85)</f>
        <v>5.1850036898089633E-2</v>
      </c>
      <c r="O81" s="1015">
        <v>83105.780450555991</v>
      </c>
      <c r="P81" s="1034">
        <f t="shared" si="7"/>
        <v>20</v>
      </c>
      <c r="Q81" s="706"/>
      <c r="R81" s="798" t="str">
        <f>IFERROR(IF(OR(B81="TÍTULO GRAU 1",B81="TÍTULO GRAU 2",B81="TÍTULO GRAU 3",B81="TÍTULO GRAU 4"),B81,IF(D81=0,"",IF(OR(D81="SINAPI",D81="SINAPI INSUMO",D81="ORSE INSUMO",D81="SEINFRA CE",D81="TCU",D81="SABESP",D81="EMBASA-BA INSUMO",D81="COMPOSIÇÃO ELAB."),B81,IF(MID(B81,1,5)="COMP.",VLOOKUP(B81,COMPOSIÇÕES!$K$1:$L$741741,2,FALSE),IF(MID(B81,1,13)="MÉDIA/MERCADO",VLOOKUP(B81,COMPOSIÇÕES!$K$1:$L$741741,2,FALSE)))))),0)</f>
        <v>Título grau 1</v>
      </c>
      <c r="S81" s="1035" t="e">
        <f>VLOOKUP(B81,'CURVA ABC'!$B$6:$M$7525,9,FALSE)</f>
        <v>#N/A</v>
      </c>
      <c r="T81" s="1025" t="e">
        <f>S81-N81</f>
        <v>#N/A</v>
      </c>
      <c r="U81" s="452" t="b">
        <f t="shared" si="16"/>
        <v>1</v>
      </c>
      <c r="V81" s="452" t="s">
        <v>875</v>
      </c>
      <c r="W81" s="744" t="s">
        <v>1305</v>
      </c>
      <c r="AB81" s="745"/>
    </row>
    <row r="82" spans="1:28" s="452" customFormat="1" ht="34.5" customHeight="1">
      <c r="A82" s="1038" t="s">
        <v>729</v>
      </c>
      <c r="B82" s="197">
        <v>88485</v>
      </c>
      <c r="C82" s="24" t="s">
        <v>980</v>
      </c>
      <c r="D82" s="1039" t="s">
        <v>131</v>
      </c>
      <c r="E82" s="1028" t="s">
        <v>759</v>
      </c>
      <c r="F82" s="15" t="e">
        <v>#N/A</v>
      </c>
      <c r="G82" s="1029" t="s">
        <v>57</v>
      </c>
      <c r="H82" s="15">
        <v>0</v>
      </c>
      <c r="I82" s="15">
        <v>1426.4169999999999</v>
      </c>
      <c r="J82" s="1030">
        <v>1.67</v>
      </c>
      <c r="K82" s="15">
        <v>0.47210000000000002</v>
      </c>
      <c r="L82" s="1030">
        <v>2.1421000000000001</v>
      </c>
      <c r="M82" s="1031">
        <f>ROUND(I82*L82,4)</f>
        <v>3055.5279</v>
      </c>
      <c r="N82" s="1032">
        <f>IFERROR(M82/$M$655,"")</f>
        <v>7.1592449960545526E-4</v>
      </c>
      <c r="O82" s="1033" t="s">
        <v>1672</v>
      </c>
      <c r="P82" s="1034">
        <f t="shared" si="7"/>
        <v>1</v>
      </c>
      <c r="Q82" s="451"/>
      <c r="R82" s="798">
        <f>IFERROR(IF(OR(B82="TÍTULO GRAU 1",B82="TÍTULO GRAU 2",B82="TÍTULO GRAU 3",B82="TÍTULO GRAU 4"),B82,IF(D82=0,"",IF(OR(D82="SINAPI",D82="SINAPI INSUMO",D82="ORSE INSUMO",D82="SEINFRA CE",D82="TCU",D82="SABESP",D82="EMBASA-BA INSUMO",D82="COMPOSIÇÃO ELAB."),B82,IF(MID(B82,1,5)="COMP.",VLOOKUP(B82,COMPOSIÇÕES!$K$1:$L$741741,2,FALSE),IF(MID(B82,1,13)="MÉDIA/MERCADO",VLOOKUP(B82,COMPOSIÇÕES!$K$1:$L$741741,2,FALSE)))))),0)</f>
        <v>88485</v>
      </c>
      <c r="S82" s="1035">
        <f>VLOOKUP(B82,'CURVA ABC'!$B$6:$M$7525,9,FALSE)</f>
        <v>2.1421000000000001</v>
      </c>
      <c r="T82" s="700" t="b">
        <f>S82=L82</f>
        <v>1</v>
      </c>
      <c r="U82" s="452" t="b">
        <f t="shared" si="16"/>
        <v>1</v>
      </c>
      <c r="V82" s="452">
        <v>88485</v>
      </c>
      <c r="W82" s="1040" t="s">
        <v>759</v>
      </c>
      <c r="AB82" s="453"/>
    </row>
    <row r="83" spans="1:28" s="452" customFormat="1" ht="34.5" customHeight="1">
      <c r="A83" s="1038" t="s">
        <v>730</v>
      </c>
      <c r="B83" s="197">
        <v>88497</v>
      </c>
      <c r="C83" s="24" t="s">
        <v>980</v>
      </c>
      <c r="D83" s="1039" t="s">
        <v>131</v>
      </c>
      <c r="E83" s="1028" t="s">
        <v>1257</v>
      </c>
      <c r="F83" s="15" t="e">
        <v>#N/A</v>
      </c>
      <c r="G83" s="1029" t="s">
        <v>57</v>
      </c>
      <c r="H83" s="15">
        <v>0</v>
      </c>
      <c r="I83" s="15">
        <v>4735.8794999999973</v>
      </c>
      <c r="J83" s="1030">
        <v>8.6</v>
      </c>
      <c r="K83" s="15">
        <v>2.4312</v>
      </c>
      <c r="L83" s="1030">
        <v>11.0312</v>
      </c>
      <c r="M83" s="1031">
        <f>ROUND(I83*L83,4)</f>
        <v>52242.433900000004</v>
      </c>
      <c r="N83" s="1032">
        <f>IFERROR(M83/$M$655,"")</f>
        <v>1.2240646975610524E-2</v>
      </c>
      <c r="O83" s="1033" t="s">
        <v>1671</v>
      </c>
      <c r="P83" s="1034">
        <f t="shared" si="7"/>
        <v>1</v>
      </c>
      <c r="Q83" s="451"/>
      <c r="R83" s="798">
        <f>IFERROR(IF(OR(B83="TÍTULO GRAU 1",B83="TÍTULO GRAU 2",B83="TÍTULO GRAU 3",B83="TÍTULO GRAU 4"),B83,IF(D83=0,"",IF(OR(D83="SINAPI",D83="SINAPI INSUMO",D83="ORSE INSUMO",D83="SEINFRA CE",D83="TCU",D83="SABESP",D83="EMBASA-BA INSUMO",D83="COMPOSIÇÃO ELAB."),B83,IF(MID(B83,1,5)="COMP.",VLOOKUP(B83,COMPOSIÇÕES!$K$1:$L$741741,2,FALSE),IF(MID(B83,1,13)="MÉDIA/MERCADO",VLOOKUP(B83,COMPOSIÇÕES!$K$1:$L$741741,2,FALSE)))))),0)</f>
        <v>88497</v>
      </c>
      <c r="S83" s="1035">
        <f>VLOOKUP(B83,'CURVA ABC'!$B$6:$M$7525,9,FALSE)</f>
        <v>11.0312</v>
      </c>
      <c r="T83" s="700" t="b">
        <f>S83=L83</f>
        <v>1</v>
      </c>
      <c r="U83" s="452" t="b">
        <f t="shared" si="16"/>
        <v>1</v>
      </c>
      <c r="V83" s="452">
        <v>88497</v>
      </c>
      <c r="W83" s="1040" t="s">
        <v>1257</v>
      </c>
      <c r="AB83" s="453"/>
    </row>
    <row r="84" spans="1:28" s="452" customFormat="1" ht="34.5" customHeight="1">
      <c r="A84" s="1038" t="s">
        <v>731</v>
      </c>
      <c r="B84" s="197">
        <v>79460</v>
      </c>
      <c r="C84" s="24" t="s">
        <v>981</v>
      </c>
      <c r="D84" s="1039" t="s">
        <v>131</v>
      </c>
      <c r="E84" s="1028" t="s">
        <v>51</v>
      </c>
      <c r="F84" s="15" t="e">
        <v>#N/A</v>
      </c>
      <c r="G84" s="1029" t="s">
        <v>57</v>
      </c>
      <c r="H84" s="15">
        <v>0</v>
      </c>
      <c r="I84" s="15">
        <v>3364.9314999999983</v>
      </c>
      <c r="J84" s="1030">
        <v>34.47</v>
      </c>
      <c r="K84" s="15">
        <v>9.7446999999999999</v>
      </c>
      <c r="L84" s="1030">
        <v>44.214700000000001</v>
      </c>
      <c r="M84" s="1031">
        <f>ROUND(I84*L84,4)</f>
        <v>148779.4368</v>
      </c>
      <c r="N84" s="1032">
        <f>IFERROR(M84/$M$655,"")</f>
        <v>3.4859718951550552E-2</v>
      </c>
      <c r="O84" s="1033" t="s">
        <v>1665</v>
      </c>
      <c r="P84" s="1034">
        <f t="shared" ref="P84:P147" si="17">IF(B84&gt;0,COUNTIF($B$1:$B$122068,B84),"")</f>
        <v>1</v>
      </c>
      <c r="Q84" s="451"/>
      <c r="R84" s="798">
        <f>IFERROR(IF(OR(B84="TÍTULO GRAU 1",B84="TÍTULO GRAU 2",B84="TÍTULO GRAU 3",B84="TÍTULO GRAU 4"),B84,IF(D84=0,"",IF(OR(D84="SINAPI",D84="SINAPI INSUMO",D84="ORSE INSUMO",D84="SEINFRA CE",D84="TCU",D84="SABESP",D84="EMBASA-BA INSUMO",D84="COMPOSIÇÃO ELAB."),B84,IF(MID(B84,1,5)="COMP.",VLOOKUP(B84,COMPOSIÇÕES!$K$1:$L$741741,2,FALSE),IF(MID(B84,1,13)="MÉDIA/MERCADO",VLOOKUP(B84,COMPOSIÇÕES!$K$1:$L$741741,2,FALSE)))))),0)</f>
        <v>79460</v>
      </c>
      <c r="S84" s="1035">
        <f>VLOOKUP(B84,'CURVA ABC'!$B$6:$M$7525,9,FALSE)</f>
        <v>44.214700000000001</v>
      </c>
      <c r="T84" s="700" t="b">
        <f>S84=L84</f>
        <v>1</v>
      </c>
      <c r="U84" s="452" t="b">
        <f t="shared" si="16"/>
        <v>1</v>
      </c>
      <c r="V84" s="452">
        <v>79460</v>
      </c>
      <c r="W84" s="1040" t="s">
        <v>51</v>
      </c>
      <c r="AB84" s="453"/>
    </row>
    <row r="85" spans="1:28" s="452" customFormat="1" ht="38.25" customHeight="1">
      <c r="A85" s="1038" t="s">
        <v>2179</v>
      </c>
      <c r="B85" s="197">
        <v>88489</v>
      </c>
      <c r="C85" s="24" t="s">
        <v>985</v>
      </c>
      <c r="D85" s="1039" t="s">
        <v>131</v>
      </c>
      <c r="E85" s="1028" t="s">
        <v>902</v>
      </c>
      <c r="F85" s="15" t="e">
        <v>#N/A</v>
      </c>
      <c r="G85" s="1029" t="s">
        <v>57</v>
      </c>
      <c r="H85" s="15">
        <v>0</v>
      </c>
      <c r="I85" s="15">
        <v>1370.9479999999999</v>
      </c>
      <c r="J85" s="1030">
        <v>9.7899999999999991</v>
      </c>
      <c r="K85" s="15">
        <v>2.7675999999999998</v>
      </c>
      <c r="L85" s="1030">
        <v>12.557600000000001</v>
      </c>
      <c r="M85" s="1031">
        <f>ROUND(I85*L85,4)</f>
        <v>17215.816599999998</v>
      </c>
      <c r="N85" s="1032">
        <f>IFERROR(M85/$M$655,"")</f>
        <v>4.0337464713231025E-3</v>
      </c>
      <c r="O85" s="1033" t="s">
        <v>1670</v>
      </c>
      <c r="P85" s="1034">
        <f t="shared" si="17"/>
        <v>1</v>
      </c>
      <c r="Q85" s="451"/>
      <c r="R85" s="798">
        <f>IFERROR(IF(OR(B85="TÍTULO GRAU 1",B85="TÍTULO GRAU 2",B85="TÍTULO GRAU 3",B85="TÍTULO GRAU 4"),B85,IF(D85=0,"",IF(OR(D85="SINAPI",D85="SINAPI INSUMO",D85="ORSE INSUMO",D85="SEINFRA CE",D85="TCU",D85="SABESP",D85="EMBASA-BA INSUMO",D85="COMPOSIÇÃO ELAB."),B85,IF(MID(B85,1,5)="COMP.",VLOOKUP(B85,COMPOSIÇÕES!$K$1:$L$741741,2,FALSE),IF(MID(B85,1,13)="MÉDIA/MERCADO",VLOOKUP(B85,COMPOSIÇÕES!$K$1:$L$741741,2,FALSE)))))),0)</f>
        <v>88489</v>
      </c>
      <c r="S85" s="1035">
        <f>VLOOKUP(B85,'CURVA ABC'!$B$6:$M$7525,9,FALSE)</f>
        <v>12.557600000000001</v>
      </c>
      <c r="T85" s="700" t="b">
        <f>S85=L85</f>
        <v>1</v>
      </c>
      <c r="U85" s="452" t="b">
        <f t="shared" si="16"/>
        <v>1</v>
      </c>
      <c r="V85" s="452">
        <v>88489</v>
      </c>
      <c r="W85" s="1040" t="s">
        <v>902</v>
      </c>
      <c r="AB85" s="453"/>
    </row>
    <row r="86" spans="1:28" s="744" customFormat="1" ht="26.25" customHeight="1">
      <c r="A86" s="824" t="s">
        <v>17</v>
      </c>
      <c r="B86" s="738" t="s">
        <v>875</v>
      </c>
      <c r="C86" s="24" t="s">
        <v>875</v>
      </c>
      <c r="D86" s="739"/>
      <c r="E86" s="740" t="s">
        <v>1300</v>
      </c>
      <c r="F86" s="741"/>
      <c r="G86" s="739"/>
      <c r="H86" s="739"/>
      <c r="I86" s="742"/>
      <c r="J86" s="766"/>
      <c r="K86" s="742"/>
      <c r="L86" s="766"/>
      <c r="M86" s="743">
        <f>SUM(M87:M90)</f>
        <v>133741.1341</v>
      </c>
      <c r="N86" s="852">
        <f>SUM(N87:N90)</f>
        <v>3.1336174186859356E-2</v>
      </c>
      <c r="O86" s="1015" t="s">
        <v>998</v>
      </c>
      <c r="P86" s="1034">
        <f t="shared" si="17"/>
        <v>20</v>
      </c>
      <c r="Q86" s="706"/>
      <c r="R86" s="798" t="str">
        <f>IFERROR(IF(OR(B86="TÍTULO GRAU 1",B86="TÍTULO GRAU 2",B86="TÍTULO GRAU 3",B86="TÍTULO GRAU 4"),B86,IF(D86=0,"",IF(OR(D86="SINAPI",D86="SINAPI INSUMO",D86="ORSE INSUMO",D86="SEINFRA CE",D86="TCU",D86="SABESP",D86="EMBASA-BA INSUMO",D86="COMPOSIÇÃO ELAB."),B86,IF(MID(B86,1,5)="COMP.",VLOOKUP(B86,COMPOSIÇÕES!$K$1:$L$741741,2,FALSE),IF(MID(B86,1,13)="MÉDIA/MERCADO",VLOOKUP(B86,COMPOSIÇÕES!$K$1:$L$741741,2,FALSE)))))),0)</f>
        <v>Título grau 1</v>
      </c>
      <c r="S86" s="1035" t="e">
        <f>VLOOKUP(B86,'CURVA ABC'!$B$6:$M$7525,9,FALSE)</f>
        <v>#N/A</v>
      </c>
      <c r="T86" s="1025" t="e">
        <f>S86-N86</f>
        <v>#N/A</v>
      </c>
      <c r="U86" s="452" t="b">
        <f t="shared" si="16"/>
        <v>1</v>
      </c>
      <c r="V86" s="452" t="s">
        <v>875</v>
      </c>
      <c r="W86" s="744" t="s">
        <v>1300</v>
      </c>
      <c r="AB86" s="745"/>
    </row>
    <row r="87" spans="1:28" s="452" customFormat="1" ht="39" customHeight="1">
      <c r="A87" s="1038" t="s">
        <v>18</v>
      </c>
      <c r="B87" s="197" t="s">
        <v>144</v>
      </c>
      <c r="C87" s="24" t="s">
        <v>980</v>
      </c>
      <c r="D87" s="1039" t="s">
        <v>837</v>
      </c>
      <c r="E87" s="1028" t="s">
        <v>1299</v>
      </c>
      <c r="F87" s="15" t="e">
        <v>#N/A</v>
      </c>
      <c r="G87" s="1029" t="s">
        <v>57</v>
      </c>
      <c r="H87" s="15">
        <v>0</v>
      </c>
      <c r="I87" s="15">
        <v>1237.78</v>
      </c>
      <c r="J87" s="1030">
        <v>81.27</v>
      </c>
      <c r="K87" s="15">
        <v>22.975000000000001</v>
      </c>
      <c r="L87" s="1030">
        <v>104.245</v>
      </c>
      <c r="M87" s="1031">
        <f>ROUND(I87*L87,4)</f>
        <v>129032.37609999999</v>
      </c>
      <c r="N87" s="1032">
        <f>IFERROR(M87/$M$655,"")</f>
        <v>3.0232890130800442E-2</v>
      </c>
      <c r="O87" s="1033" t="s">
        <v>1659</v>
      </c>
      <c r="P87" s="1034">
        <f t="shared" si="17"/>
        <v>1</v>
      </c>
      <c r="Q87" s="451"/>
      <c r="R87" s="798" t="str">
        <f>IFERROR(IF(OR(B87="TÍTULO GRAU 1",B87="TÍTULO GRAU 2",B87="TÍTULO GRAU 3",B87="TÍTULO GRAU 4"),B87,IF(D87=0,"",IF(OR(D87="SINAPI",D87="SINAPI INSUMO",D87="ORSE INSUMO",D87="SEINFRA CE",D87="TCU",D87="SABESP",D87="EMBASA-BA INSUMO",D87="COMPOSIÇÃO ELAB."),B87,IF(MID(B87,1,5)="COMP.",VLOOKUP(B87,COMPOSIÇÕES!$K$1:$L$741741,2,FALSE),IF(MID(B87,1,13)="MÉDIA/MERCADO",VLOOKUP(B87,COMPOSIÇÕES!$K$1:$L$741741,2,FALSE)))))),0)</f>
        <v>COMP. 19</v>
      </c>
      <c r="S87" s="1035">
        <f>VLOOKUP(B87,'CURVA ABC'!$B$6:$M$7525,9,FALSE)</f>
        <v>104.245</v>
      </c>
      <c r="T87" s="700" t="b">
        <f t="shared" ref="T87:T115" si="18">S87=L87</f>
        <v>1</v>
      </c>
      <c r="U87" s="452" t="b">
        <f t="shared" si="16"/>
        <v>1</v>
      </c>
      <c r="V87" s="452" t="s">
        <v>144</v>
      </c>
      <c r="W87" s="1040" t="s">
        <v>1299</v>
      </c>
      <c r="AB87" s="453"/>
    </row>
    <row r="88" spans="1:28" s="452" customFormat="1" ht="39.75" customHeight="1">
      <c r="A88" s="1038" t="s">
        <v>660</v>
      </c>
      <c r="B88" s="197">
        <v>87884</v>
      </c>
      <c r="C88" s="24" t="s">
        <v>980</v>
      </c>
      <c r="D88" s="1039" t="s">
        <v>131</v>
      </c>
      <c r="E88" s="1028" t="s">
        <v>1264</v>
      </c>
      <c r="F88" s="15" t="e">
        <v>#N/A</v>
      </c>
      <c r="G88" s="1029" t="s">
        <v>57</v>
      </c>
      <c r="H88" s="15">
        <v>0</v>
      </c>
      <c r="I88" s="15">
        <v>69.05</v>
      </c>
      <c r="J88" s="1030">
        <v>7.47</v>
      </c>
      <c r="K88" s="15">
        <v>2.1118000000000001</v>
      </c>
      <c r="L88" s="1030">
        <v>9.5817999999999994</v>
      </c>
      <c r="M88" s="1031">
        <f>ROUND(I88*L88,4)</f>
        <v>661.62329999999997</v>
      </c>
      <c r="N88" s="1032">
        <f>IFERROR(M88/$M$655,"")</f>
        <v>1.5502143835106528E-4</v>
      </c>
      <c r="O88" s="1033" t="s">
        <v>1666</v>
      </c>
      <c r="P88" s="1034">
        <f t="shared" si="17"/>
        <v>1</v>
      </c>
      <c r="Q88" s="451"/>
      <c r="R88" s="798">
        <f>IFERROR(IF(OR(B88="TÍTULO GRAU 1",B88="TÍTULO GRAU 2",B88="TÍTULO GRAU 3",B88="TÍTULO GRAU 4"),B88,IF(D88=0,"",IF(OR(D88="SINAPI",D88="SINAPI INSUMO",D88="ORSE INSUMO",D88="SEINFRA CE",D88="TCU",D88="SABESP",D88="EMBASA-BA INSUMO",D88="COMPOSIÇÃO ELAB."),B88,IF(MID(B88,1,5)="COMP.",VLOOKUP(B88,COMPOSIÇÕES!$K$1:$L$741741,2,FALSE),IF(MID(B88,1,13)="MÉDIA/MERCADO",VLOOKUP(B88,COMPOSIÇÕES!$K$1:$L$741741,2,FALSE)))))),0)</f>
        <v>87884</v>
      </c>
      <c r="S88" s="1035">
        <f>VLOOKUP(B88,'CURVA ABC'!$B$6:$M$7525,9,FALSE)</f>
        <v>9.5817999999999994</v>
      </c>
      <c r="T88" s="700" t="b">
        <f t="shared" si="18"/>
        <v>1</v>
      </c>
      <c r="U88" s="452" t="b">
        <f t="shared" si="16"/>
        <v>1</v>
      </c>
      <c r="V88" s="452">
        <v>87884</v>
      </c>
      <c r="W88" s="1040" t="s">
        <v>1264</v>
      </c>
      <c r="AB88" s="453"/>
    </row>
    <row r="89" spans="1:28" s="452" customFormat="1" ht="54" customHeight="1">
      <c r="A89" s="1038" t="s">
        <v>19</v>
      </c>
      <c r="B89" s="197">
        <v>90406</v>
      </c>
      <c r="C89" s="24" t="s">
        <v>981</v>
      </c>
      <c r="D89" s="1039" t="s">
        <v>131</v>
      </c>
      <c r="E89" s="1028" t="s">
        <v>1268</v>
      </c>
      <c r="F89" s="15" t="e">
        <v>#N/A</v>
      </c>
      <c r="G89" s="1029" t="s">
        <v>57</v>
      </c>
      <c r="H89" s="15">
        <v>0</v>
      </c>
      <c r="I89" s="15">
        <v>46.05</v>
      </c>
      <c r="J89" s="1030">
        <v>32.770000000000003</v>
      </c>
      <c r="K89" s="15">
        <v>9.2640999999999991</v>
      </c>
      <c r="L89" s="1030">
        <v>42.034100000000002</v>
      </c>
      <c r="M89" s="1031">
        <f>ROUND(I89*L89,4)</f>
        <v>1935.6703</v>
      </c>
      <c r="N89" s="1032">
        <f>IFERROR(M89/$M$655,"")</f>
        <v>4.5353661831352987E-4</v>
      </c>
      <c r="O89" s="1033" t="s">
        <v>1666</v>
      </c>
      <c r="P89" s="1034">
        <f t="shared" si="17"/>
        <v>1</v>
      </c>
      <c r="Q89" s="451"/>
      <c r="R89" s="798">
        <f>IFERROR(IF(OR(B89="TÍTULO GRAU 1",B89="TÍTULO GRAU 2",B89="TÍTULO GRAU 3",B89="TÍTULO GRAU 4"),B89,IF(D89=0,"",IF(OR(D89="SINAPI",D89="SINAPI INSUMO",D89="ORSE INSUMO",D89="SEINFRA CE",D89="TCU",D89="SABESP",D89="EMBASA-BA INSUMO",D89="COMPOSIÇÃO ELAB."),B89,IF(MID(B89,1,5)="COMP.",VLOOKUP(B89,COMPOSIÇÕES!$K$1:$L$741741,2,FALSE),IF(MID(B89,1,13)="MÉDIA/MERCADO",VLOOKUP(B89,COMPOSIÇÕES!$K$1:$L$741741,2,FALSE)))))),0)</f>
        <v>90406</v>
      </c>
      <c r="S89" s="1035">
        <f>VLOOKUP(B89,'CURVA ABC'!$B$6:$M$7525,9,FALSE)</f>
        <v>42.034100000000002</v>
      </c>
      <c r="T89" s="700" t="b">
        <f t="shared" si="18"/>
        <v>1</v>
      </c>
      <c r="U89" s="452" t="b">
        <f t="shared" si="16"/>
        <v>1</v>
      </c>
      <c r="V89" s="452">
        <v>90406</v>
      </c>
      <c r="W89" s="1040" t="s">
        <v>1268</v>
      </c>
      <c r="AB89" s="453"/>
    </row>
    <row r="90" spans="1:28" s="452" customFormat="1" ht="43.5" customHeight="1">
      <c r="A90" s="1038" t="s">
        <v>2180</v>
      </c>
      <c r="B90" s="197" t="s">
        <v>145</v>
      </c>
      <c r="C90" s="24" t="s">
        <v>985</v>
      </c>
      <c r="D90" s="1039" t="s">
        <v>837</v>
      </c>
      <c r="E90" s="1028" t="s">
        <v>1301</v>
      </c>
      <c r="F90" s="15" t="e">
        <v>#N/A</v>
      </c>
      <c r="G90" s="1029" t="s">
        <v>57</v>
      </c>
      <c r="H90" s="15">
        <v>0</v>
      </c>
      <c r="I90" s="15">
        <v>23</v>
      </c>
      <c r="J90" s="1030">
        <v>71.569999999999993</v>
      </c>
      <c r="K90" s="15">
        <v>20.232800000000001</v>
      </c>
      <c r="L90" s="1030">
        <v>91.802800000000005</v>
      </c>
      <c r="M90" s="1031">
        <f>ROUND(I90*L90,4)</f>
        <v>2111.4643999999998</v>
      </c>
      <c r="N90" s="1032">
        <f>IFERROR(M90/$M$655,"")</f>
        <v>4.9472599939432154E-4</v>
      </c>
      <c r="O90" s="1033" t="s">
        <v>1667</v>
      </c>
      <c r="P90" s="1034">
        <f t="shared" si="17"/>
        <v>1</v>
      </c>
      <c r="Q90" s="451"/>
      <c r="R90" s="798" t="str">
        <f>IFERROR(IF(OR(B90="TÍTULO GRAU 1",B90="TÍTULO GRAU 2",B90="TÍTULO GRAU 3",B90="TÍTULO GRAU 4"),B90,IF(D90=0,"",IF(OR(D90="SINAPI",D90="SINAPI INSUMO",D90="ORSE INSUMO",D90="SEINFRA CE",D90="TCU",D90="SABESP",D90="EMBASA-BA INSUMO",D90="COMPOSIÇÃO ELAB."),B90,IF(MID(B90,1,5)="COMP.",VLOOKUP(B90,COMPOSIÇÕES!$K$1:$L$741741,2,FALSE),IF(MID(B90,1,13)="MÉDIA/MERCADO",VLOOKUP(B90,COMPOSIÇÕES!$K$1:$L$741741,2,FALSE)))))),0)</f>
        <v>COMP. 20</v>
      </c>
      <c r="S90" s="1035">
        <f>VLOOKUP(B90,'CURVA ABC'!$B$6:$M$7525,9,FALSE)</f>
        <v>91.802800000000005</v>
      </c>
      <c r="T90" s="700" t="b">
        <f t="shared" si="18"/>
        <v>1</v>
      </c>
      <c r="U90" s="452" t="b">
        <f t="shared" si="16"/>
        <v>1</v>
      </c>
      <c r="V90" s="452" t="s">
        <v>145</v>
      </c>
      <c r="W90" s="1040" t="s">
        <v>1301</v>
      </c>
      <c r="AB90" s="453"/>
    </row>
    <row r="91" spans="1:28" s="744" customFormat="1" ht="26.25" customHeight="1">
      <c r="A91" s="824" t="s">
        <v>657</v>
      </c>
      <c r="B91" s="738" t="s">
        <v>875</v>
      </c>
      <c r="C91" s="24" t="s">
        <v>875</v>
      </c>
      <c r="D91" s="739"/>
      <c r="E91" s="740" t="s">
        <v>1306</v>
      </c>
      <c r="F91" s="741"/>
      <c r="G91" s="739"/>
      <c r="H91" s="739"/>
      <c r="I91" s="742"/>
      <c r="J91" s="766"/>
      <c r="K91" s="742"/>
      <c r="L91" s="766"/>
      <c r="M91" s="743">
        <f>SUM(M92:M93)</f>
        <v>2386.9757</v>
      </c>
      <c r="N91" s="852">
        <f>SUM(N92:N93)</f>
        <v>5.5927958752819155E-4</v>
      </c>
      <c r="O91" s="1015" t="s">
        <v>998</v>
      </c>
      <c r="P91" s="1034">
        <f t="shared" si="17"/>
        <v>20</v>
      </c>
      <c r="Q91" s="706"/>
      <c r="R91" s="798" t="str">
        <f>IFERROR(IF(OR(B91="TÍTULO GRAU 1",B91="TÍTULO GRAU 2",B91="TÍTULO GRAU 3",B91="TÍTULO GRAU 4"),B91,IF(D91=0,"",IF(OR(D91="SINAPI",D91="SINAPI INSUMO",D91="ORSE INSUMO",D91="SEINFRA CE",D91="TCU",D91="SABESP",D91="EMBASA-BA INSUMO",D91="COMPOSIÇÃO ELAB."),B91,IF(MID(B91,1,5)="COMP.",VLOOKUP(B91,COMPOSIÇÕES!$K$1:$L$741741,2,FALSE),IF(MID(B91,1,13)="MÉDIA/MERCADO",VLOOKUP(B91,COMPOSIÇÕES!$K$1:$L$741741,2,FALSE)))))),0)</f>
        <v>Título grau 1</v>
      </c>
      <c r="S91" s="1035" t="e">
        <f>VLOOKUP(B91,'CURVA ABC'!$B$6:$M$7525,9,FALSE)</f>
        <v>#N/A</v>
      </c>
      <c r="T91" s="1025" t="e">
        <f>S91-N91</f>
        <v>#N/A</v>
      </c>
      <c r="U91" s="452" t="b">
        <f t="shared" si="16"/>
        <v>1</v>
      </c>
      <c r="V91" s="452" t="s">
        <v>875</v>
      </c>
      <c r="W91" s="744" t="s">
        <v>1306</v>
      </c>
      <c r="AB91" s="745"/>
    </row>
    <row r="92" spans="1:28" s="452" customFormat="1" ht="34.5" customHeight="1">
      <c r="A92" s="1038" t="s">
        <v>2181</v>
      </c>
      <c r="B92" s="197">
        <v>88496</v>
      </c>
      <c r="C92" s="24" t="s">
        <v>980</v>
      </c>
      <c r="D92" s="1039" t="s">
        <v>131</v>
      </c>
      <c r="E92" s="1028" t="s">
        <v>760</v>
      </c>
      <c r="F92" s="15" t="e">
        <v>#N/A</v>
      </c>
      <c r="G92" s="1029" t="s">
        <v>57</v>
      </c>
      <c r="H92" s="15">
        <v>0</v>
      </c>
      <c r="I92" s="15">
        <v>69.05</v>
      </c>
      <c r="J92" s="1030">
        <v>16</v>
      </c>
      <c r="K92" s="15">
        <v>4.5232000000000001</v>
      </c>
      <c r="L92" s="1030">
        <v>20.523199999999999</v>
      </c>
      <c r="M92" s="1031">
        <f>ROUND(I92*L92,4)</f>
        <v>1417.127</v>
      </c>
      <c r="N92" s="1032">
        <f>IFERROR(M92/$M$655,"")</f>
        <v>3.3203949417460072E-4</v>
      </c>
      <c r="O92" s="1033" t="s">
        <v>1668</v>
      </c>
      <c r="P92" s="1034">
        <f t="shared" si="17"/>
        <v>1</v>
      </c>
      <c r="Q92" s="451"/>
      <c r="R92" s="798">
        <f>IFERROR(IF(OR(B92="TÍTULO GRAU 1",B92="TÍTULO GRAU 2",B92="TÍTULO GRAU 3",B92="TÍTULO GRAU 4"),B92,IF(D92=0,"",IF(OR(D92="SINAPI",D92="SINAPI INSUMO",D92="ORSE INSUMO",D92="SEINFRA CE",D92="TCU",D92="SABESP",D92="EMBASA-BA INSUMO",D92="COMPOSIÇÃO ELAB."),B92,IF(MID(B92,1,5)="COMP.",VLOOKUP(B92,COMPOSIÇÕES!$K$1:$L$741741,2,FALSE),IF(MID(B92,1,13)="MÉDIA/MERCADO",VLOOKUP(B92,COMPOSIÇÕES!$K$1:$L$741741,2,FALSE)))))),0)</f>
        <v>88496</v>
      </c>
      <c r="S92" s="1035">
        <f>VLOOKUP(B92,'CURVA ABC'!$B$6:$M$7525,9,FALSE)</f>
        <v>20.523199999999999</v>
      </c>
      <c r="T92" s="700" t="b">
        <f t="shared" si="18"/>
        <v>1</v>
      </c>
      <c r="U92" s="452" t="b">
        <f t="shared" si="16"/>
        <v>1</v>
      </c>
      <c r="V92" s="452">
        <v>88496</v>
      </c>
      <c r="W92" s="1040" t="s">
        <v>760</v>
      </c>
      <c r="AB92" s="453"/>
    </row>
    <row r="93" spans="1:28" s="452" customFormat="1" ht="34.5" customHeight="1">
      <c r="A93" s="1038" t="s">
        <v>2182</v>
      </c>
      <c r="B93" s="197">
        <v>88488</v>
      </c>
      <c r="C93" s="24" t="s">
        <v>980</v>
      </c>
      <c r="D93" s="1039" t="s">
        <v>131</v>
      </c>
      <c r="E93" s="1028" t="s">
        <v>1256</v>
      </c>
      <c r="F93" s="15" t="e">
        <v>#N/A</v>
      </c>
      <c r="G93" s="1029" t="s">
        <v>57</v>
      </c>
      <c r="H93" s="15">
        <v>0</v>
      </c>
      <c r="I93" s="15">
        <v>69.05</v>
      </c>
      <c r="J93" s="1030">
        <v>10.95</v>
      </c>
      <c r="K93" s="15">
        <v>3.0956000000000001</v>
      </c>
      <c r="L93" s="1030">
        <v>14.0456</v>
      </c>
      <c r="M93" s="1031">
        <f>ROUND(I93*L93,4)</f>
        <v>969.84870000000001</v>
      </c>
      <c r="N93" s="1032">
        <f>IFERROR(M93/$M$655,"")</f>
        <v>2.2724009335359081E-4</v>
      </c>
      <c r="O93" s="1033" t="s">
        <v>1668</v>
      </c>
      <c r="P93" s="1034">
        <f t="shared" si="17"/>
        <v>1</v>
      </c>
      <c r="Q93" s="451"/>
      <c r="R93" s="798">
        <f>IFERROR(IF(OR(B93="TÍTULO GRAU 1",B93="TÍTULO GRAU 2",B93="TÍTULO GRAU 3",B93="TÍTULO GRAU 4"),B93,IF(D93=0,"",IF(OR(D93="SINAPI",D93="SINAPI INSUMO",D93="ORSE INSUMO",D93="SEINFRA CE",D93="TCU",D93="SABESP",D93="EMBASA-BA INSUMO",D93="COMPOSIÇÃO ELAB."),B93,IF(MID(B93,1,5)="COMP.",VLOOKUP(B93,COMPOSIÇÕES!$K$1:$L$741741,2,FALSE),IF(MID(B93,1,13)="MÉDIA/MERCADO",VLOOKUP(B93,COMPOSIÇÕES!$K$1:$L$741741,2,FALSE)))))),0)</f>
        <v>88488</v>
      </c>
      <c r="S93" s="1035">
        <f>VLOOKUP(B93,'CURVA ABC'!$B$6:$M$7525,9,FALSE)</f>
        <v>14.0456</v>
      </c>
      <c r="T93" s="700" t="b">
        <f t="shared" si="18"/>
        <v>1</v>
      </c>
      <c r="U93" s="452" t="b">
        <f t="shared" si="16"/>
        <v>1</v>
      </c>
      <c r="V93" s="452">
        <v>88488</v>
      </c>
      <c r="W93" s="1040" t="s">
        <v>1256</v>
      </c>
      <c r="AB93" s="453"/>
    </row>
    <row r="94" spans="1:28" s="744" customFormat="1" ht="23.25" customHeight="1">
      <c r="A94" s="824" t="s">
        <v>658</v>
      </c>
      <c r="B94" s="738" t="s">
        <v>875</v>
      </c>
      <c r="C94" s="24" t="s">
        <v>875</v>
      </c>
      <c r="D94" s="739"/>
      <c r="E94" s="740" t="s">
        <v>880</v>
      </c>
      <c r="F94" s="741"/>
      <c r="G94" s="739"/>
      <c r="H94" s="739"/>
      <c r="I94" s="742"/>
      <c r="J94" s="1041"/>
      <c r="K94" s="742"/>
      <c r="L94" s="1041"/>
      <c r="M94" s="754">
        <f>SUMIF(B95:B106,"TÍTULO GRAU 2",M95:M106)</f>
        <v>313096.00529999996</v>
      </c>
      <c r="N94" s="853">
        <f>SUMIF(B95:B106,"TÍTULO GRAU 2",N95:N106)</f>
        <v>7.3359860639095942E-2</v>
      </c>
      <c r="O94" s="1015">
        <f>280651.718971321+11117.3452714059</f>
        <v>291769.06424272689</v>
      </c>
      <c r="P94" s="1034">
        <f t="shared" si="17"/>
        <v>20</v>
      </c>
      <c r="Q94" s="706"/>
      <c r="R94" s="798" t="str">
        <f>IFERROR(IF(OR(B94="TÍTULO GRAU 1",B94="TÍTULO GRAU 2",B94="TÍTULO GRAU 3",B94="TÍTULO GRAU 4"),B94,IF(D94=0,"",IF(OR(D94="SINAPI",D94="SINAPI INSUMO",D94="ORSE INSUMO",D94="SEINFRA CE",D94="TCU",D94="SABESP",D94="EMBASA-BA INSUMO",D94="COMPOSIÇÃO ELAB."),B94,IF(MID(B94,1,5)="COMP.",VLOOKUP(B94,COMPOSIÇÕES!$K$1:$L$741741,2,FALSE),IF(MID(B94,1,13)="MÉDIA/MERCADO",VLOOKUP(B94,COMPOSIÇÕES!$K$1:$L$741741,2,FALSE)))))),0)</f>
        <v>Título grau 1</v>
      </c>
      <c r="S94" s="1035" t="e">
        <f>VLOOKUP(B94,'CURVA ABC'!$B$6:$M$7525,9,FALSE)</f>
        <v>#N/A</v>
      </c>
      <c r="T94" s="1025" t="e">
        <f>S94-N94</f>
        <v>#N/A</v>
      </c>
      <c r="U94" s="452" t="b">
        <f t="shared" si="16"/>
        <v>1</v>
      </c>
      <c r="V94" s="452" t="s">
        <v>875</v>
      </c>
      <c r="W94" s="744" t="s">
        <v>880</v>
      </c>
      <c r="AB94" s="745"/>
    </row>
    <row r="95" spans="1:28" s="744" customFormat="1" ht="23.25" customHeight="1">
      <c r="A95" s="824" t="s">
        <v>659</v>
      </c>
      <c r="B95" s="738" t="s">
        <v>876</v>
      </c>
      <c r="C95" s="24" t="s">
        <v>876</v>
      </c>
      <c r="D95" s="739"/>
      <c r="E95" s="740" t="s">
        <v>88</v>
      </c>
      <c r="F95" s="741"/>
      <c r="G95" s="739"/>
      <c r="H95" s="739"/>
      <c r="I95" s="742"/>
      <c r="J95" s="1041"/>
      <c r="K95" s="742"/>
      <c r="L95" s="1041"/>
      <c r="M95" s="743">
        <f>SUM(M96:M98)</f>
        <v>168187.57089999999</v>
      </c>
      <c r="N95" s="852">
        <f>SUM(N96:N98)</f>
        <v>3.9407135682328252E-2</v>
      </c>
      <c r="O95" s="1015" t="s">
        <v>998</v>
      </c>
      <c r="P95" s="1034">
        <f t="shared" si="17"/>
        <v>25</v>
      </c>
      <c r="Q95" s="706"/>
      <c r="R95" s="798" t="str">
        <f>IFERROR(IF(OR(B95="TÍTULO GRAU 1",B95="TÍTULO GRAU 2",B95="TÍTULO GRAU 3",B95="TÍTULO GRAU 4"),B95,IF(D95=0,"",IF(OR(D95="SINAPI",D95="SINAPI INSUMO",D95="ORSE INSUMO",D95="SEINFRA CE",D95="TCU",D95="SABESP",D95="EMBASA-BA INSUMO",D95="COMPOSIÇÃO ELAB."),B95,IF(MID(B95,1,5)="COMP.",VLOOKUP(B95,COMPOSIÇÕES!$K$1:$L$741741,2,FALSE),IF(MID(B95,1,13)="MÉDIA/MERCADO",VLOOKUP(B95,COMPOSIÇÕES!$K$1:$L$741741,2,FALSE)))))),0)</f>
        <v>Título grau 2</v>
      </c>
      <c r="S95" s="1035" t="e">
        <f>VLOOKUP(B95,'CURVA ABC'!$B$6:$M$7525,9,FALSE)</f>
        <v>#N/A</v>
      </c>
      <c r="T95" s="700" t="e">
        <f t="shared" si="18"/>
        <v>#N/A</v>
      </c>
      <c r="U95" s="452" t="b">
        <f t="shared" si="16"/>
        <v>1</v>
      </c>
      <c r="V95" s="452" t="s">
        <v>876</v>
      </c>
      <c r="W95" s="744" t="s">
        <v>88</v>
      </c>
      <c r="AB95" s="745"/>
    </row>
    <row r="96" spans="1:28" s="452" customFormat="1" ht="33.75" customHeight="1">
      <c r="A96" s="1038" t="s">
        <v>2183</v>
      </c>
      <c r="B96" s="197">
        <v>88476</v>
      </c>
      <c r="C96" s="24" t="s">
        <v>183</v>
      </c>
      <c r="D96" s="1039" t="s">
        <v>131</v>
      </c>
      <c r="E96" s="1028" t="s">
        <v>1263</v>
      </c>
      <c r="F96" s="15" t="e">
        <v>#N/A</v>
      </c>
      <c r="G96" s="1029" t="s">
        <v>57</v>
      </c>
      <c r="H96" s="15">
        <v>0</v>
      </c>
      <c r="I96" s="15">
        <v>1420.7599999999995</v>
      </c>
      <c r="J96" s="1030">
        <v>14.74</v>
      </c>
      <c r="K96" s="15">
        <v>4.1669999999999998</v>
      </c>
      <c r="L96" s="1030">
        <v>18.907</v>
      </c>
      <c r="M96" s="1031">
        <f>ROUND(I96*L96,4)</f>
        <v>26862.309300000001</v>
      </c>
      <c r="N96" s="1032">
        <f>IFERROR(M96/$M$655,"")</f>
        <v>6.2939648968184736E-3</v>
      </c>
      <c r="O96" s="1042" t="s">
        <v>1656</v>
      </c>
      <c r="P96" s="1034">
        <f t="shared" si="17"/>
        <v>1</v>
      </c>
      <c r="Q96" s="451"/>
      <c r="R96" s="798">
        <f>IFERROR(IF(OR(B96="TÍTULO GRAU 1",B96="TÍTULO GRAU 2",B96="TÍTULO GRAU 3",B96="TÍTULO GRAU 4"),B96,IF(D96=0,"",IF(OR(D96="SINAPI",D96="SINAPI INSUMO",D96="ORSE INSUMO",D96="SEINFRA CE",D96="TCU",D96="SABESP",D96="EMBASA-BA INSUMO",D96="COMPOSIÇÃO ELAB."),B96,IF(MID(B96,1,5)="COMP.",VLOOKUP(B96,COMPOSIÇÕES!$K$1:$L$741741,2,FALSE),IF(MID(B96,1,13)="MÉDIA/MERCADO",VLOOKUP(B96,COMPOSIÇÕES!$K$1:$L$741741,2,FALSE)))))),0)</f>
        <v>88476</v>
      </c>
      <c r="S96" s="1035">
        <f>VLOOKUP(B96,'CURVA ABC'!$B$6:$M$7525,9,FALSE)</f>
        <v>18.907</v>
      </c>
      <c r="T96" s="700" t="b">
        <f t="shared" si="18"/>
        <v>1</v>
      </c>
      <c r="U96" s="452" t="b">
        <f t="shared" si="16"/>
        <v>1</v>
      </c>
      <c r="V96" s="452">
        <v>88476</v>
      </c>
      <c r="W96" s="452" t="s">
        <v>1263</v>
      </c>
      <c r="AB96" s="453"/>
    </row>
    <row r="97" spans="1:28" s="452" customFormat="1" ht="37.5" customHeight="1">
      <c r="A97" s="1038" t="s">
        <v>2184</v>
      </c>
      <c r="B97" s="197">
        <v>72136</v>
      </c>
      <c r="C97" s="24" t="s">
        <v>183</v>
      </c>
      <c r="D97" s="1039" t="s">
        <v>131</v>
      </c>
      <c r="E97" s="1028" t="s">
        <v>1261</v>
      </c>
      <c r="F97" s="15" t="e">
        <v>#N/A</v>
      </c>
      <c r="G97" s="1029" t="s">
        <v>57</v>
      </c>
      <c r="H97" s="15">
        <v>0</v>
      </c>
      <c r="I97" s="15">
        <v>1420.7599999999995</v>
      </c>
      <c r="J97" s="1030">
        <v>64.760000000000005</v>
      </c>
      <c r="K97" s="15">
        <v>18.307700000000001</v>
      </c>
      <c r="L97" s="1030">
        <v>83.067700000000002</v>
      </c>
      <c r="M97" s="1031">
        <f>ROUND(I97*L97,4)</f>
        <v>118019.26549999999</v>
      </c>
      <c r="N97" s="1032">
        <f>IFERROR(M97/$M$655,"")</f>
        <v>2.7652466729854067E-2</v>
      </c>
      <c r="O97" s="1042" t="s">
        <v>1012</v>
      </c>
      <c r="P97" s="1034">
        <f t="shared" si="17"/>
        <v>1</v>
      </c>
      <c r="Q97" s="451"/>
      <c r="R97" s="798">
        <f>IFERROR(IF(OR(B97="TÍTULO GRAU 1",B97="TÍTULO GRAU 2",B97="TÍTULO GRAU 3",B97="TÍTULO GRAU 4"),B97,IF(D97=0,"",IF(OR(D97="SINAPI",D97="SINAPI INSUMO",D97="ORSE INSUMO",D97="SEINFRA CE",D97="TCU",D97="SABESP",D97="EMBASA-BA INSUMO",D97="COMPOSIÇÃO ELAB."),B97,IF(MID(B97,1,5)="COMP.",VLOOKUP(B97,COMPOSIÇÕES!$K$1:$L$741741,2,FALSE),IF(MID(B97,1,13)="MÉDIA/MERCADO",VLOOKUP(B97,COMPOSIÇÕES!$K$1:$L$741741,2,FALSE)))))),0)</f>
        <v>72136</v>
      </c>
      <c r="S97" s="1035">
        <f>VLOOKUP(B97,'CURVA ABC'!$B$6:$M$7525,9,FALSE)</f>
        <v>83.067700000000002</v>
      </c>
      <c r="T97" s="700" t="b">
        <f t="shared" si="18"/>
        <v>1</v>
      </c>
      <c r="U97" s="452" t="b">
        <f t="shared" si="16"/>
        <v>1</v>
      </c>
      <c r="V97" s="452">
        <v>72136</v>
      </c>
      <c r="W97" s="452" t="s">
        <v>1261</v>
      </c>
      <c r="AB97" s="453"/>
    </row>
    <row r="98" spans="1:28" s="452" customFormat="1" ht="33.75" customHeight="1">
      <c r="A98" s="1038" t="s">
        <v>2185</v>
      </c>
      <c r="B98" s="197" t="s">
        <v>146</v>
      </c>
      <c r="C98" s="24">
        <v>0</v>
      </c>
      <c r="D98" s="1039" t="s">
        <v>837</v>
      </c>
      <c r="E98" s="1028" t="s">
        <v>1435</v>
      </c>
      <c r="F98" s="15" t="e">
        <v>#N/A</v>
      </c>
      <c r="G98" s="1029" t="s">
        <v>53</v>
      </c>
      <c r="H98" s="15">
        <v>0</v>
      </c>
      <c r="I98" s="15">
        <v>1191.4399999999998</v>
      </c>
      <c r="J98" s="1030">
        <v>15.25</v>
      </c>
      <c r="K98" s="15">
        <v>4.3112000000000004</v>
      </c>
      <c r="L98" s="1030">
        <v>19.561199999999999</v>
      </c>
      <c r="M98" s="1031">
        <f>ROUND(I98*L98,4)</f>
        <v>23305.9961</v>
      </c>
      <c r="N98" s="1032">
        <f>IFERROR(M98/$M$655,"")</f>
        <v>5.4607040556557155E-3</v>
      </c>
      <c r="O98" s="1042" t="s">
        <v>1014</v>
      </c>
      <c r="P98" s="1034">
        <f t="shared" si="17"/>
        <v>1</v>
      </c>
      <c r="Q98" s="451"/>
      <c r="R98" s="798" t="str">
        <f>IFERROR(IF(OR(B98="TÍTULO GRAU 1",B98="TÍTULO GRAU 2",B98="TÍTULO GRAU 3",B98="TÍTULO GRAU 4"),B98,IF(D98=0,"",IF(OR(D98="SINAPI",D98="SINAPI INSUMO",D98="ORSE INSUMO",D98="SEINFRA CE",D98="TCU",D98="SABESP",D98="EMBASA-BA INSUMO",D98="COMPOSIÇÃO ELAB."),B98,IF(MID(B98,1,5)="COMP.",VLOOKUP(B98,COMPOSIÇÕES!$K$1:$L$741741,2,FALSE),IF(MID(B98,1,13)="MÉDIA/MERCADO",VLOOKUP(B98,COMPOSIÇÕES!$K$1:$L$741741,2,FALSE)))))),0)</f>
        <v>COMP. 21</v>
      </c>
      <c r="S98" s="1035">
        <f>VLOOKUP(B98,'CURVA ABC'!$B$6:$M$7525,9,FALSE)</f>
        <v>19.561199999999999</v>
      </c>
      <c r="T98" s="700" t="b">
        <f t="shared" si="18"/>
        <v>1</v>
      </c>
      <c r="U98" s="452" t="b">
        <f t="shared" si="16"/>
        <v>1</v>
      </c>
      <c r="V98" s="452" t="s">
        <v>146</v>
      </c>
      <c r="W98" s="452" t="s">
        <v>1435</v>
      </c>
      <c r="AB98" s="453"/>
    </row>
    <row r="99" spans="1:28" s="744" customFormat="1" ht="23.25" customHeight="1">
      <c r="A99" s="824" t="s">
        <v>663</v>
      </c>
      <c r="B99" s="738" t="s">
        <v>876</v>
      </c>
      <c r="C99" s="24" t="s">
        <v>876</v>
      </c>
      <c r="D99" s="739"/>
      <c r="E99" s="740" t="s">
        <v>921</v>
      </c>
      <c r="F99" s="741"/>
      <c r="G99" s="739"/>
      <c r="H99" s="739"/>
      <c r="I99" s="742"/>
      <c r="J99" s="1041"/>
      <c r="K99" s="742"/>
      <c r="L99" s="1041"/>
      <c r="M99" s="743">
        <f>SUM(M100:M106)</f>
        <v>144908.4344</v>
      </c>
      <c r="N99" s="852">
        <f>SUM(N100:N106)</f>
        <v>3.3952724956767683E-2</v>
      </c>
      <c r="O99" s="1015" t="s">
        <v>998</v>
      </c>
      <c r="P99" s="1034">
        <f t="shared" si="17"/>
        <v>25</v>
      </c>
      <c r="Q99" s="706"/>
      <c r="R99" s="798" t="str">
        <f>IFERROR(IF(OR(B99="TÍTULO GRAU 1",B99="TÍTULO GRAU 2",B99="TÍTULO GRAU 3",B99="TÍTULO GRAU 4"),B99,IF(D99=0,"",IF(OR(D99="SINAPI",D99="SINAPI INSUMO",D99="ORSE INSUMO",D99="SEINFRA CE",D99="TCU",D99="SABESP",D99="EMBASA-BA INSUMO",D99="COMPOSIÇÃO ELAB."),B99,IF(MID(B99,1,5)="COMP.",VLOOKUP(B99,COMPOSIÇÕES!$K$1:$L$741741,2,FALSE),IF(MID(B99,1,13)="MÉDIA/MERCADO",VLOOKUP(B99,COMPOSIÇÕES!$K$1:$L$741741,2,FALSE)))))),0)</f>
        <v>Título grau 2</v>
      </c>
      <c r="S99" s="1035" t="e">
        <f>VLOOKUP(B99,'CURVA ABC'!$B$6:$M$7525,9,FALSE)</f>
        <v>#N/A</v>
      </c>
      <c r="T99" s="700" t="e">
        <f t="shared" si="18"/>
        <v>#N/A</v>
      </c>
      <c r="U99" s="452" t="b">
        <f t="shared" si="16"/>
        <v>1</v>
      </c>
      <c r="V99" s="452" t="s">
        <v>876</v>
      </c>
      <c r="W99" s="744" t="s">
        <v>921</v>
      </c>
      <c r="AB99" s="745"/>
    </row>
    <row r="100" spans="1:28" s="452" customFormat="1" ht="33.75" customHeight="1">
      <c r="A100" s="1038" t="s">
        <v>2186</v>
      </c>
      <c r="B100" s="197">
        <v>93681</v>
      </c>
      <c r="C100" s="24" t="s">
        <v>183</v>
      </c>
      <c r="D100" s="1039" t="s">
        <v>131</v>
      </c>
      <c r="E100" s="1028" t="s">
        <v>1255</v>
      </c>
      <c r="F100" s="15" t="e">
        <v>#N/A</v>
      </c>
      <c r="G100" s="1029" t="s">
        <v>57</v>
      </c>
      <c r="H100" s="15">
        <v>0</v>
      </c>
      <c r="I100" s="15">
        <v>22.123999999999999</v>
      </c>
      <c r="J100" s="1030">
        <v>59.14</v>
      </c>
      <c r="K100" s="15">
        <v>16.718900000000001</v>
      </c>
      <c r="L100" s="1030">
        <v>75.858900000000006</v>
      </c>
      <c r="M100" s="1031">
        <f t="shared" ref="M100:M106" si="19">ROUND(I100*L100,4)</f>
        <v>1678.3023000000001</v>
      </c>
      <c r="N100" s="1032">
        <f t="shared" ref="N100:N106" si="20">IFERROR(M100/$M$655,"")</f>
        <v>3.9323409035610005E-4</v>
      </c>
      <c r="O100" s="1042" t="s">
        <v>1657</v>
      </c>
      <c r="P100" s="1034">
        <f t="shared" si="17"/>
        <v>1</v>
      </c>
      <c r="Q100" s="451"/>
      <c r="R100" s="798">
        <f>IFERROR(IF(OR(B100="TÍTULO GRAU 1",B100="TÍTULO GRAU 2",B100="TÍTULO GRAU 3",B100="TÍTULO GRAU 4"),B100,IF(D100=0,"",IF(OR(D100="SINAPI",D100="SINAPI INSUMO",D100="ORSE INSUMO",D100="SEINFRA CE",D100="TCU",D100="SABESP",D100="EMBASA-BA INSUMO",D100="COMPOSIÇÃO ELAB."),B100,IF(MID(B100,1,5)="COMP.",VLOOKUP(B100,COMPOSIÇÕES!$K$1:$L$741741,2,FALSE),IF(MID(B100,1,13)="MÉDIA/MERCADO",VLOOKUP(B100,COMPOSIÇÕES!$K$1:$L$741741,2,FALSE)))))),0)</f>
        <v>93681</v>
      </c>
      <c r="S100" s="1035">
        <f>VLOOKUP(B100,'CURVA ABC'!$B$6:$M$7525,9,FALSE)</f>
        <v>75.858900000000006</v>
      </c>
      <c r="T100" s="700" t="b">
        <f t="shared" si="18"/>
        <v>1</v>
      </c>
      <c r="U100" s="452" t="b">
        <f t="shared" si="16"/>
        <v>1</v>
      </c>
      <c r="V100" s="452">
        <v>93681</v>
      </c>
      <c r="W100" s="452" t="s">
        <v>1255</v>
      </c>
      <c r="AB100" s="453"/>
    </row>
    <row r="101" spans="1:28" s="452" customFormat="1" ht="41.25" customHeight="1">
      <c r="A101" s="1038" t="s">
        <v>2187</v>
      </c>
      <c r="B101" s="197">
        <v>92398</v>
      </c>
      <c r="C101" s="24" t="s">
        <v>183</v>
      </c>
      <c r="D101" s="1039" t="s">
        <v>131</v>
      </c>
      <c r="E101" s="1028" t="s">
        <v>1254</v>
      </c>
      <c r="F101" s="15" t="e">
        <v>#N/A</v>
      </c>
      <c r="G101" s="1029" t="s">
        <v>57</v>
      </c>
      <c r="H101" s="15">
        <v>0</v>
      </c>
      <c r="I101" s="15">
        <v>660.3900000000001</v>
      </c>
      <c r="J101" s="1030">
        <v>49.97</v>
      </c>
      <c r="K101" s="15">
        <v>14.1265</v>
      </c>
      <c r="L101" s="1030">
        <v>64.096500000000006</v>
      </c>
      <c r="M101" s="1031">
        <f t="shared" si="19"/>
        <v>42328.687599999997</v>
      </c>
      <c r="N101" s="1032">
        <f t="shared" si="20"/>
        <v>9.9178097797718145E-3</v>
      </c>
      <c r="O101" s="1042" t="s">
        <v>1660</v>
      </c>
      <c r="P101" s="1034">
        <f t="shared" si="17"/>
        <v>1</v>
      </c>
      <c r="Q101" s="451"/>
      <c r="R101" s="798">
        <f>IFERROR(IF(OR(B101="TÍTULO GRAU 1",B101="TÍTULO GRAU 2",B101="TÍTULO GRAU 3",B101="TÍTULO GRAU 4"),B101,IF(D101=0,"",IF(OR(D101="SINAPI",D101="SINAPI INSUMO",D101="ORSE INSUMO",D101="SEINFRA CE",D101="TCU",D101="SABESP",D101="EMBASA-BA INSUMO",D101="COMPOSIÇÃO ELAB."),B101,IF(MID(B101,1,5)="COMP.",VLOOKUP(B101,COMPOSIÇÕES!$K$1:$L$741741,2,FALSE),IF(MID(B101,1,13)="MÉDIA/MERCADO",VLOOKUP(B101,COMPOSIÇÕES!$K$1:$L$741741,2,FALSE)))))),0)</f>
        <v>92398</v>
      </c>
      <c r="S101" s="1035">
        <f>VLOOKUP(B101,'CURVA ABC'!$B$6:$M$7525,9,FALSE)</f>
        <v>64.096500000000006</v>
      </c>
      <c r="T101" s="700" t="b">
        <f t="shared" si="18"/>
        <v>1</v>
      </c>
      <c r="U101" s="452" t="b">
        <f t="shared" si="16"/>
        <v>1</v>
      </c>
      <c r="V101" s="452">
        <v>92398</v>
      </c>
      <c r="W101" s="452" t="s">
        <v>1254</v>
      </c>
      <c r="AB101" s="453"/>
    </row>
    <row r="102" spans="1:28" s="452" customFormat="1" ht="35.25" customHeight="1">
      <c r="A102" s="1038" t="s">
        <v>2188</v>
      </c>
      <c r="B102" s="197" t="s">
        <v>147</v>
      </c>
      <c r="C102" s="24">
        <v>0</v>
      </c>
      <c r="D102" s="1039" t="s">
        <v>837</v>
      </c>
      <c r="E102" s="1028" t="s">
        <v>288</v>
      </c>
      <c r="F102" s="15" t="e">
        <v>#N/A</v>
      </c>
      <c r="G102" s="1029" t="s">
        <v>57</v>
      </c>
      <c r="H102" s="15">
        <v>0</v>
      </c>
      <c r="I102" s="15">
        <v>8.4375</v>
      </c>
      <c r="J102" s="1030">
        <v>73</v>
      </c>
      <c r="K102" s="15">
        <v>20.6371</v>
      </c>
      <c r="L102" s="1030">
        <v>93.637100000000004</v>
      </c>
      <c r="M102" s="1031">
        <f t="shared" si="19"/>
        <v>790.06299999999999</v>
      </c>
      <c r="N102" s="1032">
        <f t="shared" si="20"/>
        <v>1.8511546169543559E-4</v>
      </c>
      <c r="O102" s="1042" t="s">
        <v>1658</v>
      </c>
      <c r="P102" s="1034">
        <f t="shared" si="17"/>
        <v>1</v>
      </c>
      <c r="Q102" s="451"/>
      <c r="R102" s="798" t="str">
        <f>IFERROR(IF(OR(B102="TÍTULO GRAU 1",B102="TÍTULO GRAU 2",B102="TÍTULO GRAU 3",B102="TÍTULO GRAU 4"),B102,IF(D102=0,"",IF(OR(D102="SINAPI",D102="SINAPI INSUMO",D102="ORSE INSUMO",D102="SEINFRA CE",D102="TCU",D102="SABESP",D102="EMBASA-BA INSUMO",D102="COMPOSIÇÃO ELAB."),B102,IF(MID(B102,1,5)="COMP.",VLOOKUP(B102,COMPOSIÇÕES!$K$1:$L$741741,2,FALSE),IF(MID(B102,1,13)="MÉDIA/MERCADO",VLOOKUP(B102,COMPOSIÇÕES!$K$1:$L$741741,2,FALSE)))))),0)</f>
        <v>COMP. 22</v>
      </c>
      <c r="S102" s="1035">
        <f>VLOOKUP(B102,'CURVA ABC'!$B$6:$M$7525,9,FALSE)</f>
        <v>93.637100000000004</v>
      </c>
      <c r="T102" s="700" t="b">
        <f t="shared" si="18"/>
        <v>1</v>
      </c>
      <c r="U102" s="452" t="b">
        <f t="shared" si="16"/>
        <v>1</v>
      </c>
      <c r="V102" s="452" t="s">
        <v>147</v>
      </c>
      <c r="W102" s="452" t="s">
        <v>288</v>
      </c>
      <c r="AB102" s="453"/>
    </row>
    <row r="103" spans="1:28" s="452" customFormat="1" ht="34.5" customHeight="1">
      <c r="A103" s="1038" t="s">
        <v>2189</v>
      </c>
      <c r="B103" s="197">
        <v>68333</v>
      </c>
      <c r="C103" s="24" t="s">
        <v>183</v>
      </c>
      <c r="D103" s="1039" t="s">
        <v>131</v>
      </c>
      <c r="E103" s="1028" t="s">
        <v>1262</v>
      </c>
      <c r="F103" s="15" t="e">
        <v>#N/A</v>
      </c>
      <c r="G103" s="1029" t="s">
        <v>57</v>
      </c>
      <c r="H103" s="15">
        <v>0</v>
      </c>
      <c r="I103" s="15">
        <v>1343.75</v>
      </c>
      <c r="J103" s="1030">
        <v>41.94</v>
      </c>
      <c r="K103" s="15">
        <v>11.856400000000001</v>
      </c>
      <c r="L103" s="1030">
        <v>53.796399999999998</v>
      </c>
      <c r="M103" s="1031">
        <f t="shared" si="19"/>
        <v>72288.912500000006</v>
      </c>
      <c r="N103" s="1032">
        <f t="shared" si="20"/>
        <v>1.6937630812857263E-2</v>
      </c>
      <c r="O103" s="1042" t="s">
        <v>1013</v>
      </c>
      <c r="P103" s="1034">
        <f t="shared" si="17"/>
        <v>1</v>
      </c>
      <c r="Q103" s="451"/>
      <c r="R103" s="798">
        <f>IFERROR(IF(OR(B103="TÍTULO GRAU 1",B103="TÍTULO GRAU 2",B103="TÍTULO GRAU 3",B103="TÍTULO GRAU 4"),B103,IF(D103=0,"",IF(OR(D103="SINAPI",D103="SINAPI INSUMO",D103="ORSE INSUMO",D103="SEINFRA CE",D103="TCU",D103="SABESP",D103="EMBASA-BA INSUMO",D103="COMPOSIÇÃO ELAB."),B103,IF(MID(B103,1,5)="COMP.",VLOOKUP(B103,COMPOSIÇÕES!$K$1:$L$741741,2,FALSE),IF(MID(B103,1,13)="MÉDIA/MERCADO",VLOOKUP(B103,COMPOSIÇÕES!$K$1:$L$741741,2,FALSE)))))),0)</f>
        <v>68333</v>
      </c>
      <c r="S103" s="1035">
        <f>VLOOKUP(B103,'CURVA ABC'!$B$6:$M$7525,9,FALSE)</f>
        <v>53.796399999999998</v>
      </c>
      <c r="T103" s="700" t="b">
        <f t="shared" si="18"/>
        <v>1</v>
      </c>
      <c r="U103" s="452" t="b">
        <f t="shared" si="16"/>
        <v>1</v>
      </c>
      <c r="V103" s="452">
        <v>68333</v>
      </c>
      <c r="W103" s="452" t="s">
        <v>1262</v>
      </c>
      <c r="AB103" s="453"/>
    </row>
    <row r="104" spans="1:28" s="452" customFormat="1" ht="35.25" customHeight="1">
      <c r="A104" s="1038" t="s">
        <v>2190</v>
      </c>
      <c r="B104" s="197">
        <v>94263</v>
      </c>
      <c r="C104" s="24" t="s">
        <v>183</v>
      </c>
      <c r="D104" s="1039" t="s">
        <v>131</v>
      </c>
      <c r="E104" s="1028" t="s">
        <v>1078</v>
      </c>
      <c r="F104" s="15" t="e">
        <v>#N/A</v>
      </c>
      <c r="G104" s="1029" t="s">
        <v>53</v>
      </c>
      <c r="H104" s="15">
        <v>0</v>
      </c>
      <c r="I104" s="15">
        <v>963.70499999999993</v>
      </c>
      <c r="J104" s="1030">
        <v>19.78</v>
      </c>
      <c r="K104" s="15">
        <v>5.5918000000000001</v>
      </c>
      <c r="L104" s="1030">
        <v>25.3718</v>
      </c>
      <c r="M104" s="1031">
        <f t="shared" si="19"/>
        <v>24450.930499999999</v>
      </c>
      <c r="N104" s="1032">
        <f t="shared" si="20"/>
        <v>5.728967548651826E-3</v>
      </c>
      <c r="O104" s="1042" t="s">
        <v>1661</v>
      </c>
      <c r="P104" s="1034">
        <f t="shared" si="17"/>
        <v>1</v>
      </c>
      <c r="Q104" s="451"/>
      <c r="R104" s="798">
        <f>IFERROR(IF(OR(B104="TÍTULO GRAU 1",B104="TÍTULO GRAU 2",B104="TÍTULO GRAU 3",B104="TÍTULO GRAU 4"),B104,IF(D104=0,"",IF(OR(D104="SINAPI",D104="SINAPI INSUMO",D104="ORSE INSUMO",D104="SEINFRA CE",D104="TCU",D104="SABESP",D104="EMBASA-BA INSUMO",D104="COMPOSIÇÃO ELAB."),B104,IF(MID(B104,1,5)="COMP.",VLOOKUP(B104,COMPOSIÇÕES!$K$1:$L$741741,2,FALSE),IF(MID(B104,1,13)="MÉDIA/MERCADO",VLOOKUP(B104,COMPOSIÇÕES!$K$1:$L$741741,2,FALSE)))))),0)</f>
        <v>94263</v>
      </c>
      <c r="S104" s="1035">
        <f>VLOOKUP(B104,'CURVA ABC'!$B$6:$M$7525,9,FALSE)</f>
        <v>25.3718</v>
      </c>
      <c r="T104" s="700" t="b">
        <f t="shared" si="18"/>
        <v>1</v>
      </c>
      <c r="U104" s="452" t="b">
        <f t="shared" si="16"/>
        <v>1</v>
      </c>
      <c r="V104" s="452">
        <v>94263</v>
      </c>
      <c r="W104" s="452" t="s">
        <v>1078</v>
      </c>
      <c r="AB104" s="453"/>
    </row>
    <row r="105" spans="1:28" s="452" customFormat="1" ht="34.5" customHeight="1">
      <c r="A105" s="1038" t="s">
        <v>2191</v>
      </c>
      <c r="B105" s="197">
        <v>83693</v>
      </c>
      <c r="C105" s="24" t="s">
        <v>183</v>
      </c>
      <c r="D105" s="1039" t="s">
        <v>131</v>
      </c>
      <c r="E105" s="1028" t="s">
        <v>83</v>
      </c>
      <c r="F105" s="15" t="e">
        <v>#N/A</v>
      </c>
      <c r="G105" s="1029" t="s">
        <v>57</v>
      </c>
      <c r="H105" s="15">
        <v>0</v>
      </c>
      <c r="I105" s="15">
        <v>433.66724999999991</v>
      </c>
      <c r="J105" s="1030">
        <v>2.81</v>
      </c>
      <c r="K105" s="15">
        <v>0.7944</v>
      </c>
      <c r="L105" s="1030">
        <v>3.6044</v>
      </c>
      <c r="M105" s="1031">
        <f t="shared" si="19"/>
        <v>1563.1102000000001</v>
      </c>
      <c r="N105" s="1032">
        <f t="shared" si="20"/>
        <v>3.6624404174584143E-4</v>
      </c>
      <c r="O105" s="1042" t="s">
        <v>1662</v>
      </c>
      <c r="P105" s="1034">
        <f t="shared" si="17"/>
        <v>1</v>
      </c>
      <c r="Q105" s="451"/>
      <c r="R105" s="798">
        <f>IFERROR(IF(OR(B105="TÍTULO GRAU 1",B105="TÍTULO GRAU 2",B105="TÍTULO GRAU 3",B105="TÍTULO GRAU 4"),B105,IF(D105=0,"",IF(OR(D105="SINAPI",D105="SINAPI INSUMO",D105="ORSE INSUMO",D105="SEINFRA CE",D105="TCU",D105="SABESP",D105="EMBASA-BA INSUMO",D105="COMPOSIÇÃO ELAB."),B105,IF(MID(B105,1,5)="COMP.",VLOOKUP(B105,COMPOSIÇÕES!$K$1:$L$741741,2,FALSE),IF(MID(B105,1,13)="MÉDIA/MERCADO",VLOOKUP(B105,COMPOSIÇÕES!$K$1:$L$741741,2,FALSE)))))),0)</f>
        <v>83693</v>
      </c>
      <c r="S105" s="1035">
        <f>VLOOKUP(B105,'CURVA ABC'!$B$6:$M$7525,9,FALSE)</f>
        <v>3.6044</v>
      </c>
      <c r="T105" s="700" t="b">
        <f t="shared" si="18"/>
        <v>1</v>
      </c>
      <c r="U105" s="452" t="b">
        <f t="shared" si="16"/>
        <v>1</v>
      </c>
      <c r="V105" s="452">
        <v>83693</v>
      </c>
      <c r="W105" s="452" t="s">
        <v>83</v>
      </c>
      <c r="AB105" s="453"/>
    </row>
    <row r="106" spans="1:28" s="452" customFormat="1" ht="34.5" customHeight="1">
      <c r="A106" s="1038" t="s">
        <v>2192</v>
      </c>
      <c r="B106" s="197">
        <v>84665</v>
      </c>
      <c r="C106" s="24" t="s">
        <v>183</v>
      </c>
      <c r="D106" s="1039" t="s">
        <v>131</v>
      </c>
      <c r="E106" s="1028" t="s">
        <v>87</v>
      </c>
      <c r="F106" s="15" t="e">
        <v>#N/A</v>
      </c>
      <c r="G106" s="1029" t="s">
        <v>57</v>
      </c>
      <c r="H106" s="15">
        <v>0</v>
      </c>
      <c r="I106" s="15">
        <v>89.8</v>
      </c>
      <c r="J106" s="1030">
        <v>15.7</v>
      </c>
      <c r="K106" s="15">
        <v>4.4383999999999997</v>
      </c>
      <c r="L106" s="1030">
        <v>20.138400000000001</v>
      </c>
      <c r="M106" s="1031">
        <f t="shared" si="19"/>
        <v>1808.4283</v>
      </c>
      <c r="N106" s="1032">
        <f t="shared" si="20"/>
        <v>4.2372322168939913E-4</v>
      </c>
      <c r="O106" s="1033" t="s">
        <v>1663</v>
      </c>
      <c r="P106" s="1034">
        <f t="shared" si="17"/>
        <v>1</v>
      </c>
      <c r="Q106" s="451"/>
      <c r="R106" s="798">
        <f>IFERROR(IF(OR(B106="TÍTULO GRAU 1",B106="TÍTULO GRAU 2",B106="TÍTULO GRAU 3",B106="TÍTULO GRAU 4"),B106,IF(D106=0,"",IF(OR(D106="SINAPI",D106="SINAPI INSUMO",D106="ORSE INSUMO",D106="SEINFRA CE",D106="TCU",D106="SABESP",D106="EMBASA-BA INSUMO",D106="COMPOSIÇÃO ELAB."),B106,IF(MID(B106,1,5)="COMP.",VLOOKUP(B106,COMPOSIÇÕES!$K$1:$L$741741,2,FALSE),IF(MID(B106,1,13)="MÉDIA/MERCADO",VLOOKUP(B106,COMPOSIÇÕES!$K$1:$L$741741,2,FALSE)))))),0)</f>
        <v>84665</v>
      </c>
      <c r="S106" s="1035">
        <f>VLOOKUP(B106,'CURVA ABC'!$B$6:$M$7525,9,FALSE)</f>
        <v>20.138400000000001</v>
      </c>
      <c r="T106" s="700" t="b">
        <f t="shared" si="18"/>
        <v>1</v>
      </c>
      <c r="U106" s="452" t="b">
        <f t="shared" si="16"/>
        <v>1</v>
      </c>
      <c r="V106" s="452">
        <v>84665</v>
      </c>
      <c r="W106" s="452" t="s">
        <v>87</v>
      </c>
      <c r="AB106" s="453"/>
    </row>
    <row r="107" spans="1:28" s="744" customFormat="1" ht="23.25" customHeight="1">
      <c r="A107" s="824" t="s">
        <v>664</v>
      </c>
      <c r="B107" s="738" t="s">
        <v>875</v>
      </c>
      <c r="C107" s="24" t="s">
        <v>875</v>
      </c>
      <c r="D107" s="739"/>
      <c r="E107" s="740" t="s">
        <v>881</v>
      </c>
      <c r="F107" s="741"/>
      <c r="G107" s="739"/>
      <c r="H107" s="739"/>
      <c r="I107" s="742"/>
      <c r="J107" s="1041"/>
      <c r="K107" s="742"/>
      <c r="L107" s="1041"/>
      <c r="M107" s="743">
        <f>SUM(M108:M113)</f>
        <v>203544.43240000002</v>
      </c>
      <c r="N107" s="852">
        <f>SUM(N108:N113)</f>
        <v>4.7691413949598173E-2</v>
      </c>
      <c r="O107" s="1015">
        <f>144692.45808168+48403.16934966</f>
        <v>193095.62743133999</v>
      </c>
      <c r="P107" s="1034">
        <f t="shared" si="17"/>
        <v>20</v>
      </c>
      <c r="Q107" s="706"/>
      <c r="R107" s="798" t="str">
        <f>IFERROR(IF(OR(B107="TÍTULO GRAU 1",B107="TÍTULO GRAU 2",B107="TÍTULO GRAU 3",B107="TÍTULO GRAU 4"),B107,IF(D107=0,"",IF(OR(D107="SINAPI",D107="SINAPI INSUMO",D107="ORSE INSUMO",D107="SEINFRA CE",D107="TCU",D107="SABESP",D107="EMBASA-BA INSUMO",D107="COMPOSIÇÃO ELAB."),B107,IF(MID(B107,1,5)="COMP.",VLOOKUP(B107,COMPOSIÇÕES!$K$1:$L$741741,2,FALSE),IF(MID(B107,1,13)="MÉDIA/MERCADO",VLOOKUP(B107,COMPOSIÇÕES!$K$1:$L$741741,2,FALSE)))))),0)</f>
        <v>Título grau 1</v>
      </c>
      <c r="S107" s="1035" t="e">
        <f>VLOOKUP(B107,'CURVA ABC'!$B$6:$M$7525,9,FALSE)</f>
        <v>#N/A</v>
      </c>
      <c r="T107" s="1025" t="e">
        <f>S107-N107</f>
        <v>#N/A</v>
      </c>
      <c r="U107" s="452" t="b">
        <f t="shared" si="16"/>
        <v>1</v>
      </c>
      <c r="V107" s="452" t="s">
        <v>875</v>
      </c>
      <c r="W107" s="744" t="s">
        <v>881</v>
      </c>
      <c r="AB107" s="745"/>
    </row>
    <row r="108" spans="1:28" s="452" customFormat="1" ht="44.25" customHeight="1">
      <c r="A108" s="1038" t="s">
        <v>2193</v>
      </c>
      <c r="B108" s="197">
        <v>94213</v>
      </c>
      <c r="C108" s="24" t="s">
        <v>183</v>
      </c>
      <c r="D108" s="1039" t="s">
        <v>131</v>
      </c>
      <c r="E108" s="1028" t="s">
        <v>1075</v>
      </c>
      <c r="F108" s="15" t="e">
        <v>#N/A</v>
      </c>
      <c r="G108" s="1029" t="s">
        <v>57</v>
      </c>
      <c r="H108" s="15">
        <v>0</v>
      </c>
      <c r="I108" s="15">
        <v>1791.538</v>
      </c>
      <c r="J108" s="1030">
        <v>39.1</v>
      </c>
      <c r="K108" s="15">
        <v>11.053599999999999</v>
      </c>
      <c r="L108" s="1030">
        <v>50.153599999999997</v>
      </c>
      <c r="M108" s="1031">
        <f t="shared" ref="M108:M113" si="21">ROUND(I108*L108,4)</f>
        <v>89852.080199999997</v>
      </c>
      <c r="N108" s="1032">
        <f t="shared" ref="N108:N113" si="22">IFERROR(M108/$M$655,"")</f>
        <v>2.1052763273964617E-2</v>
      </c>
      <c r="O108" s="1042" t="s">
        <v>721</v>
      </c>
      <c r="P108" s="1034">
        <f t="shared" si="17"/>
        <v>1</v>
      </c>
      <c r="Q108" s="451"/>
      <c r="R108" s="798">
        <f>IFERROR(IF(OR(B108="TÍTULO GRAU 1",B108="TÍTULO GRAU 2",B108="TÍTULO GRAU 3",B108="TÍTULO GRAU 4"),B108,IF(D108=0,"",IF(OR(D108="SINAPI",D108="SINAPI INSUMO",D108="ORSE INSUMO",D108="SEINFRA CE",D108="TCU",D108="SABESP",D108="EMBASA-BA INSUMO",D108="COMPOSIÇÃO ELAB."),B108,IF(MID(B108,1,5)="COMP.",VLOOKUP(B108,COMPOSIÇÕES!$K$1:$L$741741,2,FALSE),IF(MID(B108,1,13)="MÉDIA/MERCADO",VLOOKUP(B108,COMPOSIÇÕES!$K$1:$L$741741,2,FALSE)))))),0)</f>
        <v>94213</v>
      </c>
      <c r="S108" s="1035">
        <f>VLOOKUP(B108,'CURVA ABC'!$B$6:$M$7525,9,FALSE)</f>
        <v>50.153599999999997</v>
      </c>
      <c r="T108" s="700" t="b">
        <f t="shared" si="18"/>
        <v>1</v>
      </c>
      <c r="U108" s="452" t="b">
        <f t="shared" si="16"/>
        <v>1</v>
      </c>
      <c r="V108" s="452">
        <v>94213</v>
      </c>
      <c r="W108" s="452" t="s">
        <v>1075</v>
      </c>
      <c r="AB108" s="453"/>
    </row>
    <row r="109" spans="1:28" s="452" customFormat="1" ht="44.25" customHeight="1">
      <c r="A109" s="1038" t="s">
        <v>2194</v>
      </c>
      <c r="B109" s="197">
        <v>92580</v>
      </c>
      <c r="C109" s="24" t="s">
        <v>183</v>
      </c>
      <c r="D109" s="1039" t="s">
        <v>131</v>
      </c>
      <c r="E109" s="1028" t="s">
        <v>1077</v>
      </c>
      <c r="F109" s="15" t="e">
        <v>#N/A</v>
      </c>
      <c r="G109" s="1029" t="s">
        <v>57</v>
      </c>
      <c r="H109" s="15">
        <v>0</v>
      </c>
      <c r="I109" s="15">
        <v>1791.538</v>
      </c>
      <c r="J109" s="1030">
        <v>33.22</v>
      </c>
      <c r="K109" s="15">
        <v>9.3912999999999993</v>
      </c>
      <c r="L109" s="1030">
        <v>42.6113</v>
      </c>
      <c r="M109" s="1031">
        <f t="shared" si="21"/>
        <v>76339.763200000001</v>
      </c>
      <c r="N109" s="1032">
        <f t="shared" si="22"/>
        <v>1.7886764106771515E-2</v>
      </c>
      <c r="O109" s="1042" t="s">
        <v>721</v>
      </c>
      <c r="P109" s="1034">
        <f t="shared" si="17"/>
        <v>1</v>
      </c>
      <c r="Q109" s="451"/>
      <c r="R109" s="798">
        <f>IFERROR(IF(OR(B109="TÍTULO GRAU 1",B109="TÍTULO GRAU 2",B109="TÍTULO GRAU 3",B109="TÍTULO GRAU 4"),B109,IF(D109=0,"",IF(OR(D109="SINAPI",D109="SINAPI INSUMO",D109="ORSE INSUMO",D109="SEINFRA CE",D109="TCU",D109="SABESP",D109="EMBASA-BA INSUMO",D109="COMPOSIÇÃO ELAB."),B109,IF(MID(B109,1,5)="COMP.",VLOOKUP(B109,COMPOSIÇÕES!$K$1:$L$741741,2,FALSE),IF(MID(B109,1,13)="MÉDIA/MERCADO",VLOOKUP(B109,COMPOSIÇÕES!$K$1:$L$741741,2,FALSE)))))),0)</f>
        <v>92580</v>
      </c>
      <c r="S109" s="1035">
        <f>VLOOKUP(B109,'CURVA ABC'!$B$6:$M$7525,9,FALSE)</f>
        <v>42.6113</v>
      </c>
      <c r="T109" s="700" t="b">
        <f t="shared" si="18"/>
        <v>1</v>
      </c>
      <c r="U109" s="452" t="b">
        <f t="shared" si="16"/>
        <v>1</v>
      </c>
      <c r="V109" s="452">
        <v>92580</v>
      </c>
      <c r="W109" s="452" t="s">
        <v>1077</v>
      </c>
      <c r="AB109" s="453"/>
    </row>
    <row r="110" spans="1:28" s="452" customFormat="1" ht="39" customHeight="1">
      <c r="A110" s="1038" t="s">
        <v>2195</v>
      </c>
      <c r="B110" s="197">
        <v>94227</v>
      </c>
      <c r="C110" s="24" t="s">
        <v>183</v>
      </c>
      <c r="D110" s="1039" t="s">
        <v>131</v>
      </c>
      <c r="E110" s="1028" t="s">
        <v>1076</v>
      </c>
      <c r="F110" s="15" t="e">
        <v>#N/A</v>
      </c>
      <c r="G110" s="1029" t="s">
        <v>53</v>
      </c>
      <c r="H110" s="15">
        <v>0</v>
      </c>
      <c r="I110" s="15">
        <v>8</v>
      </c>
      <c r="J110" s="1030">
        <v>39.4</v>
      </c>
      <c r="K110" s="15">
        <v>11.138400000000001</v>
      </c>
      <c r="L110" s="1030">
        <v>50.538400000000003</v>
      </c>
      <c r="M110" s="1031">
        <f t="shared" si="21"/>
        <v>404.30720000000002</v>
      </c>
      <c r="N110" s="1032">
        <f t="shared" si="22"/>
        <v>9.4731070806744309E-5</v>
      </c>
      <c r="O110" s="1042" t="s">
        <v>721</v>
      </c>
      <c r="P110" s="1034">
        <f t="shared" si="17"/>
        <v>1</v>
      </c>
      <c r="Q110" s="451"/>
      <c r="R110" s="798">
        <f>IFERROR(IF(OR(B110="TÍTULO GRAU 1",B110="TÍTULO GRAU 2",B110="TÍTULO GRAU 3",B110="TÍTULO GRAU 4"),B110,IF(D110=0,"",IF(OR(D110="SINAPI",D110="SINAPI INSUMO",D110="ORSE INSUMO",D110="SEINFRA CE",D110="TCU",D110="SABESP",D110="EMBASA-BA INSUMO",D110="COMPOSIÇÃO ELAB."),B110,IF(MID(B110,1,5)="COMP.",VLOOKUP(B110,COMPOSIÇÕES!$K$1:$L$741741,2,FALSE),IF(MID(B110,1,13)="MÉDIA/MERCADO",VLOOKUP(B110,COMPOSIÇÕES!$K$1:$L$741741,2,FALSE)))))),0)</f>
        <v>94227</v>
      </c>
      <c r="S110" s="1035">
        <f>VLOOKUP(B110,'CURVA ABC'!$B$6:$M$7525,9,FALSE)</f>
        <v>50.538400000000003</v>
      </c>
      <c r="T110" s="700" t="b">
        <f t="shared" si="18"/>
        <v>1</v>
      </c>
      <c r="U110" s="452" t="b">
        <f t="shared" si="16"/>
        <v>1</v>
      </c>
      <c r="V110" s="452">
        <v>94227</v>
      </c>
      <c r="W110" s="452" t="s">
        <v>1076</v>
      </c>
      <c r="AB110" s="453"/>
    </row>
    <row r="111" spans="1:28" s="452" customFormat="1" ht="33.75" customHeight="1">
      <c r="A111" s="1038" t="s">
        <v>2196</v>
      </c>
      <c r="B111" s="456">
        <v>75220</v>
      </c>
      <c r="C111" s="24" t="s">
        <v>183</v>
      </c>
      <c r="D111" s="1039" t="s">
        <v>131</v>
      </c>
      <c r="E111" s="1028" t="s">
        <v>1074</v>
      </c>
      <c r="F111" s="15" t="e">
        <v>#N/A</v>
      </c>
      <c r="G111" s="1029" t="s">
        <v>53</v>
      </c>
      <c r="H111" s="15">
        <v>0</v>
      </c>
      <c r="I111" s="15">
        <v>62.24</v>
      </c>
      <c r="J111" s="1030">
        <v>33.17</v>
      </c>
      <c r="K111" s="15">
        <v>9.3772000000000002</v>
      </c>
      <c r="L111" s="1030">
        <v>42.547199999999997</v>
      </c>
      <c r="M111" s="1031">
        <f t="shared" si="21"/>
        <v>2648.1377000000002</v>
      </c>
      <c r="N111" s="1032">
        <f t="shared" si="22"/>
        <v>6.2047106745739139E-4</v>
      </c>
      <c r="O111" s="1042" t="s">
        <v>721</v>
      </c>
      <c r="P111" s="1034">
        <f t="shared" si="17"/>
        <v>1</v>
      </c>
      <c r="Q111" s="451"/>
      <c r="R111" s="798">
        <f>IFERROR(IF(OR(B111="TÍTULO GRAU 1",B111="TÍTULO GRAU 2",B111="TÍTULO GRAU 3",B111="TÍTULO GRAU 4"),B111,IF(D111=0,"",IF(OR(D111="SINAPI",D111="SINAPI INSUMO",D111="ORSE INSUMO",D111="SEINFRA CE",D111="TCU",D111="SABESP",D111="EMBASA-BA INSUMO",D111="COMPOSIÇÃO ELAB."),B111,IF(MID(B111,1,5)="COMP.",VLOOKUP(B111,COMPOSIÇÕES!$K$1:$L$741741,2,FALSE),IF(MID(B111,1,13)="MÉDIA/MERCADO",VLOOKUP(B111,COMPOSIÇÕES!$K$1:$L$741741,2,FALSE)))))),0)</f>
        <v>75220</v>
      </c>
      <c r="S111" s="1035">
        <f>VLOOKUP(B111,'CURVA ABC'!$B$6:$M$7525,9,FALSE)</f>
        <v>42.547199999999997</v>
      </c>
      <c r="T111" s="700" t="b">
        <f t="shared" si="18"/>
        <v>1</v>
      </c>
      <c r="U111" s="452" t="b">
        <f t="shared" si="16"/>
        <v>1</v>
      </c>
      <c r="V111" s="452">
        <v>75220</v>
      </c>
      <c r="W111" s="452" t="s">
        <v>1074</v>
      </c>
      <c r="AB111" s="453"/>
    </row>
    <row r="112" spans="1:28" s="452" customFormat="1" ht="30.75" customHeight="1">
      <c r="A112" s="1038" t="s">
        <v>2197</v>
      </c>
      <c r="B112" s="197" t="s">
        <v>1111</v>
      </c>
      <c r="C112" s="24" t="s">
        <v>183</v>
      </c>
      <c r="D112" s="1039" t="s">
        <v>131</v>
      </c>
      <c r="E112" s="1028" t="s">
        <v>1112</v>
      </c>
      <c r="F112" s="15" t="e">
        <v>#N/A</v>
      </c>
      <c r="G112" s="1029" t="s">
        <v>57</v>
      </c>
      <c r="H112" s="15">
        <v>0</v>
      </c>
      <c r="I112" s="15">
        <v>464.72799999999995</v>
      </c>
      <c r="J112" s="1030">
        <v>7.92</v>
      </c>
      <c r="K112" s="15">
        <v>2.2389999999999999</v>
      </c>
      <c r="L112" s="1030">
        <v>10.159000000000001</v>
      </c>
      <c r="M112" s="1031">
        <f t="shared" si="21"/>
        <v>4721.1718000000001</v>
      </c>
      <c r="N112" s="1032">
        <f t="shared" si="22"/>
        <v>1.1061926675473611E-3</v>
      </c>
      <c r="O112" s="1042" t="s">
        <v>1287</v>
      </c>
      <c r="P112" s="1034">
        <f t="shared" si="17"/>
        <v>1</v>
      </c>
      <c r="Q112" s="451"/>
      <c r="R112" s="798" t="str">
        <f>IFERROR(IF(OR(B112="TÍTULO GRAU 1",B112="TÍTULO GRAU 2",B112="TÍTULO GRAU 3",B112="TÍTULO GRAU 4"),B112,IF(D112=0,"",IF(OR(D112="SINAPI",D112="SINAPI INSUMO",D112="ORSE INSUMO",D112="SEINFRA CE",D112="TCU",D112="SABESP",D112="EMBASA-BA INSUMO",D112="COMPOSIÇÃO ELAB."),B112,IF(MID(B112,1,5)="COMP.",VLOOKUP(B112,COMPOSIÇÕES!$K$1:$L$741741,2,FALSE),IF(MID(B112,1,13)="MÉDIA/MERCADO",VLOOKUP(B112,COMPOSIÇÕES!$K$1:$L$741741,2,FALSE)))))),0)</f>
        <v>74106/1</v>
      </c>
      <c r="S112" s="1035">
        <f>VLOOKUP(B112,'CURVA ABC'!$B$6:$M$7525,9,FALSE)</f>
        <v>10.159000000000001</v>
      </c>
      <c r="T112" s="700" t="b">
        <f t="shared" si="18"/>
        <v>1</v>
      </c>
      <c r="U112" s="452" t="b">
        <f t="shared" si="16"/>
        <v>1</v>
      </c>
      <c r="V112" s="452" t="s">
        <v>1111</v>
      </c>
      <c r="W112" s="452" t="s">
        <v>1112</v>
      </c>
      <c r="AB112" s="453"/>
    </row>
    <row r="113" spans="1:28" s="452" customFormat="1" ht="30.75" customHeight="1">
      <c r="A113" s="1038" t="s">
        <v>2198</v>
      </c>
      <c r="B113" s="197" t="s">
        <v>149</v>
      </c>
      <c r="C113" s="24">
        <v>0</v>
      </c>
      <c r="D113" s="1039" t="s">
        <v>837</v>
      </c>
      <c r="E113" s="1028" t="s">
        <v>285</v>
      </c>
      <c r="F113" s="15" t="e">
        <v>#N/A</v>
      </c>
      <c r="G113" s="1029" t="s">
        <v>57</v>
      </c>
      <c r="H113" s="15">
        <v>0</v>
      </c>
      <c r="I113" s="15">
        <v>640.02000000000044</v>
      </c>
      <c r="J113" s="1030">
        <v>36.03</v>
      </c>
      <c r="K113" s="15">
        <v>10.185700000000001</v>
      </c>
      <c r="L113" s="1030">
        <v>46.215699999999998</v>
      </c>
      <c r="M113" s="1031">
        <f t="shared" si="21"/>
        <v>29578.972300000001</v>
      </c>
      <c r="N113" s="1032">
        <f t="shared" si="22"/>
        <v>6.9304917630505425E-3</v>
      </c>
      <c r="O113" s="1042" t="s">
        <v>1669</v>
      </c>
      <c r="P113" s="1034">
        <f t="shared" si="17"/>
        <v>2</v>
      </c>
      <c r="Q113" s="451"/>
      <c r="R113" s="798" t="str">
        <f>IFERROR(IF(OR(B113="TÍTULO GRAU 1",B113="TÍTULO GRAU 2",B113="TÍTULO GRAU 3",B113="TÍTULO GRAU 4"),B113,IF(D113=0,"",IF(OR(D113="SINAPI",D113="SINAPI INSUMO",D113="ORSE INSUMO",D113="SEINFRA CE",D113="TCU",D113="SABESP",D113="EMBASA-BA INSUMO",D113="COMPOSIÇÃO ELAB."),B113,IF(MID(B113,1,5)="COMP.",VLOOKUP(B113,COMPOSIÇÕES!$K$1:$L$741741,2,FALSE),IF(MID(B113,1,13)="MÉDIA/MERCADO",VLOOKUP(B113,COMPOSIÇÕES!$K$1:$L$741741,2,FALSE)))))),0)</f>
        <v>COMP. 23</v>
      </c>
      <c r="S113" s="1035">
        <f>VLOOKUP(B113,'CURVA ABC'!$B$6:$M$7525,9,FALSE)</f>
        <v>46.215699999999998</v>
      </c>
      <c r="T113" s="700" t="b">
        <f t="shared" si="18"/>
        <v>1</v>
      </c>
      <c r="U113" s="452" t="b">
        <f t="shared" si="16"/>
        <v>1</v>
      </c>
      <c r="V113" s="452" t="s">
        <v>149</v>
      </c>
      <c r="W113" s="452" t="s">
        <v>285</v>
      </c>
      <c r="AB113" s="453"/>
    </row>
    <row r="114" spans="1:28" s="744" customFormat="1" ht="30.75" customHeight="1">
      <c r="A114" s="824" t="s">
        <v>722</v>
      </c>
      <c r="B114" s="738" t="s">
        <v>875</v>
      </c>
      <c r="C114" s="24" t="s">
        <v>875</v>
      </c>
      <c r="D114" s="739"/>
      <c r="E114" s="740" t="s">
        <v>671</v>
      </c>
      <c r="F114" s="741"/>
      <c r="G114" s="739"/>
      <c r="H114" s="739"/>
      <c r="I114" s="742"/>
      <c r="J114" s="766"/>
      <c r="K114" s="742"/>
      <c r="L114" s="766"/>
      <c r="M114" s="754">
        <f>SUMIF(B115:B143,"TÍTULO GRAU 2",M115:M143)</f>
        <v>167006.47210000001</v>
      </c>
      <c r="N114" s="853">
        <f>SUMIF(B115:B143,"TÍTULO GRAU 2",N115:N143)</f>
        <v>3.9130398701011669E-2</v>
      </c>
      <c r="O114" s="1015">
        <v>183478.78528651741</v>
      </c>
      <c r="P114" s="1034">
        <f t="shared" si="17"/>
        <v>20</v>
      </c>
      <c r="Q114" s="706"/>
      <c r="R114" s="798" t="str">
        <f>IFERROR(IF(OR(B114="TÍTULO GRAU 1",B114="TÍTULO GRAU 2",B114="TÍTULO GRAU 3",B114="TÍTULO GRAU 4"),B114,IF(D114=0,"",IF(OR(D114="SINAPI",D114="SINAPI INSUMO",D114="ORSE INSUMO",D114="SEINFRA CE",D114="TCU",D114="SABESP",D114="EMBASA-BA INSUMO",D114="COMPOSIÇÃO ELAB."),B114,IF(MID(B114,1,5)="COMP.",VLOOKUP(B114,COMPOSIÇÕES!$K$1:$L$741741,2,FALSE),IF(MID(B114,1,13)="MÉDIA/MERCADO",VLOOKUP(B114,COMPOSIÇÕES!$K$1:$L$741741,2,FALSE)))))),0)</f>
        <v>Título grau 1</v>
      </c>
      <c r="S114" s="1035" t="e">
        <f>VLOOKUP(B114,'CURVA ABC'!$B$6:$M$7525,9,FALSE)</f>
        <v>#N/A</v>
      </c>
      <c r="T114" s="1025" t="e">
        <f>S114-N114</f>
        <v>#N/A</v>
      </c>
      <c r="U114" s="452" t="b">
        <f t="shared" si="16"/>
        <v>1</v>
      </c>
      <c r="V114" s="452" t="s">
        <v>875</v>
      </c>
      <c r="W114" s="744" t="s">
        <v>671</v>
      </c>
      <c r="AB114" s="745"/>
    </row>
    <row r="115" spans="1:28" s="744" customFormat="1" ht="30.75" customHeight="1">
      <c r="A115" s="824" t="s">
        <v>734</v>
      </c>
      <c r="B115" s="738" t="s">
        <v>876</v>
      </c>
      <c r="C115" s="24" t="s">
        <v>876</v>
      </c>
      <c r="D115" s="739"/>
      <c r="E115" s="740" t="s">
        <v>707</v>
      </c>
      <c r="F115" s="741"/>
      <c r="G115" s="739"/>
      <c r="H115" s="739"/>
      <c r="I115" s="742"/>
      <c r="J115" s="766"/>
      <c r="K115" s="742"/>
      <c r="L115" s="766"/>
      <c r="M115" s="743">
        <f>SUM(M116:M122)</f>
        <v>23540.350700000003</v>
      </c>
      <c r="N115" s="852">
        <f>SUM(N116:N122)</f>
        <v>5.5156144361942919E-3</v>
      </c>
      <c r="O115" s="1015" t="s">
        <v>998</v>
      </c>
      <c r="P115" s="1034">
        <f t="shared" si="17"/>
        <v>25</v>
      </c>
      <c r="Q115" s="706"/>
      <c r="R115" s="798" t="str">
        <f>IFERROR(IF(OR(B115="TÍTULO GRAU 1",B115="TÍTULO GRAU 2",B115="TÍTULO GRAU 3",B115="TÍTULO GRAU 4"),B115,IF(D115=0,"",IF(OR(D115="SINAPI",D115="SINAPI INSUMO",D115="ORSE INSUMO",D115="SEINFRA CE",D115="TCU",D115="SABESP",D115="EMBASA-BA INSUMO",D115="COMPOSIÇÃO ELAB."),B115,IF(MID(B115,1,5)="COMP.",VLOOKUP(B115,COMPOSIÇÕES!$K$1:$L$741741,2,FALSE),IF(MID(B115,1,13)="MÉDIA/MERCADO",VLOOKUP(B115,COMPOSIÇÕES!$K$1:$L$741741,2,FALSE)))))),0)</f>
        <v>Título grau 2</v>
      </c>
      <c r="S115" s="1035" t="e">
        <f>VLOOKUP(B115,'CURVA ABC'!$B$6:$M$7525,9,FALSE)</f>
        <v>#N/A</v>
      </c>
      <c r="T115" s="700" t="e">
        <f t="shared" si="18"/>
        <v>#N/A</v>
      </c>
      <c r="U115" s="452" t="b">
        <f t="shared" si="16"/>
        <v>1</v>
      </c>
      <c r="V115" s="452" t="s">
        <v>876</v>
      </c>
      <c r="W115" s="744" t="s">
        <v>707</v>
      </c>
      <c r="AB115" s="745"/>
    </row>
    <row r="116" spans="1:28" s="452" customFormat="1" ht="27.75" customHeight="1">
      <c r="A116" s="1038" t="s">
        <v>2199</v>
      </c>
      <c r="B116" s="197" t="s">
        <v>1252</v>
      </c>
      <c r="C116" s="24" t="s">
        <v>183</v>
      </c>
      <c r="D116" s="1039" t="s">
        <v>131</v>
      </c>
      <c r="E116" s="1028" t="s">
        <v>1253</v>
      </c>
      <c r="F116" s="15" t="e">
        <v>#N/A</v>
      </c>
      <c r="G116" s="1029" t="s">
        <v>57</v>
      </c>
      <c r="H116" s="15">
        <v>0</v>
      </c>
      <c r="I116" s="15">
        <v>4.4399999999999995</v>
      </c>
      <c r="J116" s="1030">
        <v>84.7</v>
      </c>
      <c r="K116" s="15">
        <v>23.944700000000001</v>
      </c>
      <c r="L116" s="1030">
        <v>108.6447</v>
      </c>
      <c r="M116" s="1031">
        <f t="shared" ref="M116:M122" si="23">ROUND(I116*L116,4)</f>
        <v>482.38249999999999</v>
      </c>
      <c r="N116" s="1032">
        <f t="shared" ref="N116:N122" si="24">IFERROR(M116/$M$655,"")</f>
        <v>1.1302447931531848E-4</v>
      </c>
      <c r="O116" s="1033" t="s">
        <v>1586</v>
      </c>
      <c r="P116" s="1034">
        <f t="shared" si="17"/>
        <v>1</v>
      </c>
      <c r="Q116" s="451"/>
      <c r="R116" s="798" t="str">
        <f>IFERROR(IF(OR(B116="TÍTULO GRAU 1",B116="TÍTULO GRAU 2",B116="TÍTULO GRAU 3",B116="TÍTULO GRAU 4"),B116,IF(D116=0,"",IF(OR(D116="SINAPI",D116="SINAPI INSUMO",D116="ORSE INSUMO",D116="SEINFRA CE",D116="TCU",D116="SABESP",D116="EMBASA-BA INSUMO",D116="COMPOSIÇÃO ELAB."),B116,IF(MID(B116,1,5)="COMP.",VLOOKUP(B116,COMPOSIÇÕES!$K$1:$L$741741,2,FALSE),IF(MID(B116,1,13)="MÉDIA/MERCADO",VLOOKUP(B116,COMPOSIÇÕES!$K$1:$L$741741,2,FALSE)))))),0)</f>
        <v>73937/1</v>
      </c>
      <c r="S116" s="1035">
        <f>VLOOKUP(B116,'CURVA ABC'!$B$6:$M$7525,9,FALSE)</f>
        <v>108.6447</v>
      </c>
      <c r="T116" s="700" t="b">
        <f t="shared" ref="T116:T143" si="25">S116=L116</f>
        <v>1</v>
      </c>
      <c r="U116" s="452" t="b">
        <f t="shared" si="16"/>
        <v>1</v>
      </c>
      <c r="V116" s="452" t="s">
        <v>50</v>
      </c>
      <c r="W116" s="452" t="s">
        <v>1253</v>
      </c>
      <c r="AB116" s="453"/>
    </row>
    <row r="117" spans="1:28" s="452" customFormat="1" ht="27.75" customHeight="1">
      <c r="A117" s="1038" t="s">
        <v>2200</v>
      </c>
      <c r="B117" s="197" t="s">
        <v>150</v>
      </c>
      <c r="C117" s="24">
        <v>0</v>
      </c>
      <c r="D117" s="1043" t="s">
        <v>837</v>
      </c>
      <c r="E117" s="1028" t="s">
        <v>1307</v>
      </c>
      <c r="F117" s="15" t="e">
        <v>#N/A</v>
      </c>
      <c r="G117" s="1029" t="s">
        <v>57</v>
      </c>
      <c r="H117" s="15">
        <v>0</v>
      </c>
      <c r="I117" s="15">
        <v>2.16</v>
      </c>
      <c r="J117" s="1030">
        <v>279.87</v>
      </c>
      <c r="K117" s="15">
        <v>79.119200000000006</v>
      </c>
      <c r="L117" s="1030">
        <v>358.98919999999998</v>
      </c>
      <c r="M117" s="1031">
        <f t="shared" si="23"/>
        <v>775.41669999999999</v>
      </c>
      <c r="N117" s="1032">
        <f t="shared" si="24"/>
        <v>1.816837649995647E-4</v>
      </c>
      <c r="O117" s="1033" t="s">
        <v>1587</v>
      </c>
      <c r="P117" s="1034">
        <f t="shared" si="17"/>
        <v>1</v>
      </c>
      <c r="Q117" s="451"/>
      <c r="R117" s="798" t="str">
        <f>IFERROR(IF(OR(B117="TÍTULO GRAU 1",B117="TÍTULO GRAU 2",B117="TÍTULO GRAU 3",B117="TÍTULO GRAU 4"),B117,IF(D117=0,"",IF(OR(D117="SINAPI",D117="SINAPI INSUMO",D117="ORSE INSUMO",D117="SEINFRA CE",D117="TCU",D117="SABESP",D117="EMBASA-BA INSUMO",D117="COMPOSIÇÃO ELAB."),B117,IF(MID(B117,1,5)="COMP.",VLOOKUP(B117,COMPOSIÇÕES!$K$1:$L$741741,2,FALSE),IF(MID(B117,1,13)="MÉDIA/MERCADO",VLOOKUP(B117,COMPOSIÇÕES!$K$1:$L$741741,2,FALSE)))))),0)</f>
        <v>COMP. 24</v>
      </c>
      <c r="S117" s="1035">
        <f>VLOOKUP(B117,'CURVA ABC'!$B$6:$M$7525,9,FALSE)</f>
        <v>358.98919999999998</v>
      </c>
      <c r="T117" s="700" t="b">
        <f t="shared" si="25"/>
        <v>1</v>
      </c>
      <c r="U117" s="452" t="b">
        <f t="shared" si="16"/>
        <v>1</v>
      </c>
      <c r="V117" s="452" t="s">
        <v>150</v>
      </c>
      <c r="W117" s="452" t="s">
        <v>1307</v>
      </c>
      <c r="AB117" s="453"/>
    </row>
    <row r="118" spans="1:28" s="452" customFormat="1" ht="33.75" customHeight="1">
      <c r="A118" s="1038" t="s">
        <v>2201</v>
      </c>
      <c r="B118" s="197" t="s">
        <v>692</v>
      </c>
      <c r="C118" s="24">
        <v>0</v>
      </c>
      <c r="D118" s="1043" t="s">
        <v>837</v>
      </c>
      <c r="E118" s="1028" t="s">
        <v>1589</v>
      </c>
      <c r="F118" s="15" t="e">
        <v>#N/A</v>
      </c>
      <c r="G118" s="1029" t="s">
        <v>57</v>
      </c>
      <c r="H118" s="15">
        <v>0</v>
      </c>
      <c r="I118" s="15">
        <v>9.7199999999999989</v>
      </c>
      <c r="J118" s="1030">
        <v>437.36</v>
      </c>
      <c r="K118" s="15">
        <v>123.6417</v>
      </c>
      <c r="L118" s="1030">
        <v>561.00170000000003</v>
      </c>
      <c r="M118" s="1031">
        <f t="shared" si="23"/>
        <v>5452.9364999999998</v>
      </c>
      <c r="N118" s="1032">
        <f t="shared" si="24"/>
        <v>1.2776485644732036E-3</v>
      </c>
      <c r="O118" s="1033" t="s">
        <v>1591</v>
      </c>
      <c r="P118" s="1034">
        <f t="shared" si="17"/>
        <v>1</v>
      </c>
      <c r="Q118" s="451"/>
      <c r="R118" s="798" t="str">
        <f>IFERROR(IF(OR(B118="TÍTULO GRAU 1",B118="TÍTULO GRAU 2",B118="TÍTULO GRAU 3",B118="TÍTULO GRAU 4"),B118,IF(D118=0,"",IF(OR(D118="SINAPI",D118="SINAPI INSUMO",D118="ORSE INSUMO",D118="SEINFRA CE",D118="TCU",D118="SABESP",D118="EMBASA-BA INSUMO",D118="COMPOSIÇÃO ELAB."),B118,IF(MID(B118,1,5)="COMP.",VLOOKUP(B118,COMPOSIÇÕES!$K$1:$L$741741,2,FALSE),IF(MID(B118,1,13)="MÉDIA/MERCADO",VLOOKUP(B118,COMPOSIÇÕES!$K$1:$L$741741,2,FALSE)))))),0)</f>
        <v>COMP. 207</v>
      </c>
      <c r="S118" s="1035">
        <f>VLOOKUP(B118,'CURVA ABC'!$B$6:$M$7525,9,FALSE)</f>
        <v>561.00170000000003</v>
      </c>
      <c r="T118" s="700" t="b">
        <f>S118=L118</f>
        <v>1</v>
      </c>
      <c r="U118" s="452" t="b">
        <f t="shared" si="16"/>
        <v>1</v>
      </c>
      <c r="V118" s="452" t="s">
        <v>692</v>
      </c>
      <c r="W118" s="452" t="s">
        <v>1589</v>
      </c>
      <c r="AB118" s="453"/>
    </row>
    <row r="119" spans="1:28" s="452" customFormat="1" ht="33.75" customHeight="1">
      <c r="A119" s="1038" t="s">
        <v>2202</v>
      </c>
      <c r="B119" s="197">
        <v>94570</v>
      </c>
      <c r="C119" s="24" t="s">
        <v>183</v>
      </c>
      <c r="D119" s="1039" t="s">
        <v>131</v>
      </c>
      <c r="E119" s="1028" t="s">
        <v>1083</v>
      </c>
      <c r="F119" s="15" t="e">
        <v>#N/A</v>
      </c>
      <c r="G119" s="1029" t="s">
        <v>57</v>
      </c>
      <c r="H119" s="15">
        <v>0</v>
      </c>
      <c r="I119" s="15">
        <v>57.36</v>
      </c>
      <c r="J119" s="1030">
        <v>165.73</v>
      </c>
      <c r="K119" s="15">
        <v>46.851900000000001</v>
      </c>
      <c r="L119" s="1030">
        <v>212.58189999999999</v>
      </c>
      <c r="M119" s="1031">
        <f t="shared" si="23"/>
        <v>12193.6978</v>
      </c>
      <c r="N119" s="1032">
        <f t="shared" si="24"/>
        <v>2.8570405119865343E-3</v>
      </c>
      <c r="O119" s="1033" t="s">
        <v>1588</v>
      </c>
      <c r="P119" s="1034">
        <f t="shared" si="17"/>
        <v>1</v>
      </c>
      <c r="Q119" s="451"/>
      <c r="R119" s="798">
        <f>IFERROR(IF(OR(B119="TÍTULO GRAU 1",B119="TÍTULO GRAU 2",B119="TÍTULO GRAU 3",B119="TÍTULO GRAU 4"),B119,IF(D119=0,"",IF(OR(D119="SINAPI",D119="SINAPI INSUMO",D119="ORSE INSUMO",D119="SEINFRA CE",D119="TCU",D119="SABESP",D119="EMBASA-BA INSUMO",D119="COMPOSIÇÃO ELAB."),B119,IF(MID(B119,1,5)="COMP.",VLOOKUP(B119,COMPOSIÇÕES!$K$1:$L$741741,2,FALSE),IF(MID(B119,1,13)="MÉDIA/MERCADO",VLOOKUP(B119,COMPOSIÇÕES!$K$1:$L$741741,2,FALSE)))))),0)</f>
        <v>94570</v>
      </c>
      <c r="S119" s="1035">
        <f>VLOOKUP(B119,'CURVA ABC'!$B$6:$M$7525,9,FALSE)</f>
        <v>212.58189999999999</v>
      </c>
      <c r="T119" s="700" t="b">
        <f t="shared" si="25"/>
        <v>1</v>
      </c>
      <c r="U119" s="452" t="b">
        <f t="shared" si="16"/>
        <v>1</v>
      </c>
      <c r="V119" s="452">
        <v>94570</v>
      </c>
      <c r="W119" s="452" t="s">
        <v>1083</v>
      </c>
      <c r="AB119" s="453"/>
    </row>
    <row r="120" spans="1:28" s="452" customFormat="1" ht="33.75" customHeight="1">
      <c r="A120" s="1038" t="s">
        <v>2203</v>
      </c>
      <c r="B120" s="197">
        <v>84089</v>
      </c>
      <c r="C120" s="24" t="s">
        <v>183</v>
      </c>
      <c r="D120" s="1039" t="s">
        <v>131</v>
      </c>
      <c r="E120" s="1028" t="s">
        <v>1269</v>
      </c>
      <c r="F120" s="15" t="e">
        <v>#N/A</v>
      </c>
      <c r="G120" s="1029" t="s">
        <v>53</v>
      </c>
      <c r="H120" s="15">
        <v>0</v>
      </c>
      <c r="I120" s="15">
        <v>0.77760000000000007</v>
      </c>
      <c r="J120" s="1030">
        <v>83.98</v>
      </c>
      <c r="K120" s="15">
        <v>23.741099999999999</v>
      </c>
      <c r="L120" s="1030">
        <v>107.72110000000001</v>
      </c>
      <c r="M120" s="1031">
        <f t="shared" si="23"/>
        <v>83.763900000000007</v>
      </c>
      <c r="N120" s="1032">
        <f t="shared" si="24"/>
        <v>1.9626274134987081E-5</v>
      </c>
      <c r="O120" s="1033" t="s">
        <v>1612</v>
      </c>
      <c r="P120" s="1034">
        <f t="shared" si="17"/>
        <v>1</v>
      </c>
      <c r="Q120" s="451"/>
      <c r="R120" s="798">
        <f>IFERROR(IF(OR(B120="TÍTULO GRAU 1",B120="TÍTULO GRAU 2",B120="TÍTULO GRAU 3",B120="TÍTULO GRAU 4"),B120,IF(D120=0,"",IF(OR(D120="SINAPI",D120="SINAPI INSUMO",D120="ORSE INSUMO",D120="SEINFRA CE",D120="TCU",D120="SABESP",D120="EMBASA-BA INSUMO",D120="COMPOSIÇÃO ELAB."),B120,IF(MID(B120,1,5)="COMP.",VLOOKUP(B120,COMPOSIÇÕES!$K$1:$L$741741,2,FALSE),IF(MID(B120,1,13)="MÉDIA/MERCADO",VLOOKUP(B120,COMPOSIÇÕES!$K$1:$L$741741,2,FALSE)))))),0)</f>
        <v>84089</v>
      </c>
      <c r="S120" s="1035">
        <f>VLOOKUP(B120,'CURVA ABC'!$B$6:$M$7525,9,FALSE)</f>
        <v>107.72110000000001</v>
      </c>
      <c r="T120" s="700" t="b">
        <f t="shared" si="25"/>
        <v>1</v>
      </c>
      <c r="U120" s="452" t="b">
        <f t="shared" si="16"/>
        <v>1</v>
      </c>
      <c r="V120" s="452">
        <v>84089</v>
      </c>
      <c r="W120" s="452" t="s">
        <v>1269</v>
      </c>
      <c r="AB120" s="453"/>
    </row>
    <row r="121" spans="1:28" s="452" customFormat="1" ht="32.25" customHeight="1">
      <c r="A121" s="1038" t="s">
        <v>2204</v>
      </c>
      <c r="B121" s="197">
        <v>93182</v>
      </c>
      <c r="C121" s="24" t="s">
        <v>183</v>
      </c>
      <c r="D121" s="1039" t="s">
        <v>131</v>
      </c>
      <c r="E121" s="1028" t="s">
        <v>958</v>
      </c>
      <c r="F121" s="15" t="e">
        <v>#N/A</v>
      </c>
      <c r="G121" s="1029" t="s">
        <v>53</v>
      </c>
      <c r="H121" s="15">
        <v>0</v>
      </c>
      <c r="I121" s="15">
        <v>102.4</v>
      </c>
      <c r="J121" s="1030">
        <v>25.47</v>
      </c>
      <c r="K121" s="15">
        <v>7.2004000000000001</v>
      </c>
      <c r="L121" s="1030">
        <v>32.670400000000001</v>
      </c>
      <c r="M121" s="1031">
        <f t="shared" si="23"/>
        <v>3345.4490000000001</v>
      </c>
      <c r="N121" s="1032">
        <f t="shared" si="24"/>
        <v>7.838543713773881E-4</v>
      </c>
      <c r="O121" s="1033" t="s">
        <v>1612</v>
      </c>
      <c r="P121" s="1034">
        <f t="shared" si="17"/>
        <v>1</v>
      </c>
      <c r="Q121" s="451"/>
      <c r="R121" s="798">
        <f>IFERROR(IF(OR(B121="TÍTULO GRAU 1",B121="TÍTULO GRAU 2",B121="TÍTULO GRAU 3",B121="TÍTULO GRAU 4"),B121,IF(D121=0,"",IF(OR(D121="SINAPI",D121="SINAPI INSUMO",D121="ORSE INSUMO",D121="SEINFRA CE",D121="TCU",D121="SABESP",D121="EMBASA-BA INSUMO",D121="COMPOSIÇÃO ELAB."),B121,IF(MID(B121,1,5)="COMP.",VLOOKUP(B121,COMPOSIÇÕES!$K$1:$L$741741,2,FALSE),IF(MID(B121,1,13)="MÉDIA/MERCADO",VLOOKUP(B121,COMPOSIÇÕES!$K$1:$L$741741,2,FALSE)))))),0)</f>
        <v>93182</v>
      </c>
      <c r="S121" s="1035">
        <f>VLOOKUP(B121,'CURVA ABC'!$B$6:$M$7525,9,FALSE)</f>
        <v>32.670400000000001</v>
      </c>
      <c r="T121" s="700" t="b">
        <f t="shared" si="25"/>
        <v>1</v>
      </c>
      <c r="U121" s="452" t="b">
        <f t="shared" si="16"/>
        <v>1</v>
      </c>
      <c r="V121" s="452">
        <v>93182</v>
      </c>
      <c r="W121" s="452" t="s">
        <v>958</v>
      </c>
      <c r="AB121" s="453"/>
    </row>
    <row r="122" spans="1:28" s="452" customFormat="1" ht="32.25" customHeight="1">
      <c r="A122" s="1038" t="s">
        <v>2205</v>
      </c>
      <c r="B122" s="197">
        <v>93194</v>
      </c>
      <c r="C122" s="24" t="s">
        <v>183</v>
      </c>
      <c r="D122" s="1039" t="s">
        <v>131</v>
      </c>
      <c r="E122" s="1028" t="s">
        <v>1110</v>
      </c>
      <c r="F122" s="15" t="e">
        <v>#N/A</v>
      </c>
      <c r="G122" s="1029" t="s">
        <v>53</v>
      </c>
      <c r="H122" s="15">
        <v>0</v>
      </c>
      <c r="I122" s="15">
        <v>37.6</v>
      </c>
      <c r="J122" s="1030">
        <v>25.02</v>
      </c>
      <c r="K122" s="15">
        <v>7.0731999999999999</v>
      </c>
      <c r="L122" s="1030">
        <v>32.093200000000003</v>
      </c>
      <c r="M122" s="1031">
        <f t="shared" si="23"/>
        <v>1206.7043000000001</v>
      </c>
      <c r="N122" s="1032">
        <f t="shared" si="24"/>
        <v>2.8273646990729532E-4</v>
      </c>
      <c r="O122" s="1033" t="s">
        <v>1612</v>
      </c>
      <c r="P122" s="1034">
        <f t="shared" si="17"/>
        <v>1</v>
      </c>
      <c r="Q122" s="451"/>
      <c r="R122" s="798">
        <f>IFERROR(IF(OR(B122="TÍTULO GRAU 1",B122="TÍTULO GRAU 2",B122="TÍTULO GRAU 3",B122="TÍTULO GRAU 4"),B122,IF(D122=0,"",IF(OR(D122="SINAPI",D122="SINAPI INSUMO",D122="ORSE INSUMO",D122="SEINFRA CE",D122="TCU",D122="SABESP",D122="EMBASA-BA INSUMO",D122="COMPOSIÇÃO ELAB."),B122,IF(MID(B122,1,5)="COMP.",VLOOKUP(B122,COMPOSIÇÕES!$K$1:$L$741741,2,FALSE),IF(MID(B122,1,13)="MÉDIA/MERCADO",VLOOKUP(B122,COMPOSIÇÕES!$K$1:$L$741741,2,FALSE)))))),0)</f>
        <v>93194</v>
      </c>
      <c r="S122" s="1035">
        <f>VLOOKUP(B122,'CURVA ABC'!$B$6:$M$7525,9,FALSE)</f>
        <v>32.093200000000003</v>
      </c>
      <c r="T122" s="700" t="b">
        <f t="shared" si="25"/>
        <v>1</v>
      </c>
      <c r="U122" s="452" t="b">
        <f t="shared" si="16"/>
        <v>1</v>
      </c>
      <c r="V122" s="452">
        <v>93194</v>
      </c>
      <c r="W122" s="452" t="s">
        <v>1110</v>
      </c>
      <c r="AB122" s="453"/>
    </row>
    <row r="123" spans="1:28" s="744" customFormat="1" ht="30.75" customHeight="1">
      <c r="A123" s="824" t="s">
        <v>735</v>
      </c>
      <c r="B123" s="738" t="s">
        <v>876</v>
      </c>
      <c r="C123" s="24" t="s">
        <v>876</v>
      </c>
      <c r="D123" s="739"/>
      <c r="E123" s="740" t="s">
        <v>914</v>
      </c>
      <c r="F123" s="741"/>
      <c r="G123" s="739"/>
      <c r="H123" s="739"/>
      <c r="I123" s="742"/>
      <c r="J123" s="766"/>
      <c r="K123" s="742"/>
      <c r="L123" s="766"/>
      <c r="M123" s="743">
        <f>SUM(M124:M143)</f>
        <v>143466.1214</v>
      </c>
      <c r="N123" s="852">
        <f>SUM(N124:N143)</f>
        <v>3.3614784264817378E-2</v>
      </c>
      <c r="O123" s="1015" t="s">
        <v>998</v>
      </c>
      <c r="P123" s="1034">
        <f t="shared" si="17"/>
        <v>25</v>
      </c>
      <c r="Q123" s="706"/>
      <c r="R123" s="798" t="str">
        <f>IFERROR(IF(OR(B123="TÍTULO GRAU 1",B123="TÍTULO GRAU 2",B123="TÍTULO GRAU 3",B123="TÍTULO GRAU 4"),B123,IF(D123=0,"",IF(OR(D123="SINAPI",D123="SINAPI INSUMO",D123="ORSE INSUMO",D123="SEINFRA CE",D123="TCU",D123="SABESP",D123="EMBASA-BA INSUMO",D123="COMPOSIÇÃO ELAB."),B123,IF(MID(B123,1,5)="COMP.",VLOOKUP(B123,COMPOSIÇÕES!$K$1:$L$741741,2,FALSE),IF(MID(B123,1,13)="MÉDIA/MERCADO",VLOOKUP(B123,COMPOSIÇÕES!$K$1:$L$741741,2,FALSE)))))),0)</f>
        <v>Título grau 2</v>
      </c>
      <c r="S123" s="1035" t="e">
        <f>VLOOKUP(B123,'CURVA ABC'!$B$6:$M$7525,9,FALSE)</f>
        <v>#N/A</v>
      </c>
      <c r="T123" s="700" t="e">
        <f t="shared" si="25"/>
        <v>#N/A</v>
      </c>
      <c r="U123" s="452" t="b">
        <f t="shared" si="16"/>
        <v>1</v>
      </c>
      <c r="V123" s="452" t="s">
        <v>876</v>
      </c>
      <c r="W123" s="744" t="s">
        <v>914</v>
      </c>
      <c r="AB123" s="745"/>
    </row>
    <row r="124" spans="1:28" s="452" customFormat="1" ht="46.5" customHeight="1">
      <c r="A124" s="1038" t="s">
        <v>2206</v>
      </c>
      <c r="B124" s="197">
        <v>91341</v>
      </c>
      <c r="C124" s="24" t="s">
        <v>183</v>
      </c>
      <c r="D124" s="1039" t="s">
        <v>131</v>
      </c>
      <c r="E124" s="1028" t="s">
        <v>1082</v>
      </c>
      <c r="F124" s="15" t="e">
        <v>#N/A</v>
      </c>
      <c r="G124" s="1029" t="s">
        <v>57</v>
      </c>
      <c r="H124" s="15">
        <v>0</v>
      </c>
      <c r="I124" s="15">
        <v>20.100000000000001</v>
      </c>
      <c r="J124" s="1030">
        <v>441.67</v>
      </c>
      <c r="K124" s="15">
        <v>124.8601</v>
      </c>
      <c r="L124" s="1030">
        <v>566.53009999999995</v>
      </c>
      <c r="M124" s="1031">
        <f t="shared" ref="M124:M143" si="26">ROUND(I124*L124,4)</f>
        <v>11387.254999999999</v>
      </c>
      <c r="N124" s="1032">
        <f t="shared" ref="N124:N143" si="27">IFERROR(M124/$M$655,"")</f>
        <v>2.668087186425206E-3</v>
      </c>
      <c r="O124" s="1044" t="s">
        <v>1680</v>
      </c>
      <c r="P124" s="1034">
        <f t="shared" si="17"/>
        <v>1</v>
      </c>
      <c r="Q124" s="451"/>
      <c r="R124" s="798">
        <f>IFERROR(IF(OR(B124="TÍTULO GRAU 1",B124="TÍTULO GRAU 2",B124="TÍTULO GRAU 3",B124="TÍTULO GRAU 4"),B124,IF(D124=0,"",IF(OR(D124="SINAPI",D124="SINAPI INSUMO",D124="ORSE INSUMO",D124="SEINFRA CE",D124="TCU",D124="SABESP",D124="EMBASA-BA INSUMO",D124="COMPOSIÇÃO ELAB."),B124,IF(MID(B124,1,5)="COMP.",VLOOKUP(B124,COMPOSIÇÕES!$K$1:$L$741741,2,FALSE),IF(MID(B124,1,13)="MÉDIA/MERCADO",VLOOKUP(B124,COMPOSIÇÕES!$K$1:$L$741741,2,FALSE)))))),0)</f>
        <v>91341</v>
      </c>
      <c r="S124" s="1035">
        <f>VLOOKUP(B124,'CURVA ABC'!$B$6:$M$7525,9,FALSE)</f>
        <v>566.53009999999995</v>
      </c>
      <c r="T124" s="700" t="b">
        <f t="shared" si="25"/>
        <v>1</v>
      </c>
      <c r="U124" s="452" t="b">
        <f t="shared" si="16"/>
        <v>1</v>
      </c>
      <c r="V124" s="452">
        <v>91341</v>
      </c>
      <c r="W124" s="452" t="s">
        <v>1082</v>
      </c>
      <c r="AB124" s="453"/>
    </row>
    <row r="125" spans="1:28" s="452" customFormat="1" ht="46.5" customHeight="1">
      <c r="A125" s="1038" t="s">
        <v>2207</v>
      </c>
      <c r="B125" s="197" t="s">
        <v>704</v>
      </c>
      <c r="C125" s="24">
        <v>0</v>
      </c>
      <c r="D125" s="1039" t="s">
        <v>837</v>
      </c>
      <c r="E125" s="1028" t="s">
        <v>1683</v>
      </c>
      <c r="F125" s="15" t="e">
        <v>#N/A</v>
      </c>
      <c r="G125" s="1029" t="s">
        <v>57</v>
      </c>
      <c r="H125" s="15">
        <v>0</v>
      </c>
      <c r="I125" s="15">
        <v>1.806</v>
      </c>
      <c r="J125" s="1030">
        <v>453.9</v>
      </c>
      <c r="K125" s="15">
        <v>128.3175</v>
      </c>
      <c r="L125" s="1030">
        <v>582.21749999999997</v>
      </c>
      <c r="M125" s="1031">
        <f t="shared" si="26"/>
        <v>1051.4848</v>
      </c>
      <c r="N125" s="1032">
        <f t="shared" si="27"/>
        <v>2.4636781398158471E-4</v>
      </c>
      <c r="O125" s="1044" t="s">
        <v>1015</v>
      </c>
      <c r="P125" s="1034">
        <f t="shared" si="17"/>
        <v>1</v>
      </c>
      <c r="Q125" s="451"/>
      <c r="R125" s="798" t="str">
        <f>IFERROR(IF(OR(B125="TÍTULO GRAU 1",B125="TÍTULO GRAU 2",B125="TÍTULO GRAU 3",B125="TÍTULO GRAU 4"),B125,IF(D125=0,"",IF(OR(D125="SINAPI",D125="SINAPI INSUMO",D125="ORSE INSUMO",D125="SEINFRA CE",D125="TCU",D125="SABESP",D125="EMBASA-BA INSUMO",D125="COMPOSIÇÃO ELAB."),B125,IF(MID(B125,1,5)="COMP.",VLOOKUP(B125,COMPOSIÇÕES!$K$1:$L$741741,2,FALSE),IF(MID(B125,1,13)="MÉDIA/MERCADO",VLOOKUP(B125,COMPOSIÇÕES!$K$1:$L$741741,2,FALSE)))))),0)</f>
        <v>COMP. 222</v>
      </c>
      <c r="S125" s="1035">
        <f>VLOOKUP(B125,'CURVA ABC'!$B$6:$M$7525,9,FALSE)</f>
        <v>582.21749999999997</v>
      </c>
      <c r="T125" s="700" t="b">
        <f>S125=L125</f>
        <v>1</v>
      </c>
      <c r="U125" s="452" t="b">
        <f t="shared" si="16"/>
        <v>1</v>
      </c>
      <c r="V125" s="452" t="s">
        <v>704</v>
      </c>
      <c r="W125" s="452" t="s">
        <v>1683</v>
      </c>
      <c r="AB125" s="453"/>
    </row>
    <row r="126" spans="1:28" s="452" customFormat="1" ht="41.25" customHeight="1">
      <c r="A126" s="1038" t="s">
        <v>2208</v>
      </c>
      <c r="B126" s="197" t="s">
        <v>689</v>
      </c>
      <c r="C126" s="24">
        <v>0</v>
      </c>
      <c r="D126" s="1039" t="s">
        <v>837</v>
      </c>
      <c r="E126" s="1028" t="s">
        <v>1631</v>
      </c>
      <c r="F126" s="15" t="e">
        <v>#N/A</v>
      </c>
      <c r="G126" s="1029" t="s">
        <v>57</v>
      </c>
      <c r="H126" s="15">
        <v>0</v>
      </c>
      <c r="I126" s="15">
        <v>12.395</v>
      </c>
      <c r="J126" s="1030">
        <v>385.96</v>
      </c>
      <c r="K126" s="15">
        <v>109.1109</v>
      </c>
      <c r="L126" s="1030">
        <v>495.07089999999999</v>
      </c>
      <c r="M126" s="1031">
        <f t="shared" si="26"/>
        <v>6136.4038</v>
      </c>
      <c r="N126" s="1032">
        <f t="shared" si="27"/>
        <v>1.4377881543454452E-3</v>
      </c>
      <c r="O126" s="1045" t="s">
        <v>1619</v>
      </c>
      <c r="P126" s="1034">
        <f t="shared" si="17"/>
        <v>1</v>
      </c>
      <c r="Q126" s="451"/>
      <c r="R126" s="798" t="str">
        <f>IFERROR(IF(OR(B126="TÍTULO GRAU 1",B126="TÍTULO GRAU 2",B126="TÍTULO GRAU 3",B126="TÍTULO GRAU 4"),B126,IF(D126=0,"",IF(OR(D126="SINAPI",D126="SINAPI INSUMO",D126="ORSE INSUMO",D126="SEINFRA CE",D126="TCU",D126="SABESP",D126="EMBASA-BA INSUMO",D126="COMPOSIÇÃO ELAB."),B126,IF(MID(B126,1,5)="COMP.",VLOOKUP(B126,COMPOSIÇÕES!$K$1:$L$741741,2,FALSE),IF(MID(B126,1,13)="MÉDIA/MERCADO",VLOOKUP(B126,COMPOSIÇÕES!$K$1:$L$741741,2,FALSE)))))),0)</f>
        <v>COMP. 203</v>
      </c>
      <c r="S126" s="1035">
        <f>VLOOKUP(B126,'CURVA ABC'!$B$6:$M$7525,9,FALSE)</f>
        <v>495.07089999999999</v>
      </c>
      <c r="T126" s="700" t="b">
        <f t="shared" si="25"/>
        <v>1</v>
      </c>
      <c r="U126" s="452" t="b">
        <f t="shared" si="16"/>
        <v>1</v>
      </c>
      <c r="V126" s="452" t="s">
        <v>689</v>
      </c>
      <c r="W126" s="452" t="s">
        <v>1631</v>
      </c>
      <c r="AB126" s="453"/>
    </row>
    <row r="127" spans="1:28" s="452" customFormat="1" ht="33" customHeight="1">
      <c r="A127" s="1038" t="s">
        <v>2209</v>
      </c>
      <c r="B127" s="197" t="s">
        <v>1080</v>
      </c>
      <c r="C127" s="24" t="s">
        <v>183</v>
      </c>
      <c r="D127" s="1039" t="s">
        <v>131</v>
      </c>
      <c r="E127" s="1028" t="s">
        <v>1081</v>
      </c>
      <c r="F127" s="15" t="e">
        <v>#N/A</v>
      </c>
      <c r="G127" s="1029" t="s">
        <v>57</v>
      </c>
      <c r="H127" s="15">
        <v>0</v>
      </c>
      <c r="I127" s="15">
        <v>3.4859999999999998</v>
      </c>
      <c r="J127" s="1030">
        <v>475.38</v>
      </c>
      <c r="K127" s="15">
        <v>134.38990000000001</v>
      </c>
      <c r="L127" s="1030">
        <v>609.76990000000001</v>
      </c>
      <c r="M127" s="1031">
        <f t="shared" si="26"/>
        <v>2125.6579000000002</v>
      </c>
      <c r="N127" s="1032">
        <f t="shared" si="27"/>
        <v>4.9805160292919692E-4</v>
      </c>
      <c r="O127" s="1045" t="s">
        <v>1620</v>
      </c>
      <c r="P127" s="1034">
        <f t="shared" si="17"/>
        <v>1</v>
      </c>
      <c r="Q127" s="451"/>
      <c r="R127" s="798" t="str">
        <f>IFERROR(IF(OR(B127="TÍTULO GRAU 1",B127="TÍTULO GRAU 2",B127="TÍTULO GRAU 3",B127="TÍTULO GRAU 4"),B127,IF(D127=0,"",IF(OR(D127="SINAPI",D127="SINAPI INSUMO",D127="ORSE INSUMO",D127="SEINFRA CE",D127="TCU",D127="SABESP",D127="EMBASA-BA INSUMO",D127="COMPOSIÇÃO ELAB."),B127,IF(MID(B127,1,5)="COMP.",VLOOKUP(B127,COMPOSIÇÕES!$K$1:$L$741741,2,FALSE),IF(MID(B127,1,13)="MÉDIA/MERCADO",VLOOKUP(B127,COMPOSIÇÕES!$K$1:$L$741741,2,FALSE)))))),0)</f>
        <v>73933/1</v>
      </c>
      <c r="S127" s="1035">
        <f>VLOOKUP(B127,'CURVA ABC'!$B$6:$M$7525,9,FALSE)</f>
        <v>609.76990000000001</v>
      </c>
      <c r="T127" s="700" t="b">
        <f t="shared" si="25"/>
        <v>1</v>
      </c>
      <c r="U127" s="452" t="b">
        <f t="shared" si="16"/>
        <v>1</v>
      </c>
      <c r="V127" s="452" t="s">
        <v>1080</v>
      </c>
      <c r="W127" s="452" t="s">
        <v>1081</v>
      </c>
      <c r="AB127" s="453"/>
    </row>
    <row r="128" spans="1:28" s="452" customFormat="1" ht="34.5" customHeight="1">
      <c r="A128" s="1038" t="s">
        <v>2210</v>
      </c>
      <c r="B128" s="197">
        <v>95468</v>
      </c>
      <c r="C128" s="24" t="s">
        <v>183</v>
      </c>
      <c r="D128" s="1039" t="s">
        <v>131</v>
      </c>
      <c r="E128" s="1028" t="s">
        <v>1260</v>
      </c>
      <c r="F128" s="15" t="e">
        <v>#N/A</v>
      </c>
      <c r="G128" s="1029" t="s">
        <v>57</v>
      </c>
      <c r="H128" s="15">
        <v>0</v>
      </c>
      <c r="I128" s="15">
        <v>6.9719999999999995</v>
      </c>
      <c r="J128" s="1030">
        <v>28.91</v>
      </c>
      <c r="K128" s="15">
        <v>8.1729000000000003</v>
      </c>
      <c r="L128" s="1030">
        <v>37.082900000000002</v>
      </c>
      <c r="M128" s="1031">
        <f t="shared" si="26"/>
        <v>258.54199999999997</v>
      </c>
      <c r="N128" s="1032">
        <f t="shared" si="27"/>
        <v>6.0577601656654347E-5</v>
      </c>
      <c r="O128" s="1045" t="s">
        <v>1620</v>
      </c>
      <c r="P128" s="1034">
        <f t="shared" si="17"/>
        <v>1</v>
      </c>
      <c r="Q128" s="451"/>
      <c r="R128" s="798">
        <f>IFERROR(IF(OR(B128="TÍTULO GRAU 1",B128="TÍTULO GRAU 2",B128="TÍTULO GRAU 3",B128="TÍTULO GRAU 4"),B128,IF(D128=0,"",IF(OR(D128="SINAPI",D128="SINAPI INSUMO",D128="ORSE INSUMO",D128="SEINFRA CE",D128="TCU",D128="SABESP",D128="EMBASA-BA INSUMO",D128="COMPOSIÇÃO ELAB."),B128,IF(MID(B128,1,5)="COMP.",VLOOKUP(B128,COMPOSIÇÕES!$K$1:$L$741741,2,FALSE),IF(MID(B128,1,13)="MÉDIA/MERCADO",VLOOKUP(B128,COMPOSIÇÕES!$K$1:$L$741741,2,FALSE)))))),0)</f>
        <v>95468</v>
      </c>
      <c r="S128" s="1035">
        <f>VLOOKUP(B128,'CURVA ABC'!$B$6:$M$7525,9,FALSE)</f>
        <v>37.082900000000002</v>
      </c>
      <c r="T128" s="700" t="b">
        <f t="shared" si="25"/>
        <v>1</v>
      </c>
      <c r="U128" s="452" t="b">
        <f t="shared" si="16"/>
        <v>1</v>
      </c>
      <c r="V128" s="452">
        <v>95468</v>
      </c>
      <c r="W128" s="452" t="s">
        <v>1260</v>
      </c>
      <c r="AB128" s="453"/>
    </row>
    <row r="129" spans="1:28" s="452" customFormat="1" ht="45.75" customHeight="1">
      <c r="A129" s="1038" t="s">
        <v>2211</v>
      </c>
      <c r="B129" s="197" t="s">
        <v>693</v>
      </c>
      <c r="C129" s="24">
        <v>0</v>
      </c>
      <c r="D129" s="1039" t="s">
        <v>837</v>
      </c>
      <c r="E129" s="1028" t="s">
        <v>1628</v>
      </c>
      <c r="F129" s="15" t="e">
        <v>#N/A</v>
      </c>
      <c r="G129" s="1029" t="s">
        <v>57</v>
      </c>
      <c r="H129" s="15">
        <v>0</v>
      </c>
      <c r="I129" s="15">
        <v>6.1950000000000003</v>
      </c>
      <c r="J129" s="1030">
        <v>535.34</v>
      </c>
      <c r="K129" s="15">
        <v>151.34059999999999</v>
      </c>
      <c r="L129" s="1030">
        <v>686.68060000000003</v>
      </c>
      <c r="M129" s="1031">
        <f t="shared" si="26"/>
        <v>4253.9862999999996</v>
      </c>
      <c r="N129" s="1032">
        <f t="shared" si="27"/>
        <v>9.9672891651749005E-4</v>
      </c>
      <c r="O129" s="1045" t="s">
        <v>1621</v>
      </c>
      <c r="P129" s="1034">
        <f t="shared" si="17"/>
        <v>1</v>
      </c>
      <c r="Q129" s="451"/>
      <c r="R129" s="798" t="str">
        <f>IFERROR(IF(OR(B129="TÍTULO GRAU 1",B129="TÍTULO GRAU 2",B129="TÍTULO GRAU 3",B129="TÍTULO GRAU 4"),B129,IF(D129=0,"",IF(OR(D129="SINAPI",D129="SINAPI INSUMO",D129="ORSE INSUMO",D129="SEINFRA CE",D129="TCU",D129="SABESP",D129="EMBASA-BA INSUMO",D129="COMPOSIÇÃO ELAB."),B129,IF(MID(B129,1,5)="COMP.",VLOOKUP(B129,COMPOSIÇÕES!$K$1:$L$741741,2,FALSE),IF(MID(B129,1,13)="MÉDIA/MERCADO",VLOOKUP(B129,COMPOSIÇÕES!$K$1:$L$741741,2,FALSE)))))),0)</f>
        <v>COMP. 208</v>
      </c>
      <c r="S129" s="1035">
        <f>VLOOKUP(B129,'CURVA ABC'!$B$6:$M$7525,9,FALSE)</f>
        <v>686.68060000000003</v>
      </c>
      <c r="T129" s="700" t="b">
        <f t="shared" si="25"/>
        <v>1</v>
      </c>
      <c r="U129" s="452" t="b">
        <f t="shared" si="16"/>
        <v>1</v>
      </c>
      <c r="V129" s="452" t="s">
        <v>693</v>
      </c>
      <c r="W129" s="452" t="s">
        <v>1628</v>
      </c>
      <c r="AB129" s="453"/>
    </row>
    <row r="130" spans="1:28" s="452" customFormat="1" ht="46.5" customHeight="1">
      <c r="A130" s="1038" t="s">
        <v>2212</v>
      </c>
      <c r="B130" s="197" t="s">
        <v>705</v>
      </c>
      <c r="C130" s="24">
        <v>0</v>
      </c>
      <c r="D130" s="1039" t="s">
        <v>837</v>
      </c>
      <c r="E130" s="1028" t="s">
        <v>1741</v>
      </c>
      <c r="F130" s="15" t="e">
        <v>#N/A</v>
      </c>
      <c r="G130" s="1029" t="s">
        <v>126</v>
      </c>
      <c r="H130" s="15">
        <v>0</v>
      </c>
      <c r="I130" s="15">
        <v>15</v>
      </c>
      <c r="J130" s="1030">
        <v>696.87</v>
      </c>
      <c r="K130" s="15">
        <v>197.0051</v>
      </c>
      <c r="L130" s="1030">
        <v>893.87509999999997</v>
      </c>
      <c r="M130" s="1031">
        <f t="shared" si="26"/>
        <v>13408.1265</v>
      </c>
      <c r="N130" s="1032">
        <f t="shared" si="27"/>
        <v>3.1415868449962917E-3</v>
      </c>
      <c r="O130" s="1045" t="s">
        <v>924</v>
      </c>
      <c r="P130" s="1034">
        <f t="shared" si="17"/>
        <v>1</v>
      </c>
      <c r="Q130" s="451"/>
      <c r="R130" s="798" t="str">
        <f>IFERROR(IF(OR(B130="TÍTULO GRAU 1",B130="TÍTULO GRAU 2",B130="TÍTULO GRAU 3",B130="TÍTULO GRAU 4"),B130,IF(D130=0,"",IF(OR(D130="SINAPI",D130="SINAPI INSUMO",D130="ORSE INSUMO",D130="SEINFRA CE",D130="TCU",D130="SABESP",D130="EMBASA-BA INSUMO",D130="COMPOSIÇÃO ELAB."),B130,IF(MID(B130,1,5)="COMP.",VLOOKUP(B130,COMPOSIÇÕES!$K$1:$L$741741,2,FALSE),IF(MID(B130,1,13)="MÉDIA/MERCADO",VLOOKUP(B130,COMPOSIÇÕES!$K$1:$L$741741,2,FALSE)))))),0)</f>
        <v>COMP. 223</v>
      </c>
      <c r="S130" s="1035">
        <f>VLOOKUP(B130,'CURVA ABC'!$B$6:$M$7525,9,FALSE)</f>
        <v>893.87509999999997</v>
      </c>
      <c r="T130" s="700" t="b">
        <f t="shared" si="25"/>
        <v>1</v>
      </c>
      <c r="U130" s="452" t="b">
        <f t="shared" si="16"/>
        <v>1</v>
      </c>
      <c r="V130" s="452" t="s">
        <v>705</v>
      </c>
      <c r="W130" s="452" t="s">
        <v>1741</v>
      </c>
      <c r="AB130" s="453"/>
    </row>
    <row r="131" spans="1:28" s="452" customFormat="1" ht="46.5" customHeight="1">
      <c r="A131" s="1038" t="s">
        <v>2213</v>
      </c>
      <c r="B131" s="197" t="s">
        <v>706</v>
      </c>
      <c r="C131" s="24">
        <v>0</v>
      </c>
      <c r="D131" s="1039" t="s">
        <v>837</v>
      </c>
      <c r="E131" s="1028" t="s">
        <v>1686</v>
      </c>
      <c r="F131" s="15" t="e">
        <v>#N/A</v>
      </c>
      <c r="G131" s="1029" t="s">
        <v>126</v>
      </c>
      <c r="H131" s="15">
        <v>0</v>
      </c>
      <c r="I131" s="15">
        <v>17</v>
      </c>
      <c r="J131" s="1030">
        <v>801.77</v>
      </c>
      <c r="K131" s="15">
        <v>226.66040000000001</v>
      </c>
      <c r="L131" s="1030">
        <v>1028.4304</v>
      </c>
      <c r="M131" s="1031">
        <f t="shared" si="26"/>
        <v>17483.316800000001</v>
      </c>
      <c r="N131" s="1032">
        <f t="shared" si="27"/>
        <v>4.0964230212015571E-3</v>
      </c>
      <c r="O131" s="1045" t="s">
        <v>1681</v>
      </c>
      <c r="P131" s="1034">
        <f t="shared" si="17"/>
        <v>1</v>
      </c>
      <c r="Q131" s="451"/>
      <c r="R131" s="798" t="str">
        <f>IFERROR(IF(OR(B131="TÍTULO GRAU 1",B131="TÍTULO GRAU 2",B131="TÍTULO GRAU 3",B131="TÍTULO GRAU 4"),B131,IF(D131=0,"",IF(OR(D131="SINAPI",D131="SINAPI INSUMO",D131="ORSE INSUMO",D131="SEINFRA CE",D131="TCU",D131="SABESP",D131="EMBASA-BA INSUMO",D131="COMPOSIÇÃO ELAB."),B131,IF(MID(B131,1,5)="COMP.",VLOOKUP(B131,COMPOSIÇÕES!$K$1:$L$741741,2,FALSE),IF(MID(B131,1,13)="MÉDIA/MERCADO",VLOOKUP(B131,COMPOSIÇÕES!$K$1:$L$741741,2,FALSE)))))),0)</f>
        <v>COMP. 224</v>
      </c>
      <c r="S131" s="1035">
        <f>VLOOKUP(B131,'CURVA ABC'!$B$6:$M$7525,9,FALSE)</f>
        <v>1028.4304</v>
      </c>
      <c r="T131" s="700" t="b">
        <f>S131=L131</f>
        <v>1</v>
      </c>
      <c r="U131" s="452" t="b">
        <f t="shared" si="16"/>
        <v>1</v>
      </c>
      <c r="V131" s="452" t="s">
        <v>706</v>
      </c>
      <c r="W131" s="452" t="s">
        <v>1686</v>
      </c>
      <c r="AB131" s="453"/>
    </row>
    <row r="132" spans="1:28" s="452" customFormat="1" ht="46.5" customHeight="1">
      <c r="A132" s="1038" t="s">
        <v>2214</v>
      </c>
      <c r="B132" s="197" t="s">
        <v>694</v>
      </c>
      <c r="C132" s="24">
        <v>0</v>
      </c>
      <c r="D132" s="1039" t="s">
        <v>837</v>
      </c>
      <c r="E132" s="1028" t="s">
        <v>1742</v>
      </c>
      <c r="F132" s="15" t="e">
        <v>#N/A</v>
      </c>
      <c r="G132" s="1029" t="s">
        <v>126</v>
      </c>
      <c r="H132" s="15">
        <v>0</v>
      </c>
      <c r="I132" s="15">
        <v>23</v>
      </c>
      <c r="J132" s="1030">
        <v>1105.5999999999999</v>
      </c>
      <c r="K132" s="15">
        <v>312.55309999999997</v>
      </c>
      <c r="L132" s="1030">
        <v>1418.1531</v>
      </c>
      <c r="M132" s="1031">
        <f t="shared" si="26"/>
        <v>32617.5213</v>
      </c>
      <c r="N132" s="1032">
        <f t="shared" si="27"/>
        <v>7.642438026853814E-3</v>
      </c>
      <c r="O132" s="1045" t="s">
        <v>1622</v>
      </c>
      <c r="P132" s="1034">
        <f t="shared" si="17"/>
        <v>1</v>
      </c>
      <c r="Q132" s="451"/>
      <c r="R132" s="798" t="str">
        <f>IFERROR(IF(OR(B132="TÍTULO GRAU 1",B132="TÍTULO GRAU 2",B132="TÍTULO GRAU 3",B132="TÍTULO GRAU 4"),B132,IF(D132=0,"",IF(OR(D132="SINAPI",D132="SINAPI INSUMO",D132="ORSE INSUMO",D132="SEINFRA CE",D132="TCU",D132="SABESP",D132="EMBASA-BA INSUMO",D132="COMPOSIÇÃO ELAB."),B132,IF(MID(B132,1,5)="COMP.",VLOOKUP(B132,COMPOSIÇÕES!$K$1:$L$741741,2,FALSE),IF(MID(B132,1,13)="MÉDIA/MERCADO",VLOOKUP(B132,COMPOSIÇÕES!$K$1:$L$741741,2,FALSE)))))),0)</f>
        <v>COMP. 209</v>
      </c>
      <c r="S132" s="1035">
        <f>VLOOKUP(B132,'CURVA ABC'!$B$6:$M$7525,9,FALSE)</f>
        <v>1418.1531</v>
      </c>
      <c r="T132" s="700" t="b">
        <f t="shared" si="25"/>
        <v>1</v>
      </c>
      <c r="U132" s="452" t="b">
        <f t="shared" si="16"/>
        <v>1</v>
      </c>
      <c r="V132" s="452" t="s">
        <v>694</v>
      </c>
      <c r="W132" s="452" t="s">
        <v>1742</v>
      </c>
      <c r="AB132" s="453"/>
    </row>
    <row r="133" spans="1:28" s="452" customFormat="1" ht="39.75" customHeight="1">
      <c r="A133" s="1038" t="s">
        <v>2215</v>
      </c>
      <c r="B133" s="197" t="s">
        <v>695</v>
      </c>
      <c r="C133" s="24">
        <v>0</v>
      </c>
      <c r="D133" s="1039" t="s">
        <v>837</v>
      </c>
      <c r="E133" s="1028" t="s">
        <v>1745</v>
      </c>
      <c r="F133" s="15" t="e">
        <v>#N/A</v>
      </c>
      <c r="G133" s="1029" t="s">
        <v>126</v>
      </c>
      <c r="H133" s="15">
        <v>0</v>
      </c>
      <c r="I133" s="15">
        <v>2</v>
      </c>
      <c r="J133" s="1030">
        <v>1974.04</v>
      </c>
      <c r="K133" s="15">
        <v>558.06110000000001</v>
      </c>
      <c r="L133" s="1030">
        <v>2532.1010999999999</v>
      </c>
      <c r="M133" s="1031">
        <f t="shared" si="26"/>
        <v>5064.2021999999997</v>
      </c>
      <c r="N133" s="1032">
        <f t="shared" si="27"/>
        <v>1.1865662970826892E-3</v>
      </c>
      <c r="O133" s="1045" t="s">
        <v>1623</v>
      </c>
      <c r="P133" s="1034">
        <f t="shared" si="17"/>
        <v>1</v>
      </c>
      <c r="Q133" s="451"/>
      <c r="R133" s="798" t="str">
        <f>IFERROR(IF(OR(B133="TÍTULO GRAU 1",B133="TÍTULO GRAU 2",B133="TÍTULO GRAU 3",B133="TÍTULO GRAU 4"),B133,IF(D133=0,"",IF(OR(D133="SINAPI",D133="SINAPI INSUMO",D133="ORSE INSUMO",D133="SEINFRA CE",D133="TCU",D133="SABESP",D133="EMBASA-BA INSUMO",D133="COMPOSIÇÃO ELAB."),B133,IF(MID(B133,1,5)="COMP.",VLOOKUP(B133,COMPOSIÇÕES!$K$1:$L$741741,2,FALSE),IF(MID(B133,1,13)="MÉDIA/MERCADO",VLOOKUP(B133,COMPOSIÇÕES!$K$1:$L$741741,2,FALSE)))))),0)</f>
        <v>COMP. 210</v>
      </c>
      <c r="S133" s="1035">
        <f>VLOOKUP(B133,'CURVA ABC'!$B$6:$M$7525,9,FALSE)</f>
        <v>2532.1010999999999</v>
      </c>
      <c r="T133" s="700" t="b">
        <f t="shared" si="25"/>
        <v>1</v>
      </c>
      <c r="U133" s="452" t="b">
        <f t="shared" si="16"/>
        <v>1</v>
      </c>
      <c r="V133" s="452" t="s">
        <v>695</v>
      </c>
      <c r="W133" s="452" t="s">
        <v>1745</v>
      </c>
      <c r="AB133" s="453"/>
    </row>
    <row r="134" spans="1:28" s="452" customFormat="1" ht="33.75" customHeight="1">
      <c r="A134" s="1038" t="s">
        <v>2216</v>
      </c>
      <c r="B134" s="197" t="s">
        <v>696</v>
      </c>
      <c r="C134" s="24">
        <v>0</v>
      </c>
      <c r="D134" s="1039" t="s">
        <v>837</v>
      </c>
      <c r="E134" s="1028" t="s">
        <v>1635</v>
      </c>
      <c r="F134" s="15" t="e">
        <v>#N/A</v>
      </c>
      <c r="G134" s="1029" t="s">
        <v>126</v>
      </c>
      <c r="H134" s="15">
        <v>0</v>
      </c>
      <c r="I134" s="15">
        <v>4</v>
      </c>
      <c r="J134" s="1030">
        <v>1991.46</v>
      </c>
      <c r="K134" s="15">
        <v>562.98569999999995</v>
      </c>
      <c r="L134" s="1030">
        <v>2554.4457000000002</v>
      </c>
      <c r="M134" s="1031">
        <f t="shared" si="26"/>
        <v>10217.782800000001</v>
      </c>
      <c r="N134" s="1032">
        <f t="shared" si="27"/>
        <v>2.3940743719496811E-3</v>
      </c>
      <c r="O134" s="1045" t="s">
        <v>1624</v>
      </c>
      <c r="P134" s="1034">
        <f t="shared" si="17"/>
        <v>1</v>
      </c>
      <c r="Q134" s="451"/>
      <c r="R134" s="798" t="str">
        <f>IFERROR(IF(OR(B134="TÍTULO GRAU 1",B134="TÍTULO GRAU 2",B134="TÍTULO GRAU 3",B134="TÍTULO GRAU 4"),B134,IF(D134=0,"",IF(OR(D134="SINAPI",D134="SINAPI INSUMO",D134="ORSE INSUMO",D134="SEINFRA CE",D134="TCU",D134="SABESP",D134="EMBASA-BA INSUMO",D134="COMPOSIÇÃO ELAB."),B134,IF(MID(B134,1,5)="COMP.",VLOOKUP(B134,COMPOSIÇÕES!$K$1:$L$741741,2,FALSE),IF(MID(B134,1,13)="MÉDIA/MERCADO",VLOOKUP(B134,COMPOSIÇÕES!$K$1:$L$741741,2,FALSE)))))),0)</f>
        <v>COMP. 211</v>
      </c>
      <c r="S134" s="1035">
        <f>VLOOKUP(B134,'CURVA ABC'!$B$6:$M$7525,9,FALSE)</f>
        <v>2554.4457000000002</v>
      </c>
      <c r="T134" s="700" t="b">
        <f t="shared" si="25"/>
        <v>1</v>
      </c>
      <c r="U134" s="452" t="b">
        <f t="shared" si="16"/>
        <v>1</v>
      </c>
      <c r="V134" s="452" t="s">
        <v>696</v>
      </c>
      <c r="W134" s="452" t="s">
        <v>1635</v>
      </c>
      <c r="AB134" s="453"/>
    </row>
    <row r="135" spans="1:28" s="452" customFormat="1" ht="46.5" customHeight="1">
      <c r="A135" s="1038" t="s">
        <v>2217</v>
      </c>
      <c r="B135" s="197" t="s">
        <v>697</v>
      </c>
      <c r="C135" s="24">
        <v>0</v>
      </c>
      <c r="D135" s="1039" t="s">
        <v>837</v>
      </c>
      <c r="E135" s="1028" t="s">
        <v>1636</v>
      </c>
      <c r="F135" s="15" t="e">
        <v>#N/A</v>
      </c>
      <c r="G135" s="1029" t="s">
        <v>126</v>
      </c>
      <c r="H135" s="15">
        <v>0</v>
      </c>
      <c r="I135" s="15">
        <v>3</v>
      </c>
      <c r="J135" s="1030">
        <v>2038.4</v>
      </c>
      <c r="K135" s="15">
        <v>576.25570000000005</v>
      </c>
      <c r="L135" s="1030">
        <v>2614.6556999999998</v>
      </c>
      <c r="M135" s="1031">
        <f t="shared" si="26"/>
        <v>7843.9670999999998</v>
      </c>
      <c r="N135" s="1032">
        <f t="shared" si="27"/>
        <v>1.837878234065267E-3</v>
      </c>
      <c r="O135" s="1045" t="s">
        <v>1000</v>
      </c>
      <c r="P135" s="1034">
        <f t="shared" si="17"/>
        <v>1</v>
      </c>
      <c r="Q135" s="451"/>
      <c r="R135" s="798" t="str">
        <f>IFERROR(IF(OR(B135="TÍTULO GRAU 1",B135="TÍTULO GRAU 2",B135="TÍTULO GRAU 3",B135="TÍTULO GRAU 4"),B135,IF(D135=0,"",IF(OR(D135="SINAPI",D135="SINAPI INSUMO",D135="ORSE INSUMO",D135="SEINFRA CE",D135="TCU",D135="SABESP",D135="EMBASA-BA INSUMO",D135="COMPOSIÇÃO ELAB."),B135,IF(MID(B135,1,5)="COMP.",VLOOKUP(B135,COMPOSIÇÕES!$K$1:$L$741741,2,FALSE),IF(MID(B135,1,13)="MÉDIA/MERCADO",VLOOKUP(B135,COMPOSIÇÕES!$K$1:$L$741741,2,FALSE)))))),0)</f>
        <v>COMP. 213</v>
      </c>
      <c r="S135" s="1035">
        <f>VLOOKUP(B135,'CURVA ABC'!$B$6:$M$7525,9,FALSE)</f>
        <v>2614.6556999999998</v>
      </c>
      <c r="T135" s="700" t="b">
        <f t="shared" si="25"/>
        <v>1</v>
      </c>
      <c r="U135" s="452" t="b">
        <f t="shared" si="16"/>
        <v>1</v>
      </c>
      <c r="V135" s="452" t="s">
        <v>697</v>
      </c>
      <c r="W135" s="452" t="s">
        <v>1636</v>
      </c>
      <c r="AB135" s="453"/>
    </row>
    <row r="136" spans="1:28" s="452" customFormat="1" ht="46.5" customHeight="1">
      <c r="A136" s="1038" t="s">
        <v>2218</v>
      </c>
      <c r="B136" s="197" t="s">
        <v>698</v>
      </c>
      <c r="C136" s="24">
        <v>0</v>
      </c>
      <c r="D136" s="1039" t="s">
        <v>837</v>
      </c>
      <c r="E136" s="1028" t="s">
        <v>1637</v>
      </c>
      <c r="F136" s="15" t="e">
        <v>#N/A</v>
      </c>
      <c r="G136" s="1029" t="s">
        <v>126</v>
      </c>
      <c r="H136" s="15">
        <v>0</v>
      </c>
      <c r="I136" s="15">
        <v>1</v>
      </c>
      <c r="J136" s="1030">
        <v>2244.4699999999998</v>
      </c>
      <c r="K136" s="15">
        <v>634.51170000000002</v>
      </c>
      <c r="L136" s="1030">
        <v>2878.9816999999998</v>
      </c>
      <c r="M136" s="1031">
        <f t="shared" si="26"/>
        <v>2878.9816999999998</v>
      </c>
      <c r="N136" s="1032">
        <f t="shared" si="27"/>
        <v>6.7455889797169344E-4</v>
      </c>
      <c r="O136" s="1045" t="s">
        <v>1625</v>
      </c>
      <c r="P136" s="1034">
        <f t="shared" si="17"/>
        <v>1</v>
      </c>
      <c r="Q136" s="451"/>
      <c r="R136" s="798" t="str">
        <f>IFERROR(IF(OR(B136="TÍTULO GRAU 1",B136="TÍTULO GRAU 2",B136="TÍTULO GRAU 3",B136="TÍTULO GRAU 4"),B136,IF(D136=0,"",IF(OR(D136="SINAPI",D136="SINAPI INSUMO",D136="ORSE INSUMO",D136="SEINFRA CE",D136="TCU",D136="SABESP",D136="EMBASA-BA INSUMO",D136="COMPOSIÇÃO ELAB."),B136,IF(MID(B136,1,5)="COMP.",VLOOKUP(B136,COMPOSIÇÕES!$K$1:$L$741741,2,FALSE),IF(MID(B136,1,13)="MÉDIA/MERCADO",VLOOKUP(B136,COMPOSIÇÕES!$K$1:$L$741741,2,FALSE)))))),0)</f>
        <v>COMP. 214</v>
      </c>
      <c r="S136" s="1035">
        <f>VLOOKUP(B136,'CURVA ABC'!$B$6:$M$7525,9,FALSE)</f>
        <v>2878.9816999999998</v>
      </c>
      <c r="T136" s="700" t="b">
        <f t="shared" si="25"/>
        <v>1</v>
      </c>
      <c r="U136" s="452" t="b">
        <f t="shared" si="16"/>
        <v>1</v>
      </c>
      <c r="V136" s="452" t="s">
        <v>698</v>
      </c>
      <c r="W136" s="452" t="s">
        <v>1637</v>
      </c>
      <c r="AB136" s="453"/>
    </row>
    <row r="137" spans="1:28" s="452" customFormat="1" ht="30.75" customHeight="1">
      <c r="A137" s="1038" t="s">
        <v>2219</v>
      </c>
      <c r="B137" s="197" t="s">
        <v>699</v>
      </c>
      <c r="C137" s="24">
        <v>0</v>
      </c>
      <c r="D137" s="1039" t="s">
        <v>837</v>
      </c>
      <c r="E137" s="1028" t="s">
        <v>1640</v>
      </c>
      <c r="F137" s="15" t="e">
        <v>#N/A</v>
      </c>
      <c r="G137" s="1029" t="s">
        <v>126</v>
      </c>
      <c r="H137" s="15">
        <v>0</v>
      </c>
      <c r="I137" s="15">
        <v>7</v>
      </c>
      <c r="J137" s="1030">
        <v>1005.57</v>
      </c>
      <c r="K137" s="15">
        <v>284.27460000000002</v>
      </c>
      <c r="L137" s="1030">
        <v>1289.8445999999999</v>
      </c>
      <c r="M137" s="1031">
        <f t="shared" si="26"/>
        <v>9028.9122000000007</v>
      </c>
      <c r="N137" s="1032">
        <f t="shared" si="27"/>
        <v>2.1155164214886044E-3</v>
      </c>
      <c r="O137" s="1045" t="s">
        <v>1626</v>
      </c>
      <c r="P137" s="1034">
        <f t="shared" si="17"/>
        <v>1</v>
      </c>
      <c r="Q137" s="451"/>
      <c r="R137" s="798" t="str">
        <f>IFERROR(IF(OR(B137="TÍTULO GRAU 1",B137="TÍTULO GRAU 2",B137="TÍTULO GRAU 3",B137="TÍTULO GRAU 4"),B137,IF(D137=0,"",IF(OR(D137="SINAPI",D137="SINAPI INSUMO",D137="ORSE INSUMO",D137="SEINFRA CE",D137="TCU",D137="SABESP",D137="EMBASA-BA INSUMO",D137="COMPOSIÇÃO ELAB."),B137,IF(MID(B137,1,5)="COMP.",VLOOKUP(B137,COMPOSIÇÕES!$K$1:$L$741741,2,FALSE),IF(MID(B137,1,13)="MÉDIA/MERCADO",VLOOKUP(B137,COMPOSIÇÕES!$K$1:$L$741741,2,FALSE)))))),0)</f>
        <v>COMP. 216</v>
      </c>
      <c r="S137" s="1035">
        <f>VLOOKUP(B137,'CURVA ABC'!$B$6:$M$7525,9,FALSE)</f>
        <v>1289.8445999999999</v>
      </c>
      <c r="T137" s="700" t="b">
        <f t="shared" si="25"/>
        <v>1</v>
      </c>
      <c r="U137" s="452" t="b">
        <f t="shared" ref="U137:U200" si="28">W137=E137</f>
        <v>1</v>
      </c>
      <c r="V137" s="452" t="s">
        <v>699</v>
      </c>
      <c r="W137" s="452" t="s">
        <v>1640</v>
      </c>
      <c r="AB137" s="453"/>
    </row>
    <row r="138" spans="1:28" s="452" customFormat="1" ht="33.75" customHeight="1">
      <c r="A138" s="1038" t="s">
        <v>2220</v>
      </c>
      <c r="B138" s="197" t="s">
        <v>700</v>
      </c>
      <c r="C138" s="24">
        <v>0</v>
      </c>
      <c r="D138" s="1039" t="s">
        <v>837</v>
      </c>
      <c r="E138" s="1028" t="s">
        <v>1643</v>
      </c>
      <c r="F138" s="15" t="e">
        <v>#N/A</v>
      </c>
      <c r="G138" s="1029" t="s">
        <v>126</v>
      </c>
      <c r="H138" s="15">
        <v>0</v>
      </c>
      <c r="I138" s="15">
        <v>3</v>
      </c>
      <c r="J138" s="1030">
        <v>1403.46</v>
      </c>
      <c r="K138" s="15">
        <v>396.75810000000001</v>
      </c>
      <c r="L138" s="1030">
        <v>1800.2181</v>
      </c>
      <c r="M138" s="1031">
        <f t="shared" si="26"/>
        <v>5400.6543000000001</v>
      </c>
      <c r="N138" s="1032">
        <f t="shared" si="27"/>
        <v>1.2653986001140917E-3</v>
      </c>
      <c r="O138" s="1045" t="s">
        <v>999</v>
      </c>
      <c r="P138" s="1034">
        <f t="shared" si="17"/>
        <v>1</v>
      </c>
      <c r="Q138" s="451"/>
      <c r="R138" s="798" t="str">
        <f>IFERROR(IF(OR(B138="TÍTULO GRAU 1",B138="TÍTULO GRAU 2",B138="TÍTULO GRAU 3",B138="TÍTULO GRAU 4"),B138,IF(D138=0,"",IF(OR(D138="SINAPI",D138="SINAPI INSUMO",D138="ORSE INSUMO",D138="SEINFRA CE",D138="TCU",D138="SABESP",D138="EMBASA-BA INSUMO",D138="COMPOSIÇÃO ELAB."),B138,IF(MID(B138,1,5)="COMP.",VLOOKUP(B138,COMPOSIÇÕES!$K$1:$L$741741,2,FALSE),IF(MID(B138,1,13)="MÉDIA/MERCADO",VLOOKUP(B138,COMPOSIÇÕES!$K$1:$L$741741,2,FALSE)))))),0)</f>
        <v>COMP. 217</v>
      </c>
      <c r="S138" s="1035">
        <f>VLOOKUP(B138,'CURVA ABC'!$B$6:$M$7525,9,FALSE)</f>
        <v>1800.2181</v>
      </c>
      <c r="T138" s="700" t="b">
        <f t="shared" si="25"/>
        <v>1</v>
      </c>
      <c r="U138" s="452" t="b">
        <f t="shared" si="28"/>
        <v>1</v>
      </c>
      <c r="V138" s="452" t="s">
        <v>700</v>
      </c>
      <c r="W138" s="452" t="s">
        <v>1643</v>
      </c>
      <c r="AB138" s="453"/>
    </row>
    <row r="139" spans="1:28" s="452" customFormat="1" ht="61.5" customHeight="1">
      <c r="A139" s="1038" t="s">
        <v>2221</v>
      </c>
      <c r="B139" s="197" t="s">
        <v>701</v>
      </c>
      <c r="C139" s="24">
        <v>0</v>
      </c>
      <c r="D139" s="1039" t="s">
        <v>837</v>
      </c>
      <c r="E139" s="1028" t="s">
        <v>1645</v>
      </c>
      <c r="F139" s="15" t="e">
        <v>#N/A</v>
      </c>
      <c r="G139" s="1029" t="s">
        <v>126</v>
      </c>
      <c r="H139" s="15">
        <v>0</v>
      </c>
      <c r="I139" s="15">
        <v>2</v>
      </c>
      <c r="J139" s="1030">
        <v>3736.3</v>
      </c>
      <c r="K139" s="15">
        <v>1056.252</v>
      </c>
      <c r="L139" s="1030">
        <v>4792.5519999999997</v>
      </c>
      <c r="M139" s="1031">
        <f t="shared" si="26"/>
        <v>9585.1039999999994</v>
      </c>
      <c r="N139" s="1032">
        <f t="shared" si="27"/>
        <v>2.2458347655297949E-3</v>
      </c>
      <c r="O139" s="1045" t="s">
        <v>1682</v>
      </c>
      <c r="P139" s="1034">
        <f t="shared" si="17"/>
        <v>1</v>
      </c>
      <c r="Q139" s="451"/>
      <c r="R139" s="798" t="str">
        <f>IFERROR(IF(OR(B139="TÍTULO GRAU 1",B139="TÍTULO GRAU 2",B139="TÍTULO GRAU 3",B139="TÍTULO GRAU 4"),B139,IF(D139=0,"",IF(OR(D139="SINAPI",D139="SINAPI INSUMO",D139="ORSE INSUMO",D139="SEINFRA CE",D139="TCU",D139="SABESP",D139="EMBASA-BA INSUMO",D139="COMPOSIÇÃO ELAB."),B139,IF(MID(B139,1,5)="COMP.",VLOOKUP(B139,COMPOSIÇÕES!$K$1:$L$741741,2,FALSE),IF(MID(B139,1,13)="MÉDIA/MERCADO",VLOOKUP(B139,COMPOSIÇÕES!$K$1:$L$741741,2,FALSE)))))),0)</f>
        <v>COMP. 218</v>
      </c>
      <c r="S139" s="1035">
        <f>VLOOKUP(B139,'CURVA ABC'!$B$6:$M$7525,9,FALSE)</f>
        <v>4792.5519999999997</v>
      </c>
      <c r="T139" s="700" t="b">
        <f t="shared" si="25"/>
        <v>1</v>
      </c>
      <c r="U139" s="452" t="b">
        <f t="shared" si="28"/>
        <v>1</v>
      </c>
      <c r="V139" s="452" t="s">
        <v>701</v>
      </c>
      <c r="W139" s="452" t="s">
        <v>1645</v>
      </c>
      <c r="AB139" s="453"/>
    </row>
    <row r="140" spans="1:28" s="452" customFormat="1" ht="32.25" customHeight="1">
      <c r="A140" s="1038" t="s">
        <v>2222</v>
      </c>
      <c r="B140" s="197" t="s">
        <v>702</v>
      </c>
      <c r="C140" s="24">
        <v>0</v>
      </c>
      <c r="D140" s="1039" t="s">
        <v>837</v>
      </c>
      <c r="E140" s="1028" t="s">
        <v>1647</v>
      </c>
      <c r="F140" s="15" t="e">
        <v>#N/A</v>
      </c>
      <c r="G140" s="1029" t="s">
        <v>57</v>
      </c>
      <c r="H140" s="15">
        <v>0</v>
      </c>
      <c r="I140" s="15">
        <v>1</v>
      </c>
      <c r="J140" s="1030">
        <v>400</v>
      </c>
      <c r="K140" s="15">
        <v>113.08</v>
      </c>
      <c r="L140" s="1030">
        <v>513.08000000000004</v>
      </c>
      <c r="M140" s="1031">
        <f t="shared" si="26"/>
        <v>513.08000000000004</v>
      </c>
      <c r="N140" s="1032">
        <f t="shared" si="27"/>
        <v>1.2021704735786147E-4</v>
      </c>
      <c r="O140" s="1045" t="s">
        <v>1627</v>
      </c>
      <c r="P140" s="1034">
        <f t="shared" si="17"/>
        <v>1</v>
      </c>
      <c r="Q140" s="451"/>
      <c r="R140" s="798" t="str">
        <f>IFERROR(IF(OR(B140="TÍTULO GRAU 1",B140="TÍTULO GRAU 2",B140="TÍTULO GRAU 3",B140="TÍTULO GRAU 4"),B140,IF(D140=0,"",IF(OR(D140="SINAPI",D140="SINAPI INSUMO",D140="ORSE INSUMO",D140="SEINFRA CE",D140="TCU",D140="SABESP",D140="EMBASA-BA INSUMO",D140="COMPOSIÇÃO ELAB."),B140,IF(MID(B140,1,5)="COMP.",VLOOKUP(B140,COMPOSIÇÕES!$K$1:$L$741741,2,FALSE),IF(MID(B140,1,13)="MÉDIA/MERCADO",VLOOKUP(B140,COMPOSIÇÕES!$K$1:$L$741741,2,FALSE)))))),0)</f>
        <v>COMP. 219</v>
      </c>
      <c r="S140" s="1035">
        <f>VLOOKUP(B140,'CURVA ABC'!$B$6:$M$7525,9,FALSE)</f>
        <v>513.08000000000004</v>
      </c>
      <c r="T140" s="700" t="b">
        <f t="shared" si="25"/>
        <v>1</v>
      </c>
      <c r="U140" s="452" t="b">
        <f t="shared" si="28"/>
        <v>1</v>
      </c>
      <c r="V140" s="452" t="s">
        <v>702</v>
      </c>
      <c r="W140" s="452" t="s">
        <v>1647</v>
      </c>
      <c r="AB140" s="453"/>
    </row>
    <row r="141" spans="1:28" s="452" customFormat="1" ht="32.25" customHeight="1">
      <c r="A141" s="1038" t="s">
        <v>2223</v>
      </c>
      <c r="B141" s="197" t="s">
        <v>1649</v>
      </c>
      <c r="C141" s="24">
        <v>0</v>
      </c>
      <c r="D141" s="1039" t="s">
        <v>837</v>
      </c>
      <c r="E141" s="1028" t="s">
        <v>1650</v>
      </c>
      <c r="F141" s="15" t="e">
        <v>#N/A</v>
      </c>
      <c r="G141" s="1029" t="s">
        <v>126</v>
      </c>
      <c r="H141" s="15">
        <v>0</v>
      </c>
      <c r="I141" s="15">
        <v>1</v>
      </c>
      <c r="J141" s="1030">
        <v>958.93</v>
      </c>
      <c r="K141" s="15">
        <v>271.08949999999999</v>
      </c>
      <c r="L141" s="1030">
        <v>1230.0195000000001</v>
      </c>
      <c r="M141" s="1031">
        <f t="shared" si="26"/>
        <v>1230.0195000000001</v>
      </c>
      <c r="N141" s="1032">
        <f t="shared" si="27"/>
        <v>2.8819933047983371E-4</v>
      </c>
      <c r="O141" s="1045" t="s">
        <v>1652</v>
      </c>
      <c r="P141" s="1034">
        <f t="shared" si="17"/>
        <v>1</v>
      </c>
      <c r="Q141" s="451"/>
      <c r="R141" s="798" t="str">
        <f>IFERROR(IF(OR(B141="TÍTULO GRAU 1",B141="TÍTULO GRAU 2",B141="TÍTULO GRAU 3",B141="TÍTULO GRAU 4"),B141,IF(D141=0,"",IF(OR(D141="SINAPI",D141="SINAPI INSUMO",D141="ORSE INSUMO",D141="SEINFRA CE",D141="TCU",D141="SABESP",D141="EMBASA-BA INSUMO",D141="COMPOSIÇÃO ELAB."),B141,IF(MID(B141,1,5)="COMP.",VLOOKUP(B141,COMPOSIÇÕES!$K$1:$L$741741,2,FALSE),IF(MID(B141,1,13)="MÉDIA/MERCADO",VLOOKUP(B141,COMPOSIÇÕES!$K$1:$L$741741,2,FALSE)))))),0)</f>
        <v>COMP. 220</v>
      </c>
      <c r="S141" s="1035">
        <f>VLOOKUP(B141,'CURVA ABC'!$B$6:$M$7525,9,FALSE)</f>
        <v>1230.0195000000001</v>
      </c>
      <c r="T141" s="700" t="b">
        <f t="shared" si="25"/>
        <v>1</v>
      </c>
      <c r="U141" s="452" t="b">
        <f t="shared" si="28"/>
        <v>1</v>
      </c>
      <c r="V141" s="452" t="s">
        <v>1649</v>
      </c>
      <c r="W141" s="452" t="s">
        <v>1650</v>
      </c>
      <c r="AB141" s="453"/>
    </row>
    <row r="142" spans="1:28" s="452" customFormat="1" ht="32.25" customHeight="1">
      <c r="A142" s="1038" t="s">
        <v>2224</v>
      </c>
      <c r="B142" s="197" t="s">
        <v>703</v>
      </c>
      <c r="C142" s="24">
        <v>0</v>
      </c>
      <c r="D142" s="1039" t="s">
        <v>837</v>
      </c>
      <c r="E142" s="1028" t="s">
        <v>1655</v>
      </c>
      <c r="F142" s="15" t="e">
        <v>#N/A</v>
      </c>
      <c r="G142" s="1029" t="s">
        <v>126</v>
      </c>
      <c r="H142" s="15">
        <v>0</v>
      </c>
      <c r="I142" s="15">
        <v>1</v>
      </c>
      <c r="J142" s="1030">
        <v>1513.41</v>
      </c>
      <c r="K142" s="15">
        <v>427.84100000000001</v>
      </c>
      <c r="L142" s="1030">
        <v>1941.251</v>
      </c>
      <c r="M142" s="1031">
        <f t="shared" si="26"/>
        <v>1941.251</v>
      </c>
      <c r="N142" s="1032">
        <f t="shared" si="27"/>
        <v>4.5484420246451996E-4</v>
      </c>
      <c r="O142" s="1045" t="s">
        <v>1653</v>
      </c>
      <c r="P142" s="1034">
        <f t="shared" si="17"/>
        <v>1</v>
      </c>
      <c r="Q142" s="451"/>
      <c r="R142" s="798" t="str">
        <f>IFERROR(IF(OR(B142="TÍTULO GRAU 1",B142="TÍTULO GRAU 2",B142="TÍTULO GRAU 3",B142="TÍTULO GRAU 4"),B142,IF(D142=0,"",IF(OR(D142="SINAPI",D142="SINAPI INSUMO",D142="ORSE INSUMO",D142="SEINFRA CE",D142="TCU",D142="SABESP",D142="EMBASA-BA INSUMO",D142="COMPOSIÇÃO ELAB."),B142,IF(MID(B142,1,5)="COMP.",VLOOKUP(B142,COMPOSIÇÕES!$K$1:$L$741741,2,FALSE),IF(MID(B142,1,13)="MÉDIA/MERCADO",VLOOKUP(B142,COMPOSIÇÕES!$K$1:$L$741741,2,FALSE)))))),0)</f>
        <v>COMP. 221</v>
      </c>
      <c r="S142" s="1035">
        <f>VLOOKUP(B142,'CURVA ABC'!$B$6:$M$7525,9,FALSE)</f>
        <v>1941.251</v>
      </c>
      <c r="T142" s="700" t="b">
        <f>S142=L142</f>
        <v>1</v>
      </c>
      <c r="U142" s="452" t="b">
        <f t="shared" si="28"/>
        <v>1</v>
      </c>
      <c r="V142" s="452" t="s">
        <v>703</v>
      </c>
      <c r="W142" s="452" t="s">
        <v>1655</v>
      </c>
      <c r="AB142" s="453"/>
    </row>
    <row r="143" spans="1:28" s="452" customFormat="1" ht="24" customHeight="1">
      <c r="A143" s="1038" t="s">
        <v>2225</v>
      </c>
      <c r="B143" s="197">
        <v>93185</v>
      </c>
      <c r="C143" s="24" t="s">
        <v>183</v>
      </c>
      <c r="D143" s="1039" t="s">
        <v>131</v>
      </c>
      <c r="E143" s="1028" t="s">
        <v>959</v>
      </c>
      <c r="F143" s="15" t="e">
        <v>#N/A</v>
      </c>
      <c r="G143" s="1029" t="s">
        <v>53</v>
      </c>
      <c r="H143" s="15">
        <v>0</v>
      </c>
      <c r="I143" s="15">
        <v>25.060000000000002</v>
      </c>
      <c r="J143" s="1030">
        <v>32.35</v>
      </c>
      <c r="K143" s="15">
        <v>9.1453000000000007</v>
      </c>
      <c r="L143" s="1030">
        <v>41.4953</v>
      </c>
      <c r="M143" s="1031">
        <f t="shared" si="26"/>
        <v>1039.8722</v>
      </c>
      <c r="N143" s="1032">
        <f t="shared" si="27"/>
        <v>2.436469274061035E-4</v>
      </c>
      <c r="O143" s="1045" t="s">
        <v>1654</v>
      </c>
      <c r="P143" s="1034">
        <f t="shared" si="17"/>
        <v>1</v>
      </c>
      <c r="Q143" s="451"/>
      <c r="R143" s="798">
        <f>IFERROR(IF(OR(B143="TÍTULO GRAU 1",B143="TÍTULO GRAU 2",B143="TÍTULO GRAU 3",B143="TÍTULO GRAU 4"),B143,IF(D143=0,"",IF(OR(D143="SINAPI",D143="SINAPI INSUMO",D143="ORSE INSUMO",D143="SEINFRA CE",D143="TCU",D143="SABESP",D143="EMBASA-BA INSUMO",D143="COMPOSIÇÃO ELAB."),B143,IF(MID(B143,1,5)="COMP.",VLOOKUP(B143,COMPOSIÇÕES!$K$1:$L$741741,2,FALSE),IF(MID(B143,1,13)="MÉDIA/MERCADO",VLOOKUP(B143,COMPOSIÇÕES!$K$1:$L$741741,2,FALSE)))))),0)</f>
        <v>93185</v>
      </c>
      <c r="S143" s="1035">
        <f>VLOOKUP(B143,'CURVA ABC'!$B$6:$M$7525,9,FALSE)</f>
        <v>41.4953</v>
      </c>
      <c r="T143" s="700" t="b">
        <f t="shared" si="25"/>
        <v>1</v>
      </c>
      <c r="U143" s="452" t="b">
        <f t="shared" si="28"/>
        <v>1</v>
      </c>
      <c r="V143" s="452">
        <v>93185</v>
      </c>
      <c r="W143" s="452" t="s">
        <v>959</v>
      </c>
      <c r="AB143" s="453"/>
    </row>
    <row r="144" spans="1:28" s="756" customFormat="1" ht="29.25" customHeight="1">
      <c r="A144" s="825" t="s">
        <v>711</v>
      </c>
      <c r="B144" s="746" t="s">
        <v>875</v>
      </c>
      <c r="C144" s="24" t="s">
        <v>875</v>
      </c>
      <c r="D144" s="747"/>
      <c r="E144" s="748" t="s">
        <v>311</v>
      </c>
      <c r="F144" s="749"/>
      <c r="G144" s="750"/>
      <c r="H144" s="751"/>
      <c r="I144" s="752"/>
      <c r="J144" s="753"/>
      <c r="K144" s="752"/>
      <c r="L144" s="753"/>
      <c r="M144" s="754">
        <f>SUMIF(B145:B155,"TÍTULO GRAU 2",M145:M155)</f>
        <v>117726.8934</v>
      </c>
      <c r="N144" s="853">
        <f>SUMIF(B145:B155,"TÍTULO GRAU 2",N145:N155)</f>
        <v>2.7583962577301217E-2</v>
      </c>
      <c r="O144" s="1015">
        <v>367155.19710485422</v>
      </c>
      <c r="P144" s="1034">
        <f t="shared" si="17"/>
        <v>20</v>
      </c>
      <c r="Q144" s="755"/>
      <c r="R144" s="798" t="str">
        <f>IFERROR(IF(OR(B144="TÍTULO GRAU 1",B144="TÍTULO GRAU 2",B144="TÍTULO GRAU 3",B144="TÍTULO GRAU 4"),B144,IF(D144=0,"",IF(OR(D144="SINAPI",D144="SINAPI INSUMO",D144="ORSE INSUMO",D144="SEINFRA CE",D144="TCU",D144="SABESP",D144="EMBASA-BA INSUMO",D144="COMPOSIÇÃO ELAB."),B144,IF(MID(B144,1,5)="COMP.",VLOOKUP(B144,COMPOSIÇÕES!$K$1:$L$741741,2,FALSE),IF(MID(B144,1,13)="MÉDIA/MERCADO",VLOOKUP(B144,COMPOSIÇÕES!$K$1:$L$741741,2,FALSE)))))),0)</f>
        <v>Título grau 1</v>
      </c>
      <c r="S144" s="1035" t="e">
        <f>VLOOKUP(B144,'CURVA ABC'!$B$6:$M$7525,9,FALSE)</f>
        <v>#N/A</v>
      </c>
      <c r="T144" s="1025" t="e">
        <f>S144-N144</f>
        <v>#N/A</v>
      </c>
      <c r="U144" s="452" t="b">
        <f t="shared" si="28"/>
        <v>1</v>
      </c>
      <c r="V144" s="452" t="s">
        <v>875</v>
      </c>
      <c r="W144" s="756" t="s">
        <v>311</v>
      </c>
    </row>
    <row r="145" spans="1:28" s="756" customFormat="1" ht="36.75" customHeight="1">
      <c r="A145" s="824" t="s">
        <v>712</v>
      </c>
      <c r="B145" s="738" t="s">
        <v>876</v>
      </c>
      <c r="C145" s="24" t="s">
        <v>876</v>
      </c>
      <c r="D145" s="739"/>
      <c r="E145" s="740" t="s">
        <v>1308</v>
      </c>
      <c r="F145" s="741"/>
      <c r="G145" s="739"/>
      <c r="H145" s="739"/>
      <c r="I145" s="742"/>
      <c r="J145" s="766"/>
      <c r="K145" s="742"/>
      <c r="L145" s="766"/>
      <c r="M145" s="743">
        <f>SUM(M146:M147)</f>
        <v>17563.9251</v>
      </c>
      <c r="N145" s="852">
        <f>SUM(N146:N147)</f>
        <v>4.1153099234751533E-3</v>
      </c>
      <c r="O145" s="1015" t="s">
        <v>998</v>
      </c>
      <c r="P145" s="1034">
        <f t="shared" si="17"/>
        <v>25</v>
      </c>
      <c r="Q145" s="755"/>
      <c r="R145" s="798" t="str">
        <f>IFERROR(IF(OR(B145="TÍTULO GRAU 1",B145="TÍTULO GRAU 2",B145="TÍTULO GRAU 3",B145="TÍTULO GRAU 4"),B145,IF(D145=0,"",IF(OR(D145="SINAPI",D145="SINAPI INSUMO",D145="ORSE INSUMO",D145="SEINFRA CE",D145="TCU",D145="SABESP",D145="EMBASA-BA INSUMO",D145="COMPOSIÇÃO ELAB."),B145,IF(MID(B145,1,5)="COMP.",VLOOKUP(B145,COMPOSIÇÕES!$K$1:$L$741741,2,FALSE),IF(MID(B145,1,13)="MÉDIA/MERCADO",VLOOKUP(B145,COMPOSIÇÕES!$K$1:$L$741741,2,FALSE)))))),0)</f>
        <v>Título grau 2</v>
      </c>
      <c r="S145" s="1035" t="e">
        <f>VLOOKUP(B145,'CURVA ABC'!$B$6:$M$7525,9,FALSE)</f>
        <v>#N/A</v>
      </c>
      <c r="T145" s="700" t="e">
        <f t="shared" ref="T145:T155" si="29">S145=L145</f>
        <v>#N/A</v>
      </c>
      <c r="U145" s="452" t="b">
        <f t="shared" si="28"/>
        <v>1</v>
      </c>
      <c r="V145" s="452" t="s">
        <v>876</v>
      </c>
      <c r="W145" s="756" t="s">
        <v>1308</v>
      </c>
    </row>
    <row r="146" spans="1:28" s="452" customFormat="1" ht="39.75" customHeight="1">
      <c r="A146" s="1038" t="s">
        <v>2226</v>
      </c>
      <c r="B146" s="197" t="s">
        <v>151</v>
      </c>
      <c r="C146" s="24"/>
      <c r="D146" s="1039" t="s">
        <v>837</v>
      </c>
      <c r="E146" s="1028" t="s">
        <v>1438</v>
      </c>
      <c r="F146" s="15" t="e">
        <v>#N/A</v>
      </c>
      <c r="G146" s="1029" t="s">
        <v>57</v>
      </c>
      <c r="H146" s="15">
        <v>0</v>
      </c>
      <c r="I146" s="15">
        <v>11.933</v>
      </c>
      <c r="J146" s="1030">
        <v>578.91999999999996</v>
      </c>
      <c r="K146" s="15">
        <v>163.66069999999999</v>
      </c>
      <c r="L146" s="1030">
        <v>742.58069999999998</v>
      </c>
      <c r="M146" s="1031">
        <f>ROUND(I146*L146,4)</f>
        <v>8861.2155000000002</v>
      </c>
      <c r="N146" s="1032">
        <f>IFERROR(M146/$M$655,"")</f>
        <v>2.0762242991574724E-3</v>
      </c>
      <c r="O146" s="1033" t="s">
        <v>1610</v>
      </c>
      <c r="P146" s="1034">
        <f t="shared" si="17"/>
        <v>1</v>
      </c>
      <c r="Q146" s="451"/>
      <c r="R146" s="798" t="str">
        <f>IFERROR(IF(OR(B146="TÍTULO GRAU 1",B146="TÍTULO GRAU 2",B146="TÍTULO GRAU 3",B146="TÍTULO GRAU 4"),B146,IF(D146=0,"",IF(OR(D146="SINAPI",D146="SINAPI INSUMO",D146="ORSE INSUMO",D146="SEINFRA CE",D146="TCU",D146="SABESP",D146="EMBASA-BA INSUMO",D146="COMPOSIÇÃO ELAB."),B146,IF(MID(B146,1,5)="COMP.",VLOOKUP(B146,COMPOSIÇÕES!$K$1:$L$741741,2,FALSE),IF(MID(B146,1,13)="MÉDIA/MERCADO",VLOOKUP(B146,COMPOSIÇÕES!$K$1:$L$741741,2,FALSE)))))),0)</f>
        <v>COMP. 25</v>
      </c>
      <c r="S146" s="1035">
        <f>VLOOKUP(B146,'CURVA ABC'!$B$6:$M$7525,9,FALSE)</f>
        <v>742.58069999999998</v>
      </c>
      <c r="T146" s="700" t="b">
        <f t="shared" si="29"/>
        <v>1</v>
      </c>
      <c r="U146" s="452" t="b">
        <f t="shared" si="28"/>
        <v>1</v>
      </c>
      <c r="V146" s="452" t="s">
        <v>151</v>
      </c>
      <c r="W146" s="452" t="s">
        <v>1438</v>
      </c>
      <c r="AB146" s="453"/>
    </row>
    <row r="147" spans="1:28" s="452" customFormat="1" ht="36.75" customHeight="1">
      <c r="A147" s="1038" t="s">
        <v>2227</v>
      </c>
      <c r="B147" s="197" t="s">
        <v>152</v>
      </c>
      <c r="C147" s="24">
        <v>0</v>
      </c>
      <c r="D147" s="1039" t="s">
        <v>837</v>
      </c>
      <c r="E147" s="1028" t="s">
        <v>1309</v>
      </c>
      <c r="F147" s="15" t="e">
        <v>#N/A</v>
      </c>
      <c r="G147" s="1029" t="s">
        <v>126</v>
      </c>
      <c r="H147" s="15">
        <v>0</v>
      </c>
      <c r="I147" s="15">
        <v>12</v>
      </c>
      <c r="J147" s="1030">
        <v>565.39</v>
      </c>
      <c r="K147" s="15">
        <v>159.83580000000001</v>
      </c>
      <c r="L147" s="1030">
        <v>725.22580000000005</v>
      </c>
      <c r="M147" s="1031">
        <f>ROUND(I147*L147,4)</f>
        <v>8702.7096000000001</v>
      </c>
      <c r="N147" s="1032">
        <f>IFERROR(M147/$M$655,"")</f>
        <v>2.0390856243176808E-3</v>
      </c>
      <c r="O147" s="1033" t="s">
        <v>1611</v>
      </c>
      <c r="P147" s="1034">
        <f t="shared" si="17"/>
        <v>1</v>
      </c>
      <c r="Q147" s="451"/>
      <c r="R147" s="798" t="str">
        <f>IFERROR(IF(OR(B147="TÍTULO GRAU 1",B147="TÍTULO GRAU 2",B147="TÍTULO GRAU 3",B147="TÍTULO GRAU 4"),B147,IF(D147=0,"",IF(OR(D147="SINAPI",D147="SINAPI INSUMO",D147="ORSE INSUMO",D147="SEINFRA CE",D147="TCU",D147="SABESP",D147="EMBASA-BA INSUMO",D147="COMPOSIÇÃO ELAB."),B147,IF(MID(B147,1,5)="COMP.",VLOOKUP(B147,COMPOSIÇÕES!$K$1:$L$741741,2,FALSE),IF(MID(B147,1,13)="MÉDIA/MERCADO",VLOOKUP(B147,COMPOSIÇÕES!$K$1:$L$741741,2,FALSE)))))),0)</f>
        <v>COMP. 26</v>
      </c>
      <c r="S147" s="1035">
        <f>VLOOKUP(B147,'CURVA ABC'!$B$6:$M$7525,9,FALSE)</f>
        <v>725.22580000000005</v>
      </c>
      <c r="T147" s="700" t="b">
        <f t="shared" si="29"/>
        <v>1</v>
      </c>
      <c r="U147" s="452" t="b">
        <f t="shared" si="28"/>
        <v>1</v>
      </c>
      <c r="V147" s="452" t="s">
        <v>152</v>
      </c>
      <c r="W147" s="452" t="s">
        <v>1309</v>
      </c>
      <c r="AB147" s="453"/>
    </row>
    <row r="148" spans="1:28" s="744" customFormat="1" ht="27.75" customHeight="1">
      <c r="A148" s="824" t="s">
        <v>713</v>
      </c>
      <c r="B148" s="738" t="s">
        <v>876</v>
      </c>
      <c r="C148" s="24" t="s">
        <v>876</v>
      </c>
      <c r="D148" s="739"/>
      <c r="E148" s="740" t="s">
        <v>895</v>
      </c>
      <c r="F148" s="741"/>
      <c r="G148" s="739"/>
      <c r="H148" s="739"/>
      <c r="I148" s="742"/>
      <c r="J148" s="766"/>
      <c r="K148" s="742"/>
      <c r="L148" s="766"/>
      <c r="M148" s="743">
        <f>SUM(M149:M155)</f>
        <v>100162.96830000001</v>
      </c>
      <c r="N148" s="852">
        <f>SUM(N149:N155)</f>
        <v>2.3468652653826062E-2</v>
      </c>
      <c r="O148" s="1015" t="s">
        <v>998</v>
      </c>
      <c r="P148" s="1034">
        <f t="shared" ref="P148:P211" si="30">IF(B148&gt;0,COUNTIF($B$1:$B$122068,B148),"")</f>
        <v>25</v>
      </c>
      <c r="Q148" s="706"/>
      <c r="R148" s="798" t="str">
        <f>IFERROR(IF(OR(B148="TÍTULO GRAU 1",B148="TÍTULO GRAU 2",B148="TÍTULO GRAU 3",B148="TÍTULO GRAU 4"),B148,IF(D148=0,"",IF(OR(D148="SINAPI",D148="SINAPI INSUMO",D148="ORSE INSUMO",D148="SEINFRA CE",D148="TCU",D148="SABESP",D148="EMBASA-BA INSUMO",D148="COMPOSIÇÃO ELAB."),B148,IF(MID(B148,1,5)="COMP.",VLOOKUP(B148,COMPOSIÇÕES!$K$1:$L$741741,2,FALSE),IF(MID(B148,1,13)="MÉDIA/MERCADO",VLOOKUP(B148,COMPOSIÇÕES!$K$1:$L$741741,2,FALSE)))))),0)</f>
        <v>Título grau 2</v>
      </c>
      <c r="S148" s="1035" t="e">
        <f>VLOOKUP(B148,'CURVA ABC'!$B$6:$M$7525,9,FALSE)</f>
        <v>#N/A</v>
      </c>
      <c r="T148" s="700" t="e">
        <f t="shared" si="29"/>
        <v>#N/A</v>
      </c>
      <c r="U148" s="452" t="b">
        <f t="shared" si="28"/>
        <v>1</v>
      </c>
      <c r="V148" s="452" t="s">
        <v>876</v>
      </c>
      <c r="W148" s="744" t="s">
        <v>895</v>
      </c>
      <c r="AB148" s="745"/>
    </row>
    <row r="149" spans="1:28" s="452" customFormat="1" ht="30.75" customHeight="1">
      <c r="A149" s="1038" t="s">
        <v>2228</v>
      </c>
      <c r="B149" s="197" t="s">
        <v>687</v>
      </c>
      <c r="C149" s="24">
        <v>0</v>
      </c>
      <c r="D149" s="1039" t="s">
        <v>837</v>
      </c>
      <c r="E149" s="1028" t="s">
        <v>1580</v>
      </c>
      <c r="F149" s="15" t="e">
        <v>#N/A</v>
      </c>
      <c r="G149" s="1029" t="s">
        <v>126</v>
      </c>
      <c r="H149" s="15">
        <v>0</v>
      </c>
      <c r="I149" s="15">
        <v>1</v>
      </c>
      <c r="J149" s="1030">
        <v>878.74</v>
      </c>
      <c r="K149" s="15">
        <v>248.41980000000001</v>
      </c>
      <c r="L149" s="1030">
        <v>1127.1597999999999</v>
      </c>
      <c r="M149" s="1031">
        <f t="shared" ref="M149:M155" si="31">ROUND(I149*L149,4)</f>
        <v>1127.1597999999999</v>
      </c>
      <c r="N149" s="1032">
        <f t="shared" ref="N149:N155" si="32">IFERROR(M149/$M$655,"")</f>
        <v>2.6409882095672729E-4</v>
      </c>
      <c r="O149" s="1033" t="s">
        <v>1606</v>
      </c>
      <c r="P149" s="1034">
        <f t="shared" si="30"/>
        <v>1</v>
      </c>
      <c r="Q149" s="451"/>
      <c r="R149" s="798" t="str">
        <f>IFERROR(IF(OR(B149="TÍTULO GRAU 1",B149="TÍTULO GRAU 2",B149="TÍTULO GRAU 3",B149="TÍTULO GRAU 4"),B149,IF(D149=0,"",IF(OR(D149="SINAPI",D149="SINAPI INSUMO",D149="ORSE INSUMO",D149="SEINFRA CE",D149="TCU",D149="SABESP",D149="EMBASA-BA INSUMO",D149="COMPOSIÇÃO ELAB."),B149,IF(MID(B149,1,5)="COMP.",VLOOKUP(B149,COMPOSIÇÕES!$K$1:$L$741741,2,FALSE),IF(MID(B149,1,13)="MÉDIA/MERCADO",VLOOKUP(B149,COMPOSIÇÕES!$K$1:$L$741741,2,FALSE)))))),0)</f>
        <v>COMP. 201</v>
      </c>
      <c r="S149" s="1035">
        <f>VLOOKUP(B149,'CURVA ABC'!$B$6:$M$7525,9,FALSE)</f>
        <v>1127.1597999999999</v>
      </c>
      <c r="T149" s="700" t="b">
        <f t="shared" si="29"/>
        <v>1</v>
      </c>
      <c r="U149" s="452" t="b">
        <f t="shared" si="28"/>
        <v>1</v>
      </c>
      <c r="V149" s="452" t="s">
        <v>687</v>
      </c>
      <c r="W149" s="452" t="s">
        <v>1580</v>
      </c>
      <c r="AB149" s="453"/>
    </row>
    <row r="150" spans="1:28" s="452" customFormat="1" ht="30.75" customHeight="1">
      <c r="A150" s="1038" t="s">
        <v>2229</v>
      </c>
      <c r="B150" s="197" t="s">
        <v>688</v>
      </c>
      <c r="C150" s="24">
        <v>0</v>
      </c>
      <c r="D150" s="1039" t="s">
        <v>837</v>
      </c>
      <c r="E150" s="1028" t="s">
        <v>1582</v>
      </c>
      <c r="F150" s="15" t="e">
        <v>#N/A</v>
      </c>
      <c r="G150" s="1029" t="s">
        <v>126</v>
      </c>
      <c r="H150" s="15">
        <v>0</v>
      </c>
      <c r="I150" s="15">
        <v>12</v>
      </c>
      <c r="J150" s="1030">
        <v>80</v>
      </c>
      <c r="K150" s="15">
        <v>22.616</v>
      </c>
      <c r="L150" s="1030">
        <v>102.616</v>
      </c>
      <c r="M150" s="1031">
        <f t="shared" si="31"/>
        <v>1231.3920000000001</v>
      </c>
      <c r="N150" s="1032">
        <f t="shared" si="32"/>
        <v>2.8852091365886754E-4</v>
      </c>
      <c r="O150" s="1033" t="s">
        <v>1592</v>
      </c>
      <c r="P150" s="1034">
        <f t="shared" si="30"/>
        <v>1</v>
      </c>
      <c r="Q150" s="451"/>
      <c r="R150" s="798" t="str">
        <f>IFERROR(IF(OR(B150="TÍTULO GRAU 1",B150="TÍTULO GRAU 2",B150="TÍTULO GRAU 3",B150="TÍTULO GRAU 4"),B150,IF(D150=0,"",IF(OR(D150="SINAPI",D150="SINAPI INSUMO",D150="ORSE INSUMO",D150="SEINFRA CE",D150="TCU",D150="SABESP",D150="EMBASA-BA INSUMO",D150="COMPOSIÇÃO ELAB."),B150,IF(MID(B150,1,5)="COMP.",VLOOKUP(B150,COMPOSIÇÕES!$K$1:$L$741741,2,FALSE),IF(MID(B150,1,13)="MÉDIA/MERCADO",VLOOKUP(B150,COMPOSIÇÕES!$K$1:$L$741741,2,FALSE)))))),0)</f>
        <v>COMP. 202</v>
      </c>
      <c r="S150" s="1035">
        <f>VLOOKUP(B150,'CURVA ABC'!$B$6:$M$7525,9,FALSE)</f>
        <v>102.616</v>
      </c>
      <c r="T150" s="700" t="b">
        <f>S150=L150</f>
        <v>1</v>
      </c>
      <c r="U150" s="452" t="b">
        <f t="shared" si="28"/>
        <v>1</v>
      </c>
      <c r="V150" s="452" t="s">
        <v>688</v>
      </c>
      <c r="W150" s="452" t="s">
        <v>1582</v>
      </c>
      <c r="AB150" s="453"/>
    </row>
    <row r="151" spans="1:28" s="452" customFormat="1" ht="30.75" customHeight="1">
      <c r="A151" s="1038" t="s">
        <v>2230</v>
      </c>
      <c r="B151" s="197" t="s">
        <v>155</v>
      </c>
      <c r="C151" s="24">
        <v>0</v>
      </c>
      <c r="D151" s="1039" t="s">
        <v>837</v>
      </c>
      <c r="E151" s="1028" t="s">
        <v>1738</v>
      </c>
      <c r="F151" s="15" t="e">
        <v>#N/A</v>
      </c>
      <c r="G151" s="1029" t="s">
        <v>53</v>
      </c>
      <c r="H151" s="15">
        <v>0</v>
      </c>
      <c r="I151" s="15">
        <v>2.5</v>
      </c>
      <c r="J151" s="1030">
        <v>114.62</v>
      </c>
      <c r="K151" s="15">
        <v>32.403100000000002</v>
      </c>
      <c r="L151" s="1030">
        <v>147.0231</v>
      </c>
      <c r="M151" s="1031">
        <f t="shared" si="31"/>
        <v>367.55779999999999</v>
      </c>
      <c r="N151" s="1032">
        <f t="shared" si="32"/>
        <v>8.6120514246026684E-5</v>
      </c>
      <c r="O151" s="1033" t="s">
        <v>1594</v>
      </c>
      <c r="P151" s="1034">
        <f t="shared" si="30"/>
        <v>1</v>
      </c>
      <c r="Q151" s="451"/>
      <c r="R151" s="798" t="str">
        <f>IFERROR(IF(OR(B151="TÍTULO GRAU 1",B151="TÍTULO GRAU 2",B151="TÍTULO GRAU 3",B151="TÍTULO GRAU 4"),B151,IF(D151=0,"",IF(OR(D151="SINAPI",D151="SINAPI INSUMO",D151="ORSE INSUMO",D151="SEINFRA CE",D151="TCU",D151="SABESP",D151="EMBASA-BA INSUMO",D151="COMPOSIÇÃO ELAB."),B151,IF(MID(B151,1,5)="COMP.",VLOOKUP(B151,COMPOSIÇÕES!$K$1:$L$741741,2,FALSE),IF(MID(B151,1,13)="MÉDIA/MERCADO",VLOOKUP(B151,COMPOSIÇÕES!$K$1:$L$741741,2,FALSE)))))),0)</f>
        <v>COMP. 29</v>
      </c>
      <c r="S151" s="1035">
        <f>VLOOKUP(B151,'CURVA ABC'!$B$6:$M$7525,9,FALSE)</f>
        <v>147.0231</v>
      </c>
      <c r="T151" s="700" t="b">
        <f t="shared" si="29"/>
        <v>1</v>
      </c>
      <c r="U151" s="452" t="b">
        <f t="shared" si="28"/>
        <v>1</v>
      </c>
      <c r="V151" s="452" t="s">
        <v>155</v>
      </c>
      <c r="W151" s="452" t="s">
        <v>1738</v>
      </c>
      <c r="AB151" s="453"/>
    </row>
    <row r="152" spans="1:28" s="452" customFormat="1" ht="42.75" customHeight="1">
      <c r="A152" s="1038" t="s">
        <v>2231</v>
      </c>
      <c r="B152" s="197" t="s">
        <v>156</v>
      </c>
      <c r="C152" s="24">
        <v>0</v>
      </c>
      <c r="D152" s="1039" t="s">
        <v>837</v>
      </c>
      <c r="E152" s="1028" t="s">
        <v>1445</v>
      </c>
      <c r="F152" s="15" t="e">
        <v>#N/A</v>
      </c>
      <c r="G152" s="1029" t="s">
        <v>53</v>
      </c>
      <c r="H152" s="15">
        <v>0</v>
      </c>
      <c r="I152" s="15">
        <v>199.22</v>
      </c>
      <c r="J152" s="1030">
        <v>230.98</v>
      </c>
      <c r="K152" s="15">
        <v>65.298000000000002</v>
      </c>
      <c r="L152" s="1030">
        <v>296.27800000000002</v>
      </c>
      <c r="M152" s="1031">
        <f t="shared" si="31"/>
        <v>59024.503199999999</v>
      </c>
      <c r="N152" s="1032">
        <f t="shared" si="32"/>
        <v>1.3829717581017862E-2</v>
      </c>
      <c r="O152" s="1033" t="s">
        <v>1594</v>
      </c>
      <c r="P152" s="1034">
        <f t="shared" si="30"/>
        <v>1</v>
      </c>
      <c r="Q152" s="451"/>
      <c r="R152" s="798" t="str">
        <f>IFERROR(IF(OR(B152="TÍTULO GRAU 1",B152="TÍTULO GRAU 2",B152="TÍTULO GRAU 3",B152="TÍTULO GRAU 4"),B152,IF(D152=0,"",IF(OR(D152="SINAPI",D152="SINAPI INSUMO",D152="ORSE INSUMO",D152="SEINFRA CE",D152="TCU",D152="SABESP",D152="EMBASA-BA INSUMO",D152="COMPOSIÇÃO ELAB."),B152,IF(MID(B152,1,5)="COMP.",VLOOKUP(B152,COMPOSIÇÕES!$K$1:$L$741741,2,FALSE),IF(MID(B152,1,13)="MÉDIA/MERCADO",VLOOKUP(B152,COMPOSIÇÕES!$K$1:$L$741741,2,FALSE)))))),0)</f>
        <v>COMP. 30</v>
      </c>
      <c r="S152" s="1035">
        <f>VLOOKUP(B152,'CURVA ABC'!$B$6:$M$7525,9,FALSE)</f>
        <v>296.27800000000002</v>
      </c>
      <c r="T152" s="700" t="b">
        <f t="shared" si="29"/>
        <v>1</v>
      </c>
      <c r="U152" s="452" t="b">
        <f t="shared" si="28"/>
        <v>1</v>
      </c>
      <c r="V152" s="452" t="s">
        <v>156</v>
      </c>
      <c r="W152" s="452" t="s">
        <v>1445</v>
      </c>
      <c r="AB152" s="453"/>
    </row>
    <row r="153" spans="1:28" s="452" customFormat="1" ht="30" customHeight="1">
      <c r="A153" s="1038" t="s">
        <v>2232</v>
      </c>
      <c r="B153" s="197" t="s">
        <v>157</v>
      </c>
      <c r="C153" s="24">
        <v>0</v>
      </c>
      <c r="D153" s="1039" t="s">
        <v>837</v>
      </c>
      <c r="E153" s="1028" t="s">
        <v>2582</v>
      </c>
      <c r="F153" s="15" t="e">
        <v>#N/A</v>
      </c>
      <c r="G153" s="1029" t="s">
        <v>126</v>
      </c>
      <c r="H153" s="15">
        <v>0</v>
      </c>
      <c r="I153" s="15">
        <v>1</v>
      </c>
      <c r="J153" s="1030">
        <v>24952.48</v>
      </c>
      <c r="K153" s="15">
        <v>7054.0661</v>
      </c>
      <c r="L153" s="1030">
        <v>32006.5461</v>
      </c>
      <c r="M153" s="1031">
        <f t="shared" si="31"/>
        <v>32006.5461</v>
      </c>
      <c r="N153" s="1032">
        <f t="shared" si="32"/>
        <v>7.4992836755774462E-3</v>
      </c>
      <c r="O153" s="1033" t="s">
        <v>1618</v>
      </c>
      <c r="P153" s="1034">
        <f t="shared" si="30"/>
        <v>1</v>
      </c>
      <c r="Q153" s="451"/>
      <c r="R153" s="798" t="str">
        <f>IFERROR(IF(OR(B153="TÍTULO GRAU 1",B153="TÍTULO GRAU 2",B153="TÍTULO GRAU 3",B153="TÍTULO GRAU 4"),B153,IF(D153=0,"",IF(OR(D153="SINAPI",D153="SINAPI INSUMO",D153="ORSE INSUMO",D153="SEINFRA CE",D153="TCU",D153="SABESP",D153="EMBASA-BA INSUMO",D153="COMPOSIÇÃO ELAB."),B153,IF(MID(B153,1,5)="COMP.",VLOOKUP(B153,COMPOSIÇÕES!$K$1:$L$741741,2,FALSE),IF(MID(B153,1,13)="MÉDIA/MERCADO",VLOOKUP(B153,COMPOSIÇÕES!$K$1:$L$741741,2,FALSE)))))),0)</f>
        <v>COMP. 31</v>
      </c>
      <c r="S153" s="1035">
        <f>VLOOKUP(B153,'CURVA ABC'!$B$6:$M$7525,9,FALSE)</f>
        <v>32006.5461</v>
      </c>
      <c r="T153" s="700" t="b">
        <f t="shared" si="29"/>
        <v>1</v>
      </c>
      <c r="U153" s="452" t="b">
        <f t="shared" si="28"/>
        <v>1</v>
      </c>
      <c r="V153" s="452" t="s">
        <v>157</v>
      </c>
      <c r="W153" s="452" t="s">
        <v>2582</v>
      </c>
      <c r="AB153" s="453"/>
    </row>
    <row r="154" spans="1:28" s="452" customFormat="1" ht="30.75" customHeight="1">
      <c r="A154" s="1038" t="s">
        <v>2233</v>
      </c>
      <c r="B154" s="197">
        <v>85180</v>
      </c>
      <c r="C154" s="24" t="s">
        <v>183</v>
      </c>
      <c r="D154" s="1039" t="s">
        <v>131</v>
      </c>
      <c r="E154" s="1028" t="s">
        <v>101</v>
      </c>
      <c r="F154" s="15" t="e">
        <v>#N/A</v>
      </c>
      <c r="G154" s="1029" t="s">
        <v>57</v>
      </c>
      <c r="H154" s="15">
        <v>0</v>
      </c>
      <c r="I154" s="15">
        <v>256.89299999999997</v>
      </c>
      <c r="J154" s="1030">
        <v>12.25</v>
      </c>
      <c r="K154" s="15">
        <v>3.4630999999999998</v>
      </c>
      <c r="L154" s="1030">
        <v>15.713100000000001</v>
      </c>
      <c r="M154" s="1031">
        <f t="shared" si="31"/>
        <v>4036.5853999999999</v>
      </c>
      <c r="N154" s="1032">
        <f t="shared" si="32"/>
        <v>9.4579086730305637E-4</v>
      </c>
      <c r="O154" s="1033" t="s">
        <v>1664</v>
      </c>
      <c r="P154" s="1034">
        <f t="shared" si="30"/>
        <v>1</v>
      </c>
      <c r="Q154" s="451"/>
      <c r="R154" s="798">
        <f>IFERROR(IF(OR(B154="TÍTULO GRAU 1",B154="TÍTULO GRAU 2",B154="TÍTULO GRAU 3",B154="TÍTULO GRAU 4"),B154,IF(D154=0,"",IF(OR(D154="SINAPI",D154="SINAPI INSUMO",D154="ORSE INSUMO",D154="SEINFRA CE",D154="TCU",D154="SABESP",D154="EMBASA-BA INSUMO",D154="COMPOSIÇÃO ELAB."),B154,IF(MID(B154,1,5)="COMP.",VLOOKUP(B154,COMPOSIÇÕES!$K$1:$L$741741,2,FALSE),IF(MID(B154,1,13)="MÉDIA/MERCADO",VLOOKUP(B154,COMPOSIÇÕES!$K$1:$L$741741,2,FALSE)))))),0)</f>
        <v>85180</v>
      </c>
      <c r="S154" s="1035">
        <f>VLOOKUP(B154,'CURVA ABC'!$B$6:$M$7525,9,FALSE)</f>
        <v>15.713100000000001</v>
      </c>
      <c r="T154" s="700" t="b">
        <f t="shared" si="29"/>
        <v>1</v>
      </c>
      <c r="U154" s="452" t="b">
        <f t="shared" si="28"/>
        <v>1</v>
      </c>
      <c r="V154" s="452">
        <v>85180</v>
      </c>
      <c r="W154" s="452" t="s">
        <v>101</v>
      </c>
      <c r="AB154" s="453"/>
    </row>
    <row r="155" spans="1:28" s="452" customFormat="1" ht="30.75" customHeight="1">
      <c r="A155" s="1038" t="s">
        <v>2234</v>
      </c>
      <c r="B155" s="197" t="s">
        <v>159</v>
      </c>
      <c r="C155" s="24">
        <v>0</v>
      </c>
      <c r="D155" s="1039" t="s">
        <v>837</v>
      </c>
      <c r="E155" s="1028" t="s">
        <v>1310</v>
      </c>
      <c r="F155" s="15" t="e">
        <v>#N/A</v>
      </c>
      <c r="G155" s="1029" t="s">
        <v>61</v>
      </c>
      <c r="H155" s="15">
        <v>0</v>
      </c>
      <c r="I155" s="15">
        <v>25.689299999999999</v>
      </c>
      <c r="J155" s="1030">
        <v>71.900000000000006</v>
      </c>
      <c r="K155" s="15">
        <v>20.3261</v>
      </c>
      <c r="L155" s="1030">
        <v>92.226100000000002</v>
      </c>
      <c r="M155" s="1031">
        <f t="shared" si="31"/>
        <v>2369.2240000000002</v>
      </c>
      <c r="N155" s="1032">
        <f t="shared" si="32"/>
        <v>5.5512028106607545E-4</v>
      </c>
      <c r="O155" s="1033" t="s">
        <v>1664</v>
      </c>
      <c r="P155" s="1034">
        <f t="shared" si="30"/>
        <v>1</v>
      </c>
      <c r="Q155" s="451"/>
      <c r="R155" s="798" t="str">
        <f>IFERROR(IF(OR(B155="TÍTULO GRAU 1",B155="TÍTULO GRAU 2",B155="TÍTULO GRAU 3",B155="TÍTULO GRAU 4"),B155,IF(D155=0,"",IF(OR(D155="SINAPI",D155="SINAPI INSUMO",D155="ORSE INSUMO",D155="SEINFRA CE",D155="TCU",D155="SABESP",D155="EMBASA-BA INSUMO",D155="COMPOSIÇÃO ELAB."),B155,IF(MID(B155,1,5)="COMP.",VLOOKUP(B155,COMPOSIÇÕES!$K$1:$L$741741,2,FALSE),IF(MID(B155,1,13)="MÉDIA/MERCADO",VLOOKUP(B155,COMPOSIÇÕES!$K$1:$L$741741,2,FALSE)))))),0)</f>
        <v>COMP. 42</v>
      </c>
      <c r="S155" s="1035">
        <f>VLOOKUP(B155,'CURVA ABC'!$B$6:$M$7525,9,FALSE)</f>
        <v>92.226100000000002</v>
      </c>
      <c r="T155" s="700" t="b">
        <f t="shared" si="29"/>
        <v>1</v>
      </c>
      <c r="U155" s="452" t="b">
        <f t="shared" si="28"/>
        <v>1</v>
      </c>
      <c r="V155" s="452" t="s">
        <v>159</v>
      </c>
      <c r="W155" s="452" t="s">
        <v>1310</v>
      </c>
      <c r="AB155" s="453"/>
    </row>
    <row r="156" spans="1:28" s="744" customFormat="1" ht="27" customHeight="1">
      <c r="A156" s="826" t="s">
        <v>714</v>
      </c>
      <c r="B156" s="760" t="s">
        <v>875</v>
      </c>
      <c r="C156" s="24" t="s">
        <v>875</v>
      </c>
      <c r="D156" s="761"/>
      <c r="E156" s="757" t="s">
        <v>24</v>
      </c>
      <c r="F156" s="758"/>
      <c r="G156" s="762"/>
      <c r="H156" s="763"/>
      <c r="I156" s="764"/>
      <c r="J156" s="765"/>
      <c r="K156" s="764"/>
      <c r="L156" s="765"/>
      <c r="M156" s="759">
        <f>SUMIF(B157:B294,"TÍTULO GRAU 2",M157:M294)</f>
        <v>269204.21189999999</v>
      </c>
      <c r="N156" s="853">
        <f>SUMIF(B157:B294,"TÍTULO GRAU 2",N157:N294)</f>
        <v>6.3075807848518892E-2</v>
      </c>
      <c r="O156" s="1015">
        <v>224850.35257941275</v>
      </c>
      <c r="P156" s="1034">
        <f t="shared" si="30"/>
        <v>20</v>
      </c>
      <c r="Q156" s="706"/>
      <c r="R156" s="798" t="str">
        <f>IFERROR(IF(OR(B156="TÍTULO GRAU 1",B156="TÍTULO GRAU 2",B156="TÍTULO GRAU 3",B156="TÍTULO GRAU 4"),B156,IF(D156=0,"",IF(OR(D156="SINAPI",D156="SINAPI INSUMO",D156="ORSE INSUMO",D156="SEINFRA CE",D156="TCU",D156="SABESP",D156="EMBASA-BA INSUMO",D156="COMPOSIÇÃO ELAB."),B156,IF(MID(B156,1,5)="COMP.",VLOOKUP(B156,COMPOSIÇÕES!$K$1:$L$741741,2,FALSE),IF(MID(B156,1,13)="MÉDIA/MERCADO",VLOOKUP(B156,COMPOSIÇÕES!$K$1:$L$741741,2,FALSE)))))),0)</f>
        <v>Título grau 1</v>
      </c>
      <c r="S156" s="1035" t="e">
        <f>VLOOKUP(B156,'CURVA ABC'!$B$6:$M$7525,9,FALSE)</f>
        <v>#N/A</v>
      </c>
      <c r="T156" s="1025" t="e">
        <f>S156-N156</f>
        <v>#N/A</v>
      </c>
      <c r="U156" s="452" t="b">
        <f t="shared" si="28"/>
        <v>1</v>
      </c>
      <c r="V156" s="452" t="s">
        <v>875</v>
      </c>
      <c r="W156" s="744" t="s">
        <v>24</v>
      </c>
      <c r="AB156" s="745"/>
    </row>
    <row r="157" spans="1:28" s="744" customFormat="1" ht="27.75" customHeight="1">
      <c r="A157" s="824" t="s">
        <v>737</v>
      </c>
      <c r="B157" s="738" t="s">
        <v>876</v>
      </c>
      <c r="C157" s="24" t="s">
        <v>876</v>
      </c>
      <c r="D157" s="739"/>
      <c r="E157" s="740" t="s">
        <v>886</v>
      </c>
      <c r="F157" s="741"/>
      <c r="G157" s="739"/>
      <c r="H157" s="739"/>
      <c r="I157" s="742"/>
      <c r="J157" s="766"/>
      <c r="K157" s="742"/>
      <c r="L157" s="766"/>
      <c r="M157" s="743">
        <f>SUM(M158:M178)</f>
        <v>37599.010200000004</v>
      </c>
      <c r="N157" s="852">
        <f>SUM(N158:N178)</f>
        <v>8.809624210302713E-3</v>
      </c>
      <c r="O157" s="1015"/>
      <c r="P157" s="1034">
        <f t="shared" si="30"/>
        <v>25</v>
      </c>
      <c r="Q157" s="706"/>
      <c r="R157" s="798" t="str">
        <f>IFERROR(IF(OR(B157="TÍTULO GRAU 1",B157="TÍTULO GRAU 2",B157="TÍTULO GRAU 3",B157="TÍTULO GRAU 4"),B157,IF(D157=0,"",IF(OR(D157="SINAPI",D157="SINAPI INSUMO",D157="ORSE INSUMO",D157="SEINFRA CE",D157="TCU",D157="SABESP",D157="EMBASA-BA INSUMO",D157="COMPOSIÇÃO ELAB."),B157,IF(MID(B157,1,5)="COMP.",VLOOKUP(B157,COMPOSIÇÕES!$K$1:$L$741741,2,FALSE),IF(MID(B157,1,13)="MÉDIA/MERCADO",VLOOKUP(B157,COMPOSIÇÕES!$K$1:$L$741741,2,FALSE)))))),0)</f>
        <v>Título grau 2</v>
      </c>
      <c r="S157" s="1035" t="e">
        <f>VLOOKUP(B157,'CURVA ABC'!$B$6:$M$7525,9,FALSE)</f>
        <v>#N/A</v>
      </c>
      <c r="T157" s="700" t="e">
        <f t="shared" ref="T157:T166" si="33">S157=L157</f>
        <v>#N/A</v>
      </c>
      <c r="U157" s="452" t="b">
        <f t="shared" si="28"/>
        <v>1</v>
      </c>
      <c r="V157" s="452" t="s">
        <v>876</v>
      </c>
      <c r="W157" s="744" t="s">
        <v>886</v>
      </c>
      <c r="AB157" s="745"/>
    </row>
    <row r="158" spans="1:28" s="452" customFormat="1" ht="45" customHeight="1">
      <c r="A158" s="1038" t="s">
        <v>2235</v>
      </c>
      <c r="B158" s="456">
        <v>89498</v>
      </c>
      <c r="C158" s="24" t="s">
        <v>183</v>
      </c>
      <c r="D158" s="1039" t="s">
        <v>131</v>
      </c>
      <c r="E158" s="1028" t="s">
        <v>1187</v>
      </c>
      <c r="F158" s="15" t="e">
        <v>#N/A</v>
      </c>
      <c r="G158" s="1029" t="s">
        <v>54</v>
      </c>
      <c r="H158" s="15">
        <v>0</v>
      </c>
      <c r="I158" s="1046">
        <v>23</v>
      </c>
      <c r="J158" s="1030">
        <v>7.96</v>
      </c>
      <c r="K158" s="15">
        <v>2.2503000000000002</v>
      </c>
      <c r="L158" s="1030">
        <v>10.2103</v>
      </c>
      <c r="M158" s="1031">
        <f t="shared" ref="M158:M178" si="34">ROUND(I158*L158,4)</f>
        <v>234.83690000000001</v>
      </c>
      <c r="N158" s="1032">
        <f t="shared" ref="N158:N178" si="35">IFERROR(M158/$M$655,"")</f>
        <v>5.5023385687755081E-5</v>
      </c>
      <c r="O158" s="1033"/>
      <c r="P158" s="1034">
        <f t="shared" si="30"/>
        <v>2</v>
      </c>
      <c r="Q158" s="451"/>
      <c r="R158" s="798">
        <f>IFERROR(IF(OR(B158="TÍTULO GRAU 1",B158="TÍTULO GRAU 2",B158="TÍTULO GRAU 3",B158="TÍTULO GRAU 4"),B158,IF(D158=0,"",IF(OR(D158="SINAPI",D158="SINAPI INSUMO",D158="ORSE INSUMO",D158="SEINFRA CE",D158="TCU",D158="SABESP",D158="EMBASA-BA INSUMO",D158="COMPOSIÇÃO ELAB."),B158,IF(MID(B158,1,5)="COMP.",VLOOKUP(B158,COMPOSIÇÕES!$K$1:$L$741741,2,FALSE),IF(MID(B158,1,13)="MÉDIA/MERCADO",VLOOKUP(B158,COMPOSIÇÕES!$K$1:$L$741741,2,FALSE)))))),0)</f>
        <v>89498</v>
      </c>
      <c r="S158" s="1035">
        <f>VLOOKUP(B158,'CURVA ABC'!$B$6:$M$7525,9,FALSE)</f>
        <v>10.2103</v>
      </c>
      <c r="T158" s="700" t="b">
        <f t="shared" si="33"/>
        <v>1</v>
      </c>
      <c r="U158" s="452" t="b">
        <f t="shared" si="28"/>
        <v>1</v>
      </c>
      <c r="V158" s="452">
        <v>89498</v>
      </c>
      <c r="W158" s="452" t="s">
        <v>1187</v>
      </c>
      <c r="AB158" s="453"/>
    </row>
    <row r="159" spans="1:28" s="452" customFormat="1" ht="30.75" customHeight="1">
      <c r="A159" s="1038" t="s">
        <v>2236</v>
      </c>
      <c r="B159" s="456">
        <v>89497</v>
      </c>
      <c r="C159" s="24" t="s">
        <v>183</v>
      </c>
      <c r="D159" s="1039" t="s">
        <v>131</v>
      </c>
      <c r="E159" s="1028" t="s">
        <v>1186</v>
      </c>
      <c r="F159" s="15" t="e">
        <v>#N/A</v>
      </c>
      <c r="G159" s="1029" t="s">
        <v>54</v>
      </c>
      <c r="H159" s="15">
        <v>0</v>
      </c>
      <c r="I159" s="1046">
        <v>102</v>
      </c>
      <c r="J159" s="1030">
        <v>7.31</v>
      </c>
      <c r="K159" s="15">
        <v>2.0665</v>
      </c>
      <c r="L159" s="1030">
        <v>9.3765000000000001</v>
      </c>
      <c r="M159" s="1031">
        <f t="shared" si="34"/>
        <v>956.40300000000002</v>
      </c>
      <c r="N159" s="1032">
        <f t="shared" si="35"/>
        <v>2.2408970286154356E-4</v>
      </c>
      <c r="O159" s="1033"/>
      <c r="P159" s="1034">
        <f t="shared" si="30"/>
        <v>3</v>
      </c>
      <c r="Q159" s="451"/>
      <c r="R159" s="798">
        <f>IFERROR(IF(OR(B159="TÍTULO GRAU 1",B159="TÍTULO GRAU 2",B159="TÍTULO GRAU 3",B159="TÍTULO GRAU 4"),B159,IF(D159=0,"",IF(OR(D159="SINAPI",D159="SINAPI INSUMO",D159="ORSE INSUMO",D159="SEINFRA CE",D159="TCU",D159="SABESP",D159="EMBASA-BA INSUMO",D159="COMPOSIÇÃO ELAB."),B159,IF(MID(B159,1,5)="COMP.",VLOOKUP(B159,COMPOSIÇÕES!$K$1:$L$741741,2,FALSE),IF(MID(B159,1,13)="MÉDIA/MERCADO",VLOOKUP(B159,COMPOSIÇÕES!$K$1:$L$741741,2,FALSE)))))),0)</f>
        <v>89497</v>
      </c>
      <c r="S159" s="1035">
        <f>VLOOKUP(B159,'CURVA ABC'!$B$6:$M$7525,9,FALSE)</f>
        <v>9.3765000000000001</v>
      </c>
      <c r="T159" s="700" t="b">
        <f t="shared" si="33"/>
        <v>1</v>
      </c>
      <c r="U159" s="452" t="b">
        <f t="shared" si="28"/>
        <v>1</v>
      </c>
      <c r="V159" s="452">
        <v>89497</v>
      </c>
      <c r="W159" s="452" t="s">
        <v>1186</v>
      </c>
      <c r="AB159" s="453"/>
    </row>
    <row r="160" spans="1:28" s="452" customFormat="1" ht="23.25" customHeight="1">
      <c r="A160" s="1038" t="s">
        <v>2237</v>
      </c>
      <c r="B160" s="1047" t="s">
        <v>1217</v>
      </c>
      <c r="C160" s="24" t="s">
        <v>183</v>
      </c>
      <c r="D160" s="1039" t="s">
        <v>131</v>
      </c>
      <c r="E160" s="1028" t="s">
        <v>1218</v>
      </c>
      <c r="F160" s="15" t="e">
        <v>#N/A</v>
      </c>
      <c r="G160" s="1029" t="s">
        <v>54</v>
      </c>
      <c r="H160" s="15">
        <v>0</v>
      </c>
      <c r="I160" s="1046">
        <v>23</v>
      </c>
      <c r="J160" s="1030">
        <v>247.28</v>
      </c>
      <c r="K160" s="15">
        <v>69.906099999999995</v>
      </c>
      <c r="L160" s="1030">
        <v>317.18610000000001</v>
      </c>
      <c r="M160" s="1031">
        <f t="shared" si="34"/>
        <v>7295.2803000000004</v>
      </c>
      <c r="N160" s="1032">
        <f t="shared" si="35"/>
        <v>1.7093183466788293E-3</v>
      </c>
      <c r="O160" s="1033"/>
      <c r="P160" s="1034">
        <f t="shared" si="30"/>
        <v>1</v>
      </c>
      <c r="Q160" s="451"/>
      <c r="R160" s="798" t="str">
        <f>IFERROR(IF(OR(B160="TÍTULO GRAU 1",B160="TÍTULO GRAU 2",B160="TÍTULO GRAU 3",B160="TÍTULO GRAU 4"),B160,IF(D160=0,"",IF(OR(D160="SINAPI",D160="SINAPI INSUMO",D160="ORSE INSUMO",D160="SEINFRA CE",D160="TCU",D160="SABESP",D160="EMBASA-BA INSUMO",D160="COMPOSIÇÃO ELAB."),B160,IF(MID(B160,1,5)="COMP.",VLOOKUP(B160,COMPOSIÇÕES!$K$1:$L$741741,2,FALSE),IF(MID(B160,1,13)="MÉDIA/MERCADO",VLOOKUP(B160,COMPOSIÇÕES!$K$1:$L$741741,2,FALSE)))))),0)</f>
        <v>74166/2</v>
      </c>
      <c r="S160" s="1035">
        <f>VLOOKUP(B160,'CURVA ABC'!$B$6:$M$7525,9,FALSE)</f>
        <v>317.18610000000001</v>
      </c>
      <c r="T160" s="700" t="b">
        <f t="shared" si="33"/>
        <v>1</v>
      </c>
      <c r="U160" s="452" t="b">
        <f t="shared" si="28"/>
        <v>1</v>
      </c>
      <c r="V160" s="452" t="s">
        <v>75</v>
      </c>
      <c r="W160" s="452" t="s">
        <v>1218</v>
      </c>
      <c r="AB160" s="453"/>
    </row>
    <row r="161" spans="1:28" s="452" customFormat="1" ht="30.75" customHeight="1">
      <c r="A161" s="1038" t="s">
        <v>2238</v>
      </c>
      <c r="B161" s="1047">
        <v>89732</v>
      </c>
      <c r="C161" s="24" t="s">
        <v>183</v>
      </c>
      <c r="D161" s="1039" t="s">
        <v>131</v>
      </c>
      <c r="E161" s="1028" t="s">
        <v>1198</v>
      </c>
      <c r="F161" s="15" t="e">
        <v>#N/A</v>
      </c>
      <c r="G161" s="1029" t="s">
        <v>54</v>
      </c>
      <c r="H161" s="15">
        <v>0</v>
      </c>
      <c r="I161" s="1046">
        <v>26</v>
      </c>
      <c r="J161" s="1030">
        <v>7.56</v>
      </c>
      <c r="K161" s="15">
        <v>2.1372</v>
      </c>
      <c r="L161" s="1030">
        <v>9.6972000000000005</v>
      </c>
      <c r="M161" s="1031">
        <f t="shared" si="34"/>
        <v>252.12719999999999</v>
      </c>
      <c r="N161" s="1032">
        <f t="shared" si="35"/>
        <v>5.9074583968591654E-5</v>
      </c>
      <c r="O161" s="1033"/>
      <c r="P161" s="1034">
        <f t="shared" si="30"/>
        <v>1</v>
      </c>
      <c r="Q161" s="451"/>
      <c r="R161" s="798">
        <f>IFERROR(IF(OR(B161="TÍTULO GRAU 1",B161="TÍTULO GRAU 2",B161="TÍTULO GRAU 3",B161="TÍTULO GRAU 4"),B161,IF(D161=0,"",IF(OR(D161="SINAPI",D161="SINAPI INSUMO",D161="ORSE INSUMO",D161="SEINFRA CE",D161="TCU",D161="SABESP",D161="EMBASA-BA INSUMO",D161="COMPOSIÇÃO ELAB."),B161,IF(MID(B161,1,5)="COMP.",VLOOKUP(B161,COMPOSIÇÕES!$K$1:$L$741741,2,FALSE),IF(MID(B161,1,13)="MÉDIA/MERCADO",VLOOKUP(B161,COMPOSIÇÕES!$K$1:$L$741741,2,FALSE)))))),0)</f>
        <v>89732</v>
      </c>
      <c r="S161" s="1035">
        <f>VLOOKUP(B161,'CURVA ABC'!$B$6:$M$7525,9,FALSE)</f>
        <v>9.6972000000000005</v>
      </c>
      <c r="T161" s="700" t="b">
        <f t="shared" si="33"/>
        <v>1</v>
      </c>
      <c r="U161" s="452" t="b">
        <f t="shared" si="28"/>
        <v>1</v>
      </c>
      <c r="V161" s="452">
        <v>89732</v>
      </c>
      <c r="W161" s="452" t="s">
        <v>1198</v>
      </c>
      <c r="AB161" s="453"/>
    </row>
    <row r="162" spans="1:28" s="452" customFormat="1" ht="30.75" customHeight="1">
      <c r="A162" s="1038" t="s">
        <v>2239</v>
      </c>
      <c r="B162" s="1047">
        <v>89746</v>
      </c>
      <c r="C162" s="24" t="s">
        <v>183</v>
      </c>
      <c r="D162" s="1039" t="s">
        <v>131</v>
      </c>
      <c r="E162" s="1028" t="s">
        <v>1200</v>
      </c>
      <c r="F162" s="15" t="e">
        <v>#N/A</v>
      </c>
      <c r="G162" s="1029" t="s">
        <v>54</v>
      </c>
      <c r="H162" s="15">
        <v>0</v>
      </c>
      <c r="I162" s="1046">
        <v>12</v>
      </c>
      <c r="J162" s="1030">
        <v>15.76</v>
      </c>
      <c r="K162" s="15">
        <v>4.4554</v>
      </c>
      <c r="L162" s="1030">
        <v>20.215399999999999</v>
      </c>
      <c r="M162" s="1031">
        <f t="shared" si="34"/>
        <v>242.5848</v>
      </c>
      <c r="N162" s="1032">
        <f t="shared" si="35"/>
        <v>5.6838754950294987E-5</v>
      </c>
      <c r="O162" s="1033"/>
      <c r="P162" s="1034">
        <f t="shared" si="30"/>
        <v>2</v>
      </c>
      <c r="Q162" s="451"/>
      <c r="R162" s="798">
        <f>IFERROR(IF(OR(B162="TÍTULO GRAU 1",B162="TÍTULO GRAU 2",B162="TÍTULO GRAU 3",B162="TÍTULO GRAU 4"),B162,IF(D162=0,"",IF(OR(D162="SINAPI",D162="SINAPI INSUMO",D162="ORSE INSUMO",D162="SEINFRA CE",D162="TCU",D162="SABESP",D162="EMBASA-BA INSUMO",D162="COMPOSIÇÃO ELAB."),B162,IF(MID(B162,1,5)="COMP.",VLOOKUP(B162,COMPOSIÇÕES!$K$1:$L$741741,2,FALSE),IF(MID(B162,1,13)="MÉDIA/MERCADO",VLOOKUP(B162,COMPOSIÇÕES!$K$1:$L$741741,2,FALSE)))))),0)</f>
        <v>89746</v>
      </c>
      <c r="S162" s="1035">
        <f>VLOOKUP(B162,'CURVA ABC'!$B$6:$M$7525,9,FALSE)</f>
        <v>20.215399999999999</v>
      </c>
      <c r="T162" s="700" t="b">
        <f t="shared" si="33"/>
        <v>1</v>
      </c>
      <c r="U162" s="452" t="b">
        <f t="shared" si="28"/>
        <v>1</v>
      </c>
      <c r="V162" s="452">
        <v>89746</v>
      </c>
      <c r="W162" s="452" t="s">
        <v>1200</v>
      </c>
      <c r="AB162" s="453"/>
    </row>
    <row r="163" spans="1:28" s="452" customFormat="1" ht="47.25" customHeight="1">
      <c r="A163" s="1038" t="s">
        <v>2240</v>
      </c>
      <c r="B163" s="456">
        <v>89731</v>
      </c>
      <c r="C163" s="24" t="s">
        <v>183</v>
      </c>
      <c r="D163" s="1039" t="s">
        <v>131</v>
      </c>
      <c r="E163" s="1028" t="s">
        <v>1197</v>
      </c>
      <c r="F163" s="15" t="e">
        <v>#N/A</v>
      </c>
      <c r="G163" s="1029" t="s">
        <v>54</v>
      </c>
      <c r="H163" s="15">
        <v>0</v>
      </c>
      <c r="I163" s="1046">
        <v>48</v>
      </c>
      <c r="J163" s="1030">
        <v>7.2</v>
      </c>
      <c r="K163" s="15">
        <v>2.0354000000000001</v>
      </c>
      <c r="L163" s="1030">
        <v>9.2354000000000003</v>
      </c>
      <c r="M163" s="1031">
        <f t="shared" si="34"/>
        <v>443.29919999999998</v>
      </c>
      <c r="N163" s="1032">
        <f t="shared" si="35"/>
        <v>1.0386707905219868E-4</v>
      </c>
      <c r="O163" s="1033"/>
      <c r="P163" s="1034">
        <f t="shared" si="30"/>
        <v>2</v>
      </c>
      <c r="Q163" s="451"/>
      <c r="R163" s="798">
        <f>IFERROR(IF(OR(B163="TÍTULO GRAU 1",B163="TÍTULO GRAU 2",B163="TÍTULO GRAU 3",B163="TÍTULO GRAU 4"),B163,IF(D163=0,"",IF(OR(D163="SINAPI",D163="SINAPI INSUMO",D163="ORSE INSUMO",D163="SEINFRA CE",D163="TCU",D163="SABESP",D163="EMBASA-BA INSUMO",D163="COMPOSIÇÃO ELAB."),B163,IF(MID(B163,1,5)="COMP.",VLOOKUP(B163,COMPOSIÇÕES!$K$1:$L$741741,2,FALSE),IF(MID(B163,1,13)="MÉDIA/MERCADO",VLOOKUP(B163,COMPOSIÇÕES!$K$1:$L$741741,2,FALSE)))))),0)</f>
        <v>89731</v>
      </c>
      <c r="S163" s="1035">
        <f>VLOOKUP(B163,'CURVA ABC'!$B$6:$M$7525,9,FALSE)</f>
        <v>9.2354000000000003</v>
      </c>
      <c r="T163" s="700" t="b">
        <f t="shared" si="33"/>
        <v>1</v>
      </c>
      <c r="U163" s="452" t="b">
        <f t="shared" si="28"/>
        <v>1</v>
      </c>
      <c r="V163" s="452">
        <v>89731</v>
      </c>
      <c r="W163" s="452" t="s">
        <v>1197</v>
      </c>
      <c r="AB163" s="453"/>
    </row>
    <row r="164" spans="1:28" s="452" customFormat="1" ht="50.25" customHeight="1">
      <c r="A164" s="1038" t="s">
        <v>2241</v>
      </c>
      <c r="B164" s="1047">
        <v>89744</v>
      </c>
      <c r="C164" s="24" t="s">
        <v>183</v>
      </c>
      <c r="D164" s="1039" t="s">
        <v>131</v>
      </c>
      <c r="E164" s="1028" t="s">
        <v>1199</v>
      </c>
      <c r="F164" s="15" t="e">
        <v>#N/A</v>
      </c>
      <c r="G164" s="1029" t="s">
        <v>54</v>
      </c>
      <c r="H164" s="15">
        <v>0</v>
      </c>
      <c r="I164" s="1046">
        <v>19</v>
      </c>
      <c r="J164" s="1030">
        <v>15.79</v>
      </c>
      <c r="K164" s="15">
        <v>4.4638</v>
      </c>
      <c r="L164" s="1030">
        <v>20.253799999999998</v>
      </c>
      <c r="M164" s="1031">
        <f t="shared" si="34"/>
        <v>384.82220000000001</v>
      </c>
      <c r="N164" s="1032">
        <f t="shared" si="35"/>
        <v>9.0165644035543064E-5</v>
      </c>
      <c r="O164" s="1033"/>
      <c r="P164" s="1034">
        <f t="shared" si="30"/>
        <v>2</v>
      </c>
      <c r="Q164" s="451"/>
      <c r="R164" s="798">
        <f>IFERROR(IF(OR(B164="TÍTULO GRAU 1",B164="TÍTULO GRAU 2",B164="TÍTULO GRAU 3",B164="TÍTULO GRAU 4"),B164,IF(D164=0,"",IF(OR(D164="SINAPI",D164="SINAPI INSUMO",D164="ORSE INSUMO",D164="SEINFRA CE",D164="TCU",D164="SABESP",D164="EMBASA-BA INSUMO",D164="COMPOSIÇÃO ELAB."),B164,IF(MID(B164,1,5)="COMP.",VLOOKUP(B164,COMPOSIÇÕES!$K$1:$L$741741,2,FALSE),IF(MID(B164,1,13)="MÉDIA/MERCADO",VLOOKUP(B164,COMPOSIÇÕES!$K$1:$L$741741,2,FALSE)))))),0)</f>
        <v>89744</v>
      </c>
      <c r="S164" s="1035">
        <f>VLOOKUP(B164,'CURVA ABC'!$B$6:$M$7525,9,FALSE)</f>
        <v>20.253799999999998</v>
      </c>
      <c r="T164" s="700" t="b">
        <f t="shared" si="33"/>
        <v>1</v>
      </c>
      <c r="U164" s="452" t="b">
        <f t="shared" si="28"/>
        <v>1</v>
      </c>
      <c r="V164" s="452">
        <v>89744</v>
      </c>
      <c r="W164" s="452" t="s">
        <v>1199</v>
      </c>
      <c r="AB164" s="453"/>
    </row>
    <row r="165" spans="1:28" s="452" customFormat="1" ht="43.5" customHeight="1">
      <c r="A165" s="1038" t="s">
        <v>2242</v>
      </c>
      <c r="B165" s="1047">
        <v>89783</v>
      </c>
      <c r="C165" s="24" t="s">
        <v>183</v>
      </c>
      <c r="D165" s="1039" t="s">
        <v>131</v>
      </c>
      <c r="E165" s="1028" t="s">
        <v>1201</v>
      </c>
      <c r="F165" s="15" t="e">
        <v>#N/A</v>
      </c>
      <c r="G165" s="1029" t="s">
        <v>54</v>
      </c>
      <c r="H165" s="15">
        <v>0</v>
      </c>
      <c r="I165" s="1046">
        <v>9</v>
      </c>
      <c r="J165" s="1030">
        <v>7.87</v>
      </c>
      <c r="K165" s="15">
        <v>2.2248000000000001</v>
      </c>
      <c r="L165" s="1030">
        <v>10.094799999999999</v>
      </c>
      <c r="M165" s="1031">
        <f t="shared" si="34"/>
        <v>90.853200000000001</v>
      </c>
      <c r="N165" s="1032">
        <f t="shared" si="35"/>
        <v>2.1287330332527595E-5</v>
      </c>
      <c r="O165" s="1033"/>
      <c r="P165" s="1034">
        <f t="shared" si="30"/>
        <v>2</v>
      </c>
      <c r="Q165" s="451"/>
      <c r="R165" s="798">
        <f>IFERROR(IF(OR(B165="TÍTULO GRAU 1",B165="TÍTULO GRAU 2",B165="TÍTULO GRAU 3",B165="TÍTULO GRAU 4"),B165,IF(D165=0,"",IF(OR(D165="SINAPI",D165="SINAPI INSUMO",D165="ORSE INSUMO",D165="SEINFRA CE",D165="TCU",D165="SABESP",D165="EMBASA-BA INSUMO",D165="COMPOSIÇÃO ELAB."),B165,IF(MID(B165,1,5)="COMP.",VLOOKUP(B165,COMPOSIÇÕES!$K$1:$L$741741,2,FALSE),IF(MID(B165,1,13)="MÉDIA/MERCADO",VLOOKUP(B165,COMPOSIÇÕES!$K$1:$L$741741,2,FALSE)))))),0)</f>
        <v>89783</v>
      </c>
      <c r="S165" s="1035">
        <f>VLOOKUP(B165,'CURVA ABC'!$B$6:$M$7525,9,FALSE)</f>
        <v>10.094799999999999</v>
      </c>
      <c r="T165" s="700" t="b">
        <f t="shared" si="33"/>
        <v>1</v>
      </c>
      <c r="U165" s="452" t="b">
        <f t="shared" si="28"/>
        <v>1</v>
      </c>
      <c r="V165" s="452">
        <v>89783</v>
      </c>
      <c r="W165" s="452" t="s">
        <v>1201</v>
      </c>
      <c r="AB165" s="453"/>
    </row>
    <row r="166" spans="1:28" s="452" customFormat="1" ht="39.75" customHeight="1">
      <c r="A166" s="1038" t="s">
        <v>2243</v>
      </c>
      <c r="B166" s="1047">
        <v>89785</v>
      </c>
      <c r="C166" s="24" t="s">
        <v>183</v>
      </c>
      <c r="D166" s="1039" t="s">
        <v>131</v>
      </c>
      <c r="E166" s="1028" t="s">
        <v>1202</v>
      </c>
      <c r="F166" s="15" t="e">
        <v>#N/A</v>
      </c>
      <c r="G166" s="1029" t="s">
        <v>54</v>
      </c>
      <c r="H166" s="15">
        <v>0</v>
      </c>
      <c r="I166" s="1046">
        <v>26</v>
      </c>
      <c r="J166" s="1030">
        <v>13.59</v>
      </c>
      <c r="K166" s="15">
        <v>3.8418999999999999</v>
      </c>
      <c r="L166" s="1030">
        <v>17.431899999999999</v>
      </c>
      <c r="M166" s="1031">
        <f t="shared" si="34"/>
        <v>453.2294</v>
      </c>
      <c r="N166" s="1032">
        <f t="shared" si="35"/>
        <v>1.0619377142701944E-4</v>
      </c>
      <c r="O166" s="1033"/>
      <c r="P166" s="1034">
        <f t="shared" si="30"/>
        <v>1</v>
      </c>
      <c r="Q166" s="451"/>
      <c r="R166" s="798">
        <f>IFERROR(IF(OR(B166="TÍTULO GRAU 1",B166="TÍTULO GRAU 2",B166="TÍTULO GRAU 3",B166="TÍTULO GRAU 4"),B166,IF(D166=0,"",IF(OR(D166="SINAPI",D166="SINAPI INSUMO",D166="ORSE INSUMO",D166="SEINFRA CE",D166="TCU",D166="SABESP",D166="EMBASA-BA INSUMO",D166="COMPOSIÇÃO ELAB."),B166,IF(MID(B166,1,5)="COMP.",VLOOKUP(B166,COMPOSIÇÕES!$K$1:$L$741741,2,FALSE),IF(MID(B166,1,13)="MÉDIA/MERCADO",VLOOKUP(B166,COMPOSIÇÕES!$K$1:$L$741741,2,FALSE)))))),0)</f>
        <v>89785</v>
      </c>
      <c r="S166" s="1035">
        <f>VLOOKUP(B166,'CURVA ABC'!$B$6:$M$7525,9,FALSE)</f>
        <v>17.431899999999999</v>
      </c>
      <c r="T166" s="700" t="b">
        <f t="shared" si="33"/>
        <v>1</v>
      </c>
      <c r="U166" s="452" t="b">
        <f t="shared" si="28"/>
        <v>1</v>
      </c>
      <c r="V166" s="452">
        <v>89785</v>
      </c>
      <c r="W166" s="452" t="s">
        <v>1202</v>
      </c>
      <c r="AB166" s="453"/>
    </row>
    <row r="167" spans="1:28" s="452" customFormat="1" ht="48.75" customHeight="1">
      <c r="A167" s="1038" t="s">
        <v>2244</v>
      </c>
      <c r="B167" s="1047">
        <v>89834</v>
      </c>
      <c r="C167" s="24" t="s">
        <v>183</v>
      </c>
      <c r="D167" s="1039" t="s">
        <v>131</v>
      </c>
      <c r="E167" s="1028" t="s">
        <v>1204</v>
      </c>
      <c r="F167" s="15" t="e">
        <v>#N/A</v>
      </c>
      <c r="G167" s="1029" t="s">
        <v>54</v>
      </c>
      <c r="H167" s="15">
        <v>0</v>
      </c>
      <c r="I167" s="1046">
        <v>2</v>
      </c>
      <c r="J167" s="1030">
        <v>23.1</v>
      </c>
      <c r="K167" s="15">
        <v>6.5304000000000002</v>
      </c>
      <c r="L167" s="1030">
        <v>29.630400000000002</v>
      </c>
      <c r="M167" s="1031">
        <f t="shared" si="34"/>
        <v>59.260800000000003</v>
      </c>
      <c r="N167" s="1032">
        <f t="shared" si="35"/>
        <v>1.3885083028114051E-5</v>
      </c>
      <c r="O167" s="1033"/>
      <c r="P167" s="1034">
        <f t="shared" si="30"/>
        <v>1</v>
      </c>
      <c r="Q167" s="451"/>
      <c r="R167" s="798">
        <f>IFERROR(IF(OR(B167="TÍTULO GRAU 1",B167="TÍTULO GRAU 2",B167="TÍTULO GRAU 3",B167="TÍTULO GRAU 4"),B167,IF(D167=0,"",IF(OR(D167="SINAPI",D167="SINAPI INSUMO",D167="ORSE INSUMO",D167="SEINFRA CE",D167="TCU",D167="SABESP",D167="EMBASA-BA INSUMO",D167="COMPOSIÇÃO ELAB."),B167,IF(MID(B167,1,5)="COMP.",VLOOKUP(B167,COMPOSIÇÕES!$K$1:$L$741741,2,FALSE),IF(MID(B167,1,13)="MÉDIA/MERCADO",VLOOKUP(B167,COMPOSIÇÕES!$K$1:$L$741741,2,FALSE)))))),0)</f>
        <v>89834</v>
      </c>
      <c r="S167" s="1035">
        <f>VLOOKUP(B167,'CURVA ABC'!$B$6:$M$7525,9,FALSE)</f>
        <v>29.630400000000002</v>
      </c>
      <c r="T167" s="700" t="b">
        <f t="shared" ref="T167:T177" si="36">S167=L167</f>
        <v>1</v>
      </c>
      <c r="U167" s="452" t="b">
        <f t="shared" si="28"/>
        <v>1</v>
      </c>
      <c r="V167" s="452">
        <v>89834</v>
      </c>
      <c r="W167" s="452" t="s">
        <v>1204</v>
      </c>
      <c r="X167" s="452" t="b">
        <f>W167=E167</f>
        <v>1</v>
      </c>
      <c r="AB167" s="453"/>
    </row>
    <row r="168" spans="1:28" s="452" customFormat="1" ht="32.25" customHeight="1">
      <c r="A168" s="1038" t="s">
        <v>897</v>
      </c>
      <c r="B168" s="456" t="s">
        <v>164</v>
      </c>
      <c r="C168" s="24">
        <v>0</v>
      </c>
      <c r="D168" s="1039" t="s">
        <v>837</v>
      </c>
      <c r="E168" s="1028" t="s">
        <v>2861</v>
      </c>
      <c r="F168" s="15" t="e">
        <v>#N/A</v>
      </c>
      <c r="G168" s="1029" t="s">
        <v>126</v>
      </c>
      <c r="H168" s="15">
        <v>0</v>
      </c>
      <c r="I168" s="1046">
        <v>26</v>
      </c>
      <c r="J168" s="1030">
        <v>34.08</v>
      </c>
      <c r="K168" s="15">
        <v>9.6343999999999994</v>
      </c>
      <c r="L168" s="1030">
        <v>43.714399999999998</v>
      </c>
      <c r="M168" s="1031">
        <f t="shared" si="34"/>
        <v>1136.5744</v>
      </c>
      <c r="N168" s="1032">
        <f t="shared" si="35"/>
        <v>2.6630470583638606E-4</v>
      </c>
      <c r="O168" s="1033"/>
      <c r="P168" s="1034">
        <f t="shared" si="30"/>
        <v>1</v>
      </c>
      <c r="Q168" s="451"/>
      <c r="R168" s="798" t="str">
        <f>IFERROR(IF(OR(B168="TÍTULO GRAU 1",B168="TÍTULO GRAU 2",B168="TÍTULO GRAU 3",B168="TÍTULO GRAU 4"),B168,IF(D168=0,"",IF(OR(D168="SINAPI",D168="SINAPI INSUMO",D168="ORSE INSUMO",D168="SEINFRA CE",D168="TCU",D168="SABESP",D168="EMBASA-BA INSUMO",D168="COMPOSIÇÃO ELAB."),B168,IF(MID(B168,1,5)="COMP.",VLOOKUP(B168,COMPOSIÇÕES!$K$1:$L$741741,2,FALSE),IF(MID(B168,1,13)="MÉDIA/MERCADO",VLOOKUP(B168,COMPOSIÇÕES!$K$1:$L$741741,2,FALSE)))))),0)</f>
        <v>COMP. 47</v>
      </c>
      <c r="S168" s="1035">
        <f>VLOOKUP(B168,'CURVA ABC'!$B$6:$M$7525,9,FALSE)</f>
        <v>43.714399999999998</v>
      </c>
      <c r="T168" s="700" t="b">
        <f t="shared" si="36"/>
        <v>1</v>
      </c>
      <c r="U168" s="452" t="b">
        <f t="shared" si="28"/>
        <v>0</v>
      </c>
      <c r="V168" s="452" t="s">
        <v>164</v>
      </c>
      <c r="W168" s="452" t="s">
        <v>1752</v>
      </c>
      <c r="AB168" s="453"/>
    </row>
    <row r="169" spans="1:28" s="452" customFormat="1" ht="40.5" customHeight="1">
      <c r="A169" s="1038" t="s">
        <v>2245</v>
      </c>
      <c r="B169" s="456">
        <v>89796</v>
      </c>
      <c r="C169" s="24" t="s">
        <v>183</v>
      </c>
      <c r="D169" s="1039" t="s">
        <v>131</v>
      </c>
      <c r="E169" s="1028" t="s">
        <v>1203</v>
      </c>
      <c r="F169" s="15" t="e">
        <v>#N/A</v>
      </c>
      <c r="G169" s="1029" t="s">
        <v>54</v>
      </c>
      <c r="H169" s="15">
        <v>0</v>
      </c>
      <c r="I169" s="1046">
        <v>1</v>
      </c>
      <c r="J169" s="1030">
        <v>25.53</v>
      </c>
      <c r="K169" s="15">
        <v>7.2172999999999998</v>
      </c>
      <c r="L169" s="1030">
        <v>32.747300000000003</v>
      </c>
      <c r="M169" s="1031">
        <f t="shared" si="34"/>
        <v>32.747300000000003</v>
      </c>
      <c r="N169" s="1032">
        <f t="shared" si="35"/>
        <v>7.672845784170299E-6</v>
      </c>
      <c r="O169" s="1033"/>
      <c r="P169" s="1034">
        <f t="shared" si="30"/>
        <v>1</v>
      </c>
      <c r="Q169" s="451"/>
      <c r="R169" s="798">
        <f>IFERROR(IF(OR(B169="TÍTULO GRAU 1",B169="TÍTULO GRAU 2",B169="TÍTULO GRAU 3",B169="TÍTULO GRAU 4"),B169,IF(D169=0,"",IF(OR(D169="SINAPI",D169="SINAPI INSUMO",D169="ORSE INSUMO",D169="SEINFRA CE",D169="TCU",D169="SABESP",D169="EMBASA-BA INSUMO",D169="COMPOSIÇÃO ELAB."),B169,IF(MID(B169,1,5)="COMP.",VLOOKUP(B169,COMPOSIÇÕES!$K$1:$L$741741,2,FALSE),IF(MID(B169,1,13)="MÉDIA/MERCADO",VLOOKUP(B169,COMPOSIÇÕES!$K$1:$L$741741,2,FALSE)))))),0)</f>
        <v>89796</v>
      </c>
      <c r="S169" s="1035">
        <f>VLOOKUP(B169,'CURVA ABC'!$B$6:$M$7525,9,FALSE)</f>
        <v>32.747300000000003</v>
      </c>
      <c r="T169" s="700" t="b">
        <f t="shared" si="36"/>
        <v>1</v>
      </c>
      <c r="U169" s="452" t="b">
        <f t="shared" si="28"/>
        <v>1</v>
      </c>
      <c r="V169" s="452">
        <v>89796</v>
      </c>
      <c r="W169" s="452" t="s">
        <v>1203</v>
      </c>
      <c r="AB169" s="453"/>
    </row>
    <row r="170" spans="1:28" s="452" customFormat="1" ht="51.75" customHeight="1">
      <c r="A170" s="1038" t="s">
        <v>2246</v>
      </c>
      <c r="B170" s="456" t="s">
        <v>165</v>
      </c>
      <c r="C170" s="24">
        <v>0</v>
      </c>
      <c r="D170" s="1039" t="s">
        <v>837</v>
      </c>
      <c r="E170" s="1028" t="s">
        <v>2863</v>
      </c>
      <c r="F170" s="15" t="e">
        <v>#N/A</v>
      </c>
      <c r="G170" s="1029" t="s">
        <v>126</v>
      </c>
      <c r="H170" s="15">
        <v>0</v>
      </c>
      <c r="I170" s="1046">
        <v>21</v>
      </c>
      <c r="J170" s="1030">
        <v>26.06</v>
      </c>
      <c r="K170" s="15">
        <v>7.3672000000000004</v>
      </c>
      <c r="L170" s="1030">
        <v>33.427199999999999</v>
      </c>
      <c r="M170" s="1031">
        <f t="shared" si="34"/>
        <v>701.97119999999995</v>
      </c>
      <c r="N170" s="1032">
        <f t="shared" si="35"/>
        <v>1.6447514031779612E-4</v>
      </c>
      <c r="O170" s="1033"/>
      <c r="P170" s="1034">
        <f t="shared" si="30"/>
        <v>1</v>
      </c>
      <c r="Q170" s="451"/>
      <c r="R170" s="798" t="str">
        <f>IFERROR(IF(OR(B170="TÍTULO GRAU 1",B170="TÍTULO GRAU 2",B170="TÍTULO GRAU 3",B170="TÍTULO GRAU 4"),B170,IF(D170=0,"",IF(OR(D170="SINAPI",D170="SINAPI INSUMO",D170="ORSE INSUMO",D170="SEINFRA CE",D170="TCU",D170="SABESP",D170="EMBASA-BA INSUMO",D170="COMPOSIÇÃO ELAB."),B170,IF(MID(B170,1,5)="COMP.",VLOOKUP(B170,COMPOSIÇÕES!$K$1:$L$741741,2,FALSE),IF(MID(B170,1,13)="MÉDIA/MERCADO",VLOOKUP(B170,COMPOSIÇÕES!$K$1:$L$741741,2,FALSE)))))),0)</f>
        <v>COMP. 48</v>
      </c>
      <c r="S170" s="1035">
        <f>VLOOKUP(B170,'CURVA ABC'!$B$6:$M$7525,9,FALSE)</f>
        <v>33.427199999999999</v>
      </c>
      <c r="T170" s="700" t="b">
        <f t="shared" si="36"/>
        <v>1</v>
      </c>
      <c r="U170" s="452" t="b">
        <f t="shared" si="28"/>
        <v>0</v>
      </c>
      <c r="V170" s="452" t="s">
        <v>165</v>
      </c>
      <c r="W170" s="452" t="s">
        <v>1452</v>
      </c>
      <c r="AB170" s="453"/>
    </row>
    <row r="171" spans="1:28" s="452" customFormat="1" ht="51.75" customHeight="1">
      <c r="A171" s="1038" t="s">
        <v>2247</v>
      </c>
      <c r="B171" s="456">
        <v>98109</v>
      </c>
      <c r="C171" s="24" t="s">
        <v>183</v>
      </c>
      <c r="D171" s="1039" t="s">
        <v>131</v>
      </c>
      <c r="E171" s="1028" t="s">
        <v>1223</v>
      </c>
      <c r="F171" s="15" t="e">
        <v>#N/A</v>
      </c>
      <c r="G171" s="1029" t="s">
        <v>54</v>
      </c>
      <c r="H171" s="15">
        <v>0</v>
      </c>
      <c r="I171" s="1046">
        <v>3</v>
      </c>
      <c r="J171" s="1030">
        <v>506.09</v>
      </c>
      <c r="K171" s="15">
        <v>143.07159999999999</v>
      </c>
      <c r="L171" s="1030">
        <v>649.16160000000002</v>
      </c>
      <c r="M171" s="1031">
        <f t="shared" si="34"/>
        <v>1947.4848</v>
      </c>
      <c r="N171" s="1032">
        <f t="shared" si="35"/>
        <v>4.5630481100474653E-4</v>
      </c>
      <c r="O171" s="1033"/>
      <c r="P171" s="1034">
        <f t="shared" si="30"/>
        <v>1</v>
      </c>
      <c r="Q171" s="451"/>
      <c r="R171" s="798">
        <f>IFERROR(IF(OR(B171="TÍTULO GRAU 1",B171="TÍTULO GRAU 2",B171="TÍTULO GRAU 3",B171="TÍTULO GRAU 4"),B171,IF(D171=0,"",IF(OR(D171="SINAPI",D171="SINAPI INSUMO",D171="ORSE INSUMO",D171="SEINFRA CE",D171="TCU",D171="SABESP",D171="EMBASA-BA INSUMO",D171="COMPOSIÇÃO ELAB."),B171,IF(MID(B171,1,5)="COMP.",VLOOKUP(B171,COMPOSIÇÕES!$K$1:$L$741741,2,FALSE),IF(MID(B171,1,13)="MÉDIA/MERCADO",VLOOKUP(B171,COMPOSIÇÕES!$K$1:$L$741741,2,FALSE)))))),0)</f>
        <v>98109</v>
      </c>
      <c r="S171" s="1035">
        <f>VLOOKUP(B171,'CURVA ABC'!$B$6:$M$7525,9,FALSE)</f>
        <v>649.16160000000002</v>
      </c>
      <c r="T171" s="700" t="b">
        <f t="shared" si="36"/>
        <v>1</v>
      </c>
      <c r="U171" s="452" t="b">
        <f t="shared" si="28"/>
        <v>1</v>
      </c>
      <c r="V171" s="452">
        <v>98109</v>
      </c>
      <c r="W171" s="452" t="s">
        <v>1223</v>
      </c>
      <c r="AB171" s="453"/>
    </row>
    <row r="172" spans="1:28" s="452" customFormat="1" ht="34.5" customHeight="1">
      <c r="A172" s="1038" t="s">
        <v>2248</v>
      </c>
      <c r="B172" s="456" t="s">
        <v>1777</v>
      </c>
      <c r="C172" s="24">
        <v>0</v>
      </c>
      <c r="D172" s="1039" t="s">
        <v>837</v>
      </c>
      <c r="E172" s="1028" t="s">
        <v>792</v>
      </c>
      <c r="F172" s="15" t="e">
        <v>#N/A</v>
      </c>
      <c r="G172" s="1029" t="s">
        <v>126</v>
      </c>
      <c r="H172" s="15">
        <v>0</v>
      </c>
      <c r="I172" s="1046">
        <v>68</v>
      </c>
      <c r="J172" s="1030">
        <v>35.82</v>
      </c>
      <c r="K172" s="15">
        <v>10.126300000000001</v>
      </c>
      <c r="L172" s="1030">
        <v>45.946300000000001</v>
      </c>
      <c r="M172" s="1031">
        <f t="shared" si="34"/>
        <v>3124.3483999999999</v>
      </c>
      <c r="N172" s="1032">
        <f t="shared" si="35"/>
        <v>7.3204946512290224E-4</v>
      </c>
      <c r="O172" s="1033"/>
      <c r="P172" s="1034">
        <f t="shared" si="30"/>
        <v>1</v>
      </c>
      <c r="Q172" s="451"/>
      <c r="R172" s="798" t="str">
        <f>IFERROR(IF(OR(B172="TÍTULO GRAU 1",B172="TÍTULO GRAU 2",B172="TÍTULO GRAU 3",B172="TÍTULO GRAU 4"),B172,IF(D172=0,"",IF(OR(D172="SINAPI",D172="SINAPI INSUMO",D172="ORSE INSUMO",D172="SEINFRA CE",D172="TCU",D172="SABESP",D172="EMBASA-BA INSUMO",D172="COMPOSIÇÃO ELAB."),B172,IF(MID(B172,1,5)="COMP.",VLOOKUP(B172,COMPOSIÇÕES!$K$1:$L$741741,2,FALSE),IF(MID(B172,1,13)="MÉDIA/MERCADO",VLOOKUP(B172,COMPOSIÇÕES!$K$1:$L$741741,2,FALSE)))))),0)</f>
        <v>COMP. 232</v>
      </c>
      <c r="S172" s="1035">
        <f>VLOOKUP(B172,'CURVA ABC'!$B$6:$M$7525,9,FALSE)</f>
        <v>45.946300000000001</v>
      </c>
      <c r="T172" s="700" t="b">
        <f>S172=L172</f>
        <v>1</v>
      </c>
      <c r="U172" s="452" t="b">
        <f t="shared" si="28"/>
        <v>1</v>
      </c>
      <c r="V172" s="452" t="s">
        <v>1777</v>
      </c>
      <c r="W172" s="452" t="s">
        <v>792</v>
      </c>
      <c r="AB172" s="453"/>
    </row>
    <row r="173" spans="1:28" s="452" customFormat="1" ht="34.5" customHeight="1">
      <c r="A173" s="1038" t="s">
        <v>2249</v>
      </c>
      <c r="B173" s="456" t="s">
        <v>1781</v>
      </c>
      <c r="C173" s="24">
        <v>0</v>
      </c>
      <c r="D173" s="1039" t="s">
        <v>837</v>
      </c>
      <c r="E173" s="1028" t="s">
        <v>1782</v>
      </c>
      <c r="F173" s="15" t="e">
        <v>#N/A</v>
      </c>
      <c r="G173" s="1029" t="s">
        <v>53</v>
      </c>
      <c r="H173" s="15">
        <v>0</v>
      </c>
      <c r="I173" s="1046">
        <v>2</v>
      </c>
      <c r="J173" s="1030">
        <v>256.08</v>
      </c>
      <c r="K173" s="15">
        <v>72.393799999999999</v>
      </c>
      <c r="L173" s="1030">
        <v>328.47379999999998</v>
      </c>
      <c r="M173" s="1031">
        <f t="shared" si="34"/>
        <v>656.94759999999997</v>
      </c>
      <c r="N173" s="1032">
        <f t="shared" si="35"/>
        <v>1.5392589993925592E-4</v>
      </c>
      <c r="O173" s="1033"/>
      <c r="P173" s="1034">
        <f t="shared" si="30"/>
        <v>1</v>
      </c>
      <c r="Q173" s="451"/>
      <c r="R173" s="798" t="str">
        <f>IFERROR(IF(OR(B173="TÍTULO GRAU 1",B173="TÍTULO GRAU 2",B173="TÍTULO GRAU 3",B173="TÍTULO GRAU 4"),B173,IF(D173=0,"",IF(OR(D173="SINAPI",D173="SINAPI INSUMO",D173="ORSE INSUMO",D173="SEINFRA CE",D173="TCU",D173="SABESP",D173="EMBASA-BA INSUMO",D173="COMPOSIÇÃO ELAB."),B173,IF(MID(B173,1,5)="COMP.",VLOOKUP(B173,COMPOSIÇÕES!$K$1:$L$741741,2,FALSE),IF(MID(B173,1,13)="MÉDIA/MERCADO",VLOOKUP(B173,COMPOSIÇÕES!$K$1:$L$741741,2,FALSE)))))),0)</f>
        <v>COMP. 233</v>
      </c>
      <c r="S173" s="1035">
        <f>VLOOKUP(B173,'CURVA ABC'!$B$6:$M$7525,9,FALSE)</f>
        <v>328.47379999999998</v>
      </c>
      <c r="T173" s="700" t="b">
        <f>S173=L173</f>
        <v>1</v>
      </c>
      <c r="U173" s="452" t="b">
        <f t="shared" si="28"/>
        <v>1</v>
      </c>
      <c r="V173" s="452" t="s">
        <v>1781</v>
      </c>
      <c r="W173" s="452" t="s">
        <v>1782</v>
      </c>
      <c r="AB173" s="453"/>
    </row>
    <row r="174" spans="1:28" s="452" customFormat="1" ht="46.5" customHeight="1">
      <c r="A174" s="1038" t="s">
        <v>2250</v>
      </c>
      <c r="B174" s="456" t="s">
        <v>160</v>
      </c>
      <c r="C174" s="24">
        <v>0</v>
      </c>
      <c r="D174" s="1039" t="s">
        <v>837</v>
      </c>
      <c r="E174" s="1028" t="s">
        <v>1751</v>
      </c>
      <c r="F174" s="15" t="e">
        <v>#N/A</v>
      </c>
      <c r="G174" s="1029" t="s">
        <v>53</v>
      </c>
      <c r="H174" s="15">
        <v>0</v>
      </c>
      <c r="I174" s="1046">
        <v>85.03</v>
      </c>
      <c r="J174" s="1030">
        <v>15.6</v>
      </c>
      <c r="K174" s="15">
        <v>4.4100999999999999</v>
      </c>
      <c r="L174" s="1030">
        <v>20.010100000000001</v>
      </c>
      <c r="M174" s="1031">
        <f t="shared" si="34"/>
        <v>1701.4588000000001</v>
      </c>
      <c r="N174" s="1032">
        <f t="shared" si="35"/>
        <v>3.9865976677525949E-4</v>
      </c>
      <c r="O174" s="1033"/>
      <c r="P174" s="1034">
        <f t="shared" si="30"/>
        <v>2</v>
      </c>
      <c r="Q174" s="451"/>
      <c r="R174" s="798" t="str">
        <f>IFERROR(IF(OR(B174="TÍTULO GRAU 1",B174="TÍTULO GRAU 2",B174="TÍTULO GRAU 3",B174="TÍTULO GRAU 4"),B174,IF(D174=0,"",IF(OR(D174="SINAPI",D174="SINAPI INSUMO",D174="ORSE INSUMO",D174="SEINFRA CE",D174="TCU",D174="SABESP",D174="EMBASA-BA INSUMO",D174="COMPOSIÇÃO ELAB."),B174,IF(MID(B174,1,5)="COMP.",VLOOKUP(B174,COMPOSIÇÕES!$K$1:$L$741741,2,FALSE),IF(MID(B174,1,13)="MÉDIA/MERCADO",VLOOKUP(B174,COMPOSIÇÕES!$K$1:$L$741741,2,FALSE)))))),0)</f>
        <v>COMP. 43</v>
      </c>
      <c r="S174" s="1035">
        <f>VLOOKUP(B174,'CURVA ABC'!$B$6:$M$7525,9,FALSE)</f>
        <v>20.010100000000001</v>
      </c>
      <c r="T174" s="700" t="b">
        <f t="shared" si="36"/>
        <v>1</v>
      </c>
      <c r="U174" s="452" t="b">
        <f t="shared" si="28"/>
        <v>1</v>
      </c>
      <c r="V174" s="452" t="s">
        <v>160</v>
      </c>
      <c r="W174" s="452" t="s">
        <v>1751</v>
      </c>
      <c r="AB174" s="453"/>
    </row>
    <row r="175" spans="1:28" s="452" customFormat="1" ht="37.5" customHeight="1">
      <c r="A175" s="1038" t="s">
        <v>2251</v>
      </c>
      <c r="B175" s="456" t="s">
        <v>163</v>
      </c>
      <c r="C175" s="24">
        <v>0</v>
      </c>
      <c r="D175" s="1039" t="s">
        <v>837</v>
      </c>
      <c r="E175" s="1028" t="s">
        <v>1313</v>
      </c>
      <c r="F175" s="15" t="e">
        <v>#N/A</v>
      </c>
      <c r="G175" s="1029" t="s">
        <v>53</v>
      </c>
      <c r="H175" s="15">
        <v>0</v>
      </c>
      <c r="I175" s="1046">
        <v>229.86</v>
      </c>
      <c r="J175" s="1030">
        <v>18.98</v>
      </c>
      <c r="K175" s="15">
        <v>5.3655999999999997</v>
      </c>
      <c r="L175" s="1030">
        <v>24.345600000000001</v>
      </c>
      <c r="M175" s="1031">
        <f t="shared" si="34"/>
        <v>5596.0796</v>
      </c>
      <c r="N175" s="1032">
        <f t="shared" si="35"/>
        <v>1.3111876633109113E-3</v>
      </c>
      <c r="O175" s="1033"/>
      <c r="P175" s="1034">
        <f t="shared" si="30"/>
        <v>2</v>
      </c>
      <c r="Q175" s="451"/>
      <c r="R175" s="798" t="str">
        <f>IFERROR(IF(OR(B175="TÍTULO GRAU 1",B175="TÍTULO GRAU 2",B175="TÍTULO GRAU 3",B175="TÍTULO GRAU 4"),B175,IF(D175=0,"",IF(OR(D175="SINAPI",D175="SINAPI INSUMO",D175="ORSE INSUMO",D175="SEINFRA CE",D175="TCU",D175="SABESP",D175="EMBASA-BA INSUMO",D175="COMPOSIÇÃO ELAB."),B175,IF(MID(B175,1,5)="COMP.",VLOOKUP(B175,COMPOSIÇÕES!$K$1:$L$741741,2,FALSE),IF(MID(B175,1,13)="MÉDIA/MERCADO",VLOOKUP(B175,COMPOSIÇÕES!$K$1:$L$741741,2,FALSE)))))),0)</f>
        <v>COMP. 46</v>
      </c>
      <c r="S175" s="1035">
        <f>VLOOKUP(B175,'CURVA ABC'!$B$6:$M$7525,9,FALSE)</f>
        <v>24.345600000000001</v>
      </c>
      <c r="T175" s="700" t="b">
        <f t="shared" si="36"/>
        <v>1</v>
      </c>
      <c r="U175" s="452" t="b">
        <f t="shared" si="28"/>
        <v>1</v>
      </c>
      <c r="V175" s="452" t="s">
        <v>163</v>
      </c>
      <c r="W175" s="452" t="s">
        <v>1313</v>
      </c>
      <c r="AB175" s="453"/>
    </row>
    <row r="176" spans="1:28" s="452" customFormat="1" ht="40.5" customHeight="1">
      <c r="A176" s="1038" t="s">
        <v>2252</v>
      </c>
      <c r="B176" s="456" t="s">
        <v>162</v>
      </c>
      <c r="C176" s="24">
        <v>0</v>
      </c>
      <c r="D176" s="1039" t="s">
        <v>837</v>
      </c>
      <c r="E176" s="1028" t="s">
        <v>1312</v>
      </c>
      <c r="F176" s="15" t="e">
        <v>#N/A</v>
      </c>
      <c r="G176" s="1029" t="s">
        <v>53</v>
      </c>
      <c r="H176" s="15">
        <v>0</v>
      </c>
      <c r="I176" s="1046">
        <v>37.79</v>
      </c>
      <c r="J176" s="1030">
        <v>27.75</v>
      </c>
      <c r="K176" s="15">
        <v>7.8449</v>
      </c>
      <c r="L176" s="1030">
        <v>35.594900000000003</v>
      </c>
      <c r="M176" s="1031">
        <f t="shared" si="34"/>
        <v>1345.1313</v>
      </c>
      <c r="N176" s="1032">
        <f t="shared" si="35"/>
        <v>3.1517056442395292E-4</v>
      </c>
      <c r="O176" s="1033"/>
      <c r="P176" s="1034">
        <f t="shared" si="30"/>
        <v>1</v>
      </c>
      <c r="Q176" s="451"/>
      <c r="R176" s="798" t="str">
        <f>IFERROR(IF(OR(B176="TÍTULO GRAU 1",B176="TÍTULO GRAU 2",B176="TÍTULO GRAU 3",B176="TÍTULO GRAU 4"),B176,IF(D176=0,"",IF(OR(D176="SINAPI",D176="SINAPI INSUMO",D176="ORSE INSUMO",D176="SEINFRA CE",D176="TCU",D176="SABESP",D176="EMBASA-BA INSUMO",D176="COMPOSIÇÃO ELAB."),B176,IF(MID(B176,1,5)="COMP.",VLOOKUP(B176,COMPOSIÇÕES!$K$1:$L$741741,2,FALSE),IF(MID(B176,1,13)="MÉDIA/MERCADO",VLOOKUP(B176,COMPOSIÇÕES!$K$1:$L$741741,2,FALSE)))))),0)</f>
        <v>COMP. 45</v>
      </c>
      <c r="S176" s="1035">
        <f>VLOOKUP(B176,'CURVA ABC'!$B$6:$M$7525,9,FALSE)</f>
        <v>35.594900000000003</v>
      </c>
      <c r="T176" s="700" t="b">
        <f t="shared" si="36"/>
        <v>1</v>
      </c>
      <c r="U176" s="452" t="b">
        <f t="shared" si="28"/>
        <v>1</v>
      </c>
      <c r="V176" s="452" t="s">
        <v>162</v>
      </c>
      <c r="W176" s="452" t="s">
        <v>1312</v>
      </c>
      <c r="AB176" s="453"/>
    </row>
    <row r="177" spans="1:28" s="452" customFormat="1" ht="30" customHeight="1">
      <c r="A177" s="1038" t="s">
        <v>2306</v>
      </c>
      <c r="B177" s="456" t="s">
        <v>161</v>
      </c>
      <c r="C177" s="24">
        <v>0</v>
      </c>
      <c r="D177" s="1039" t="s">
        <v>837</v>
      </c>
      <c r="E177" s="1028" t="s">
        <v>1311</v>
      </c>
      <c r="F177" s="15" t="e">
        <v>#N/A</v>
      </c>
      <c r="G177" s="1029" t="s">
        <v>53</v>
      </c>
      <c r="H177" s="15">
        <v>0</v>
      </c>
      <c r="I177" s="1046">
        <v>166.25</v>
      </c>
      <c r="J177" s="1030">
        <v>38.17</v>
      </c>
      <c r="K177" s="15">
        <v>10.790699999999999</v>
      </c>
      <c r="L177" s="1030">
        <v>48.960700000000003</v>
      </c>
      <c r="M177" s="1031">
        <f t="shared" si="34"/>
        <v>8139.7164000000002</v>
      </c>
      <c r="N177" s="1032">
        <f t="shared" si="35"/>
        <v>1.907173680397524E-3</v>
      </c>
      <c r="O177" s="1033"/>
      <c r="P177" s="1034">
        <f t="shared" si="30"/>
        <v>2</v>
      </c>
      <c r="Q177" s="451"/>
      <c r="R177" s="798" t="str">
        <f>IFERROR(IF(OR(B177="TÍTULO GRAU 1",B177="TÍTULO GRAU 2",B177="TÍTULO GRAU 3",B177="TÍTULO GRAU 4"),B177,IF(D177=0,"",IF(OR(D177="SINAPI",D177="SINAPI INSUMO",D177="ORSE INSUMO",D177="SEINFRA CE",D177="TCU",D177="SABESP",D177="EMBASA-BA INSUMO",D177="COMPOSIÇÃO ELAB."),B177,IF(MID(B177,1,5)="COMP.",VLOOKUP(B177,COMPOSIÇÕES!$K$1:$L$741741,2,FALSE),IF(MID(B177,1,13)="MÉDIA/MERCADO",VLOOKUP(B177,COMPOSIÇÕES!$K$1:$L$741741,2,FALSE)))))),0)</f>
        <v>COMP. 44</v>
      </c>
      <c r="S177" s="1035">
        <f>VLOOKUP(B177,'CURVA ABC'!$B$6:$M$7525,9,FALSE)</f>
        <v>48.960700000000003</v>
      </c>
      <c r="T177" s="700" t="b">
        <f t="shared" si="36"/>
        <v>1</v>
      </c>
      <c r="U177" s="452" t="b">
        <f t="shared" si="28"/>
        <v>1</v>
      </c>
      <c r="V177" s="452" t="s">
        <v>161</v>
      </c>
      <c r="W177" s="452" t="s">
        <v>1311</v>
      </c>
      <c r="AB177" s="453"/>
    </row>
    <row r="178" spans="1:28" s="452" customFormat="1" ht="24.75" customHeight="1">
      <c r="A178" s="1038" t="s">
        <v>2307</v>
      </c>
      <c r="B178" s="456" t="s">
        <v>1754</v>
      </c>
      <c r="C178" s="24">
        <v>0</v>
      </c>
      <c r="D178" s="1039" t="s">
        <v>837</v>
      </c>
      <c r="E178" s="1028" t="s">
        <v>1056</v>
      </c>
      <c r="F178" s="15" t="e">
        <v>#N/A</v>
      </c>
      <c r="G178" s="1029" t="s">
        <v>53</v>
      </c>
      <c r="H178" s="15">
        <v>0</v>
      </c>
      <c r="I178" s="1046">
        <v>34.979999999999997</v>
      </c>
      <c r="J178" s="1030">
        <v>62.49</v>
      </c>
      <c r="K178" s="15">
        <v>17.665900000000001</v>
      </c>
      <c r="L178" s="1030">
        <v>80.155900000000003</v>
      </c>
      <c r="M178" s="1031">
        <f t="shared" si="34"/>
        <v>2803.8534</v>
      </c>
      <c r="N178" s="1032">
        <f t="shared" si="35"/>
        <v>6.5695598536739074E-4</v>
      </c>
      <c r="O178" s="1033"/>
      <c r="P178" s="1034">
        <f t="shared" si="30"/>
        <v>1</v>
      </c>
      <c r="Q178" s="451"/>
      <c r="R178" s="798" t="str">
        <f>IFERROR(IF(OR(B178="TÍTULO GRAU 1",B178="TÍTULO GRAU 2",B178="TÍTULO GRAU 3",B178="TÍTULO GRAU 4"),B178,IF(D178=0,"",IF(OR(D178="SINAPI",D178="SINAPI INSUMO",D178="ORSE INSUMO",D178="SEINFRA CE",D178="TCU",D178="SABESP",D178="EMBASA-BA INSUMO",D178="COMPOSIÇÃO ELAB."),B178,IF(MID(B178,1,5)="COMP.",VLOOKUP(B178,COMPOSIÇÕES!$K$1:$L$741741,2,FALSE),IF(MID(B178,1,13)="MÉDIA/MERCADO",VLOOKUP(B178,COMPOSIÇÕES!$K$1:$L$741741,2,FALSE)))))),0)</f>
        <v>COMP. 49</v>
      </c>
      <c r="S178" s="1035">
        <f>VLOOKUP(B178,'CURVA ABC'!$B$6:$M$7525,9,FALSE)</f>
        <v>80.155900000000003</v>
      </c>
      <c r="T178" s="700" t="b">
        <f t="shared" ref="T178:T197" si="37">S178=L178</f>
        <v>1</v>
      </c>
      <c r="U178" s="452" t="b">
        <f t="shared" si="28"/>
        <v>1</v>
      </c>
      <c r="V178" s="452" t="s">
        <v>1754</v>
      </c>
      <c r="W178" s="452" t="s">
        <v>1056</v>
      </c>
      <c r="AB178" s="453"/>
    </row>
    <row r="179" spans="1:28" s="744" customFormat="1" ht="27.75" customHeight="1">
      <c r="A179" s="824" t="s">
        <v>738</v>
      </c>
      <c r="B179" s="738" t="s">
        <v>876</v>
      </c>
      <c r="C179" s="24" t="s">
        <v>876</v>
      </c>
      <c r="D179" s="739"/>
      <c r="E179" s="740" t="s">
        <v>1748</v>
      </c>
      <c r="F179" s="741"/>
      <c r="G179" s="739"/>
      <c r="H179" s="739"/>
      <c r="I179" s="742"/>
      <c r="J179" s="766"/>
      <c r="K179" s="742"/>
      <c r="L179" s="766"/>
      <c r="M179" s="743">
        <f>SUM(M180:M188)</f>
        <v>8225.862799999999</v>
      </c>
      <c r="N179" s="852">
        <f>SUM(N180:N188)</f>
        <v>1.9273581854425642E-3</v>
      </c>
      <c r="O179" s="1015"/>
      <c r="P179" s="1034">
        <f t="shared" si="30"/>
        <v>25</v>
      </c>
      <c r="Q179" s="706"/>
      <c r="R179" s="798" t="str">
        <f>IFERROR(IF(OR(B179="TÍTULO GRAU 1",B179="TÍTULO GRAU 2",B179="TÍTULO GRAU 3",B179="TÍTULO GRAU 4"),B179,IF(D179=0,"",IF(OR(D179="SINAPI",D179="SINAPI INSUMO",D179="ORSE INSUMO",D179="SEINFRA CE",D179="TCU",D179="SABESP",D179="EMBASA-BA INSUMO",D179="COMPOSIÇÃO ELAB."),B179,IF(MID(B179,1,5)="COMP.",VLOOKUP(B179,COMPOSIÇÕES!$K$1:$L$741741,2,FALSE),IF(MID(B179,1,13)="MÉDIA/MERCADO",VLOOKUP(B179,COMPOSIÇÕES!$K$1:$L$741741,2,FALSE)))))),0)</f>
        <v>Título grau 2</v>
      </c>
      <c r="S179" s="1035" t="e">
        <f>VLOOKUP(B179,'CURVA ABC'!$B$6:$M$7525,9,FALSE)</f>
        <v>#N/A</v>
      </c>
      <c r="T179" s="700" t="e">
        <f t="shared" si="37"/>
        <v>#N/A</v>
      </c>
      <c r="U179" s="452" t="b">
        <f t="shared" si="28"/>
        <v>1</v>
      </c>
      <c r="V179" s="452" t="s">
        <v>876</v>
      </c>
      <c r="W179" s="744" t="s">
        <v>1748</v>
      </c>
      <c r="AB179" s="745"/>
    </row>
    <row r="180" spans="1:28" s="452" customFormat="1" ht="61.5" customHeight="1">
      <c r="A180" s="1038" t="s">
        <v>2253</v>
      </c>
      <c r="B180" s="456">
        <v>90087</v>
      </c>
      <c r="C180" s="24" t="s">
        <v>183</v>
      </c>
      <c r="D180" s="1039" t="s">
        <v>131</v>
      </c>
      <c r="E180" s="1028" t="s">
        <v>1241</v>
      </c>
      <c r="F180" s="15" t="e">
        <v>#N/A</v>
      </c>
      <c r="G180" s="1029" t="s">
        <v>61</v>
      </c>
      <c r="H180" s="15">
        <v>0</v>
      </c>
      <c r="I180" s="1046">
        <v>87.444000000000003</v>
      </c>
      <c r="J180" s="1030">
        <v>5.86</v>
      </c>
      <c r="K180" s="15">
        <v>1.6566000000000001</v>
      </c>
      <c r="L180" s="1030">
        <v>7.5166000000000004</v>
      </c>
      <c r="M180" s="1031">
        <f t="shared" ref="M180:M188" si="38">ROUND(I180*L180,4)</f>
        <v>657.28160000000003</v>
      </c>
      <c r="N180" s="1032">
        <f t="shared" ref="N180:N188" si="39">IFERROR(M180/$M$655,"")</f>
        <v>1.5400415770377125E-4</v>
      </c>
      <c r="O180" s="1033"/>
      <c r="P180" s="1034">
        <f t="shared" si="30"/>
        <v>2</v>
      </c>
      <c r="Q180" s="451"/>
      <c r="R180" s="798">
        <f>IFERROR(IF(OR(B180="TÍTULO GRAU 1",B180="TÍTULO GRAU 2",B180="TÍTULO GRAU 3",B180="TÍTULO GRAU 4"),B180,IF(D180=0,"",IF(OR(D180="SINAPI",D180="SINAPI INSUMO",D180="ORSE INSUMO",D180="SEINFRA CE",D180="TCU",D180="SABESP",D180="EMBASA-BA INSUMO",D180="COMPOSIÇÃO ELAB."),B180,IF(MID(B180,1,5)="COMP.",VLOOKUP(B180,COMPOSIÇÕES!$K$1:$L$741741,2,FALSE),IF(MID(B180,1,13)="MÉDIA/MERCADO",VLOOKUP(B180,COMPOSIÇÕES!$K$1:$L$741741,2,FALSE)))))),0)</f>
        <v>90087</v>
      </c>
      <c r="S180" s="1035">
        <f>VLOOKUP(B180,'CURVA ABC'!$B$6:$M$7525,9,FALSE)</f>
        <v>7.5166000000000004</v>
      </c>
      <c r="T180" s="700" t="b">
        <f t="shared" si="37"/>
        <v>1</v>
      </c>
      <c r="U180" s="452" t="b">
        <f t="shared" si="28"/>
        <v>1</v>
      </c>
      <c r="V180" s="452">
        <v>90087</v>
      </c>
      <c r="W180" s="452" t="s">
        <v>1241</v>
      </c>
      <c r="AB180" s="453"/>
    </row>
    <row r="181" spans="1:28" s="452" customFormat="1" ht="25.5" customHeight="1">
      <c r="A181" s="1038" t="s">
        <v>2254</v>
      </c>
      <c r="B181" s="456">
        <v>96995</v>
      </c>
      <c r="C181" s="24" t="s">
        <v>183</v>
      </c>
      <c r="D181" s="1039" t="s">
        <v>131</v>
      </c>
      <c r="E181" s="1028" t="s">
        <v>1045</v>
      </c>
      <c r="F181" s="15" t="e">
        <v>#N/A</v>
      </c>
      <c r="G181" s="1029" t="s">
        <v>61</v>
      </c>
      <c r="H181" s="15">
        <v>0</v>
      </c>
      <c r="I181" s="1046">
        <v>56.908000000000001</v>
      </c>
      <c r="J181" s="1030">
        <v>30.46</v>
      </c>
      <c r="K181" s="15">
        <v>8.6110000000000007</v>
      </c>
      <c r="L181" s="1030">
        <v>39.070999999999998</v>
      </c>
      <c r="M181" s="1031">
        <f t="shared" si="38"/>
        <v>2223.4524999999999</v>
      </c>
      <c r="N181" s="1032">
        <f t="shared" si="39"/>
        <v>5.2096533579647512E-4</v>
      </c>
      <c r="O181" s="1033"/>
      <c r="P181" s="1034">
        <f t="shared" si="30"/>
        <v>6</v>
      </c>
      <c r="Q181" s="451"/>
      <c r="R181" s="798">
        <f>IFERROR(IF(OR(B181="TÍTULO GRAU 1",B181="TÍTULO GRAU 2",B181="TÍTULO GRAU 3",B181="TÍTULO GRAU 4"),B181,IF(D181=0,"",IF(OR(D181="SINAPI",D181="SINAPI INSUMO",D181="ORSE INSUMO",D181="SEINFRA CE",D181="TCU",D181="SABESP",D181="EMBASA-BA INSUMO",D181="COMPOSIÇÃO ELAB."),B181,IF(MID(B181,1,5)="COMP.",VLOOKUP(B181,COMPOSIÇÕES!$K$1:$L$741741,2,FALSE),IF(MID(B181,1,13)="MÉDIA/MERCADO",VLOOKUP(B181,COMPOSIÇÕES!$K$1:$L$741741,2,FALSE)))))),0)</f>
        <v>96995</v>
      </c>
      <c r="S181" s="1035">
        <f>VLOOKUP(B181,'CURVA ABC'!$B$6:$M$7525,9,FALSE)</f>
        <v>39.070999999999998</v>
      </c>
      <c r="T181" s="700" t="b">
        <f t="shared" si="37"/>
        <v>1</v>
      </c>
      <c r="U181" s="452" t="b">
        <f t="shared" si="28"/>
        <v>1</v>
      </c>
      <c r="V181" s="452">
        <v>96995</v>
      </c>
      <c r="W181" s="452" t="s">
        <v>1045</v>
      </c>
      <c r="AB181" s="453"/>
    </row>
    <row r="182" spans="1:28" s="452" customFormat="1" ht="33.75" customHeight="1">
      <c r="A182" s="1038" t="s">
        <v>2255</v>
      </c>
      <c r="B182" s="456">
        <v>72131</v>
      </c>
      <c r="C182" s="24" t="s">
        <v>183</v>
      </c>
      <c r="D182" s="1039" t="s">
        <v>131</v>
      </c>
      <c r="E182" s="1028" t="s">
        <v>1249</v>
      </c>
      <c r="F182" s="15" t="e">
        <v>#N/A</v>
      </c>
      <c r="G182" s="1029" t="s">
        <v>57</v>
      </c>
      <c r="H182" s="15">
        <v>0</v>
      </c>
      <c r="I182" s="1046">
        <v>11.226800000000001</v>
      </c>
      <c r="J182" s="1030">
        <v>99.72</v>
      </c>
      <c r="K182" s="15">
        <v>28.190799999999999</v>
      </c>
      <c r="L182" s="1030">
        <v>127.91079999999999</v>
      </c>
      <c r="M182" s="1031">
        <f t="shared" si="38"/>
        <v>1436.029</v>
      </c>
      <c r="N182" s="1032">
        <f t="shared" si="39"/>
        <v>3.3646832131492641E-4</v>
      </c>
      <c r="O182" s="1033"/>
      <c r="P182" s="1034">
        <f t="shared" si="30"/>
        <v>4</v>
      </c>
      <c r="Q182" s="451"/>
      <c r="R182" s="798">
        <f>IFERROR(IF(OR(B182="TÍTULO GRAU 1",B182="TÍTULO GRAU 2",B182="TÍTULO GRAU 3",B182="TÍTULO GRAU 4"),B182,IF(D182=0,"",IF(OR(D182="SINAPI",D182="SINAPI INSUMO",D182="ORSE INSUMO",D182="SEINFRA CE",D182="TCU",D182="SABESP",D182="EMBASA-BA INSUMO",D182="COMPOSIÇÃO ELAB."),B182,IF(MID(B182,1,5)="COMP.",VLOOKUP(B182,COMPOSIÇÕES!$K$1:$L$741741,2,FALSE),IF(MID(B182,1,13)="MÉDIA/MERCADO",VLOOKUP(B182,COMPOSIÇÕES!$K$1:$L$741741,2,FALSE)))))),0)</f>
        <v>72131</v>
      </c>
      <c r="S182" s="1035">
        <f>VLOOKUP(B182,'CURVA ABC'!$B$6:$M$7525,9,FALSE)</f>
        <v>127.91079999999999</v>
      </c>
      <c r="T182" s="700" t="b">
        <f t="shared" si="37"/>
        <v>1</v>
      </c>
      <c r="U182" s="452" t="b">
        <f t="shared" si="28"/>
        <v>1</v>
      </c>
      <c r="V182" s="452">
        <v>72131</v>
      </c>
      <c r="W182" s="452" t="s">
        <v>1249</v>
      </c>
      <c r="AB182" s="453"/>
    </row>
    <row r="183" spans="1:28" s="452" customFormat="1" ht="30" customHeight="1">
      <c r="A183" s="1038" t="s">
        <v>2256</v>
      </c>
      <c r="B183" s="456">
        <v>92267</v>
      </c>
      <c r="C183" s="24" t="s">
        <v>183</v>
      </c>
      <c r="D183" s="1039" t="s">
        <v>131</v>
      </c>
      <c r="E183" s="1028" t="s">
        <v>1088</v>
      </c>
      <c r="F183" s="15" t="e">
        <v>#N/A</v>
      </c>
      <c r="G183" s="1029" t="s">
        <v>57</v>
      </c>
      <c r="H183" s="15">
        <v>0</v>
      </c>
      <c r="I183" s="1046">
        <v>25.8504</v>
      </c>
      <c r="J183" s="1030">
        <v>32.4</v>
      </c>
      <c r="K183" s="15">
        <v>9.1594999999999995</v>
      </c>
      <c r="L183" s="1030">
        <v>41.5595</v>
      </c>
      <c r="M183" s="1031">
        <f t="shared" si="38"/>
        <v>1074.3297</v>
      </c>
      <c r="N183" s="1032">
        <f t="shared" si="39"/>
        <v>2.5172048106115438E-4</v>
      </c>
      <c r="O183" s="1033"/>
      <c r="P183" s="1034">
        <f t="shared" si="30"/>
        <v>5</v>
      </c>
      <c r="Q183" s="451"/>
      <c r="R183" s="798">
        <f>IFERROR(IF(OR(B183="TÍTULO GRAU 1",B183="TÍTULO GRAU 2",B183="TÍTULO GRAU 3",B183="TÍTULO GRAU 4"),B183,IF(D183=0,"",IF(OR(D183="SINAPI",D183="SINAPI INSUMO",D183="ORSE INSUMO",D183="SEINFRA CE",D183="TCU",D183="SABESP",D183="EMBASA-BA INSUMO",D183="COMPOSIÇÃO ELAB."),B183,IF(MID(B183,1,5)="COMP.",VLOOKUP(B183,COMPOSIÇÕES!$K$1:$L$741741,2,FALSE),IF(MID(B183,1,13)="MÉDIA/MERCADO",VLOOKUP(B183,COMPOSIÇÕES!$K$1:$L$741741,2,FALSE)))))),0)</f>
        <v>92267</v>
      </c>
      <c r="S183" s="1035">
        <f>VLOOKUP(B183,'CURVA ABC'!$B$6:$M$7525,9,FALSE)</f>
        <v>41.5595</v>
      </c>
      <c r="T183" s="700" t="b">
        <f>S183=L183</f>
        <v>1</v>
      </c>
      <c r="U183" s="452" t="b">
        <f t="shared" si="28"/>
        <v>1</v>
      </c>
      <c r="V183" s="452">
        <v>92267</v>
      </c>
      <c r="W183" s="452" t="s">
        <v>1088</v>
      </c>
      <c r="AB183" s="453"/>
    </row>
    <row r="184" spans="1:28" s="452" customFormat="1" ht="36.75" customHeight="1">
      <c r="A184" s="1038" t="s">
        <v>2257</v>
      </c>
      <c r="B184" s="456">
        <v>73301</v>
      </c>
      <c r="C184" s="24" t="s">
        <v>183</v>
      </c>
      <c r="D184" s="1039" t="s">
        <v>131</v>
      </c>
      <c r="E184" s="1028" t="s">
        <v>1079</v>
      </c>
      <c r="F184" s="15" t="e">
        <v>#N/A</v>
      </c>
      <c r="G184" s="1029" t="s">
        <v>61</v>
      </c>
      <c r="H184" s="15">
        <v>0</v>
      </c>
      <c r="I184" s="1046">
        <v>34.020000000000003</v>
      </c>
      <c r="J184" s="1030">
        <v>9.34</v>
      </c>
      <c r="K184" s="15">
        <v>2.6404000000000001</v>
      </c>
      <c r="L184" s="1030">
        <v>11.980399999999999</v>
      </c>
      <c r="M184" s="1031">
        <f t="shared" si="38"/>
        <v>407.57319999999999</v>
      </c>
      <c r="N184" s="1032">
        <f t="shared" si="39"/>
        <v>9.5496309905268448E-5</v>
      </c>
      <c r="O184" s="1033"/>
      <c r="P184" s="1034">
        <f t="shared" si="30"/>
        <v>4</v>
      </c>
      <c r="Q184" s="451"/>
      <c r="R184" s="798">
        <f>IFERROR(IF(OR(B184="TÍTULO GRAU 1",B184="TÍTULO GRAU 2",B184="TÍTULO GRAU 3",B184="TÍTULO GRAU 4"),B184,IF(D184=0,"",IF(OR(D184="SINAPI",D184="SINAPI INSUMO",D184="ORSE INSUMO",D184="SEINFRA CE",D184="TCU",D184="SABESP",D184="EMBASA-BA INSUMO",D184="COMPOSIÇÃO ELAB."),B184,IF(MID(B184,1,5)="COMP.",VLOOKUP(B184,COMPOSIÇÕES!$K$1:$L$741741,2,FALSE),IF(MID(B184,1,13)="MÉDIA/MERCADO",VLOOKUP(B184,COMPOSIÇÕES!$K$1:$L$741741,2,FALSE)))))),0)</f>
        <v>73301</v>
      </c>
      <c r="S184" s="1035">
        <f>VLOOKUP(B184,'CURVA ABC'!$B$6:$M$7525,9,FALSE)</f>
        <v>11.980399999999999</v>
      </c>
      <c r="T184" s="700" t="b">
        <f>S184=L184</f>
        <v>1</v>
      </c>
      <c r="U184" s="452" t="b">
        <f t="shared" si="28"/>
        <v>1</v>
      </c>
      <c r="V184" s="452">
        <v>73301</v>
      </c>
      <c r="W184" s="452" t="s">
        <v>1079</v>
      </c>
      <c r="AB184" s="453"/>
    </row>
    <row r="185" spans="1:28" s="452" customFormat="1" ht="28.5" customHeight="1">
      <c r="A185" s="1038" t="s">
        <v>2258</v>
      </c>
      <c r="B185" s="456" t="s">
        <v>833</v>
      </c>
      <c r="C185" s="24">
        <v>0</v>
      </c>
      <c r="D185" s="1039" t="s">
        <v>837</v>
      </c>
      <c r="E185" s="1028" t="s">
        <v>1800</v>
      </c>
      <c r="F185" s="15" t="e">
        <v>#N/A</v>
      </c>
      <c r="G185" s="1029" t="s">
        <v>61</v>
      </c>
      <c r="H185" s="15">
        <v>0</v>
      </c>
      <c r="I185" s="1046">
        <v>4.3102400000000003</v>
      </c>
      <c r="J185" s="1030">
        <v>323.75</v>
      </c>
      <c r="K185" s="15">
        <v>91.524100000000004</v>
      </c>
      <c r="L185" s="1030">
        <v>415.27409999999998</v>
      </c>
      <c r="M185" s="1031">
        <f t="shared" si="38"/>
        <v>1789.931</v>
      </c>
      <c r="N185" s="1032">
        <f t="shared" si="39"/>
        <v>4.1938921765476015E-4</v>
      </c>
      <c r="O185" s="1033"/>
      <c r="P185" s="1034">
        <f t="shared" si="30"/>
        <v>7</v>
      </c>
      <c r="Q185" s="451"/>
      <c r="R185" s="798" t="str">
        <f>IFERROR(IF(OR(B185="TÍTULO GRAU 1",B185="TÍTULO GRAU 2",B185="TÍTULO GRAU 3",B185="TÍTULO GRAU 4"),B185,IF(D185=0,"",IF(OR(D185="SINAPI",D185="SINAPI INSUMO",D185="ORSE INSUMO",D185="SEINFRA CE",D185="TCU",D185="SABESP",D185="EMBASA-BA INSUMO",D185="COMPOSIÇÃO ELAB."),B185,IF(MID(B185,1,5)="COMP.",VLOOKUP(B185,COMPOSIÇÕES!$K$1:$L$741741,2,FALSE),IF(MID(B185,1,13)="MÉDIA/MERCADO",VLOOKUP(B185,COMPOSIÇÕES!$K$1:$L$741741,2,FALSE)))))),0)</f>
        <v>COMP. 6</v>
      </c>
      <c r="S185" s="1035">
        <f>VLOOKUP(B185,'CURVA ABC'!$B$6:$M$7525,9,FALSE)</f>
        <v>415.27409999999998</v>
      </c>
      <c r="T185" s="700" t="b">
        <f t="shared" si="37"/>
        <v>1</v>
      </c>
      <c r="U185" s="452" t="b">
        <f t="shared" si="28"/>
        <v>1</v>
      </c>
      <c r="V185" s="452" t="s">
        <v>833</v>
      </c>
      <c r="W185" s="452" t="s">
        <v>1800</v>
      </c>
      <c r="AB185" s="453"/>
    </row>
    <row r="186" spans="1:28" s="452" customFormat="1" ht="46.5" customHeight="1">
      <c r="A186" s="1038" t="s">
        <v>2259</v>
      </c>
      <c r="B186" s="456">
        <v>95241</v>
      </c>
      <c r="C186" s="24" t="s">
        <v>183</v>
      </c>
      <c r="D186" s="1039" t="s">
        <v>131</v>
      </c>
      <c r="E186" s="1028" t="s">
        <v>1087</v>
      </c>
      <c r="F186" s="15" t="e">
        <v>#N/A</v>
      </c>
      <c r="G186" s="1029" t="s">
        <v>57</v>
      </c>
      <c r="H186" s="15">
        <v>0</v>
      </c>
      <c r="I186" s="1046">
        <v>8.8000000000000007</v>
      </c>
      <c r="J186" s="1030">
        <v>19.420000000000002</v>
      </c>
      <c r="K186" s="15">
        <v>5.49</v>
      </c>
      <c r="L186" s="1030">
        <v>24.91</v>
      </c>
      <c r="M186" s="1031">
        <f t="shared" si="38"/>
        <v>219.208</v>
      </c>
      <c r="N186" s="1032">
        <f t="shared" si="39"/>
        <v>5.1361461209211222E-5</v>
      </c>
      <c r="O186" s="1033"/>
      <c r="P186" s="1034">
        <f t="shared" si="30"/>
        <v>6</v>
      </c>
      <c r="Q186" s="451"/>
      <c r="R186" s="798">
        <f>IFERROR(IF(OR(B186="TÍTULO GRAU 1",B186="TÍTULO GRAU 2",B186="TÍTULO GRAU 3",B186="TÍTULO GRAU 4"),B186,IF(D186=0,"",IF(OR(D186="SINAPI",D186="SINAPI INSUMO",D186="ORSE INSUMO",D186="SEINFRA CE",D186="TCU",D186="SABESP",D186="EMBASA-BA INSUMO",D186="COMPOSIÇÃO ELAB."),B186,IF(MID(B186,1,5)="COMP.",VLOOKUP(B186,COMPOSIÇÕES!$K$1:$L$741741,2,FALSE),IF(MID(B186,1,13)="MÉDIA/MERCADO",VLOOKUP(B186,COMPOSIÇÕES!$K$1:$L$741741,2,FALSE)))))),0)</f>
        <v>95241</v>
      </c>
      <c r="S186" s="1035">
        <f>VLOOKUP(B186,'CURVA ABC'!$B$6:$M$7525,9,FALSE)</f>
        <v>24.91</v>
      </c>
      <c r="T186" s="700" t="b">
        <f t="shared" si="37"/>
        <v>1</v>
      </c>
      <c r="U186" s="452" t="b">
        <f t="shared" si="28"/>
        <v>1</v>
      </c>
      <c r="V186" s="452">
        <v>95241</v>
      </c>
      <c r="W186" s="452" t="s">
        <v>1087</v>
      </c>
      <c r="AB186" s="453"/>
    </row>
    <row r="187" spans="1:28" s="452" customFormat="1" ht="37.5" customHeight="1">
      <c r="A187" s="1038" t="s">
        <v>2260</v>
      </c>
      <c r="B187" s="456">
        <v>89862</v>
      </c>
      <c r="C187" s="24" t="s">
        <v>183</v>
      </c>
      <c r="D187" s="1039" t="s">
        <v>131</v>
      </c>
      <c r="E187" s="1028" t="s">
        <v>1205</v>
      </c>
      <c r="F187" s="15" t="e">
        <v>#N/A</v>
      </c>
      <c r="G187" s="1029" t="s">
        <v>54</v>
      </c>
      <c r="H187" s="15">
        <v>0</v>
      </c>
      <c r="I187" s="1046">
        <v>2</v>
      </c>
      <c r="J187" s="1030">
        <v>53.36</v>
      </c>
      <c r="K187" s="15">
        <v>15.084899999999999</v>
      </c>
      <c r="L187" s="1030">
        <v>68.444900000000004</v>
      </c>
      <c r="M187" s="1031">
        <f t="shared" si="38"/>
        <v>136.88980000000001</v>
      </c>
      <c r="N187" s="1032">
        <f t="shared" si="39"/>
        <v>3.2073921356139755E-5</v>
      </c>
      <c r="O187" s="1033"/>
      <c r="P187" s="1034">
        <f t="shared" si="30"/>
        <v>2</v>
      </c>
      <c r="Q187" s="451"/>
      <c r="R187" s="798">
        <f>IFERROR(IF(OR(B187="TÍTULO GRAU 1",B187="TÍTULO GRAU 2",B187="TÍTULO GRAU 3",B187="TÍTULO GRAU 4"),B187,IF(D187=0,"",IF(OR(D187="SINAPI",D187="SINAPI INSUMO",D187="ORSE INSUMO",D187="SEINFRA CE",D187="TCU",D187="SABESP",D187="EMBASA-BA INSUMO",D187="COMPOSIÇÃO ELAB."),B187,IF(MID(B187,1,5)="COMP.",VLOOKUP(B187,COMPOSIÇÕES!$K$1:$L$741741,2,FALSE),IF(MID(B187,1,13)="MÉDIA/MERCADO",VLOOKUP(B187,COMPOSIÇÕES!$K$1:$L$741741,2,FALSE)))))),0)</f>
        <v>89862</v>
      </c>
      <c r="S187" s="1035">
        <f>VLOOKUP(B187,'CURVA ABC'!$B$6:$M$7525,9,FALSE)</f>
        <v>68.444900000000004</v>
      </c>
      <c r="T187" s="700" t="b">
        <f>S187=L187</f>
        <v>1</v>
      </c>
      <c r="U187" s="452" t="b">
        <f t="shared" si="28"/>
        <v>1</v>
      </c>
      <c r="V187" s="452">
        <v>89862</v>
      </c>
      <c r="W187" s="452" t="s">
        <v>1205</v>
      </c>
      <c r="AB187" s="453"/>
    </row>
    <row r="188" spans="1:28" s="452" customFormat="1" ht="37.5" customHeight="1">
      <c r="A188" s="1038" t="s">
        <v>2261</v>
      </c>
      <c r="B188" s="456">
        <v>90695</v>
      </c>
      <c r="C188" s="24" t="s">
        <v>183</v>
      </c>
      <c r="D188" s="1039" t="s">
        <v>131</v>
      </c>
      <c r="E188" s="1028" t="s">
        <v>1062</v>
      </c>
      <c r="F188" s="15" t="e">
        <v>#N/A</v>
      </c>
      <c r="G188" s="1029" t="s">
        <v>53</v>
      </c>
      <c r="H188" s="15">
        <v>0</v>
      </c>
      <c r="I188" s="1046">
        <v>5</v>
      </c>
      <c r="J188" s="1030">
        <v>43.84</v>
      </c>
      <c r="K188" s="15">
        <v>12.393599999999999</v>
      </c>
      <c r="L188" s="1030">
        <v>56.233600000000003</v>
      </c>
      <c r="M188" s="1031">
        <f t="shared" si="38"/>
        <v>281.16800000000001</v>
      </c>
      <c r="N188" s="1032">
        <f t="shared" si="39"/>
        <v>6.5878979440857555E-5</v>
      </c>
      <c r="O188" s="1033"/>
      <c r="P188" s="1034">
        <f t="shared" si="30"/>
        <v>2</v>
      </c>
      <c r="Q188" s="451"/>
      <c r="R188" s="798">
        <f>IFERROR(IF(OR(B188="TÍTULO GRAU 1",B188="TÍTULO GRAU 2",B188="TÍTULO GRAU 3",B188="TÍTULO GRAU 4"),B188,IF(D188=0,"",IF(OR(D188="SINAPI",D188="SINAPI INSUMO",D188="ORSE INSUMO",D188="SEINFRA CE",D188="TCU",D188="SABESP",D188="EMBASA-BA INSUMO",D188="COMPOSIÇÃO ELAB."),B188,IF(MID(B188,1,5)="COMP.",VLOOKUP(B188,COMPOSIÇÕES!$K$1:$L$741741,2,FALSE),IF(MID(B188,1,13)="MÉDIA/MERCADO",VLOOKUP(B188,COMPOSIÇÕES!$K$1:$L$741741,2,FALSE)))))),0)</f>
        <v>90695</v>
      </c>
      <c r="S188" s="1035">
        <f>VLOOKUP(B188,'CURVA ABC'!$B$6:$M$7525,9,FALSE)</f>
        <v>56.233600000000003</v>
      </c>
      <c r="T188" s="700" t="b">
        <f t="shared" si="37"/>
        <v>1</v>
      </c>
      <c r="U188" s="452" t="b">
        <f t="shared" si="28"/>
        <v>1</v>
      </c>
      <c r="V188" s="452">
        <v>90695</v>
      </c>
      <c r="W188" s="452" t="s">
        <v>1062</v>
      </c>
      <c r="AB188" s="453"/>
    </row>
    <row r="189" spans="1:28" s="744" customFormat="1" ht="27.75" customHeight="1">
      <c r="A189" s="824" t="s">
        <v>1315</v>
      </c>
      <c r="B189" s="738" t="s">
        <v>876</v>
      </c>
      <c r="C189" s="24" t="s">
        <v>876</v>
      </c>
      <c r="D189" s="739"/>
      <c r="E189" s="740" t="s">
        <v>1314</v>
      </c>
      <c r="F189" s="741"/>
      <c r="G189" s="739"/>
      <c r="H189" s="739"/>
      <c r="I189" s="742"/>
      <c r="J189" s="766"/>
      <c r="K189" s="742"/>
      <c r="L189" s="766"/>
      <c r="M189" s="743">
        <f>SUM(M190:M197)</f>
        <v>35888.855499999998</v>
      </c>
      <c r="N189" s="852">
        <f>SUM(N190:N197)</f>
        <v>8.4089269534243158E-3</v>
      </c>
      <c r="O189" s="1015"/>
      <c r="P189" s="1034">
        <f t="shared" si="30"/>
        <v>25</v>
      </c>
      <c r="Q189" s="706"/>
      <c r="R189" s="798" t="str">
        <f>IFERROR(IF(OR(B189="TÍTULO GRAU 1",B189="TÍTULO GRAU 2",B189="TÍTULO GRAU 3",B189="TÍTULO GRAU 4"),B189,IF(D189=0,"",IF(OR(D189="SINAPI",D189="SINAPI INSUMO",D189="ORSE INSUMO",D189="SEINFRA CE",D189="TCU",D189="SABESP",D189="EMBASA-BA INSUMO",D189="COMPOSIÇÃO ELAB."),B189,IF(MID(B189,1,5)="COMP.",VLOOKUP(B189,COMPOSIÇÕES!$K$1:$L$741741,2,FALSE),IF(MID(B189,1,13)="MÉDIA/MERCADO",VLOOKUP(B189,COMPOSIÇÕES!$K$1:$L$741741,2,FALSE)))))),0)</f>
        <v>Título grau 2</v>
      </c>
      <c r="S189" s="1035" t="e">
        <f>VLOOKUP(B189,'CURVA ABC'!$B$6:$M$7525,9,FALSE)</f>
        <v>#N/A</v>
      </c>
      <c r="T189" s="700" t="e">
        <f>S189=L189</f>
        <v>#N/A</v>
      </c>
      <c r="U189" s="452" t="b">
        <f t="shared" si="28"/>
        <v>1</v>
      </c>
      <c r="V189" s="452" t="s">
        <v>876</v>
      </c>
      <c r="W189" s="744" t="s">
        <v>1314</v>
      </c>
      <c r="AB189" s="745"/>
    </row>
    <row r="190" spans="1:28" s="452" customFormat="1" ht="60.75" customHeight="1">
      <c r="A190" s="1038" t="s">
        <v>2262</v>
      </c>
      <c r="B190" s="1047">
        <v>90088</v>
      </c>
      <c r="C190" s="24" t="s">
        <v>183</v>
      </c>
      <c r="D190" s="1039" t="s">
        <v>131</v>
      </c>
      <c r="E190" s="1028" t="s">
        <v>1242</v>
      </c>
      <c r="F190" s="15" t="e">
        <v>#N/A</v>
      </c>
      <c r="G190" s="1029" t="s">
        <v>61</v>
      </c>
      <c r="H190" s="15">
        <v>0</v>
      </c>
      <c r="I190" s="1046">
        <v>351.23290000000003</v>
      </c>
      <c r="J190" s="1030">
        <v>5.97</v>
      </c>
      <c r="K190" s="15">
        <v>1.6877</v>
      </c>
      <c r="L190" s="1030">
        <v>7.6577000000000002</v>
      </c>
      <c r="M190" s="1031">
        <f t="shared" ref="M190:M197" si="40">ROUND(I190*L190,4)</f>
        <v>2689.6361999999999</v>
      </c>
      <c r="N190" s="1032">
        <f t="shared" ref="N190:N197" si="41">IFERROR(M190/$M$655,"")</f>
        <v>6.3019436039373693E-4</v>
      </c>
      <c r="O190" s="1033"/>
      <c r="P190" s="1034">
        <f t="shared" si="30"/>
        <v>1</v>
      </c>
      <c r="Q190" s="451"/>
      <c r="R190" s="798">
        <f>IFERROR(IF(OR(B190="TÍTULO GRAU 1",B190="TÍTULO GRAU 2",B190="TÍTULO GRAU 3",B190="TÍTULO GRAU 4"),B190,IF(D190=0,"",IF(OR(D190="SINAPI",D190="SINAPI INSUMO",D190="ORSE INSUMO",D190="SEINFRA CE",D190="TCU",D190="SABESP",D190="EMBASA-BA INSUMO",D190="COMPOSIÇÃO ELAB."),B190,IF(MID(B190,1,5)="COMP.",VLOOKUP(B190,COMPOSIÇÕES!$K$1:$L$741741,2,FALSE),IF(MID(B190,1,13)="MÉDIA/MERCADO",VLOOKUP(B190,COMPOSIÇÕES!$K$1:$L$741741,2,FALSE)))))),0)</f>
        <v>90088</v>
      </c>
      <c r="S190" s="1035">
        <f>VLOOKUP(B190,'CURVA ABC'!$B$6:$M$7525,9,FALSE)</f>
        <v>7.6577000000000002</v>
      </c>
      <c r="T190" s="700" t="b">
        <f t="shared" si="37"/>
        <v>1</v>
      </c>
      <c r="U190" s="452" t="b">
        <f t="shared" si="28"/>
        <v>1</v>
      </c>
      <c r="V190" s="452">
        <v>90088</v>
      </c>
      <c r="W190" s="452" t="s">
        <v>1242</v>
      </c>
      <c r="AB190" s="453"/>
    </row>
    <row r="191" spans="1:28" s="452" customFormat="1" ht="30" customHeight="1">
      <c r="A191" s="1038" t="s">
        <v>882</v>
      </c>
      <c r="B191" s="456">
        <v>96995</v>
      </c>
      <c r="C191" s="24" t="s">
        <v>183</v>
      </c>
      <c r="D191" s="1039" t="s">
        <v>131</v>
      </c>
      <c r="E191" s="1028" t="s">
        <v>1045</v>
      </c>
      <c r="F191" s="15" t="e">
        <v>#N/A</v>
      </c>
      <c r="G191" s="1029" t="s">
        <v>61</v>
      </c>
      <c r="H191" s="15">
        <v>0</v>
      </c>
      <c r="I191" s="1046">
        <v>197.76400000000001</v>
      </c>
      <c r="J191" s="1030">
        <v>30.46</v>
      </c>
      <c r="K191" s="15">
        <v>8.6110000000000007</v>
      </c>
      <c r="L191" s="1030">
        <v>39.070999999999998</v>
      </c>
      <c r="M191" s="1031">
        <f t="shared" si="40"/>
        <v>7726.8371999999999</v>
      </c>
      <c r="N191" s="1032">
        <f t="shared" si="41"/>
        <v>1.8104341498380088E-3</v>
      </c>
      <c r="O191" s="1033"/>
      <c r="P191" s="1034">
        <f t="shared" si="30"/>
        <v>6</v>
      </c>
      <c r="Q191" s="451"/>
      <c r="R191" s="798">
        <f>IFERROR(IF(OR(B191="TÍTULO GRAU 1",B191="TÍTULO GRAU 2",B191="TÍTULO GRAU 3",B191="TÍTULO GRAU 4"),B191,IF(D191=0,"",IF(OR(D191="SINAPI",D191="SINAPI INSUMO",D191="ORSE INSUMO",D191="SEINFRA CE",D191="TCU",D191="SABESP",D191="EMBASA-BA INSUMO",D191="COMPOSIÇÃO ELAB."),B191,IF(MID(B191,1,5)="COMP.",VLOOKUP(B191,COMPOSIÇÕES!$K$1:$L$741741,2,FALSE),IF(MID(B191,1,13)="MÉDIA/MERCADO",VLOOKUP(B191,COMPOSIÇÕES!$K$1:$L$741741,2,FALSE)))))),0)</f>
        <v>96995</v>
      </c>
      <c r="S191" s="1035">
        <f>VLOOKUP(B191,'CURVA ABC'!$B$6:$M$7525,9,FALSE)</f>
        <v>39.070999999999998</v>
      </c>
      <c r="T191" s="700" t="b">
        <f t="shared" si="37"/>
        <v>1</v>
      </c>
      <c r="U191" s="452" t="b">
        <f t="shared" si="28"/>
        <v>1</v>
      </c>
      <c r="V191" s="452">
        <v>96995</v>
      </c>
      <c r="W191" s="452" t="s">
        <v>1045</v>
      </c>
      <c r="AB191" s="453"/>
    </row>
    <row r="192" spans="1:28" s="452" customFormat="1" ht="30" customHeight="1">
      <c r="A192" s="1038" t="s">
        <v>2263</v>
      </c>
      <c r="B192" s="456">
        <v>92267</v>
      </c>
      <c r="C192" s="24" t="s">
        <v>183</v>
      </c>
      <c r="D192" s="1039" t="s">
        <v>131</v>
      </c>
      <c r="E192" s="1028" t="s">
        <v>1088</v>
      </c>
      <c r="F192" s="15" t="e">
        <v>#N/A</v>
      </c>
      <c r="G192" s="1029" t="s">
        <v>57</v>
      </c>
      <c r="H192" s="15">
        <v>0</v>
      </c>
      <c r="I192" s="1046">
        <v>67.498000000000005</v>
      </c>
      <c r="J192" s="1030">
        <v>32.4</v>
      </c>
      <c r="K192" s="15">
        <v>9.1594999999999995</v>
      </c>
      <c r="L192" s="1030">
        <v>41.5595</v>
      </c>
      <c r="M192" s="1031">
        <f t="shared" si="40"/>
        <v>2805.1831000000002</v>
      </c>
      <c r="N192" s="1032">
        <f t="shared" si="41"/>
        <v>6.5726754030594181E-4</v>
      </c>
      <c r="O192" s="1033"/>
      <c r="P192" s="1034">
        <f t="shared" si="30"/>
        <v>5</v>
      </c>
      <c r="Q192" s="451"/>
      <c r="R192" s="798">
        <f>IFERROR(IF(OR(B192="TÍTULO GRAU 1",B192="TÍTULO GRAU 2",B192="TÍTULO GRAU 3",B192="TÍTULO GRAU 4"),B192,IF(D192=0,"",IF(OR(D192="SINAPI",D192="SINAPI INSUMO",D192="ORSE INSUMO",D192="SEINFRA CE",D192="TCU",D192="SABESP",D192="EMBASA-BA INSUMO",D192="COMPOSIÇÃO ELAB."),B192,IF(MID(B192,1,5)="COMP.",VLOOKUP(B192,COMPOSIÇÕES!$K$1:$L$741741,2,FALSE),IF(MID(B192,1,13)="MÉDIA/MERCADO",VLOOKUP(B192,COMPOSIÇÕES!$K$1:$L$741741,2,FALSE)))))),0)</f>
        <v>92267</v>
      </c>
      <c r="S192" s="1035">
        <f>VLOOKUP(B192,'CURVA ABC'!$B$6:$M$7525,9,FALSE)</f>
        <v>41.5595</v>
      </c>
      <c r="T192" s="700" t="b">
        <f t="shared" si="37"/>
        <v>1</v>
      </c>
      <c r="U192" s="452" t="b">
        <f t="shared" si="28"/>
        <v>1</v>
      </c>
      <c r="V192" s="452">
        <v>92267</v>
      </c>
      <c r="W192" s="452" t="s">
        <v>1088</v>
      </c>
      <c r="AB192" s="453"/>
    </row>
    <row r="193" spans="1:28" s="452" customFormat="1" ht="36.75" customHeight="1">
      <c r="A193" s="1038" t="s">
        <v>883</v>
      </c>
      <c r="B193" s="456">
        <v>73301</v>
      </c>
      <c r="C193" s="24" t="s">
        <v>183</v>
      </c>
      <c r="D193" s="1039" t="s">
        <v>131</v>
      </c>
      <c r="E193" s="1028" t="s">
        <v>1079</v>
      </c>
      <c r="F193" s="15" t="e">
        <v>#N/A</v>
      </c>
      <c r="G193" s="1029" t="s">
        <v>61</v>
      </c>
      <c r="H193" s="15">
        <v>0</v>
      </c>
      <c r="I193" s="1046">
        <v>288.30399999999997</v>
      </c>
      <c r="J193" s="1030">
        <v>9.34</v>
      </c>
      <c r="K193" s="15">
        <v>2.6404000000000001</v>
      </c>
      <c r="L193" s="1030">
        <v>11.980399999999999</v>
      </c>
      <c r="M193" s="1031">
        <f t="shared" si="40"/>
        <v>3453.9971999999998</v>
      </c>
      <c r="N193" s="1032">
        <f t="shared" si="41"/>
        <v>8.0928772309643885E-4</v>
      </c>
      <c r="O193" s="1033"/>
      <c r="P193" s="1034">
        <f t="shared" si="30"/>
        <v>4</v>
      </c>
      <c r="Q193" s="451"/>
      <c r="R193" s="798">
        <f>IFERROR(IF(OR(B193="TÍTULO GRAU 1",B193="TÍTULO GRAU 2",B193="TÍTULO GRAU 3",B193="TÍTULO GRAU 4"),B193,IF(D193=0,"",IF(OR(D193="SINAPI",D193="SINAPI INSUMO",D193="ORSE INSUMO",D193="SEINFRA CE",D193="TCU",D193="SABESP",D193="EMBASA-BA INSUMO",D193="COMPOSIÇÃO ELAB."),B193,IF(MID(B193,1,5)="COMP.",VLOOKUP(B193,COMPOSIÇÕES!$K$1:$L$741741,2,FALSE),IF(MID(B193,1,13)="MÉDIA/MERCADO",VLOOKUP(B193,COMPOSIÇÕES!$K$1:$L$741741,2,FALSE)))))),0)</f>
        <v>73301</v>
      </c>
      <c r="S193" s="1035">
        <f>VLOOKUP(B193,'CURVA ABC'!$B$6:$M$7525,9,FALSE)</f>
        <v>11.980399999999999</v>
      </c>
      <c r="T193" s="700" t="b">
        <f t="shared" si="37"/>
        <v>1</v>
      </c>
      <c r="U193" s="452" t="b">
        <f t="shared" si="28"/>
        <v>1</v>
      </c>
      <c r="V193" s="452">
        <v>73301</v>
      </c>
      <c r="W193" s="452" t="s">
        <v>1079</v>
      </c>
      <c r="AB193" s="453"/>
    </row>
    <row r="194" spans="1:28" s="452" customFormat="1" ht="33.75" customHeight="1">
      <c r="A194" s="1038" t="s">
        <v>884</v>
      </c>
      <c r="B194" s="456">
        <v>72131</v>
      </c>
      <c r="C194" s="24" t="s">
        <v>183</v>
      </c>
      <c r="D194" s="1039" t="s">
        <v>131</v>
      </c>
      <c r="E194" s="1028" t="s">
        <v>1249</v>
      </c>
      <c r="F194" s="15" t="e">
        <v>#N/A</v>
      </c>
      <c r="G194" s="1029" t="s">
        <v>57</v>
      </c>
      <c r="H194" s="15">
        <v>0</v>
      </c>
      <c r="I194" s="1046">
        <v>107.6942</v>
      </c>
      <c r="J194" s="1030">
        <v>99.72</v>
      </c>
      <c r="K194" s="15">
        <v>28.190799999999999</v>
      </c>
      <c r="L194" s="1030">
        <v>127.91079999999999</v>
      </c>
      <c r="M194" s="1031">
        <f t="shared" si="40"/>
        <v>13775.2513</v>
      </c>
      <c r="N194" s="1032">
        <f t="shared" si="41"/>
        <v>3.2276059053140691E-3</v>
      </c>
      <c r="O194" s="1033"/>
      <c r="P194" s="1034">
        <f t="shared" si="30"/>
        <v>4</v>
      </c>
      <c r="Q194" s="451"/>
      <c r="R194" s="798">
        <f>IFERROR(IF(OR(B194="TÍTULO GRAU 1",B194="TÍTULO GRAU 2",B194="TÍTULO GRAU 3",B194="TÍTULO GRAU 4"),B194,IF(D194=0,"",IF(OR(D194="SINAPI",D194="SINAPI INSUMO",D194="ORSE INSUMO",D194="SEINFRA CE",D194="TCU",D194="SABESP",D194="EMBASA-BA INSUMO",D194="COMPOSIÇÃO ELAB."),B194,IF(MID(B194,1,5)="COMP.",VLOOKUP(B194,COMPOSIÇÕES!$K$1:$L$741741,2,FALSE),IF(MID(B194,1,13)="MÉDIA/MERCADO",VLOOKUP(B194,COMPOSIÇÕES!$K$1:$L$741741,2,FALSE)))))),0)</f>
        <v>72131</v>
      </c>
      <c r="S194" s="1035">
        <f>VLOOKUP(B194,'CURVA ABC'!$B$6:$M$7525,9,FALSE)</f>
        <v>127.91079999999999</v>
      </c>
      <c r="T194" s="700" t="b">
        <f t="shared" si="37"/>
        <v>1</v>
      </c>
      <c r="U194" s="452" t="b">
        <f t="shared" si="28"/>
        <v>1</v>
      </c>
      <c r="V194" s="452">
        <v>72131</v>
      </c>
      <c r="W194" s="452" t="s">
        <v>1249</v>
      </c>
      <c r="AB194" s="453"/>
    </row>
    <row r="195" spans="1:28" s="452" customFormat="1" ht="24" customHeight="1">
      <c r="A195" s="1038" t="s">
        <v>2264</v>
      </c>
      <c r="B195" s="456">
        <v>6514</v>
      </c>
      <c r="C195" s="24" t="s">
        <v>183</v>
      </c>
      <c r="D195" s="1039" t="s">
        <v>131</v>
      </c>
      <c r="E195" s="1028" t="s">
        <v>80</v>
      </c>
      <c r="F195" s="15" t="e">
        <v>#N/A</v>
      </c>
      <c r="G195" s="1029" t="s">
        <v>61</v>
      </c>
      <c r="H195" s="15">
        <v>0</v>
      </c>
      <c r="I195" s="1046">
        <v>12.25</v>
      </c>
      <c r="J195" s="1030">
        <v>105.35</v>
      </c>
      <c r="K195" s="15">
        <v>29.782399999999999</v>
      </c>
      <c r="L195" s="1030">
        <v>135.13239999999999</v>
      </c>
      <c r="M195" s="1031">
        <f t="shared" si="40"/>
        <v>1655.3719000000001</v>
      </c>
      <c r="N195" s="1032">
        <f t="shared" si="41"/>
        <v>3.8786139022603321E-4</v>
      </c>
      <c r="O195" s="1033"/>
      <c r="P195" s="1034">
        <f t="shared" si="30"/>
        <v>2</v>
      </c>
      <c r="Q195" s="451"/>
      <c r="R195" s="798">
        <f>IFERROR(IF(OR(B195="TÍTULO GRAU 1",B195="TÍTULO GRAU 2",B195="TÍTULO GRAU 3",B195="TÍTULO GRAU 4"),B195,IF(D195=0,"",IF(OR(D195="SINAPI",D195="SINAPI INSUMO",D195="ORSE INSUMO",D195="SEINFRA CE",D195="TCU",D195="SABESP",D195="EMBASA-BA INSUMO",D195="COMPOSIÇÃO ELAB."),B195,IF(MID(B195,1,5)="COMP.",VLOOKUP(B195,COMPOSIÇÕES!$K$1:$L$741741,2,FALSE),IF(MID(B195,1,13)="MÉDIA/MERCADO",VLOOKUP(B195,COMPOSIÇÕES!$K$1:$L$741741,2,FALSE)))))),0)</f>
        <v>6514</v>
      </c>
      <c r="S195" s="1035">
        <f>VLOOKUP(B195,'CURVA ABC'!$B$6:$M$7525,9,FALSE)</f>
        <v>135.13239999999999</v>
      </c>
      <c r="T195" s="700" t="b">
        <f t="shared" si="37"/>
        <v>1</v>
      </c>
      <c r="U195" s="452" t="b">
        <f t="shared" si="28"/>
        <v>1</v>
      </c>
      <c r="V195" s="452">
        <v>6514</v>
      </c>
      <c r="W195" s="452" t="s">
        <v>80</v>
      </c>
      <c r="AB195" s="453"/>
    </row>
    <row r="196" spans="1:28" s="452" customFormat="1" ht="32.25" customHeight="1">
      <c r="A196" s="1038" t="s">
        <v>2265</v>
      </c>
      <c r="B196" s="456" t="s">
        <v>833</v>
      </c>
      <c r="C196" s="24">
        <v>0</v>
      </c>
      <c r="D196" s="1039" t="s">
        <v>837</v>
      </c>
      <c r="E196" s="1028" t="s">
        <v>1800</v>
      </c>
      <c r="F196" s="15" t="e">
        <v>#N/A</v>
      </c>
      <c r="G196" s="1029" t="s">
        <v>61</v>
      </c>
      <c r="H196" s="15">
        <v>0</v>
      </c>
      <c r="I196" s="1046">
        <v>8.8423000000000016</v>
      </c>
      <c r="J196" s="1030">
        <v>323.75</v>
      </c>
      <c r="K196" s="15">
        <v>91.524100000000004</v>
      </c>
      <c r="L196" s="1030">
        <v>415.27409999999998</v>
      </c>
      <c r="M196" s="1031">
        <f t="shared" si="40"/>
        <v>3671.9782</v>
      </c>
      <c r="N196" s="1032">
        <f t="shared" si="41"/>
        <v>8.6036169245816418E-4</v>
      </c>
      <c r="O196" s="1033"/>
      <c r="P196" s="1034">
        <f t="shared" si="30"/>
        <v>7</v>
      </c>
      <c r="Q196" s="451"/>
      <c r="R196" s="798" t="str">
        <f>IFERROR(IF(OR(B196="TÍTULO GRAU 1",B196="TÍTULO GRAU 2",B196="TÍTULO GRAU 3",B196="TÍTULO GRAU 4"),B196,IF(D196=0,"",IF(OR(D196="SINAPI",D196="SINAPI INSUMO",D196="ORSE INSUMO",D196="SEINFRA CE",D196="TCU",D196="SABESP",D196="EMBASA-BA INSUMO",D196="COMPOSIÇÃO ELAB."),B196,IF(MID(B196,1,5)="COMP.",VLOOKUP(B196,COMPOSIÇÕES!$K$1:$L$741741,2,FALSE),IF(MID(B196,1,13)="MÉDIA/MERCADO",VLOOKUP(B196,COMPOSIÇÕES!$K$1:$L$741741,2,FALSE)))))),0)</f>
        <v>COMP. 6</v>
      </c>
      <c r="S196" s="1035">
        <f>VLOOKUP(B196,'CURVA ABC'!$B$6:$M$7525,9,FALSE)</f>
        <v>415.27409999999998</v>
      </c>
      <c r="T196" s="700" t="b">
        <f t="shared" si="37"/>
        <v>1</v>
      </c>
      <c r="U196" s="452" t="b">
        <f t="shared" si="28"/>
        <v>1</v>
      </c>
      <c r="V196" s="452" t="s">
        <v>833</v>
      </c>
      <c r="W196" s="452" t="s">
        <v>1800</v>
      </c>
      <c r="AB196" s="453"/>
    </row>
    <row r="197" spans="1:28" s="452" customFormat="1" ht="41.25" customHeight="1">
      <c r="A197" s="1038" t="s">
        <v>885</v>
      </c>
      <c r="B197" s="1047">
        <v>95241</v>
      </c>
      <c r="C197" s="24" t="s">
        <v>183</v>
      </c>
      <c r="D197" s="1039" t="s">
        <v>131</v>
      </c>
      <c r="E197" s="1028" t="s">
        <v>1087</v>
      </c>
      <c r="F197" s="15" t="e">
        <v>#N/A</v>
      </c>
      <c r="G197" s="1029" t="s">
        <v>57</v>
      </c>
      <c r="H197" s="15">
        <v>0</v>
      </c>
      <c r="I197" s="1046">
        <v>4.4400000000000004</v>
      </c>
      <c r="J197" s="1030">
        <v>19.420000000000002</v>
      </c>
      <c r="K197" s="15">
        <v>5.49</v>
      </c>
      <c r="L197" s="1030">
        <v>24.91</v>
      </c>
      <c r="M197" s="1031">
        <f t="shared" si="40"/>
        <v>110.60039999999999</v>
      </c>
      <c r="N197" s="1032">
        <f t="shared" si="41"/>
        <v>2.5914191791920209E-5</v>
      </c>
      <c r="O197" s="1033"/>
      <c r="P197" s="1034">
        <f t="shared" si="30"/>
        <v>6</v>
      </c>
      <c r="Q197" s="451"/>
      <c r="R197" s="798">
        <f>IFERROR(IF(OR(B197="TÍTULO GRAU 1",B197="TÍTULO GRAU 2",B197="TÍTULO GRAU 3",B197="TÍTULO GRAU 4"),B197,IF(D197=0,"",IF(OR(D197="SINAPI",D197="SINAPI INSUMO",D197="ORSE INSUMO",D197="SEINFRA CE",D197="TCU",D197="SABESP",D197="EMBASA-BA INSUMO",D197="COMPOSIÇÃO ELAB."),B197,IF(MID(B197,1,5)="COMP.",VLOOKUP(B197,COMPOSIÇÕES!$K$1:$L$741741,2,FALSE),IF(MID(B197,1,13)="MÉDIA/MERCADO",VLOOKUP(B197,COMPOSIÇÕES!$K$1:$L$741741,2,FALSE)))))),0)</f>
        <v>95241</v>
      </c>
      <c r="S197" s="1035">
        <f>VLOOKUP(B197,'CURVA ABC'!$B$6:$M$7525,9,FALSE)</f>
        <v>24.91</v>
      </c>
      <c r="T197" s="700" t="b">
        <f t="shared" si="37"/>
        <v>1</v>
      </c>
      <c r="U197" s="452" t="b">
        <f t="shared" si="28"/>
        <v>1</v>
      </c>
      <c r="V197" s="452">
        <v>95241</v>
      </c>
      <c r="W197" s="452" t="s">
        <v>1087</v>
      </c>
      <c r="AB197" s="453"/>
    </row>
    <row r="198" spans="1:28" s="744" customFormat="1" ht="27.75" customHeight="1">
      <c r="A198" s="824" t="s">
        <v>1316</v>
      </c>
      <c r="B198" s="738" t="s">
        <v>876</v>
      </c>
      <c r="C198" s="24" t="s">
        <v>876</v>
      </c>
      <c r="D198" s="739"/>
      <c r="E198" s="740" t="s">
        <v>1749</v>
      </c>
      <c r="F198" s="741"/>
      <c r="G198" s="739"/>
      <c r="H198" s="739"/>
      <c r="I198" s="742"/>
      <c r="J198" s="766"/>
      <c r="K198" s="742"/>
      <c r="L198" s="766"/>
      <c r="M198" s="743">
        <f>SUM(M199:M208)</f>
        <v>7162.2614000000003</v>
      </c>
      <c r="N198" s="852">
        <f>SUM(N199:N208)</f>
        <v>1.6781513953246726E-3</v>
      </c>
      <c r="O198" s="1015"/>
      <c r="P198" s="1034">
        <f t="shared" si="30"/>
        <v>25</v>
      </c>
      <c r="Q198" s="706"/>
      <c r="R198" s="798" t="str">
        <f>IFERROR(IF(OR(B198="TÍTULO GRAU 1",B198="TÍTULO GRAU 2",B198="TÍTULO GRAU 3",B198="TÍTULO GRAU 4"),B198,IF(D198=0,"",IF(OR(D198="SINAPI",D198="SINAPI INSUMO",D198="ORSE INSUMO",D198="SEINFRA CE",D198="TCU",D198="SABESP",D198="EMBASA-BA INSUMO",D198="COMPOSIÇÃO ELAB."),B198,IF(MID(B198,1,5)="COMP.",VLOOKUP(B198,COMPOSIÇÕES!$K$1:$L$741741,2,FALSE),IF(MID(B198,1,13)="MÉDIA/MERCADO",VLOOKUP(B198,COMPOSIÇÕES!$K$1:$L$741741,2,FALSE)))))),0)</f>
        <v>Título grau 2</v>
      </c>
      <c r="S198" s="1035" t="e">
        <f>VLOOKUP(B198,'CURVA ABC'!$B$6:$M$7525,9,FALSE)</f>
        <v>#N/A</v>
      </c>
      <c r="T198" s="700" t="e">
        <f>S198=L198</f>
        <v>#N/A</v>
      </c>
      <c r="U198" s="452" t="b">
        <f t="shared" si="28"/>
        <v>1</v>
      </c>
      <c r="V198" s="452" t="s">
        <v>876</v>
      </c>
      <c r="W198" s="744" t="s">
        <v>1749</v>
      </c>
      <c r="AB198" s="745"/>
    </row>
    <row r="199" spans="1:28" s="452" customFormat="1" ht="62.25" customHeight="1">
      <c r="A199" s="1038" t="s">
        <v>2266</v>
      </c>
      <c r="B199" s="456">
        <v>90087</v>
      </c>
      <c r="C199" s="24" t="s">
        <v>183</v>
      </c>
      <c r="D199" s="1039" t="s">
        <v>131</v>
      </c>
      <c r="E199" s="1028" t="s">
        <v>1241</v>
      </c>
      <c r="F199" s="15" t="e">
        <v>#N/A</v>
      </c>
      <c r="G199" s="1029" t="s">
        <v>61</v>
      </c>
      <c r="H199" s="15">
        <v>0</v>
      </c>
      <c r="I199" s="1046">
        <v>55.348199999999999</v>
      </c>
      <c r="J199" s="1030">
        <v>5.86</v>
      </c>
      <c r="K199" s="15">
        <v>1.6566000000000001</v>
      </c>
      <c r="L199" s="1030">
        <v>7.5166000000000004</v>
      </c>
      <c r="M199" s="1031">
        <f t="shared" ref="M199:M208" si="42">ROUND(I199*L199,4)</f>
        <v>416.03030000000001</v>
      </c>
      <c r="N199" s="1032">
        <f t="shared" ref="N199:N208" si="43">IFERROR(M199/$M$655,"")</f>
        <v>9.7477848049827142E-5</v>
      </c>
      <c r="O199" s="1033"/>
      <c r="P199" s="1034">
        <f t="shared" si="30"/>
        <v>2</v>
      </c>
      <c r="Q199" s="451"/>
      <c r="R199" s="798">
        <f>IFERROR(IF(OR(B199="TÍTULO GRAU 1",B199="TÍTULO GRAU 2",B199="TÍTULO GRAU 3",B199="TÍTULO GRAU 4"),B199,IF(D199=0,"",IF(OR(D199="SINAPI",D199="SINAPI INSUMO",D199="ORSE INSUMO",D199="SEINFRA CE",D199="TCU",D199="SABESP",D199="EMBASA-BA INSUMO",D199="COMPOSIÇÃO ELAB."),B199,IF(MID(B199,1,5)="COMP.",VLOOKUP(B199,COMPOSIÇÕES!$K$1:$L$741741,2,FALSE),IF(MID(B199,1,13)="MÉDIA/MERCADO",VLOOKUP(B199,COMPOSIÇÕES!$K$1:$L$741741,2,FALSE)))))),0)</f>
        <v>90087</v>
      </c>
      <c r="S199" s="1035">
        <f>VLOOKUP(B199,'CURVA ABC'!$B$6:$M$7525,9,FALSE)</f>
        <v>7.5166000000000004</v>
      </c>
      <c r="T199" s="700" t="b">
        <f t="shared" ref="T199:T208" si="44">S199=L199</f>
        <v>1</v>
      </c>
      <c r="U199" s="452" t="b">
        <f t="shared" si="28"/>
        <v>1</v>
      </c>
      <c r="V199" s="452">
        <v>90087</v>
      </c>
      <c r="W199" s="452" t="s">
        <v>1241</v>
      </c>
      <c r="AB199" s="453"/>
    </row>
    <row r="200" spans="1:28" s="452" customFormat="1" ht="30" customHeight="1">
      <c r="A200" s="1038" t="s">
        <v>2267</v>
      </c>
      <c r="B200" s="456">
        <v>96995</v>
      </c>
      <c r="C200" s="24" t="s">
        <v>183</v>
      </c>
      <c r="D200" s="1039" t="s">
        <v>131</v>
      </c>
      <c r="E200" s="1028" t="s">
        <v>1045</v>
      </c>
      <c r="F200" s="15" t="e">
        <v>#N/A</v>
      </c>
      <c r="G200" s="1029" t="s">
        <v>61</v>
      </c>
      <c r="H200" s="15">
        <v>0</v>
      </c>
      <c r="I200" s="1046">
        <v>40.893000000000001</v>
      </c>
      <c r="J200" s="1030">
        <v>30.46</v>
      </c>
      <c r="K200" s="15">
        <v>8.6110000000000007</v>
      </c>
      <c r="L200" s="1030">
        <v>39.070999999999998</v>
      </c>
      <c r="M200" s="1031">
        <f t="shared" si="42"/>
        <v>1597.7303999999999</v>
      </c>
      <c r="N200" s="1032">
        <f t="shared" si="43"/>
        <v>3.7435571677300796E-4</v>
      </c>
      <c r="O200" s="1033"/>
      <c r="P200" s="1034">
        <f t="shared" si="30"/>
        <v>6</v>
      </c>
      <c r="Q200" s="451"/>
      <c r="R200" s="798">
        <f>IFERROR(IF(OR(B200="TÍTULO GRAU 1",B200="TÍTULO GRAU 2",B200="TÍTULO GRAU 3",B200="TÍTULO GRAU 4"),B200,IF(D200=0,"",IF(OR(D200="SINAPI",D200="SINAPI INSUMO",D200="ORSE INSUMO",D200="SEINFRA CE",D200="TCU",D200="SABESP",D200="EMBASA-BA INSUMO",D200="COMPOSIÇÃO ELAB."),B200,IF(MID(B200,1,5)="COMP.",VLOOKUP(B200,COMPOSIÇÕES!$K$1:$L$741741,2,FALSE),IF(MID(B200,1,13)="MÉDIA/MERCADO",VLOOKUP(B200,COMPOSIÇÕES!$K$1:$L$741741,2,FALSE)))))),0)</f>
        <v>96995</v>
      </c>
      <c r="S200" s="1035">
        <f>VLOOKUP(B200,'CURVA ABC'!$B$6:$M$7525,9,FALSE)</f>
        <v>39.070999999999998</v>
      </c>
      <c r="T200" s="700" t="b">
        <f t="shared" si="44"/>
        <v>1</v>
      </c>
      <c r="U200" s="452" t="b">
        <f t="shared" si="28"/>
        <v>1</v>
      </c>
      <c r="V200" s="452">
        <v>96995</v>
      </c>
      <c r="W200" s="452" t="s">
        <v>1045</v>
      </c>
      <c r="AB200" s="453"/>
    </row>
    <row r="201" spans="1:28" s="452" customFormat="1" ht="30" customHeight="1">
      <c r="A201" s="1038" t="s">
        <v>2268</v>
      </c>
      <c r="B201" s="456">
        <v>92267</v>
      </c>
      <c r="C201" s="24" t="s">
        <v>183</v>
      </c>
      <c r="D201" s="1039" t="s">
        <v>131</v>
      </c>
      <c r="E201" s="1028" t="s">
        <v>1088</v>
      </c>
      <c r="F201" s="15" t="e">
        <v>#N/A</v>
      </c>
      <c r="G201" s="1029" t="s">
        <v>57</v>
      </c>
      <c r="H201" s="15">
        <v>0</v>
      </c>
      <c r="I201" s="1046">
        <v>21.733799999999999</v>
      </c>
      <c r="J201" s="1030">
        <v>32.4</v>
      </c>
      <c r="K201" s="15">
        <v>9.1594999999999995</v>
      </c>
      <c r="L201" s="1030">
        <v>41.5595</v>
      </c>
      <c r="M201" s="1031">
        <f t="shared" si="42"/>
        <v>903.24590000000001</v>
      </c>
      <c r="N201" s="1032">
        <f t="shared" si="43"/>
        <v>2.1163474533424456E-4</v>
      </c>
      <c r="O201" s="1033"/>
      <c r="P201" s="1034">
        <f t="shared" si="30"/>
        <v>5</v>
      </c>
      <c r="Q201" s="451"/>
      <c r="R201" s="798">
        <f>IFERROR(IF(OR(B201="TÍTULO GRAU 1",B201="TÍTULO GRAU 2",B201="TÍTULO GRAU 3",B201="TÍTULO GRAU 4"),B201,IF(D201=0,"",IF(OR(D201="SINAPI",D201="SINAPI INSUMO",D201="ORSE INSUMO",D201="SEINFRA CE",D201="TCU",D201="SABESP",D201="EMBASA-BA INSUMO",D201="COMPOSIÇÃO ELAB."),B201,IF(MID(B201,1,5)="COMP.",VLOOKUP(B201,COMPOSIÇÕES!$K$1:$L$741741,2,FALSE),IF(MID(B201,1,13)="MÉDIA/MERCADO",VLOOKUP(B201,COMPOSIÇÕES!$K$1:$L$741741,2,FALSE)))))),0)</f>
        <v>92267</v>
      </c>
      <c r="S201" s="1035">
        <f>VLOOKUP(B201,'CURVA ABC'!$B$6:$M$7525,9,FALSE)</f>
        <v>41.5595</v>
      </c>
      <c r="T201" s="700" t="b">
        <f t="shared" si="44"/>
        <v>1</v>
      </c>
      <c r="U201" s="452" t="b">
        <f t="shared" ref="U201:U264" si="45">W201=E201</f>
        <v>1</v>
      </c>
      <c r="V201" s="452">
        <v>92267</v>
      </c>
      <c r="W201" s="452" t="s">
        <v>1088</v>
      </c>
      <c r="AB201" s="453"/>
    </row>
    <row r="202" spans="1:28" s="452" customFormat="1" ht="36.75" customHeight="1">
      <c r="A202" s="1038" t="s">
        <v>2269</v>
      </c>
      <c r="B202" s="456">
        <v>73301</v>
      </c>
      <c r="C202" s="24" t="s">
        <v>183</v>
      </c>
      <c r="D202" s="1039" t="s">
        <v>131</v>
      </c>
      <c r="E202" s="1028" t="s">
        <v>1079</v>
      </c>
      <c r="F202" s="15" t="e">
        <v>#N/A</v>
      </c>
      <c r="G202" s="1029" t="s">
        <v>61</v>
      </c>
      <c r="H202" s="15">
        <v>0</v>
      </c>
      <c r="I202" s="1046">
        <v>7.7279999999999998</v>
      </c>
      <c r="J202" s="1030">
        <v>9.34</v>
      </c>
      <c r="K202" s="15">
        <v>2.6404000000000001</v>
      </c>
      <c r="L202" s="1030">
        <v>11.980399999999999</v>
      </c>
      <c r="M202" s="1031">
        <f t="shared" si="42"/>
        <v>92.584500000000006</v>
      </c>
      <c r="N202" s="1032">
        <f t="shared" si="43"/>
        <v>2.1692982032244337E-5</v>
      </c>
      <c r="O202" s="1033"/>
      <c r="P202" s="1034">
        <f t="shared" si="30"/>
        <v>4</v>
      </c>
      <c r="Q202" s="451"/>
      <c r="R202" s="798">
        <f>IFERROR(IF(OR(B202="TÍTULO GRAU 1",B202="TÍTULO GRAU 2",B202="TÍTULO GRAU 3",B202="TÍTULO GRAU 4"),B202,IF(D202=0,"",IF(OR(D202="SINAPI",D202="SINAPI INSUMO",D202="ORSE INSUMO",D202="SEINFRA CE",D202="TCU",D202="SABESP",D202="EMBASA-BA INSUMO",D202="COMPOSIÇÃO ELAB."),B202,IF(MID(B202,1,5)="COMP.",VLOOKUP(B202,COMPOSIÇÕES!$K$1:$L$741741,2,FALSE),IF(MID(B202,1,13)="MÉDIA/MERCADO",VLOOKUP(B202,COMPOSIÇÕES!$K$1:$L$741741,2,FALSE)))))),0)</f>
        <v>73301</v>
      </c>
      <c r="S202" s="1035">
        <f>VLOOKUP(B202,'CURVA ABC'!$B$6:$M$7525,9,FALSE)</f>
        <v>11.980399999999999</v>
      </c>
      <c r="T202" s="700" t="b">
        <f t="shared" si="44"/>
        <v>1</v>
      </c>
      <c r="U202" s="452" t="b">
        <f t="shared" si="45"/>
        <v>1</v>
      </c>
      <c r="V202" s="452">
        <v>73301</v>
      </c>
      <c r="W202" s="452" t="s">
        <v>1079</v>
      </c>
      <c r="AB202" s="453"/>
    </row>
    <row r="203" spans="1:28" s="452" customFormat="1" ht="33.75" customHeight="1">
      <c r="A203" s="1038" t="s">
        <v>2270</v>
      </c>
      <c r="B203" s="456">
        <v>72131</v>
      </c>
      <c r="C203" s="24" t="s">
        <v>183</v>
      </c>
      <c r="D203" s="1039" t="s">
        <v>131</v>
      </c>
      <c r="E203" s="1028" t="s">
        <v>1249</v>
      </c>
      <c r="F203" s="15" t="e">
        <v>#N/A</v>
      </c>
      <c r="G203" s="1029" t="s">
        <v>57</v>
      </c>
      <c r="H203" s="15">
        <v>0</v>
      </c>
      <c r="I203" s="1046">
        <v>18.542000000000002</v>
      </c>
      <c r="J203" s="1030">
        <v>99.72</v>
      </c>
      <c r="K203" s="15">
        <v>28.190799999999999</v>
      </c>
      <c r="L203" s="1030">
        <v>127.91079999999999</v>
      </c>
      <c r="M203" s="1031">
        <f t="shared" si="42"/>
        <v>2371.7221</v>
      </c>
      <c r="N203" s="1032">
        <f t="shared" si="43"/>
        <v>5.5570559759761948E-4</v>
      </c>
      <c r="O203" s="1033"/>
      <c r="P203" s="1034">
        <f t="shared" si="30"/>
        <v>4</v>
      </c>
      <c r="Q203" s="451"/>
      <c r="R203" s="798">
        <f>IFERROR(IF(OR(B203="TÍTULO GRAU 1",B203="TÍTULO GRAU 2",B203="TÍTULO GRAU 3",B203="TÍTULO GRAU 4"),B203,IF(D203=0,"",IF(OR(D203="SINAPI",D203="SINAPI INSUMO",D203="ORSE INSUMO",D203="SEINFRA CE",D203="TCU",D203="SABESP",D203="EMBASA-BA INSUMO",D203="COMPOSIÇÃO ELAB."),B203,IF(MID(B203,1,5)="COMP.",VLOOKUP(B203,COMPOSIÇÕES!$K$1:$L$741741,2,FALSE),IF(MID(B203,1,13)="MÉDIA/MERCADO",VLOOKUP(B203,COMPOSIÇÕES!$K$1:$L$741741,2,FALSE)))))),0)</f>
        <v>72131</v>
      </c>
      <c r="S203" s="1035">
        <f>VLOOKUP(B203,'CURVA ABC'!$B$6:$M$7525,9,FALSE)</f>
        <v>127.91079999999999</v>
      </c>
      <c r="T203" s="700" t="b">
        <f t="shared" si="44"/>
        <v>1</v>
      </c>
      <c r="U203" s="452" t="b">
        <f t="shared" si="45"/>
        <v>1</v>
      </c>
      <c r="V203" s="452">
        <v>72131</v>
      </c>
      <c r="W203" s="452" t="s">
        <v>1249</v>
      </c>
      <c r="AB203" s="453"/>
    </row>
    <row r="204" spans="1:28" s="452" customFormat="1" ht="24" customHeight="1">
      <c r="A204" s="1038" t="s">
        <v>2271</v>
      </c>
      <c r="B204" s="456">
        <v>6514</v>
      </c>
      <c r="C204" s="24" t="s">
        <v>183</v>
      </c>
      <c r="D204" s="1039" t="s">
        <v>131</v>
      </c>
      <c r="E204" s="1028" t="s">
        <v>80</v>
      </c>
      <c r="F204" s="15" t="e">
        <v>#N/A</v>
      </c>
      <c r="G204" s="1029" t="s">
        <v>61</v>
      </c>
      <c r="H204" s="15">
        <v>0</v>
      </c>
      <c r="I204" s="1046">
        <v>1.224</v>
      </c>
      <c r="J204" s="1030">
        <v>105.35</v>
      </c>
      <c r="K204" s="15">
        <v>29.782399999999999</v>
      </c>
      <c r="L204" s="1030">
        <v>135.13239999999999</v>
      </c>
      <c r="M204" s="1031">
        <f t="shared" si="42"/>
        <v>165.40209999999999</v>
      </c>
      <c r="N204" s="1032">
        <f t="shared" si="43"/>
        <v>3.8754486802817758E-5</v>
      </c>
      <c r="O204" s="1033"/>
      <c r="P204" s="1034">
        <f t="shared" si="30"/>
        <v>2</v>
      </c>
      <c r="Q204" s="451"/>
      <c r="R204" s="798">
        <f>IFERROR(IF(OR(B204="TÍTULO GRAU 1",B204="TÍTULO GRAU 2",B204="TÍTULO GRAU 3",B204="TÍTULO GRAU 4"),B204,IF(D204=0,"",IF(OR(D204="SINAPI",D204="SINAPI INSUMO",D204="ORSE INSUMO",D204="SEINFRA CE",D204="TCU",D204="SABESP",D204="EMBASA-BA INSUMO",D204="COMPOSIÇÃO ELAB."),B204,IF(MID(B204,1,5)="COMP.",VLOOKUP(B204,COMPOSIÇÕES!$K$1:$L$741741,2,FALSE),IF(MID(B204,1,13)="MÉDIA/MERCADO",VLOOKUP(B204,COMPOSIÇÕES!$K$1:$L$741741,2,FALSE)))))),0)</f>
        <v>6514</v>
      </c>
      <c r="S204" s="1035">
        <f>VLOOKUP(B204,'CURVA ABC'!$B$6:$M$7525,9,FALSE)</f>
        <v>135.13239999999999</v>
      </c>
      <c r="T204" s="700" t="b">
        <f t="shared" si="44"/>
        <v>1</v>
      </c>
      <c r="U204" s="452" t="b">
        <f t="shared" si="45"/>
        <v>1</v>
      </c>
      <c r="V204" s="452">
        <v>6514</v>
      </c>
      <c r="W204" s="452" t="s">
        <v>80</v>
      </c>
      <c r="AB204" s="453"/>
    </row>
    <row r="205" spans="1:28" s="452" customFormat="1" ht="32.25" customHeight="1">
      <c r="A205" s="1038" t="s">
        <v>2272</v>
      </c>
      <c r="B205" s="456" t="s">
        <v>833</v>
      </c>
      <c r="C205" s="24">
        <v>0</v>
      </c>
      <c r="D205" s="1039" t="s">
        <v>837</v>
      </c>
      <c r="E205" s="1028" t="s">
        <v>1800</v>
      </c>
      <c r="F205" s="15" t="e">
        <v>#N/A</v>
      </c>
      <c r="G205" s="1029" t="s">
        <v>61</v>
      </c>
      <c r="H205" s="15">
        <v>0</v>
      </c>
      <c r="I205" s="1046">
        <v>2.9689250000000005</v>
      </c>
      <c r="J205" s="1030">
        <v>323.75</v>
      </c>
      <c r="K205" s="15">
        <v>91.524100000000004</v>
      </c>
      <c r="L205" s="1030">
        <v>415.27409999999998</v>
      </c>
      <c r="M205" s="1031">
        <f t="shared" si="42"/>
        <v>1232.9177</v>
      </c>
      <c r="N205" s="1032">
        <f t="shared" si="43"/>
        <v>2.8887839231551732E-4</v>
      </c>
      <c r="O205" s="1033"/>
      <c r="P205" s="1034">
        <f t="shared" si="30"/>
        <v>7</v>
      </c>
      <c r="Q205" s="451"/>
      <c r="R205" s="798" t="str">
        <f>IFERROR(IF(OR(B205="TÍTULO GRAU 1",B205="TÍTULO GRAU 2",B205="TÍTULO GRAU 3",B205="TÍTULO GRAU 4"),B205,IF(D205=0,"",IF(OR(D205="SINAPI",D205="SINAPI INSUMO",D205="ORSE INSUMO",D205="SEINFRA CE",D205="TCU",D205="SABESP",D205="EMBASA-BA INSUMO",D205="COMPOSIÇÃO ELAB."),B205,IF(MID(B205,1,5)="COMP.",VLOOKUP(B205,COMPOSIÇÕES!$K$1:$L$741741,2,FALSE),IF(MID(B205,1,13)="MÉDIA/MERCADO",VLOOKUP(B205,COMPOSIÇÕES!$K$1:$L$741741,2,FALSE)))))),0)</f>
        <v>COMP. 6</v>
      </c>
      <c r="S205" s="1035">
        <f>VLOOKUP(B205,'CURVA ABC'!$B$6:$M$7525,9,FALSE)</f>
        <v>415.27409999999998</v>
      </c>
      <c r="T205" s="700" t="b">
        <f t="shared" si="44"/>
        <v>1</v>
      </c>
      <c r="U205" s="452" t="b">
        <f t="shared" si="45"/>
        <v>1</v>
      </c>
      <c r="V205" s="452" t="s">
        <v>833</v>
      </c>
      <c r="W205" s="452" t="s">
        <v>1800</v>
      </c>
      <c r="AB205" s="453"/>
    </row>
    <row r="206" spans="1:28" s="452" customFormat="1" ht="41.25" customHeight="1">
      <c r="A206" s="1038" t="s">
        <v>2273</v>
      </c>
      <c r="B206" s="1047">
        <v>95241</v>
      </c>
      <c r="C206" s="24" t="s">
        <v>183</v>
      </c>
      <c r="D206" s="1039" t="s">
        <v>131</v>
      </c>
      <c r="E206" s="1028" t="s">
        <v>1087</v>
      </c>
      <c r="F206" s="15" t="e">
        <v>#N/A</v>
      </c>
      <c r="G206" s="1029" t="s">
        <v>57</v>
      </c>
      <c r="H206" s="15">
        <v>0</v>
      </c>
      <c r="I206" s="1046">
        <v>4.5600000000000005</v>
      </c>
      <c r="J206" s="1030">
        <v>19.420000000000002</v>
      </c>
      <c r="K206" s="15">
        <v>5.49</v>
      </c>
      <c r="L206" s="1030">
        <v>24.91</v>
      </c>
      <c r="M206" s="1031">
        <f t="shared" si="42"/>
        <v>113.5896</v>
      </c>
      <c r="N206" s="1032">
        <f t="shared" si="43"/>
        <v>2.6614575353863998E-5</v>
      </c>
      <c r="O206" s="1033"/>
      <c r="P206" s="1034">
        <f t="shared" si="30"/>
        <v>6</v>
      </c>
      <c r="Q206" s="451"/>
      <c r="R206" s="798">
        <f>IFERROR(IF(OR(B206="TÍTULO GRAU 1",B206="TÍTULO GRAU 2",B206="TÍTULO GRAU 3",B206="TÍTULO GRAU 4"),B206,IF(D206=0,"",IF(OR(D206="SINAPI",D206="SINAPI INSUMO",D206="ORSE INSUMO",D206="SEINFRA CE",D206="TCU",D206="SABESP",D206="EMBASA-BA INSUMO",D206="COMPOSIÇÃO ELAB."),B206,IF(MID(B206,1,5)="COMP.",VLOOKUP(B206,COMPOSIÇÕES!$K$1:$L$741741,2,FALSE),IF(MID(B206,1,13)="MÉDIA/MERCADO",VLOOKUP(B206,COMPOSIÇÕES!$K$1:$L$741741,2,FALSE)))))),0)</f>
        <v>95241</v>
      </c>
      <c r="S206" s="1035">
        <f>VLOOKUP(B206,'CURVA ABC'!$B$6:$M$7525,9,FALSE)</f>
        <v>24.91</v>
      </c>
      <c r="T206" s="700" t="b">
        <f t="shared" si="44"/>
        <v>1</v>
      </c>
      <c r="U206" s="452" t="b">
        <f t="shared" si="45"/>
        <v>1</v>
      </c>
      <c r="V206" s="452">
        <v>95241</v>
      </c>
      <c r="W206" s="452" t="s">
        <v>1087</v>
      </c>
      <c r="AB206" s="453"/>
    </row>
    <row r="207" spans="1:28" s="452" customFormat="1" ht="37.5" customHeight="1">
      <c r="A207" s="1038" t="s">
        <v>2274</v>
      </c>
      <c r="B207" s="456">
        <v>89862</v>
      </c>
      <c r="C207" s="24" t="s">
        <v>183</v>
      </c>
      <c r="D207" s="1039" t="s">
        <v>131</v>
      </c>
      <c r="E207" s="1028" t="s">
        <v>1205</v>
      </c>
      <c r="F207" s="15" t="e">
        <v>#N/A</v>
      </c>
      <c r="G207" s="1029" t="s">
        <v>54</v>
      </c>
      <c r="H207" s="15">
        <v>0</v>
      </c>
      <c r="I207" s="1046">
        <v>2</v>
      </c>
      <c r="J207" s="1030">
        <v>53.36</v>
      </c>
      <c r="K207" s="15">
        <v>15.084899999999999</v>
      </c>
      <c r="L207" s="1030">
        <v>68.444900000000004</v>
      </c>
      <c r="M207" s="1031">
        <f t="shared" si="42"/>
        <v>136.88980000000001</v>
      </c>
      <c r="N207" s="1032">
        <f t="shared" si="43"/>
        <v>3.2073921356139755E-5</v>
      </c>
      <c r="O207" s="1033"/>
      <c r="P207" s="1034">
        <f t="shared" si="30"/>
        <v>2</v>
      </c>
      <c r="Q207" s="451"/>
      <c r="R207" s="798">
        <f>IFERROR(IF(OR(B207="TÍTULO GRAU 1",B207="TÍTULO GRAU 2",B207="TÍTULO GRAU 3",B207="TÍTULO GRAU 4"),B207,IF(D207=0,"",IF(OR(D207="SINAPI",D207="SINAPI INSUMO",D207="ORSE INSUMO",D207="SEINFRA CE",D207="TCU",D207="SABESP",D207="EMBASA-BA INSUMO",D207="COMPOSIÇÃO ELAB."),B207,IF(MID(B207,1,5)="COMP.",VLOOKUP(B207,COMPOSIÇÕES!$K$1:$L$741741,2,FALSE),IF(MID(B207,1,13)="MÉDIA/MERCADO",VLOOKUP(B207,COMPOSIÇÕES!$K$1:$L$741741,2,FALSE)))))),0)</f>
        <v>89862</v>
      </c>
      <c r="S207" s="1035">
        <f>VLOOKUP(B207,'CURVA ABC'!$B$6:$M$7525,9,FALSE)</f>
        <v>68.444900000000004</v>
      </c>
      <c r="T207" s="700" t="b">
        <f t="shared" si="44"/>
        <v>1</v>
      </c>
      <c r="U207" s="452" t="b">
        <f t="shared" si="45"/>
        <v>1</v>
      </c>
      <c r="V207" s="452">
        <v>89862</v>
      </c>
      <c r="W207" s="452" t="s">
        <v>1205</v>
      </c>
      <c r="AB207" s="453"/>
    </row>
    <row r="208" spans="1:28" s="452" customFormat="1" ht="37.5" customHeight="1">
      <c r="A208" s="1038" t="s">
        <v>2275</v>
      </c>
      <c r="B208" s="456">
        <v>90695</v>
      </c>
      <c r="C208" s="24" t="s">
        <v>183</v>
      </c>
      <c r="D208" s="1039" t="s">
        <v>131</v>
      </c>
      <c r="E208" s="1028" t="s">
        <v>1062</v>
      </c>
      <c r="F208" s="15" t="e">
        <v>#N/A</v>
      </c>
      <c r="G208" s="1029" t="s">
        <v>53</v>
      </c>
      <c r="H208" s="15">
        <v>0</v>
      </c>
      <c r="I208" s="1046">
        <v>2.35</v>
      </c>
      <c r="J208" s="1030">
        <v>43.84</v>
      </c>
      <c r="K208" s="15">
        <v>12.393599999999999</v>
      </c>
      <c r="L208" s="1030">
        <v>56.233600000000003</v>
      </c>
      <c r="M208" s="1031">
        <f t="shared" si="42"/>
        <v>132.149</v>
      </c>
      <c r="N208" s="1032">
        <f t="shared" si="43"/>
        <v>3.0963129709390413E-5</v>
      </c>
      <c r="O208" s="1033"/>
      <c r="P208" s="1034">
        <f t="shared" si="30"/>
        <v>2</v>
      </c>
      <c r="Q208" s="451"/>
      <c r="R208" s="798">
        <f>IFERROR(IF(OR(B208="TÍTULO GRAU 1",B208="TÍTULO GRAU 2",B208="TÍTULO GRAU 3",B208="TÍTULO GRAU 4"),B208,IF(D208=0,"",IF(OR(D208="SINAPI",D208="SINAPI INSUMO",D208="ORSE INSUMO",D208="SEINFRA CE",D208="TCU",D208="SABESP",D208="EMBASA-BA INSUMO",D208="COMPOSIÇÃO ELAB."),B208,IF(MID(B208,1,5)="COMP.",VLOOKUP(B208,COMPOSIÇÕES!$K$1:$L$741741,2,FALSE),IF(MID(B208,1,13)="MÉDIA/MERCADO",VLOOKUP(B208,COMPOSIÇÕES!$K$1:$L$741741,2,FALSE)))))),0)</f>
        <v>90695</v>
      </c>
      <c r="S208" s="1035">
        <f>VLOOKUP(B208,'CURVA ABC'!$B$6:$M$7525,9,FALSE)</f>
        <v>56.233600000000003</v>
      </c>
      <c r="T208" s="700" t="b">
        <f t="shared" si="44"/>
        <v>1</v>
      </c>
      <c r="U208" s="452" t="b">
        <f t="shared" si="45"/>
        <v>1</v>
      </c>
      <c r="V208" s="452">
        <v>90695</v>
      </c>
      <c r="W208" s="452" t="s">
        <v>1062</v>
      </c>
      <c r="AB208" s="453"/>
    </row>
    <row r="209" spans="1:28" s="744" customFormat="1" ht="23.25" customHeight="1">
      <c r="A209" s="824" t="s">
        <v>1318</v>
      </c>
      <c r="B209" s="738" t="s">
        <v>876</v>
      </c>
      <c r="C209" s="24" t="s">
        <v>876</v>
      </c>
      <c r="D209" s="739"/>
      <c r="E209" s="740" t="s">
        <v>919</v>
      </c>
      <c r="F209" s="741"/>
      <c r="G209" s="739"/>
      <c r="H209" s="739"/>
      <c r="I209" s="739"/>
      <c r="J209" s="766"/>
      <c r="K209" s="742"/>
      <c r="L209" s="766"/>
      <c r="M209" s="743">
        <f>SUM(M210:M259)</f>
        <v>75190.806999999986</v>
      </c>
      <c r="N209" s="852">
        <f>SUM(N210:N259)</f>
        <v>1.7617558287196574E-2</v>
      </c>
      <c r="O209" s="1015"/>
      <c r="P209" s="1034">
        <f t="shared" si="30"/>
        <v>25</v>
      </c>
      <c r="Q209" s="706"/>
      <c r="R209" s="798" t="str">
        <f>IFERROR(IF(OR(B209="TÍTULO GRAU 1",B209="TÍTULO GRAU 2",B209="TÍTULO GRAU 3",B209="TÍTULO GRAU 4"),B209,IF(D209=0,"",IF(OR(D209="SINAPI",D209="SINAPI INSUMO",D209="ORSE INSUMO",D209="SEINFRA CE",D209="TCU",D209="SABESP",D209="EMBASA-BA INSUMO",D209="COMPOSIÇÃO ELAB."),B209,IF(MID(B209,1,5)="COMP.",VLOOKUP(B209,COMPOSIÇÕES!$K$1:$L$741741,2,FALSE),IF(MID(B209,1,13)="MÉDIA/MERCADO",VLOOKUP(B209,COMPOSIÇÕES!$K$1:$L$741741,2,FALSE)))))),0)</f>
        <v>Título grau 2</v>
      </c>
      <c r="S209" s="1035" t="e">
        <f>VLOOKUP(B209,'CURVA ABC'!$B$6:$M$7525,9,FALSE)</f>
        <v>#N/A</v>
      </c>
      <c r="T209" s="700" t="e">
        <f>S209=L209</f>
        <v>#N/A</v>
      </c>
      <c r="U209" s="452" t="b">
        <f t="shared" si="45"/>
        <v>1</v>
      </c>
      <c r="V209" s="452" t="s">
        <v>876</v>
      </c>
      <c r="W209" s="744" t="s">
        <v>919</v>
      </c>
      <c r="AB209" s="745"/>
    </row>
    <row r="210" spans="1:28" s="452" customFormat="1" ht="35.25" customHeight="1">
      <c r="A210" s="1038" t="s">
        <v>2276</v>
      </c>
      <c r="B210" s="456" t="s">
        <v>1767</v>
      </c>
      <c r="C210" s="24">
        <v>0</v>
      </c>
      <c r="D210" s="1039" t="s">
        <v>837</v>
      </c>
      <c r="E210" s="1028" t="s">
        <v>1769</v>
      </c>
      <c r="F210" s="15" t="e">
        <v>#N/A</v>
      </c>
      <c r="G210" s="1029" t="s">
        <v>126</v>
      </c>
      <c r="H210" s="15">
        <v>0</v>
      </c>
      <c r="I210" s="1046">
        <v>9</v>
      </c>
      <c r="J210" s="1030">
        <v>3.75</v>
      </c>
      <c r="K210" s="15">
        <v>1.0601</v>
      </c>
      <c r="L210" s="1030">
        <v>4.8101000000000003</v>
      </c>
      <c r="M210" s="1031">
        <f t="shared" ref="M210:M259" si="46">ROUND(I210*L210,4)</f>
        <v>43.290900000000001</v>
      </c>
      <c r="N210" s="1032">
        <f t="shared" ref="N210:N241" si="47">IFERROR(M210/$M$655,"")</f>
        <v>1.0143260652265621E-5</v>
      </c>
      <c r="O210" s="1033"/>
      <c r="P210" s="1034">
        <f t="shared" si="30"/>
        <v>1</v>
      </c>
      <c r="Q210" s="451"/>
      <c r="R210" s="798" t="str">
        <f>IFERROR(IF(OR(B210="TÍTULO GRAU 1",B210="TÍTULO GRAU 2",B210="TÍTULO GRAU 3",B210="TÍTULO GRAU 4"),B210,IF(D210=0,"",IF(OR(D210="SINAPI",D210="SINAPI INSUMO",D210="ORSE INSUMO",D210="SEINFRA CE",D210="TCU",D210="SABESP",D210="EMBASA-BA INSUMO",D210="COMPOSIÇÃO ELAB."),B210,IF(MID(B210,1,5)="COMP.",VLOOKUP(B210,COMPOSIÇÕES!$K$1:$L$741741,2,FALSE),IF(MID(B210,1,13)="MÉDIA/MERCADO",VLOOKUP(B210,COMPOSIÇÕES!$K$1:$L$741741,2,FALSE)))))),0)</f>
        <v>COMP. 229</v>
      </c>
      <c r="S210" s="1035">
        <f>VLOOKUP(B210,'CURVA ABC'!$B$6:$M$7525,9,FALSE)</f>
        <v>4.8101000000000003</v>
      </c>
      <c r="T210" s="700" t="b">
        <f t="shared" ref="T210:T231" si="48">S210=L210</f>
        <v>1</v>
      </c>
      <c r="U210" s="452" t="b">
        <f t="shared" si="45"/>
        <v>1</v>
      </c>
      <c r="V210" s="452" t="s">
        <v>1767</v>
      </c>
      <c r="W210" s="452" t="s">
        <v>1769</v>
      </c>
      <c r="X210" s="452" t="b">
        <f t="shared" ref="X210:X231" si="49">W210=E210</f>
        <v>1</v>
      </c>
      <c r="AB210" s="453"/>
    </row>
    <row r="211" spans="1:28" s="452" customFormat="1" ht="41.25" customHeight="1">
      <c r="A211" s="1038" t="s">
        <v>2277</v>
      </c>
      <c r="B211" s="456">
        <v>89485</v>
      </c>
      <c r="C211" s="24" t="s">
        <v>183</v>
      </c>
      <c r="D211" s="1039" t="s">
        <v>131</v>
      </c>
      <c r="E211" s="1028" t="s">
        <v>1184</v>
      </c>
      <c r="F211" s="15" t="e">
        <v>#N/A</v>
      </c>
      <c r="G211" s="1029" t="s">
        <v>54</v>
      </c>
      <c r="H211" s="15">
        <v>0</v>
      </c>
      <c r="I211" s="1046">
        <v>1</v>
      </c>
      <c r="J211" s="1030">
        <v>3.5</v>
      </c>
      <c r="K211" s="15">
        <v>0.98950000000000005</v>
      </c>
      <c r="L211" s="1030">
        <v>4.4894999999999996</v>
      </c>
      <c r="M211" s="1031">
        <f t="shared" si="46"/>
        <v>4.4894999999999996</v>
      </c>
      <c r="N211" s="1032">
        <f t="shared" si="47"/>
        <v>1.0519108796154965E-6</v>
      </c>
      <c r="O211" s="1033"/>
      <c r="P211" s="1034">
        <f t="shared" si="30"/>
        <v>1</v>
      </c>
      <c r="Q211" s="451"/>
      <c r="R211" s="798">
        <f>IFERROR(IF(OR(B211="TÍTULO GRAU 1",B211="TÍTULO GRAU 2",B211="TÍTULO GRAU 3",B211="TÍTULO GRAU 4"),B211,IF(D211=0,"",IF(OR(D211="SINAPI",D211="SINAPI INSUMO",D211="ORSE INSUMO",D211="SEINFRA CE",D211="TCU",D211="SABESP",D211="EMBASA-BA INSUMO",D211="COMPOSIÇÃO ELAB."),B211,IF(MID(B211,1,5)="COMP.",VLOOKUP(B211,COMPOSIÇÕES!$K$1:$L$741741,2,FALSE),IF(MID(B211,1,13)="MÉDIA/MERCADO",VLOOKUP(B211,COMPOSIÇÕES!$K$1:$L$741741,2,FALSE)))))),0)</f>
        <v>89485</v>
      </c>
      <c r="S211" s="1035">
        <f>VLOOKUP(B211,'CURVA ABC'!$B$6:$M$7525,9,FALSE)</f>
        <v>4.4894999999999996</v>
      </c>
      <c r="T211" s="700" t="b">
        <f>S211=L211</f>
        <v>1</v>
      </c>
      <c r="U211" s="452" t="b">
        <f t="shared" si="45"/>
        <v>1</v>
      </c>
      <c r="V211" s="452">
        <v>89485</v>
      </c>
      <c r="W211" s="452" t="s">
        <v>1184</v>
      </c>
      <c r="X211" s="452" t="b">
        <f>W211=E211</f>
        <v>1</v>
      </c>
      <c r="AB211" s="453"/>
    </row>
    <row r="212" spans="1:28" s="452" customFormat="1" ht="41.25" customHeight="1">
      <c r="A212" s="1038" t="s">
        <v>2278</v>
      </c>
      <c r="B212" s="456">
        <v>89368</v>
      </c>
      <c r="C212" s="24" t="s">
        <v>183</v>
      </c>
      <c r="D212" s="1039" t="s">
        <v>131</v>
      </c>
      <c r="E212" s="1028" t="s">
        <v>1181</v>
      </c>
      <c r="F212" s="15" t="e">
        <v>#N/A</v>
      </c>
      <c r="G212" s="1029" t="s">
        <v>54</v>
      </c>
      <c r="H212" s="15">
        <v>0</v>
      </c>
      <c r="I212" s="1046">
        <v>2</v>
      </c>
      <c r="J212" s="1030">
        <v>9.6199999999999992</v>
      </c>
      <c r="K212" s="15">
        <v>2.7195999999999998</v>
      </c>
      <c r="L212" s="1030">
        <v>12.339600000000001</v>
      </c>
      <c r="M212" s="1031">
        <f t="shared" si="46"/>
        <v>24.679200000000002</v>
      </c>
      <c r="N212" s="1032">
        <f t="shared" si="47"/>
        <v>5.7824521617567135E-6</v>
      </c>
      <c r="O212" s="1033"/>
      <c r="P212" s="1034">
        <f t="shared" ref="P212:P275" si="50">IF(B212&gt;0,COUNTIF($B$1:$B$122068,B212),"")</f>
        <v>1</v>
      </c>
      <c r="Q212" s="451"/>
      <c r="R212" s="798">
        <f>IFERROR(IF(OR(B212="TÍTULO GRAU 1",B212="TÍTULO GRAU 2",B212="TÍTULO GRAU 3",B212="TÍTULO GRAU 4"),B212,IF(D212=0,"",IF(OR(D212="SINAPI",D212="SINAPI INSUMO",D212="ORSE INSUMO",D212="SEINFRA CE",D212="TCU",D212="SABESP",D212="EMBASA-BA INSUMO",D212="COMPOSIÇÃO ELAB."),B212,IF(MID(B212,1,5)="COMP.",VLOOKUP(B212,COMPOSIÇÕES!$K$1:$L$741741,2,FALSE),IF(MID(B212,1,13)="MÉDIA/MERCADO",VLOOKUP(B212,COMPOSIÇÕES!$K$1:$L$741741,2,FALSE)))))),0)</f>
        <v>89368</v>
      </c>
      <c r="S212" s="1035">
        <f>VLOOKUP(B212,'CURVA ABC'!$B$6:$M$7525,9,FALSE)</f>
        <v>12.339600000000001</v>
      </c>
      <c r="T212" s="700" t="b">
        <f>S212=L212</f>
        <v>1</v>
      </c>
      <c r="U212" s="452" t="b">
        <f t="shared" si="45"/>
        <v>1</v>
      </c>
      <c r="V212" s="452">
        <v>89368</v>
      </c>
      <c r="W212" s="452" t="s">
        <v>1181</v>
      </c>
      <c r="X212" s="452" t="b">
        <f>W212=E212</f>
        <v>1</v>
      </c>
      <c r="AB212" s="453"/>
    </row>
    <row r="213" spans="1:28" s="452" customFormat="1" ht="41.25" customHeight="1">
      <c r="A213" s="1038" t="s">
        <v>2279</v>
      </c>
      <c r="B213" s="456">
        <v>89502</v>
      </c>
      <c r="C213" s="24" t="s">
        <v>183</v>
      </c>
      <c r="D213" s="1039" t="s">
        <v>131</v>
      </c>
      <c r="E213" s="1028" t="s">
        <v>1189</v>
      </c>
      <c r="F213" s="15" t="e">
        <v>#N/A</v>
      </c>
      <c r="G213" s="1029" t="s">
        <v>54</v>
      </c>
      <c r="H213" s="15">
        <v>0</v>
      </c>
      <c r="I213" s="1046">
        <v>1</v>
      </c>
      <c r="J213" s="1030">
        <v>9.89</v>
      </c>
      <c r="K213" s="15">
        <v>2.7959000000000001</v>
      </c>
      <c r="L213" s="1030">
        <v>12.6859</v>
      </c>
      <c r="M213" s="1031">
        <f t="shared" si="46"/>
        <v>12.6859</v>
      </c>
      <c r="N213" s="1032">
        <f t="shared" si="47"/>
        <v>2.9723657930090722E-6</v>
      </c>
      <c r="O213" s="1033"/>
      <c r="P213" s="1034">
        <f t="shared" si="50"/>
        <v>1</v>
      </c>
      <c r="Q213" s="451"/>
      <c r="R213" s="798">
        <f>IFERROR(IF(OR(B213="TÍTULO GRAU 1",B213="TÍTULO GRAU 2",B213="TÍTULO GRAU 3",B213="TÍTULO GRAU 4"),B213,IF(D213=0,"",IF(OR(D213="SINAPI",D213="SINAPI INSUMO",D213="ORSE INSUMO",D213="SEINFRA CE",D213="TCU",D213="SABESP",D213="EMBASA-BA INSUMO",D213="COMPOSIÇÃO ELAB."),B213,IF(MID(B213,1,5)="COMP.",VLOOKUP(B213,COMPOSIÇÕES!$K$1:$L$741741,2,FALSE),IF(MID(B213,1,13)="MÉDIA/MERCADO",VLOOKUP(B213,COMPOSIÇÕES!$K$1:$L$741741,2,FALSE)))))),0)</f>
        <v>89502</v>
      </c>
      <c r="S213" s="1035">
        <f>VLOOKUP(B213,'CURVA ABC'!$B$6:$M$7525,9,FALSE)</f>
        <v>12.6859</v>
      </c>
      <c r="T213" s="700" t="b">
        <f t="shared" si="48"/>
        <v>1</v>
      </c>
      <c r="U213" s="452" t="b">
        <f t="shared" si="45"/>
        <v>1</v>
      </c>
      <c r="V213" s="452">
        <v>89502</v>
      </c>
      <c r="W213" s="452" t="s">
        <v>1189</v>
      </c>
      <c r="X213" s="452" t="b">
        <f t="shared" si="49"/>
        <v>1</v>
      </c>
      <c r="AB213" s="453"/>
    </row>
    <row r="214" spans="1:28" s="452" customFormat="1" ht="41.25" customHeight="1">
      <c r="A214" s="1038" t="s">
        <v>2280</v>
      </c>
      <c r="B214" s="456">
        <v>89481</v>
      </c>
      <c r="C214" s="24" t="s">
        <v>183</v>
      </c>
      <c r="D214" s="1039" t="s">
        <v>131</v>
      </c>
      <c r="E214" s="1028" t="s">
        <v>1183</v>
      </c>
      <c r="F214" s="15" t="e">
        <v>#N/A</v>
      </c>
      <c r="G214" s="1029" t="s">
        <v>54</v>
      </c>
      <c r="H214" s="15">
        <v>0</v>
      </c>
      <c r="I214" s="1046">
        <v>250</v>
      </c>
      <c r="J214" s="1030">
        <v>2.99</v>
      </c>
      <c r="K214" s="15">
        <v>0.84530000000000005</v>
      </c>
      <c r="L214" s="1030">
        <v>3.8353000000000002</v>
      </c>
      <c r="M214" s="1031">
        <f t="shared" si="46"/>
        <v>958.82500000000005</v>
      </c>
      <c r="N214" s="1032">
        <f t="shared" si="47"/>
        <v>2.246571888066218E-4</v>
      </c>
      <c r="O214" s="1033"/>
      <c r="P214" s="1034">
        <f t="shared" si="50"/>
        <v>1</v>
      </c>
      <c r="Q214" s="451"/>
      <c r="R214" s="798">
        <f>IFERROR(IF(OR(B214="TÍTULO GRAU 1",B214="TÍTULO GRAU 2",B214="TÍTULO GRAU 3",B214="TÍTULO GRAU 4"),B214,IF(D214=0,"",IF(OR(D214="SINAPI",D214="SINAPI INSUMO",D214="ORSE INSUMO",D214="SEINFRA CE",D214="TCU",D214="SABESP",D214="EMBASA-BA INSUMO",D214="COMPOSIÇÃO ELAB."),B214,IF(MID(B214,1,5)="COMP.",VLOOKUP(B214,COMPOSIÇÕES!$K$1:$L$741741,2,FALSE),IF(MID(B214,1,13)="MÉDIA/MERCADO",VLOOKUP(B214,COMPOSIÇÕES!$K$1:$L$741741,2,FALSE)))))),0)</f>
        <v>89481</v>
      </c>
      <c r="S214" s="1035">
        <f>VLOOKUP(B214,'CURVA ABC'!$B$6:$M$7525,9,FALSE)</f>
        <v>3.8353000000000002</v>
      </c>
      <c r="T214" s="700" t="b">
        <f t="shared" si="48"/>
        <v>1</v>
      </c>
      <c r="U214" s="452" t="b">
        <f t="shared" si="45"/>
        <v>1</v>
      </c>
      <c r="V214" s="452">
        <v>89481</v>
      </c>
      <c r="W214" s="452" t="s">
        <v>1183</v>
      </c>
      <c r="X214" s="452" t="b">
        <f t="shared" si="49"/>
        <v>1</v>
      </c>
      <c r="AB214" s="453"/>
    </row>
    <row r="215" spans="1:28" s="452" customFormat="1" ht="41.25" customHeight="1">
      <c r="A215" s="1038" t="s">
        <v>2281</v>
      </c>
      <c r="B215" s="456">
        <v>89492</v>
      </c>
      <c r="C215" s="24" t="s">
        <v>183</v>
      </c>
      <c r="D215" s="1039" t="s">
        <v>131</v>
      </c>
      <c r="E215" s="1028" t="s">
        <v>1185</v>
      </c>
      <c r="F215" s="15" t="e">
        <v>#N/A</v>
      </c>
      <c r="G215" s="1029" t="s">
        <v>54</v>
      </c>
      <c r="H215" s="15">
        <v>0</v>
      </c>
      <c r="I215" s="1046">
        <v>17</v>
      </c>
      <c r="J215" s="1030">
        <v>4.57</v>
      </c>
      <c r="K215" s="15">
        <v>1.2919</v>
      </c>
      <c r="L215" s="1030">
        <v>5.8619000000000003</v>
      </c>
      <c r="M215" s="1031">
        <f t="shared" si="46"/>
        <v>99.652299999999997</v>
      </c>
      <c r="N215" s="1032">
        <f t="shared" si="47"/>
        <v>2.3349000679075031E-5</v>
      </c>
      <c r="O215" s="1033"/>
      <c r="P215" s="1034">
        <f t="shared" si="50"/>
        <v>1</v>
      </c>
      <c r="Q215" s="451"/>
      <c r="R215" s="798">
        <f>IFERROR(IF(OR(B215="TÍTULO GRAU 1",B215="TÍTULO GRAU 2",B215="TÍTULO GRAU 3",B215="TÍTULO GRAU 4"),B215,IF(D215=0,"",IF(OR(D215="SINAPI",D215="SINAPI INSUMO",D215="ORSE INSUMO",D215="SEINFRA CE",D215="TCU",D215="SABESP",D215="EMBASA-BA INSUMO",D215="COMPOSIÇÃO ELAB."),B215,IF(MID(B215,1,5)="COMP.",VLOOKUP(B215,COMPOSIÇÕES!$K$1:$L$741741,2,FALSE),IF(MID(B215,1,13)="MÉDIA/MERCADO",VLOOKUP(B215,COMPOSIÇÕES!$K$1:$L$741741,2,FALSE)))))),0)</f>
        <v>89492</v>
      </c>
      <c r="S215" s="1035">
        <f>VLOOKUP(B215,'CURVA ABC'!$B$6:$M$7525,9,FALSE)</f>
        <v>5.8619000000000003</v>
      </c>
      <c r="T215" s="700" t="b">
        <f t="shared" si="48"/>
        <v>1</v>
      </c>
      <c r="U215" s="452" t="b">
        <f t="shared" si="45"/>
        <v>1</v>
      </c>
      <c r="V215" s="452">
        <v>89492</v>
      </c>
      <c r="W215" s="452" t="s">
        <v>1185</v>
      </c>
      <c r="X215" s="452" t="b">
        <f t="shared" si="49"/>
        <v>1</v>
      </c>
      <c r="AB215" s="453"/>
    </row>
    <row r="216" spans="1:28" s="452" customFormat="1" ht="42.75" customHeight="1">
      <c r="A216" s="1038" t="s">
        <v>2282</v>
      </c>
      <c r="B216" s="456">
        <v>89497</v>
      </c>
      <c r="C216" s="24" t="s">
        <v>183</v>
      </c>
      <c r="D216" s="1039" t="s">
        <v>131</v>
      </c>
      <c r="E216" s="1028" t="s">
        <v>1186</v>
      </c>
      <c r="F216" s="15" t="e">
        <v>#N/A</v>
      </c>
      <c r="G216" s="1029" t="s">
        <v>54</v>
      </c>
      <c r="H216" s="15">
        <v>0</v>
      </c>
      <c r="I216" s="1046">
        <v>7</v>
      </c>
      <c r="J216" s="1030">
        <v>7.31</v>
      </c>
      <c r="K216" s="15">
        <v>2.0665</v>
      </c>
      <c r="L216" s="1030">
        <v>9.3765000000000001</v>
      </c>
      <c r="M216" s="1031">
        <f t="shared" si="46"/>
        <v>65.635499999999993</v>
      </c>
      <c r="N216" s="1032">
        <f t="shared" si="47"/>
        <v>1.5378705098341222E-5</v>
      </c>
      <c r="O216" s="1033"/>
      <c r="P216" s="1034">
        <f t="shared" si="50"/>
        <v>3</v>
      </c>
      <c r="Q216" s="451"/>
      <c r="R216" s="798">
        <f>IFERROR(IF(OR(B216="TÍTULO GRAU 1",B216="TÍTULO GRAU 2",B216="TÍTULO GRAU 3",B216="TÍTULO GRAU 4"),B216,IF(D216=0,"",IF(OR(D216="SINAPI",D216="SINAPI INSUMO",D216="ORSE INSUMO",D216="SEINFRA CE",D216="TCU",D216="SABESP",D216="EMBASA-BA INSUMO",D216="COMPOSIÇÃO ELAB."),B216,IF(MID(B216,1,5)="COMP.",VLOOKUP(B216,COMPOSIÇÕES!$K$1:$L$741741,2,FALSE),IF(MID(B216,1,13)="MÉDIA/MERCADO",VLOOKUP(B216,COMPOSIÇÕES!$K$1:$L$741741,2,FALSE)))))),0)</f>
        <v>89497</v>
      </c>
      <c r="S216" s="1035">
        <f>VLOOKUP(B216,'CURVA ABC'!$B$6:$M$7525,9,FALSE)</f>
        <v>9.3765000000000001</v>
      </c>
      <c r="T216" s="700" t="b">
        <f t="shared" si="48"/>
        <v>1</v>
      </c>
      <c r="U216" s="452" t="b">
        <f t="shared" si="45"/>
        <v>1</v>
      </c>
      <c r="V216" s="452">
        <v>89497</v>
      </c>
      <c r="W216" s="452" t="s">
        <v>1186</v>
      </c>
      <c r="X216" s="452" t="b">
        <f t="shared" si="49"/>
        <v>1</v>
      </c>
      <c r="AB216" s="453"/>
    </row>
    <row r="217" spans="1:28" s="452" customFormat="1" ht="42.75" customHeight="1">
      <c r="A217" s="1038" t="s">
        <v>2283</v>
      </c>
      <c r="B217" s="197">
        <v>89501</v>
      </c>
      <c r="C217" s="24" t="s">
        <v>183</v>
      </c>
      <c r="D217" s="1039" t="s">
        <v>131</v>
      </c>
      <c r="E217" s="1028" t="s">
        <v>1188</v>
      </c>
      <c r="F217" s="15" t="e">
        <v>#N/A</v>
      </c>
      <c r="G217" s="1029" t="s">
        <v>54</v>
      </c>
      <c r="H217" s="15">
        <v>0</v>
      </c>
      <c r="I217" s="1046">
        <v>8</v>
      </c>
      <c r="J217" s="1030">
        <v>8.7100000000000009</v>
      </c>
      <c r="K217" s="15">
        <v>2.4622999999999999</v>
      </c>
      <c r="L217" s="1030">
        <v>11.1723</v>
      </c>
      <c r="M217" s="1031">
        <f t="shared" si="46"/>
        <v>89.378399999999999</v>
      </c>
      <c r="N217" s="1032">
        <f t="shared" si="47"/>
        <v>2.0941777784302419E-5</v>
      </c>
      <c r="O217" s="1033"/>
      <c r="P217" s="1034">
        <f t="shared" si="50"/>
        <v>1</v>
      </c>
      <c r="Q217" s="451"/>
      <c r="R217" s="798">
        <f>IFERROR(IF(OR(B217="TÍTULO GRAU 1",B217="TÍTULO GRAU 2",B217="TÍTULO GRAU 3",B217="TÍTULO GRAU 4"),B217,IF(D217=0,"",IF(OR(D217="SINAPI",D217="SINAPI INSUMO",D217="ORSE INSUMO",D217="SEINFRA CE",D217="TCU",D217="SABESP",D217="EMBASA-BA INSUMO",D217="COMPOSIÇÃO ELAB."),B217,IF(MID(B217,1,5)="COMP.",VLOOKUP(B217,COMPOSIÇÕES!$K$1:$L$741741,2,FALSE),IF(MID(B217,1,13)="MÉDIA/MERCADO",VLOOKUP(B217,COMPOSIÇÕES!$K$1:$L$741741,2,FALSE)))))),0)</f>
        <v>89501</v>
      </c>
      <c r="S217" s="1035">
        <f>VLOOKUP(B217,'CURVA ABC'!$B$6:$M$7525,9,FALSE)</f>
        <v>11.1723</v>
      </c>
      <c r="T217" s="700" t="b">
        <f t="shared" si="48"/>
        <v>1</v>
      </c>
      <c r="U217" s="452" t="b">
        <f t="shared" si="45"/>
        <v>1</v>
      </c>
      <c r="V217" s="452">
        <v>89501</v>
      </c>
      <c r="W217" s="452" t="s">
        <v>1188</v>
      </c>
      <c r="X217" s="452" t="b">
        <f t="shared" si="49"/>
        <v>1</v>
      </c>
      <c r="AB217" s="453"/>
    </row>
    <row r="218" spans="1:28" s="452" customFormat="1" ht="36.75" customHeight="1">
      <c r="A218" s="1038" t="s">
        <v>2284</v>
      </c>
      <c r="B218" s="456" t="s">
        <v>166</v>
      </c>
      <c r="C218" s="24">
        <v>0</v>
      </c>
      <c r="D218" s="1039" t="s">
        <v>837</v>
      </c>
      <c r="E218" s="1028" t="s">
        <v>1771</v>
      </c>
      <c r="F218" s="15" t="e">
        <v>#N/A</v>
      </c>
      <c r="G218" s="1029" t="s">
        <v>126</v>
      </c>
      <c r="H218" s="15">
        <v>0</v>
      </c>
      <c r="I218" s="1046">
        <v>1</v>
      </c>
      <c r="J218" s="1030">
        <v>13.93</v>
      </c>
      <c r="K218" s="15">
        <v>3.9380000000000002</v>
      </c>
      <c r="L218" s="1030">
        <v>17.867999999999999</v>
      </c>
      <c r="M218" s="1031">
        <f t="shared" si="46"/>
        <v>17.867999999999999</v>
      </c>
      <c r="N218" s="1032">
        <f t="shared" si="47"/>
        <v>4.1865560968859988E-6</v>
      </c>
      <c r="O218" s="1033"/>
      <c r="P218" s="1034">
        <f t="shared" si="50"/>
        <v>1</v>
      </c>
      <c r="Q218" s="451"/>
      <c r="R218" s="798" t="str">
        <f>IFERROR(IF(OR(B218="TÍTULO GRAU 1",B218="TÍTULO GRAU 2",B218="TÍTULO GRAU 3",B218="TÍTULO GRAU 4"),B218,IF(D218=0,"",IF(OR(D218="SINAPI",D218="SINAPI INSUMO",D218="ORSE INSUMO",D218="SEINFRA CE",D218="TCU",D218="SABESP",D218="EMBASA-BA INSUMO",D218="COMPOSIÇÃO ELAB."),B218,IF(MID(B218,1,5)="COMP.",VLOOKUP(B218,COMPOSIÇÕES!$K$1:$L$741741,2,FALSE),IF(MID(B218,1,13)="MÉDIA/MERCADO",VLOOKUP(B218,COMPOSIÇÕES!$K$1:$L$741741,2,FALSE)))))),0)</f>
        <v>COMP. 50</v>
      </c>
      <c r="S218" s="1035">
        <f>VLOOKUP(B218,'CURVA ABC'!$B$6:$M$7525,9,FALSE)</f>
        <v>17.867999999999999</v>
      </c>
      <c r="T218" s="700" t="b">
        <f>S218=L218</f>
        <v>1</v>
      </c>
      <c r="U218" s="452" t="b">
        <f t="shared" si="45"/>
        <v>1</v>
      </c>
      <c r="V218" s="452" t="s">
        <v>166</v>
      </c>
      <c r="W218" s="452" t="s">
        <v>1771</v>
      </c>
      <c r="X218" s="452" t="b">
        <f>W218=E218</f>
        <v>1</v>
      </c>
      <c r="AB218" s="453"/>
    </row>
    <row r="219" spans="1:28" s="452" customFormat="1" ht="31.5" customHeight="1">
      <c r="A219" s="1038" t="s">
        <v>2285</v>
      </c>
      <c r="B219" s="197">
        <v>95675</v>
      </c>
      <c r="C219" s="24" t="s">
        <v>183</v>
      </c>
      <c r="D219" s="1039" t="s">
        <v>131</v>
      </c>
      <c r="E219" s="1028" t="s">
        <v>1044</v>
      </c>
      <c r="F219" s="15" t="e">
        <v>#N/A</v>
      </c>
      <c r="G219" s="1029" t="s">
        <v>54</v>
      </c>
      <c r="H219" s="15">
        <v>0</v>
      </c>
      <c r="I219" s="1046">
        <v>1</v>
      </c>
      <c r="J219" s="1030">
        <v>131.62</v>
      </c>
      <c r="K219" s="15">
        <v>37.209000000000003</v>
      </c>
      <c r="L219" s="1030">
        <v>168.82900000000001</v>
      </c>
      <c r="M219" s="1031">
        <f t="shared" si="46"/>
        <v>168.82900000000001</v>
      </c>
      <c r="N219" s="1032">
        <f t="shared" si="47"/>
        <v>3.9557425525026105E-5</v>
      </c>
      <c r="O219" s="1033"/>
      <c r="P219" s="1034">
        <f t="shared" si="50"/>
        <v>1</v>
      </c>
      <c r="Q219" s="451"/>
      <c r="R219" s="798">
        <f>IFERROR(IF(OR(B219="TÍTULO GRAU 1",B219="TÍTULO GRAU 2",B219="TÍTULO GRAU 3",B219="TÍTULO GRAU 4"),B219,IF(D219=0,"",IF(OR(D219="SINAPI",D219="SINAPI INSUMO",D219="ORSE INSUMO",D219="SEINFRA CE",D219="TCU",D219="SABESP",D219="EMBASA-BA INSUMO",D219="COMPOSIÇÃO ELAB."),B219,IF(MID(B219,1,5)="COMP.",VLOOKUP(B219,COMPOSIÇÕES!$K$1:$L$741741,2,FALSE),IF(MID(B219,1,13)="MÉDIA/MERCADO",VLOOKUP(B219,COMPOSIÇÕES!$K$1:$L$741741,2,FALSE)))))),0)</f>
        <v>95675</v>
      </c>
      <c r="S219" s="1035">
        <f>VLOOKUP(B219,'CURVA ABC'!$B$6:$M$7525,9,FALSE)</f>
        <v>168.82900000000001</v>
      </c>
      <c r="T219" s="700" t="b">
        <f t="shared" si="48"/>
        <v>1</v>
      </c>
      <c r="U219" s="452" t="b">
        <f t="shared" si="45"/>
        <v>1</v>
      </c>
      <c r="V219" s="452">
        <v>95675</v>
      </c>
      <c r="W219" s="452" t="s">
        <v>1044</v>
      </c>
      <c r="X219" s="452" t="b">
        <f t="shared" si="49"/>
        <v>1</v>
      </c>
      <c r="AB219" s="453"/>
    </row>
    <row r="220" spans="1:28" s="452" customFormat="1" ht="49.5" customHeight="1">
      <c r="A220" s="1038" t="s">
        <v>2286</v>
      </c>
      <c r="B220" s="456">
        <v>94792</v>
      </c>
      <c r="C220" s="24" t="s">
        <v>183</v>
      </c>
      <c r="D220" s="1039" t="s">
        <v>131</v>
      </c>
      <c r="E220" s="1028" t="s">
        <v>1231</v>
      </c>
      <c r="F220" s="15" t="e">
        <v>#N/A</v>
      </c>
      <c r="G220" s="1029" t="s">
        <v>54</v>
      </c>
      <c r="H220" s="15">
        <v>0</v>
      </c>
      <c r="I220" s="1046">
        <v>49</v>
      </c>
      <c r="J220" s="1030">
        <v>103.18</v>
      </c>
      <c r="K220" s="15">
        <v>29.169</v>
      </c>
      <c r="L220" s="1030">
        <v>132.34899999999999</v>
      </c>
      <c r="M220" s="1031">
        <f t="shared" si="46"/>
        <v>6485.1009999999997</v>
      </c>
      <c r="N220" s="1032">
        <f t="shared" si="47"/>
        <v>1.519489541665071E-3</v>
      </c>
      <c r="O220" s="1033"/>
      <c r="P220" s="1034">
        <f t="shared" si="50"/>
        <v>1</v>
      </c>
      <c r="Q220" s="451"/>
      <c r="R220" s="798">
        <f>IFERROR(IF(OR(B220="TÍTULO GRAU 1",B220="TÍTULO GRAU 2",B220="TÍTULO GRAU 3",B220="TÍTULO GRAU 4"),B220,IF(D220=0,"",IF(OR(D220="SINAPI",D220="SINAPI INSUMO",D220="ORSE INSUMO",D220="SEINFRA CE",D220="TCU",D220="SABESP",D220="EMBASA-BA INSUMO",D220="COMPOSIÇÃO ELAB."),B220,IF(MID(B220,1,5)="COMP.",VLOOKUP(B220,COMPOSIÇÕES!$K$1:$L$741741,2,FALSE),IF(MID(B220,1,13)="MÉDIA/MERCADO",VLOOKUP(B220,COMPOSIÇÕES!$K$1:$L$741741,2,FALSE)))))),0)</f>
        <v>94792</v>
      </c>
      <c r="S220" s="1035">
        <f>VLOOKUP(B220,'CURVA ABC'!$B$6:$M$7525,9,FALSE)</f>
        <v>132.34899999999999</v>
      </c>
      <c r="T220" s="700" t="b">
        <f t="shared" si="48"/>
        <v>1</v>
      </c>
      <c r="U220" s="452" t="b">
        <f t="shared" si="45"/>
        <v>1</v>
      </c>
      <c r="V220" s="452">
        <v>94792</v>
      </c>
      <c r="W220" s="452" t="s">
        <v>1231</v>
      </c>
      <c r="X220" s="452" t="b">
        <f t="shared" si="49"/>
        <v>1</v>
      </c>
      <c r="AB220" s="453"/>
    </row>
    <row r="221" spans="1:28" s="452" customFormat="1" ht="45.75" customHeight="1">
      <c r="A221" s="1038" t="s">
        <v>2287</v>
      </c>
      <c r="B221" s="456">
        <v>94793</v>
      </c>
      <c r="C221" s="24" t="s">
        <v>183</v>
      </c>
      <c r="D221" s="1039" t="s">
        <v>131</v>
      </c>
      <c r="E221" s="1028" t="s">
        <v>1232</v>
      </c>
      <c r="F221" s="15" t="e">
        <v>#N/A</v>
      </c>
      <c r="G221" s="1029" t="s">
        <v>54</v>
      </c>
      <c r="H221" s="15">
        <v>0</v>
      </c>
      <c r="I221" s="1046">
        <v>9</v>
      </c>
      <c r="J221" s="1030">
        <v>133.86000000000001</v>
      </c>
      <c r="K221" s="15">
        <v>37.842199999999998</v>
      </c>
      <c r="L221" s="1030">
        <v>171.7022</v>
      </c>
      <c r="M221" s="1031">
        <f t="shared" si="46"/>
        <v>1545.3198</v>
      </c>
      <c r="N221" s="1032">
        <f t="shared" si="47"/>
        <v>3.6207566769244756E-4</v>
      </c>
      <c r="O221" s="1033"/>
      <c r="P221" s="1034">
        <f t="shared" si="50"/>
        <v>1</v>
      </c>
      <c r="Q221" s="451"/>
      <c r="R221" s="798">
        <f>IFERROR(IF(OR(B221="TÍTULO GRAU 1",B221="TÍTULO GRAU 2",B221="TÍTULO GRAU 3",B221="TÍTULO GRAU 4"),B221,IF(D221=0,"",IF(OR(D221="SINAPI",D221="SINAPI INSUMO",D221="ORSE INSUMO",D221="SEINFRA CE",D221="TCU",D221="SABESP",D221="EMBASA-BA INSUMO",D221="COMPOSIÇÃO ELAB."),B221,IF(MID(B221,1,5)="COMP.",VLOOKUP(B221,COMPOSIÇÕES!$K$1:$L$741741,2,FALSE),IF(MID(B221,1,13)="MÉDIA/MERCADO",VLOOKUP(B221,COMPOSIÇÕES!$K$1:$L$741741,2,FALSE)))))),0)</f>
        <v>94793</v>
      </c>
      <c r="S221" s="1035">
        <f>VLOOKUP(B221,'CURVA ABC'!$B$6:$M$7525,9,FALSE)</f>
        <v>171.7022</v>
      </c>
      <c r="T221" s="700" t="b">
        <f t="shared" si="48"/>
        <v>1</v>
      </c>
      <c r="U221" s="452" t="b">
        <f t="shared" si="45"/>
        <v>1</v>
      </c>
      <c r="V221" s="452">
        <v>94793</v>
      </c>
      <c r="W221" s="452" t="s">
        <v>1232</v>
      </c>
      <c r="X221" s="452" t="b">
        <f t="shared" si="49"/>
        <v>1</v>
      </c>
      <c r="AB221" s="453"/>
    </row>
    <row r="222" spans="1:28" s="452" customFormat="1" ht="45.75" customHeight="1">
      <c r="A222" s="1038" t="s">
        <v>2288</v>
      </c>
      <c r="B222" s="456">
        <v>94794</v>
      </c>
      <c r="C222" s="24" t="s">
        <v>183</v>
      </c>
      <c r="D222" s="1039" t="s">
        <v>131</v>
      </c>
      <c r="E222" s="1028" t="s">
        <v>1233</v>
      </c>
      <c r="F222" s="15" t="e">
        <v>#N/A</v>
      </c>
      <c r="G222" s="1029" t="s">
        <v>54</v>
      </c>
      <c r="H222" s="15">
        <v>0</v>
      </c>
      <c r="I222" s="1046">
        <v>1</v>
      </c>
      <c r="J222" s="1030">
        <v>138.79</v>
      </c>
      <c r="K222" s="15">
        <v>39.235900000000001</v>
      </c>
      <c r="L222" s="1030">
        <v>178.02590000000001</v>
      </c>
      <c r="M222" s="1031">
        <f t="shared" si="46"/>
        <v>178.02590000000001</v>
      </c>
      <c r="N222" s="1032">
        <f t="shared" si="47"/>
        <v>4.1712302274939403E-5</v>
      </c>
      <c r="O222" s="1033"/>
      <c r="P222" s="1034">
        <f t="shared" si="50"/>
        <v>1</v>
      </c>
      <c r="Q222" s="451"/>
      <c r="R222" s="798">
        <f>IFERROR(IF(OR(B222="TÍTULO GRAU 1",B222="TÍTULO GRAU 2",B222="TÍTULO GRAU 3",B222="TÍTULO GRAU 4"),B222,IF(D222=0,"",IF(OR(D222="SINAPI",D222="SINAPI INSUMO",D222="ORSE INSUMO",D222="SEINFRA CE",D222="TCU",D222="SABESP",D222="EMBASA-BA INSUMO",D222="COMPOSIÇÃO ELAB."),B222,IF(MID(B222,1,5)="COMP.",VLOOKUP(B222,COMPOSIÇÕES!$K$1:$L$741741,2,FALSE),IF(MID(B222,1,13)="MÉDIA/MERCADO",VLOOKUP(B222,COMPOSIÇÕES!$K$1:$L$741741,2,FALSE)))))),0)</f>
        <v>94794</v>
      </c>
      <c r="S222" s="1035">
        <f>VLOOKUP(B222,'CURVA ABC'!$B$6:$M$7525,9,FALSE)</f>
        <v>178.02590000000001</v>
      </c>
      <c r="T222" s="700" t="b">
        <f t="shared" si="48"/>
        <v>1</v>
      </c>
      <c r="U222" s="452" t="b">
        <f t="shared" si="45"/>
        <v>1</v>
      </c>
      <c r="V222" s="452">
        <v>94794</v>
      </c>
      <c r="W222" s="452" t="s">
        <v>1233</v>
      </c>
      <c r="X222" s="452" t="b">
        <f t="shared" si="49"/>
        <v>1</v>
      </c>
      <c r="AB222" s="453"/>
    </row>
    <row r="223" spans="1:28" s="452" customFormat="1" ht="45.75" customHeight="1">
      <c r="A223" s="1038" t="s">
        <v>2289</v>
      </c>
      <c r="B223" s="456">
        <v>94498</v>
      </c>
      <c r="C223" s="24" t="s">
        <v>183</v>
      </c>
      <c r="D223" s="1039" t="s">
        <v>131</v>
      </c>
      <c r="E223" s="1028" t="s">
        <v>1228</v>
      </c>
      <c r="F223" s="15" t="e">
        <v>#N/A</v>
      </c>
      <c r="G223" s="1029" t="s">
        <v>54</v>
      </c>
      <c r="H223" s="15">
        <v>0</v>
      </c>
      <c r="I223" s="1046">
        <v>2</v>
      </c>
      <c r="J223" s="1030">
        <v>125.45</v>
      </c>
      <c r="K223" s="15">
        <v>35.464700000000001</v>
      </c>
      <c r="L223" s="1030">
        <v>160.91470000000001</v>
      </c>
      <c r="M223" s="1031">
        <f t="shared" si="46"/>
        <v>321.82940000000002</v>
      </c>
      <c r="N223" s="1032">
        <f t="shared" si="47"/>
        <v>7.5406135926078081E-5</v>
      </c>
      <c r="O223" s="1033"/>
      <c r="P223" s="1034">
        <f t="shared" si="50"/>
        <v>1</v>
      </c>
      <c r="Q223" s="451"/>
      <c r="R223" s="798">
        <f>IFERROR(IF(OR(B223="TÍTULO GRAU 1",B223="TÍTULO GRAU 2",B223="TÍTULO GRAU 3",B223="TÍTULO GRAU 4"),B223,IF(D223=0,"",IF(OR(D223="SINAPI",D223="SINAPI INSUMO",D223="ORSE INSUMO",D223="SEINFRA CE",D223="TCU",D223="SABESP",D223="EMBASA-BA INSUMO",D223="COMPOSIÇÃO ELAB."),B223,IF(MID(B223,1,5)="COMP.",VLOOKUP(B223,COMPOSIÇÕES!$K$1:$L$741741,2,FALSE),IF(MID(B223,1,13)="MÉDIA/MERCADO",VLOOKUP(B223,COMPOSIÇÕES!$K$1:$L$741741,2,FALSE)))))),0)</f>
        <v>94498</v>
      </c>
      <c r="S223" s="1035">
        <f>VLOOKUP(B223,'CURVA ABC'!$B$6:$M$7525,9,FALSE)</f>
        <v>160.91470000000001</v>
      </c>
      <c r="T223" s="700" t="b">
        <f>S223=L223</f>
        <v>1</v>
      </c>
      <c r="U223" s="452" t="b">
        <f t="shared" si="45"/>
        <v>1</v>
      </c>
      <c r="V223" s="452">
        <v>94498</v>
      </c>
      <c r="W223" s="452" t="s">
        <v>1228</v>
      </c>
      <c r="X223" s="452" t="b">
        <f>W223=E223</f>
        <v>1</v>
      </c>
      <c r="AB223" s="453"/>
    </row>
    <row r="224" spans="1:28" s="452" customFormat="1" ht="35.25" customHeight="1">
      <c r="A224" s="1038" t="s">
        <v>2290</v>
      </c>
      <c r="B224" s="456" t="s">
        <v>1770</v>
      </c>
      <c r="C224" s="24">
        <v>0</v>
      </c>
      <c r="D224" s="1039" t="s">
        <v>837</v>
      </c>
      <c r="E224" s="1028" t="s">
        <v>1773</v>
      </c>
      <c r="F224" s="15" t="e">
        <v>#N/A</v>
      </c>
      <c r="G224" s="1029" t="s">
        <v>126</v>
      </c>
      <c r="H224" s="15">
        <v>0</v>
      </c>
      <c r="I224" s="1046">
        <v>12</v>
      </c>
      <c r="J224" s="1030">
        <v>73.819999999999993</v>
      </c>
      <c r="K224" s="15">
        <v>20.8689</v>
      </c>
      <c r="L224" s="1030">
        <v>94.688900000000004</v>
      </c>
      <c r="M224" s="1031">
        <f t="shared" si="46"/>
        <v>1136.2668000000001</v>
      </c>
      <c r="N224" s="1032">
        <f t="shared" si="47"/>
        <v>2.6623263371553305E-4</v>
      </c>
      <c r="O224" s="1033"/>
      <c r="P224" s="1034">
        <f t="shared" si="50"/>
        <v>1</v>
      </c>
      <c r="Q224" s="451"/>
      <c r="R224" s="798" t="str">
        <f>IFERROR(IF(OR(B224="TÍTULO GRAU 1",B224="TÍTULO GRAU 2",B224="TÍTULO GRAU 3",B224="TÍTULO GRAU 4"),B224,IF(D224=0,"",IF(OR(D224="SINAPI",D224="SINAPI INSUMO",D224="ORSE INSUMO",D224="SEINFRA CE",D224="TCU",D224="SABESP",D224="EMBASA-BA INSUMO",D224="COMPOSIÇÃO ELAB."),B224,IF(MID(B224,1,5)="COMP.",VLOOKUP(B224,COMPOSIÇÕES!$K$1:$L$741741,2,FALSE),IF(MID(B224,1,13)="MÉDIA/MERCADO",VLOOKUP(B224,COMPOSIÇÕES!$K$1:$L$741741,2,FALSE)))))),0)</f>
        <v>COMP. 230</v>
      </c>
      <c r="S224" s="1035">
        <f>VLOOKUP(B224,'CURVA ABC'!$B$6:$M$7525,9,FALSE)</f>
        <v>94.688900000000004</v>
      </c>
      <c r="T224" s="700" t="b">
        <f t="shared" si="48"/>
        <v>1</v>
      </c>
      <c r="U224" s="452" t="b">
        <f t="shared" si="45"/>
        <v>1</v>
      </c>
      <c r="V224" s="452" t="s">
        <v>1770</v>
      </c>
      <c r="W224" s="452" t="s">
        <v>1773</v>
      </c>
      <c r="X224" s="452" t="b">
        <f t="shared" si="49"/>
        <v>1</v>
      </c>
      <c r="AB224" s="453"/>
    </row>
    <row r="225" spans="1:28" s="452" customFormat="1" ht="42.75" customHeight="1">
      <c r="A225" s="1038" t="s">
        <v>2439</v>
      </c>
      <c r="B225" s="1047">
        <v>89617</v>
      </c>
      <c r="C225" s="24" t="s">
        <v>183</v>
      </c>
      <c r="D225" s="1039" t="s">
        <v>131</v>
      </c>
      <c r="E225" s="1028" t="s">
        <v>1190</v>
      </c>
      <c r="F225" s="15" t="e">
        <v>#N/A</v>
      </c>
      <c r="G225" s="1029" t="s">
        <v>54</v>
      </c>
      <c r="H225" s="15">
        <v>0</v>
      </c>
      <c r="I225" s="1046">
        <v>105</v>
      </c>
      <c r="J225" s="1030">
        <v>4.2699999999999996</v>
      </c>
      <c r="K225" s="15">
        <v>1.2071000000000001</v>
      </c>
      <c r="L225" s="1030">
        <v>5.4771000000000001</v>
      </c>
      <c r="M225" s="1031">
        <f t="shared" si="46"/>
        <v>575.09550000000002</v>
      </c>
      <c r="N225" s="1032">
        <f t="shared" si="47"/>
        <v>1.3474756949947964E-4</v>
      </c>
      <c r="O225" s="1033"/>
      <c r="P225" s="1034">
        <f t="shared" si="50"/>
        <v>1</v>
      </c>
      <c r="Q225" s="451"/>
      <c r="R225" s="798">
        <f>IFERROR(IF(OR(B225="TÍTULO GRAU 1",B225="TÍTULO GRAU 2",B225="TÍTULO GRAU 3",B225="TÍTULO GRAU 4"),B225,IF(D225=0,"",IF(OR(D225="SINAPI",D225="SINAPI INSUMO",D225="ORSE INSUMO",D225="SEINFRA CE",D225="TCU",D225="SABESP",D225="EMBASA-BA INSUMO",D225="COMPOSIÇÃO ELAB."),B225,IF(MID(B225,1,5)="COMP.",VLOOKUP(B225,COMPOSIÇÕES!$K$1:$L$741741,2,FALSE),IF(MID(B225,1,13)="MÉDIA/MERCADO",VLOOKUP(B225,COMPOSIÇÕES!$K$1:$L$741741,2,FALSE)))))),0)</f>
        <v>89617</v>
      </c>
      <c r="S225" s="1035">
        <f>VLOOKUP(B225,'CURVA ABC'!$B$6:$M$7525,9,FALSE)</f>
        <v>5.4771000000000001</v>
      </c>
      <c r="T225" s="700" t="b">
        <f t="shared" si="48"/>
        <v>1</v>
      </c>
      <c r="U225" s="452" t="b">
        <f t="shared" si="45"/>
        <v>1</v>
      </c>
      <c r="V225" s="452">
        <v>89617</v>
      </c>
      <c r="W225" s="452" t="s">
        <v>1190</v>
      </c>
      <c r="X225" s="452" t="b">
        <f t="shared" si="49"/>
        <v>1</v>
      </c>
      <c r="AB225" s="453"/>
    </row>
    <row r="226" spans="1:28" s="452" customFormat="1" ht="40.5" customHeight="1">
      <c r="A226" s="1038" t="s">
        <v>2440</v>
      </c>
      <c r="B226" s="1047">
        <v>89620</v>
      </c>
      <c r="C226" s="24" t="s">
        <v>183</v>
      </c>
      <c r="D226" s="1039" t="s">
        <v>131</v>
      </c>
      <c r="E226" s="1028" t="s">
        <v>1191</v>
      </c>
      <c r="F226" s="15" t="e">
        <v>#N/A</v>
      </c>
      <c r="G226" s="1029" t="s">
        <v>54</v>
      </c>
      <c r="H226" s="15">
        <v>0</v>
      </c>
      <c r="I226" s="1046">
        <v>8</v>
      </c>
      <c r="J226" s="1030">
        <v>7.09</v>
      </c>
      <c r="K226" s="15">
        <v>2.0043000000000002</v>
      </c>
      <c r="L226" s="1030">
        <v>9.0943000000000005</v>
      </c>
      <c r="M226" s="1031">
        <f t="shared" si="46"/>
        <v>72.754400000000004</v>
      </c>
      <c r="N226" s="1032">
        <f t="shared" si="47"/>
        <v>1.7046696714533399E-5</v>
      </c>
      <c r="O226" s="1033"/>
      <c r="P226" s="1034">
        <f t="shared" si="50"/>
        <v>1</v>
      </c>
      <c r="Q226" s="451"/>
      <c r="R226" s="798">
        <f>IFERROR(IF(OR(B226="TÍTULO GRAU 1",B226="TÍTULO GRAU 2",B226="TÍTULO GRAU 3",B226="TÍTULO GRAU 4"),B226,IF(D226=0,"",IF(OR(D226="SINAPI",D226="SINAPI INSUMO",D226="ORSE INSUMO",D226="SEINFRA CE",D226="TCU",D226="SABESP",D226="EMBASA-BA INSUMO",D226="COMPOSIÇÃO ELAB."),B226,IF(MID(B226,1,5)="COMP.",VLOOKUP(B226,COMPOSIÇÕES!$K$1:$L$741741,2,FALSE),IF(MID(B226,1,13)="MÉDIA/MERCADO",VLOOKUP(B226,COMPOSIÇÕES!$K$1:$L$741741,2,FALSE)))))),0)</f>
        <v>89620</v>
      </c>
      <c r="S226" s="1035">
        <f>VLOOKUP(B226,'CURVA ABC'!$B$6:$M$7525,9,FALSE)</f>
        <v>9.0943000000000005</v>
      </c>
      <c r="T226" s="700" t="b">
        <f t="shared" si="48"/>
        <v>1</v>
      </c>
      <c r="U226" s="452" t="b">
        <f t="shared" si="45"/>
        <v>1</v>
      </c>
      <c r="V226" s="452">
        <v>89620</v>
      </c>
      <c r="W226" s="452" t="s">
        <v>1191</v>
      </c>
      <c r="X226" s="452" t="b">
        <f t="shared" si="49"/>
        <v>1</v>
      </c>
      <c r="AB226" s="453"/>
    </row>
    <row r="227" spans="1:28" s="452" customFormat="1" ht="40.5" customHeight="1">
      <c r="A227" s="1038" t="s">
        <v>2441</v>
      </c>
      <c r="B227" s="1047">
        <v>89622</v>
      </c>
      <c r="C227" s="24" t="s">
        <v>183</v>
      </c>
      <c r="D227" s="1039" t="s">
        <v>131</v>
      </c>
      <c r="E227" s="1028" t="s">
        <v>1192</v>
      </c>
      <c r="F227" s="15" t="e">
        <v>#N/A</v>
      </c>
      <c r="G227" s="1029" t="s">
        <v>54</v>
      </c>
      <c r="H227" s="15">
        <v>0</v>
      </c>
      <c r="I227" s="1046">
        <v>6</v>
      </c>
      <c r="J227" s="1030">
        <v>8.42</v>
      </c>
      <c r="K227" s="15">
        <v>2.3803000000000001</v>
      </c>
      <c r="L227" s="1030">
        <v>10.8003</v>
      </c>
      <c r="M227" s="1031">
        <f t="shared" si="46"/>
        <v>64.8018</v>
      </c>
      <c r="N227" s="1032">
        <f t="shared" si="47"/>
        <v>1.518336528314233E-5</v>
      </c>
      <c r="O227" s="1033"/>
      <c r="P227" s="1034">
        <f t="shared" si="50"/>
        <v>1</v>
      </c>
      <c r="Q227" s="451"/>
      <c r="R227" s="798">
        <f>IFERROR(IF(OR(B227="TÍTULO GRAU 1",B227="TÍTULO GRAU 2",B227="TÍTULO GRAU 3",B227="TÍTULO GRAU 4"),B227,IF(D227=0,"",IF(OR(D227="SINAPI",D227="SINAPI INSUMO",D227="ORSE INSUMO",D227="SEINFRA CE",D227="TCU",D227="SABESP",D227="EMBASA-BA INSUMO",D227="COMPOSIÇÃO ELAB."),B227,IF(MID(B227,1,5)="COMP.",VLOOKUP(B227,COMPOSIÇÕES!$K$1:$L$741741,2,FALSE),IF(MID(B227,1,13)="MÉDIA/MERCADO",VLOOKUP(B227,COMPOSIÇÕES!$K$1:$L$741741,2,FALSE)))))),0)</f>
        <v>89622</v>
      </c>
      <c r="S227" s="1035">
        <f>VLOOKUP(B227,'CURVA ABC'!$B$6:$M$7525,9,FALSE)</f>
        <v>10.8003</v>
      </c>
      <c r="T227" s="700" t="b">
        <f t="shared" si="48"/>
        <v>1</v>
      </c>
      <c r="U227" s="452" t="b">
        <f t="shared" si="45"/>
        <v>1</v>
      </c>
      <c r="V227" s="452">
        <v>89622</v>
      </c>
      <c r="W227" s="452" t="s">
        <v>1192</v>
      </c>
      <c r="X227" s="452" t="b">
        <f t="shared" si="49"/>
        <v>1</v>
      </c>
      <c r="AB227" s="453"/>
    </row>
    <row r="228" spans="1:28" s="452" customFormat="1" ht="40.5" customHeight="1">
      <c r="A228" s="1038" t="s">
        <v>2442</v>
      </c>
      <c r="B228" s="1047">
        <v>89623</v>
      </c>
      <c r="C228" s="24" t="s">
        <v>183</v>
      </c>
      <c r="D228" s="1039" t="s">
        <v>131</v>
      </c>
      <c r="E228" s="1028" t="s">
        <v>1193</v>
      </c>
      <c r="F228" s="15" t="e">
        <v>#N/A</v>
      </c>
      <c r="G228" s="1029" t="s">
        <v>54</v>
      </c>
      <c r="H228" s="15">
        <v>0</v>
      </c>
      <c r="I228" s="1046">
        <v>3</v>
      </c>
      <c r="J228" s="1030">
        <v>11.33</v>
      </c>
      <c r="K228" s="15">
        <v>3.2029999999999998</v>
      </c>
      <c r="L228" s="1030">
        <v>14.532999999999999</v>
      </c>
      <c r="M228" s="1031">
        <f t="shared" si="46"/>
        <v>43.598999999999997</v>
      </c>
      <c r="N228" s="1032">
        <f t="shared" si="47"/>
        <v>1.0215449925460749E-5</v>
      </c>
      <c r="O228" s="1033"/>
      <c r="P228" s="1034">
        <f t="shared" si="50"/>
        <v>1</v>
      </c>
      <c r="Q228" s="451"/>
      <c r="R228" s="798">
        <f>IFERROR(IF(OR(B228="TÍTULO GRAU 1",B228="TÍTULO GRAU 2",B228="TÍTULO GRAU 3",B228="TÍTULO GRAU 4"),B228,IF(D228=0,"",IF(OR(D228="SINAPI",D228="SINAPI INSUMO",D228="ORSE INSUMO",D228="SEINFRA CE",D228="TCU",D228="SABESP",D228="EMBASA-BA INSUMO",D228="COMPOSIÇÃO ELAB."),B228,IF(MID(B228,1,5)="COMP.",VLOOKUP(B228,COMPOSIÇÕES!$K$1:$L$741741,2,FALSE),IF(MID(B228,1,13)="MÉDIA/MERCADO",VLOOKUP(B228,COMPOSIÇÕES!$K$1:$L$741741,2,FALSE)))))),0)</f>
        <v>89623</v>
      </c>
      <c r="S228" s="1035">
        <f>VLOOKUP(B228,'CURVA ABC'!$B$6:$M$7525,9,FALSE)</f>
        <v>14.532999999999999</v>
      </c>
      <c r="T228" s="700" t="b">
        <f t="shared" si="48"/>
        <v>1</v>
      </c>
      <c r="U228" s="452" t="b">
        <f t="shared" si="45"/>
        <v>1</v>
      </c>
      <c r="V228" s="452">
        <v>89623</v>
      </c>
      <c r="W228" s="452" t="s">
        <v>1193</v>
      </c>
      <c r="X228" s="452" t="b">
        <f t="shared" si="49"/>
        <v>1</v>
      </c>
      <c r="AB228" s="453"/>
    </row>
    <row r="229" spans="1:28" s="452" customFormat="1" ht="40.5" customHeight="1">
      <c r="A229" s="1038" t="s">
        <v>2443</v>
      </c>
      <c r="B229" s="456" t="s">
        <v>1774</v>
      </c>
      <c r="C229" s="24">
        <v>0</v>
      </c>
      <c r="D229" s="1039" t="s">
        <v>837</v>
      </c>
      <c r="E229" s="1028" t="s">
        <v>1776</v>
      </c>
      <c r="F229" s="15" t="e">
        <v>#N/A</v>
      </c>
      <c r="G229" s="1029" t="s">
        <v>126</v>
      </c>
      <c r="H229" s="15">
        <v>0</v>
      </c>
      <c r="I229" s="1046">
        <v>1</v>
      </c>
      <c r="J229" s="1030">
        <v>15.75</v>
      </c>
      <c r="K229" s="15">
        <v>4.4524999999999997</v>
      </c>
      <c r="L229" s="1030">
        <v>20.202500000000001</v>
      </c>
      <c r="M229" s="1031">
        <f t="shared" si="46"/>
        <v>20.202500000000001</v>
      </c>
      <c r="N229" s="1032">
        <f t="shared" si="47"/>
        <v>4.733540382098691E-6</v>
      </c>
      <c r="O229" s="1033"/>
      <c r="P229" s="1034">
        <f t="shared" si="50"/>
        <v>1</v>
      </c>
      <c r="Q229" s="451"/>
      <c r="R229" s="798" t="str">
        <f>IFERROR(IF(OR(B229="TÍTULO GRAU 1",B229="TÍTULO GRAU 2",B229="TÍTULO GRAU 3",B229="TÍTULO GRAU 4"),B229,IF(D229=0,"",IF(OR(D229="SINAPI",D229="SINAPI INSUMO",D229="ORSE INSUMO",D229="SEINFRA CE",D229="TCU",D229="SABESP",D229="EMBASA-BA INSUMO",D229="COMPOSIÇÃO ELAB."),B229,IF(MID(B229,1,5)="COMP.",VLOOKUP(B229,COMPOSIÇÕES!$K$1:$L$741741,2,FALSE),IF(MID(B229,1,13)="MÉDIA/MERCADO",VLOOKUP(B229,COMPOSIÇÕES!$K$1:$L$741741,2,FALSE)))))),0)</f>
        <v>COMP. 231</v>
      </c>
      <c r="S229" s="1035">
        <f>VLOOKUP(B229,'CURVA ABC'!$B$6:$M$7525,9,FALSE)</f>
        <v>20.202500000000001</v>
      </c>
      <c r="T229" s="700" t="b">
        <f t="shared" si="48"/>
        <v>1</v>
      </c>
      <c r="U229" s="452" t="b">
        <f t="shared" si="45"/>
        <v>1</v>
      </c>
      <c r="V229" s="452" t="s">
        <v>1774</v>
      </c>
      <c r="W229" s="452" t="s">
        <v>1776</v>
      </c>
      <c r="X229" s="452" t="b">
        <f t="shared" si="49"/>
        <v>1</v>
      </c>
      <c r="AB229" s="453"/>
    </row>
    <row r="230" spans="1:28" s="452" customFormat="1" ht="40.5" customHeight="1">
      <c r="A230" s="1038" t="s">
        <v>2444</v>
      </c>
      <c r="B230" s="1047">
        <v>89625</v>
      </c>
      <c r="C230" s="24" t="s">
        <v>183</v>
      </c>
      <c r="D230" s="1039" t="s">
        <v>131</v>
      </c>
      <c r="E230" s="1028" t="s">
        <v>1194</v>
      </c>
      <c r="F230" s="15" t="e">
        <v>#N/A</v>
      </c>
      <c r="G230" s="1029" t="s">
        <v>54</v>
      </c>
      <c r="H230" s="15">
        <v>0</v>
      </c>
      <c r="I230" s="1046">
        <v>2</v>
      </c>
      <c r="J230" s="1030">
        <v>13.54</v>
      </c>
      <c r="K230" s="15">
        <v>3.8277999999999999</v>
      </c>
      <c r="L230" s="1030">
        <v>17.367799999999999</v>
      </c>
      <c r="M230" s="1031">
        <f t="shared" si="46"/>
        <v>34.735599999999998</v>
      </c>
      <c r="N230" s="1032">
        <f t="shared" si="47"/>
        <v>8.138713787720691E-6</v>
      </c>
      <c r="O230" s="1033"/>
      <c r="P230" s="1034">
        <f t="shared" si="50"/>
        <v>1</v>
      </c>
      <c r="Q230" s="451"/>
      <c r="R230" s="798">
        <f>IFERROR(IF(OR(B230="TÍTULO GRAU 1",B230="TÍTULO GRAU 2",B230="TÍTULO GRAU 3",B230="TÍTULO GRAU 4"),B230,IF(D230=0,"",IF(OR(D230="SINAPI",D230="SINAPI INSUMO",D230="ORSE INSUMO",D230="SEINFRA CE",D230="TCU",D230="SABESP",D230="EMBASA-BA INSUMO",D230="COMPOSIÇÃO ELAB."),B230,IF(MID(B230,1,5)="COMP.",VLOOKUP(B230,COMPOSIÇÕES!$K$1:$L$741741,2,FALSE),IF(MID(B230,1,13)="MÉDIA/MERCADO",VLOOKUP(B230,COMPOSIÇÕES!$K$1:$L$741741,2,FALSE)))))),0)</f>
        <v>89625</v>
      </c>
      <c r="S230" s="1035">
        <f>VLOOKUP(B230,'CURVA ABC'!$B$6:$M$7525,9,FALSE)</f>
        <v>17.367799999999999</v>
      </c>
      <c r="T230" s="700" t="b">
        <f t="shared" si="48"/>
        <v>1</v>
      </c>
      <c r="U230" s="452" t="b">
        <f t="shared" si="45"/>
        <v>1</v>
      </c>
      <c r="V230" s="452">
        <v>89625</v>
      </c>
      <c r="W230" s="452" t="s">
        <v>1194</v>
      </c>
      <c r="X230" s="452" t="b">
        <f t="shared" si="49"/>
        <v>1</v>
      </c>
      <c r="AB230" s="453"/>
    </row>
    <row r="231" spans="1:28" s="452" customFormat="1" ht="44.25" customHeight="1">
      <c r="A231" s="1038" t="s">
        <v>2445</v>
      </c>
      <c r="B231" s="1047">
        <v>89627</v>
      </c>
      <c r="C231" s="24" t="s">
        <v>183</v>
      </c>
      <c r="D231" s="1039" t="s">
        <v>131</v>
      </c>
      <c r="E231" s="1028" t="s">
        <v>1196</v>
      </c>
      <c r="F231" s="15" t="e">
        <v>#N/A</v>
      </c>
      <c r="G231" s="1029" t="s">
        <v>54</v>
      </c>
      <c r="H231" s="15">
        <v>0</v>
      </c>
      <c r="I231" s="1046">
        <v>7</v>
      </c>
      <c r="J231" s="1030">
        <v>12.76</v>
      </c>
      <c r="K231" s="15">
        <v>3.6073</v>
      </c>
      <c r="L231" s="1030">
        <v>16.3673</v>
      </c>
      <c r="M231" s="1031">
        <f t="shared" si="46"/>
        <v>114.5711</v>
      </c>
      <c r="N231" s="1032">
        <f t="shared" si="47"/>
        <v>2.6844545401384346E-5</v>
      </c>
      <c r="O231" s="1033"/>
      <c r="P231" s="1034">
        <f t="shared" si="50"/>
        <v>1</v>
      </c>
      <c r="Q231" s="451"/>
      <c r="R231" s="798">
        <f>IFERROR(IF(OR(B231="TÍTULO GRAU 1",B231="TÍTULO GRAU 2",B231="TÍTULO GRAU 3",B231="TÍTULO GRAU 4"),B231,IF(D231=0,"",IF(OR(D231="SINAPI",D231="SINAPI INSUMO",D231="ORSE INSUMO",D231="SEINFRA CE",D231="TCU",D231="SABESP",D231="EMBASA-BA INSUMO",D231="COMPOSIÇÃO ELAB."),B231,IF(MID(B231,1,5)="COMP.",VLOOKUP(B231,COMPOSIÇÕES!$K$1:$L$741741,2,FALSE),IF(MID(B231,1,13)="MÉDIA/MERCADO",VLOOKUP(B231,COMPOSIÇÕES!$K$1:$L$741741,2,FALSE)))))),0)</f>
        <v>89627</v>
      </c>
      <c r="S231" s="1035">
        <f>VLOOKUP(B231,'CURVA ABC'!$B$6:$M$7525,9,FALSE)</f>
        <v>16.3673</v>
      </c>
      <c r="T231" s="700" t="b">
        <f t="shared" si="48"/>
        <v>1</v>
      </c>
      <c r="U231" s="452" t="b">
        <f t="shared" si="45"/>
        <v>1</v>
      </c>
      <c r="V231" s="452">
        <v>89627</v>
      </c>
      <c r="W231" s="452" t="s">
        <v>1196</v>
      </c>
      <c r="X231" s="452" t="b">
        <f t="shared" si="49"/>
        <v>1</v>
      </c>
      <c r="AB231" s="453"/>
    </row>
    <row r="232" spans="1:28" s="452" customFormat="1" ht="44.25" customHeight="1">
      <c r="A232" s="1038" t="s">
        <v>2446</v>
      </c>
      <c r="B232" s="1047">
        <v>89626</v>
      </c>
      <c r="C232" s="24" t="s">
        <v>183</v>
      </c>
      <c r="D232" s="1039" t="s">
        <v>131</v>
      </c>
      <c r="E232" s="1028" t="s">
        <v>1195</v>
      </c>
      <c r="F232" s="15" t="e">
        <v>#N/A</v>
      </c>
      <c r="G232" s="1029" t="s">
        <v>54</v>
      </c>
      <c r="H232" s="15">
        <v>0</v>
      </c>
      <c r="I232" s="1046">
        <v>1</v>
      </c>
      <c r="J232" s="1030">
        <v>18.71</v>
      </c>
      <c r="K232" s="15">
        <v>5.2892999999999999</v>
      </c>
      <c r="L232" s="1030">
        <v>23.999300000000002</v>
      </c>
      <c r="M232" s="1031">
        <f t="shared" si="46"/>
        <v>23.999300000000002</v>
      </c>
      <c r="N232" s="1032">
        <f t="shared" si="47"/>
        <v>5.6231484069843387E-6</v>
      </c>
      <c r="O232" s="1033"/>
      <c r="P232" s="1034">
        <f t="shared" si="50"/>
        <v>1</v>
      </c>
      <c r="Q232" s="451"/>
      <c r="R232" s="798">
        <f>IFERROR(IF(OR(B232="TÍTULO GRAU 1",B232="TÍTULO GRAU 2",B232="TÍTULO GRAU 3",B232="TÍTULO GRAU 4"),B232,IF(D232=0,"",IF(OR(D232="SINAPI",D232="SINAPI INSUMO",D232="ORSE INSUMO",D232="SEINFRA CE",D232="TCU",D232="SABESP",D232="EMBASA-BA INSUMO",D232="COMPOSIÇÃO ELAB."),B232,IF(MID(B232,1,5)="COMP.",VLOOKUP(B232,COMPOSIÇÕES!$K$1:$L$741741,2,FALSE),IF(MID(B232,1,13)="MÉDIA/MERCADO",VLOOKUP(B232,COMPOSIÇÕES!$K$1:$L$741741,2,FALSE)))))),0)</f>
        <v>89626</v>
      </c>
      <c r="S232" s="1035">
        <f>VLOOKUP(B232,'CURVA ABC'!$B$6:$M$7525,9,FALSE)</f>
        <v>23.999300000000002</v>
      </c>
      <c r="T232" s="700" t="b">
        <f t="shared" ref="T232:T242" si="51">S232=L232</f>
        <v>1</v>
      </c>
      <c r="U232" s="452" t="b">
        <f t="shared" si="45"/>
        <v>1</v>
      </c>
      <c r="V232" s="452">
        <v>89626</v>
      </c>
      <c r="W232" s="452" t="s">
        <v>1195</v>
      </c>
      <c r="X232" s="452" t="b">
        <f t="shared" ref="X232:X242" si="52">W232=E232</f>
        <v>1</v>
      </c>
      <c r="AB232" s="453"/>
    </row>
    <row r="233" spans="1:28" s="452" customFormat="1" ht="36.75" customHeight="1">
      <c r="A233" s="1038" t="s">
        <v>2447</v>
      </c>
      <c r="B233" s="1047">
        <v>89435</v>
      </c>
      <c r="C233" s="24" t="s">
        <v>183</v>
      </c>
      <c r="D233" s="1039" t="s">
        <v>131</v>
      </c>
      <c r="E233" s="1028" t="s">
        <v>1182</v>
      </c>
      <c r="F233" s="15" t="e">
        <v>#N/A</v>
      </c>
      <c r="G233" s="1029" t="s">
        <v>54</v>
      </c>
      <c r="H233" s="15">
        <v>0</v>
      </c>
      <c r="I233" s="1046">
        <v>13</v>
      </c>
      <c r="J233" s="1030">
        <v>12.79</v>
      </c>
      <c r="K233" s="15">
        <v>3.6156999999999999</v>
      </c>
      <c r="L233" s="1030">
        <v>16.4057</v>
      </c>
      <c r="M233" s="1031">
        <f t="shared" si="46"/>
        <v>213.2741</v>
      </c>
      <c r="N233" s="1032">
        <f t="shared" si="47"/>
        <v>4.9971120643769551E-5</v>
      </c>
      <c r="O233" s="1033"/>
      <c r="P233" s="1034">
        <f t="shared" si="50"/>
        <v>1</v>
      </c>
      <c r="Q233" s="451"/>
      <c r="R233" s="798">
        <f>IFERROR(IF(OR(B233="TÍTULO GRAU 1",B233="TÍTULO GRAU 2",B233="TÍTULO GRAU 3",B233="TÍTULO GRAU 4"),B233,IF(D233=0,"",IF(OR(D233="SINAPI",D233="SINAPI INSUMO",D233="ORSE INSUMO",D233="SEINFRA CE",D233="TCU",D233="SABESP",D233="EMBASA-BA INSUMO",D233="COMPOSIÇÃO ELAB."),B233,IF(MID(B233,1,5)="COMP.",VLOOKUP(B233,COMPOSIÇÕES!$K$1:$L$741741,2,FALSE),IF(MID(B233,1,13)="MÉDIA/MERCADO",VLOOKUP(B233,COMPOSIÇÕES!$K$1:$L$741741,2,FALSE)))))),0)</f>
        <v>89435</v>
      </c>
      <c r="S233" s="1035">
        <f>VLOOKUP(B233,'CURVA ABC'!$B$6:$M$7525,9,FALSE)</f>
        <v>16.4057</v>
      </c>
      <c r="T233" s="700" t="b">
        <f>S233=L233</f>
        <v>1</v>
      </c>
      <c r="U233" s="452" t="b">
        <f t="shared" si="45"/>
        <v>1</v>
      </c>
      <c r="V233" s="452">
        <v>89435</v>
      </c>
      <c r="W233" s="452" t="s">
        <v>1182</v>
      </c>
      <c r="X233" s="452" t="b">
        <f>W233=E233</f>
        <v>1</v>
      </c>
      <c r="AB233" s="453"/>
    </row>
    <row r="234" spans="1:28" s="452" customFormat="1" ht="44.25" customHeight="1">
      <c r="A234" s="1038" t="s">
        <v>2448</v>
      </c>
      <c r="B234" s="197">
        <v>89446</v>
      </c>
      <c r="C234" s="24" t="s">
        <v>183</v>
      </c>
      <c r="D234" s="1039" t="s">
        <v>131</v>
      </c>
      <c r="E234" s="1028" t="s">
        <v>1175</v>
      </c>
      <c r="F234" s="15" t="e">
        <v>#N/A</v>
      </c>
      <c r="G234" s="1029" t="s">
        <v>53</v>
      </c>
      <c r="H234" s="15">
        <v>0</v>
      </c>
      <c r="I234" s="1046">
        <v>564.6</v>
      </c>
      <c r="J234" s="1030">
        <v>3.15</v>
      </c>
      <c r="K234" s="15">
        <v>0.89049999999999996</v>
      </c>
      <c r="L234" s="1030">
        <v>4.0404999999999998</v>
      </c>
      <c r="M234" s="1031">
        <f t="shared" si="46"/>
        <v>2281.2662999999998</v>
      </c>
      <c r="N234" s="1032">
        <f t="shared" si="47"/>
        <v>5.3451137994658406E-4</v>
      </c>
      <c r="O234" s="1033"/>
      <c r="P234" s="1034">
        <f t="shared" si="50"/>
        <v>1</v>
      </c>
      <c r="Q234" s="451"/>
      <c r="R234" s="798">
        <f>IFERROR(IF(OR(B234="TÍTULO GRAU 1",B234="TÍTULO GRAU 2",B234="TÍTULO GRAU 3",B234="TÍTULO GRAU 4"),B234,IF(D234=0,"",IF(OR(D234="SINAPI",D234="SINAPI INSUMO",D234="ORSE INSUMO",D234="SEINFRA CE",D234="TCU",D234="SABESP",D234="EMBASA-BA INSUMO",D234="COMPOSIÇÃO ELAB."),B234,IF(MID(B234,1,5)="COMP.",VLOOKUP(B234,COMPOSIÇÕES!$K$1:$L$741741,2,FALSE),IF(MID(B234,1,13)="MÉDIA/MERCADO",VLOOKUP(B234,COMPOSIÇÕES!$K$1:$L$741741,2,FALSE)))))),0)</f>
        <v>89446</v>
      </c>
      <c r="S234" s="1035">
        <f>VLOOKUP(B234,'CURVA ABC'!$B$6:$M$7525,9,FALSE)</f>
        <v>4.0404999999999998</v>
      </c>
      <c r="T234" s="700" t="b">
        <f t="shared" si="51"/>
        <v>1</v>
      </c>
      <c r="U234" s="452" t="b">
        <f t="shared" si="45"/>
        <v>1</v>
      </c>
      <c r="V234" s="452">
        <v>89446</v>
      </c>
      <c r="W234" s="452" t="s">
        <v>1175</v>
      </c>
      <c r="X234" s="452" t="b">
        <f t="shared" si="52"/>
        <v>1</v>
      </c>
      <c r="AB234" s="453"/>
    </row>
    <row r="235" spans="1:28" s="452" customFormat="1" ht="44.25" customHeight="1">
      <c r="A235" s="1038" t="s">
        <v>2449</v>
      </c>
      <c r="B235" s="197">
        <v>89447</v>
      </c>
      <c r="C235" s="24" t="s">
        <v>183</v>
      </c>
      <c r="D235" s="1039" t="s">
        <v>131</v>
      </c>
      <c r="E235" s="1028" t="s">
        <v>1176</v>
      </c>
      <c r="F235" s="15" t="e">
        <v>#N/A</v>
      </c>
      <c r="G235" s="1029" t="s">
        <v>53</v>
      </c>
      <c r="H235" s="15">
        <v>0</v>
      </c>
      <c r="I235" s="1046">
        <v>132.9</v>
      </c>
      <c r="J235" s="1030">
        <v>6.53</v>
      </c>
      <c r="K235" s="15">
        <v>1.8460000000000001</v>
      </c>
      <c r="L235" s="1030">
        <v>8.3759999999999994</v>
      </c>
      <c r="M235" s="1031">
        <f t="shared" si="46"/>
        <v>1113.1704</v>
      </c>
      <c r="N235" s="1032">
        <f t="shared" si="47"/>
        <v>2.6082103900789268E-4</v>
      </c>
      <c r="O235" s="1033"/>
      <c r="P235" s="1034">
        <f t="shared" si="50"/>
        <v>1</v>
      </c>
      <c r="Q235" s="451"/>
      <c r="R235" s="798">
        <f>IFERROR(IF(OR(B235="TÍTULO GRAU 1",B235="TÍTULO GRAU 2",B235="TÍTULO GRAU 3",B235="TÍTULO GRAU 4"),B235,IF(D235=0,"",IF(OR(D235="SINAPI",D235="SINAPI INSUMO",D235="ORSE INSUMO",D235="SEINFRA CE",D235="TCU",D235="SABESP",D235="EMBASA-BA INSUMO",D235="COMPOSIÇÃO ELAB."),B235,IF(MID(B235,1,5)="COMP.",VLOOKUP(B235,COMPOSIÇÕES!$K$1:$L$741741,2,FALSE),IF(MID(B235,1,13)="MÉDIA/MERCADO",VLOOKUP(B235,COMPOSIÇÕES!$K$1:$L$741741,2,FALSE)))))),0)</f>
        <v>89447</v>
      </c>
      <c r="S235" s="1035">
        <f>VLOOKUP(B235,'CURVA ABC'!$B$6:$M$7525,9,FALSE)</f>
        <v>8.3759999999999994</v>
      </c>
      <c r="T235" s="700" t="b">
        <f t="shared" si="51"/>
        <v>1</v>
      </c>
      <c r="U235" s="452" t="b">
        <f t="shared" si="45"/>
        <v>1</v>
      </c>
      <c r="V235" s="452">
        <v>89447</v>
      </c>
      <c r="W235" s="452" t="s">
        <v>1176</v>
      </c>
      <c r="X235" s="452" t="b">
        <f t="shared" si="52"/>
        <v>1</v>
      </c>
      <c r="AB235" s="453"/>
    </row>
    <row r="236" spans="1:28" s="452" customFormat="1" ht="44.25" customHeight="1">
      <c r="A236" s="1038" t="s">
        <v>2450</v>
      </c>
      <c r="B236" s="197">
        <v>89448</v>
      </c>
      <c r="C236" s="24" t="s">
        <v>183</v>
      </c>
      <c r="D236" s="1039" t="s">
        <v>131</v>
      </c>
      <c r="E236" s="1028" t="s">
        <v>1177</v>
      </c>
      <c r="F236" s="15" t="e">
        <v>#N/A</v>
      </c>
      <c r="G236" s="1029" t="s">
        <v>53</v>
      </c>
      <c r="H236" s="15">
        <v>0</v>
      </c>
      <c r="I236" s="1046">
        <v>19.600000000000001</v>
      </c>
      <c r="J236" s="1030">
        <v>9.3699999999999992</v>
      </c>
      <c r="K236" s="15">
        <v>2.6488999999999998</v>
      </c>
      <c r="L236" s="1030">
        <v>12.0189</v>
      </c>
      <c r="M236" s="1031">
        <f t="shared" si="46"/>
        <v>235.57040000000001</v>
      </c>
      <c r="N236" s="1032">
        <f t="shared" si="47"/>
        <v>5.5195248173599376E-5</v>
      </c>
      <c r="O236" s="1033"/>
      <c r="P236" s="1034">
        <f t="shared" si="50"/>
        <v>1</v>
      </c>
      <c r="Q236" s="451"/>
      <c r="R236" s="798">
        <f>IFERROR(IF(OR(B236="TÍTULO GRAU 1",B236="TÍTULO GRAU 2",B236="TÍTULO GRAU 3",B236="TÍTULO GRAU 4"),B236,IF(D236=0,"",IF(OR(D236="SINAPI",D236="SINAPI INSUMO",D236="ORSE INSUMO",D236="SEINFRA CE",D236="TCU",D236="SABESP",D236="EMBASA-BA INSUMO",D236="COMPOSIÇÃO ELAB."),B236,IF(MID(B236,1,5)="COMP.",VLOOKUP(B236,COMPOSIÇÕES!$K$1:$L$741741,2,FALSE),IF(MID(B236,1,13)="MÉDIA/MERCADO",VLOOKUP(B236,COMPOSIÇÕES!$K$1:$L$741741,2,FALSE)))))),0)</f>
        <v>89448</v>
      </c>
      <c r="S236" s="1035">
        <f>VLOOKUP(B236,'CURVA ABC'!$B$6:$M$7525,9,FALSE)</f>
        <v>12.0189</v>
      </c>
      <c r="T236" s="700" t="b">
        <f t="shared" si="51"/>
        <v>1</v>
      </c>
      <c r="U236" s="452" t="b">
        <f t="shared" si="45"/>
        <v>1</v>
      </c>
      <c r="V236" s="452">
        <v>89448</v>
      </c>
      <c r="W236" s="452" t="s">
        <v>1177</v>
      </c>
      <c r="X236" s="452" t="b">
        <f t="shared" si="52"/>
        <v>1</v>
      </c>
      <c r="AB236" s="453"/>
    </row>
    <row r="237" spans="1:28" s="452" customFormat="1" ht="44.25" customHeight="1">
      <c r="A237" s="1038" t="s">
        <v>2451</v>
      </c>
      <c r="B237" s="197">
        <v>89449</v>
      </c>
      <c r="C237" s="24" t="s">
        <v>183</v>
      </c>
      <c r="D237" s="1039" t="s">
        <v>131</v>
      </c>
      <c r="E237" s="1028" t="s">
        <v>1178</v>
      </c>
      <c r="F237" s="15" t="e">
        <v>#N/A</v>
      </c>
      <c r="G237" s="1029" t="s">
        <v>53</v>
      </c>
      <c r="H237" s="15">
        <v>0</v>
      </c>
      <c r="I237" s="1046">
        <v>51.77</v>
      </c>
      <c r="J237" s="1030">
        <v>10.78</v>
      </c>
      <c r="K237" s="15">
        <v>3.0474999999999999</v>
      </c>
      <c r="L237" s="1030">
        <v>13.827500000000001</v>
      </c>
      <c r="M237" s="1031">
        <f t="shared" si="46"/>
        <v>715.84969999999998</v>
      </c>
      <c r="N237" s="1032">
        <f t="shared" si="47"/>
        <v>1.6772693787715545E-4</v>
      </c>
      <c r="O237" s="1033"/>
      <c r="P237" s="1034">
        <f t="shared" si="50"/>
        <v>1</v>
      </c>
      <c r="Q237" s="451"/>
      <c r="R237" s="798">
        <f>IFERROR(IF(OR(B237="TÍTULO GRAU 1",B237="TÍTULO GRAU 2",B237="TÍTULO GRAU 3",B237="TÍTULO GRAU 4"),B237,IF(D237=0,"",IF(OR(D237="SINAPI",D237="SINAPI INSUMO",D237="ORSE INSUMO",D237="SEINFRA CE",D237="TCU",D237="SABESP",D237="EMBASA-BA INSUMO",D237="COMPOSIÇÃO ELAB."),B237,IF(MID(B237,1,5)="COMP.",VLOOKUP(B237,COMPOSIÇÕES!$K$1:$L$741741,2,FALSE),IF(MID(B237,1,13)="MÉDIA/MERCADO",VLOOKUP(B237,COMPOSIÇÕES!$K$1:$L$741741,2,FALSE)))))),0)</f>
        <v>89449</v>
      </c>
      <c r="S237" s="1035">
        <f>VLOOKUP(B237,'CURVA ABC'!$B$6:$M$7525,9,FALSE)</f>
        <v>13.827500000000001</v>
      </c>
      <c r="T237" s="700" t="b">
        <f t="shared" si="51"/>
        <v>1</v>
      </c>
      <c r="U237" s="452" t="b">
        <f t="shared" si="45"/>
        <v>1</v>
      </c>
      <c r="V237" s="452">
        <v>89449</v>
      </c>
      <c r="W237" s="452" t="s">
        <v>1178</v>
      </c>
      <c r="X237" s="452" t="b">
        <f t="shared" si="52"/>
        <v>1</v>
      </c>
      <c r="AB237" s="453"/>
    </row>
    <row r="238" spans="1:28" s="452" customFormat="1" ht="31.5" customHeight="1">
      <c r="A238" s="1038" t="s">
        <v>2452</v>
      </c>
      <c r="B238" s="197">
        <v>83648</v>
      </c>
      <c r="C238" s="24" t="s">
        <v>183</v>
      </c>
      <c r="D238" s="1039" t="s">
        <v>131</v>
      </c>
      <c r="E238" s="1028" t="s">
        <v>74</v>
      </c>
      <c r="F238" s="15" t="e">
        <v>#N/A</v>
      </c>
      <c r="G238" s="1029" t="s">
        <v>54</v>
      </c>
      <c r="H238" s="15">
        <v>0</v>
      </c>
      <c r="I238" s="1046">
        <v>2</v>
      </c>
      <c r="J238" s="1030">
        <v>997.56</v>
      </c>
      <c r="K238" s="15">
        <v>282.0102</v>
      </c>
      <c r="L238" s="1030">
        <v>1279.5702000000001</v>
      </c>
      <c r="M238" s="1031">
        <f t="shared" si="46"/>
        <v>2559.1404000000002</v>
      </c>
      <c r="N238" s="1032">
        <f t="shared" si="47"/>
        <v>5.9961858318822905E-4</v>
      </c>
      <c r="O238" s="1033"/>
      <c r="P238" s="1034">
        <f t="shared" si="50"/>
        <v>1</v>
      </c>
      <c r="Q238" s="451"/>
      <c r="R238" s="798">
        <f>IFERROR(IF(OR(B238="TÍTULO GRAU 1",B238="TÍTULO GRAU 2",B238="TÍTULO GRAU 3",B238="TÍTULO GRAU 4"),B238,IF(D238=0,"",IF(OR(D238="SINAPI",D238="SINAPI INSUMO",D238="ORSE INSUMO",D238="SEINFRA CE",D238="TCU",D238="SABESP",D238="EMBASA-BA INSUMO",D238="COMPOSIÇÃO ELAB."),B238,IF(MID(B238,1,5)="COMP.",VLOOKUP(B238,COMPOSIÇÕES!$K$1:$L$741741,2,FALSE),IF(MID(B238,1,13)="MÉDIA/MERCADO",VLOOKUP(B238,COMPOSIÇÕES!$K$1:$L$741741,2,FALSE)))))),0)</f>
        <v>83648</v>
      </c>
      <c r="S238" s="1035">
        <f>VLOOKUP(B238,'CURVA ABC'!$B$6:$M$7525,9,FALSE)</f>
        <v>1279.5702000000001</v>
      </c>
      <c r="T238" s="700" t="b">
        <f t="shared" si="51"/>
        <v>1</v>
      </c>
      <c r="U238" s="452" t="b">
        <f t="shared" si="45"/>
        <v>1</v>
      </c>
      <c r="V238" s="452">
        <v>83648</v>
      </c>
      <c r="W238" s="452" t="s">
        <v>74</v>
      </c>
      <c r="X238" s="452" t="b">
        <f t="shared" si="52"/>
        <v>1</v>
      </c>
      <c r="AB238" s="453"/>
    </row>
    <row r="239" spans="1:28" s="452" customFormat="1" ht="28.5" customHeight="1">
      <c r="A239" s="1038" t="s">
        <v>2453</v>
      </c>
      <c r="B239" s="197" t="s">
        <v>1784</v>
      </c>
      <c r="C239" s="24">
        <v>0</v>
      </c>
      <c r="D239" s="1039" t="s">
        <v>837</v>
      </c>
      <c r="E239" s="1028" t="s">
        <v>1786</v>
      </c>
      <c r="F239" s="15" t="e">
        <v>#N/A</v>
      </c>
      <c r="G239" s="1029" t="s">
        <v>126</v>
      </c>
      <c r="H239" s="15">
        <v>0</v>
      </c>
      <c r="I239" s="1046">
        <v>2</v>
      </c>
      <c r="J239" s="1030">
        <v>225.85</v>
      </c>
      <c r="K239" s="15">
        <v>63.847799999999999</v>
      </c>
      <c r="L239" s="1030">
        <v>289.69779999999997</v>
      </c>
      <c r="M239" s="1031">
        <f t="shared" si="46"/>
        <v>579.39559999999994</v>
      </c>
      <c r="N239" s="1032">
        <f t="shared" si="47"/>
        <v>1.3575510307191189E-4</v>
      </c>
      <c r="O239" s="1033"/>
      <c r="P239" s="1034">
        <f t="shared" si="50"/>
        <v>1</v>
      </c>
      <c r="Q239" s="451"/>
      <c r="R239" s="798" t="str">
        <f>IFERROR(IF(OR(B239="TÍTULO GRAU 1",B239="TÍTULO GRAU 2",B239="TÍTULO GRAU 3",B239="TÍTULO GRAU 4"),B239,IF(D239=0,"",IF(OR(D239="SINAPI",D239="SINAPI INSUMO",D239="ORSE INSUMO",D239="SEINFRA CE",D239="TCU",D239="SABESP",D239="EMBASA-BA INSUMO",D239="COMPOSIÇÃO ELAB."),B239,IF(MID(B239,1,5)="COMP.",VLOOKUP(B239,COMPOSIÇÕES!$K$1:$L$741741,2,FALSE),IF(MID(B239,1,13)="MÉDIA/MERCADO",VLOOKUP(B239,COMPOSIÇÕES!$K$1:$L$741741,2,FALSE)))))),0)</f>
        <v>COMP. 234</v>
      </c>
      <c r="S239" s="1035">
        <f>VLOOKUP(B239,'CURVA ABC'!$B$6:$M$7525,9,FALSE)</f>
        <v>289.69779999999997</v>
      </c>
      <c r="T239" s="700" t="b">
        <f t="shared" si="51"/>
        <v>1</v>
      </c>
      <c r="U239" s="452" t="b">
        <f t="shared" si="45"/>
        <v>1</v>
      </c>
      <c r="V239" s="452" t="s">
        <v>1784</v>
      </c>
      <c r="W239" s="452" t="s">
        <v>1786</v>
      </c>
      <c r="X239" s="452" t="b">
        <f t="shared" si="52"/>
        <v>1</v>
      </c>
      <c r="AB239" s="453"/>
    </row>
    <row r="240" spans="1:28" s="452" customFormat="1" ht="32.25" customHeight="1">
      <c r="A240" s="1038" t="s">
        <v>2454</v>
      </c>
      <c r="B240" s="197">
        <v>99621</v>
      </c>
      <c r="C240" s="24" t="s">
        <v>183</v>
      </c>
      <c r="D240" s="1039" t="s">
        <v>131</v>
      </c>
      <c r="E240" s="1028" t="s">
        <v>2832</v>
      </c>
      <c r="F240" s="15" t="e">
        <v>#N/A</v>
      </c>
      <c r="G240" s="1029" t="s">
        <v>54</v>
      </c>
      <c r="H240" s="15">
        <v>0</v>
      </c>
      <c r="I240" s="1046">
        <v>4</v>
      </c>
      <c r="J240" s="1030">
        <v>125.64</v>
      </c>
      <c r="K240" s="15">
        <v>35.5184</v>
      </c>
      <c r="L240" s="1030">
        <v>161.1584</v>
      </c>
      <c r="M240" s="1031">
        <f t="shared" si="46"/>
        <v>644.6336</v>
      </c>
      <c r="N240" s="1032">
        <f t="shared" si="47"/>
        <v>1.510406720582925E-4</v>
      </c>
      <c r="O240" s="1033"/>
      <c r="P240" s="1034">
        <f t="shared" si="50"/>
        <v>1</v>
      </c>
      <c r="Q240" s="451"/>
      <c r="R240" s="798">
        <f>IFERROR(IF(OR(B240="TÍTULO GRAU 1",B240="TÍTULO GRAU 2",B240="TÍTULO GRAU 3",B240="TÍTULO GRAU 4"),B240,IF(D240=0,"",IF(OR(D240="SINAPI",D240="SINAPI INSUMO",D240="ORSE INSUMO",D240="SEINFRA CE",D240="TCU",D240="SABESP",D240="EMBASA-BA INSUMO",D240="COMPOSIÇÃO ELAB."),B240,IF(MID(B240,1,5)="COMP.",VLOOKUP(B240,COMPOSIÇÕES!$K$1:$L$741741,2,FALSE),IF(MID(B240,1,13)="MÉDIA/MERCADO",VLOOKUP(B240,COMPOSIÇÕES!$K$1:$L$741741,2,FALSE)))))),0)</f>
        <v>99621</v>
      </c>
      <c r="S240" s="1035">
        <f>VLOOKUP(B240,'CURVA ABC'!$B$6:$M$7525,9,FALSE)</f>
        <v>161.1584</v>
      </c>
      <c r="T240" s="700" t="b">
        <f t="shared" si="51"/>
        <v>1</v>
      </c>
      <c r="U240" s="452" t="b">
        <f t="shared" si="45"/>
        <v>1</v>
      </c>
      <c r="V240" s="452" t="s">
        <v>1224</v>
      </c>
      <c r="W240" s="452" t="s">
        <v>2832</v>
      </c>
      <c r="X240" s="452" t="b">
        <f t="shared" si="52"/>
        <v>1</v>
      </c>
      <c r="AB240" s="453"/>
    </row>
    <row r="241" spans="1:28" s="452" customFormat="1" ht="36" customHeight="1">
      <c r="A241" s="1038" t="s">
        <v>2455</v>
      </c>
      <c r="B241" s="197">
        <v>99635</v>
      </c>
      <c r="C241" s="24" t="s">
        <v>183</v>
      </c>
      <c r="D241" s="1039" t="s">
        <v>131</v>
      </c>
      <c r="E241" s="1028" t="s">
        <v>2833</v>
      </c>
      <c r="F241" s="15" t="e">
        <v>#N/A</v>
      </c>
      <c r="G241" s="1029" t="s">
        <v>54</v>
      </c>
      <c r="H241" s="15">
        <v>0</v>
      </c>
      <c r="I241" s="1046">
        <v>2</v>
      </c>
      <c r="J241" s="1030">
        <v>177.62</v>
      </c>
      <c r="K241" s="15">
        <v>50.213200000000001</v>
      </c>
      <c r="L241" s="1030">
        <v>227.83320000000001</v>
      </c>
      <c r="M241" s="1031">
        <f t="shared" si="46"/>
        <v>455.66640000000001</v>
      </c>
      <c r="N241" s="1032">
        <f t="shared" si="47"/>
        <v>1.0676477194236034E-4</v>
      </c>
      <c r="O241" s="1033"/>
      <c r="P241" s="1034">
        <f t="shared" si="50"/>
        <v>1</v>
      </c>
      <c r="Q241" s="451"/>
      <c r="R241" s="798">
        <f>IFERROR(IF(OR(B241="TÍTULO GRAU 1",B241="TÍTULO GRAU 2",B241="TÍTULO GRAU 3",B241="TÍTULO GRAU 4"),B241,IF(D241=0,"",IF(OR(D241="SINAPI",D241="SINAPI INSUMO",D241="ORSE INSUMO",D241="SEINFRA CE",D241="TCU",D241="SABESP",D241="EMBASA-BA INSUMO",D241="COMPOSIÇÃO ELAB."),B241,IF(MID(B241,1,5)="COMP.",VLOOKUP(B241,COMPOSIÇÕES!$K$1:$L$741741,2,FALSE),IF(MID(B241,1,13)="MÉDIA/MERCADO",VLOOKUP(B241,COMPOSIÇÕES!$K$1:$L$741741,2,FALSE)))))),0)</f>
        <v>99635</v>
      </c>
      <c r="S241" s="1035">
        <f>VLOOKUP(B241,'CURVA ABC'!$B$6:$M$7525,9,FALSE)</f>
        <v>227.83320000000001</v>
      </c>
      <c r="T241" s="700" t="b">
        <f t="shared" si="51"/>
        <v>1</v>
      </c>
      <c r="U241" s="452" t="b">
        <f t="shared" si="45"/>
        <v>1</v>
      </c>
      <c r="V241" s="452">
        <v>40729</v>
      </c>
      <c r="W241" s="452" t="s">
        <v>2833</v>
      </c>
      <c r="X241" s="452" t="b">
        <f t="shared" si="52"/>
        <v>1</v>
      </c>
      <c r="AB241" s="453"/>
    </row>
    <row r="242" spans="1:28" s="452" customFormat="1" ht="27" customHeight="1">
      <c r="A242" s="1038" t="s">
        <v>2456</v>
      </c>
      <c r="B242" s="197" t="s">
        <v>1226</v>
      </c>
      <c r="C242" s="24" t="s">
        <v>183</v>
      </c>
      <c r="D242" s="1039" t="s">
        <v>131</v>
      </c>
      <c r="E242" s="1028" t="s">
        <v>1227</v>
      </c>
      <c r="F242" s="15" t="e">
        <v>#N/A</v>
      </c>
      <c r="G242" s="1029" t="s">
        <v>54</v>
      </c>
      <c r="H242" s="15">
        <v>0</v>
      </c>
      <c r="I242" s="1046">
        <v>2</v>
      </c>
      <c r="J242" s="1030">
        <v>73.25</v>
      </c>
      <c r="K242" s="15">
        <v>20.707799999999999</v>
      </c>
      <c r="L242" s="1030">
        <v>93.957800000000006</v>
      </c>
      <c r="M242" s="1031">
        <f t="shared" si="46"/>
        <v>187.91560000000001</v>
      </c>
      <c r="N242" s="1032">
        <f t="shared" ref="N242:N259" si="53">IFERROR(M242/$M$655,"")</f>
        <v>4.4029505310050972E-5</v>
      </c>
      <c r="O242" s="1033"/>
      <c r="P242" s="1034">
        <f t="shared" si="50"/>
        <v>1</v>
      </c>
      <c r="Q242" s="451"/>
      <c r="R242" s="798" t="str">
        <f>IFERROR(IF(OR(B242="TÍTULO GRAU 1",B242="TÍTULO GRAU 2",B242="TÍTULO GRAU 3",B242="TÍTULO GRAU 4"),B242,IF(D242=0,"",IF(OR(D242="SINAPI",D242="SINAPI INSUMO",D242="ORSE INSUMO",D242="SEINFRA CE",D242="TCU",D242="SABESP",D242="EMBASA-BA INSUMO",D242="COMPOSIÇÃO ELAB."),B242,IF(MID(B242,1,5)="COMP.",VLOOKUP(B242,COMPOSIÇÕES!$K$1:$L$741741,2,FALSE),IF(MID(B242,1,13)="MÉDIA/MERCADO",VLOOKUP(B242,COMPOSIÇÕES!$K$1:$L$741741,2,FALSE)))))),0)</f>
        <v>74093/1</v>
      </c>
      <c r="S242" s="1035">
        <f>VLOOKUP(B242,'CURVA ABC'!$B$6:$M$7525,9,FALSE)</f>
        <v>93.957800000000006</v>
      </c>
      <c r="T242" s="700" t="b">
        <f t="shared" si="51"/>
        <v>1</v>
      </c>
      <c r="U242" s="452" t="b">
        <f t="shared" si="45"/>
        <v>1</v>
      </c>
      <c r="V242" s="452" t="s">
        <v>1226</v>
      </c>
      <c r="W242" s="452" t="s">
        <v>1227</v>
      </c>
      <c r="X242" s="452" t="b">
        <f t="shared" si="52"/>
        <v>1</v>
      </c>
      <c r="AB242" s="453"/>
    </row>
    <row r="243" spans="1:28" s="452" customFormat="1" ht="33" customHeight="1">
      <c r="A243" s="1038" t="s">
        <v>2457</v>
      </c>
      <c r="B243" s="197" t="s">
        <v>168</v>
      </c>
      <c r="C243" s="24">
        <v>0</v>
      </c>
      <c r="D243" s="1039" t="s">
        <v>837</v>
      </c>
      <c r="E243" s="1028" t="s">
        <v>1458</v>
      </c>
      <c r="F243" s="15" t="e">
        <v>#N/A</v>
      </c>
      <c r="G243" s="1029" t="s">
        <v>126</v>
      </c>
      <c r="H243" s="15">
        <v>0</v>
      </c>
      <c r="I243" s="1046">
        <v>1</v>
      </c>
      <c r="J243" s="1030">
        <v>1781.35</v>
      </c>
      <c r="K243" s="15">
        <v>503.58760000000001</v>
      </c>
      <c r="L243" s="1030">
        <v>2284.9376000000002</v>
      </c>
      <c r="M243" s="1031">
        <f t="shared" si="46"/>
        <v>2284.9376000000002</v>
      </c>
      <c r="N243" s="1032">
        <f t="shared" si="53"/>
        <v>5.3537158273360549E-4</v>
      </c>
      <c r="O243" s="1033"/>
      <c r="P243" s="1034">
        <f t="shared" si="50"/>
        <v>1</v>
      </c>
      <c r="Q243" s="451"/>
      <c r="R243" s="798" t="str">
        <f>IFERROR(IF(OR(B243="TÍTULO GRAU 1",B243="TÍTULO GRAU 2",B243="TÍTULO GRAU 3",B243="TÍTULO GRAU 4"),B243,IF(D243=0,"",IF(OR(D243="SINAPI",D243="SINAPI INSUMO",D243="ORSE INSUMO",D243="SEINFRA CE",D243="TCU",D243="SABESP",D243="EMBASA-BA INSUMO",D243="COMPOSIÇÃO ELAB."),B243,IF(MID(B243,1,5)="COMP.",VLOOKUP(B243,COMPOSIÇÕES!$K$1:$L$741741,2,FALSE),IF(MID(B243,1,13)="MÉDIA/MERCADO",VLOOKUP(B243,COMPOSIÇÕES!$K$1:$L$741741,2,FALSE)))))),0)</f>
        <v>COMP. 52</v>
      </c>
      <c r="S243" s="1035">
        <f>VLOOKUP(B243,'CURVA ABC'!$B$6:$M$7525,9,FALSE)</f>
        <v>2284.9376000000002</v>
      </c>
      <c r="T243" s="700" t="b">
        <f>S243=L243</f>
        <v>1</v>
      </c>
      <c r="U243" s="452" t="b">
        <f t="shared" si="45"/>
        <v>1</v>
      </c>
      <c r="V243" s="452" t="s">
        <v>168</v>
      </c>
      <c r="W243" s="452" t="s">
        <v>1458</v>
      </c>
      <c r="X243" s="452" t="b">
        <f>W243=E243</f>
        <v>1</v>
      </c>
      <c r="AB243" s="453"/>
    </row>
    <row r="244" spans="1:28" s="452" customFormat="1" ht="53.25" customHeight="1">
      <c r="A244" s="1038" t="s">
        <v>2458</v>
      </c>
      <c r="B244" s="1047">
        <v>90100</v>
      </c>
      <c r="C244" s="24" t="s">
        <v>183</v>
      </c>
      <c r="D244" s="1039" t="s">
        <v>131</v>
      </c>
      <c r="E244" s="1028" t="s">
        <v>1243</v>
      </c>
      <c r="F244" s="15" t="e">
        <v>#N/A</v>
      </c>
      <c r="G244" s="1029" t="s">
        <v>61</v>
      </c>
      <c r="H244" s="15">
        <v>0</v>
      </c>
      <c r="I244" s="1046">
        <v>50.203125</v>
      </c>
      <c r="J244" s="1030">
        <v>8.18</v>
      </c>
      <c r="K244" s="15">
        <v>2.3125</v>
      </c>
      <c r="L244" s="1030">
        <v>10.4925</v>
      </c>
      <c r="M244" s="1031">
        <f t="shared" si="46"/>
        <v>526.75630000000001</v>
      </c>
      <c r="N244" s="1032">
        <f t="shared" si="53"/>
        <v>1.2342146851008007E-4</v>
      </c>
      <c r="O244" s="1033"/>
      <c r="P244" s="1034">
        <f t="shared" si="50"/>
        <v>2</v>
      </c>
      <c r="Q244" s="451"/>
      <c r="R244" s="798">
        <f>IFERROR(IF(OR(B244="TÍTULO GRAU 1",B244="TÍTULO GRAU 2",B244="TÍTULO GRAU 3",B244="TÍTULO GRAU 4"),B244,IF(D244=0,"",IF(OR(D244="SINAPI",D244="SINAPI INSUMO",D244="ORSE INSUMO",D244="SEINFRA CE",D244="TCU",D244="SABESP",D244="EMBASA-BA INSUMO",D244="COMPOSIÇÃO ELAB."),B244,IF(MID(B244,1,5)="COMP.",VLOOKUP(B244,COMPOSIÇÕES!$K$1:$L$741741,2,FALSE),IF(MID(B244,1,13)="MÉDIA/MERCADO",VLOOKUP(B244,COMPOSIÇÕES!$K$1:$L$741741,2,FALSE)))))),0)</f>
        <v>90100</v>
      </c>
      <c r="S244" s="1035">
        <f>VLOOKUP(B244,'CURVA ABC'!$B$6:$M$7525,9,FALSE)</f>
        <v>10.4925</v>
      </c>
      <c r="T244" s="700" t="b">
        <f t="shared" ref="T244:T250" si="54">S244=L244</f>
        <v>1</v>
      </c>
      <c r="U244" s="452" t="b">
        <f t="shared" si="45"/>
        <v>1</v>
      </c>
      <c r="V244" s="452">
        <v>90100</v>
      </c>
      <c r="W244" s="452" t="s">
        <v>1243</v>
      </c>
      <c r="AB244" s="453"/>
    </row>
    <row r="245" spans="1:28" s="452" customFormat="1" ht="30" customHeight="1">
      <c r="A245" s="1038" t="s">
        <v>2459</v>
      </c>
      <c r="B245" s="456">
        <v>96995</v>
      </c>
      <c r="C245" s="24" t="s">
        <v>183</v>
      </c>
      <c r="D245" s="1039" t="s">
        <v>131</v>
      </c>
      <c r="E245" s="1028" t="s">
        <v>1045</v>
      </c>
      <c r="F245" s="15" t="e">
        <v>#N/A</v>
      </c>
      <c r="G245" s="1029" t="s">
        <v>61</v>
      </c>
      <c r="H245" s="15">
        <v>0</v>
      </c>
      <c r="I245" s="1046">
        <v>20.081250000000001</v>
      </c>
      <c r="J245" s="1030">
        <v>30.46</v>
      </c>
      <c r="K245" s="15">
        <v>8.6110000000000007</v>
      </c>
      <c r="L245" s="1030">
        <v>39.070999999999998</v>
      </c>
      <c r="M245" s="1031">
        <f t="shared" si="46"/>
        <v>784.59450000000004</v>
      </c>
      <c r="N245" s="1032">
        <f t="shared" si="53"/>
        <v>1.838341665300102E-4</v>
      </c>
      <c r="O245" s="1033"/>
      <c r="P245" s="1034">
        <f t="shared" si="50"/>
        <v>6</v>
      </c>
      <c r="Q245" s="451"/>
      <c r="R245" s="798">
        <f>IFERROR(IF(OR(B245="TÍTULO GRAU 1",B245="TÍTULO GRAU 2",B245="TÍTULO GRAU 3",B245="TÍTULO GRAU 4"),B245,IF(D245=0,"",IF(OR(D245="SINAPI",D245="SINAPI INSUMO",D245="ORSE INSUMO",D245="SEINFRA CE",D245="TCU",D245="SABESP",D245="EMBASA-BA INSUMO",D245="COMPOSIÇÃO ELAB."),B245,IF(MID(B245,1,5)="COMP.",VLOOKUP(B245,COMPOSIÇÕES!$K$1:$L$741741,2,FALSE),IF(MID(B245,1,13)="MÉDIA/MERCADO",VLOOKUP(B245,COMPOSIÇÕES!$K$1:$L$741741,2,FALSE)))))),0)</f>
        <v>96995</v>
      </c>
      <c r="S245" s="1035">
        <f>VLOOKUP(B245,'CURVA ABC'!$B$6:$M$7525,9,FALSE)</f>
        <v>39.070999999999998</v>
      </c>
      <c r="T245" s="700" t="b">
        <f t="shared" si="54"/>
        <v>1</v>
      </c>
      <c r="U245" s="452" t="b">
        <f t="shared" si="45"/>
        <v>1</v>
      </c>
      <c r="V245" s="452">
        <v>96995</v>
      </c>
      <c r="W245" s="452" t="s">
        <v>1045</v>
      </c>
      <c r="AB245" s="453"/>
    </row>
    <row r="246" spans="1:28" s="452" customFormat="1" ht="30" customHeight="1">
      <c r="A246" s="1038" t="s">
        <v>2460</v>
      </c>
      <c r="B246" s="456">
        <v>92267</v>
      </c>
      <c r="C246" s="24" t="s">
        <v>183</v>
      </c>
      <c r="D246" s="1039" t="s">
        <v>131</v>
      </c>
      <c r="E246" s="1028" t="s">
        <v>1088</v>
      </c>
      <c r="F246" s="15" t="e">
        <v>#N/A</v>
      </c>
      <c r="G246" s="1029" t="s">
        <v>57</v>
      </c>
      <c r="H246" s="15">
        <v>0</v>
      </c>
      <c r="I246" s="1046">
        <v>19.21</v>
      </c>
      <c r="J246" s="1030">
        <v>32.4</v>
      </c>
      <c r="K246" s="15">
        <v>9.1594999999999995</v>
      </c>
      <c r="L246" s="1030">
        <v>41.5595</v>
      </c>
      <c r="M246" s="1031">
        <f t="shared" si="46"/>
        <v>798.35799999999995</v>
      </c>
      <c r="N246" s="1032">
        <f t="shared" si="53"/>
        <v>1.8705901905068909E-4</v>
      </c>
      <c r="O246" s="1033"/>
      <c r="P246" s="1034">
        <f t="shared" si="50"/>
        <v>5</v>
      </c>
      <c r="Q246" s="451"/>
      <c r="R246" s="798">
        <f>IFERROR(IF(OR(B246="TÍTULO GRAU 1",B246="TÍTULO GRAU 2",B246="TÍTULO GRAU 3",B246="TÍTULO GRAU 4"),B246,IF(D246=0,"",IF(OR(D246="SINAPI",D246="SINAPI INSUMO",D246="ORSE INSUMO",D246="SEINFRA CE",D246="TCU",D246="SABESP",D246="EMBASA-BA INSUMO",D246="COMPOSIÇÃO ELAB."),B246,IF(MID(B246,1,5)="COMP.",VLOOKUP(B246,COMPOSIÇÕES!$K$1:$L$741741,2,FALSE),IF(MID(B246,1,13)="MÉDIA/MERCADO",VLOOKUP(B246,COMPOSIÇÕES!$K$1:$L$741741,2,FALSE)))))),0)</f>
        <v>92267</v>
      </c>
      <c r="S246" s="1035">
        <f>VLOOKUP(B246,'CURVA ABC'!$B$6:$M$7525,9,FALSE)</f>
        <v>41.5595</v>
      </c>
      <c r="T246" s="700" t="b">
        <f t="shared" si="54"/>
        <v>1</v>
      </c>
      <c r="U246" s="452" t="b">
        <f t="shared" si="45"/>
        <v>1</v>
      </c>
      <c r="V246" s="452">
        <v>92267</v>
      </c>
      <c r="W246" s="452" t="s">
        <v>1088</v>
      </c>
      <c r="AB246" s="453"/>
    </row>
    <row r="247" spans="1:28" s="452" customFormat="1" ht="36.75" customHeight="1">
      <c r="A247" s="1038" t="s">
        <v>2461</v>
      </c>
      <c r="B247" s="456">
        <v>73301</v>
      </c>
      <c r="C247" s="24" t="s">
        <v>183</v>
      </c>
      <c r="D247" s="1039" t="s">
        <v>131</v>
      </c>
      <c r="E247" s="1028" t="s">
        <v>1079</v>
      </c>
      <c r="F247" s="15" t="e">
        <v>#N/A</v>
      </c>
      <c r="G247" s="1029" t="s">
        <v>61</v>
      </c>
      <c r="H247" s="15">
        <v>0</v>
      </c>
      <c r="I247" s="1046">
        <v>21.648000000000003</v>
      </c>
      <c r="J247" s="1030">
        <v>9.34</v>
      </c>
      <c r="K247" s="15">
        <v>2.6404000000000001</v>
      </c>
      <c r="L247" s="1030">
        <v>11.980399999999999</v>
      </c>
      <c r="M247" s="1031">
        <f t="shared" si="46"/>
        <v>259.35169999999999</v>
      </c>
      <c r="N247" s="1032">
        <f t="shared" si="53"/>
        <v>6.0767318159432986E-5</v>
      </c>
      <c r="O247" s="1033"/>
      <c r="P247" s="1034">
        <f t="shared" si="50"/>
        <v>4</v>
      </c>
      <c r="Q247" s="451"/>
      <c r="R247" s="798">
        <f>IFERROR(IF(OR(B247="TÍTULO GRAU 1",B247="TÍTULO GRAU 2",B247="TÍTULO GRAU 3",B247="TÍTULO GRAU 4"),B247,IF(D247=0,"",IF(OR(D247="SINAPI",D247="SINAPI INSUMO",D247="ORSE INSUMO",D247="SEINFRA CE",D247="TCU",D247="SABESP",D247="EMBASA-BA INSUMO",D247="COMPOSIÇÃO ELAB."),B247,IF(MID(B247,1,5)="COMP.",VLOOKUP(B247,COMPOSIÇÕES!$K$1:$L$741741,2,FALSE),IF(MID(B247,1,13)="MÉDIA/MERCADO",VLOOKUP(B247,COMPOSIÇÕES!$K$1:$L$741741,2,FALSE)))))),0)</f>
        <v>73301</v>
      </c>
      <c r="S247" s="1035">
        <f>VLOOKUP(B247,'CURVA ABC'!$B$6:$M$7525,9,FALSE)</f>
        <v>11.980399999999999</v>
      </c>
      <c r="T247" s="700" t="b">
        <f t="shared" si="54"/>
        <v>1</v>
      </c>
      <c r="U247" s="452" t="b">
        <f t="shared" si="45"/>
        <v>1</v>
      </c>
      <c r="V247" s="452">
        <v>73301</v>
      </c>
      <c r="W247" s="452" t="s">
        <v>1079</v>
      </c>
      <c r="AB247" s="453"/>
    </row>
    <row r="248" spans="1:28" s="452" customFormat="1" ht="33.75" customHeight="1">
      <c r="A248" s="1038" t="s">
        <v>2462</v>
      </c>
      <c r="B248" s="456">
        <v>72131</v>
      </c>
      <c r="C248" s="24" t="s">
        <v>183</v>
      </c>
      <c r="D248" s="1039" t="s">
        <v>131</v>
      </c>
      <c r="E248" s="1028" t="s">
        <v>1249</v>
      </c>
      <c r="F248" s="15" t="e">
        <v>#N/A</v>
      </c>
      <c r="G248" s="1029" t="s">
        <v>57</v>
      </c>
      <c r="H248" s="15">
        <v>0</v>
      </c>
      <c r="I248" s="1046">
        <v>17.695999999999998</v>
      </c>
      <c r="J248" s="1030">
        <v>99.72</v>
      </c>
      <c r="K248" s="15">
        <v>28.190799999999999</v>
      </c>
      <c r="L248" s="1030">
        <v>127.91079999999999</v>
      </c>
      <c r="M248" s="1031">
        <f t="shared" si="46"/>
        <v>2263.5095000000001</v>
      </c>
      <c r="N248" s="1032">
        <f t="shared" si="53"/>
        <v>5.3035087853057876E-4</v>
      </c>
      <c r="O248" s="1033"/>
      <c r="P248" s="1034">
        <f t="shared" si="50"/>
        <v>4</v>
      </c>
      <c r="Q248" s="451"/>
      <c r="R248" s="798">
        <f>IFERROR(IF(OR(B248="TÍTULO GRAU 1",B248="TÍTULO GRAU 2",B248="TÍTULO GRAU 3",B248="TÍTULO GRAU 4"),B248,IF(D248=0,"",IF(OR(D248="SINAPI",D248="SINAPI INSUMO",D248="ORSE INSUMO",D248="SEINFRA CE",D248="TCU",D248="SABESP",D248="EMBASA-BA INSUMO",D248="COMPOSIÇÃO ELAB."),B248,IF(MID(B248,1,5)="COMP.",VLOOKUP(B248,COMPOSIÇÕES!$K$1:$L$741741,2,FALSE),IF(MID(B248,1,13)="MÉDIA/MERCADO",VLOOKUP(B248,COMPOSIÇÕES!$K$1:$L$741741,2,FALSE)))))),0)</f>
        <v>72131</v>
      </c>
      <c r="S248" s="1035">
        <f>VLOOKUP(B248,'CURVA ABC'!$B$6:$M$7525,9,FALSE)</f>
        <v>127.91079999999999</v>
      </c>
      <c r="T248" s="700" t="b">
        <f t="shared" si="54"/>
        <v>1</v>
      </c>
      <c r="U248" s="452" t="b">
        <f t="shared" si="45"/>
        <v>1</v>
      </c>
      <c r="V248" s="452">
        <v>72131</v>
      </c>
      <c r="W248" s="452" t="s">
        <v>1249</v>
      </c>
      <c r="AB248" s="453"/>
    </row>
    <row r="249" spans="1:28" s="452" customFormat="1" ht="32.25" customHeight="1">
      <c r="A249" s="1038" t="s">
        <v>2463</v>
      </c>
      <c r="B249" s="456" t="s">
        <v>833</v>
      </c>
      <c r="C249" s="24">
        <v>0</v>
      </c>
      <c r="D249" s="1039" t="s">
        <v>837</v>
      </c>
      <c r="E249" s="1028" t="s">
        <v>1800</v>
      </c>
      <c r="F249" s="15" t="e">
        <v>#N/A</v>
      </c>
      <c r="G249" s="1029" t="s">
        <v>61</v>
      </c>
      <c r="H249" s="15">
        <v>0</v>
      </c>
      <c r="I249" s="1046">
        <v>7.5357499999999993</v>
      </c>
      <c r="J249" s="1030">
        <v>323.75</v>
      </c>
      <c r="K249" s="15">
        <v>91.524100000000004</v>
      </c>
      <c r="L249" s="1030">
        <v>415.27409999999998</v>
      </c>
      <c r="M249" s="1031">
        <f t="shared" si="46"/>
        <v>3129.4018000000001</v>
      </c>
      <c r="N249" s="1032">
        <f t="shared" si="53"/>
        <v>7.3323350041392548E-4</v>
      </c>
      <c r="O249" s="1033"/>
      <c r="P249" s="1034">
        <f t="shared" si="50"/>
        <v>7</v>
      </c>
      <c r="Q249" s="451"/>
      <c r="R249" s="798" t="str">
        <f>IFERROR(IF(OR(B249="TÍTULO GRAU 1",B249="TÍTULO GRAU 2",B249="TÍTULO GRAU 3",B249="TÍTULO GRAU 4"),B249,IF(D249=0,"",IF(OR(D249="SINAPI",D249="SINAPI INSUMO",D249="ORSE INSUMO",D249="SEINFRA CE",D249="TCU",D249="SABESP",D249="EMBASA-BA INSUMO",D249="COMPOSIÇÃO ELAB."),B249,IF(MID(B249,1,5)="COMP.",VLOOKUP(B249,COMPOSIÇÕES!$K$1:$L$741741,2,FALSE),IF(MID(B249,1,13)="MÉDIA/MERCADO",VLOOKUP(B249,COMPOSIÇÕES!$K$1:$L$741741,2,FALSE)))))),0)</f>
        <v>COMP. 6</v>
      </c>
      <c r="S249" s="1035">
        <f>VLOOKUP(B249,'CURVA ABC'!$B$6:$M$7525,9,FALSE)</f>
        <v>415.27409999999998</v>
      </c>
      <c r="T249" s="700" t="b">
        <f t="shared" si="54"/>
        <v>1</v>
      </c>
      <c r="U249" s="452" t="b">
        <f t="shared" si="45"/>
        <v>1</v>
      </c>
      <c r="V249" s="452" t="s">
        <v>833</v>
      </c>
      <c r="W249" s="452" t="s">
        <v>1800</v>
      </c>
      <c r="AB249" s="453"/>
    </row>
    <row r="250" spans="1:28" s="452" customFormat="1" ht="41.25" customHeight="1">
      <c r="A250" s="1038" t="s">
        <v>2464</v>
      </c>
      <c r="B250" s="1047">
        <v>95241</v>
      </c>
      <c r="C250" s="24" t="s">
        <v>183</v>
      </c>
      <c r="D250" s="1039" t="s">
        <v>131</v>
      </c>
      <c r="E250" s="1028" t="s">
        <v>1087</v>
      </c>
      <c r="F250" s="15" t="e">
        <v>#N/A</v>
      </c>
      <c r="G250" s="1029" t="s">
        <v>57</v>
      </c>
      <c r="H250" s="15">
        <v>0</v>
      </c>
      <c r="I250" s="1046">
        <v>13.8125</v>
      </c>
      <c r="J250" s="1030">
        <v>19.420000000000002</v>
      </c>
      <c r="K250" s="15">
        <v>5.49</v>
      </c>
      <c r="L250" s="1030">
        <v>24.91</v>
      </c>
      <c r="M250" s="1031">
        <f t="shared" si="46"/>
        <v>344.06939999999997</v>
      </c>
      <c r="N250" s="1032">
        <f t="shared" si="53"/>
        <v>8.0617072102188699E-5</v>
      </c>
      <c r="O250" s="1033"/>
      <c r="P250" s="1034">
        <f t="shared" si="50"/>
        <v>6</v>
      </c>
      <c r="Q250" s="451"/>
      <c r="R250" s="798">
        <f>IFERROR(IF(OR(B250="TÍTULO GRAU 1",B250="TÍTULO GRAU 2",B250="TÍTULO GRAU 3",B250="TÍTULO GRAU 4"),B250,IF(D250=0,"",IF(OR(D250="SINAPI",D250="SINAPI INSUMO",D250="ORSE INSUMO",D250="SEINFRA CE",D250="TCU",D250="SABESP",D250="EMBASA-BA INSUMO",D250="COMPOSIÇÃO ELAB."),B250,IF(MID(B250,1,5)="COMP.",VLOOKUP(B250,COMPOSIÇÕES!$K$1:$L$741741,2,FALSE),IF(MID(B250,1,13)="MÉDIA/MERCADO",VLOOKUP(B250,COMPOSIÇÕES!$K$1:$L$741741,2,FALSE)))))),0)</f>
        <v>95241</v>
      </c>
      <c r="S250" s="1035">
        <f>VLOOKUP(B250,'CURVA ABC'!$B$6:$M$7525,9,FALSE)</f>
        <v>24.91</v>
      </c>
      <c r="T250" s="700" t="b">
        <f t="shared" si="54"/>
        <v>1</v>
      </c>
      <c r="U250" s="452" t="b">
        <f t="shared" si="45"/>
        <v>1</v>
      </c>
      <c r="V250" s="452">
        <v>95241</v>
      </c>
      <c r="W250" s="452" t="s">
        <v>1087</v>
      </c>
      <c r="AB250" s="453"/>
    </row>
    <row r="251" spans="1:28" s="452" customFormat="1" ht="41.25" customHeight="1">
      <c r="A251" s="1038" t="s">
        <v>2465</v>
      </c>
      <c r="B251" s="1047">
        <v>87905</v>
      </c>
      <c r="C251" s="24" t="s">
        <v>183</v>
      </c>
      <c r="D251" s="1039" t="s">
        <v>131</v>
      </c>
      <c r="E251" s="1028" t="s">
        <v>1265</v>
      </c>
      <c r="F251" s="15" t="e">
        <v>#N/A</v>
      </c>
      <c r="G251" s="1029" t="s">
        <v>57</v>
      </c>
      <c r="H251" s="15">
        <v>0</v>
      </c>
      <c r="I251" s="1046">
        <v>26.13</v>
      </c>
      <c r="J251" s="1030">
        <v>5.39</v>
      </c>
      <c r="K251" s="15">
        <v>1.5238</v>
      </c>
      <c r="L251" s="1030">
        <v>6.9138000000000002</v>
      </c>
      <c r="M251" s="1031">
        <f t="shared" si="46"/>
        <v>180.6576</v>
      </c>
      <c r="N251" s="1032">
        <f t="shared" si="53"/>
        <v>4.2328921912289685E-5</v>
      </c>
      <c r="O251" s="1033"/>
      <c r="P251" s="1034">
        <f t="shared" si="50"/>
        <v>2</v>
      </c>
      <c r="Q251" s="451"/>
      <c r="R251" s="798">
        <f>IFERROR(IF(OR(B251="TÍTULO GRAU 1",B251="TÍTULO GRAU 2",B251="TÍTULO GRAU 3",B251="TÍTULO GRAU 4"),B251,IF(D251=0,"",IF(OR(D251="SINAPI",D251="SINAPI INSUMO",D251="ORSE INSUMO",D251="SEINFRA CE",D251="TCU",D251="SABESP",D251="EMBASA-BA INSUMO",D251="COMPOSIÇÃO ELAB."),B251,IF(MID(B251,1,5)="COMP.",VLOOKUP(B251,COMPOSIÇÕES!$K$1:$L$741741,2,FALSE),IF(MID(B251,1,13)="MÉDIA/MERCADO",VLOOKUP(B251,COMPOSIÇÕES!$K$1:$L$741741,2,FALSE)))))),0)</f>
        <v>87905</v>
      </c>
      <c r="S251" s="1035">
        <f>VLOOKUP(B251,'CURVA ABC'!$B$6:$M$7525,9,FALSE)</f>
        <v>6.9138000000000002</v>
      </c>
      <c r="T251" s="700" t="b">
        <f>S251=L251</f>
        <v>1</v>
      </c>
      <c r="U251" s="452" t="b">
        <f t="shared" si="45"/>
        <v>1</v>
      </c>
      <c r="V251" s="452">
        <v>87905</v>
      </c>
      <c r="W251" s="452" t="s">
        <v>1265</v>
      </c>
      <c r="AB251" s="453"/>
    </row>
    <row r="252" spans="1:28" s="452" customFormat="1" ht="41.25" customHeight="1">
      <c r="A252" s="1038" t="s">
        <v>2466</v>
      </c>
      <c r="B252" s="1047">
        <v>87792</v>
      </c>
      <c r="C252" s="24" t="s">
        <v>183</v>
      </c>
      <c r="D252" s="1039" t="s">
        <v>131</v>
      </c>
      <c r="E252" s="1028" t="s">
        <v>1267</v>
      </c>
      <c r="F252" s="15" t="e">
        <v>#N/A</v>
      </c>
      <c r="G252" s="1029" t="s">
        <v>57</v>
      </c>
      <c r="H252" s="15">
        <v>0</v>
      </c>
      <c r="I252" s="1046">
        <v>26.13</v>
      </c>
      <c r="J252" s="1030">
        <v>25.99</v>
      </c>
      <c r="K252" s="15">
        <v>7.3474000000000004</v>
      </c>
      <c r="L252" s="1030">
        <v>33.337400000000002</v>
      </c>
      <c r="M252" s="1031">
        <f t="shared" si="46"/>
        <v>871.10630000000003</v>
      </c>
      <c r="N252" s="1032">
        <f t="shared" si="53"/>
        <v>2.0410428650664901E-4</v>
      </c>
      <c r="O252" s="1033"/>
      <c r="P252" s="1034">
        <f t="shared" si="50"/>
        <v>2</v>
      </c>
      <c r="Q252" s="451"/>
      <c r="R252" s="798">
        <f>IFERROR(IF(OR(B252="TÍTULO GRAU 1",B252="TÍTULO GRAU 2",B252="TÍTULO GRAU 3",B252="TÍTULO GRAU 4"),B252,IF(D252=0,"",IF(OR(D252="SINAPI",D252="SINAPI INSUMO",D252="ORSE INSUMO",D252="SEINFRA CE",D252="TCU",D252="SABESP",D252="EMBASA-BA INSUMO",D252="COMPOSIÇÃO ELAB."),B252,IF(MID(B252,1,5)="COMP.",VLOOKUP(B252,COMPOSIÇÕES!$K$1:$L$741741,2,FALSE),IF(MID(B252,1,13)="MÉDIA/MERCADO",VLOOKUP(B252,COMPOSIÇÕES!$K$1:$L$741741,2,FALSE)))))),0)</f>
        <v>87792</v>
      </c>
      <c r="S252" s="1035">
        <f>VLOOKUP(B252,'CURVA ABC'!$B$6:$M$7525,9,FALSE)</f>
        <v>33.337400000000002</v>
      </c>
      <c r="T252" s="700" t="b">
        <f>S252=L252</f>
        <v>1</v>
      </c>
      <c r="U252" s="452" t="b">
        <f t="shared" si="45"/>
        <v>1</v>
      </c>
      <c r="V252" s="452">
        <v>87792</v>
      </c>
      <c r="W252" s="452" t="s">
        <v>1267</v>
      </c>
      <c r="AB252" s="453"/>
    </row>
    <row r="253" spans="1:28" s="452" customFormat="1" ht="41.25" customHeight="1">
      <c r="A253" s="1038" t="s">
        <v>2467</v>
      </c>
      <c r="B253" s="1047" t="s">
        <v>149</v>
      </c>
      <c r="C253" s="24">
        <v>0</v>
      </c>
      <c r="D253" s="1039" t="s">
        <v>837</v>
      </c>
      <c r="E253" s="1028" t="s">
        <v>285</v>
      </c>
      <c r="F253" s="15" t="e">
        <v>#N/A</v>
      </c>
      <c r="G253" s="1029" t="s">
        <v>57</v>
      </c>
      <c r="H253" s="15">
        <v>0</v>
      </c>
      <c r="I253" s="1046">
        <v>39.942499999999995</v>
      </c>
      <c r="J253" s="1030">
        <v>36.03</v>
      </c>
      <c r="K253" s="15">
        <v>10.185700000000001</v>
      </c>
      <c r="L253" s="1030">
        <v>46.215699999999998</v>
      </c>
      <c r="M253" s="1031">
        <f t="shared" si="46"/>
        <v>1845.9706000000001</v>
      </c>
      <c r="N253" s="1032">
        <f t="shared" si="53"/>
        <v>4.3251955843420119E-4</v>
      </c>
      <c r="O253" s="1033"/>
      <c r="P253" s="1034">
        <f t="shared" si="50"/>
        <v>2</v>
      </c>
      <c r="Q253" s="451"/>
      <c r="R253" s="798" t="str">
        <f>IFERROR(IF(OR(B253="TÍTULO GRAU 1",B253="TÍTULO GRAU 2",B253="TÍTULO GRAU 3",B253="TÍTULO GRAU 4"),B253,IF(D253=0,"",IF(OR(D253="SINAPI",D253="SINAPI INSUMO",D253="ORSE INSUMO",D253="SEINFRA CE",D253="TCU",D253="SABESP",D253="EMBASA-BA INSUMO",D253="COMPOSIÇÃO ELAB."),B253,IF(MID(B253,1,5)="COMP.",VLOOKUP(B253,COMPOSIÇÕES!$K$1:$L$741741,2,FALSE),IF(MID(B253,1,13)="MÉDIA/MERCADO",VLOOKUP(B253,COMPOSIÇÕES!$K$1:$L$741741,2,FALSE)))))),0)</f>
        <v>COMP. 23</v>
      </c>
      <c r="S253" s="1035">
        <f>VLOOKUP(B253,'CURVA ABC'!$B$6:$M$7525,9,FALSE)</f>
        <v>46.215699999999998</v>
      </c>
      <c r="T253" s="700" t="b">
        <f>S253=L253</f>
        <v>1</v>
      </c>
      <c r="U253" s="452" t="b">
        <f t="shared" si="45"/>
        <v>1</v>
      </c>
      <c r="V253" s="452" t="s">
        <v>149</v>
      </c>
      <c r="W253" s="452" t="s">
        <v>285</v>
      </c>
      <c r="AB253" s="453"/>
    </row>
    <row r="254" spans="1:28" s="452" customFormat="1" ht="39" customHeight="1">
      <c r="A254" s="1038" t="s">
        <v>2468</v>
      </c>
      <c r="B254" s="197" t="s">
        <v>167</v>
      </c>
      <c r="C254" s="24">
        <v>0</v>
      </c>
      <c r="D254" s="1039" t="s">
        <v>837</v>
      </c>
      <c r="E254" s="1028" t="s">
        <v>1317</v>
      </c>
      <c r="F254" s="15" t="e">
        <v>#N/A</v>
      </c>
      <c r="G254" s="1029" t="s">
        <v>126</v>
      </c>
      <c r="H254" s="15">
        <v>0</v>
      </c>
      <c r="I254" s="1046">
        <v>1</v>
      </c>
      <c r="J254" s="1184">
        <v>30938.44</v>
      </c>
      <c r="K254" s="15">
        <v>8746.2970000000005</v>
      </c>
      <c r="L254" s="1030">
        <v>39684.737000000001</v>
      </c>
      <c r="M254" s="1031">
        <f t="shared" si="46"/>
        <v>39684.737000000001</v>
      </c>
      <c r="N254" s="1032">
        <f t="shared" si="53"/>
        <v>9.2983197694575439E-3</v>
      </c>
      <c r="O254" s="1033"/>
      <c r="P254" s="1034">
        <f t="shared" si="50"/>
        <v>1</v>
      </c>
      <c r="Q254" s="451"/>
      <c r="R254" s="798" t="str">
        <f>IFERROR(IF(OR(B254="TÍTULO GRAU 1",B254="TÍTULO GRAU 2",B254="TÍTULO GRAU 3",B254="TÍTULO GRAU 4"),B254,IF(D254=0,"",IF(OR(D254="SINAPI",D254="SINAPI INSUMO",D254="ORSE INSUMO",D254="SEINFRA CE",D254="TCU",D254="SABESP",D254="EMBASA-BA INSUMO",D254="COMPOSIÇÃO ELAB."),B254,IF(MID(B254,1,5)="COMP.",VLOOKUP(B254,COMPOSIÇÕES!$K$1:$L$741741,2,FALSE),IF(MID(B254,1,13)="MÉDIA/MERCADO",VLOOKUP(B254,COMPOSIÇÕES!$K$1:$L$741741,2,FALSE)))))),0)</f>
        <v>COMP. 51</v>
      </c>
      <c r="S254" s="1035">
        <f>VLOOKUP(B254,'CURVA ABC'!$B$6:$M$7525,9,FALSE)</f>
        <v>39684.737000000001</v>
      </c>
      <c r="T254" s="700" t="b">
        <f t="shared" ref="T254:T259" si="55">S254=L254</f>
        <v>1</v>
      </c>
      <c r="U254" s="452" t="b">
        <f t="shared" si="45"/>
        <v>1</v>
      </c>
      <c r="V254" s="452" t="s">
        <v>167</v>
      </c>
      <c r="W254" s="452" t="s">
        <v>1317</v>
      </c>
      <c r="X254" s="452" t="b">
        <f t="shared" ref="X254:X259" si="56">W254=E254</f>
        <v>1</v>
      </c>
      <c r="AB254" s="453"/>
    </row>
    <row r="255" spans="1:28" s="452" customFormat="1" ht="39" customHeight="1">
      <c r="A255" s="1038" t="s">
        <v>2469</v>
      </c>
      <c r="B255" s="1047">
        <v>96523</v>
      </c>
      <c r="C255" s="24" t="s">
        <v>183</v>
      </c>
      <c r="D255" s="1039" t="s">
        <v>131</v>
      </c>
      <c r="E255" s="1028" t="s">
        <v>1239</v>
      </c>
      <c r="F255" s="15" t="e">
        <v>#N/A</v>
      </c>
      <c r="G255" s="1029" t="s">
        <v>61</v>
      </c>
      <c r="H255" s="15">
        <v>0</v>
      </c>
      <c r="I255" s="1046">
        <v>4.0625</v>
      </c>
      <c r="J255" s="1030">
        <v>57.66</v>
      </c>
      <c r="K255" s="15">
        <v>16.3005</v>
      </c>
      <c r="L255" s="1030">
        <v>73.960499999999996</v>
      </c>
      <c r="M255" s="1031">
        <f t="shared" si="46"/>
        <v>300.46449999999999</v>
      </c>
      <c r="N255" s="1032">
        <f t="shared" si="53"/>
        <v>7.0400239779091293E-5</v>
      </c>
      <c r="O255" s="1033"/>
      <c r="P255" s="1034">
        <f t="shared" si="50"/>
        <v>2</v>
      </c>
      <c r="Q255" s="451"/>
      <c r="R255" s="798">
        <f>IFERROR(IF(OR(B255="TÍTULO GRAU 1",B255="TÍTULO GRAU 2",B255="TÍTULO GRAU 3",B255="TÍTULO GRAU 4"),B255,IF(D255=0,"",IF(OR(D255="SINAPI",D255="SINAPI INSUMO",D255="ORSE INSUMO",D255="SEINFRA CE",D255="TCU",D255="SABESP",D255="EMBASA-BA INSUMO",D255="COMPOSIÇÃO ELAB."),B255,IF(MID(B255,1,5)="COMP.",VLOOKUP(B255,COMPOSIÇÕES!$K$1:$L$741741,2,FALSE),IF(MID(B255,1,13)="MÉDIA/MERCADO",VLOOKUP(B255,COMPOSIÇÕES!$K$1:$L$741741,2,FALSE)))))),0)</f>
        <v>96523</v>
      </c>
      <c r="S255" s="1035">
        <f>VLOOKUP(B255,'CURVA ABC'!$B$6:$M$7525,9,FALSE)</f>
        <v>73.960499999999996</v>
      </c>
      <c r="T255" s="700" t="b">
        <f t="shared" si="55"/>
        <v>1</v>
      </c>
      <c r="U255" s="452" t="b">
        <f t="shared" si="45"/>
        <v>1</v>
      </c>
      <c r="V255" s="452">
        <v>96523</v>
      </c>
      <c r="W255" s="452" t="s">
        <v>1239</v>
      </c>
      <c r="X255" s="452" t="b">
        <f t="shared" si="56"/>
        <v>1</v>
      </c>
      <c r="AB255" s="453"/>
    </row>
    <row r="256" spans="1:28" s="452" customFormat="1" ht="34.5" customHeight="1">
      <c r="A256" s="1038" t="s">
        <v>2470</v>
      </c>
      <c r="B256" s="197">
        <v>96995</v>
      </c>
      <c r="C256" s="24" t="s">
        <v>183</v>
      </c>
      <c r="D256" s="1039" t="s">
        <v>131</v>
      </c>
      <c r="E256" s="1028" t="s">
        <v>1045</v>
      </c>
      <c r="F256" s="15" t="e">
        <v>#N/A</v>
      </c>
      <c r="G256" s="1029" t="s">
        <v>61</v>
      </c>
      <c r="H256" s="15">
        <v>0</v>
      </c>
      <c r="I256" s="1046">
        <v>0.625</v>
      </c>
      <c r="J256" s="1030">
        <v>30.46</v>
      </c>
      <c r="K256" s="15">
        <v>8.6110000000000007</v>
      </c>
      <c r="L256" s="1030">
        <v>39.070999999999998</v>
      </c>
      <c r="M256" s="1031">
        <f t="shared" si="46"/>
        <v>24.4194</v>
      </c>
      <c r="N256" s="1032">
        <f t="shared" si="53"/>
        <v>5.7215798048073634E-6</v>
      </c>
      <c r="O256" s="1033"/>
      <c r="P256" s="1034">
        <f t="shared" si="50"/>
        <v>6</v>
      </c>
      <c r="Q256" s="451"/>
      <c r="R256" s="798">
        <f>IFERROR(IF(OR(B256="TÍTULO GRAU 1",B256="TÍTULO GRAU 2",B256="TÍTULO GRAU 3",B256="TÍTULO GRAU 4"),B256,IF(D256=0,"",IF(OR(D256="SINAPI",D256="SINAPI INSUMO",D256="ORSE INSUMO",D256="SEINFRA CE",D256="TCU",D256="SABESP",D256="EMBASA-BA INSUMO",D256="COMPOSIÇÃO ELAB."),B256,IF(MID(B256,1,5)="COMP.",VLOOKUP(B256,COMPOSIÇÕES!$K$1:$L$741741,2,FALSE),IF(MID(B256,1,13)="MÉDIA/MERCADO",VLOOKUP(B256,COMPOSIÇÕES!$K$1:$L$741741,2,FALSE)))))),0)</f>
        <v>96995</v>
      </c>
      <c r="S256" s="1035">
        <f>VLOOKUP(B256,'CURVA ABC'!$B$6:$M$7525,9,FALSE)</f>
        <v>39.070999999999998</v>
      </c>
      <c r="T256" s="700" t="b">
        <f t="shared" si="55"/>
        <v>1</v>
      </c>
      <c r="U256" s="452" t="b">
        <f t="shared" si="45"/>
        <v>1</v>
      </c>
      <c r="V256" s="452">
        <v>96995</v>
      </c>
      <c r="W256" s="452" t="s">
        <v>1045</v>
      </c>
      <c r="X256" s="452" t="b">
        <f t="shared" si="56"/>
        <v>1</v>
      </c>
      <c r="AB256" s="453"/>
    </row>
    <row r="257" spans="1:28" s="452" customFormat="1" ht="34.5" customHeight="1">
      <c r="A257" s="1038" t="s">
        <v>2471</v>
      </c>
      <c r="B257" s="197">
        <v>92267</v>
      </c>
      <c r="C257" s="24" t="s">
        <v>183</v>
      </c>
      <c r="D257" s="1039" t="s">
        <v>131</v>
      </c>
      <c r="E257" s="1028" t="s">
        <v>1088</v>
      </c>
      <c r="F257" s="15" t="e">
        <v>#N/A</v>
      </c>
      <c r="G257" s="1029" t="s">
        <v>57</v>
      </c>
      <c r="H257" s="15">
        <v>0</v>
      </c>
      <c r="I257" s="1046">
        <v>12.5</v>
      </c>
      <c r="J257" s="1030">
        <v>32.4</v>
      </c>
      <c r="K257" s="15">
        <v>9.1594999999999995</v>
      </c>
      <c r="L257" s="1030">
        <v>41.5595</v>
      </c>
      <c r="M257" s="1031">
        <f t="shared" si="46"/>
        <v>519.49379999999996</v>
      </c>
      <c r="N257" s="1032">
        <f t="shared" si="53"/>
        <v>1.2171983074123998E-4</v>
      </c>
      <c r="O257" s="1033"/>
      <c r="P257" s="1034">
        <f t="shared" si="50"/>
        <v>5</v>
      </c>
      <c r="Q257" s="451"/>
      <c r="R257" s="798">
        <f>IFERROR(IF(OR(B257="TÍTULO GRAU 1",B257="TÍTULO GRAU 2",B257="TÍTULO GRAU 3",B257="TÍTULO GRAU 4"),B257,IF(D257=0,"",IF(OR(D257="SINAPI",D257="SINAPI INSUMO",D257="ORSE INSUMO",D257="SEINFRA CE",D257="TCU",D257="SABESP",D257="EMBASA-BA INSUMO",D257="COMPOSIÇÃO ELAB."),B257,IF(MID(B257,1,5)="COMP.",VLOOKUP(B257,COMPOSIÇÕES!$K$1:$L$741741,2,FALSE),IF(MID(B257,1,13)="MÉDIA/MERCADO",VLOOKUP(B257,COMPOSIÇÕES!$K$1:$L$741741,2,FALSE)))))),0)</f>
        <v>92267</v>
      </c>
      <c r="S257" s="1035">
        <f>VLOOKUP(B257,'CURVA ABC'!$B$6:$M$7525,9,FALSE)</f>
        <v>41.5595</v>
      </c>
      <c r="T257" s="700" t="b">
        <f>S257=L257</f>
        <v>1</v>
      </c>
      <c r="U257" s="452" t="b">
        <f t="shared" si="45"/>
        <v>1</v>
      </c>
      <c r="V257" s="452">
        <v>92267</v>
      </c>
      <c r="W257" s="452" t="s">
        <v>1088</v>
      </c>
      <c r="X257" s="452" t="b">
        <f>W257=E257</f>
        <v>1</v>
      </c>
      <c r="AB257" s="453"/>
    </row>
    <row r="258" spans="1:28" s="452" customFormat="1" ht="41.25" customHeight="1">
      <c r="A258" s="1038" t="s">
        <v>2472</v>
      </c>
      <c r="B258" s="1047">
        <v>95241</v>
      </c>
      <c r="C258" s="24" t="s">
        <v>183</v>
      </c>
      <c r="D258" s="1039" t="s">
        <v>131</v>
      </c>
      <c r="E258" s="1028" t="s">
        <v>1087</v>
      </c>
      <c r="F258" s="15" t="e">
        <v>#N/A</v>
      </c>
      <c r="G258" s="1029" t="s">
        <v>57</v>
      </c>
      <c r="H258" s="15">
        <v>0</v>
      </c>
      <c r="I258" s="1046">
        <v>6.25</v>
      </c>
      <c r="J258" s="1030">
        <v>19.420000000000002</v>
      </c>
      <c r="K258" s="15">
        <v>5.49</v>
      </c>
      <c r="L258" s="1030">
        <v>24.91</v>
      </c>
      <c r="M258" s="1031">
        <f t="shared" si="46"/>
        <v>155.6875</v>
      </c>
      <c r="N258" s="1032">
        <f t="shared" si="53"/>
        <v>3.6478310517905699E-5</v>
      </c>
      <c r="O258" s="1033"/>
      <c r="P258" s="1034">
        <f t="shared" si="50"/>
        <v>6</v>
      </c>
      <c r="Q258" s="451"/>
      <c r="R258" s="798">
        <f>IFERROR(IF(OR(B258="TÍTULO GRAU 1",B258="TÍTULO GRAU 2",B258="TÍTULO GRAU 3",B258="TÍTULO GRAU 4"),B258,IF(D258=0,"",IF(OR(D258="SINAPI",D258="SINAPI INSUMO",D258="ORSE INSUMO",D258="SEINFRA CE",D258="TCU",D258="SABESP",D258="EMBASA-BA INSUMO",D258="COMPOSIÇÃO ELAB."),B258,IF(MID(B258,1,5)="COMP.",VLOOKUP(B258,COMPOSIÇÕES!$K$1:$L$741741,2,FALSE),IF(MID(B258,1,13)="MÉDIA/MERCADO",VLOOKUP(B258,COMPOSIÇÕES!$K$1:$L$741741,2,FALSE)))))),0)</f>
        <v>95241</v>
      </c>
      <c r="S258" s="1035">
        <f>VLOOKUP(B258,'CURVA ABC'!$B$6:$M$7525,9,FALSE)</f>
        <v>24.91</v>
      </c>
      <c r="T258" s="700" t="b">
        <f>S258=L258</f>
        <v>1</v>
      </c>
      <c r="U258" s="452" t="b">
        <f t="shared" si="45"/>
        <v>1</v>
      </c>
      <c r="V258" s="452">
        <v>95241</v>
      </c>
      <c r="W258" s="452" t="s">
        <v>1087</v>
      </c>
      <c r="AB258" s="453"/>
    </row>
    <row r="259" spans="1:28" s="452" customFormat="1" ht="39" customHeight="1">
      <c r="A259" s="1038" t="s">
        <v>2473</v>
      </c>
      <c r="B259" s="456" t="s">
        <v>833</v>
      </c>
      <c r="C259" s="24">
        <v>0</v>
      </c>
      <c r="D259" s="1039" t="s">
        <v>837</v>
      </c>
      <c r="E259" s="1028" t="s">
        <v>1800</v>
      </c>
      <c r="F259" s="15" t="e">
        <v>#N/A</v>
      </c>
      <c r="G259" s="1029" t="s">
        <v>61</v>
      </c>
      <c r="H259" s="15">
        <v>0</v>
      </c>
      <c r="I259" s="1046">
        <v>0.3125</v>
      </c>
      <c r="J259" s="1030">
        <v>323.75</v>
      </c>
      <c r="K259" s="15">
        <v>91.524100000000004</v>
      </c>
      <c r="L259" s="1030">
        <v>415.27409999999998</v>
      </c>
      <c r="M259" s="1031">
        <f t="shared" si="46"/>
        <v>129.7732</v>
      </c>
      <c r="N259" s="1032">
        <f t="shared" si="53"/>
        <v>3.0406468640721187E-5</v>
      </c>
      <c r="O259" s="1033"/>
      <c r="P259" s="1034">
        <f t="shared" si="50"/>
        <v>7</v>
      </c>
      <c r="Q259" s="451"/>
      <c r="R259" s="798" t="str">
        <f>IFERROR(IF(OR(B259="TÍTULO GRAU 1",B259="TÍTULO GRAU 2",B259="TÍTULO GRAU 3",B259="TÍTULO GRAU 4"),B259,IF(D259=0,"",IF(OR(D259="SINAPI",D259="SINAPI INSUMO",D259="ORSE INSUMO",D259="SEINFRA CE",D259="TCU",D259="SABESP",D259="EMBASA-BA INSUMO",D259="COMPOSIÇÃO ELAB."),B259,IF(MID(B259,1,5)="COMP.",VLOOKUP(B259,COMPOSIÇÕES!$K$1:$L$741741,2,FALSE),IF(MID(B259,1,13)="MÉDIA/MERCADO",VLOOKUP(B259,COMPOSIÇÕES!$K$1:$L$741741,2,FALSE)))))),0)</f>
        <v>COMP. 6</v>
      </c>
      <c r="S259" s="1035">
        <f>VLOOKUP(B259,'CURVA ABC'!$B$6:$M$7525,9,FALSE)</f>
        <v>415.27409999999998</v>
      </c>
      <c r="T259" s="700" t="b">
        <f t="shared" si="55"/>
        <v>1</v>
      </c>
      <c r="U259" s="452" t="b">
        <f t="shared" si="45"/>
        <v>1</v>
      </c>
      <c r="V259" s="452" t="s">
        <v>833</v>
      </c>
      <c r="W259" s="452" t="s">
        <v>1800</v>
      </c>
      <c r="X259" s="452" t="b">
        <f t="shared" si="56"/>
        <v>1</v>
      </c>
      <c r="AB259" s="453"/>
    </row>
    <row r="260" spans="1:28" s="744" customFormat="1" ht="30" customHeight="1">
      <c r="A260" s="824" t="s">
        <v>1321</v>
      </c>
      <c r="B260" s="738" t="s">
        <v>876</v>
      </c>
      <c r="C260" s="24" t="s">
        <v>876</v>
      </c>
      <c r="D260" s="739"/>
      <c r="E260" s="740" t="s">
        <v>1319</v>
      </c>
      <c r="F260" s="741"/>
      <c r="G260" s="739"/>
      <c r="H260" s="739"/>
      <c r="I260" s="766"/>
      <c r="J260" s="766"/>
      <c r="K260" s="742"/>
      <c r="L260" s="766"/>
      <c r="M260" s="743">
        <f>SUM(M261:M275)</f>
        <v>13432.999399999999</v>
      </c>
      <c r="N260" s="852">
        <f>SUM(N261:N275)</f>
        <v>3.1474146819753732E-3</v>
      </c>
      <c r="O260" s="1015"/>
      <c r="P260" s="1034">
        <f t="shared" si="50"/>
        <v>25</v>
      </c>
      <c r="Q260" s="706"/>
      <c r="R260" s="798" t="str">
        <f>IFERROR(IF(OR(B260="TÍTULO GRAU 1",B260="TÍTULO GRAU 2",B260="TÍTULO GRAU 3",B260="TÍTULO GRAU 4"),B260,IF(D260=0,"",IF(OR(D260="SINAPI",D260="SINAPI INSUMO",D260="ORSE INSUMO",D260="SEINFRA CE",D260="TCU",D260="SABESP",D260="EMBASA-BA INSUMO",D260="COMPOSIÇÃO ELAB."),B260,IF(MID(B260,1,5)="COMP.",VLOOKUP(B260,COMPOSIÇÕES!$K$1:$L$741741,2,FALSE),IF(MID(B260,1,13)="MÉDIA/MERCADO",VLOOKUP(B260,COMPOSIÇÕES!$K$1:$L$741741,2,FALSE)))))),0)</f>
        <v>Título grau 2</v>
      </c>
      <c r="S260" s="1035" t="e">
        <f>VLOOKUP(B260,'CURVA ABC'!$B$6:$M$7525,9,FALSE)</f>
        <v>#N/A</v>
      </c>
      <c r="T260" s="700" t="e">
        <f t="shared" ref="T260:T270" si="57">S260=L260</f>
        <v>#N/A</v>
      </c>
      <c r="U260" s="452" t="b">
        <f t="shared" si="45"/>
        <v>1</v>
      </c>
      <c r="V260" s="452" t="s">
        <v>876</v>
      </c>
      <c r="W260" s="744" t="s">
        <v>1319</v>
      </c>
      <c r="AB260" s="745"/>
    </row>
    <row r="261" spans="1:28" s="452" customFormat="1" ht="54.75" customHeight="1">
      <c r="A261" s="1038" t="s">
        <v>2291</v>
      </c>
      <c r="B261" s="1047">
        <v>89498</v>
      </c>
      <c r="C261" s="24" t="s">
        <v>183</v>
      </c>
      <c r="D261" s="1039" t="s">
        <v>131</v>
      </c>
      <c r="E261" s="1028" t="s">
        <v>1187</v>
      </c>
      <c r="F261" s="15" t="e">
        <v>#N/A</v>
      </c>
      <c r="G261" s="1029" t="s">
        <v>54</v>
      </c>
      <c r="H261" s="15">
        <v>0</v>
      </c>
      <c r="I261" s="1046">
        <v>7</v>
      </c>
      <c r="J261" s="1030">
        <v>7.96</v>
      </c>
      <c r="K261" s="15">
        <v>2.2503000000000002</v>
      </c>
      <c r="L261" s="1030">
        <v>10.2103</v>
      </c>
      <c r="M261" s="1031">
        <f t="shared" ref="M261:M275" si="58">ROUND(I261*L261,4)</f>
        <v>71.472099999999998</v>
      </c>
      <c r="N261" s="1032">
        <f t="shared" ref="N261:N275" si="59">IFERROR(M261/$M$655,"")</f>
        <v>1.6746247818012414E-5</v>
      </c>
      <c r="O261" s="1033"/>
      <c r="P261" s="1034">
        <f t="shared" si="50"/>
        <v>2</v>
      </c>
      <c r="Q261" s="451"/>
      <c r="R261" s="798">
        <f>IFERROR(IF(OR(B261="TÍTULO GRAU 1",B261="TÍTULO GRAU 2",B261="TÍTULO GRAU 3",B261="TÍTULO GRAU 4"),B261,IF(D261=0,"",IF(OR(D261="SINAPI",D261="SINAPI INSUMO",D261="ORSE INSUMO",D261="SEINFRA CE",D261="TCU",D261="SABESP",D261="EMBASA-BA INSUMO",D261="COMPOSIÇÃO ELAB."),B261,IF(MID(B261,1,5)="COMP.",VLOOKUP(B261,COMPOSIÇÕES!$K$1:$L$741741,2,FALSE),IF(MID(B261,1,13)="MÉDIA/MERCADO",VLOOKUP(B261,COMPOSIÇÕES!$K$1:$L$741741,2,FALSE)))))),0)</f>
        <v>89498</v>
      </c>
      <c r="S261" s="1035">
        <f>VLOOKUP(B261,'CURVA ABC'!$B$6:$M$7525,9,FALSE)</f>
        <v>10.2103</v>
      </c>
      <c r="T261" s="700" t="b">
        <f t="shared" si="57"/>
        <v>1</v>
      </c>
      <c r="U261" s="452" t="b">
        <f t="shared" si="45"/>
        <v>1</v>
      </c>
      <c r="V261" s="452">
        <v>89498</v>
      </c>
      <c r="W261" s="452" t="s">
        <v>1187</v>
      </c>
      <c r="X261" s="452" t="b">
        <f t="shared" ref="X261:X271" si="60">W261=E261</f>
        <v>1</v>
      </c>
      <c r="AB261" s="453"/>
    </row>
    <row r="262" spans="1:28" s="452" customFormat="1" ht="31.5" customHeight="1">
      <c r="A262" s="1038" t="s">
        <v>2292</v>
      </c>
      <c r="B262" s="1047">
        <v>89497</v>
      </c>
      <c r="C262" s="24" t="s">
        <v>183</v>
      </c>
      <c r="D262" s="1039" t="s">
        <v>131</v>
      </c>
      <c r="E262" s="1028" t="s">
        <v>1186</v>
      </c>
      <c r="F262" s="15" t="e">
        <v>#N/A</v>
      </c>
      <c r="G262" s="1029" t="s">
        <v>54</v>
      </c>
      <c r="H262" s="15">
        <v>0</v>
      </c>
      <c r="I262" s="1046">
        <v>114</v>
      </c>
      <c r="J262" s="1030">
        <v>7.31</v>
      </c>
      <c r="K262" s="15">
        <v>2.0665</v>
      </c>
      <c r="L262" s="1030">
        <v>9.3765000000000001</v>
      </c>
      <c r="M262" s="1031">
        <f t="shared" si="58"/>
        <v>1068.921</v>
      </c>
      <c r="N262" s="1032">
        <f t="shared" si="59"/>
        <v>2.5045319731584285E-4</v>
      </c>
      <c r="O262" s="1033"/>
      <c r="P262" s="1034">
        <f t="shared" si="50"/>
        <v>3</v>
      </c>
      <c r="Q262" s="451"/>
      <c r="R262" s="798">
        <f>IFERROR(IF(OR(B262="TÍTULO GRAU 1",B262="TÍTULO GRAU 2",B262="TÍTULO GRAU 3",B262="TÍTULO GRAU 4"),B262,IF(D262=0,"",IF(OR(D262="SINAPI",D262="SINAPI INSUMO",D262="ORSE INSUMO",D262="SEINFRA CE",D262="TCU",D262="SABESP",D262="EMBASA-BA INSUMO",D262="COMPOSIÇÃO ELAB."),B262,IF(MID(B262,1,5)="COMP.",VLOOKUP(B262,COMPOSIÇÕES!$K$1:$L$741741,2,FALSE),IF(MID(B262,1,13)="MÉDIA/MERCADO",VLOOKUP(B262,COMPOSIÇÕES!$K$1:$L$741741,2,FALSE)))))),0)</f>
        <v>89497</v>
      </c>
      <c r="S262" s="1035">
        <f>VLOOKUP(B262,'CURVA ABC'!$B$6:$M$7525,9,FALSE)</f>
        <v>9.3765000000000001</v>
      </c>
      <c r="T262" s="700" t="b">
        <f t="shared" si="57"/>
        <v>1</v>
      </c>
      <c r="U262" s="452" t="b">
        <f t="shared" si="45"/>
        <v>1</v>
      </c>
      <c r="V262" s="452">
        <v>89497</v>
      </c>
      <c r="W262" s="452" t="s">
        <v>1186</v>
      </c>
      <c r="X262" s="452" t="b">
        <f t="shared" si="60"/>
        <v>1</v>
      </c>
      <c r="AB262" s="453"/>
    </row>
    <row r="263" spans="1:28" s="452" customFormat="1" ht="27.75" customHeight="1">
      <c r="A263" s="1038" t="s">
        <v>2293</v>
      </c>
      <c r="B263" s="197">
        <v>72285</v>
      </c>
      <c r="C263" s="24" t="s">
        <v>183</v>
      </c>
      <c r="D263" s="1039" t="s">
        <v>131</v>
      </c>
      <c r="E263" s="1028" t="s">
        <v>76</v>
      </c>
      <c r="F263" s="15" t="e">
        <v>#N/A</v>
      </c>
      <c r="G263" s="1029" t="s">
        <v>54</v>
      </c>
      <c r="H263" s="15">
        <v>0</v>
      </c>
      <c r="I263" s="1046">
        <v>8</v>
      </c>
      <c r="J263" s="1030">
        <v>69.849999999999994</v>
      </c>
      <c r="K263" s="15">
        <v>19.746600000000001</v>
      </c>
      <c r="L263" s="1030">
        <v>89.596599999999995</v>
      </c>
      <c r="M263" s="1031">
        <f t="shared" si="58"/>
        <v>716.77279999999996</v>
      </c>
      <c r="N263" s="1032">
        <f t="shared" si="59"/>
        <v>1.6794322453111981E-4</v>
      </c>
      <c r="O263" s="1033" t="s">
        <v>1755</v>
      </c>
      <c r="P263" s="1034">
        <f t="shared" si="50"/>
        <v>1</v>
      </c>
      <c r="Q263" s="451"/>
      <c r="R263" s="798">
        <f>IFERROR(IF(OR(B263="TÍTULO GRAU 1",B263="TÍTULO GRAU 2",B263="TÍTULO GRAU 3",B263="TÍTULO GRAU 4"),B263,IF(D263=0,"",IF(OR(D263="SINAPI",D263="SINAPI INSUMO",D263="ORSE INSUMO",D263="SEINFRA CE",D263="TCU",D263="SABESP",D263="EMBASA-BA INSUMO",D263="COMPOSIÇÃO ELAB."),B263,IF(MID(B263,1,5)="COMP.",VLOOKUP(B263,COMPOSIÇÕES!$K$1:$L$741741,2,FALSE),IF(MID(B263,1,13)="MÉDIA/MERCADO",VLOOKUP(B263,COMPOSIÇÕES!$K$1:$L$741741,2,FALSE)))))),0)</f>
        <v>72285</v>
      </c>
      <c r="S263" s="1035">
        <f>VLOOKUP(B263,'CURVA ABC'!$B$6:$M$7525,9,FALSE)</f>
        <v>89.596599999999995</v>
      </c>
      <c r="T263" s="700" t="b">
        <f t="shared" si="57"/>
        <v>1</v>
      </c>
      <c r="U263" s="452" t="b">
        <f t="shared" si="45"/>
        <v>1</v>
      </c>
      <c r="V263" s="452">
        <v>72285</v>
      </c>
      <c r="W263" s="452" t="s">
        <v>76</v>
      </c>
      <c r="X263" s="452" t="b">
        <f t="shared" si="60"/>
        <v>1</v>
      </c>
      <c r="AB263" s="453"/>
    </row>
    <row r="264" spans="1:28" s="452" customFormat="1" ht="33.75" customHeight="1">
      <c r="A264" s="1038" t="s">
        <v>2294</v>
      </c>
      <c r="B264" s="197" t="s">
        <v>1216</v>
      </c>
      <c r="C264" s="24" t="s">
        <v>183</v>
      </c>
      <c r="D264" s="1039" t="s">
        <v>131</v>
      </c>
      <c r="E264" s="1028" t="s">
        <v>1026</v>
      </c>
      <c r="F264" s="15" t="e">
        <v>#N/A</v>
      </c>
      <c r="G264" s="1029" t="s">
        <v>54</v>
      </c>
      <c r="H264" s="15">
        <v>0</v>
      </c>
      <c r="I264" s="1046">
        <v>13</v>
      </c>
      <c r="J264" s="1030">
        <v>184.59</v>
      </c>
      <c r="K264" s="15">
        <v>52.183599999999998</v>
      </c>
      <c r="L264" s="1030">
        <v>236.77359999999999</v>
      </c>
      <c r="M264" s="1031">
        <f t="shared" si="58"/>
        <v>3078.0567999999998</v>
      </c>
      <c r="N264" s="1032">
        <f t="shared" si="59"/>
        <v>7.2120312640482477E-4</v>
      </c>
      <c r="O264" s="1033" t="s">
        <v>1756</v>
      </c>
      <c r="P264" s="1034">
        <f t="shared" si="50"/>
        <v>1</v>
      </c>
      <c r="Q264" s="451"/>
      <c r="R264" s="798" t="str">
        <f>IFERROR(IF(OR(B264="TÍTULO GRAU 1",B264="TÍTULO GRAU 2",B264="TÍTULO GRAU 3",B264="TÍTULO GRAU 4"),B264,IF(D264=0,"",IF(OR(D264="SINAPI",D264="SINAPI INSUMO",D264="ORSE INSUMO",D264="SEINFRA CE",D264="TCU",D264="SABESP",D264="EMBASA-BA INSUMO",D264="COMPOSIÇÃO ELAB."),B264,IF(MID(B264,1,5)="COMP.",VLOOKUP(B264,COMPOSIÇÕES!$K$1:$L$741741,2,FALSE),IF(MID(B264,1,13)="MÉDIA/MERCADO",VLOOKUP(B264,COMPOSIÇÕES!$K$1:$L$741741,2,FALSE)))))),0)</f>
        <v>74166/1</v>
      </c>
      <c r="S264" s="1035">
        <f>VLOOKUP(B264,'CURVA ABC'!$B$6:$M$7525,9,FALSE)</f>
        <v>236.77359999999999</v>
      </c>
      <c r="T264" s="700" t="b">
        <f t="shared" si="57"/>
        <v>1</v>
      </c>
      <c r="U264" s="452" t="b">
        <f t="shared" si="45"/>
        <v>1</v>
      </c>
      <c r="V264" s="452" t="s">
        <v>1216</v>
      </c>
      <c r="W264" s="452" t="s">
        <v>1026</v>
      </c>
      <c r="X264" s="452" t="b">
        <f t="shared" si="60"/>
        <v>1</v>
      </c>
      <c r="AB264" s="453"/>
    </row>
    <row r="265" spans="1:28" s="452" customFormat="1" ht="31.5" customHeight="1">
      <c r="A265" s="1038" t="s">
        <v>2295</v>
      </c>
      <c r="B265" s="197" t="s">
        <v>1762</v>
      </c>
      <c r="C265" s="24">
        <v>0</v>
      </c>
      <c r="D265" s="1039" t="s">
        <v>837</v>
      </c>
      <c r="E265" s="1028" t="s">
        <v>1760</v>
      </c>
      <c r="F265" s="15" t="e">
        <v>#N/A</v>
      </c>
      <c r="G265" s="1029" t="s">
        <v>126</v>
      </c>
      <c r="H265" s="15">
        <v>0</v>
      </c>
      <c r="I265" s="1046">
        <v>1</v>
      </c>
      <c r="J265" s="1030">
        <v>399.78</v>
      </c>
      <c r="K265" s="15">
        <v>113.01779999999999</v>
      </c>
      <c r="L265" s="1030">
        <v>512.79780000000005</v>
      </c>
      <c r="M265" s="1031">
        <f t="shared" si="58"/>
        <v>512.79780000000005</v>
      </c>
      <c r="N265" s="1032">
        <f t="shared" si="59"/>
        <v>1.2015092657598654E-4</v>
      </c>
      <c r="O265" s="1033" t="s">
        <v>1757</v>
      </c>
      <c r="P265" s="1034">
        <f t="shared" si="50"/>
        <v>1</v>
      </c>
      <c r="Q265" s="451"/>
      <c r="R265" s="798" t="str">
        <f>IFERROR(IF(OR(B265="TÍTULO GRAU 1",B265="TÍTULO GRAU 2",B265="TÍTULO GRAU 3",B265="TÍTULO GRAU 4"),B265,IF(D265=0,"",IF(OR(D265="SINAPI",D265="SINAPI INSUMO",D265="ORSE INSUMO",D265="SEINFRA CE",D265="TCU",D265="SABESP",D265="EMBASA-BA INSUMO",D265="COMPOSIÇÃO ELAB."),B265,IF(MID(B265,1,5)="COMP.",VLOOKUP(B265,COMPOSIÇÕES!$K$1:$L$741741,2,FALSE),IF(MID(B265,1,13)="MÉDIA/MERCADO",VLOOKUP(B265,COMPOSIÇÕES!$K$1:$L$741741,2,FALSE)))))),0)</f>
        <v>COMP. 204</v>
      </c>
      <c r="S265" s="1035">
        <f>VLOOKUP(B265,'CURVA ABC'!$B$6:$M$7525,9,FALSE)</f>
        <v>512.79780000000005</v>
      </c>
      <c r="T265" s="700" t="b">
        <f t="shared" si="57"/>
        <v>1</v>
      </c>
      <c r="U265" s="452" t="b">
        <f t="shared" ref="U265:U328" si="61">W265=E265</f>
        <v>1</v>
      </c>
      <c r="V265" s="452" t="s">
        <v>1762</v>
      </c>
      <c r="W265" s="452" t="s">
        <v>1760</v>
      </c>
      <c r="X265" s="452" t="b">
        <f t="shared" si="60"/>
        <v>1</v>
      </c>
      <c r="AB265" s="453"/>
    </row>
    <row r="266" spans="1:28" s="452" customFormat="1" ht="29.25" customHeight="1">
      <c r="A266" s="1038" t="s">
        <v>2296</v>
      </c>
      <c r="B266" s="197" t="s">
        <v>1747</v>
      </c>
      <c r="C266" s="24">
        <v>0</v>
      </c>
      <c r="D266" s="1039" t="s">
        <v>837</v>
      </c>
      <c r="E266" s="1028" t="s">
        <v>1764</v>
      </c>
      <c r="F266" s="15" t="e">
        <v>#N/A</v>
      </c>
      <c r="G266" s="1029" t="s">
        <v>126</v>
      </c>
      <c r="H266" s="15">
        <v>0</v>
      </c>
      <c r="I266" s="1046">
        <v>1</v>
      </c>
      <c r="J266" s="1030">
        <v>383.19</v>
      </c>
      <c r="K266" s="15">
        <v>108.3278</v>
      </c>
      <c r="L266" s="1030">
        <v>491.51780000000002</v>
      </c>
      <c r="M266" s="1031">
        <f t="shared" si="58"/>
        <v>491.51780000000002</v>
      </c>
      <c r="N266" s="1032">
        <f t="shared" si="59"/>
        <v>1.1516492289668644E-4</v>
      </c>
      <c r="O266" s="1033" t="s">
        <v>1758</v>
      </c>
      <c r="P266" s="1034">
        <f t="shared" si="50"/>
        <v>1</v>
      </c>
      <c r="Q266" s="451"/>
      <c r="R266" s="798" t="str">
        <f>IFERROR(IF(OR(B266="TÍTULO GRAU 1",B266="TÍTULO GRAU 2",B266="TÍTULO GRAU 3",B266="TÍTULO GRAU 4"),B266,IF(D266=0,"",IF(OR(D266="SINAPI",D266="SINAPI INSUMO",D266="ORSE INSUMO",D266="SEINFRA CE",D266="TCU",D266="SABESP",D266="EMBASA-BA INSUMO",D266="COMPOSIÇÃO ELAB."),B266,IF(MID(B266,1,5)="COMP.",VLOOKUP(B266,COMPOSIÇÕES!$K$1:$L$741741,2,FALSE),IF(MID(B266,1,13)="MÉDIA/MERCADO",VLOOKUP(B266,COMPOSIÇÕES!$K$1:$L$741741,2,FALSE)))))),0)</f>
        <v>COMP. 227</v>
      </c>
      <c r="S266" s="1035">
        <f>VLOOKUP(B266,'CURVA ABC'!$B$6:$M$7525,9,FALSE)</f>
        <v>491.51780000000002</v>
      </c>
      <c r="T266" s="700" t="b">
        <f t="shared" si="57"/>
        <v>1</v>
      </c>
      <c r="U266" s="452" t="b">
        <f t="shared" si="61"/>
        <v>1</v>
      </c>
      <c r="V266" s="452" t="s">
        <v>1747</v>
      </c>
      <c r="W266" s="452" t="s">
        <v>1764</v>
      </c>
      <c r="X266" s="452" t="b">
        <f t="shared" si="60"/>
        <v>1</v>
      </c>
      <c r="AB266" s="453"/>
    </row>
    <row r="267" spans="1:28" s="452" customFormat="1" ht="29.25" customHeight="1">
      <c r="A267" s="1038" t="s">
        <v>2297</v>
      </c>
      <c r="B267" s="197" t="s">
        <v>1766</v>
      </c>
      <c r="C267" s="24">
        <v>0</v>
      </c>
      <c r="D267" s="1039" t="s">
        <v>837</v>
      </c>
      <c r="E267" s="1028" t="s">
        <v>1765</v>
      </c>
      <c r="F267" s="15" t="e">
        <v>#N/A</v>
      </c>
      <c r="G267" s="1029" t="s">
        <v>126</v>
      </c>
      <c r="H267" s="15">
        <v>0</v>
      </c>
      <c r="I267" s="1046">
        <v>1</v>
      </c>
      <c r="J267" s="1030">
        <v>368.83</v>
      </c>
      <c r="K267" s="15">
        <v>104.26819999999999</v>
      </c>
      <c r="L267" s="1030">
        <v>473.09820000000002</v>
      </c>
      <c r="M267" s="1031">
        <f t="shared" si="58"/>
        <v>473.09820000000002</v>
      </c>
      <c r="N267" s="1032">
        <f t="shared" si="59"/>
        <v>1.1084912433600806E-4</v>
      </c>
      <c r="O267" s="1033" t="s">
        <v>1759</v>
      </c>
      <c r="P267" s="1034">
        <f t="shared" si="50"/>
        <v>1</v>
      </c>
      <c r="Q267" s="451"/>
      <c r="R267" s="798" t="str">
        <f>IFERROR(IF(OR(B267="TÍTULO GRAU 1",B267="TÍTULO GRAU 2",B267="TÍTULO GRAU 3",B267="TÍTULO GRAU 4"),B267,IF(D267=0,"",IF(OR(D267="SINAPI",D267="SINAPI INSUMO",D267="ORSE INSUMO",D267="SEINFRA CE",D267="TCU",D267="SABESP",D267="EMBASA-BA INSUMO",D267="COMPOSIÇÃO ELAB."),B267,IF(MID(B267,1,5)="COMP.",VLOOKUP(B267,COMPOSIÇÕES!$K$1:$L$741741,2,FALSE),IF(MID(B267,1,13)="MÉDIA/MERCADO",VLOOKUP(B267,COMPOSIÇÕES!$K$1:$L$741741,2,FALSE)))))),0)</f>
        <v>COMP. 228</v>
      </c>
      <c r="S267" s="1035">
        <f>VLOOKUP(B267,'CURVA ABC'!$B$6:$M$7525,9,FALSE)</f>
        <v>473.09820000000002</v>
      </c>
      <c r="T267" s="700" t="b">
        <f>S267=L267</f>
        <v>1</v>
      </c>
      <c r="U267" s="452" t="b">
        <f t="shared" si="61"/>
        <v>1</v>
      </c>
      <c r="V267" s="452" t="s">
        <v>1766</v>
      </c>
      <c r="W267" s="452" t="s">
        <v>1765</v>
      </c>
      <c r="X267" s="452" t="b">
        <f t="shared" si="60"/>
        <v>1</v>
      </c>
      <c r="AB267" s="453"/>
    </row>
    <row r="268" spans="1:28" s="452" customFormat="1" ht="36" customHeight="1">
      <c r="A268" s="1038" t="s">
        <v>2298</v>
      </c>
      <c r="B268" s="1047">
        <v>89746</v>
      </c>
      <c r="C268" s="24" t="s">
        <v>183</v>
      </c>
      <c r="D268" s="1039" t="s">
        <v>131</v>
      </c>
      <c r="E268" s="1028" t="s">
        <v>1200</v>
      </c>
      <c r="F268" s="15" t="e">
        <v>#N/A</v>
      </c>
      <c r="G268" s="1029" t="s">
        <v>54</v>
      </c>
      <c r="H268" s="15">
        <v>0</v>
      </c>
      <c r="I268" s="1046">
        <v>5</v>
      </c>
      <c r="J268" s="1030">
        <v>15.76</v>
      </c>
      <c r="K268" s="15">
        <v>4.4554</v>
      </c>
      <c r="L268" s="1030">
        <v>20.215399999999999</v>
      </c>
      <c r="M268" s="1031">
        <f t="shared" si="58"/>
        <v>101.077</v>
      </c>
      <c r="N268" s="1032">
        <f t="shared" si="59"/>
        <v>2.368281456262291E-5</v>
      </c>
      <c r="O268" s="1033"/>
      <c r="P268" s="1034">
        <f t="shared" si="50"/>
        <v>2</v>
      </c>
      <c r="Q268" s="451"/>
      <c r="R268" s="798">
        <f>IFERROR(IF(OR(B268="TÍTULO GRAU 1",B268="TÍTULO GRAU 2",B268="TÍTULO GRAU 3",B268="TÍTULO GRAU 4"),B268,IF(D268=0,"",IF(OR(D268="SINAPI",D268="SINAPI INSUMO",D268="ORSE INSUMO",D268="SEINFRA CE",D268="TCU",D268="SABESP",D268="EMBASA-BA INSUMO",D268="COMPOSIÇÃO ELAB."),B268,IF(MID(B268,1,5)="COMP.",VLOOKUP(B268,COMPOSIÇÕES!$K$1:$L$741741,2,FALSE),IF(MID(B268,1,13)="MÉDIA/MERCADO",VLOOKUP(B268,COMPOSIÇÕES!$K$1:$L$741741,2,FALSE)))))),0)</f>
        <v>89746</v>
      </c>
      <c r="S268" s="1035">
        <f>VLOOKUP(B268,'CURVA ABC'!$B$6:$M$7525,9,FALSE)</f>
        <v>20.215399999999999</v>
      </c>
      <c r="T268" s="700" t="b">
        <f>S268=L268</f>
        <v>1</v>
      </c>
      <c r="U268" s="452" t="b">
        <f t="shared" si="61"/>
        <v>1</v>
      </c>
      <c r="V268" s="452">
        <v>89746</v>
      </c>
      <c r="W268" s="452" t="s">
        <v>1200</v>
      </c>
      <c r="X268" s="452" t="b">
        <f t="shared" si="60"/>
        <v>1</v>
      </c>
      <c r="AB268" s="453"/>
    </row>
    <row r="269" spans="1:28" s="452" customFormat="1" ht="37.5" customHeight="1">
      <c r="A269" s="1038" t="s">
        <v>2299</v>
      </c>
      <c r="B269" s="1047">
        <v>89731</v>
      </c>
      <c r="C269" s="24" t="s">
        <v>183</v>
      </c>
      <c r="D269" s="1039" t="s">
        <v>131</v>
      </c>
      <c r="E269" s="1028" t="s">
        <v>1197</v>
      </c>
      <c r="F269" s="15" t="e">
        <v>#N/A</v>
      </c>
      <c r="G269" s="1029" t="s">
        <v>54</v>
      </c>
      <c r="H269" s="15">
        <v>0</v>
      </c>
      <c r="I269" s="1046">
        <v>1</v>
      </c>
      <c r="J269" s="1030">
        <v>7.2</v>
      </c>
      <c r="K269" s="15">
        <v>2.0354000000000001</v>
      </c>
      <c r="L269" s="1030">
        <v>9.2354000000000003</v>
      </c>
      <c r="M269" s="1031">
        <f t="shared" si="58"/>
        <v>9.2354000000000003</v>
      </c>
      <c r="N269" s="1032">
        <f t="shared" si="59"/>
        <v>2.1638974802541394E-6</v>
      </c>
      <c r="O269" s="1033"/>
      <c r="P269" s="1034">
        <f t="shared" si="50"/>
        <v>2</v>
      </c>
      <c r="Q269" s="451"/>
      <c r="R269" s="798">
        <f>IFERROR(IF(OR(B269="TÍTULO GRAU 1",B269="TÍTULO GRAU 2",B269="TÍTULO GRAU 3",B269="TÍTULO GRAU 4"),B269,IF(D269=0,"",IF(OR(D269="SINAPI",D269="SINAPI INSUMO",D269="ORSE INSUMO",D269="SEINFRA CE",D269="TCU",D269="SABESP",D269="EMBASA-BA INSUMO",D269="COMPOSIÇÃO ELAB."),B269,IF(MID(B269,1,5)="COMP.",VLOOKUP(B269,COMPOSIÇÕES!$K$1:$L$741741,2,FALSE),IF(MID(B269,1,13)="MÉDIA/MERCADO",VLOOKUP(B269,COMPOSIÇÕES!$K$1:$L$741741,2,FALSE)))))),0)</f>
        <v>89731</v>
      </c>
      <c r="S269" s="1035">
        <f>VLOOKUP(B269,'CURVA ABC'!$B$6:$M$7525,9,FALSE)</f>
        <v>9.2354000000000003</v>
      </c>
      <c r="T269" s="700" t="b">
        <f t="shared" si="57"/>
        <v>1</v>
      </c>
      <c r="U269" s="452" t="b">
        <f t="shared" si="61"/>
        <v>1</v>
      </c>
      <c r="V269" s="452">
        <v>89731</v>
      </c>
      <c r="W269" s="452" t="s">
        <v>1197</v>
      </c>
      <c r="X269" s="452" t="b">
        <f t="shared" si="60"/>
        <v>1</v>
      </c>
      <c r="AB269" s="453"/>
    </row>
    <row r="270" spans="1:28" s="452" customFormat="1" ht="37.5" customHeight="1">
      <c r="A270" s="1038" t="s">
        <v>2300</v>
      </c>
      <c r="B270" s="1047">
        <v>89744</v>
      </c>
      <c r="C270" s="24" t="s">
        <v>183</v>
      </c>
      <c r="D270" s="1039" t="s">
        <v>131</v>
      </c>
      <c r="E270" s="1028" t="s">
        <v>1199</v>
      </c>
      <c r="F270" s="15" t="e">
        <v>#N/A</v>
      </c>
      <c r="G270" s="1029" t="s">
        <v>54</v>
      </c>
      <c r="H270" s="15">
        <v>0</v>
      </c>
      <c r="I270" s="1046">
        <v>9</v>
      </c>
      <c r="J270" s="1030">
        <v>15.79</v>
      </c>
      <c r="K270" s="15">
        <v>4.4638</v>
      </c>
      <c r="L270" s="1030">
        <v>20.253799999999998</v>
      </c>
      <c r="M270" s="1031">
        <f t="shared" si="58"/>
        <v>182.2842</v>
      </c>
      <c r="N270" s="1032">
        <f t="shared" si="59"/>
        <v>4.2710041911573031E-5</v>
      </c>
      <c r="O270" s="1033"/>
      <c r="P270" s="1034">
        <f t="shared" si="50"/>
        <v>2</v>
      </c>
      <c r="Q270" s="451"/>
      <c r="R270" s="798">
        <f>IFERROR(IF(OR(B270="TÍTULO GRAU 1",B270="TÍTULO GRAU 2",B270="TÍTULO GRAU 3",B270="TÍTULO GRAU 4"),B270,IF(D270=0,"",IF(OR(D270="SINAPI",D270="SINAPI INSUMO",D270="ORSE INSUMO",D270="SEINFRA CE",D270="TCU",D270="SABESP",D270="EMBASA-BA INSUMO",D270="COMPOSIÇÃO ELAB."),B270,IF(MID(B270,1,5)="COMP.",VLOOKUP(B270,COMPOSIÇÕES!$K$1:$L$741741,2,FALSE),IF(MID(B270,1,13)="MÉDIA/MERCADO",VLOOKUP(B270,COMPOSIÇÕES!$K$1:$L$741741,2,FALSE)))))),0)</f>
        <v>89744</v>
      </c>
      <c r="S270" s="1035">
        <f>VLOOKUP(B270,'CURVA ABC'!$B$6:$M$7525,9,FALSE)</f>
        <v>20.253799999999998</v>
      </c>
      <c r="T270" s="700" t="b">
        <f t="shared" si="57"/>
        <v>1</v>
      </c>
      <c r="U270" s="452" t="b">
        <f t="shared" si="61"/>
        <v>1</v>
      </c>
      <c r="V270" s="452">
        <v>89744</v>
      </c>
      <c r="W270" s="452" t="s">
        <v>1199</v>
      </c>
      <c r="X270" s="452" t="b">
        <f t="shared" si="60"/>
        <v>1</v>
      </c>
      <c r="AB270" s="453"/>
    </row>
    <row r="271" spans="1:28" s="452" customFormat="1" ht="45" customHeight="1">
      <c r="A271" s="1038" t="s">
        <v>2301</v>
      </c>
      <c r="B271" s="1047">
        <v>89783</v>
      </c>
      <c r="C271" s="24" t="s">
        <v>183</v>
      </c>
      <c r="D271" s="1039" t="s">
        <v>131</v>
      </c>
      <c r="E271" s="1028" t="s">
        <v>1201</v>
      </c>
      <c r="F271" s="15" t="e">
        <v>#N/A</v>
      </c>
      <c r="G271" s="1029" t="s">
        <v>54</v>
      </c>
      <c r="H271" s="15">
        <v>0</v>
      </c>
      <c r="I271" s="1046">
        <v>14</v>
      </c>
      <c r="J271" s="1030">
        <v>7.87</v>
      </c>
      <c r="K271" s="15">
        <v>2.2248000000000001</v>
      </c>
      <c r="L271" s="1030">
        <v>10.094799999999999</v>
      </c>
      <c r="M271" s="1031">
        <f t="shared" si="58"/>
        <v>141.3272</v>
      </c>
      <c r="N271" s="1032">
        <f t="shared" si="59"/>
        <v>3.3113624961709594E-5</v>
      </c>
      <c r="O271" s="1033"/>
      <c r="P271" s="1034">
        <f t="shared" si="50"/>
        <v>2</v>
      </c>
      <c r="Q271" s="451"/>
      <c r="R271" s="798">
        <f>IFERROR(IF(OR(B271="TÍTULO GRAU 1",B271="TÍTULO GRAU 2",B271="TÍTULO GRAU 3",B271="TÍTULO GRAU 4"),B271,IF(D271=0,"",IF(OR(D271="SINAPI",D271="SINAPI INSUMO",D271="ORSE INSUMO",D271="SEINFRA CE",D271="TCU",D271="SABESP",D271="EMBASA-BA INSUMO",D271="COMPOSIÇÃO ELAB."),B271,IF(MID(B271,1,5)="COMP.",VLOOKUP(B271,COMPOSIÇÕES!$K$1:$L$741741,2,FALSE),IF(MID(B271,1,13)="MÉDIA/MERCADO",VLOOKUP(B271,COMPOSIÇÕES!$K$1:$L$741741,2,FALSE)))))),0)</f>
        <v>89783</v>
      </c>
      <c r="S271" s="1035">
        <f>VLOOKUP(B271,'CURVA ABC'!$B$6:$M$7525,9,FALSE)</f>
        <v>10.094799999999999</v>
      </c>
      <c r="T271" s="700" t="b">
        <f>S271=L271</f>
        <v>1</v>
      </c>
      <c r="U271" s="452" t="b">
        <f t="shared" si="61"/>
        <v>1</v>
      </c>
      <c r="V271" s="452">
        <v>89783</v>
      </c>
      <c r="W271" s="452" t="s">
        <v>1201</v>
      </c>
      <c r="X271" s="452" t="b">
        <f t="shared" si="60"/>
        <v>1</v>
      </c>
      <c r="AB271" s="453"/>
    </row>
    <row r="272" spans="1:28" s="452" customFormat="1" ht="33" customHeight="1">
      <c r="A272" s="1038" t="s">
        <v>2302</v>
      </c>
      <c r="B272" s="1047" t="s">
        <v>1787</v>
      </c>
      <c r="C272" s="24">
        <v>0</v>
      </c>
      <c r="D272" s="1039" t="s">
        <v>837</v>
      </c>
      <c r="E272" s="1028" t="s">
        <v>1779</v>
      </c>
      <c r="F272" s="15" t="e">
        <v>#N/A</v>
      </c>
      <c r="G272" s="1029" t="s">
        <v>126</v>
      </c>
      <c r="H272" s="15">
        <v>0</v>
      </c>
      <c r="I272" s="1046">
        <v>3</v>
      </c>
      <c r="J272" s="1030">
        <v>28.97</v>
      </c>
      <c r="K272" s="15">
        <v>8.1898</v>
      </c>
      <c r="L272" s="1030">
        <v>37.159799999999997</v>
      </c>
      <c r="M272" s="1031">
        <f t="shared" si="58"/>
        <v>111.4794</v>
      </c>
      <c r="N272" s="1032">
        <f t="shared" si="59"/>
        <v>2.6120145609312352E-5</v>
      </c>
      <c r="O272" s="1033"/>
      <c r="P272" s="1034">
        <f t="shared" si="50"/>
        <v>1</v>
      </c>
      <c r="Q272" s="451"/>
      <c r="R272" s="798" t="str">
        <f>IFERROR(IF(OR(B272="TÍTULO GRAU 1",B272="TÍTULO GRAU 2",B272="TÍTULO GRAU 3",B272="TÍTULO GRAU 4"),B272,IF(D272=0,"",IF(OR(D272="SINAPI",D272="SINAPI INSUMO",D272="ORSE INSUMO",D272="SEINFRA CE",D272="TCU",D272="SABESP",D272="EMBASA-BA INSUMO",D272="COMPOSIÇÃO ELAB."),B272,IF(MID(B272,1,5)="COMP.",VLOOKUP(B272,COMPOSIÇÕES!$K$1:$L$741741,2,FALSE),IF(MID(B272,1,13)="MÉDIA/MERCADO",VLOOKUP(B272,COMPOSIÇÕES!$K$1:$L$741741,2,FALSE)))))),0)</f>
        <v>COMP. 235</v>
      </c>
      <c r="S272" s="1035">
        <f>VLOOKUP(B272,'CURVA ABC'!$B$6:$M$7525,9,FALSE)</f>
        <v>37.159799999999997</v>
      </c>
      <c r="T272" s="700" t="b">
        <f>S272=L272</f>
        <v>1</v>
      </c>
      <c r="U272" s="452" t="b">
        <f t="shared" si="61"/>
        <v>1</v>
      </c>
      <c r="V272" s="452" t="s">
        <v>1787</v>
      </c>
      <c r="W272" s="452" t="s">
        <v>1779</v>
      </c>
      <c r="X272" s="452" t="b">
        <f>W272=E272</f>
        <v>1</v>
      </c>
      <c r="AB272" s="453"/>
    </row>
    <row r="273" spans="1:28" s="452" customFormat="1" ht="33" customHeight="1">
      <c r="A273" s="1038" t="s">
        <v>2303</v>
      </c>
      <c r="B273" s="1047" t="s">
        <v>160</v>
      </c>
      <c r="C273" s="24">
        <v>0</v>
      </c>
      <c r="D273" s="1039" t="s">
        <v>837</v>
      </c>
      <c r="E273" s="1028" t="s">
        <v>1751</v>
      </c>
      <c r="F273" s="15" t="e">
        <v>#N/A</v>
      </c>
      <c r="G273" s="1029" t="s">
        <v>53</v>
      </c>
      <c r="H273" s="15">
        <v>0</v>
      </c>
      <c r="I273" s="1046">
        <v>249.02</v>
      </c>
      <c r="J273" s="1030">
        <v>15.6</v>
      </c>
      <c r="K273" s="15">
        <v>4.4100999999999999</v>
      </c>
      <c r="L273" s="1030">
        <v>20.010100000000001</v>
      </c>
      <c r="M273" s="1031">
        <f t="shared" si="58"/>
        <v>4982.9151000000002</v>
      </c>
      <c r="N273" s="1032">
        <f t="shared" si="59"/>
        <v>1.1675203487894734E-3</v>
      </c>
      <c r="O273" s="1033"/>
      <c r="P273" s="1034">
        <f t="shared" si="50"/>
        <v>2</v>
      </c>
      <c r="Q273" s="451"/>
      <c r="R273" s="798" t="str">
        <f>IFERROR(IF(OR(B273="TÍTULO GRAU 1",B273="TÍTULO GRAU 2",B273="TÍTULO GRAU 3",B273="TÍTULO GRAU 4"),B273,IF(D273=0,"",IF(OR(D273="SINAPI",D273="SINAPI INSUMO",D273="ORSE INSUMO",D273="SEINFRA CE",D273="TCU",D273="SABESP",D273="EMBASA-BA INSUMO",D273="COMPOSIÇÃO ELAB."),B273,IF(MID(B273,1,5)="COMP.",VLOOKUP(B273,COMPOSIÇÕES!$K$1:$L$741741,2,FALSE),IF(MID(B273,1,13)="MÉDIA/MERCADO",VLOOKUP(B273,COMPOSIÇÕES!$K$1:$L$741741,2,FALSE)))))),0)</f>
        <v>COMP. 43</v>
      </c>
      <c r="S273" s="1035">
        <f>VLOOKUP(B273,'CURVA ABC'!$B$6:$M$7525,9,FALSE)</f>
        <v>20.010100000000001</v>
      </c>
      <c r="T273" s="700" t="b">
        <f>S273=L273</f>
        <v>1</v>
      </c>
      <c r="U273" s="452" t="b">
        <f t="shared" si="61"/>
        <v>1</v>
      </c>
      <c r="V273" s="452" t="s">
        <v>160</v>
      </c>
      <c r="W273" s="452" t="s">
        <v>1751</v>
      </c>
      <c r="X273" s="452" t="b">
        <f>W273=E273</f>
        <v>1</v>
      </c>
      <c r="AB273" s="453"/>
    </row>
    <row r="274" spans="1:28" s="452" customFormat="1" ht="33" customHeight="1">
      <c r="A274" s="1038" t="s">
        <v>2304</v>
      </c>
      <c r="B274" s="1047" t="s">
        <v>163</v>
      </c>
      <c r="C274" s="24">
        <v>0</v>
      </c>
      <c r="D274" s="1039" t="s">
        <v>837</v>
      </c>
      <c r="E274" s="1028" t="s">
        <v>1313</v>
      </c>
      <c r="F274" s="15" t="e">
        <v>#N/A</v>
      </c>
      <c r="G274" s="1029" t="s">
        <v>53</v>
      </c>
      <c r="H274" s="15">
        <v>0</v>
      </c>
      <c r="I274" s="1046">
        <v>18.41</v>
      </c>
      <c r="J274" s="1030">
        <v>18.98</v>
      </c>
      <c r="K274" s="15">
        <v>5.3655999999999997</v>
      </c>
      <c r="L274" s="1030">
        <v>24.345600000000001</v>
      </c>
      <c r="M274" s="1031">
        <f t="shared" si="58"/>
        <v>448.20249999999999</v>
      </c>
      <c r="N274" s="1032">
        <f t="shared" si="59"/>
        <v>1.0501594521012688E-4</v>
      </c>
      <c r="O274" s="1033"/>
      <c r="P274" s="1034">
        <f t="shared" si="50"/>
        <v>2</v>
      </c>
      <c r="Q274" s="451"/>
      <c r="R274" s="798" t="str">
        <f>IFERROR(IF(OR(B274="TÍTULO GRAU 1",B274="TÍTULO GRAU 2",B274="TÍTULO GRAU 3",B274="TÍTULO GRAU 4"),B274,IF(D274=0,"",IF(OR(D274="SINAPI",D274="SINAPI INSUMO",D274="ORSE INSUMO",D274="SEINFRA CE",D274="TCU",D274="SABESP",D274="EMBASA-BA INSUMO",D274="COMPOSIÇÃO ELAB."),B274,IF(MID(B274,1,5)="COMP.",VLOOKUP(B274,COMPOSIÇÕES!$K$1:$L$741741,2,FALSE),IF(MID(B274,1,13)="MÉDIA/MERCADO",VLOOKUP(B274,COMPOSIÇÕES!$K$1:$L$741741,2,FALSE)))))),0)</f>
        <v>COMP. 46</v>
      </c>
      <c r="S274" s="1035">
        <f>VLOOKUP(B274,'CURVA ABC'!$B$6:$M$7525,9,FALSE)</f>
        <v>24.345600000000001</v>
      </c>
      <c r="T274" s="700" t="b">
        <f>S274=L274</f>
        <v>1</v>
      </c>
      <c r="U274" s="452" t="b">
        <f t="shared" si="61"/>
        <v>1</v>
      </c>
      <c r="V274" s="452" t="s">
        <v>163</v>
      </c>
      <c r="W274" s="452" t="s">
        <v>1313</v>
      </c>
      <c r="X274" s="452" t="b">
        <f>W274=E274</f>
        <v>1</v>
      </c>
      <c r="AB274" s="453"/>
    </row>
    <row r="275" spans="1:28" s="452" customFormat="1" ht="33" customHeight="1">
      <c r="A275" s="1038" t="s">
        <v>2305</v>
      </c>
      <c r="B275" s="1047" t="s">
        <v>161</v>
      </c>
      <c r="C275" s="24">
        <v>0</v>
      </c>
      <c r="D275" s="1039" t="s">
        <v>837</v>
      </c>
      <c r="E275" s="1028" t="s">
        <v>1311</v>
      </c>
      <c r="F275" s="15" t="e">
        <v>#N/A</v>
      </c>
      <c r="G275" s="1029" t="s">
        <v>53</v>
      </c>
      <c r="H275" s="15">
        <v>0</v>
      </c>
      <c r="I275" s="1046">
        <v>21.32</v>
      </c>
      <c r="J275" s="1030">
        <v>38.17</v>
      </c>
      <c r="K275" s="15">
        <v>10.790699999999999</v>
      </c>
      <c r="L275" s="1030">
        <v>48.960700000000003</v>
      </c>
      <c r="M275" s="1031">
        <f t="shared" si="58"/>
        <v>1043.8421000000001</v>
      </c>
      <c r="N275" s="1032">
        <f t="shared" si="59"/>
        <v>2.4457709357182032E-4</v>
      </c>
      <c r="O275" s="1033"/>
      <c r="P275" s="1034">
        <f t="shared" si="50"/>
        <v>2</v>
      </c>
      <c r="Q275" s="451"/>
      <c r="R275" s="798" t="str">
        <f>IFERROR(IF(OR(B275="TÍTULO GRAU 1",B275="TÍTULO GRAU 2",B275="TÍTULO GRAU 3",B275="TÍTULO GRAU 4"),B275,IF(D275=0,"",IF(OR(D275="SINAPI",D275="SINAPI INSUMO",D275="ORSE INSUMO",D275="SEINFRA CE",D275="TCU",D275="SABESP",D275="EMBASA-BA INSUMO",D275="COMPOSIÇÃO ELAB."),B275,IF(MID(B275,1,5)="COMP.",VLOOKUP(B275,COMPOSIÇÕES!$K$1:$L$741741,2,FALSE),IF(MID(B275,1,13)="MÉDIA/MERCADO",VLOOKUP(B275,COMPOSIÇÕES!$K$1:$L$741741,2,FALSE)))))),0)</f>
        <v>COMP. 44</v>
      </c>
      <c r="S275" s="1035">
        <f>VLOOKUP(B275,'CURVA ABC'!$B$6:$M$7525,9,FALSE)</f>
        <v>48.960700000000003</v>
      </c>
      <c r="T275" s="700" t="b">
        <f>S275=L275</f>
        <v>1</v>
      </c>
      <c r="U275" s="452" t="b">
        <f t="shared" si="61"/>
        <v>1</v>
      </c>
      <c r="V275" s="452" t="s">
        <v>161</v>
      </c>
      <c r="W275" s="452" t="s">
        <v>1311</v>
      </c>
      <c r="X275" s="452" t="b">
        <f>W275=E275</f>
        <v>1</v>
      </c>
      <c r="AB275" s="453"/>
    </row>
    <row r="276" spans="1:28" s="744" customFormat="1" ht="33" customHeight="1">
      <c r="A276" s="824" t="s">
        <v>2474</v>
      </c>
      <c r="B276" s="738" t="s">
        <v>876</v>
      </c>
      <c r="C276" s="24" t="s">
        <v>876</v>
      </c>
      <c r="D276" s="739"/>
      <c r="E276" s="740" t="s">
        <v>887</v>
      </c>
      <c r="F276" s="741"/>
      <c r="G276" s="739"/>
      <c r="H276" s="739"/>
      <c r="I276" s="766"/>
      <c r="J276" s="766"/>
      <c r="K276" s="742"/>
      <c r="L276" s="766"/>
      <c r="M276" s="743">
        <f>SUM(M277:M294)</f>
        <v>91704.415599999993</v>
      </c>
      <c r="N276" s="852">
        <f>SUM(N277:N294)</f>
        <v>2.1486774134852674E-2</v>
      </c>
      <c r="O276" s="1015"/>
      <c r="P276" s="1034">
        <f t="shared" ref="P276:P339" si="62">IF(B276&gt;0,COUNTIF($B$1:$B$122068,B276),"")</f>
        <v>25</v>
      </c>
      <c r="Q276" s="706"/>
      <c r="R276" s="798" t="str">
        <f>IFERROR(IF(OR(B276="TÍTULO GRAU 1",B276="TÍTULO GRAU 2",B276="TÍTULO GRAU 3",B276="TÍTULO GRAU 4"),B276,IF(D276=0,"",IF(OR(D276="SINAPI",D276="SINAPI INSUMO",D276="ORSE INSUMO",D276="SEINFRA CE",D276="TCU",D276="SABESP",D276="EMBASA-BA INSUMO",D276="COMPOSIÇÃO ELAB."),B276,IF(MID(B276,1,5)="COMP.",VLOOKUP(B276,COMPOSIÇÕES!$K$1:$L$741741,2,FALSE),IF(MID(B276,1,13)="MÉDIA/MERCADO",VLOOKUP(B276,COMPOSIÇÕES!$K$1:$L$741741,2,FALSE)))))),0)</f>
        <v>Título grau 2</v>
      </c>
      <c r="S276" s="1035" t="e">
        <f>VLOOKUP(B276,'CURVA ABC'!$B$6:$M$7525,9,FALSE)</f>
        <v>#N/A</v>
      </c>
      <c r="T276" s="700" t="e">
        <f t="shared" ref="T276:T298" si="63">S276=L276</f>
        <v>#N/A</v>
      </c>
      <c r="U276" s="452" t="b">
        <f t="shared" si="61"/>
        <v>1</v>
      </c>
      <c r="V276" s="452" t="s">
        <v>876</v>
      </c>
      <c r="W276" s="744" t="s">
        <v>887</v>
      </c>
      <c r="AB276" s="745"/>
    </row>
    <row r="277" spans="1:28" s="452" customFormat="1" ht="42.75" customHeight="1">
      <c r="A277" s="1038" t="s">
        <v>2475</v>
      </c>
      <c r="B277" s="456">
        <v>86932</v>
      </c>
      <c r="C277" s="24" t="s">
        <v>183</v>
      </c>
      <c r="D277" s="1039" t="s">
        <v>131</v>
      </c>
      <c r="E277" s="1028" t="s">
        <v>1222</v>
      </c>
      <c r="F277" s="15" t="e">
        <v>#N/A</v>
      </c>
      <c r="G277" s="1029" t="s">
        <v>54</v>
      </c>
      <c r="H277" s="15">
        <v>0</v>
      </c>
      <c r="I277" s="1046">
        <v>18</v>
      </c>
      <c r="J277" s="1030">
        <v>372.9</v>
      </c>
      <c r="K277" s="15">
        <v>105.4188</v>
      </c>
      <c r="L277" s="1030">
        <v>478.31880000000001</v>
      </c>
      <c r="M277" s="1031">
        <f t="shared" ref="M277:M294" si="64">ROUND(I277*L277,4)</f>
        <v>8609.7384000000002</v>
      </c>
      <c r="N277" s="1032">
        <f t="shared" ref="N277:N294" si="65">IFERROR(M277/$M$655,"")</f>
        <v>2.0173020366640649E-3</v>
      </c>
      <c r="O277" s="1033" t="s">
        <v>1614</v>
      </c>
      <c r="P277" s="1034">
        <f t="shared" si="62"/>
        <v>1</v>
      </c>
      <c r="Q277" s="451"/>
      <c r="R277" s="798">
        <f>IFERROR(IF(OR(B277="TÍTULO GRAU 1",B277="TÍTULO GRAU 2",B277="TÍTULO GRAU 3",B277="TÍTULO GRAU 4"),B277,IF(D277=0,"",IF(OR(D277="SINAPI",D277="SINAPI INSUMO",D277="ORSE INSUMO",D277="SEINFRA CE",D277="TCU",D277="SABESP",D277="EMBASA-BA INSUMO",D277="COMPOSIÇÃO ELAB."),B277,IF(MID(B277,1,5)="COMP.",VLOOKUP(B277,COMPOSIÇÕES!$K$1:$L$741741,2,FALSE),IF(MID(B277,1,13)="MÉDIA/MERCADO",VLOOKUP(B277,COMPOSIÇÕES!$K$1:$L$741741,2,FALSE)))))),0)</f>
        <v>86932</v>
      </c>
      <c r="S277" s="1035">
        <f>VLOOKUP(B277,'CURVA ABC'!$B$6:$M$7525,9,FALSE)</f>
        <v>478.31880000000001</v>
      </c>
      <c r="T277" s="700" t="b">
        <f t="shared" si="63"/>
        <v>1</v>
      </c>
      <c r="U277" s="452" t="b">
        <f t="shared" si="61"/>
        <v>1</v>
      </c>
      <c r="V277" s="452">
        <v>86932</v>
      </c>
      <c r="W277" s="452" t="s">
        <v>1222</v>
      </c>
      <c r="AB277" s="453"/>
    </row>
    <row r="278" spans="1:28" s="452" customFormat="1" ht="30" customHeight="1">
      <c r="A278" s="1038" t="s">
        <v>2476</v>
      </c>
      <c r="B278" s="456" t="s">
        <v>169</v>
      </c>
      <c r="C278" s="24">
        <v>0</v>
      </c>
      <c r="D278" s="1027" t="s">
        <v>837</v>
      </c>
      <c r="E278" s="1028" t="s">
        <v>1320</v>
      </c>
      <c r="F278" s="15" t="e">
        <v>#N/A</v>
      </c>
      <c r="G278" s="1029" t="s">
        <v>126</v>
      </c>
      <c r="H278" s="15">
        <v>0</v>
      </c>
      <c r="I278" s="1046">
        <v>18</v>
      </c>
      <c r="J278" s="1030">
        <v>33.5</v>
      </c>
      <c r="K278" s="15">
        <v>9.4704999999999995</v>
      </c>
      <c r="L278" s="1030">
        <v>42.970500000000001</v>
      </c>
      <c r="M278" s="1031">
        <f t="shared" si="64"/>
        <v>773.46900000000005</v>
      </c>
      <c r="N278" s="1032">
        <f t="shared" si="65"/>
        <v>1.8122740976619193E-4</v>
      </c>
      <c r="O278" s="1033" t="s">
        <v>1613</v>
      </c>
      <c r="P278" s="1034">
        <f t="shared" si="62"/>
        <v>1</v>
      </c>
      <c r="Q278" s="451"/>
      <c r="R278" s="798" t="str">
        <f>IFERROR(IF(OR(B278="TÍTULO GRAU 1",B278="TÍTULO GRAU 2",B278="TÍTULO GRAU 3",B278="TÍTULO GRAU 4"),B278,IF(D278=0,"",IF(OR(D278="SINAPI",D278="SINAPI INSUMO",D278="ORSE INSUMO",D278="SEINFRA CE",D278="TCU",D278="SABESP",D278="EMBASA-BA INSUMO",D278="COMPOSIÇÃO ELAB."),B278,IF(MID(B278,1,5)="COMP.",VLOOKUP(B278,COMPOSIÇÕES!$K$1:$L$741741,2,FALSE),IF(MID(B278,1,13)="MÉDIA/MERCADO",VLOOKUP(B278,COMPOSIÇÕES!$K$1:$L$741741,2,FALSE)))))),0)</f>
        <v>COMP. 53</v>
      </c>
      <c r="S278" s="1035">
        <f>VLOOKUP(B278,'CURVA ABC'!$B$6:$M$7525,9,FALSE)</f>
        <v>42.970500000000001</v>
      </c>
      <c r="T278" s="700" t="b">
        <f t="shared" si="63"/>
        <v>1</v>
      </c>
      <c r="U278" s="452" t="b">
        <f t="shared" si="61"/>
        <v>1</v>
      </c>
      <c r="V278" s="452" t="s">
        <v>169</v>
      </c>
      <c r="W278" s="452" t="s">
        <v>1320</v>
      </c>
      <c r="AB278" s="453"/>
    </row>
    <row r="279" spans="1:28" s="452" customFormat="1" ht="26.25" customHeight="1">
      <c r="A279" s="1038" t="s">
        <v>2477</v>
      </c>
      <c r="B279" s="456" t="s">
        <v>1219</v>
      </c>
      <c r="C279" s="24" t="s">
        <v>183</v>
      </c>
      <c r="D279" s="1039" t="s">
        <v>131</v>
      </c>
      <c r="E279" s="1028" t="s">
        <v>1220</v>
      </c>
      <c r="F279" s="15" t="e">
        <v>#N/A</v>
      </c>
      <c r="G279" s="1029" t="s">
        <v>54</v>
      </c>
      <c r="H279" s="15">
        <v>0</v>
      </c>
      <c r="I279" s="1046">
        <v>2</v>
      </c>
      <c r="J279" s="1030">
        <v>454.58</v>
      </c>
      <c r="K279" s="15">
        <v>128.50980000000001</v>
      </c>
      <c r="L279" s="1030">
        <v>583.08979999999997</v>
      </c>
      <c r="M279" s="1031">
        <f t="shared" si="64"/>
        <v>1166.1795999999999</v>
      </c>
      <c r="N279" s="1032">
        <f t="shared" si="65"/>
        <v>2.7324134287240183E-4</v>
      </c>
      <c r="O279" s="1033" t="s">
        <v>1615</v>
      </c>
      <c r="P279" s="1034">
        <f t="shared" si="62"/>
        <v>1</v>
      </c>
      <c r="Q279" s="451"/>
      <c r="R279" s="798" t="str">
        <f>IFERROR(IF(OR(B279="TÍTULO GRAU 1",B279="TÍTULO GRAU 2",B279="TÍTULO GRAU 3",B279="TÍTULO GRAU 4"),B279,IF(D279=0,"",IF(OR(D279="SINAPI",D279="SINAPI INSUMO",D279="ORSE INSUMO",D279="SEINFRA CE",D279="TCU",D279="SABESP",D279="EMBASA-BA INSUMO",D279="COMPOSIÇÃO ELAB."),B279,IF(MID(B279,1,5)="COMP.",VLOOKUP(B279,COMPOSIÇÕES!$K$1:$L$741741,2,FALSE),IF(MID(B279,1,13)="MÉDIA/MERCADO",VLOOKUP(B279,COMPOSIÇÕES!$K$1:$L$741741,2,FALSE)))))),0)</f>
        <v>74234/1</v>
      </c>
      <c r="S279" s="1035">
        <f>VLOOKUP(B279,'CURVA ABC'!$B$6:$M$7525,9,FALSE)</f>
        <v>583.08979999999997</v>
      </c>
      <c r="T279" s="700" t="b">
        <f>S279=L279</f>
        <v>1</v>
      </c>
      <c r="U279" s="452" t="b">
        <f t="shared" si="61"/>
        <v>1</v>
      </c>
      <c r="V279" s="452" t="s">
        <v>104</v>
      </c>
      <c r="W279" s="452" t="s">
        <v>1220</v>
      </c>
      <c r="AB279" s="453"/>
    </row>
    <row r="280" spans="1:28" s="452" customFormat="1" ht="26.25" customHeight="1">
      <c r="A280" s="1038" t="s">
        <v>2478</v>
      </c>
      <c r="B280" s="456">
        <v>9535</v>
      </c>
      <c r="C280" s="24" t="s">
        <v>183</v>
      </c>
      <c r="D280" s="1039" t="s">
        <v>131</v>
      </c>
      <c r="E280" s="1028" t="s">
        <v>1173</v>
      </c>
      <c r="F280" s="15" t="e">
        <v>#N/A</v>
      </c>
      <c r="G280" s="1029" t="s">
        <v>54</v>
      </c>
      <c r="H280" s="15">
        <v>0</v>
      </c>
      <c r="I280" s="1046">
        <v>12</v>
      </c>
      <c r="J280" s="1030">
        <v>70.41</v>
      </c>
      <c r="K280" s="15">
        <v>19.904900000000001</v>
      </c>
      <c r="L280" s="1030">
        <v>90.314899999999994</v>
      </c>
      <c r="M280" s="1031">
        <f t="shared" si="64"/>
        <v>1083.7788</v>
      </c>
      <c r="N280" s="1032">
        <f t="shared" si="65"/>
        <v>2.5393444945241733E-4</v>
      </c>
      <c r="O280" s="1033" t="s">
        <v>1599</v>
      </c>
      <c r="P280" s="1034">
        <f t="shared" si="62"/>
        <v>1</v>
      </c>
      <c r="Q280" s="451"/>
      <c r="R280" s="798">
        <f>IFERROR(IF(OR(B280="TÍTULO GRAU 1",B280="TÍTULO GRAU 2",B280="TÍTULO GRAU 3",B280="TÍTULO GRAU 4"),B280,IF(D280=0,"",IF(OR(D280="SINAPI",D280="SINAPI INSUMO",D280="ORSE INSUMO",D280="SEINFRA CE",D280="TCU",D280="SABESP",D280="EMBASA-BA INSUMO",D280="COMPOSIÇÃO ELAB."),B280,IF(MID(B280,1,5)="COMP.",VLOOKUP(B280,COMPOSIÇÕES!$K$1:$L$741741,2,FALSE),IF(MID(B280,1,13)="MÉDIA/MERCADO",VLOOKUP(B280,COMPOSIÇÕES!$K$1:$L$741741,2,FALSE)))))),0)</f>
        <v>9535</v>
      </c>
      <c r="S280" s="1035">
        <f>VLOOKUP(B280,'CURVA ABC'!$B$6:$M$7525,9,FALSE)</f>
        <v>90.314899999999994</v>
      </c>
      <c r="T280" s="700" t="b">
        <f t="shared" si="63"/>
        <v>1</v>
      </c>
      <c r="U280" s="452" t="b">
        <f t="shared" si="61"/>
        <v>1</v>
      </c>
      <c r="V280" s="452">
        <v>9535</v>
      </c>
      <c r="W280" s="452" t="s">
        <v>1173</v>
      </c>
      <c r="AB280" s="453"/>
    </row>
    <row r="281" spans="1:28" s="452" customFormat="1" ht="45" customHeight="1">
      <c r="A281" s="1038" t="s">
        <v>2479</v>
      </c>
      <c r="B281" s="456">
        <v>86920</v>
      </c>
      <c r="C281" s="24" t="s">
        <v>183</v>
      </c>
      <c r="D281" s="1039" t="s">
        <v>131</v>
      </c>
      <c r="E281" s="1028" t="s">
        <v>1221</v>
      </c>
      <c r="F281" s="15" t="e">
        <v>#N/A</v>
      </c>
      <c r="G281" s="1029" t="s">
        <v>54</v>
      </c>
      <c r="H281" s="15">
        <v>0</v>
      </c>
      <c r="I281" s="1046">
        <v>3</v>
      </c>
      <c r="J281" s="1030">
        <v>613.14</v>
      </c>
      <c r="K281" s="15">
        <v>173.3347</v>
      </c>
      <c r="L281" s="1030">
        <v>786.47469999999998</v>
      </c>
      <c r="M281" s="1031">
        <f t="shared" si="64"/>
        <v>2359.4241000000002</v>
      </c>
      <c r="N281" s="1032">
        <f t="shared" si="65"/>
        <v>5.5282411859160305E-4</v>
      </c>
      <c r="O281" s="1033" t="s">
        <v>1012</v>
      </c>
      <c r="P281" s="1034">
        <f t="shared" si="62"/>
        <v>1</v>
      </c>
      <c r="Q281" s="451"/>
      <c r="R281" s="798">
        <f>IFERROR(IF(OR(B281="TÍTULO GRAU 1",B281="TÍTULO GRAU 2",B281="TÍTULO GRAU 3",B281="TÍTULO GRAU 4"),B281,IF(D281=0,"",IF(OR(D281="SINAPI",D281="SINAPI INSUMO",D281="ORSE INSUMO",D281="SEINFRA CE",D281="TCU",D281="SABESP",D281="EMBASA-BA INSUMO",D281="COMPOSIÇÃO ELAB."),B281,IF(MID(B281,1,5)="COMP.",VLOOKUP(B281,COMPOSIÇÕES!$K$1:$L$741741,2,FALSE),IF(MID(B281,1,13)="MÉDIA/MERCADO",VLOOKUP(B281,COMPOSIÇÕES!$K$1:$L$741741,2,FALSE)))))),0)</f>
        <v>86920</v>
      </c>
      <c r="S281" s="1035">
        <f>VLOOKUP(B281,'CURVA ABC'!$B$6:$M$7525,9,FALSE)</f>
        <v>786.47469999999998</v>
      </c>
      <c r="T281" s="700" t="b">
        <f t="shared" si="63"/>
        <v>1</v>
      </c>
      <c r="U281" s="452" t="b">
        <f t="shared" si="61"/>
        <v>1</v>
      </c>
      <c r="V281" s="452">
        <v>86920</v>
      </c>
      <c r="W281" s="452" t="s">
        <v>1221</v>
      </c>
      <c r="AB281" s="453"/>
    </row>
    <row r="282" spans="1:28" s="452" customFormat="1" ht="43.5" customHeight="1">
      <c r="A282" s="1038" t="s">
        <v>2480</v>
      </c>
      <c r="B282" s="456" t="s">
        <v>184</v>
      </c>
      <c r="C282" s="24">
        <v>0</v>
      </c>
      <c r="D282" s="1027" t="s">
        <v>837</v>
      </c>
      <c r="E282" s="1028" t="s">
        <v>1608</v>
      </c>
      <c r="F282" s="15" t="e">
        <v>#N/A</v>
      </c>
      <c r="G282" s="1029" t="s">
        <v>126</v>
      </c>
      <c r="H282" s="15">
        <v>0</v>
      </c>
      <c r="I282" s="1046">
        <v>2</v>
      </c>
      <c r="J282" s="1030">
        <v>333.74</v>
      </c>
      <c r="K282" s="15">
        <v>94.348299999999995</v>
      </c>
      <c r="L282" s="1030">
        <v>428.0883</v>
      </c>
      <c r="M282" s="1031">
        <f t="shared" si="64"/>
        <v>856.17660000000001</v>
      </c>
      <c r="N282" s="1032">
        <f t="shared" si="65"/>
        <v>2.0060618786328215E-4</v>
      </c>
      <c r="O282" s="1033" t="s">
        <v>1602</v>
      </c>
      <c r="P282" s="1034">
        <f t="shared" si="62"/>
        <v>1</v>
      </c>
      <c r="Q282" s="451"/>
      <c r="R282" s="798" t="str">
        <f>IFERROR(IF(OR(B282="TÍTULO GRAU 1",B282="TÍTULO GRAU 2",B282="TÍTULO GRAU 3",B282="TÍTULO GRAU 4"),B282,IF(D282=0,"",IF(OR(D282="SINAPI",D282="SINAPI INSUMO",D282="ORSE INSUMO",D282="SEINFRA CE",D282="TCU",D282="SABESP",D282="EMBASA-BA INSUMO",D282="COMPOSIÇÃO ELAB."),B282,IF(MID(B282,1,5)="COMP.",VLOOKUP(B282,COMPOSIÇÕES!$K$1:$L$741741,2,FALSE),IF(MID(B282,1,13)="MÉDIA/MERCADO",VLOOKUP(B282,COMPOSIÇÕES!$K$1:$L$741741,2,FALSE)))))),0)</f>
        <v>COMP. 54</v>
      </c>
      <c r="S282" s="1035">
        <f>VLOOKUP(B282,'CURVA ABC'!$B$6:$M$7525,9,FALSE)</f>
        <v>428.0883</v>
      </c>
      <c r="T282" s="700" t="b">
        <f t="shared" si="63"/>
        <v>1</v>
      </c>
      <c r="U282" s="452" t="b">
        <f t="shared" si="61"/>
        <v>1</v>
      </c>
      <c r="V282" s="452" t="s">
        <v>184</v>
      </c>
      <c r="W282" s="452" t="s">
        <v>1608</v>
      </c>
      <c r="AB282" s="453"/>
    </row>
    <row r="283" spans="1:28" s="452" customFormat="1" ht="38.25" customHeight="1">
      <c r="A283" s="1038" t="s">
        <v>2481</v>
      </c>
      <c r="B283" s="197" t="s">
        <v>691</v>
      </c>
      <c r="C283" s="24">
        <v>0</v>
      </c>
      <c r="D283" s="1039" t="s">
        <v>837</v>
      </c>
      <c r="E283" s="1028" t="s">
        <v>1596</v>
      </c>
      <c r="F283" s="15" t="e">
        <v>#N/A</v>
      </c>
      <c r="G283" s="1029" t="s">
        <v>126</v>
      </c>
      <c r="H283" s="15">
        <v>0</v>
      </c>
      <c r="I283" s="1046">
        <v>2</v>
      </c>
      <c r="J283" s="1030">
        <v>149.75</v>
      </c>
      <c r="K283" s="15">
        <v>42.334299999999999</v>
      </c>
      <c r="L283" s="1030">
        <v>192.08430000000001</v>
      </c>
      <c r="M283" s="1031">
        <f t="shared" si="64"/>
        <v>384.16860000000003</v>
      </c>
      <c r="N283" s="1032">
        <f t="shared" si="65"/>
        <v>9.0012502493964561E-5</v>
      </c>
      <c r="O283" s="1033" t="s">
        <v>1597</v>
      </c>
      <c r="P283" s="1034">
        <f t="shared" si="62"/>
        <v>1</v>
      </c>
      <c r="Q283" s="451"/>
      <c r="R283" s="798" t="str">
        <f>IFERROR(IF(OR(B283="TÍTULO GRAU 1",B283="TÍTULO GRAU 2",B283="TÍTULO GRAU 3",B283="TÍTULO GRAU 4"),B283,IF(D283=0,"",IF(OR(D283="SINAPI",D283="SINAPI INSUMO",D283="ORSE INSUMO",D283="SEINFRA CE",D283="TCU",D283="SABESP",D283="EMBASA-BA INSUMO",D283="COMPOSIÇÃO ELAB."),B283,IF(MID(B283,1,5)="COMP.",VLOOKUP(B283,COMPOSIÇÕES!$K$1:$L$741741,2,FALSE),IF(MID(B283,1,13)="MÉDIA/MERCADO",VLOOKUP(B283,COMPOSIÇÕES!$K$1:$L$741741,2,FALSE)))))),0)</f>
        <v>COMP. 206</v>
      </c>
      <c r="S283" s="1035">
        <f>VLOOKUP(B283,'CURVA ABC'!$B$6:$M$7525,9,FALSE)</f>
        <v>192.08430000000001</v>
      </c>
      <c r="T283" s="700" t="b">
        <f>S283=L283</f>
        <v>1</v>
      </c>
      <c r="U283" s="452" t="b">
        <f t="shared" si="61"/>
        <v>1</v>
      </c>
      <c r="V283" s="452" t="s">
        <v>691</v>
      </c>
      <c r="W283" s="452" t="s">
        <v>1596</v>
      </c>
      <c r="AB283" s="453"/>
    </row>
    <row r="284" spans="1:28" s="452" customFormat="1" ht="43.5" customHeight="1">
      <c r="A284" s="1038" t="s">
        <v>2482</v>
      </c>
      <c r="B284" s="456" t="s">
        <v>185</v>
      </c>
      <c r="C284" s="24">
        <v>0</v>
      </c>
      <c r="D284" s="1027" t="s">
        <v>837</v>
      </c>
      <c r="E284" s="1028" t="s">
        <v>1461</v>
      </c>
      <c r="F284" s="15" t="e">
        <v>#N/A</v>
      </c>
      <c r="G284" s="1029" t="s">
        <v>126</v>
      </c>
      <c r="H284" s="15">
        <v>0</v>
      </c>
      <c r="I284" s="1046">
        <v>46</v>
      </c>
      <c r="J284" s="1030">
        <v>427.2</v>
      </c>
      <c r="K284" s="15">
        <v>120.7694</v>
      </c>
      <c r="L284" s="1030">
        <v>547.96939999999995</v>
      </c>
      <c r="M284" s="1031">
        <f t="shared" si="64"/>
        <v>25206.592400000001</v>
      </c>
      <c r="N284" s="1032">
        <f t="shared" si="65"/>
        <v>5.9060226714763991E-3</v>
      </c>
      <c r="O284" s="1033" t="s">
        <v>1603</v>
      </c>
      <c r="P284" s="1034">
        <f t="shared" si="62"/>
        <v>1</v>
      </c>
      <c r="Q284" s="451"/>
      <c r="R284" s="798" t="str">
        <f>IFERROR(IF(OR(B284="TÍTULO GRAU 1",B284="TÍTULO GRAU 2",B284="TÍTULO GRAU 3",B284="TÍTULO GRAU 4"),B284,IF(D284=0,"",IF(OR(D284="SINAPI",D284="SINAPI INSUMO",D284="ORSE INSUMO",D284="SEINFRA CE",D284="TCU",D284="SABESP",D284="EMBASA-BA INSUMO",D284="COMPOSIÇÃO ELAB."),B284,IF(MID(B284,1,5)="COMP.",VLOOKUP(B284,COMPOSIÇÕES!$K$1:$L$741741,2,FALSE),IF(MID(B284,1,13)="MÉDIA/MERCADO",VLOOKUP(B284,COMPOSIÇÕES!$K$1:$L$741741,2,FALSE)))))),0)</f>
        <v>COMP. 55</v>
      </c>
      <c r="S284" s="1035">
        <f>VLOOKUP(B284,'CURVA ABC'!$B$6:$M$7525,9,FALSE)</f>
        <v>547.96939999999995</v>
      </c>
      <c r="T284" s="700" t="b">
        <f t="shared" si="63"/>
        <v>1</v>
      </c>
      <c r="U284" s="452" t="b">
        <f t="shared" si="61"/>
        <v>1</v>
      </c>
      <c r="V284" s="452" t="s">
        <v>185</v>
      </c>
      <c r="W284" s="452" t="s">
        <v>1461</v>
      </c>
      <c r="AB284" s="453"/>
    </row>
    <row r="285" spans="1:28" s="452" customFormat="1" ht="38.25" customHeight="1">
      <c r="A285" s="1038" t="s">
        <v>2483</v>
      </c>
      <c r="B285" s="197" t="s">
        <v>690</v>
      </c>
      <c r="C285" s="24">
        <v>0</v>
      </c>
      <c r="D285" s="1039" t="s">
        <v>837</v>
      </c>
      <c r="E285" s="1028" t="s">
        <v>1583</v>
      </c>
      <c r="F285" s="15" t="e">
        <v>#N/A</v>
      </c>
      <c r="G285" s="1029" t="s">
        <v>126</v>
      </c>
      <c r="H285" s="15">
        <v>0</v>
      </c>
      <c r="I285" s="1046">
        <v>46</v>
      </c>
      <c r="J285" s="1030">
        <v>389.6</v>
      </c>
      <c r="K285" s="15">
        <v>110.1399</v>
      </c>
      <c r="L285" s="1030">
        <v>499.73989999999998</v>
      </c>
      <c r="M285" s="1031">
        <f t="shared" si="64"/>
        <v>22988.035400000001</v>
      </c>
      <c r="N285" s="1032">
        <f t="shared" si="65"/>
        <v>5.3862043742613159E-3</v>
      </c>
      <c r="O285" s="1033" t="s">
        <v>1593</v>
      </c>
      <c r="P285" s="1034">
        <f t="shared" si="62"/>
        <v>1</v>
      </c>
      <c r="Q285" s="451"/>
      <c r="R285" s="798" t="str">
        <f>IFERROR(IF(OR(B285="TÍTULO GRAU 1",B285="TÍTULO GRAU 2",B285="TÍTULO GRAU 3",B285="TÍTULO GRAU 4"),B285,IF(D285=0,"",IF(OR(D285="SINAPI",D285="SINAPI INSUMO",D285="ORSE INSUMO",D285="SEINFRA CE",D285="TCU",D285="SABESP",D285="EMBASA-BA INSUMO",D285="COMPOSIÇÃO ELAB."),B285,IF(MID(B285,1,5)="COMP.",VLOOKUP(B285,COMPOSIÇÕES!$K$1:$L$741741,2,FALSE),IF(MID(B285,1,13)="MÉDIA/MERCADO",VLOOKUP(B285,COMPOSIÇÕES!$K$1:$L$741741,2,FALSE)))))),0)</f>
        <v>COMP. 205</v>
      </c>
      <c r="S285" s="1035">
        <f>VLOOKUP(B285,'CURVA ABC'!$B$6:$M$7525,9,FALSE)</f>
        <v>499.73989999999998</v>
      </c>
      <c r="T285" s="700" t="b">
        <f>S285=L285</f>
        <v>1</v>
      </c>
      <c r="U285" s="452" t="b">
        <f t="shared" si="61"/>
        <v>1</v>
      </c>
      <c r="V285" s="452" t="s">
        <v>690</v>
      </c>
      <c r="W285" s="452" t="s">
        <v>1583</v>
      </c>
      <c r="AB285" s="453"/>
    </row>
    <row r="286" spans="1:28" s="452" customFormat="1" ht="46.5" customHeight="1">
      <c r="A286" s="1038" t="s">
        <v>2484</v>
      </c>
      <c r="B286" s="456" t="s">
        <v>187</v>
      </c>
      <c r="C286" s="24">
        <v>0</v>
      </c>
      <c r="D286" s="1027" t="s">
        <v>837</v>
      </c>
      <c r="E286" s="1028" t="s">
        <v>1462</v>
      </c>
      <c r="F286" s="15" t="e">
        <v>#N/A</v>
      </c>
      <c r="G286" s="1029" t="s">
        <v>126</v>
      </c>
      <c r="H286" s="15">
        <v>0</v>
      </c>
      <c r="I286" s="1046">
        <v>1</v>
      </c>
      <c r="J286" s="1030">
        <v>3272.37</v>
      </c>
      <c r="K286" s="15">
        <v>925.09900000000005</v>
      </c>
      <c r="L286" s="1030">
        <v>4197.4690000000001</v>
      </c>
      <c r="M286" s="1031">
        <f t="shared" si="64"/>
        <v>4197.4690000000001</v>
      </c>
      <c r="N286" s="1032">
        <f t="shared" si="65"/>
        <v>9.8348664839041752E-4</v>
      </c>
      <c r="O286" s="1033" t="s">
        <v>1601</v>
      </c>
      <c r="P286" s="1034">
        <f t="shared" si="62"/>
        <v>1</v>
      </c>
      <c r="Q286" s="451"/>
      <c r="R286" s="798" t="str">
        <f>IFERROR(IF(OR(B286="TÍTULO GRAU 1",B286="TÍTULO GRAU 2",B286="TÍTULO GRAU 3",B286="TÍTULO GRAU 4"),B286,IF(D286=0,"",IF(OR(D286="SINAPI",D286="SINAPI INSUMO",D286="ORSE INSUMO",D286="SEINFRA CE",D286="TCU",D286="SABESP",D286="EMBASA-BA INSUMO",D286="COMPOSIÇÃO ELAB."),B286,IF(MID(B286,1,5)="COMP.",VLOOKUP(B286,COMPOSIÇÕES!$K$1:$L$741741,2,FALSE),IF(MID(B286,1,13)="MÉDIA/MERCADO",VLOOKUP(B286,COMPOSIÇÕES!$K$1:$L$741741,2,FALSE)))))),0)</f>
        <v>COMP. 56</v>
      </c>
      <c r="S286" s="1035">
        <f>VLOOKUP(B286,'CURVA ABC'!$B$6:$M$7525,9,FALSE)</f>
        <v>4197.4690000000001</v>
      </c>
      <c r="T286" s="700" t="b">
        <f t="shared" si="63"/>
        <v>1</v>
      </c>
      <c r="U286" s="452" t="b">
        <f t="shared" si="61"/>
        <v>1</v>
      </c>
      <c r="V286" s="452" t="s">
        <v>187</v>
      </c>
      <c r="W286" s="452" t="s">
        <v>1462</v>
      </c>
      <c r="AB286" s="453"/>
    </row>
    <row r="287" spans="1:28" s="452" customFormat="1" ht="39" customHeight="1">
      <c r="A287" s="1038" t="s">
        <v>2485</v>
      </c>
      <c r="B287" s="456" t="s">
        <v>188</v>
      </c>
      <c r="C287" s="24">
        <v>0</v>
      </c>
      <c r="D287" s="1027" t="s">
        <v>837</v>
      </c>
      <c r="E287" s="1028" t="s">
        <v>987</v>
      </c>
      <c r="F287" s="15" t="e">
        <v>#N/A</v>
      </c>
      <c r="G287" s="1029" t="s">
        <v>126</v>
      </c>
      <c r="H287" s="15">
        <v>0</v>
      </c>
      <c r="I287" s="1046">
        <v>2</v>
      </c>
      <c r="J287" s="1030">
        <v>449.4</v>
      </c>
      <c r="K287" s="15">
        <v>127.0454</v>
      </c>
      <c r="L287" s="1030">
        <v>576.44539999999995</v>
      </c>
      <c r="M287" s="1031">
        <f t="shared" si="64"/>
        <v>1152.8907999999999</v>
      </c>
      <c r="N287" s="1032">
        <f t="shared" si="65"/>
        <v>2.7012771478530202E-4</v>
      </c>
      <c r="O287" s="1033" t="s">
        <v>1598</v>
      </c>
      <c r="P287" s="1034">
        <f t="shared" si="62"/>
        <v>1</v>
      </c>
      <c r="Q287" s="451"/>
      <c r="R287" s="798" t="str">
        <f>IFERROR(IF(OR(B287="TÍTULO GRAU 1",B287="TÍTULO GRAU 2",B287="TÍTULO GRAU 3",B287="TÍTULO GRAU 4"),B287,IF(D287=0,"",IF(OR(D287="SINAPI",D287="SINAPI INSUMO",D287="ORSE INSUMO",D287="SEINFRA CE",D287="TCU",D287="SABESP",D287="EMBASA-BA INSUMO",D287="COMPOSIÇÃO ELAB."),B287,IF(MID(B287,1,5)="COMP.",VLOOKUP(B287,COMPOSIÇÕES!$K$1:$L$741741,2,FALSE),IF(MID(B287,1,13)="MÉDIA/MERCADO",VLOOKUP(B287,COMPOSIÇÕES!$K$1:$L$741741,2,FALSE)))))),0)</f>
        <v>COMP. 57</v>
      </c>
      <c r="S287" s="1035">
        <f>VLOOKUP(B287,'CURVA ABC'!$B$6:$M$7525,9,FALSE)</f>
        <v>576.44539999999995</v>
      </c>
      <c r="T287" s="700" t="b">
        <f>S287=L287</f>
        <v>1</v>
      </c>
      <c r="U287" s="452" t="b">
        <f t="shared" si="61"/>
        <v>1</v>
      </c>
      <c r="V287" s="452" t="s">
        <v>188</v>
      </c>
      <c r="W287" s="452" t="s">
        <v>987</v>
      </c>
      <c r="AB287" s="453"/>
    </row>
    <row r="288" spans="1:28" s="452" customFormat="1" ht="40.5" customHeight="1">
      <c r="A288" s="1038" t="s">
        <v>2486</v>
      </c>
      <c r="B288" s="456" t="s">
        <v>189</v>
      </c>
      <c r="C288" s="24">
        <v>0</v>
      </c>
      <c r="D288" s="1027" t="s">
        <v>837</v>
      </c>
      <c r="E288" s="1028" t="s">
        <v>1467</v>
      </c>
      <c r="F288" s="15" t="e">
        <v>#N/A</v>
      </c>
      <c r="G288" s="1029" t="s">
        <v>126</v>
      </c>
      <c r="H288" s="15">
        <v>0</v>
      </c>
      <c r="I288" s="1046">
        <v>1</v>
      </c>
      <c r="J288" s="1030">
        <v>1582.08</v>
      </c>
      <c r="K288" s="15">
        <v>447.25400000000002</v>
      </c>
      <c r="L288" s="1030">
        <v>2029.3340000000001</v>
      </c>
      <c r="M288" s="1031">
        <f t="shared" si="64"/>
        <v>2029.3340000000001</v>
      </c>
      <c r="N288" s="1032">
        <f t="shared" si="65"/>
        <v>4.7548246196093869E-4</v>
      </c>
      <c r="O288" s="1033" t="s">
        <v>1600</v>
      </c>
      <c r="P288" s="1034">
        <f t="shared" si="62"/>
        <v>1</v>
      </c>
      <c r="Q288" s="451"/>
      <c r="R288" s="798" t="str">
        <f>IFERROR(IF(OR(B288="TÍTULO GRAU 1",B288="TÍTULO GRAU 2",B288="TÍTULO GRAU 3",B288="TÍTULO GRAU 4"),B288,IF(D288=0,"",IF(OR(D288="SINAPI",D288="SINAPI INSUMO",D288="ORSE INSUMO",D288="SEINFRA CE",D288="TCU",D288="SABESP",D288="EMBASA-BA INSUMO",D288="COMPOSIÇÃO ELAB."),B288,IF(MID(B288,1,5)="COMP.",VLOOKUP(B288,COMPOSIÇÕES!$K$1:$L$741741,2,FALSE),IF(MID(B288,1,13)="MÉDIA/MERCADO",VLOOKUP(B288,COMPOSIÇÕES!$K$1:$L$741741,2,FALSE)))))),0)</f>
        <v>COMP. 58</v>
      </c>
      <c r="S288" s="1035">
        <f>VLOOKUP(B288,'CURVA ABC'!$B$6:$M$7525,9,FALSE)</f>
        <v>2029.3340000000001</v>
      </c>
      <c r="T288" s="700" t="b">
        <f>S288=L288</f>
        <v>1</v>
      </c>
      <c r="U288" s="452" t="b">
        <f t="shared" si="61"/>
        <v>1</v>
      </c>
      <c r="V288" s="452" t="s">
        <v>189</v>
      </c>
      <c r="W288" s="452" t="s">
        <v>1467</v>
      </c>
      <c r="AB288" s="453"/>
    </row>
    <row r="289" spans="1:28" s="452" customFormat="1" ht="40.5" customHeight="1">
      <c r="A289" s="1038" t="s">
        <v>2487</v>
      </c>
      <c r="B289" s="197" t="s">
        <v>153</v>
      </c>
      <c r="C289" s="24">
        <v>0</v>
      </c>
      <c r="D289" s="1039" t="s">
        <v>837</v>
      </c>
      <c r="E289" s="1028" t="s">
        <v>1443</v>
      </c>
      <c r="F289" s="15" t="e">
        <v>#N/A</v>
      </c>
      <c r="G289" s="1029" t="s">
        <v>126</v>
      </c>
      <c r="H289" s="15">
        <v>0</v>
      </c>
      <c r="I289" s="1046">
        <v>2</v>
      </c>
      <c r="J289" s="1030">
        <v>349.26</v>
      </c>
      <c r="K289" s="15">
        <v>98.735799999999998</v>
      </c>
      <c r="L289" s="1030">
        <v>447.99579999999997</v>
      </c>
      <c r="M289" s="1031">
        <f t="shared" si="64"/>
        <v>895.99159999999995</v>
      </c>
      <c r="N289" s="1032">
        <f t="shared" si="65"/>
        <v>2.0993502886381473E-4</v>
      </c>
      <c r="O289" s="1033" t="s">
        <v>1604</v>
      </c>
      <c r="P289" s="1034">
        <f t="shared" si="62"/>
        <v>1</v>
      </c>
      <c r="Q289" s="451"/>
      <c r="R289" s="798" t="str">
        <f>IFERROR(IF(OR(B289="TÍTULO GRAU 1",B289="TÍTULO GRAU 2",B289="TÍTULO GRAU 3",B289="TÍTULO GRAU 4"),B289,IF(D289=0,"",IF(OR(D289="SINAPI",D289="SINAPI INSUMO",D289="ORSE INSUMO",D289="SEINFRA CE",D289="TCU",D289="SABESP",D289="EMBASA-BA INSUMO",D289="COMPOSIÇÃO ELAB."),B289,IF(MID(B289,1,5)="COMP.",VLOOKUP(B289,COMPOSIÇÕES!$K$1:$L$741741,2,FALSE),IF(MID(B289,1,13)="MÉDIA/MERCADO",VLOOKUP(B289,COMPOSIÇÕES!$K$1:$L$741741,2,FALSE)))))),0)</f>
        <v>COMP. 27</v>
      </c>
      <c r="S289" s="1035">
        <f>VLOOKUP(B289,'CURVA ABC'!$B$6:$M$7525,9,FALSE)</f>
        <v>447.99579999999997</v>
      </c>
      <c r="T289" s="700" t="b">
        <f>S289=L289</f>
        <v>1</v>
      </c>
      <c r="U289" s="452" t="b">
        <f t="shared" si="61"/>
        <v>1</v>
      </c>
      <c r="V289" s="452" t="s">
        <v>153</v>
      </c>
      <c r="W289" s="452" t="s">
        <v>1443</v>
      </c>
      <c r="AB289" s="453"/>
    </row>
    <row r="290" spans="1:28" s="452" customFormat="1" ht="40.5" customHeight="1">
      <c r="A290" s="1038" t="s">
        <v>2488</v>
      </c>
      <c r="B290" s="197" t="s">
        <v>154</v>
      </c>
      <c r="C290" s="24">
        <v>0</v>
      </c>
      <c r="D290" s="1039" t="s">
        <v>837</v>
      </c>
      <c r="E290" s="1028" t="s">
        <v>1441</v>
      </c>
      <c r="F290" s="15" t="e">
        <v>#N/A</v>
      </c>
      <c r="G290" s="1029" t="s">
        <v>126</v>
      </c>
      <c r="H290" s="15">
        <v>0</v>
      </c>
      <c r="I290" s="1046">
        <v>2</v>
      </c>
      <c r="J290" s="1030">
        <v>604.74</v>
      </c>
      <c r="K290" s="15">
        <v>170.96</v>
      </c>
      <c r="L290" s="1030">
        <v>775.7</v>
      </c>
      <c r="M290" s="1031">
        <f t="shared" si="64"/>
        <v>1551.4</v>
      </c>
      <c r="N290" s="1032">
        <f t="shared" si="65"/>
        <v>3.6350028703318444E-4</v>
      </c>
      <c r="O290" s="1033" t="s">
        <v>1605</v>
      </c>
      <c r="P290" s="1034">
        <f t="shared" si="62"/>
        <v>1</v>
      </c>
      <c r="Q290" s="451"/>
      <c r="R290" s="798" t="str">
        <f>IFERROR(IF(OR(B290="TÍTULO GRAU 1",B290="TÍTULO GRAU 2",B290="TÍTULO GRAU 3",B290="TÍTULO GRAU 4"),B290,IF(D290=0,"",IF(OR(D290="SINAPI",D290="SINAPI INSUMO",D290="ORSE INSUMO",D290="SEINFRA CE",D290="TCU",D290="SABESP",D290="EMBASA-BA INSUMO",D290="COMPOSIÇÃO ELAB."),B290,IF(MID(B290,1,5)="COMP.",VLOOKUP(B290,COMPOSIÇÕES!$K$1:$L$741741,2,FALSE),IF(MID(B290,1,13)="MÉDIA/MERCADO",VLOOKUP(B290,COMPOSIÇÕES!$K$1:$L$741741,2,FALSE)))))),0)</f>
        <v>COMP. 28</v>
      </c>
      <c r="S290" s="1035">
        <f>VLOOKUP(B290,'CURVA ABC'!$B$6:$M$7525,9,FALSE)</f>
        <v>775.7</v>
      </c>
      <c r="T290" s="700" t="b">
        <f>S290=L290</f>
        <v>1</v>
      </c>
      <c r="U290" s="452" t="b">
        <f t="shared" si="61"/>
        <v>1</v>
      </c>
      <c r="V290" s="452" t="s">
        <v>154</v>
      </c>
      <c r="W290" s="452" t="s">
        <v>1441</v>
      </c>
      <c r="AB290" s="453"/>
    </row>
    <row r="291" spans="1:28" s="452" customFormat="1" ht="39" customHeight="1">
      <c r="A291" s="1038" t="s">
        <v>2489</v>
      </c>
      <c r="B291" s="456" t="s">
        <v>1739</v>
      </c>
      <c r="C291" s="24">
        <v>0</v>
      </c>
      <c r="D291" s="1027" t="s">
        <v>837</v>
      </c>
      <c r="E291" s="1028" t="s">
        <v>810</v>
      </c>
      <c r="F291" s="15" t="e">
        <v>#N/A</v>
      </c>
      <c r="G291" s="1029" t="s">
        <v>126</v>
      </c>
      <c r="H291" s="15">
        <v>0</v>
      </c>
      <c r="I291" s="1046">
        <v>15</v>
      </c>
      <c r="J291" s="1030">
        <v>62.84</v>
      </c>
      <c r="K291" s="15">
        <v>17.764900000000001</v>
      </c>
      <c r="L291" s="1030">
        <v>80.604900000000001</v>
      </c>
      <c r="M291" s="1031">
        <f t="shared" si="64"/>
        <v>1209.0735</v>
      </c>
      <c r="N291" s="1032">
        <f t="shared" si="65"/>
        <v>2.8329158456504895E-4</v>
      </c>
      <c r="O291" s="1033" t="s">
        <v>1613</v>
      </c>
      <c r="P291" s="1034">
        <f t="shared" si="62"/>
        <v>1</v>
      </c>
      <c r="Q291" s="451"/>
      <c r="R291" s="798">
        <f>IFERROR(IF(OR(B291="TÍTULO GRAU 1",B291="TÍTULO GRAU 2",B291="TÍTULO GRAU 3",B291="TÍTULO GRAU 4"),B291,IF(D291=0,"",IF(OR(D291="SINAPI",D291="SINAPI INSUMO",D291="ORSE INSUMO",D291="SEINFRA CE",D291="TCU",D291="SABESP",D291="EMBASA-BA INSUMO",D291="COMPOSIÇÃO ELAB."),B291,IF(MID(B291,1,5)="COMP.",VLOOKUP(B291,COMPOSIÇÕES!$K$1:$L$741741,2,FALSE),IF(MID(B291,1,13)="MÉDIA/MERCADO",VLOOKUP(B291,COMPOSIÇÕES!$K$1:$L$741741,2,FALSE)))))),0)</f>
        <v>0</v>
      </c>
      <c r="S291" s="1035">
        <f>VLOOKUP(B291,'CURVA ABC'!$B$6:$M$7525,9,FALSE)</f>
        <v>80.604900000000001</v>
      </c>
      <c r="T291" s="700" t="b">
        <f>S291=L291</f>
        <v>1</v>
      </c>
      <c r="U291" s="452" t="b">
        <f t="shared" si="61"/>
        <v>1</v>
      </c>
      <c r="V291" s="452" t="s">
        <v>1739</v>
      </c>
      <c r="W291" s="452" t="s">
        <v>810</v>
      </c>
      <c r="AB291" s="453"/>
    </row>
    <row r="292" spans="1:28" s="452" customFormat="1" ht="39" customHeight="1">
      <c r="A292" s="1038" t="s">
        <v>2490</v>
      </c>
      <c r="B292" s="456" t="s">
        <v>725</v>
      </c>
      <c r="C292" s="24">
        <v>0</v>
      </c>
      <c r="D292" s="1027" t="s">
        <v>837</v>
      </c>
      <c r="E292" s="1028" t="s">
        <v>323</v>
      </c>
      <c r="F292" s="15" t="e">
        <v>#N/A</v>
      </c>
      <c r="G292" s="1029" t="s">
        <v>126</v>
      </c>
      <c r="H292" s="15">
        <v>0</v>
      </c>
      <c r="I292" s="1046">
        <v>18</v>
      </c>
      <c r="J292" s="1030">
        <v>60</v>
      </c>
      <c r="K292" s="15">
        <v>16.962</v>
      </c>
      <c r="L292" s="1030">
        <v>76.962000000000003</v>
      </c>
      <c r="M292" s="1031">
        <f t="shared" si="64"/>
        <v>1385.316</v>
      </c>
      <c r="N292" s="1032">
        <f t="shared" si="65"/>
        <v>3.2458602786622595E-4</v>
      </c>
      <c r="O292" s="1033" t="s">
        <v>1613</v>
      </c>
      <c r="P292" s="1034">
        <f t="shared" si="62"/>
        <v>1</v>
      </c>
      <c r="Q292" s="451"/>
      <c r="R292" s="798" t="str">
        <f>IFERROR(IF(OR(B292="TÍTULO GRAU 1",B292="TÍTULO GRAU 2",B292="TÍTULO GRAU 3",B292="TÍTULO GRAU 4"),B292,IF(D292=0,"",IF(OR(D292="SINAPI",D292="SINAPI INSUMO",D292="ORSE INSUMO",D292="SEINFRA CE",D292="TCU",D292="SABESP",D292="EMBASA-BA INSUMO",D292="COMPOSIÇÃO ELAB."),B292,IF(MID(B292,1,5)="COMP.",VLOOKUP(B292,COMPOSIÇÕES!$K$1:$L$741741,2,FALSE),IF(MID(B292,1,13)="MÉDIA/MERCADO",VLOOKUP(B292,COMPOSIÇÕES!$K$1:$L$741741,2,FALSE)))))),0)</f>
        <v>COMP. 198</v>
      </c>
      <c r="S292" s="1035">
        <f>VLOOKUP(B292,'CURVA ABC'!$B$6:$M$7525,9,FALSE)</f>
        <v>76.962000000000003</v>
      </c>
      <c r="T292" s="700" t="b">
        <f t="shared" si="63"/>
        <v>1</v>
      </c>
      <c r="U292" s="452" t="b">
        <f t="shared" si="61"/>
        <v>1</v>
      </c>
      <c r="V292" s="452" t="s">
        <v>725</v>
      </c>
      <c r="W292" s="452" t="s">
        <v>323</v>
      </c>
      <c r="AB292" s="453"/>
    </row>
    <row r="293" spans="1:28" s="452" customFormat="1" ht="40.5" customHeight="1">
      <c r="A293" s="1038" t="s">
        <v>2491</v>
      </c>
      <c r="B293" s="456" t="s">
        <v>685</v>
      </c>
      <c r="C293" s="24">
        <v>0</v>
      </c>
      <c r="D293" s="1027" t="s">
        <v>837</v>
      </c>
      <c r="E293" s="1028" t="s">
        <v>325</v>
      </c>
      <c r="F293" s="15" t="e">
        <v>#N/A</v>
      </c>
      <c r="G293" s="1029" t="s">
        <v>126</v>
      </c>
      <c r="H293" s="15">
        <v>0</v>
      </c>
      <c r="I293" s="1046">
        <v>62</v>
      </c>
      <c r="J293" s="1030">
        <v>87.68</v>
      </c>
      <c r="K293" s="15">
        <v>24.787099999999999</v>
      </c>
      <c r="L293" s="1030">
        <v>112.4671</v>
      </c>
      <c r="M293" s="1031">
        <f t="shared" si="64"/>
        <v>6972.9602000000004</v>
      </c>
      <c r="N293" s="1032">
        <f t="shared" si="65"/>
        <v>1.6337972374442253E-3</v>
      </c>
      <c r="O293" s="1033" t="s">
        <v>1616</v>
      </c>
      <c r="P293" s="1034">
        <f t="shared" si="62"/>
        <v>1</v>
      </c>
      <c r="Q293" s="451"/>
      <c r="R293" s="798" t="str">
        <f>IFERROR(IF(OR(B293="TÍTULO GRAU 1",B293="TÍTULO GRAU 2",B293="TÍTULO GRAU 3",B293="TÍTULO GRAU 4"),B293,IF(D293=0,"",IF(OR(D293="SINAPI",D293="SINAPI INSUMO",D293="ORSE INSUMO",D293="SEINFRA CE",D293="TCU",D293="SABESP",D293="EMBASA-BA INSUMO",D293="COMPOSIÇÃO ELAB."),B293,IF(MID(B293,1,5)="COMP.",VLOOKUP(B293,COMPOSIÇÕES!$K$1:$L$741741,2,FALSE),IF(MID(B293,1,13)="MÉDIA/MERCADO",VLOOKUP(B293,COMPOSIÇÕES!$K$1:$L$741741,2,FALSE)))))),0)</f>
        <v>COMP. 199</v>
      </c>
      <c r="S293" s="1035">
        <f>VLOOKUP(B293,'CURVA ABC'!$B$6:$M$7525,9,FALSE)</f>
        <v>112.4671</v>
      </c>
      <c r="T293" s="700" t="b">
        <f>S293=L293</f>
        <v>1</v>
      </c>
      <c r="U293" s="452" t="b">
        <f t="shared" si="61"/>
        <v>1</v>
      </c>
      <c r="V293" s="452" t="s">
        <v>685</v>
      </c>
      <c r="W293" s="452" t="s">
        <v>325</v>
      </c>
      <c r="AB293" s="453"/>
    </row>
    <row r="294" spans="1:28" s="452" customFormat="1" ht="40.5" customHeight="1">
      <c r="A294" s="1038" t="s">
        <v>2492</v>
      </c>
      <c r="B294" s="456" t="s">
        <v>686</v>
      </c>
      <c r="C294" s="24">
        <v>0</v>
      </c>
      <c r="D294" s="1027" t="s">
        <v>837</v>
      </c>
      <c r="E294" s="1028" t="s">
        <v>463</v>
      </c>
      <c r="F294" s="15" t="e">
        <v>#N/A</v>
      </c>
      <c r="G294" s="1029" t="s">
        <v>126</v>
      </c>
      <c r="H294" s="15">
        <v>0</v>
      </c>
      <c r="I294" s="1046">
        <v>62</v>
      </c>
      <c r="J294" s="1030">
        <v>111.69</v>
      </c>
      <c r="K294" s="15">
        <v>31.5748</v>
      </c>
      <c r="L294" s="1030">
        <v>143.26480000000001</v>
      </c>
      <c r="M294" s="1031">
        <f t="shared" si="64"/>
        <v>8882.4176000000007</v>
      </c>
      <c r="N294" s="1032">
        <f t="shared" si="65"/>
        <v>2.0811920505018752E-3</v>
      </c>
      <c r="O294" s="1033" t="s">
        <v>1617</v>
      </c>
      <c r="P294" s="1034">
        <f t="shared" si="62"/>
        <v>1</v>
      </c>
      <c r="Q294" s="451"/>
      <c r="R294" s="798" t="str">
        <f>IFERROR(IF(OR(B294="TÍTULO GRAU 1",B294="TÍTULO GRAU 2",B294="TÍTULO GRAU 3",B294="TÍTULO GRAU 4"),B294,IF(D294=0,"",IF(OR(D294="SINAPI",D294="SINAPI INSUMO",D294="ORSE INSUMO",D294="SEINFRA CE",D294="TCU",D294="SABESP",D294="EMBASA-BA INSUMO",D294="COMPOSIÇÃO ELAB."),B294,IF(MID(B294,1,5)="COMP.",VLOOKUP(B294,COMPOSIÇÕES!$K$1:$L$741741,2,FALSE),IF(MID(B294,1,13)="MÉDIA/MERCADO",VLOOKUP(B294,COMPOSIÇÕES!$K$1:$L$741741,2,FALSE)))))),0)</f>
        <v>COMP. 200</v>
      </c>
      <c r="S294" s="1035">
        <f>VLOOKUP(B294,'CURVA ABC'!$B$6:$M$7525,9,FALSE)</f>
        <v>143.26480000000001</v>
      </c>
      <c r="T294" s="700" t="b">
        <f t="shared" si="63"/>
        <v>1</v>
      </c>
      <c r="U294" s="452" t="b">
        <f t="shared" si="61"/>
        <v>1</v>
      </c>
      <c r="V294" s="452" t="s">
        <v>686</v>
      </c>
      <c r="W294" s="452" t="s">
        <v>463</v>
      </c>
      <c r="AB294" s="453"/>
    </row>
    <row r="295" spans="1:28" s="452" customFormat="1" ht="25.5" customHeight="1">
      <c r="A295" s="827" t="s">
        <v>715</v>
      </c>
      <c r="B295" s="767" t="s">
        <v>875</v>
      </c>
      <c r="C295" s="24" t="s">
        <v>875</v>
      </c>
      <c r="D295" s="768"/>
      <c r="E295" s="757" t="s">
        <v>44</v>
      </c>
      <c r="F295" s="758"/>
      <c r="G295" s="769"/>
      <c r="H295" s="770"/>
      <c r="I295" s="771"/>
      <c r="J295" s="772"/>
      <c r="K295" s="771"/>
      <c r="L295" s="772"/>
      <c r="M295" s="759">
        <f>SUMIF(B296:B474,"TÍTULO GRAU 2",M296:M474)</f>
        <v>521432.33399999992</v>
      </c>
      <c r="N295" s="853">
        <f>SUMIF(B296:B474,"TÍTULO GRAU 2",N296:N474)</f>
        <v>0.12217403833787757</v>
      </c>
      <c r="O295" s="1020">
        <v>508054.79939833202</v>
      </c>
      <c r="P295" s="1034">
        <f t="shared" si="62"/>
        <v>20</v>
      </c>
      <c r="Q295" s="451"/>
      <c r="R295" s="798" t="str">
        <f>IFERROR(IF(OR(B295="TÍTULO GRAU 1",B295="TÍTULO GRAU 2",B295="TÍTULO GRAU 3",B295="TÍTULO GRAU 4"),B295,IF(D295=0,"",IF(OR(D295="SINAPI",D295="SINAPI INSUMO",D295="ORSE INSUMO",D295="SEINFRA CE",D295="TCU",D295="SABESP",D295="EMBASA-BA INSUMO",D295="COMPOSIÇÃO ELAB."),B295,IF(MID(B295,1,5)="COMP.",VLOOKUP(B295,COMPOSIÇÕES!$K$1:$L$741741,2,FALSE),IF(MID(B295,1,13)="MÉDIA/MERCADO",VLOOKUP(B295,COMPOSIÇÕES!$K$1:$L$741741,2,FALSE)))))),0)</f>
        <v>Título grau 1</v>
      </c>
      <c r="S295" s="1035" t="e">
        <f>VLOOKUP(B295,'CURVA ABC'!$B$6:$M$7525,9,FALSE)</f>
        <v>#N/A</v>
      </c>
      <c r="T295" s="1025" t="e">
        <f>S295-N295</f>
        <v>#N/A</v>
      </c>
      <c r="U295" s="452" t="b">
        <f t="shared" si="61"/>
        <v>1</v>
      </c>
      <c r="V295" s="452" t="s">
        <v>875</v>
      </c>
      <c r="W295" s="452" t="s">
        <v>44</v>
      </c>
      <c r="AB295" s="453"/>
    </row>
    <row r="296" spans="1:28" s="1053" customFormat="1" ht="25.5" customHeight="1">
      <c r="A296" s="1048" t="s">
        <v>716</v>
      </c>
      <c r="B296" s="1049" t="s">
        <v>876</v>
      </c>
      <c r="C296" s="24" t="s">
        <v>876</v>
      </c>
      <c r="D296" s="1050"/>
      <c r="E296" s="740" t="s">
        <v>719</v>
      </c>
      <c r="F296" s="741"/>
      <c r="G296" s="1050"/>
      <c r="H296" s="1050"/>
      <c r="I296" s="1051"/>
      <c r="J296" s="1052"/>
      <c r="K296" s="1051"/>
      <c r="L296" s="1052"/>
      <c r="M296" s="759">
        <f>SUMIF(B297:B388,"TÍTULO GRAU 3",M297:M388)</f>
        <v>404126.92909999995</v>
      </c>
      <c r="N296" s="853">
        <f>SUMIF(B297:B388,"TÍTULO GRAU 3",N297:N388)</f>
        <v>9.4688832490453373E-2</v>
      </c>
      <c r="O296" s="1020"/>
      <c r="P296" s="1034">
        <f t="shared" si="62"/>
        <v>25</v>
      </c>
      <c r="Q296" s="679"/>
      <c r="R296" s="798" t="str">
        <f>IFERROR(IF(OR(B296="TÍTULO GRAU 1",B296="TÍTULO GRAU 2",B296="TÍTULO GRAU 3",B296="TÍTULO GRAU 4"),B296,IF(D296=0,"",IF(OR(D296="SINAPI",D296="SINAPI INSUMO",D296="ORSE INSUMO",D296="SEINFRA CE",D296="TCU",D296="SABESP",D296="EMBASA-BA INSUMO",D296="COMPOSIÇÃO ELAB."),B296,IF(MID(B296,1,5)="COMP.",VLOOKUP(B296,COMPOSIÇÕES!$K$1:$L$741741,2,FALSE),IF(MID(B296,1,13)="MÉDIA/MERCADO",VLOOKUP(B296,COMPOSIÇÕES!$K$1:$L$741741,2,FALSE)))))),0)</f>
        <v>Título grau 2</v>
      </c>
      <c r="S296" s="1035" t="e">
        <f>VLOOKUP(B296,'CURVA ABC'!$B$6:$M$7525,9,FALSE)</f>
        <v>#N/A</v>
      </c>
      <c r="T296" s="1025" t="e">
        <f>S296-N296</f>
        <v>#N/A</v>
      </c>
      <c r="U296" s="452" t="b">
        <f t="shared" si="61"/>
        <v>1</v>
      </c>
      <c r="V296" s="452" t="s">
        <v>876</v>
      </c>
      <c r="W296" s="1053" t="s">
        <v>719</v>
      </c>
      <c r="AB296" s="1054"/>
    </row>
    <row r="297" spans="1:28" s="1053" customFormat="1" ht="25.5" customHeight="1">
      <c r="A297" s="1048" t="s">
        <v>898</v>
      </c>
      <c r="B297" s="1049" t="s">
        <v>877</v>
      </c>
      <c r="C297" s="24" t="s">
        <v>877</v>
      </c>
      <c r="D297" s="1050"/>
      <c r="E297" s="740" t="s">
        <v>912</v>
      </c>
      <c r="F297" s="741"/>
      <c r="G297" s="1050"/>
      <c r="H297" s="1050"/>
      <c r="I297" s="1051"/>
      <c r="J297" s="1052"/>
      <c r="K297" s="1051"/>
      <c r="L297" s="1052"/>
      <c r="M297" s="1055">
        <f>SUM(M298:M298)</f>
        <v>143313.46059999999</v>
      </c>
      <c r="N297" s="1056">
        <f>SUM(N298:N298)</f>
        <v>3.357901512428707E-2</v>
      </c>
      <c r="O297" s="1020"/>
      <c r="P297" s="1034">
        <f t="shared" si="62"/>
        <v>14</v>
      </c>
      <c r="Q297" s="679"/>
      <c r="R297" s="798" t="str">
        <f>IFERROR(IF(OR(B297="TÍTULO GRAU 1",B297="TÍTULO GRAU 2",B297="TÍTULO GRAU 3",B297="TÍTULO GRAU 4"),B297,IF(D297=0,"",IF(OR(D297="SINAPI",D297="SINAPI INSUMO",D297="ORSE INSUMO",D297="SEINFRA CE",D297="TCU",D297="SABESP",D297="EMBASA-BA INSUMO",D297="COMPOSIÇÃO ELAB."),B297,IF(MID(B297,1,5)="COMP.",VLOOKUP(B297,COMPOSIÇÕES!$K$1:$L$741741,2,FALSE),IF(MID(B297,1,13)="MÉDIA/MERCADO",VLOOKUP(B297,COMPOSIÇÕES!$K$1:$L$741741,2,FALSE)))))),0)</f>
        <v>Título grau 3</v>
      </c>
      <c r="S297" s="1035" t="e">
        <f>VLOOKUP(B297,'CURVA ABC'!$B$6:$M$7525,9,FALSE)</f>
        <v>#N/A</v>
      </c>
      <c r="T297" s="700" t="e">
        <f t="shared" si="63"/>
        <v>#N/A</v>
      </c>
      <c r="U297" s="452" t="b">
        <f t="shared" si="61"/>
        <v>1</v>
      </c>
      <c r="V297" s="452" t="s">
        <v>877</v>
      </c>
      <c r="W297" s="1053" t="s">
        <v>912</v>
      </c>
      <c r="AB297" s="1054"/>
    </row>
    <row r="298" spans="1:28" s="452" customFormat="1" ht="38.25" customHeight="1">
      <c r="A298" s="1038" t="s">
        <v>1801</v>
      </c>
      <c r="B298" s="456" t="s">
        <v>190</v>
      </c>
      <c r="C298" s="24">
        <v>0</v>
      </c>
      <c r="D298" s="1039" t="s">
        <v>837</v>
      </c>
      <c r="E298" s="1028" t="s">
        <v>1355</v>
      </c>
      <c r="F298" s="15" t="e">
        <v>#N/A</v>
      </c>
      <c r="G298" s="1029" t="s">
        <v>126</v>
      </c>
      <c r="H298" s="15">
        <v>0</v>
      </c>
      <c r="I298" s="1046">
        <v>1</v>
      </c>
      <c r="J298" s="1030">
        <v>119817.29</v>
      </c>
      <c r="K298" s="15">
        <v>23496.170600000001</v>
      </c>
      <c r="L298" s="1030">
        <v>143313.46059999999</v>
      </c>
      <c r="M298" s="1031">
        <f>ROUND(I298*L298,4)</f>
        <v>143313.46059999999</v>
      </c>
      <c r="N298" s="1032">
        <f>IFERROR(M298/$M$655,"")</f>
        <v>3.357901512428707E-2</v>
      </c>
      <c r="O298" s="1033" t="s">
        <v>1356</v>
      </c>
      <c r="P298" s="1034">
        <f t="shared" si="62"/>
        <v>1</v>
      </c>
      <c r="Q298" s="451" t="s">
        <v>440</v>
      </c>
      <c r="R298" s="798" t="str">
        <f>IFERROR(IF(OR(B298="TÍTULO GRAU 1",B298="TÍTULO GRAU 2",B298="TÍTULO GRAU 3",B298="TÍTULO GRAU 4"),B298,IF(D298=0,"",IF(OR(D298="SINAPI",D298="SINAPI INSUMO",D298="ORSE INSUMO",D298="SEINFRA CE",D298="TCU",D298="SABESP",D298="EMBASA-BA INSUMO",D298="COMPOSIÇÃO ELAB."),B298,IF(MID(B298,1,5)="COMP.",VLOOKUP(B298,COMPOSIÇÕES!$K$1:$L$741741,2,FALSE),IF(MID(B298,1,13)="MÉDIA/MERCADO",VLOOKUP(B298,COMPOSIÇÕES!$K$1:$L$741741,2,FALSE)))))),0)</f>
        <v>COMP. 59</v>
      </c>
      <c r="S298" s="1035">
        <f>VLOOKUP(B298,'CURVA ABC'!$B$6:$M$7525,9,FALSE)</f>
        <v>143313.46059999999</v>
      </c>
      <c r="T298" s="700" t="b">
        <f t="shared" si="63"/>
        <v>1</v>
      </c>
      <c r="U298" s="452" t="b">
        <f t="shared" si="61"/>
        <v>1</v>
      </c>
      <c r="V298" s="452" t="s">
        <v>190</v>
      </c>
      <c r="W298" s="452" t="s">
        <v>1355</v>
      </c>
      <c r="AB298" s="453"/>
    </row>
    <row r="299" spans="1:28" s="744" customFormat="1" ht="33.75" customHeight="1">
      <c r="A299" s="1048" t="s">
        <v>899</v>
      </c>
      <c r="B299" s="738" t="s">
        <v>877</v>
      </c>
      <c r="C299" s="24" t="s">
        <v>877</v>
      </c>
      <c r="D299" s="739"/>
      <c r="E299" s="740" t="s">
        <v>1849</v>
      </c>
      <c r="F299" s="741"/>
      <c r="G299" s="739"/>
      <c r="H299" s="739"/>
      <c r="I299" s="742"/>
      <c r="J299" s="766"/>
      <c r="K299" s="742"/>
      <c r="L299" s="766"/>
      <c r="M299" s="743">
        <f>SUM(M300:M303)</f>
        <v>21867.569</v>
      </c>
      <c r="N299" s="852">
        <f>SUM(N300:N303)</f>
        <v>5.1236738482776621E-3</v>
      </c>
      <c r="O299" s="1015"/>
      <c r="P299" s="1034">
        <f t="shared" si="62"/>
        <v>14</v>
      </c>
      <c r="Q299" s="706"/>
      <c r="R299" s="798" t="str">
        <f>IFERROR(IF(OR(B299="TÍTULO GRAU 1",B299="TÍTULO GRAU 2",B299="TÍTULO GRAU 3",B299="TÍTULO GRAU 4"),B299,IF(D299=0,"",IF(OR(D299="SINAPI",D299="SINAPI INSUMO",D299="ORSE INSUMO",D299="SEINFRA CE",D299="TCU",D299="SABESP",D299="EMBASA-BA INSUMO",D299="COMPOSIÇÃO ELAB."),B299,IF(MID(B299,1,5)="COMP.",VLOOKUP(B299,COMPOSIÇÕES!$K$1:$L$741741,2,FALSE),IF(MID(B299,1,13)="MÉDIA/MERCADO",VLOOKUP(B299,COMPOSIÇÕES!$K$1:$L$741741,2,FALSE)))))),0)</f>
        <v>Título grau 3</v>
      </c>
      <c r="S299" s="1035" t="e">
        <f>VLOOKUP(B299,'CURVA ABC'!$B$6:$M$7525,9,FALSE)</f>
        <v>#N/A</v>
      </c>
      <c r="T299" s="700" t="e">
        <f t="shared" ref="T299:T328" si="66">S299=L299</f>
        <v>#N/A</v>
      </c>
      <c r="U299" s="452" t="b">
        <f t="shared" si="61"/>
        <v>1</v>
      </c>
      <c r="V299" s="452" t="s">
        <v>877</v>
      </c>
      <c r="W299" s="744" t="s">
        <v>1849</v>
      </c>
      <c r="AB299" s="745"/>
    </row>
    <row r="300" spans="1:28" s="452" customFormat="1" ht="44.25" customHeight="1">
      <c r="A300" s="1038" t="s">
        <v>1802</v>
      </c>
      <c r="B300" s="456">
        <v>91852</v>
      </c>
      <c r="C300" s="24" t="s">
        <v>183</v>
      </c>
      <c r="D300" s="1039" t="s">
        <v>131</v>
      </c>
      <c r="E300" s="1028" t="s">
        <v>1113</v>
      </c>
      <c r="F300" s="15" t="e">
        <v>#N/A</v>
      </c>
      <c r="G300" s="1029" t="s">
        <v>53</v>
      </c>
      <c r="H300" s="15">
        <v>0</v>
      </c>
      <c r="I300" s="1046">
        <v>1500</v>
      </c>
      <c r="J300" s="1030">
        <v>5.57</v>
      </c>
      <c r="K300" s="15">
        <v>1.5746</v>
      </c>
      <c r="L300" s="1030">
        <v>7.1445999999999996</v>
      </c>
      <c r="M300" s="1031">
        <f>ROUND(I300*L300,4)</f>
        <v>10716.9</v>
      </c>
      <c r="N300" s="1032">
        <f>IFERROR(M300/$M$655,"")</f>
        <v>2.5110198698633066E-3</v>
      </c>
      <c r="O300" s="1033" t="s">
        <v>1342</v>
      </c>
      <c r="P300" s="1034">
        <f t="shared" si="62"/>
        <v>1</v>
      </c>
      <c r="Q300" s="451"/>
      <c r="R300" s="798">
        <f>IFERROR(IF(OR(B300="TÍTULO GRAU 1",B300="TÍTULO GRAU 2",B300="TÍTULO GRAU 3",B300="TÍTULO GRAU 4"),B300,IF(D300=0,"",IF(OR(D300="SINAPI",D300="SINAPI INSUMO",D300="ORSE INSUMO",D300="SEINFRA CE",D300="TCU",D300="SABESP",D300="EMBASA-BA INSUMO",D300="COMPOSIÇÃO ELAB."),B300,IF(MID(B300,1,5)="COMP.",VLOOKUP(B300,COMPOSIÇÕES!$K$1:$L$741741,2,FALSE),IF(MID(B300,1,13)="MÉDIA/MERCADO",VLOOKUP(B300,COMPOSIÇÕES!$K$1:$L$741741,2,FALSE)))))),0)</f>
        <v>91852</v>
      </c>
      <c r="S300" s="1035">
        <f>VLOOKUP(B300,'CURVA ABC'!$B$6:$M$7525,9,FALSE)</f>
        <v>7.1445999999999996</v>
      </c>
      <c r="T300" s="700" t="b">
        <f t="shared" si="66"/>
        <v>1</v>
      </c>
      <c r="U300" s="452" t="b">
        <f t="shared" si="61"/>
        <v>1</v>
      </c>
      <c r="V300" s="452">
        <v>91852</v>
      </c>
      <c r="W300" s="452" t="s">
        <v>1113</v>
      </c>
      <c r="AB300" s="453"/>
    </row>
    <row r="301" spans="1:28" s="452" customFormat="1" ht="44.25" customHeight="1">
      <c r="A301" s="1038" t="s">
        <v>1803</v>
      </c>
      <c r="B301" s="456">
        <v>91854</v>
      </c>
      <c r="C301" s="24" t="s">
        <v>183</v>
      </c>
      <c r="D301" s="1039" t="s">
        <v>131</v>
      </c>
      <c r="E301" s="1028" t="s">
        <v>1114</v>
      </c>
      <c r="F301" s="15" t="e">
        <v>#N/A</v>
      </c>
      <c r="G301" s="1029" t="s">
        <v>53</v>
      </c>
      <c r="H301" s="15">
        <v>0</v>
      </c>
      <c r="I301" s="1046">
        <v>600</v>
      </c>
      <c r="J301" s="1030">
        <v>6.17</v>
      </c>
      <c r="K301" s="15">
        <v>1.7443</v>
      </c>
      <c r="L301" s="1030">
        <v>7.9142999999999999</v>
      </c>
      <c r="M301" s="1031">
        <f>ROUND(I301*L301,4)</f>
        <v>4748.58</v>
      </c>
      <c r="N301" s="1032">
        <f>IFERROR(M301/$M$655,"")</f>
        <v>1.1126145371922387E-3</v>
      </c>
      <c r="O301" s="1033" t="s">
        <v>1343</v>
      </c>
      <c r="P301" s="1034">
        <f t="shared" si="62"/>
        <v>2</v>
      </c>
      <c r="Q301" s="451"/>
      <c r="R301" s="798">
        <f>IFERROR(IF(OR(B301="TÍTULO GRAU 1",B301="TÍTULO GRAU 2",B301="TÍTULO GRAU 3",B301="TÍTULO GRAU 4"),B301,IF(D301=0,"",IF(OR(D301="SINAPI",D301="SINAPI INSUMO",D301="ORSE INSUMO",D301="SEINFRA CE",D301="TCU",D301="SABESP",D301="EMBASA-BA INSUMO",D301="COMPOSIÇÃO ELAB."),B301,IF(MID(B301,1,5)="COMP.",VLOOKUP(B301,COMPOSIÇÕES!$K$1:$L$741741,2,FALSE),IF(MID(B301,1,13)="MÉDIA/MERCADO",VLOOKUP(B301,COMPOSIÇÕES!$K$1:$L$741741,2,FALSE)))))),0)</f>
        <v>91854</v>
      </c>
      <c r="S301" s="1035">
        <f>VLOOKUP(B301,'CURVA ABC'!$B$6:$M$7525,9,FALSE)</f>
        <v>7.9142999999999999</v>
      </c>
      <c r="T301" s="700" t="b">
        <f t="shared" si="66"/>
        <v>1</v>
      </c>
      <c r="U301" s="452" t="b">
        <f t="shared" si="61"/>
        <v>1</v>
      </c>
      <c r="V301" s="452">
        <v>91854</v>
      </c>
      <c r="W301" s="452" t="s">
        <v>1114</v>
      </c>
      <c r="AB301" s="453"/>
    </row>
    <row r="302" spans="1:28" s="452" customFormat="1" ht="37.5" customHeight="1">
      <c r="A302" s="1038" t="s">
        <v>1804</v>
      </c>
      <c r="B302" s="456">
        <v>93008</v>
      </c>
      <c r="C302" s="24" t="s">
        <v>183</v>
      </c>
      <c r="D302" s="1039" t="s">
        <v>131</v>
      </c>
      <c r="E302" s="1028" t="s">
        <v>1117</v>
      </c>
      <c r="F302" s="15" t="e">
        <v>#N/A</v>
      </c>
      <c r="G302" s="1029" t="s">
        <v>53</v>
      </c>
      <c r="H302" s="15">
        <v>0</v>
      </c>
      <c r="I302" s="1046">
        <v>210</v>
      </c>
      <c r="J302" s="1030">
        <v>9.9499999999999993</v>
      </c>
      <c r="K302" s="15">
        <v>2.8129</v>
      </c>
      <c r="L302" s="1030">
        <v>12.7629</v>
      </c>
      <c r="M302" s="1031">
        <f>ROUND(I302*L302,4)</f>
        <v>2680.2089999999998</v>
      </c>
      <c r="N302" s="1032">
        <f>IFERROR(M302/$M$655,"")</f>
        <v>6.2798552327505747E-4</v>
      </c>
      <c r="O302" s="1033" t="s">
        <v>1344</v>
      </c>
      <c r="P302" s="1034">
        <f t="shared" si="62"/>
        <v>1</v>
      </c>
      <c r="Q302" s="451"/>
      <c r="R302" s="798">
        <f>IFERROR(IF(OR(B302="TÍTULO GRAU 1",B302="TÍTULO GRAU 2",B302="TÍTULO GRAU 3",B302="TÍTULO GRAU 4"),B302,IF(D302=0,"",IF(OR(D302="SINAPI",D302="SINAPI INSUMO",D302="ORSE INSUMO",D302="SEINFRA CE",D302="TCU",D302="SABESP",D302="EMBASA-BA INSUMO",D302="COMPOSIÇÃO ELAB."),B302,IF(MID(B302,1,5)="COMP.",VLOOKUP(B302,COMPOSIÇÕES!$K$1:$L$741741,2,FALSE),IF(MID(B302,1,13)="MÉDIA/MERCADO",VLOOKUP(B302,COMPOSIÇÕES!$K$1:$L$741741,2,FALSE)))))),0)</f>
        <v>93008</v>
      </c>
      <c r="S302" s="1035">
        <f>VLOOKUP(B302,'CURVA ABC'!$B$6:$M$7525,9,FALSE)</f>
        <v>12.7629</v>
      </c>
      <c r="T302" s="700" t="b">
        <f t="shared" si="66"/>
        <v>1</v>
      </c>
      <c r="U302" s="452" t="b">
        <f t="shared" si="61"/>
        <v>1</v>
      </c>
      <c r="V302" s="452">
        <v>93008</v>
      </c>
      <c r="W302" s="452" t="s">
        <v>1117</v>
      </c>
      <c r="AB302" s="453"/>
    </row>
    <row r="303" spans="1:28" s="452" customFormat="1" ht="44.25" customHeight="1">
      <c r="A303" s="1038" t="s">
        <v>1848</v>
      </c>
      <c r="B303" s="456">
        <v>93012</v>
      </c>
      <c r="C303" s="24" t="s">
        <v>183</v>
      </c>
      <c r="D303" s="1039" t="s">
        <v>131</v>
      </c>
      <c r="E303" s="1028" t="s">
        <v>1120</v>
      </c>
      <c r="F303" s="15" t="e">
        <v>#N/A</v>
      </c>
      <c r="G303" s="1029" t="s">
        <v>53</v>
      </c>
      <c r="H303" s="15">
        <v>0</v>
      </c>
      <c r="I303" s="1046">
        <v>80</v>
      </c>
      <c r="J303" s="1030">
        <v>36.270000000000003</v>
      </c>
      <c r="K303" s="15">
        <v>10.253500000000001</v>
      </c>
      <c r="L303" s="1030">
        <v>46.523499999999999</v>
      </c>
      <c r="M303" s="1031">
        <f>ROUND(I303*L303,4)</f>
        <v>3721.88</v>
      </c>
      <c r="N303" s="1032">
        <f>IFERROR(M303/$M$655,"")</f>
        <v>8.7205391794705975E-4</v>
      </c>
      <c r="O303" s="1033" t="s">
        <v>1344</v>
      </c>
      <c r="P303" s="1034">
        <f t="shared" si="62"/>
        <v>2</v>
      </c>
      <c r="Q303" s="451"/>
      <c r="R303" s="798">
        <f>IFERROR(IF(OR(B303="TÍTULO GRAU 1",B303="TÍTULO GRAU 2",B303="TÍTULO GRAU 3",B303="TÍTULO GRAU 4"),B303,IF(D303=0,"",IF(OR(D303="SINAPI",D303="SINAPI INSUMO",D303="ORSE INSUMO",D303="SEINFRA CE",D303="TCU",D303="SABESP",D303="EMBASA-BA INSUMO",D303="COMPOSIÇÃO ELAB."),B303,IF(MID(B303,1,5)="COMP.",VLOOKUP(B303,COMPOSIÇÕES!$K$1:$L$741741,2,FALSE),IF(MID(B303,1,13)="MÉDIA/MERCADO",VLOOKUP(B303,COMPOSIÇÕES!$K$1:$L$741741,2,FALSE)))))),0)</f>
        <v>93012</v>
      </c>
      <c r="S303" s="1035">
        <f>VLOOKUP(B303,'CURVA ABC'!$B$6:$M$7525,9,FALSE)</f>
        <v>46.523499999999999</v>
      </c>
      <c r="T303" s="700" t="b">
        <f t="shared" si="66"/>
        <v>1</v>
      </c>
      <c r="U303" s="452" t="b">
        <f t="shared" si="61"/>
        <v>1</v>
      </c>
      <c r="V303" s="452">
        <v>93012</v>
      </c>
      <c r="W303" s="452" t="s">
        <v>1120</v>
      </c>
      <c r="AB303" s="453"/>
    </row>
    <row r="304" spans="1:28" s="1053" customFormat="1" ht="25.5" customHeight="1">
      <c r="A304" s="1048" t="s">
        <v>900</v>
      </c>
      <c r="B304" s="1049" t="s">
        <v>877</v>
      </c>
      <c r="C304" s="24" t="s">
        <v>877</v>
      </c>
      <c r="D304" s="1050"/>
      <c r="E304" s="740" t="s">
        <v>1010</v>
      </c>
      <c r="F304" s="741"/>
      <c r="G304" s="1050"/>
      <c r="H304" s="1050"/>
      <c r="I304" s="1051"/>
      <c r="J304" s="1052"/>
      <c r="K304" s="1051"/>
      <c r="L304" s="1052"/>
      <c r="M304" s="1055">
        <f>SUM(M305:M327)</f>
        <v>40776.203699999998</v>
      </c>
      <c r="N304" s="1056">
        <f>SUM(N305:N327)</f>
        <v>9.554055529891449E-3</v>
      </c>
      <c r="O304" s="1020"/>
      <c r="P304" s="1034">
        <f t="shared" si="62"/>
        <v>14</v>
      </c>
      <c r="Q304" s="679"/>
      <c r="R304" s="798" t="str">
        <f>IFERROR(IF(OR(B304="TÍTULO GRAU 1",B304="TÍTULO GRAU 2",B304="TÍTULO GRAU 3",B304="TÍTULO GRAU 4"),B304,IF(D304=0,"",IF(OR(D304="SINAPI",D304="SINAPI INSUMO",D304="ORSE INSUMO",D304="SEINFRA CE",D304="TCU",D304="SABESP",D304="EMBASA-BA INSUMO",D304="COMPOSIÇÃO ELAB."),B304,IF(MID(B304,1,5)="COMP.",VLOOKUP(B304,COMPOSIÇÕES!$K$1:$L$741741,2,FALSE),IF(MID(B304,1,13)="MÉDIA/MERCADO",VLOOKUP(B304,COMPOSIÇÕES!$K$1:$L$741741,2,FALSE)))))),0)</f>
        <v>Título grau 3</v>
      </c>
      <c r="S304" s="1035" t="e">
        <f>VLOOKUP(B304,'CURVA ABC'!$B$6:$M$7525,9,FALSE)</f>
        <v>#N/A</v>
      </c>
      <c r="T304" s="700" t="e">
        <f t="shared" si="66"/>
        <v>#N/A</v>
      </c>
      <c r="U304" s="452" t="b">
        <f t="shared" si="61"/>
        <v>1</v>
      </c>
      <c r="V304" s="452" t="s">
        <v>877</v>
      </c>
      <c r="W304" s="1053" t="s">
        <v>1010</v>
      </c>
      <c r="AB304" s="1054"/>
    </row>
    <row r="305" spans="1:28" s="452" customFormat="1" ht="28.5" customHeight="1">
      <c r="A305" s="1038" t="s">
        <v>1805</v>
      </c>
      <c r="B305" s="456">
        <v>91940</v>
      </c>
      <c r="C305" s="24" t="s">
        <v>183</v>
      </c>
      <c r="D305" s="1027" t="s">
        <v>131</v>
      </c>
      <c r="E305" s="1028" t="s">
        <v>1142</v>
      </c>
      <c r="F305" s="15" t="e">
        <v>#N/A</v>
      </c>
      <c r="G305" s="1029" t="s">
        <v>54</v>
      </c>
      <c r="H305" s="15">
        <v>0</v>
      </c>
      <c r="I305" s="1046">
        <v>363</v>
      </c>
      <c r="J305" s="1030">
        <v>10.38</v>
      </c>
      <c r="K305" s="15">
        <v>2.9344000000000001</v>
      </c>
      <c r="L305" s="1030">
        <v>13.314399999999999</v>
      </c>
      <c r="M305" s="1031">
        <f t="shared" ref="M305:M327" si="67">ROUND(I305*L305,4)</f>
        <v>4833.1271999999999</v>
      </c>
      <c r="N305" s="1032">
        <f t="shared" ref="N305:N327" si="68">IFERROR(M305/$M$655,"")</f>
        <v>1.1324243421863419E-3</v>
      </c>
      <c r="O305" s="1033" t="s">
        <v>1330</v>
      </c>
      <c r="P305" s="1034">
        <f t="shared" si="62"/>
        <v>1</v>
      </c>
      <c r="Q305" s="451"/>
      <c r="R305" s="798">
        <f>IFERROR(IF(OR(B305="TÍTULO GRAU 1",B305="TÍTULO GRAU 2",B305="TÍTULO GRAU 3",B305="TÍTULO GRAU 4"),B305,IF(D305=0,"",IF(OR(D305="SINAPI",D305="SINAPI INSUMO",D305="ORSE INSUMO",D305="SEINFRA CE",D305="TCU",D305="SABESP",D305="EMBASA-BA INSUMO",D305="COMPOSIÇÃO ELAB."),B305,IF(MID(B305,1,5)="COMP.",VLOOKUP(B305,COMPOSIÇÕES!$K$1:$L$741741,2,FALSE),IF(MID(B305,1,13)="MÉDIA/MERCADO",VLOOKUP(B305,COMPOSIÇÕES!$K$1:$L$741741,2,FALSE)))))),0)</f>
        <v>91940</v>
      </c>
      <c r="S305" s="1035">
        <f>VLOOKUP(B305,'CURVA ABC'!$B$6:$M$7525,9,FALSE)</f>
        <v>13.314399999999999</v>
      </c>
      <c r="T305" s="700" t="b">
        <f t="shared" si="66"/>
        <v>1</v>
      </c>
      <c r="U305" s="452" t="b">
        <f t="shared" si="61"/>
        <v>1</v>
      </c>
      <c r="V305" s="452">
        <v>91940</v>
      </c>
      <c r="W305" s="452" t="s">
        <v>1142</v>
      </c>
      <c r="AB305" s="453"/>
    </row>
    <row r="306" spans="1:28" s="452" customFormat="1" ht="28.5" customHeight="1">
      <c r="A306" s="1038" t="s">
        <v>1806</v>
      </c>
      <c r="B306" s="456">
        <v>91943</v>
      </c>
      <c r="C306" s="24" t="s">
        <v>183</v>
      </c>
      <c r="D306" s="1027" t="s">
        <v>131</v>
      </c>
      <c r="E306" s="1028" t="s">
        <v>1143</v>
      </c>
      <c r="F306" s="15" t="e">
        <v>#N/A</v>
      </c>
      <c r="G306" s="1029" t="s">
        <v>54</v>
      </c>
      <c r="H306" s="15">
        <v>0</v>
      </c>
      <c r="I306" s="1046">
        <v>4</v>
      </c>
      <c r="J306" s="1030">
        <v>13.36</v>
      </c>
      <c r="K306" s="15">
        <v>3.7768999999999999</v>
      </c>
      <c r="L306" s="1030">
        <v>17.136900000000001</v>
      </c>
      <c r="M306" s="1031">
        <f t="shared" si="67"/>
        <v>68.547600000000003</v>
      </c>
      <c r="N306" s="1032">
        <f t="shared" si="68"/>
        <v>1.6061023769134919E-5</v>
      </c>
      <c r="O306" s="1033" t="s">
        <v>1330</v>
      </c>
      <c r="P306" s="1034">
        <f t="shared" si="62"/>
        <v>1</v>
      </c>
      <c r="Q306" s="451"/>
      <c r="R306" s="798">
        <f>IFERROR(IF(OR(B306="TÍTULO GRAU 1",B306="TÍTULO GRAU 2",B306="TÍTULO GRAU 3",B306="TÍTULO GRAU 4"),B306,IF(D306=0,"",IF(OR(D306="SINAPI",D306="SINAPI INSUMO",D306="ORSE INSUMO",D306="SEINFRA CE",D306="TCU",D306="SABESP",D306="EMBASA-BA INSUMO",D306="COMPOSIÇÃO ELAB."),B306,IF(MID(B306,1,5)="COMP.",VLOOKUP(B306,COMPOSIÇÕES!$K$1:$L$741741,2,FALSE),IF(MID(B306,1,13)="MÉDIA/MERCADO",VLOOKUP(B306,COMPOSIÇÕES!$K$1:$L$741741,2,FALSE)))))),0)</f>
        <v>91943</v>
      </c>
      <c r="S306" s="1035">
        <f>VLOOKUP(B306,'CURVA ABC'!$B$6:$M$7525,9,FALSE)</f>
        <v>17.136900000000001</v>
      </c>
      <c r="T306" s="700" t="b">
        <f t="shared" si="66"/>
        <v>1</v>
      </c>
      <c r="U306" s="452" t="b">
        <f t="shared" si="61"/>
        <v>1</v>
      </c>
      <c r="V306" s="452">
        <v>91943</v>
      </c>
      <c r="W306" s="452" t="s">
        <v>1143</v>
      </c>
      <c r="AB306" s="453"/>
    </row>
    <row r="307" spans="1:28" s="452" customFormat="1" ht="33.75" customHeight="1">
      <c r="A307" s="1038" t="s">
        <v>1807</v>
      </c>
      <c r="B307" s="456" t="s">
        <v>193</v>
      </c>
      <c r="C307" s="24">
        <v>0</v>
      </c>
      <c r="D307" s="1039" t="s">
        <v>837</v>
      </c>
      <c r="E307" s="1028" t="s">
        <v>1889</v>
      </c>
      <c r="F307" s="15" t="e">
        <v>#N/A</v>
      </c>
      <c r="G307" s="1029" t="s">
        <v>126</v>
      </c>
      <c r="H307" s="15">
        <v>0</v>
      </c>
      <c r="I307" s="1046">
        <v>1200</v>
      </c>
      <c r="J307" s="1030">
        <v>3.55</v>
      </c>
      <c r="K307" s="15">
        <v>1.0036</v>
      </c>
      <c r="L307" s="1030">
        <v>4.5536000000000003</v>
      </c>
      <c r="M307" s="1031">
        <f t="shared" si="67"/>
        <v>5464.32</v>
      </c>
      <c r="N307" s="1032">
        <f t="shared" si="68"/>
        <v>1.2803157718455397E-3</v>
      </c>
      <c r="O307" s="1033" t="s">
        <v>1354</v>
      </c>
      <c r="P307" s="1034">
        <f t="shared" si="62"/>
        <v>1</v>
      </c>
      <c r="Q307" s="451"/>
      <c r="R307" s="798" t="str">
        <f>IFERROR(IF(OR(B307="TÍTULO GRAU 1",B307="TÍTULO GRAU 2",B307="TÍTULO GRAU 3",B307="TÍTULO GRAU 4"),B307,IF(D307=0,"",IF(OR(D307="SINAPI",D307="SINAPI INSUMO",D307="ORSE INSUMO",D307="SEINFRA CE",D307="TCU",D307="SABESP",D307="EMBASA-BA INSUMO",D307="COMPOSIÇÃO ELAB."),B307,IF(MID(B307,1,5)="COMP.",VLOOKUP(B307,COMPOSIÇÕES!$K$1:$L$741741,2,FALSE),IF(MID(B307,1,13)="MÉDIA/MERCADO",VLOOKUP(B307,COMPOSIÇÕES!$K$1:$L$741741,2,FALSE)))))),0)</f>
        <v>COMP. 62</v>
      </c>
      <c r="S307" s="1035">
        <f>VLOOKUP(B307,'CURVA ABC'!$B$6:$M$7525,9,FALSE)</f>
        <v>4.5536000000000003</v>
      </c>
      <c r="T307" s="700" t="b">
        <f t="shared" si="66"/>
        <v>1</v>
      </c>
      <c r="U307" s="452" t="b">
        <f t="shared" si="61"/>
        <v>1</v>
      </c>
      <c r="V307" s="452" t="s">
        <v>193</v>
      </c>
      <c r="W307" s="452" t="s">
        <v>1889</v>
      </c>
      <c r="AB307" s="453"/>
    </row>
    <row r="308" spans="1:28" s="452" customFormat="1" ht="33.75" customHeight="1">
      <c r="A308" s="1038" t="s">
        <v>1808</v>
      </c>
      <c r="B308" s="456" t="s">
        <v>437</v>
      </c>
      <c r="C308" s="24">
        <v>0</v>
      </c>
      <c r="D308" s="1039" t="s">
        <v>837</v>
      </c>
      <c r="E308" s="1028" t="s">
        <v>1384</v>
      </c>
      <c r="F308" s="15" t="e">
        <v>#N/A</v>
      </c>
      <c r="G308" s="1029" t="s">
        <v>126</v>
      </c>
      <c r="H308" s="15">
        <v>0</v>
      </c>
      <c r="I308" s="1046">
        <v>1200</v>
      </c>
      <c r="J308" s="1030">
        <v>3.33</v>
      </c>
      <c r="K308" s="15">
        <v>0.94140000000000001</v>
      </c>
      <c r="L308" s="1030">
        <v>4.2713999999999999</v>
      </c>
      <c r="M308" s="1031">
        <f t="shared" si="67"/>
        <v>5125.68</v>
      </c>
      <c r="N308" s="1032">
        <f t="shared" si="68"/>
        <v>1.2009708335956252E-3</v>
      </c>
      <c r="O308" s="1033" t="s">
        <v>1354</v>
      </c>
      <c r="P308" s="1034">
        <f t="shared" si="62"/>
        <v>2</v>
      </c>
      <c r="Q308" s="451"/>
      <c r="R308" s="798" t="str">
        <f>IFERROR(IF(OR(B308="TÍTULO GRAU 1",B308="TÍTULO GRAU 2",B308="TÍTULO GRAU 3",B308="TÍTULO GRAU 4"),B308,IF(D308=0,"",IF(OR(D308="SINAPI",D308="SINAPI INSUMO",D308="ORSE INSUMO",D308="SEINFRA CE",D308="TCU",D308="SABESP",D308="EMBASA-BA INSUMO",D308="COMPOSIÇÃO ELAB."),B308,IF(MID(B308,1,5)="COMP.",VLOOKUP(B308,COMPOSIÇÕES!$K$1:$L$741741,2,FALSE),IF(MID(B308,1,13)="MÉDIA/MERCADO",VLOOKUP(B308,COMPOSIÇÕES!$K$1:$L$741741,2,FALSE)))))),0)</f>
        <v>COMP. 135</v>
      </c>
      <c r="S308" s="1035">
        <f>VLOOKUP(B308,'CURVA ABC'!$B$6:$M$7525,9,FALSE)</f>
        <v>4.2713999999999999</v>
      </c>
      <c r="T308" s="700" t="b">
        <f t="shared" si="66"/>
        <v>1</v>
      </c>
      <c r="U308" s="452" t="b">
        <f t="shared" si="61"/>
        <v>1</v>
      </c>
      <c r="V308" s="452" t="s">
        <v>437</v>
      </c>
      <c r="W308" s="452" t="s">
        <v>1384</v>
      </c>
      <c r="AB308" s="453"/>
    </row>
    <row r="309" spans="1:28" s="452" customFormat="1" ht="28.5" customHeight="1">
      <c r="A309" s="1038" t="s">
        <v>1809</v>
      </c>
      <c r="B309" s="456" t="s">
        <v>194</v>
      </c>
      <c r="C309" s="24">
        <v>0</v>
      </c>
      <c r="D309" s="1039" t="s">
        <v>837</v>
      </c>
      <c r="E309" s="1028" t="s">
        <v>1892</v>
      </c>
      <c r="F309" s="15" t="e">
        <v>#N/A</v>
      </c>
      <c r="G309" s="1029" t="s">
        <v>126</v>
      </c>
      <c r="H309" s="15">
        <v>0</v>
      </c>
      <c r="I309" s="1046">
        <v>80</v>
      </c>
      <c r="J309" s="1030">
        <v>8.7100000000000009</v>
      </c>
      <c r="K309" s="15">
        <v>2.4622999999999999</v>
      </c>
      <c r="L309" s="1030">
        <v>11.1723</v>
      </c>
      <c r="M309" s="1031">
        <f t="shared" si="67"/>
        <v>893.78399999999999</v>
      </c>
      <c r="N309" s="1032">
        <f t="shared" si="68"/>
        <v>2.0941777784302417E-4</v>
      </c>
      <c r="O309" s="1033" t="s">
        <v>1359</v>
      </c>
      <c r="P309" s="1034">
        <f t="shared" si="62"/>
        <v>1</v>
      </c>
      <c r="Q309" s="451"/>
      <c r="R309" s="798" t="str">
        <f>IFERROR(IF(OR(B309="TÍTULO GRAU 1",B309="TÍTULO GRAU 2",B309="TÍTULO GRAU 3",B309="TÍTULO GRAU 4"),B309,IF(D309=0,"",IF(OR(D309="SINAPI",D309="SINAPI INSUMO",D309="ORSE INSUMO",D309="SEINFRA CE",D309="TCU",D309="SABESP",D309="EMBASA-BA INSUMO",D309="COMPOSIÇÃO ELAB."),B309,IF(MID(B309,1,5)="COMP.",VLOOKUP(B309,COMPOSIÇÕES!$K$1:$L$741741,2,FALSE),IF(MID(B309,1,13)="MÉDIA/MERCADO",VLOOKUP(B309,COMPOSIÇÕES!$K$1:$L$741741,2,FALSE)))))),0)</f>
        <v>COMP. 63</v>
      </c>
      <c r="S309" s="1035">
        <f>VLOOKUP(B309,'CURVA ABC'!$B$6:$M$7525,9,FALSE)</f>
        <v>11.1723</v>
      </c>
      <c r="T309" s="700" t="b">
        <f t="shared" si="66"/>
        <v>1</v>
      </c>
      <c r="U309" s="452" t="b">
        <f t="shared" si="61"/>
        <v>1</v>
      </c>
      <c r="V309" s="452" t="s">
        <v>194</v>
      </c>
      <c r="W309" s="452" t="s">
        <v>1892</v>
      </c>
      <c r="AB309" s="453"/>
    </row>
    <row r="310" spans="1:28" s="452" customFormat="1" ht="28.5" customHeight="1">
      <c r="A310" s="1038" t="s">
        <v>1810</v>
      </c>
      <c r="B310" s="456" t="s">
        <v>270</v>
      </c>
      <c r="C310" s="24">
        <v>0</v>
      </c>
      <c r="D310" s="1039" t="s">
        <v>837</v>
      </c>
      <c r="E310" s="1028" t="s">
        <v>1019</v>
      </c>
      <c r="F310" s="15" t="e">
        <v>#N/A</v>
      </c>
      <c r="G310" s="1029" t="s">
        <v>126</v>
      </c>
      <c r="H310" s="15">
        <v>0</v>
      </c>
      <c r="I310" s="1046">
        <v>31</v>
      </c>
      <c r="J310" s="1030">
        <v>49.7</v>
      </c>
      <c r="K310" s="15">
        <v>14.0502</v>
      </c>
      <c r="L310" s="1030">
        <v>63.7502</v>
      </c>
      <c r="M310" s="1031">
        <f t="shared" si="67"/>
        <v>1976.2562</v>
      </c>
      <c r="N310" s="1032">
        <f t="shared" si="68"/>
        <v>4.6304608479509499E-4</v>
      </c>
      <c r="O310" s="1033" t="s">
        <v>1357</v>
      </c>
      <c r="P310" s="1034">
        <f t="shared" si="62"/>
        <v>2</v>
      </c>
      <c r="Q310" s="451"/>
      <c r="R310" s="798" t="str">
        <f>IFERROR(IF(OR(B310="TÍTULO GRAU 1",B310="TÍTULO GRAU 2",B310="TÍTULO GRAU 3",B310="TÍTULO GRAU 4"),B310,IF(D310=0,"",IF(OR(D310="SINAPI",D310="SINAPI INSUMO",D310="ORSE INSUMO",D310="SEINFRA CE",D310="TCU",D310="SABESP",D310="EMBASA-BA INSUMO",D310="COMPOSIÇÃO ELAB."),B310,IF(MID(B310,1,5)="COMP.",VLOOKUP(B310,COMPOSIÇÕES!$K$1:$L$741741,2,FALSE),IF(MID(B310,1,13)="MÉDIA/MERCADO",VLOOKUP(B310,COMPOSIÇÕES!$K$1:$L$741741,2,FALSE)))))),0)</f>
        <v>COMP. 74</v>
      </c>
      <c r="S310" s="1035">
        <f>VLOOKUP(B310,'CURVA ABC'!$B$6:$M$7525,9,FALSE)</f>
        <v>63.7502</v>
      </c>
      <c r="T310" s="700" t="b">
        <f t="shared" si="66"/>
        <v>1</v>
      </c>
      <c r="U310" s="452" t="b">
        <f t="shared" si="61"/>
        <v>1</v>
      </c>
      <c r="V310" s="452" t="s">
        <v>270</v>
      </c>
      <c r="W310" s="452" t="s">
        <v>1019</v>
      </c>
      <c r="AB310" s="453"/>
    </row>
    <row r="311" spans="1:28" s="452" customFormat="1" ht="33.75" customHeight="1">
      <c r="A311" s="1038" t="s">
        <v>1811</v>
      </c>
      <c r="B311" s="456" t="s">
        <v>474</v>
      </c>
      <c r="C311" s="24">
        <v>0</v>
      </c>
      <c r="D311" s="1039" t="s">
        <v>837</v>
      </c>
      <c r="E311" s="1028" t="s">
        <v>1020</v>
      </c>
      <c r="F311" s="15" t="e">
        <v>#N/A</v>
      </c>
      <c r="G311" s="1029" t="s">
        <v>126</v>
      </c>
      <c r="H311" s="15">
        <v>0</v>
      </c>
      <c r="I311" s="1046">
        <v>7</v>
      </c>
      <c r="J311" s="1030">
        <v>40.479999999999997</v>
      </c>
      <c r="K311" s="15">
        <v>11.4437</v>
      </c>
      <c r="L311" s="1030">
        <v>51.923699999999997</v>
      </c>
      <c r="M311" s="1031">
        <f t="shared" si="67"/>
        <v>363.46589999999998</v>
      </c>
      <c r="N311" s="1032">
        <f t="shared" si="68"/>
        <v>8.5161762908840207E-5</v>
      </c>
      <c r="O311" s="1033" t="s">
        <v>1354</v>
      </c>
      <c r="P311" s="1034">
        <f t="shared" si="62"/>
        <v>2</v>
      </c>
      <c r="Q311" s="451"/>
      <c r="R311" s="798" t="str">
        <f>IFERROR(IF(OR(B311="TÍTULO GRAU 1",B311="TÍTULO GRAU 2",B311="TÍTULO GRAU 3",B311="TÍTULO GRAU 4"),B311,IF(D311=0,"",IF(OR(D311="SINAPI",D311="SINAPI INSUMO",D311="ORSE INSUMO",D311="SEINFRA CE",D311="TCU",D311="SABESP",D311="EMBASA-BA INSUMO",D311="COMPOSIÇÃO ELAB."),B311,IF(MID(B311,1,5)="COMP.",VLOOKUP(B311,COMPOSIÇÕES!$K$1:$L$741741,2,FALSE),IF(MID(B311,1,13)="MÉDIA/MERCADO",VLOOKUP(B311,COMPOSIÇÕES!$K$1:$L$741741,2,FALSE)))))),0)</f>
        <v>COMP. 166</v>
      </c>
      <c r="S311" s="1035">
        <f>VLOOKUP(B311,'CURVA ABC'!$B$6:$M$7525,9,FALSE)</f>
        <v>51.923699999999997</v>
      </c>
      <c r="T311" s="700" t="b">
        <f t="shared" si="66"/>
        <v>1</v>
      </c>
      <c r="U311" s="452" t="b">
        <f t="shared" si="61"/>
        <v>1</v>
      </c>
      <c r="V311" s="452" t="s">
        <v>474</v>
      </c>
      <c r="W311" s="452" t="s">
        <v>1020</v>
      </c>
      <c r="AB311" s="453"/>
    </row>
    <row r="312" spans="1:28" s="452" customFormat="1" ht="35.25" customHeight="1">
      <c r="A312" s="1038" t="s">
        <v>1812</v>
      </c>
      <c r="B312" s="456" t="s">
        <v>203</v>
      </c>
      <c r="C312" s="24">
        <v>0</v>
      </c>
      <c r="D312" s="1039" t="s">
        <v>837</v>
      </c>
      <c r="E312" s="1028" t="s">
        <v>1398</v>
      </c>
      <c r="F312" s="15" t="e">
        <v>#N/A</v>
      </c>
      <c r="G312" s="1029" t="s">
        <v>126</v>
      </c>
      <c r="H312" s="15">
        <v>0</v>
      </c>
      <c r="I312" s="1046">
        <v>260</v>
      </c>
      <c r="J312" s="1030">
        <v>16.47</v>
      </c>
      <c r="K312" s="15">
        <v>4.6561000000000003</v>
      </c>
      <c r="L312" s="1030">
        <v>21.126100000000001</v>
      </c>
      <c r="M312" s="1031">
        <f t="shared" si="67"/>
        <v>5492.7860000000001</v>
      </c>
      <c r="N312" s="1032">
        <f t="shared" si="68"/>
        <v>1.2869854889853403E-3</v>
      </c>
      <c r="O312" s="1033" t="s">
        <v>1358</v>
      </c>
      <c r="P312" s="1034">
        <f t="shared" si="62"/>
        <v>2</v>
      </c>
      <c r="Q312" s="451"/>
      <c r="R312" s="798" t="str">
        <f>IFERROR(IF(OR(B312="TÍTULO GRAU 1",B312="TÍTULO GRAU 2",B312="TÍTULO GRAU 3",B312="TÍTULO GRAU 4"),B312,IF(D312=0,"",IF(OR(D312="SINAPI",D312="SINAPI INSUMO",D312="ORSE INSUMO",D312="SEINFRA CE",D312="TCU",D312="SABESP",D312="EMBASA-BA INSUMO",D312="COMPOSIÇÃO ELAB."),B312,IF(MID(B312,1,5)="COMP.",VLOOKUP(B312,COMPOSIÇÕES!$K$1:$L$741741,2,FALSE),IF(MID(B312,1,13)="MÉDIA/MERCADO",VLOOKUP(B312,COMPOSIÇÕES!$K$1:$L$741741,2,FALSE)))))),0)</f>
        <v>COMP. 73</v>
      </c>
      <c r="S312" s="1035">
        <f>VLOOKUP(B312,'CURVA ABC'!$B$6:$M$7525,9,FALSE)</f>
        <v>21.126100000000001</v>
      </c>
      <c r="T312" s="700" t="b">
        <f t="shared" si="66"/>
        <v>1</v>
      </c>
      <c r="U312" s="452" t="b">
        <f t="shared" si="61"/>
        <v>1</v>
      </c>
      <c r="V312" s="452" t="s">
        <v>203</v>
      </c>
      <c r="W312" s="452" t="s">
        <v>1398</v>
      </c>
      <c r="AB312" s="453"/>
    </row>
    <row r="313" spans="1:28" s="452" customFormat="1" ht="28.5" customHeight="1">
      <c r="A313" s="1038" t="s">
        <v>1813</v>
      </c>
      <c r="B313" s="456" t="s">
        <v>196</v>
      </c>
      <c r="C313" s="24">
        <v>0</v>
      </c>
      <c r="D313" s="1039" t="s">
        <v>837</v>
      </c>
      <c r="E313" s="1028" t="s">
        <v>1851</v>
      </c>
      <c r="F313" s="15" t="e">
        <v>#N/A</v>
      </c>
      <c r="G313" s="1029" t="s">
        <v>126</v>
      </c>
      <c r="H313" s="15">
        <v>0</v>
      </c>
      <c r="I313" s="1046">
        <v>62</v>
      </c>
      <c r="J313" s="1030">
        <v>33.72</v>
      </c>
      <c r="K313" s="15">
        <v>9.5326000000000004</v>
      </c>
      <c r="L313" s="1030">
        <v>43.252600000000001</v>
      </c>
      <c r="M313" s="1031">
        <f t="shared" si="67"/>
        <v>2681.6612</v>
      </c>
      <c r="N313" s="1032">
        <f t="shared" si="68"/>
        <v>6.2832578053742029E-4</v>
      </c>
      <c r="O313" s="1033" t="s">
        <v>1357</v>
      </c>
      <c r="P313" s="1034">
        <f t="shared" si="62"/>
        <v>1</v>
      </c>
      <c r="Q313" s="451"/>
      <c r="R313" s="798" t="str">
        <f>IFERROR(IF(OR(B313="TÍTULO GRAU 1",B313="TÍTULO GRAU 2",B313="TÍTULO GRAU 3",B313="TÍTULO GRAU 4"),B313,IF(D313=0,"",IF(OR(D313="SINAPI",D313="SINAPI INSUMO",D313="ORSE INSUMO",D313="SEINFRA CE",D313="TCU",D313="SABESP",D313="EMBASA-BA INSUMO",D313="COMPOSIÇÃO ELAB."),B313,IF(MID(B313,1,5)="COMP.",VLOOKUP(B313,COMPOSIÇÕES!$K$1:$L$741741,2,FALSE),IF(MID(B313,1,13)="MÉDIA/MERCADO",VLOOKUP(B313,COMPOSIÇÕES!$K$1:$L$741741,2,FALSE)))))),0)</f>
        <v>COMP. 65</v>
      </c>
      <c r="S313" s="1035">
        <f>VLOOKUP(B313,'CURVA ABC'!$B$6:$M$7525,9,FALSE)</f>
        <v>43.252600000000001</v>
      </c>
      <c r="T313" s="700" t="b">
        <f t="shared" si="66"/>
        <v>1</v>
      </c>
      <c r="U313" s="452" t="b">
        <f t="shared" si="61"/>
        <v>1</v>
      </c>
      <c r="V313" s="452" t="s">
        <v>196</v>
      </c>
      <c r="W313" s="452" t="s">
        <v>1851</v>
      </c>
      <c r="AB313" s="453"/>
    </row>
    <row r="314" spans="1:28" s="452" customFormat="1" ht="33.75" customHeight="1">
      <c r="A314" s="1038" t="s">
        <v>1814</v>
      </c>
      <c r="B314" s="456" t="s">
        <v>197</v>
      </c>
      <c r="C314" s="24">
        <v>0</v>
      </c>
      <c r="D314" s="1039" t="s">
        <v>837</v>
      </c>
      <c r="E314" s="1028" t="s">
        <v>1894</v>
      </c>
      <c r="F314" s="15" t="e">
        <v>#N/A</v>
      </c>
      <c r="G314" s="1029" t="s">
        <v>126</v>
      </c>
      <c r="H314" s="15">
        <v>0</v>
      </c>
      <c r="I314" s="1046">
        <v>76</v>
      </c>
      <c r="J314" s="1030">
        <v>9.27</v>
      </c>
      <c r="K314" s="15">
        <v>2.6206</v>
      </c>
      <c r="L314" s="1030">
        <v>11.890599999999999</v>
      </c>
      <c r="M314" s="1031">
        <f t="shared" si="67"/>
        <v>903.68560000000002</v>
      </c>
      <c r="N314" s="1032">
        <f t="shared" si="68"/>
        <v>2.1173776910387746E-4</v>
      </c>
      <c r="O314" s="1033" t="s">
        <v>1354</v>
      </c>
      <c r="P314" s="1034">
        <f t="shared" si="62"/>
        <v>1</v>
      </c>
      <c r="Q314" s="451"/>
      <c r="R314" s="798" t="str">
        <f>IFERROR(IF(OR(B314="TÍTULO GRAU 1",B314="TÍTULO GRAU 2",B314="TÍTULO GRAU 3",B314="TÍTULO GRAU 4"),B314,IF(D314=0,"",IF(OR(D314="SINAPI",D314="SINAPI INSUMO",D314="ORSE INSUMO",D314="SEINFRA CE",D314="TCU",D314="SABESP",D314="EMBASA-BA INSUMO",D314="COMPOSIÇÃO ELAB."),B314,IF(MID(B314,1,5)="COMP.",VLOOKUP(B314,COMPOSIÇÕES!$K$1:$L$741741,2,FALSE),IF(MID(B314,1,13)="MÉDIA/MERCADO",VLOOKUP(B314,COMPOSIÇÕES!$K$1:$L$741741,2,FALSE)))))),0)</f>
        <v>COMP. 66</v>
      </c>
      <c r="S314" s="1035">
        <f>VLOOKUP(B314,'CURVA ABC'!$B$6:$M$7525,9,FALSE)</f>
        <v>11.890599999999999</v>
      </c>
      <c r="T314" s="700" t="b">
        <f t="shared" si="66"/>
        <v>1</v>
      </c>
      <c r="U314" s="452" t="b">
        <f t="shared" si="61"/>
        <v>1</v>
      </c>
      <c r="V314" s="452" t="s">
        <v>197</v>
      </c>
      <c r="W314" s="452" t="s">
        <v>1894</v>
      </c>
      <c r="AB314" s="453"/>
    </row>
    <row r="315" spans="1:28" s="452" customFormat="1" ht="33.75" customHeight="1">
      <c r="A315" s="1038" t="s">
        <v>1815</v>
      </c>
      <c r="B315" s="456" t="s">
        <v>198</v>
      </c>
      <c r="C315" s="24">
        <v>0</v>
      </c>
      <c r="D315" s="1039" t="s">
        <v>837</v>
      </c>
      <c r="E315" s="1028" t="s">
        <v>1896</v>
      </c>
      <c r="F315" s="15" t="e">
        <v>#N/A</v>
      </c>
      <c r="G315" s="1029" t="s">
        <v>126</v>
      </c>
      <c r="H315" s="15">
        <v>0</v>
      </c>
      <c r="I315" s="1046">
        <v>15</v>
      </c>
      <c r="J315" s="1030">
        <v>9.27</v>
      </c>
      <c r="K315" s="15">
        <v>2.6206</v>
      </c>
      <c r="L315" s="1030">
        <v>11.890599999999999</v>
      </c>
      <c r="M315" s="1031">
        <f t="shared" si="67"/>
        <v>178.35900000000001</v>
      </c>
      <c r="N315" s="1032">
        <f t="shared" si="68"/>
        <v>4.1790349165238977E-5</v>
      </c>
      <c r="O315" s="1033" t="s">
        <v>1354</v>
      </c>
      <c r="P315" s="1034">
        <f t="shared" si="62"/>
        <v>1</v>
      </c>
      <c r="Q315" s="451"/>
      <c r="R315" s="798" t="str">
        <f>IFERROR(IF(OR(B315="TÍTULO GRAU 1",B315="TÍTULO GRAU 2",B315="TÍTULO GRAU 3",B315="TÍTULO GRAU 4"),B315,IF(D315=0,"",IF(OR(D315="SINAPI",D315="SINAPI INSUMO",D315="ORSE INSUMO",D315="SEINFRA CE",D315="TCU",D315="SABESP",D315="EMBASA-BA INSUMO",D315="COMPOSIÇÃO ELAB."),B315,IF(MID(B315,1,5)="COMP.",VLOOKUP(B315,COMPOSIÇÕES!$K$1:$L$741741,2,FALSE),IF(MID(B315,1,13)="MÉDIA/MERCADO",VLOOKUP(B315,COMPOSIÇÕES!$K$1:$L$741741,2,FALSE)))))),0)</f>
        <v>COMP. 67</v>
      </c>
      <c r="S315" s="1035">
        <f>VLOOKUP(B315,'CURVA ABC'!$B$6:$M$7525,9,FALSE)</f>
        <v>11.890599999999999</v>
      </c>
      <c r="T315" s="700" t="b">
        <f t="shared" si="66"/>
        <v>1</v>
      </c>
      <c r="U315" s="452" t="b">
        <f t="shared" si="61"/>
        <v>1</v>
      </c>
      <c r="V315" s="452" t="s">
        <v>198</v>
      </c>
      <c r="W315" s="452" t="s">
        <v>1896</v>
      </c>
      <c r="AB315" s="453"/>
    </row>
    <row r="316" spans="1:28" s="452" customFormat="1" ht="33.75" customHeight="1">
      <c r="A316" s="1038" t="s">
        <v>1816</v>
      </c>
      <c r="B316" s="456" t="s">
        <v>199</v>
      </c>
      <c r="C316" s="24">
        <v>0</v>
      </c>
      <c r="D316" s="1039" t="s">
        <v>837</v>
      </c>
      <c r="E316" s="1028" t="s">
        <v>1898</v>
      </c>
      <c r="F316" s="15" t="e">
        <v>#N/A</v>
      </c>
      <c r="G316" s="1029" t="s">
        <v>126</v>
      </c>
      <c r="H316" s="15">
        <v>0</v>
      </c>
      <c r="I316" s="1046">
        <v>5</v>
      </c>
      <c r="J316" s="1030">
        <v>10.53</v>
      </c>
      <c r="K316" s="15">
        <v>2.9767999999999999</v>
      </c>
      <c r="L316" s="1030">
        <v>13.5068</v>
      </c>
      <c r="M316" s="1031">
        <f t="shared" si="67"/>
        <v>67.534000000000006</v>
      </c>
      <c r="N316" s="1032">
        <f t="shared" si="68"/>
        <v>1.5823532541252467E-5</v>
      </c>
      <c r="O316" s="1033" t="s">
        <v>1354</v>
      </c>
      <c r="P316" s="1034">
        <f t="shared" si="62"/>
        <v>1</v>
      </c>
      <c r="Q316" s="451"/>
      <c r="R316" s="798" t="str">
        <f>IFERROR(IF(OR(B316="TÍTULO GRAU 1",B316="TÍTULO GRAU 2",B316="TÍTULO GRAU 3",B316="TÍTULO GRAU 4"),B316,IF(D316=0,"",IF(OR(D316="SINAPI",D316="SINAPI INSUMO",D316="ORSE INSUMO",D316="SEINFRA CE",D316="TCU",D316="SABESP",D316="EMBASA-BA INSUMO",D316="COMPOSIÇÃO ELAB."),B316,IF(MID(B316,1,5)="COMP.",VLOOKUP(B316,COMPOSIÇÕES!$K$1:$L$741741,2,FALSE),IF(MID(B316,1,13)="MÉDIA/MERCADO",VLOOKUP(B316,COMPOSIÇÕES!$K$1:$L$741741,2,FALSE)))))),0)</f>
        <v>COMP. 68</v>
      </c>
      <c r="S316" s="1035">
        <f>VLOOKUP(B316,'CURVA ABC'!$B$6:$M$7525,9,FALSE)</f>
        <v>13.5068</v>
      </c>
      <c r="T316" s="700" t="b">
        <f t="shared" si="66"/>
        <v>1</v>
      </c>
      <c r="U316" s="452" t="b">
        <f t="shared" si="61"/>
        <v>1</v>
      </c>
      <c r="V316" s="452" t="s">
        <v>199</v>
      </c>
      <c r="W316" s="452" t="s">
        <v>1898</v>
      </c>
      <c r="AB316" s="453"/>
    </row>
    <row r="317" spans="1:28" s="452" customFormat="1" ht="33.75" customHeight="1">
      <c r="A317" s="1038" t="s">
        <v>1817</v>
      </c>
      <c r="B317" s="456" t="s">
        <v>200</v>
      </c>
      <c r="C317" s="24">
        <v>0</v>
      </c>
      <c r="D317" s="1039" t="s">
        <v>837</v>
      </c>
      <c r="E317" s="1028" t="s">
        <v>1900</v>
      </c>
      <c r="F317" s="15" t="e">
        <v>#N/A</v>
      </c>
      <c r="G317" s="1029" t="s">
        <v>126</v>
      </c>
      <c r="H317" s="15">
        <v>0</v>
      </c>
      <c r="I317" s="1046">
        <v>2</v>
      </c>
      <c r="J317" s="1030">
        <v>25.61</v>
      </c>
      <c r="K317" s="15">
        <v>7.2398999999999996</v>
      </c>
      <c r="L317" s="1030">
        <v>32.849899999999998</v>
      </c>
      <c r="M317" s="1031">
        <f t="shared" si="67"/>
        <v>65.699799999999996</v>
      </c>
      <c r="N317" s="1032">
        <f t="shared" si="68"/>
        <v>1.5393770889533845E-5</v>
      </c>
      <c r="O317" s="1033" t="s">
        <v>1354</v>
      </c>
      <c r="P317" s="1034">
        <f t="shared" si="62"/>
        <v>1</v>
      </c>
      <c r="Q317" s="451"/>
      <c r="R317" s="798" t="str">
        <f>IFERROR(IF(OR(B317="TÍTULO GRAU 1",B317="TÍTULO GRAU 2",B317="TÍTULO GRAU 3",B317="TÍTULO GRAU 4"),B317,IF(D317=0,"",IF(OR(D317="SINAPI",D317="SINAPI INSUMO",D317="ORSE INSUMO",D317="SEINFRA CE",D317="TCU",D317="SABESP",D317="EMBASA-BA INSUMO",D317="COMPOSIÇÃO ELAB."),B317,IF(MID(B317,1,5)="COMP.",VLOOKUP(B317,COMPOSIÇÕES!$K$1:$L$741741,2,FALSE),IF(MID(B317,1,13)="MÉDIA/MERCADO",VLOOKUP(B317,COMPOSIÇÕES!$K$1:$L$741741,2,FALSE)))))),0)</f>
        <v>COMP. 69</v>
      </c>
      <c r="S317" s="1035">
        <f>VLOOKUP(B317,'CURVA ABC'!$B$6:$M$7525,9,FALSE)</f>
        <v>32.849899999999998</v>
      </c>
      <c r="T317" s="700" t="b">
        <f t="shared" si="66"/>
        <v>1</v>
      </c>
      <c r="U317" s="452" t="b">
        <f t="shared" si="61"/>
        <v>1</v>
      </c>
      <c r="V317" s="452" t="s">
        <v>200</v>
      </c>
      <c r="W317" s="452" t="s">
        <v>1900</v>
      </c>
      <c r="AB317" s="453"/>
    </row>
    <row r="318" spans="1:28" s="452" customFormat="1" ht="33.75" customHeight="1">
      <c r="A318" s="1038" t="s">
        <v>1818</v>
      </c>
      <c r="B318" s="456" t="s">
        <v>201</v>
      </c>
      <c r="C318" s="24">
        <v>0</v>
      </c>
      <c r="D318" s="1039" t="s">
        <v>837</v>
      </c>
      <c r="E318" s="1028" t="s">
        <v>1003</v>
      </c>
      <c r="F318" s="15" t="e">
        <v>#N/A</v>
      </c>
      <c r="G318" s="1029" t="s">
        <v>126</v>
      </c>
      <c r="H318" s="15">
        <v>0</v>
      </c>
      <c r="I318" s="1046">
        <v>2</v>
      </c>
      <c r="J318" s="1030">
        <v>14.77</v>
      </c>
      <c r="K318" s="15">
        <v>4.1755000000000004</v>
      </c>
      <c r="L318" s="1030">
        <v>18.945499999999999</v>
      </c>
      <c r="M318" s="1031">
        <f t="shared" si="67"/>
        <v>37.890999999999998</v>
      </c>
      <c r="N318" s="1032">
        <f t="shared" si="68"/>
        <v>8.8780387881748039E-6</v>
      </c>
      <c r="O318" s="1033" t="s">
        <v>1354</v>
      </c>
      <c r="P318" s="1034">
        <f t="shared" si="62"/>
        <v>1</v>
      </c>
      <c r="Q318" s="451"/>
      <c r="R318" s="798" t="str">
        <f>IFERROR(IF(OR(B318="TÍTULO GRAU 1",B318="TÍTULO GRAU 2",B318="TÍTULO GRAU 3",B318="TÍTULO GRAU 4"),B318,IF(D318=0,"",IF(OR(D318="SINAPI",D318="SINAPI INSUMO",D318="ORSE INSUMO",D318="SEINFRA CE",D318="TCU",D318="SABESP",D318="EMBASA-BA INSUMO",D318="COMPOSIÇÃO ELAB."),B318,IF(MID(B318,1,5)="COMP.",VLOOKUP(B318,COMPOSIÇÕES!$K$1:$L$741741,2,FALSE),IF(MID(B318,1,13)="MÉDIA/MERCADO",VLOOKUP(B318,COMPOSIÇÕES!$K$1:$L$741741,2,FALSE)))))),0)</f>
        <v>COMP. 70</v>
      </c>
      <c r="S318" s="1035">
        <f>VLOOKUP(B318,'CURVA ABC'!$B$6:$M$7525,9,FALSE)</f>
        <v>18.945499999999999</v>
      </c>
      <c r="T318" s="700" t="b">
        <f t="shared" si="66"/>
        <v>1</v>
      </c>
      <c r="U318" s="452" t="b">
        <f t="shared" si="61"/>
        <v>1</v>
      </c>
      <c r="V318" s="452" t="s">
        <v>201</v>
      </c>
      <c r="W318" s="452" t="s">
        <v>1003</v>
      </c>
      <c r="AB318" s="453"/>
    </row>
    <row r="319" spans="1:28" s="452" customFormat="1" ht="33.75" customHeight="1">
      <c r="A319" s="1038" t="s">
        <v>1819</v>
      </c>
      <c r="B319" s="456" t="s">
        <v>317</v>
      </c>
      <c r="C319" s="24">
        <v>0</v>
      </c>
      <c r="D319" s="1039" t="s">
        <v>837</v>
      </c>
      <c r="E319" s="1028" t="s">
        <v>1902</v>
      </c>
      <c r="F319" s="15" t="e">
        <v>#N/A</v>
      </c>
      <c r="G319" s="1029" t="s">
        <v>126</v>
      </c>
      <c r="H319" s="15">
        <v>0</v>
      </c>
      <c r="I319" s="1046">
        <v>5</v>
      </c>
      <c r="J319" s="1030">
        <v>24.33</v>
      </c>
      <c r="K319" s="15">
        <v>6.8780999999999999</v>
      </c>
      <c r="L319" s="1030">
        <v>31.208100000000002</v>
      </c>
      <c r="M319" s="1031">
        <f t="shared" si="67"/>
        <v>156.04050000000001</v>
      </c>
      <c r="N319" s="1032">
        <f t="shared" si="68"/>
        <v>3.6561020071420408E-5</v>
      </c>
      <c r="O319" s="1033" t="s">
        <v>1354</v>
      </c>
      <c r="P319" s="1034">
        <f t="shared" si="62"/>
        <v>1</v>
      </c>
      <c r="Q319" s="451"/>
      <c r="R319" s="798" t="str">
        <f>IFERROR(IF(OR(B319="TÍTULO GRAU 1",B319="TÍTULO GRAU 2",B319="TÍTULO GRAU 3",B319="TÍTULO GRAU 4"),B319,IF(D319=0,"",IF(OR(D319="SINAPI",D319="SINAPI INSUMO",D319="ORSE INSUMO",D319="SEINFRA CE",D319="TCU",D319="SABESP",D319="EMBASA-BA INSUMO",D319="COMPOSIÇÃO ELAB."),B319,IF(MID(B319,1,5)="COMP.",VLOOKUP(B319,COMPOSIÇÕES!$K$1:$L$741741,2,FALSE),IF(MID(B319,1,13)="MÉDIA/MERCADO",VLOOKUP(B319,COMPOSIÇÕES!$K$1:$L$741741,2,FALSE)))))),0)</f>
        <v>COMP. 71</v>
      </c>
      <c r="S319" s="1035">
        <f>VLOOKUP(B319,'CURVA ABC'!$B$6:$M$7525,9,FALSE)</f>
        <v>31.208100000000002</v>
      </c>
      <c r="T319" s="700" t="b">
        <f t="shared" si="66"/>
        <v>1</v>
      </c>
      <c r="U319" s="452" t="b">
        <f t="shared" si="61"/>
        <v>1</v>
      </c>
      <c r="V319" s="452" t="s">
        <v>317</v>
      </c>
      <c r="W319" s="452" t="s">
        <v>1902</v>
      </c>
      <c r="AB319" s="453"/>
    </row>
    <row r="320" spans="1:28" s="452" customFormat="1" ht="26.25" customHeight="1">
      <c r="A320" s="1038" t="s">
        <v>1820</v>
      </c>
      <c r="B320" s="456" t="s">
        <v>476</v>
      </c>
      <c r="C320" s="24">
        <v>0</v>
      </c>
      <c r="D320" s="1039" t="s">
        <v>837</v>
      </c>
      <c r="E320" s="1028" t="s">
        <v>1011</v>
      </c>
      <c r="F320" s="15" t="e">
        <v>#N/A</v>
      </c>
      <c r="G320" s="1029" t="s">
        <v>126</v>
      </c>
      <c r="H320" s="15">
        <v>0</v>
      </c>
      <c r="I320" s="1046">
        <v>4</v>
      </c>
      <c r="J320" s="1030">
        <v>17.68</v>
      </c>
      <c r="K320" s="15">
        <v>4.9981</v>
      </c>
      <c r="L320" s="1030">
        <v>22.678100000000001</v>
      </c>
      <c r="M320" s="1031">
        <f t="shared" si="67"/>
        <v>90.712400000000002</v>
      </c>
      <c r="N320" s="1032">
        <f t="shared" si="68"/>
        <v>2.1254340232995386E-5</v>
      </c>
      <c r="O320" s="1033" t="s">
        <v>1354</v>
      </c>
      <c r="P320" s="1034">
        <f t="shared" si="62"/>
        <v>2</v>
      </c>
      <c r="Q320" s="451"/>
      <c r="R320" s="798" t="str">
        <f>IFERROR(IF(OR(B320="TÍTULO GRAU 1",B320="TÍTULO GRAU 2",B320="TÍTULO GRAU 3",B320="TÍTULO GRAU 4"),B320,IF(D320=0,"",IF(OR(D320="SINAPI",D320="SINAPI INSUMO",D320="ORSE INSUMO",D320="SEINFRA CE",D320="TCU",D320="SABESP",D320="EMBASA-BA INSUMO",D320="COMPOSIÇÃO ELAB."),B320,IF(MID(B320,1,5)="COMP.",VLOOKUP(B320,COMPOSIÇÕES!$K$1:$L$741741,2,FALSE),IF(MID(B320,1,13)="MÉDIA/MERCADO",VLOOKUP(B320,COMPOSIÇÕES!$K$1:$L$741741,2,FALSE)))))),0)</f>
        <v>COMP. 168</v>
      </c>
      <c r="S320" s="1035">
        <f>VLOOKUP(B320,'CURVA ABC'!$B$6:$M$7525,9,FALSE)</f>
        <v>22.678100000000001</v>
      </c>
      <c r="T320" s="700" t="b">
        <f t="shared" si="66"/>
        <v>1</v>
      </c>
      <c r="U320" s="452" t="b">
        <f t="shared" si="61"/>
        <v>1</v>
      </c>
      <c r="V320" s="452" t="s">
        <v>476</v>
      </c>
      <c r="W320" s="452" t="s">
        <v>1011</v>
      </c>
      <c r="AB320" s="453"/>
    </row>
    <row r="321" spans="1:28" s="452" customFormat="1" ht="26.25" customHeight="1">
      <c r="A321" s="1038" t="s">
        <v>1852</v>
      </c>
      <c r="B321" s="456" t="s">
        <v>475</v>
      </c>
      <c r="C321" s="24">
        <v>0</v>
      </c>
      <c r="D321" s="1039" t="s">
        <v>837</v>
      </c>
      <c r="E321" s="1028" t="s">
        <v>1021</v>
      </c>
      <c r="F321" s="15" t="e">
        <v>#N/A</v>
      </c>
      <c r="G321" s="1029" t="s">
        <v>126</v>
      </c>
      <c r="H321" s="15">
        <v>0</v>
      </c>
      <c r="I321" s="1046">
        <v>18</v>
      </c>
      <c r="J321" s="1030">
        <v>21.36</v>
      </c>
      <c r="K321" s="15">
        <v>6.0385</v>
      </c>
      <c r="L321" s="1030">
        <v>27.398499999999999</v>
      </c>
      <c r="M321" s="1031">
        <f t="shared" si="67"/>
        <v>493.173</v>
      </c>
      <c r="N321" s="1032">
        <f t="shared" si="68"/>
        <v>1.1555274400993726E-4</v>
      </c>
      <c r="O321" s="1033" t="s">
        <v>1354</v>
      </c>
      <c r="P321" s="1034">
        <f t="shared" si="62"/>
        <v>2</v>
      </c>
      <c r="Q321" s="451"/>
      <c r="R321" s="798" t="str">
        <f>IFERROR(IF(OR(B321="TÍTULO GRAU 1",B321="TÍTULO GRAU 2",B321="TÍTULO GRAU 3",B321="TÍTULO GRAU 4"),B321,IF(D321=0,"",IF(OR(D321="SINAPI",D321="SINAPI INSUMO",D321="ORSE INSUMO",D321="SEINFRA CE",D321="TCU",D321="SABESP",D321="EMBASA-BA INSUMO",D321="COMPOSIÇÃO ELAB."),B321,IF(MID(B321,1,5)="COMP.",VLOOKUP(B321,COMPOSIÇÕES!$K$1:$L$741741,2,FALSE),IF(MID(B321,1,13)="MÉDIA/MERCADO",VLOOKUP(B321,COMPOSIÇÕES!$K$1:$L$741741,2,FALSE)))))),0)</f>
        <v>COMP. 167</v>
      </c>
      <c r="S321" s="1035">
        <f>VLOOKUP(B321,'CURVA ABC'!$B$6:$M$7525,9,FALSE)</f>
        <v>27.398499999999999</v>
      </c>
      <c r="T321" s="700" t="b">
        <f t="shared" si="66"/>
        <v>1</v>
      </c>
      <c r="U321" s="452" t="b">
        <f t="shared" si="61"/>
        <v>1</v>
      </c>
      <c r="V321" s="452" t="s">
        <v>475</v>
      </c>
      <c r="W321" s="452" t="s">
        <v>1021</v>
      </c>
      <c r="AB321" s="453"/>
    </row>
    <row r="322" spans="1:28" s="452" customFormat="1" ht="26.25" customHeight="1">
      <c r="A322" s="1038" t="s">
        <v>1853</v>
      </c>
      <c r="B322" s="456" t="s">
        <v>1799</v>
      </c>
      <c r="C322" s="24">
        <v>0</v>
      </c>
      <c r="D322" s="1039" t="s">
        <v>837</v>
      </c>
      <c r="E322" s="1028" t="s">
        <v>1989</v>
      </c>
      <c r="F322" s="15" t="e">
        <v>#N/A</v>
      </c>
      <c r="G322" s="1029" t="s">
        <v>126</v>
      </c>
      <c r="H322" s="15">
        <v>0</v>
      </c>
      <c r="I322" s="1046">
        <v>590</v>
      </c>
      <c r="J322" s="1030">
        <v>8.17</v>
      </c>
      <c r="K322" s="15">
        <v>2.3096999999999999</v>
      </c>
      <c r="L322" s="1030">
        <v>10.479699999999999</v>
      </c>
      <c r="M322" s="1031">
        <f t="shared" si="67"/>
        <v>6183.0230000000001</v>
      </c>
      <c r="N322" s="1032">
        <f t="shared" si="68"/>
        <v>1.4487112512780592E-3</v>
      </c>
      <c r="O322" s="1033" t="s">
        <v>1354</v>
      </c>
      <c r="P322" s="1034">
        <f t="shared" si="62"/>
        <v>1</v>
      </c>
      <c r="Q322" s="451"/>
      <c r="R322" s="798" t="str">
        <f>IFERROR(IF(OR(B322="TÍTULO GRAU 1",B322="TÍTULO GRAU 2",B322="TÍTULO GRAU 3",B322="TÍTULO GRAU 4"),B322,IF(D322=0,"",IF(OR(D322="SINAPI",D322="SINAPI INSUMO",D322="ORSE INSUMO",D322="SEINFRA CE",D322="TCU",D322="SABESP",D322="EMBASA-BA INSUMO",D322="COMPOSIÇÃO ELAB."),B322,IF(MID(B322,1,5)="COMP.",VLOOKUP(B322,COMPOSIÇÕES!$K$1:$L$741741,2,FALSE),IF(MID(B322,1,13)="MÉDIA/MERCADO",VLOOKUP(B322,COMPOSIÇÕES!$K$1:$L$741741,2,FALSE)))))),0)</f>
        <v>COMP. 238</v>
      </c>
      <c r="S322" s="1035">
        <f>VLOOKUP(B322,'CURVA ABC'!$B$6:$M$7525,9,FALSE)</f>
        <v>10.479699999999999</v>
      </c>
      <c r="T322" s="700" t="b">
        <f t="shared" si="66"/>
        <v>1</v>
      </c>
      <c r="U322" s="452" t="b">
        <f t="shared" si="61"/>
        <v>1</v>
      </c>
      <c r="V322" s="452" t="s">
        <v>1799</v>
      </c>
      <c r="W322" s="452" t="s">
        <v>1989</v>
      </c>
      <c r="AB322" s="453"/>
    </row>
    <row r="323" spans="1:28" s="452" customFormat="1" ht="26.25" customHeight="1">
      <c r="A323" s="1038" t="s">
        <v>1854</v>
      </c>
      <c r="B323" s="456">
        <v>96985</v>
      </c>
      <c r="C323" s="24" t="s">
        <v>183</v>
      </c>
      <c r="D323" s="1039" t="s">
        <v>131</v>
      </c>
      <c r="E323" s="1028" t="s">
        <v>1171</v>
      </c>
      <c r="F323" s="15" t="e">
        <v>#N/A</v>
      </c>
      <c r="G323" s="1029" t="s">
        <v>54</v>
      </c>
      <c r="H323" s="15">
        <v>0</v>
      </c>
      <c r="I323" s="1046">
        <v>60</v>
      </c>
      <c r="J323" s="1030">
        <v>36.409999999999997</v>
      </c>
      <c r="K323" s="15">
        <v>10.293100000000001</v>
      </c>
      <c r="L323" s="1030">
        <v>46.703099999999999</v>
      </c>
      <c r="M323" s="1031">
        <f t="shared" si="67"/>
        <v>2802.1860000000001</v>
      </c>
      <c r="N323" s="1032">
        <f t="shared" si="68"/>
        <v>6.5656530573699303E-4</v>
      </c>
      <c r="O323" s="1033" t="s">
        <v>1345</v>
      </c>
      <c r="P323" s="1034">
        <f t="shared" si="62"/>
        <v>2</v>
      </c>
      <c r="Q323" s="451"/>
      <c r="R323" s="798">
        <f>IFERROR(IF(OR(B323="TÍTULO GRAU 1",B323="TÍTULO GRAU 2",B323="TÍTULO GRAU 3",B323="TÍTULO GRAU 4"),B323,IF(D323=0,"",IF(OR(D323="SINAPI",D323="SINAPI INSUMO",D323="ORSE INSUMO",D323="SEINFRA CE",D323="TCU",D323="SABESP",D323="EMBASA-BA INSUMO",D323="COMPOSIÇÃO ELAB."),B323,IF(MID(B323,1,5)="COMP.",VLOOKUP(B323,COMPOSIÇÕES!$K$1:$L$741741,2,FALSE),IF(MID(B323,1,13)="MÉDIA/MERCADO",VLOOKUP(B323,COMPOSIÇÕES!$K$1:$L$741741,2,FALSE)))))),0)</f>
        <v>96985</v>
      </c>
      <c r="S323" s="1035">
        <f>VLOOKUP(B323,'CURVA ABC'!$B$6:$M$7525,9,FALSE)</f>
        <v>46.703099999999999</v>
      </c>
      <c r="T323" s="700" t="b">
        <f t="shared" si="66"/>
        <v>1</v>
      </c>
      <c r="U323" s="452" t="b">
        <f t="shared" si="61"/>
        <v>1</v>
      </c>
      <c r="V323" s="452">
        <v>96985</v>
      </c>
      <c r="W323" s="452" t="s">
        <v>1171</v>
      </c>
      <c r="AB323" s="453"/>
    </row>
    <row r="324" spans="1:28" s="452" customFormat="1" ht="30" customHeight="1">
      <c r="A324" s="1038" t="s">
        <v>1855</v>
      </c>
      <c r="B324" s="456" t="s">
        <v>1904</v>
      </c>
      <c r="C324" s="24">
        <v>0</v>
      </c>
      <c r="D324" s="1039" t="s">
        <v>837</v>
      </c>
      <c r="E324" s="1028" t="s">
        <v>1906</v>
      </c>
      <c r="F324" s="15" t="e">
        <v>#N/A</v>
      </c>
      <c r="G324" s="1029" t="s">
        <v>126</v>
      </c>
      <c r="H324" s="15">
        <v>0</v>
      </c>
      <c r="I324" s="1046">
        <v>7</v>
      </c>
      <c r="J324" s="1030">
        <v>9.66</v>
      </c>
      <c r="K324" s="15">
        <v>2.7309000000000001</v>
      </c>
      <c r="L324" s="1030">
        <v>12.3909</v>
      </c>
      <c r="M324" s="1031">
        <f t="shared" si="67"/>
        <v>86.7363</v>
      </c>
      <c r="N324" s="1032">
        <f t="shared" si="68"/>
        <v>2.0322721378236686E-5</v>
      </c>
      <c r="O324" s="1033" t="s">
        <v>1345</v>
      </c>
      <c r="P324" s="1034">
        <f t="shared" si="62"/>
        <v>1</v>
      </c>
      <c r="Q324" s="451"/>
      <c r="R324" s="798" t="str">
        <f>IFERROR(IF(OR(B324="TÍTULO GRAU 1",B324="TÍTULO GRAU 2",B324="TÍTULO GRAU 3",B324="TÍTULO GRAU 4"),B324,IF(D324=0,"",IF(OR(D324="SINAPI",D324="SINAPI INSUMO",D324="ORSE INSUMO",D324="SEINFRA CE",D324="TCU",D324="SABESP",D324="EMBASA-BA INSUMO",D324="COMPOSIÇÃO ELAB."),B324,IF(MID(B324,1,5)="COMP.",VLOOKUP(B324,COMPOSIÇÕES!$K$1:$L$741741,2,FALSE),IF(MID(B324,1,13)="MÉDIA/MERCADO",VLOOKUP(B324,COMPOSIÇÕES!$K$1:$L$741741,2,FALSE)))))),0)</f>
        <v>COMP. 239</v>
      </c>
      <c r="S324" s="1035">
        <f>VLOOKUP(B324,'CURVA ABC'!$B$6:$M$7525,9,FALSE)</f>
        <v>12.3909</v>
      </c>
      <c r="T324" s="700" t="b">
        <f t="shared" si="66"/>
        <v>1</v>
      </c>
      <c r="U324" s="452" t="b">
        <f t="shared" si="61"/>
        <v>1</v>
      </c>
      <c r="V324" s="452" t="s">
        <v>1904</v>
      </c>
      <c r="W324" s="452" t="s">
        <v>1906</v>
      </c>
      <c r="AB324" s="453"/>
    </row>
    <row r="325" spans="1:28" s="452" customFormat="1" ht="30" customHeight="1">
      <c r="A325" s="1038" t="s">
        <v>1856</v>
      </c>
      <c r="B325" s="456" t="s">
        <v>1913</v>
      </c>
      <c r="C325" s="24">
        <v>0</v>
      </c>
      <c r="D325" s="1039" t="s">
        <v>837</v>
      </c>
      <c r="E325" s="1028" t="s">
        <v>1908</v>
      </c>
      <c r="F325" s="15" t="e">
        <v>#N/A</v>
      </c>
      <c r="G325" s="1029" t="s">
        <v>126</v>
      </c>
      <c r="H325" s="15">
        <v>0</v>
      </c>
      <c r="I325" s="1046">
        <v>59</v>
      </c>
      <c r="J325" s="1030">
        <v>35.57</v>
      </c>
      <c r="K325" s="15">
        <v>10.0556</v>
      </c>
      <c r="L325" s="1030">
        <v>45.625599999999999</v>
      </c>
      <c r="M325" s="1031">
        <f t="shared" si="67"/>
        <v>2691.9104000000002</v>
      </c>
      <c r="N325" s="1032">
        <f t="shared" si="68"/>
        <v>6.3072721610649379E-4</v>
      </c>
      <c r="O325" s="1033" t="s">
        <v>1345</v>
      </c>
      <c r="P325" s="1034">
        <f t="shared" si="62"/>
        <v>1</v>
      </c>
      <c r="Q325" s="451"/>
      <c r="R325" s="798" t="str">
        <f>IFERROR(IF(OR(B325="TÍTULO GRAU 1",B325="TÍTULO GRAU 2",B325="TÍTULO GRAU 3",B325="TÍTULO GRAU 4"),B325,IF(D325=0,"",IF(OR(D325="SINAPI",D325="SINAPI INSUMO",D325="ORSE INSUMO",D325="SEINFRA CE",D325="TCU",D325="SABESP",D325="EMBASA-BA INSUMO",D325="COMPOSIÇÃO ELAB."),B325,IF(MID(B325,1,5)="COMP.",VLOOKUP(B325,COMPOSIÇÕES!$K$1:$L$741741,2,FALSE),IF(MID(B325,1,13)="MÉDIA/MERCADO",VLOOKUP(B325,COMPOSIÇÕES!$K$1:$L$741741,2,FALSE)))))),0)</f>
        <v>COMP. 240</v>
      </c>
      <c r="S325" s="1035">
        <f>VLOOKUP(B325,'CURVA ABC'!$B$6:$M$7525,9,FALSE)</f>
        <v>45.625599999999999</v>
      </c>
      <c r="T325" s="700" t="b">
        <f t="shared" si="66"/>
        <v>1</v>
      </c>
      <c r="U325" s="452" t="b">
        <f t="shared" si="61"/>
        <v>1</v>
      </c>
      <c r="V325" s="452" t="s">
        <v>1913</v>
      </c>
      <c r="W325" s="452" t="s">
        <v>1908</v>
      </c>
      <c r="AB325" s="453"/>
    </row>
    <row r="326" spans="1:28" s="452" customFormat="1" ht="30" customHeight="1">
      <c r="A326" s="1038" t="s">
        <v>1857</v>
      </c>
      <c r="B326" s="456" t="s">
        <v>1914</v>
      </c>
      <c r="C326" s="24">
        <v>0</v>
      </c>
      <c r="D326" s="1039" t="s">
        <v>837</v>
      </c>
      <c r="E326" s="1028" t="s">
        <v>1910</v>
      </c>
      <c r="F326" s="15" t="e">
        <v>#N/A</v>
      </c>
      <c r="G326" s="1029" t="s">
        <v>126</v>
      </c>
      <c r="H326" s="15">
        <v>0</v>
      </c>
      <c r="I326" s="1046">
        <v>2</v>
      </c>
      <c r="J326" s="1030">
        <v>27.82</v>
      </c>
      <c r="K326" s="15">
        <v>7.8647</v>
      </c>
      <c r="L326" s="1030">
        <v>35.684699999999999</v>
      </c>
      <c r="M326" s="1031">
        <f t="shared" si="67"/>
        <v>71.369399999999999</v>
      </c>
      <c r="N326" s="1032">
        <f t="shared" si="68"/>
        <v>1.6722184726947372E-5</v>
      </c>
      <c r="O326" s="1033" t="s">
        <v>1345</v>
      </c>
      <c r="P326" s="1034">
        <f t="shared" si="62"/>
        <v>1</v>
      </c>
      <c r="Q326" s="451"/>
      <c r="R326" s="798" t="str">
        <f>IFERROR(IF(OR(B326="TÍTULO GRAU 1",B326="TÍTULO GRAU 2",B326="TÍTULO GRAU 3",B326="TÍTULO GRAU 4"),B326,IF(D326=0,"",IF(OR(D326="SINAPI",D326="SINAPI INSUMO",D326="ORSE INSUMO",D326="SEINFRA CE",D326="TCU",D326="SABESP",D326="EMBASA-BA INSUMO",D326="COMPOSIÇÃO ELAB."),B326,IF(MID(B326,1,5)="COMP.",VLOOKUP(B326,COMPOSIÇÕES!$K$1:$L$741741,2,FALSE),IF(MID(B326,1,13)="MÉDIA/MERCADO",VLOOKUP(B326,COMPOSIÇÕES!$K$1:$L$741741,2,FALSE)))))),0)</f>
        <v>COMP. 241</v>
      </c>
      <c r="S326" s="1035">
        <f>VLOOKUP(B326,'CURVA ABC'!$B$6:$M$7525,9,FALSE)</f>
        <v>35.684699999999999</v>
      </c>
      <c r="T326" s="700" t="b">
        <f t="shared" si="66"/>
        <v>1</v>
      </c>
      <c r="U326" s="452" t="b">
        <f t="shared" si="61"/>
        <v>1</v>
      </c>
      <c r="V326" s="452" t="s">
        <v>1914</v>
      </c>
      <c r="W326" s="452" t="s">
        <v>1910</v>
      </c>
      <c r="AB326" s="453"/>
    </row>
    <row r="327" spans="1:28" s="452" customFormat="1" ht="30" customHeight="1">
      <c r="A327" s="1038" t="s">
        <v>1858</v>
      </c>
      <c r="B327" s="456" t="s">
        <v>1915</v>
      </c>
      <c r="C327" s="24">
        <v>0</v>
      </c>
      <c r="D327" s="1039" t="s">
        <v>837</v>
      </c>
      <c r="E327" s="1028" t="s">
        <v>1912</v>
      </c>
      <c r="F327" s="15" t="e">
        <v>#N/A</v>
      </c>
      <c r="G327" s="1029" t="s">
        <v>126</v>
      </c>
      <c r="H327" s="15">
        <v>0</v>
      </c>
      <c r="I327" s="1046">
        <v>2</v>
      </c>
      <c r="J327" s="1030">
        <v>18.809999999999999</v>
      </c>
      <c r="K327" s="15">
        <v>5.3175999999999997</v>
      </c>
      <c r="L327" s="1030">
        <v>24.127600000000001</v>
      </c>
      <c r="M327" s="1031">
        <f t="shared" si="67"/>
        <v>48.255200000000002</v>
      </c>
      <c r="N327" s="1032">
        <f t="shared" si="68"/>
        <v>1.1306419395928659E-5</v>
      </c>
      <c r="O327" s="1033" t="s">
        <v>1345</v>
      </c>
      <c r="P327" s="1034">
        <f t="shared" si="62"/>
        <v>1</v>
      </c>
      <c r="Q327" s="451"/>
      <c r="R327" s="798" t="str">
        <f>IFERROR(IF(OR(B327="TÍTULO GRAU 1",B327="TÍTULO GRAU 2",B327="TÍTULO GRAU 3",B327="TÍTULO GRAU 4"),B327,IF(D327=0,"",IF(OR(D327="SINAPI",D327="SINAPI INSUMO",D327="ORSE INSUMO",D327="SEINFRA CE",D327="TCU",D327="SABESP",D327="EMBASA-BA INSUMO",D327="COMPOSIÇÃO ELAB."),B327,IF(MID(B327,1,5)="COMP.",VLOOKUP(B327,COMPOSIÇÕES!$K$1:$L$741741,2,FALSE),IF(MID(B327,1,13)="MÉDIA/MERCADO",VLOOKUP(B327,COMPOSIÇÕES!$K$1:$L$741741,2,FALSE)))))),0)</f>
        <v>COMP. 242</v>
      </c>
      <c r="S327" s="1035">
        <f>VLOOKUP(B327,'CURVA ABC'!$B$6:$M$7525,9,FALSE)</f>
        <v>24.127600000000001</v>
      </c>
      <c r="T327" s="700" t="b">
        <f t="shared" si="66"/>
        <v>1</v>
      </c>
      <c r="U327" s="452" t="b">
        <f t="shared" si="61"/>
        <v>1</v>
      </c>
      <c r="V327" s="452" t="s">
        <v>1915</v>
      </c>
      <c r="W327" s="452" t="s">
        <v>1912</v>
      </c>
      <c r="AB327" s="453"/>
    </row>
    <row r="328" spans="1:28" s="744" customFormat="1" ht="33" customHeight="1">
      <c r="A328" s="1048" t="s">
        <v>1032</v>
      </c>
      <c r="B328" s="738" t="s">
        <v>877</v>
      </c>
      <c r="C328" s="24" t="s">
        <v>877</v>
      </c>
      <c r="D328" s="739"/>
      <c r="E328" s="740" t="s">
        <v>1859</v>
      </c>
      <c r="F328" s="741"/>
      <c r="G328" s="739"/>
      <c r="H328" s="739"/>
      <c r="I328" s="742"/>
      <c r="J328" s="766"/>
      <c r="K328" s="742"/>
      <c r="L328" s="766"/>
      <c r="M328" s="743">
        <f>SUM(M329:M340)</f>
        <v>84189.359500000006</v>
      </c>
      <c r="N328" s="852">
        <f>SUM(N329:N340)</f>
        <v>1.9725961288764953E-2</v>
      </c>
      <c r="O328" s="1015"/>
      <c r="P328" s="1034">
        <f t="shared" si="62"/>
        <v>14</v>
      </c>
      <c r="Q328" s="706"/>
      <c r="R328" s="798" t="str">
        <f>IFERROR(IF(OR(B328="TÍTULO GRAU 1",B328="TÍTULO GRAU 2",B328="TÍTULO GRAU 3",B328="TÍTULO GRAU 4"),B328,IF(D328=0,"",IF(OR(D328="SINAPI",D328="SINAPI INSUMO",D328="ORSE INSUMO",D328="SEINFRA CE",D328="TCU",D328="SABESP",D328="EMBASA-BA INSUMO",D328="COMPOSIÇÃO ELAB."),B328,IF(MID(B328,1,5)="COMP.",VLOOKUP(B328,COMPOSIÇÕES!$K$1:$L$741741,2,FALSE),IF(MID(B328,1,13)="MÉDIA/MERCADO",VLOOKUP(B328,COMPOSIÇÕES!$K$1:$L$741741,2,FALSE)))))),0)</f>
        <v>Título grau 3</v>
      </c>
      <c r="S328" s="1035" t="e">
        <f>VLOOKUP(B328,'CURVA ABC'!$B$6:$M$7525,9,FALSE)</f>
        <v>#N/A</v>
      </c>
      <c r="T328" s="700" t="e">
        <f t="shared" si="66"/>
        <v>#N/A</v>
      </c>
      <c r="U328" s="452" t="b">
        <f t="shared" si="61"/>
        <v>1</v>
      </c>
      <c r="V328" s="452" t="s">
        <v>877</v>
      </c>
      <c r="W328" s="744" t="s">
        <v>1859</v>
      </c>
      <c r="AB328" s="745"/>
    </row>
    <row r="329" spans="1:28" s="452" customFormat="1" ht="27" customHeight="1">
      <c r="A329" s="1038" t="s">
        <v>1821</v>
      </c>
      <c r="B329" s="456">
        <v>91924</v>
      </c>
      <c r="C329" s="24" t="s">
        <v>183</v>
      </c>
      <c r="D329" s="1027" t="s">
        <v>131</v>
      </c>
      <c r="E329" s="1028" t="s">
        <v>1131</v>
      </c>
      <c r="F329" s="15" t="e">
        <v>#N/A</v>
      </c>
      <c r="G329" s="1029" t="s">
        <v>53</v>
      </c>
      <c r="H329" s="15">
        <v>0</v>
      </c>
      <c r="I329" s="1046">
        <v>4700</v>
      </c>
      <c r="J329" s="1030">
        <v>1.64</v>
      </c>
      <c r="K329" s="15">
        <v>0.46360000000000001</v>
      </c>
      <c r="L329" s="1030">
        <v>2.1036000000000001</v>
      </c>
      <c r="M329" s="1031">
        <f t="shared" ref="M329:M340" si="69">ROUND(I329*L329,4)</f>
        <v>9886.92</v>
      </c>
      <c r="N329" s="1032">
        <f t="shared" ref="N329:N340" si="70">IFERROR(M329/$M$655,"")</f>
        <v>2.3165516680895525E-3</v>
      </c>
      <c r="O329" s="1033" t="s">
        <v>1322</v>
      </c>
      <c r="P329" s="1034">
        <f t="shared" si="62"/>
        <v>1</v>
      </c>
      <c r="Q329" s="451"/>
      <c r="R329" s="798">
        <f>IFERROR(IF(OR(B329="TÍTULO GRAU 1",B329="TÍTULO GRAU 2",B329="TÍTULO GRAU 3",B329="TÍTULO GRAU 4"),B329,IF(D329=0,"",IF(OR(D329="SINAPI",D329="SINAPI INSUMO",D329="ORSE INSUMO",D329="SEINFRA CE",D329="TCU",D329="SABESP",D329="EMBASA-BA INSUMO",D329="COMPOSIÇÃO ELAB."),B329,IF(MID(B329,1,5)="COMP.",VLOOKUP(B329,COMPOSIÇÕES!$K$1:$L$741741,2,FALSE),IF(MID(B329,1,13)="MÉDIA/MERCADO",VLOOKUP(B329,COMPOSIÇÕES!$K$1:$L$741741,2,FALSE)))))),0)</f>
        <v>91924</v>
      </c>
      <c r="S329" s="1035">
        <f>VLOOKUP(B329,'CURVA ABC'!$B$6:$M$7525,9,FALSE)</f>
        <v>2.1036000000000001</v>
      </c>
      <c r="T329" s="700" t="b">
        <f t="shared" ref="T329:T337" si="71">S329=L329</f>
        <v>1</v>
      </c>
      <c r="U329" s="452" t="b">
        <f t="shared" ref="U329:U392" si="72">W329=E329</f>
        <v>1</v>
      </c>
      <c r="V329" s="452">
        <v>91924</v>
      </c>
      <c r="W329" s="452" t="s">
        <v>1131</v>
      </c>
      <c r="AB329" s="453"/>
    </row>
    <row r="330" spans="1:28" s="452" customFormat="1" ht="36" customHeight="1">
      <c r="A330" s="1038" t="s">
        <v>1822</v>
      </c>
      <c r="B330" s="456">
        <v>91926</v>
      </c>
      <c r="C330" s="24" t="s">
        <v>183</v>
      </c>
      <c r="D330" s="1027" t="s">
        <v>131</v>
      </c>
      <c r="E330" s="1028" t="s">
        <v>1132</v>
      </c>
      <c r="F330" s="15" t="e">
        <v>#N/A</v>
      </c>
      <c r="G330" s="1029" t="s">
        <v>53</v>
      </c>
      <c r="H330" s="15">
        <v>0</v>
      </c>
      <c r="I330" s="1046">
        <v>5550</v>
      </c>
      <c r="J330" s="1030">
        <v>2.38</v>
      </c>
      <c r="K330" s="15">
        <v>0.67279999999999995</v>
      </c>
      <c r="L330" s="1030">
        <v>3.0528</v>
      </c>
      <c r="M330" s="1031">
        <f t="shared" si="69"/>
        <v>16943.04</v>
      </c>
      <c r="N330" s="1032">
        <f t="shared" si="70"/>
        <v>3.9698336362090532E-3</v>
      </c>
      <c r="O330" s="1033" t="s">
        <v>1323</v>
      </c>
      <c r="P330" s="1034">
        <f t="shared" si="62"/>
        <v>1</v>
      </c>
      <c r="Q330" s="451"/>
      <c r="R330" s="798">
        <f>IFERROR(IF(OR(B330="TÍTULO GRAU 1",B330="TÍTULO GRAU 2",B330="TÍTULO GRAU 3",B330="TÍTULO GRAU 4"),B330,IF(D330=0,"",IF(OR(D330="SINAPI",D330="SINAPI INSUMO",D330="ORSE INSUMO",D330="SEINFRA CE",D330="TCU",D330="SABESP",D330="EMBASA-BA INSUMO",D330="COMPOSIÇÃO ELAB."),B330,IF(MID(B330,1,5)="COMP.",VLOOKUP(B330,COMPOSIÇÕES!$K$1:$L$741741,2,FALSE),IF(MID(B330,1,13)="MÉDIA/MERCADO",VLOOKUP(B330,COMPOSIÇÕES!$K$1:$L$741741,2,FALSE)))))),0)</f>
        <v>91926</v>
      </c>
      <c r="S330" s="1035">
        <f>VLOOKUP(B330,'CURVA ABC'!$B$6:$M$7525,9,FALSE)</f>
        <v>3.0528</v>
      </c>
      <c r="T330" s="700" t="b">
        <f t="shared" si="71"/>
        <v>1</v>
      </c>
      <c r="U330" s="452" t="b">
        <f t="shared" si="72"/>
        <v>1</v>
      </c>
      <c r="V330" s="452">
        <v>91926</v>
      </c>
      <c r="W330" s="452" t="s">
        <v>1132</v>
      </c>
      <c r="AB330" s="453"/>
    </row>
    <row r="331" spans="1:28" s="452" customFormat="1" ht="36" customHeight="1">
      <c r="A331" s="1038" t="s">
        <v>1823</v>
      </c>
      <c r="B331" s="456">
        <v>91928</v>
      </c>
      <c r="C331" s="24" t="s">
        <v>183</v>
      </c>
      <c r="D331" s="1027" t="s">
        <v>131</v>
      </c>
      <c r="E331" s="1028" t="s">
        <v>1133</v>
      </c>
      <c r="F331" s="15" t="e">
        <v>#N/A</v>
      </c>
      <c r="G331" s="1029" t="s">
        <v>53</v>
      </c>
      <c r="H331" s="15">
        <v>0</v>
      </c>
      <c r="I331" s="1046">
        <v>750</v>
      </c>
      <c r="J331" s="1030">
        <v>3.78</v>
      </c>
      <c r="K331" s="15">
        <v>1.0686</v>
      </c>
      <c r="L331" s="1030">
        <v>4.8486000000000002</v>
      </c>
      <c r="M331" s="1031">
        <f t="shared" si="69"/>
        <v>3636.45</v>
      </c>
      <c r="N331" s="1032">
        <f t="shared" si="70"/>
        <v>8.520372687777643E-4</v>
      </c>
      <c r="O331" s="1033" t="s">
        <v>1324</v>
      </c>
      <c r="P331" s="1034">
        <f t="shared" si="62"/>
        <v>1</v>
      </c>
      <c r="Q331" s="451"/>
      <c r="R331" s="798">
        <f>IFERROR(IF(OR(B331="TÍTULO GRAU 1",B331="TÍTULO GRAU 2",B331="TÍTULO GRAU 3",B331="TÍTULO GRAU 4"),B331,IF(D331=0,"",IF(OR(D331="SINAPI",D331="SINAPI INSUMO",D331="ORSE INSUMO",D331="SEINFRA CE",D331="TCU",D331="SABESP",D331="EMBASA-BA INSUMO",D331="COMPOSIÇÃO ELAB."),B331,IF(MID(B331,1,5)="COMP.",VLOOKUP(B331,COMPOSIÇÕES!$K$1:$L$741741,2,FALSE),IF(MID(B331,1,13)="MÉDIA/MERCADO",VLOOKUP(B331,COMPOSIÇÕES!$K$1:$L$741741,2,FALSE)))))),0)</f>
        <v>91928</v>
      </c>
      <c r="S331" s="1035">
        <f>VLOOKUP(B331,'CURVA ABC'!$B$6:$M$7525,9,FALSE)</f>
        <v>4.8486000000000002</v>
      </c>
      <c r="T331" s="700" t="b">
        <f>S331=L331</f>
        <v>1</v>
      </c>
      <c r="U331" s="452" t="b">
        <f t="shared" si="72"/>
        <v>1</v>
      </c>
      <c r="V331" s="452">
        <v>91928</v>
      </c>
      <c r="W331" s="452" t="s">
        <v>1133</v>
      </c>
      <c r="AB331" s="453"/>
    </row>
    <row r="332" spans="1:28" s="452" customFormat="1" ht="34.5" customHeight="1">
      <c r="A332" s="1038" t="s">
        <v>1824</v>
      </c>
      <c r="B332" s="456">
        <v>91930</v>
      </c>
      <c r="C332" s="24" t="s">
        <v>183</v>
      </c>
      <c r="D332" s="1027" t="s">
        <v>131</v>
      </c>
      <c r="E332" s="1028" t="s">
        <v>1134</v>
      </c>
      <c r="F332" s="15" t="e">
        <v>#N/A</v>
      </c>
      <c r="G332" s="1029" t="s">
        <v>53</v>
      </c>
      <c r="H332" s="15">
        <v>0</v>
      </c>
      <c r="I332" s="1046">
        <v>140</v>
      </c>
      <c r="J332" s="1030">
        <v>5.17</v>
      </c>
      <c r="K332" s="15">
        <v>1.4616</v>
      </c>
      <c r="L332" s="1030">
        <v>6.6315999999999997</v>
      </c>
      <c r="M332" s="1031">
        <f t="shared" si="69"/>
        <v>928.42399999999998</v>
      </c>
      <c r="N332" s="1032">
        <f t="shared" si="70"/>
        <v>2.1753409210293749E-4</v>
      </c>
      <c r="O332" s="1033" t="s">
        <v>1325</v>
      </c>
      <c r="P332" s="1034">
        <f t="shared" si="62"/>
        <v>1</v>
      </c>
      <c r="Q332" s="451"/>
      <c r="R332" s="798">
        <f>IFERROR(IF(OR(B332="TÍTULO GRAU 1",B332="TÍTULO GRAU 2",B332="TÍTULO GRAU 3",B332="TÍTULO GRAU 4"),B332,IF(D332=0,"",IF(OR(D332="SINAPI",D332="SINAPI INSUMO",D332="ORSE INSUMO",D332="SEINFRA CE",D332="TCU",D332="SABESP",D332="EMBASA-BA INSUMO",D332="COMPOSIÇÃO ELAB."),B332,IF(MID(B332,1,5)="COMP.",VLOOKUP(B332,COMPOSIÇÕES!$K$1:$L$741741,2,FALSE),IF(MID(B332,1,13)="MÉDIA/MERCADO",VLOOKUP(B332,COMPOSIÇÕES!$K$1:$L$741741,2,FALSE)))))),0)</f>
        <v>91930</v>
      </c>
      <c r="S332" s="1035">
        <f>VLOOKUP(B332,'CURVA ABC'!$B$6:$M$7525,9,FALSE)</f>
        <v>6.6315999999999997</v>
      </c>
      <c r="T332" s="700" t="b">
        <f t="shared" si="71"/>
        <v>1</v>
      </c>
      <c r="U332" s="452" t="b">
        <f t="shared" si="72"/>
        <v>1</v>
      </c>
      <c r="V332" s="452">
        <v>91930</v>
      </c>
      <c r="W332" s="452" t="s">
        <v>1134</v>
      </c>
      <c r="AB332" s="453"/>
    </row>
    <row r="333" spans="1:28" s="452" customFormat="1" ht="36" customHeight="1">
      <c r="A333" s="1038" t="s">
        <v>1825</v>
      </c>
      <c r="B333" s="456" t="s">
        <v>195</v>
      </c>
      <c r="C333" s="24">
        <v>0</v>
      </c>
      <c r="D333" s="1043" t="s">
        <v>837</v>
      </c>
      <c r="E333" s="1028" t="s">
        <v>1860</v>
      </c>
      <c r="F333" s="15" t="e">
        <v>#N/A</v>
      </c>
      <c r="G333" s="1029" t="s">
        <v>53</v>
      </c>
      <c r="H333" s="15">
        <v>0</v>
      </c>
      <c r="I333" s="1046">
        <v>100</v>
      </c>
      <c r="J333" s="1030">
        <v>8.77</v>
      </c>
      <c r="K333" s="15">
        <v>2.4792999999999998</v>
      </c>
      <c r="L333" s="1030">
        <v>11.2493</v>
      </c>
      <c r="M333" s="1031">
        <f t="shared" si="69"/>
        <v>1124.93</v>
      </c>
      <c r="N333" s="1032">
        <f t="shared" si="70"/>
        <v>2.6357636837194803E-4</v>
      </c>
      <c r="O333" s="1033" t="s">
        <v>1326</v>
      </c>
      <c r="P333" s="1034">
        <f t="shared" si="62"/>
        <v>1</v>
      </c>
      <c r="Q333" s="451"/>
      <c r="R333" s="798" t="str">
        <f>IFERROR(IF(OR(B333="TÍTULO GRAU 1",B333="TÍTULO GRAU 2",B333="TÍTULO GRAU 3",B333="TÍTULO GRAU 4"),B333,IF(D333=0,"",IF(OR(D333="SINAPI",D333="SINAPI INSUMO",D333="ORSE INSUMO",D333="SEINFRA CE",D333="TCU",D333="SABESP",D333="EMBASA-BA INSUMO",D333="COMPOSIÇÃO ELAB."),B333,IF(MID(B333,1,5)="COMP.",VLOOKUP(B333,COMPOSIÇÕES!$K$1:$L$741741,2,FALSE),IF(MID(B333,1,13)="MÉDIA/MERCADO",VLOOKUP(B333,COMPOSIÇÕES!$K$1:$L$741741,2,FALSE)))))),0)</f>
        <v>COMP. 64</v>
      </c>
      <c r="S333" s="1035">
        <f>VLOOKUP(B333,'CURVA ABC'!$B$6:$M$7525,9,FALSE)</f>
        <v>11.2493</v>
      </c>
      <c r="T333" s="700" t="b">
        <f t="shared" si="71"/>
        <v>1</v>
      </c>
      <c r="U333" s="452" t="b">
        <f t="shared" si="72"/>
        <v>1</v>
      </c>
      <c r="V333" s="452" t="s">
        <v>195</v>
      </c>
      <c r="W333" s="452" t="s">
        <v>1860</v>
      </c>
      <c r="AB333" s="453"/>
    </row>
    <row r="334" spans="1:28" s="452" customFormat="1" ht="33.75" customHeight="1">
      <c r="A334" s="1038" t="s">
        <v>1826</v>
      </c>
      <c r="B334" s="1047">
        <v>92982</v>
      </c>
      <c r="C334" s="24" t="s">
        <v>183</v>
      </c>
      <c r="D334" s="1039" t="s">
        <v>131</v>
      </c>
      <c r="E334" s="1028" t="s">
        <v>1135</v>
      </c>
      <c r="F334" s="15" t="e">
        <v>#N/A</v>
      </c>
      <c r="G334" s="1029" t="s">
        <v>53</v>
      </c>
      <c r="H334" s="15">
        <v>0</v>
      </c>
      <c r="I334" s="1046">
        <v>550</v>
      </c>
      <c r="J334" s="1030">
        <v>8.85</v>
      </c>
      <c r="K334" s="15">
        <v>2.5019</v>
      </c>
      <c r="L334" s="1030">
        <v>11.351900000000001</v>
      </c>
      <c r="M334" s="1031">
        <f t="shared" si="69"/>
        <v>6243.5450000000001</v>
      </c>
      <c r="N334" s="1032">
        <f t="shared" si="70"/>
        <v>1.4628918393738582E-3</v>
      </c>
      <c r="O334" s="1033" t="s">
        <v>1327</v>
      </c>
      <c r="P334" s="1034">
        <f t="shared" si="62"/>
        <v>1</v>
      </c>
      <c r="Q334" s="451"/>
      <c r="R334" s="798">
        <f>IFERROR(IF(OR(B334="TÍTULO GRAU 1",B334="TÍTULO GRAU 2",B334="TÍTULO GRAU 3",B334="TÍTULO GRAU 4"),B334,IF(D334=0,"",IF(OR(D334="SINAPI",D334="SINAPI INSUMO",D334="ORSE INSUMO",D334="SEINFRA CE",D334="TCU",D334="SABESP",D334="EMBASA-BA INSUMO",D334="COMPOSIÇÃO ELAB."),B334,IF(MID(B334,1,5)="COMP.",VLOOKUP(B334,COMPOSIÇÕES!$K$1:$L$741741,2,FALSE),IF(MID(B334,1,13)="MÉDIA/MERCADO",VLOOKUP(B334,COMPOSIÇÕES!$K$1:$L$741741,2,FALSE)))))),0)</f>
        <v>92982</v>
      </c>
      <c r="S334" s="1035">
        <f>VLOOKUP(B334,'CURVA ABC'!$B$6:$M$7525,9,FALSE)</f>
        <v>11.351900000000001</v>
      </c>
      <c r="T334" s="700" t="b">
        <f t="shared" si="71"/>
        <v>1</v>
      </c>
      <c r="U334" s="452" t="b">
        <f t="shared" si="72"/>
        <v>1</v>
      </c>
      <c r="V334" s="452">
        <v>92982</v>
      </c>
      <c r="W334" s="452" t="s">
        <v>1135</v>
      </c>
      <c r="AB334" s="453"/>
    </row>
    <row r="335" spans="1:28" s="452" customFormat="1" ht="42" customHeight="1">
      <c r="A335" s="1038" t="s">
        <v>1827</v>
      </c>
      <c r="B335" s="1047">
        <v>92984</v>
      </c>
      <c r="C335" s="24" t="s">
        <v>183</v>
      </c>
      <c r="D335" s="1027" t="s">
        <v>131</v>
      </c>
      <c r="E335" s="1028" t="s">
        <v>1136</v>
      </c>
      <c r="F335" s="15" t="e">
        <v>#N/A</v>
      </c>
      <c r="G335" s="1029" t="s">
        <v>53</v>
      </c>
      <c r="H335" s="15">
        <v>0</v>
      </c>
      <c r="I335" s="1046">
        <v>480</v>
      </c>
      <c r="J335" s="1030">
        <v>14.81</v>
      </c>
      <c r="K335" s="15">
        <v>4.1867999999999999</v>
      </c>
      <c r="L335" s="1030">
        <v>18.9968</v>
      </c>
      <c r="M335" s="1031">
        <f t="shared" si="69"/>
        <v>9118.4639999999999</v>
      </c>
      <c r="N335" s="1032">
        <f t="shared" si="70"/>
        <v>2.1364988277051433E-3</v>
      </c>
      <c r="O335" s="1033" t="s">
        <v>1328</v>
      </c>
      <c r="P335" s="1034">
        <f t="shared" si="62"/>
        <v>1</v>
      </c>
      <c r="Q335" s="451"/>
      <c r="R335" s="798">
        <f>IFERROR(IF(OR(B335="TÍTULO GRAU 1",B335="TÍTULO GRAU 2",B335="TÍTULO GRAU 3",B335="TÍTULO GRAU 4"),B335,IF(D335=0,"",IF(OR(D335="SINAPI",D335="SINAPI INSUMO",D335="ORSE INSUMO",D335="SEINFRA CE",D335="TCU",D335="SABESP",D335="EMBASA-BA INSUMO",D335="COMPOSIÇÃO ELAB."),B335,IF(MID(B335,1,5)="COMP.",VLOOKUP(B335,COMPOSIÇÕES!$K$1:$L$741741,2,FALSE),IF(MID(B335,1,13)="MÉDIA/MERCADO",VLOOKUP(B335,COMPOSIÇÕES!$K$1:$L$741741,2,FALSE)))))),0)</f>
        <v>92984</v>
      </c>
      <c r="S335" s="1035">
        <f>VLOOKUP(B335,'CURVA ABC'!$B$6:$M$7525,9,FALSE)</f>
        <v>18.9968</v>
      </c>
      <c r="T335" s="700" t="b">
        <f t="shared" si="71"/>
        <v>1</v>
      </c>
      <c r="U335" s="452" t="b">
        <f t="shared" si="72"/>
        <v>1</v>
      </c>
      <c r="V335" s="452">
        <v>92984</v>
      </c>
      <c r="W335" s="452" t="s">
        <v>1136</v>
      </c>
      <c r="AB335" s="453"/>
    </row>
    <row r="336" spans="1:28" s="452" customFormat="1" ht="42" customHeight="1">
      <c r="A336" s="1038" t="s">
        <v>1828</v>
      </c>
      <c r="B336" s="1047">
        <v>92986</v>
      </c>
      <c r="C336" s="24" t="s">
        <v>183</v>
      </c>
      <c r="D336" s="1027" t="s">
        <v>131</v>
      </c>
      <c r="E336" s="1028" t="s">
        <v>1137</v>
      </c>
      <c r="F336" s="15" t="e">
        <v>#N/A</v>
      </c>
      <c r="G336" s="1029" t="s">
        <v>53</v>
      </c>
      <c r="H336" s="15">
        <v>0</v>
      </c>
      <c r="I336" s="1046">
        <v>320</v>
      </c>
      <c r="J336" s="1030">
        <v>19.899999999999999</v>
      </c>
      <c r="K336" s="15">
        <v>5.6257000000000001</v>
      </c>
      <c r="L336" s="1030">
        <v>25.525700000000001</v>
      </c>
      <c r="M336" s="1031">
        <f t="shared" si="69"/>
        <v>8168.2240000000002</v>
      </c>
      <c r="N336" s="1032">
        <f t="shared" si="70"/>
        <v>1.9138531446121865E-3</v>
      </c>
      <c r="O336" s="1033" t="s">
        <v>1329</v>
      </c>
      <c r="P336" s="1034">
        <f t="shared" si="62"/>
        <v>1</v>
      </c>
      <c r="Q336" s="451"/>
      <c r="R336" s="798">
        <f>IFERROR(IF(OR(B336="TÍTULO GRAU 1",B336="TÍTULO GRAU 2",B336="TÍTULO GRAU 3",B336="TÍTULO GRAU 4"),B336,IF(D336=0,"",IF(OR(D336="SINAPI",D336="SINAPI INSUMO",D336="ORSE INSUMO",D336="SEINFRA CE",D336="TCU",D336="SABESP",D336="EMBASA-BA INSUMO",D336="COMPOSIÇÃO ELAB."),B336,IF(MID(B336,1,5)="COMP.",VLOOKUP(B336,COMPOSIÇÕES!$K$1:$L$741741,2,FALSE),IF(MID(B336,1,13)="MÉDIA/MERCADO",VLOOKUP(B336,COMPOSIÇÕES!$K$1:$L$741741,2,FALSE)))))),0)</f>
        <v>92986</v>
      </c>
      <c r="S336" s="1035">
        <f>VLOOKUP(B336,'CURVA ABC'!$B$6:$M$7525,9,FALSE)</f>
        <v>25.525700000000001</v>
      </c>
      <c r="T336" s="700" t="b">
        <f t="shared" si="71"/>
        <v>1</v>
      </c>
      <c r="U336" s="452" t="b">
        <f t="shared" si="72"/>
        <v>1</v>
      </c>
      <c r="V336" s="452">
        <v>92986</v>
      </c>
      <c r="W336" s="452" t="s">
        <v>1137</v>
      </c>
      <c r="AB336" s="453"/>
    </row>
    <row r="337" spans="1:28" s="452" customFormat="1" ht="39.75" customHeight="1">
      <c r="A337" s="1038" t="s">
        <v>1829</v>
      </c>
      <c r="B337" s="1047">
        <v>92988</v>
      </c>
      <c r="C337" s="24" t="s">
        <v>183</v>
      </c>
      <c r="D337" s="1027" t="s">
        <v>131</v>
      </c>
      <c r="E337" s="1028" t="s">
        <v>1138</v>
      </c>
      <c r="F337" s="15" t="e">
        <v>#N/A</v>
      </c>
      <c r="G337" s="1029" t="s">
        <v>53</v>
      </c>
      <c r="H337" s="15">
        <v>0</v>
      </c>
      <c r="I337" s="1046">
        <v>300</v>
      </c>
      <c r="J337" s="1030">
        <v>27.78</v>
      </c>
      <c r="K337" s="15">
        <v>7.8533999999999997</v>
      </c>
      <c r="L337" s="1030">
        <v>35.633400000000002</v>
      </c>
      <c r="M337" s="1031">
        <f t="shared" si="69"/>
        <v>10690.02</v>
      </c>
      <c r="N337" s="1032">
        <f t="shared" si="70"/>
        <v>2.5047217599526122E-3</v>
      </c>
      <c r="O337" s="1033" t="s">
        <v>1331</v>
      </c>
      <c r="P337" s="1034">
        <f t="shared" si="62"/>
        <v>1</v>
      </c>
      <c r="Q337" s="451"/>
      <c r="R337" s="798">
        <f>IFERROR(IF(OR(B337="TÍTULO GRAU 1",B337="TÍTULO GRAU 2",B337="TÍTULO GRAU 3",B337="TÍTULO GRAU 4"),B337,IF(D337=0,"",IF(OR(D337="SINAPI",D337="SINAPI INSUMO",D337="ORSE INSUMO",D337="SEINFRA CE",D337="TCU",D337="SABESP",D337="EMBASA-BA INSUMO",D337="COMPOSIÇÃO ELAB."),B337,IF(MID(B337,1,5)="COMP.",VLOOKUP(B337,COMPOSIÇÕES!$K$1:$L$741741,2,FALSE),IF(MID(B337,1,13)="MÉDIA/MERCADO",VLOOKUP(B337,COMPOSIÇÕES!$K$1:$L$741741,2,FALSE)))))),0)</f>
        <v>92988</v>
      </c>
      <c r="S337" s="1035">
        <f>VLOOKUP(B337,'CURVA ABC'!$B$6:$M$7525,9,FALSE)</f>
        <v>35.633400000000002</v>
      </c>
      <c r="T337" s="700" t="b">
        <f t="shared" si="71"/>
        <v>1</v>
      </c>
      <c r="U337" s="452" t="b">
        <f t="shared" si="72"/>
        <v>1</v>
      </c>
      <c r="V337" s="452">
        <v>92988</v>
      </c>
      <c r="W337" s="452" t="s">
        <v>1138</v>
      </c>
      <c r="AB337" s="453"/>
    </row>
    <row r="338" spans="1:28" s="452" customFormat="1" ht="29.25" customHeight="1">
      <c r="A338" s="1038" t="s">
        <v>1830</v>
      </c>
      <c r="B338" s="1047">
        <v>92994</v>
      </c>
      <c r="C338" s="24" t="s">
        <v>183</v>
      </c>
      <c r="D338" s="1027" t="s">
        <v>131</v>
      </c>
      <c r="E338" s="1028" t="s">
        <v>1139</v>
      </c>
      <c r="F338" s="15" t="e">
        <v>#N/A</v>
      </c>
      <c r="G338" s="1029" t="s">
        <v>53</v>
      </c>
      <c r="H338" s="15">
        <v>0</v>
      </c>
      <c r="I338" s="1046">
        <v>120</v>
      </c>
      <c r="J338" s="1030">
        <v>64.650000000000006</v>
      </c>
      <c r="K338" s="15">
        <v>18.276599999999998</v>
      </c>
      <c r="L338" s="1030">
        <v>82.926599999999993</v>
      </c>
      <c r="M338" s="1031">
        <f t="shared" si="69"/>
        <v>9951.1919999999991</v>
      </c>
      <c r="N338" s="1032">
        <f t="shared" si="70"/>
        <v>2.3316108987510172E-3</v>
      </c>
      <c r="O338" s="1033" t="s">
        <v>1332</v>
      </c>
      <c r="P338" s="1034">
        <f t="shared" si="62"/>
        <v>1</v>
      </c>
      <c r="Q338" s="451"/>
      <c r="R338" s="798">
        <f>IFERROR(IF(OR(B338="TÍTULO GRAU 1",B338="TÍTULO GRAU 2",B338="TÍTULO GRAU 3",B338="TÍTULO GRAU 4"),B338,IF(D338=0,"",IF(OR(D338="SINAPI",D338="SINAPI INSUMO",D338="ORSE INSUMO",D338="SEINFRA CE",D338="TCU",D338="SABESP",D338="EMBASA-BA INSUMO",D338="COMPOSIÇÃO ELAB."),B338,IF(MID(B338,1,5)="COMP.",VLOOKUP(B338,COMPOSIÇÕES!$K$1:$L$741741,2,FALSE),IF(MID(B338,1,13)="MÉDIA/MERCADO",VLOOKUP(B338,COMPOSIÇÕES!$K$1:$L$741741,2,FALSE)))))),0)</f>
        <v>92994</v>
      </c>
      <c r="S338" s="1035">
        <f>VLOOKUP(B338,'CURVA ABC'!$B$6:$M$7525,9,FALSE)</f>
        <v>82.926599999999993</v>
      </c>
      <c r="T338" s="700" t="b">
        <f>S338=L338</f>
        <v>1</v>
      </c>
      <c r="U338" s="452" t="b">
        <f t="shared" si="72"/>
        <v>1</v>
      </c>
      <c r="V338" s="452">
        <v>92994</v>
      </c>
      <c r="W338" s="452" t="s">
        <v>1139</v>
      </c>
      <c r="AB338" s="453"/>
    </row>
    <row r="339" spans="1:28" s="452" customFormat="1" ht="29.25" customHeight="1">
      <c r="A339" s="1038" t="s">
        <v>1862</v>
      </c>
      <c r="B339" s="1047">
        <v>92998</v>
      </c>
      <c r="C339" s="24" t="s">
        <v>183</v>
      </c>
      <c r="D339" s="1027" t="s">
        <v>131</v>
      </c>
      <c r="E339" s="1028" t="s">
        <v>1140</v>
      </c>
      <c r="F339" s="15" t="e">
        <v>#N/A</v>
      </c>
      <c r="G339" s="1029" t="s">
        <v>53</v>
      </c>
      <c r="H339" s="15">
        <v>0</v>
      </c>
      <c r="I339" s="1046">
        <v>40</v>
      </c>
      <c r="J339" s="1030">
        <v>97.56</v>
      </c>
      <c r="K339" s="15">
        <v>27.580200000000001</v>
      </c>
      <c r="L339" s="1030">
        <v>125.14019999999999</v>
      </c>
      <c r="M339" s="1031">
        <f t="shared" si="69"/>
        <v>5005.6080000000002</v>
      </c>
      <c r="N339" s="1032">
        <f t="shared" si="70"/>
        <v>1.172837401557048E-3</v>
      </c>
      <c r="O339" s="1033" t="s">
        <v>1332</v>
      </c>
      <c r="P339" s="1034">
        <f t="shared" si="62"/>
        <v>1</v>
      </c>
      <c r="Q339" s="451"/>
      <c r="R339" s="798">
        <f>IFERROR(IF(OR(B339="TÍTULO GRAU 1",B339="TÍTULO GRAU 2",B339="TÍTULO GRAU 3",B339="TÍTULO GRAU 4"),B339,IF(D339=0,"",IF(OR(D339="SINAPI",D339="SINAPI INSUMO",D339="ORSE INSUMO",D339="SEINFRA CE",D339="TCU",D339="SABESP",D339="EMBASA-BA INSUMO",D339="COMPOSIÇÃO ELAB."),B339,IF(MID(B339,1,5)="COMP.",VLOOKUP(B339,COMPOSIÇÕES!$K$1:$L$741741,2,FALSE),IF(MID(B339,1,13)="MÉDIA/MERCADO",VLOOKUP(B339,COMPOSIÇÕES!$K$1:$L$741741,2,FALSE)))))),0)</f>
        <v>92998</v>
      </c>
      <c r="S339" s="1035">
        <f>VLOOKUP(B339,'CURVA ABC'!$B$6:$M$7525,9,FALSE)</f>
        <v>125.14019999999999</v>
      </c>
      <c r="T339" s="700" t="b">
        <f>S339=L339</f>
        <v>1</v>
      </c>
      <c r="U339" s="452" t="b">
        <f t="shared" si="72"/>
        <v>1</v>
      </c>
      <c r="V339" s="452">
        <v>92998</v>
      </c>
      <c r="W339" s="452" t="s">
        <v>1140</v>
      </c>
      <c r="AB339" s="453"/>
    </row>
    <row r="340" spans="1:28" s="452" customFormat="1" ht="29.25" customHeight="1">
      <c r="A340" s="1038" t="s">
        <v>1863</v>
      </c>
      <c r="B340" s="456" t="s">
        <v>336</v>
      </c>
      <c r="C340" s="24">
        <v>0</v>
      </c>
      <c r="D340" s="1043" t="s">
        <v>837</v>
      </c>
      <c r="E340" s="1028" t="s">
        <v>2513</v>
      </c>
      <c r="F340" s="15" t="e">
        <v>#N/A</v>
      </c>
      <c r="G340" s="1029" t="s">
        <v>53</v>
      </c>
      <c r="H340" s="15">
        <v>0</v>
      </c>
      <c r="I340" s="1046">
        <v>35</v>
      </c>
      <c r="J340" s="1030">
        <v>55.52</v>
      </c>
      <c r="K340" s="15">
        <v>15.695499999999999</v>
      </c>
      <c r="L340" s="1030">
        <v>71.215500000000006</v>
      </c>
      <c r="M340" s="1031">
        <f t="shared" si="69"/>
        <v>2492.5425</v>
      </c>
      <c r="N340" s="1032">
        <f t="shared" si="70"/>
        <v>5.8401438326183524E-4</v>
      </c>
      <c r="O340" s="1033" t="s">
        <v>1332</v>
      </c>
      <c r="P340" s="1034">
        <f t="shared" ref="P340:P403" si="73">IF(B340&gt;0,COUNTIF($B$1:$B$122068,B340),"")</f>
        <v>2</v>
      </c>
      <c r="Q340" s="451"/>
      <c r="R340" s="798" t="str">
        <f>IFERROR(IF(OR(B340="TÍTULO GRAU 1",B340="TÍTULO GRAU 2",B340="TÍTULO GRAU 3",B340="TÍTULO GRAU 4"),B340,IF(D340=0,"",IF(OR(D340="SINAPI",D340="SINAPI INSUMO",D340="ORSE INSUMO",D340="SEINFRA CE",D340="TCU",D340="SABESP",D340="EMBASA-BA INSUMO",D340="COMPOSIÇÃO ELAB."),B340,IF(MID(B340,1,5)="COMP.",VLOOKUP(B340,COMPOSIÇÕES!$K$1:$L$741741,2,FALSE),IF(MID(B340,1,13)="MÉDIA/MERCADO",VLOOKUP(B340,COMPOSIÇÕES!$K$1:$L$741741,2,FALSE)))))),0)</f>
        <v>COMP. 121</v>
      </c>
      <c r="S340" s="1035">
        <f>VLOOKUP(B340,'CURVA ABC'!$B$6:$M$7525,9,FALSE)</f>
        <v>71.215500000000006</v>
      </c>
      <c r="T340" s="700" t="b">
        <f>S340=L340</f>
        <v>1</v>
      </c>
      <c r="U340" s="452" t="b">
        <f t="shared" si="72"/>
        <v>1</v>
      </c>
      <c r="V340" s="452" t="s">
        <v>336</v>
      </c>
      <c r="W340" s="452" t="s">
        <v>2513</v>
      </c>
      <c r="AB340" s="453"/>
    </row>
    <row r="341" spans="1:28" s="744" customFormat="1" ht="33.75" customHeight="1">
      <c r="A341" s="1048" t="s">
        <v>1033</v>
      </c>
      <c r="B341" s="738" t="s">
        <v>877</v>
      </c>
      <c r="C341" s="24" t="s">
        <v>877</v>
      </c>
      <c r="D341" s="739"/>
      <c r="E341" s="740" t="s">
        <v>917</v>
      </c>
      <c r="F341" s="741"/>
      <c r="G341" s="739"/>
      <c r="H341" s="739"/>
      <c r="I341" s="742"/>
      <c r="J341" s="766"/>
      <c r="K341" s="742"/>
      <c r="L341" s="766"/>
      <c r="M341" s="743">
        <f>SUM(M342:M351)</f>
        <v>16841.220400000002</v>
      </c>
      <c r="N341" s="852">
        <f>SUM(N342:N351)</f>
        <v>3.9459768269879594E-3</v>
      </c>
      <c r="O341" s="1015"/>
      <c r="P341" s="1034">
        <f t="shared" si="73"/>
        <v>14</v>
      </c>
      <c r="Q341" s="706"/>
      <c r="R341" s="798" t="str">
        <f>IFERROR(IF(OR(B341="TÍTULO GRAU 1",B341="TÍTULO GRAU 2",B341="TÍTULO GRAU 3",B341="TÍTULO GRAU 4"),B341,IF(D341=0,"",IF(OR(D341="SINAPI",D341="SINAPI INSUMO",D341="ORSE INSUMO",D341="SEINFRA CE",D341="TCU",D341="SABESP",D341="EMBASA-BA INSUMO",D341="COMPOSIÇÃO ELAB."),B341,IF(MID(B341,1,5)="COMP.",VLOOKUP(B341,COMPOSIÇÕES!$K$1:$L$741741,2,FALSE),IF(MID(B341,1,13)="MÉDIA/MERCADO",VLOOKUP(B341,COMPOSIÇÕES!$K$1:$L$741741,2,FALSE)))))),0)</f>
        <v>Título grau 3</v>
      </c>
      <c r="S341" s="1035" t="e">
        <f>VLOOKUP(B341,'CURVA ABC'!$B$6:$M$7525,9,FALSE)</f>
        <v>#N/A</v>
      </c>
      <c r="T341" s="700" t="e">
        <f t="shared" ref="T341:T351" si="74">S341=L341</f>
        <v>#N/A</v>
      </c>
      <c r="U341" s="452" t="b">
        <f t="shared" si="72"/>
        <v>1</v>
      </c>
      <c r="V341" s="452" t="s">
        <v>877</v>
      </c>
      <c r="W341" s="744" t="s">
        <v>917</v>
      </c>
      <c r="AB341" s="745"/>
    </row>
    <row r="342" spans="1:28" s="452" customFormat="1" ht="33.75" customHeight="1">
      <c r="A342" s="1038" t="s">
        <v>1831</v>
      </c>
      <c r="B342" s="456">
        <v>91996</v>
      </c>
      <c r="C342" s="24" t="s">
        <v>183</v>
      </c>
      <c r="D342" s="1027" t="s">
        <v>131</v>
      </c>
      <c r="E342" s="1028" t="s">
        <v>1159</v>
      </c>
      <c r="F342" s="15" t="e">
        <v>#N/A</v>
      </c>
      <c r="G342" s="1029" t="s">
        <v>54</v>
      </c>
      <c r="H342" s="15">
        <v>0</v>
      </c>
      <c r="I342" s="1046">
        <v>135</v>
      </c>
      <c r="J342" s="1030">
        <v>23.44</v>
      </c>
      <c r="K342" s="15">
        <v>6.6265000000000001</v>
      </c>
      <c r="L342" s="1030">
        <v>30.066500000000001</v>
      </c>
      <c r="M342" s="1031">
        <f t="shared" ref="M342:M351" si="75">ROUND(I342*L342,4)</f>
        <v>4058.9775</v>
      </c>
      <c r="N342" s="1032">
        <f t="shared" ref="N342:N351" si="76">IFERROR(M342/$M$655,"")</f>
        <v>9.5103744122163037E-4</v>
      </c>
      <c r="O342" s="1033" t="s">
        <v>1346</v>
      </c>
      <c r="P342" s="1034">
        <f t="shared" si="73"/>
        <v>1</v>
      </c>
      <c r="Q342" s="451"/>
      <c r="R342" s="798">
        <f>IFERROR(IF(OR(B342="TÍTULO GRAU 1",B342="TÍTULO GRAU 2",B342="TÍTULO GRAU 3",B342="TÍTULO GRAU 4"),B342,IF(D342=0,"",IF(OR(D342="SINAPI",D342="SINAPI INSUMO",D342="ORSE INSUMO",D342="SEINFRA CE",D342="TCU",D342="SABESP",D342="EMBASA-BA INSUMO",D342="COMPOSIÇÃO ELAB."),B342,IF(MID(B342,1,5)="COMP.",VLOOKUP(B342,COMPOSIÇÕES!$K$1:$L$741741,2,FALSE),IF(MID(B342,1,13)="MÉDIA/MERCADO",VLOOKUP(B342,COMPOSIÇÕES!$K$1:$L$741741,2,FALSE)))))),0)</f>
        <v>91996</v>
      </c>
      <c r="S342" s="1035">
        <f>VLOOKUP(B342,'CURVA ABC'!$B$6:$M$7525,9,FALSE)</f>
        <v>30.066500000000001</v>
      </c>
      <c r="T342" s="700" t="b">
        <f t="shared" si="74"/>
        <v>1</v>
      </c>
      <c r="U342" s="452" t="b">
        <f t="shared" si="72"/>
        <v>1</v>
      </c>
      <c r="V342" s="452">
        <v>91996</v>
      </c>
      <c r="W342" s="452" t="s">
        <v>1159</v>
      </c>
      <c r="AB342" s="453"/>
    </row>
    <row r="343" spans="1:28" s="452" customFormat="1" ht="33.75" customHeight="1">
      <c r="A343" s="1038" t="s">
        <v>1832</v>
      </c>
      <c r="B343" s="456">
        <v>92004</v>
      </c>
      <c r="C343" s="24" t="s">
        <v>183</v>
      </c>
      <c r="D343" s="1027" t="s">
        <v>131</v>
      </c>
      <c r="E343" s="1028" t="s">
        <v>1161</v>
      </c>
      <c r="F343" s="15" t="e">
        <v>#N/A</v>
      </c>
      <c r="G343" s="1029" t="s">
        <v>54</v>
      </c>
      <c r="H343" s="15">
        <v>0</v>
      </c>
      <c r="I343" s="1046">
        <v>112</v>
      </c>
      <c r="J343" s="1030">
        <v>38.61</v>
      </c>
      <c r="K343" s="15">
        <v>10.914999999999999</v>
      </c>
      <c r="L343" s="1030">
        <v>49.524999999999999</v>
      </c>
      <c r="M343" s="1031">
        <f t="shared" si="75"/>
        <v>5546.8</v>
      </c>
      <c r="N343" s="1032">
        <f t="shared" si="76"/>
        <v>1.2996412221965112E-3</v>
      </c>
      <c r="O343" s="1033" t="s">
        <v>1347</v>
      </c>
      <c r="P343" s="1034">
        <f t="shared" si="73"/>
        <v>1</v>
      </c>
      <c r="Q343" s="451"/>
      <c r="R343" s="798">
        <f>IFERROR(IF(OR(B343="TÍTULO GRAU 1",B343="TÍTULO GRAU 2",B343="TÍTULO GRAU 3",B343="TÍTULO GRAU 4"),B343,IF(D343=0,"",IF(OR(D343="SINAPI",D343="SINAPI INSUMO",D343="ORSE INSUMO",D343="SEINFRA CE",D343="TCU",D343="SABESP",D343="EMBASA-BA INSUMO",D343="COMPOSIÇÃO ELAB."),B343,IF(MID(B343,1,5)="COMP.",VLOOKUP(B343,COMPOSIÇÕES!$K$1:$L$741741,2,FALSE),IF(MID(B343,1,13)="MÉDIA/MERCADO",VLOOKUP(B343,COMPOSIÇÕES!$K$1:$L$741741,2,FALSE)))))),0)</f>
        <v>92004</v>
      </c>
      <c r="S343" s="1035">
        <f>VLOOKUP(B343,'CURVA ABC'!$B$6:$M$7525,9,FALSE)</f>
        <v>49.524999999999999</v>
      </c>
      <c r="T343" s="700" t="b">
        <f t="shared" si="74"/>
        <v>1</v>
      </c>
      <c r="U343" s="452" t="b">
        <f t="shared" si="72"/>
        <v>1</v>
      </c>
      <c r="V343" s="452">
        <v>92004</v>
      </c>
      <c r="W343" s="452" t="s">
        <v>1161</v>
      </c>
      <c r="AB343" s="453"/>
    </row>
    <row r="344" spans="1:28" s="452" customFormat="1" ht="32.25" customHeight="1">
      <c r="A344" s="1038" t="s">
        <v>1833</v>
      </c>
      <c r="B344" s="456">
        <v>91997</v>
      </c>
      <c r="C344" s="24" t="s">
        <v>183</v>
      </c>
      <c r="D344" s="1027" t="s">
        <v>131</v>
      </c>
      <c r="E344" s="1028" t="s">
        <v>1160</v>
      </c>
      <c r="F344" s="15" t="e">
        <v>#N/A</v>
      </c>
      <c r="G344" s="1029" t="s">
        <v>54</v>
      </c>
      <c r="H344" s="15">
        <v>0</v>
      </c>
      <c r="I344" s="1046">
        <v>6</v>
      </c>
      <c r="J344" s="1030">
        <v>25.34</v>
      </c>
      <c r="K344" s="15">
        <v>7.1635999999999997</v>
      </c>
      <c r="L344" s="1030">
        <v>32.503599999999999</v>
      </c>
      <c r="M344" s="1031">
        <f t="shared" si="75"/>
        <v>195.02160000000001</v>
      </c>
      <c r="N344" s="1032">
        <f t="shared" si="76"/>
        <v>4.5694474395817253E-5</v>
      </c>
      <c r="O344" s="1033" t="s">
        <v>1348</v>
      </c>
      <c r="P344" s="1034">
        <f t="shared" si="73"/>
        <v>1</v>
      </c>
      <c r="Q344" s="451"/>
      <c r="R344" s="798">
        <f>IFERROR(IF(OR(B344="TÍTULO GRAU 1",B344="TÍTULO GRAU 2",B344="TÍTULO GRAU 3",B344="TÍTULO GRAU 4"),B344,IF(D344=0,"",IF(OR(D344="SINAPI",D344="SINAPI INSUMO",D344="ORSE INSUMO",D344="SEINFRA CE",D344="TCU",D344="SABESP",D344="EMBASA-BA INSUMO",D344="COMPOSIÇÃO ELAB."),B344,IF(MID(B344,1,5)="COMP.",VLOOKUP(B344,COMPOSIÇÕES!$K$1:$L$741741,2,FALSE),IF(MID(B344,1,13)="MÉDIA/MERCADO",VLOOKUP(B344,COMPOSIÇÕES!$K$1:$L$741741,2,FALSE)))))),0)</f>
        <v>91997</v>
      </c>
      <c r="S344" s="1035">
        <f>VLOOKUP(B344,'CURVA ABC'!$B$6:$M$7525,9,FALSE)</f>
        <v>32.503599999999999</v>
      </c>
      <c r="T344" s="700" t="b">
        <f t="shared" si="74"/>
        <v>1</v>
      </c>
      <c r="U344" s="452" t="b">
        <f t="shared" si="72"/>
        <v>1</v>
      </c>
      <c r="V344" s="452">
        <v>91997</v>
      </c>
      <c r="W344" s="452" t="s">
        <v>1160</v>
      </c>
      <c r="AB344" s="453"/>
    </row>
    <row r="345" spans="1:28" s="452" customFormat="1" ht="37.5" customHeight="1">
      <c r="A345" s="1038" t="s">
        <v>1834</v>
      </c>
      <c r="B345" s="456">
        <v>92005</v>
      </c>
      <c r="C345" s="24" t="s">
        <v>183</v>
      </c>
      <c r="D345" s="1027" t="s">
        <v>131</v>
      </c>
      <c r="E345" s="1028" t="s">
        <v>1162</v>
      </c>
      <c r="F345" s="15" t="e">
        <v>#N/A</v>
      </c>
      <c r="G345" s="1029" t="s">
        <v>54</v>
      </c>
      <c r="H345" s="15">
        <v>0</v>
      </c>
      <c r="I345" s="1046">
        <v>19</v>
      </c>
      <c r="J345" s="1030">
        <v>42.41</v>
      </c>
      <c r="K345" s="15">
        <v>11.9893</v>
      </c>
      <c r="L345" s="1030">
        <v>54.399299999999997</v>
      </c>
      <c r="M345" s="1031">
        <f t="shared" si="75"/>
        <v>1033.5867000000001</v>
      </c>
      <c r="N345" s="1032">
        <f t="shared" si="76"/>
        <v>2.4217420531370498E-4</v>
      </c>
      <c r="O345" s="1033" t="s">
        <v>1349</v>
      </c>
      <c r="P345" s="1034">
        <f t="shared" si="73"/>
        <v>1</v>
      </c>
      <c r="Q345" s="451"/>
      <c r="R345" s="798">
        <f>IFERROR(IF(OR(B345="TÍTULO GRAU 1",B345="TÍTULO GRAU 2",B345="TÍTULO GRAU 3",B345="TÍTULO GRAU 4"),B345,IF(D345=0,"",IF(OR(D345="SINAPI",D345="SINAPI INSUMO",D345="ORSE INSUMO",D345="SEINFRA CE",D345="TCU",D345="SABESP",D345="EMBASA-BA INSUMO",D345="COMPOSIÇÃO ELAB."),B345,IF(MID(B345,1,5)="COMP.",VLOOKUP(B345,COMPOSIÇÕES!$K$1:$L$741741,2,FALSE),IF(MID(B345,1,13)="MÉDIA/MERCADO",VLOOKUP(B345,COMPOSIÇÕES!$K$1:$L$741741,2,FALSE)))))),0)</f>
        <v>92005</v>
      </c>
      <c r="S345" s="1035">
        <f>VLOOKUP(B345,'CURVA ABC'!$B$6:$M$7525,9,FALSE)</f>
        <v>54.399299999999997</v>
      </c>
      <c r="T345" s="700" t="b">
        <f t="shared" si="74"/>
        <v>1</v>
      </c>
      <c r="U345" s="452" t="b">
        <f t="shared" si="72"/>
        <v>1</v>
      </c>
      <c r="V345" s="452">
        <v>92005</v>
      </c>
      <c r="W345" s="452" t="s">
        <v>1162</v>
      </c>
      <c r="AB345" s="453"/>
    </row>
    <row r="346" spans="1:28" s="452" customFormat="1" ht="44.25" customHeight="1">
      <c r="A346" s="1038" t="s">
        <v>1835</v>
      </c>
      <c r="B346" s="456">
        <v>91953</v>
      </c>
      <c r="C346" s="24" t="s">
        <v>183</v>
      </c>
      <c r="D346" s="1027" t="s">
        <v>131</v>
      </c>
      <c r="E346" s="1028" t="s">
        <v>1027</v>
      </c>
      <c r="F346" s="15" t="e">
        <v>#N/A</v>
      </c>
      <c r="G346" s="1029" t="s">
        <v>54</v>
      </c>
      <c r="H346" s="15">
        <v>0</v>
      </c>
      <c r="I346" s="1046">
        <v>68</v>
      </c>
      <c r="J346" s="1030">
        <v>19.8</v>
      </c>
      <c r="K346" s="15">
        <v>5.5975000000000001</v>
      </c>
      <c r="L346" s="1030">
        <v>25.397500000000001</v>
      </c>
      <c r="M346" s="1031">
        <f t="shared" si="75"/>
        <v>1727.03</v>
      </c>
      <c r="N346" s="1032">
        <f t="shared" si="76"/>
        <v>4.0465121871530261E-4</v>
      </c>
      <c r="O346" s="1033" t="s">
        <v>1350</v>
      </c>
      <c r="P346" s="1034">
        <f t="shared" si="73"/>
        <v>1</v>
      </c>
      <c r="Q346" s="451"/>
      <c r="R346" s="798">
        <f>IFERROR(IF(OR(B346="TÍTULO GRAU 1",B346="TÍTULO GRAU 2",B346="TÍTULO GRAU 3",B346="TÍTULO GRAU 4"),B346,IF(D346=0,"",IF(OR(D346="SINAPI",D346="SINAPI INSUMO",D346="ORSE INSUMO",D346="SEINFRA CE",D346="TCU",D346="SABESP",D346="EMBASA-BA INSUMO",D346="COMPOSIÇÃO ELAB."),B346,IF(MID(B346,1,5)="COMP.",VLOOKUP(B346,COMPOSIÇÕES!$K$1:$L$741741,2,FALSE),IF(MID(B346,1,13)="MÉDIA/MERCADO",VLOOKUP(B346,COMPOSIÇÕES!$K$1:$L$741741,2,FALSE)))))),0)</f>
        <v>91953</v>
      </c>
      <c r="S346" s="1035">
        <f>VLOOKUP(B346,'CURVA ABC'!$B$6:$M$7525,9,FALSE)</f>
        <v>25.397500000000001</v>
      </c>
      <c r="T346" s="700" t="b">
        <f>S346=L346</f>
        <v>1</v>
      </c>
      <c r="U346" s="452" t="b">
        <f t="shared" si="72"/>
        <v>1</v>
      </c>
      <c r="V346" s="452">
        <v>91953</v>
      </c>
      <c r="W346" s="452" t="s">
        <v>1027</v>
      </c>
      <c r="AB346" s="453"/>
    </row>
    <row r="347" spans="1:28" s="452" customFormat="1" ht="44.25" customHeight="1">
      <c r="A347" s="1038" t="s">
        <v>1864</v>
      </c>
      <c r="B347" s="456">
        <v>91959</v>
      </c>
      <c r="C347" s="24" t="s">
        <v>183</v>
      </c>
      <c r="D347" s="1027" t="s">
        <v>131</v>
      </c>
      <c r="E347" s="1028" t="s">
        <v>956</v>
      </c>
      <c r="F347" s="15" t="e">
        <v>#N/A</v>
      </c>
      <c r="G347" s="1029" t="s">
        <v>54</v>
      </c>
      <c r="H347" s="15">
        <v>0</v>
      </c>
      <c r="I347" s="1046">
        <v>11</v>
      </c>
      <c r="J347" s="1030">
        <v>31.37</v>
      </c>
      <c r="K347" s="15">
        <v>8.8682999999999996</v>
      </c>
      <c r="L347" s="1030">
        <v>40.238300000000002</v>
      </c>
      <c r="M347" s="1031">
        <f t="shared" si="75"/>
        <v>442.62130000000002</v>
      </c>
      <c r="N347" s="1032">
        <f t="shared" si="76"/>
        <v>1.0370824390679467E-4</v>
      </c>
      <c r="O347" s="1033" t="s">
        <v>1350</v>
      </c>
      <c r="P347" s="1034">
        <f t="shared" si="73"/>
        <v>1</v>
      </c>
      <c r="Q347" s="451"/>
      <c r="R347" s="798">
        <f>IFERROR(IF(OR(B347="TÍTULO GRAU 1",B347="TÍTULO GRAU 2",B347="TÍTULO GRAU 3",B347="TÍTULO GRAU 4"),B347,IF(D347=0,"",IF(OR(D347="SINAPI",D347="SINAPI INSUMO",D347="ORSE INSUMO",D347="SEINFRA CE",D347="TCU",D347="SABESP",D347="EMBASA-BA INSUMO",D347="COMPOSIÇÃO ELAB."),B347,IF(MID(B347,1,5)="COMP.",VLOOKUP(B347,COMPOSIÇÕES!$K$1:$L$741741,2,FALSE),IF(MID(B347,1,13)="MÉDIA/MERCADO",VLOOKUP(B347,COMPOSIÇÕES!$K$1:$L$741741,2,FALSE)))))),0)</f>
        <v>91959</v>
      </c>
      <c r="S347" s="1035">
        <f>VLOOKUP(B347,'CURVA ABC'!$B$6:$M$7525,9,FALSE)</f>
        <v>40.238300000000002</v>
      </c>
      <c r="T347" s="700" t="b">
        <f>S347=L347</f>
        <v>1</v>
      </c>
      <c r="U347" s="452" t="b">
        <f t="shared" si="72"/>
        <v>1</v>
      </c>
      <c r="V347" s="452">
        <v>91959</v>
      </c>
      <c r="W347" s="452" t="s">
        <v>956</v>
      </c>
      <c r="AB347" s="453"/>
    </row>
    <row r="348" spans="1:28" s="452" customFormat="1" ht="44.25" customHeight="1">
      <c r="A348" s="1038" t="s">
        <v>1865</v>
      </c>
      <c r="B348" s="456">
        <v>91967</v>
      </c>
      <c r="C348" s="24" t="s">
        <v>183</v>
      </c>
      <c r="D348" s="1027" t="s">
        <v>131</v>
      </c>
      <c r="E348" s="1028" t="s">
        <v>957</v>
      </c>
      <c r="F348" s="15" t="e">
        <v>#N/A</v>
      </c>
      <c r="G348" s="1029" t="s">
        <v>54</v>
      </c>
      <c r="H348" s="15">
        <v>0</v>
      </c>
      <c r="I348" s="1046">
        <v>7</v>
      </c>
      <c r="J348" s="1030">
        <v>42.93</v>
      </c>
      <c r="K348" s="15">
        <v>12.1363</v>
      </c>
      <c r="L348" s="1030">
        <v>55.066299999999998</v>
      </c>
      <c r="M348" s="1031">
        <f t="shared" si="75"/>
        <v>385.46409999999997</v>
      </c>
      <c r="N348" s="1032">
        <f t="shared" si="76"/>
        <v>9.0316044212316676E-5</v>
      </c>
      <c r="O348" s="1033" t="s">
        <v>1350</v>
      </c>
      <c r="P348" s="1034">
        <f t="shared" si="73"/>
        <v>1</v>
      </c>
      <c r="Q348" s="451"/>
      <c r="R348" s="798">
        <f>IFERROR(IF(OR(B348="TÍTULO GRAU 1",B348="TÍTULO GRAU 2",B348="TÍTULO GRAU 3",B348="TÍTULO GRAU 4"),B348,IF(D348=0,"",IF(OR(D348="SINAPI",D348="SINAPI INSUMO",D348="ORSE INSUMO",D348="SEINFRA CE",D348="TCU",D348="SABESP",D348="EMBASA-BA INSUMO",D348="COMPOSIÇÃO ELAB."),B348,IF(MID(B348,1,5)="COMP.",VLOOKUP(B348,COMPOSIÇÕES!$K$1:$L$741741,2,FALSE),IF(MID(B348,1,13)="MÉDIA/MERCADO",VLOOKUP(B348,COMPOSIÇÕES!$K$1:$L$741741,2,FALSE)))))),0)</f>
        <v>91967</v>
      </c>
      <c r="S348" s="1035">
        <f>VLOOKUP(B348,'CURVA ABC'!$B$6:$M$7525,9,FALSE)</f>
        <v>55.066299999999998</v>
      </c>
      <c r="T348" s="700" t="b">
        <f>S348=L348</f>
        <v>1</v>
      </c>
      <c r="U348" s="452" t="b">
        <f t="shared" si="72"/>
        <v>1</v>
      </c>
      <c r="V348" s="452">
        <v>91967</v>
      </c>
      <c r="W348" s="452" t="s">
        <v>957</v>
      </c>
      <c r="AB348" s="453"/>
    </row>
    <row r="349" spans="1:28" s="452" customFormat="1" ht="41.25" customHeight="1">
      <c r="A349" s="1038" t="s">
        <v>1866</v>
      </c>
      <c r="B349" s="456">
        <v>91965</v>
      </c>
      <c r="C349" s="24" t="s">
        <v>183</v>
      </c>
      <c r="D349" s="1027" t="s">
        <v>131</v>
      </c>
      <c r="E349" s="1028" t="s">
        <v>1158</v>
      </c>
      <c r="F349" s="15" t="e">
        <v>#N/A</v>
      </c>
      <c r="G349" s="1029" t="s">
        <v>54</v>
      </c>
      <c r="H349" s="15">
        <v>0</v>
      </c>
      <c r="I349" s="1046">
        <v>4</v>
      </c>
      <c r="J349" s="1030">
        <v>47.52</v>
      </c>
      <c r="K349" s="15">
        <v>13.4339</v>
      </c>
      <c r="L349" s="1030">
        <v>60.953899999999997</v>
      </c>
      <c r="M349" s="1031">
        <f t="shared" si="75"/>
        <v>243.81559999999999</v>
      </c>
      <c r="N349" s="1032">
        <f t="shared" si="76"/>
        <v>5.7127137155580815E-5</v>
      </c>
      <c r="O349" s="1033" t="s">
        <v>1350</v>
      </c>
      <c r="P349" s="1034">
        <f t="shared" si="73"/>
        <v>1</v>
      </c>
      <c r="Q349" s="451"/>
      <c r="R349" s="798">
        <f>IFERROR(IF(OR(B349="TÍTULO GRAU 1",B349="TÍTULO GRAU 2",B349="TÍTULO GRAU 3",B349="TÍTULO GRAU 4"),B349,IF(D349=0,"",IF(OR(D349="SINAPI",D349="SINAPI INSUMO",D349="ORSE INSUMO",D349="SEINFRA CE",D349="TCU",D349="SABESP",D349="EMBASA-BA INSUMO",D349="COMPOSIÇÃO ELAB."),B349,IF(MID(B349,1,5)="COMP.",VLOOKUP(B349,COMPOSIÇÕES!$K$1:$L$741741,2,FALSE),IF(MID(B349,1,13)="MÉDIA/MERCADO",VLOOKUP(B349,COMPOSIÇÕES!$K$1:$L$741741,2,FALSE)))))),0)</f>
        <v>91965</v>
      </c>
      <c r="S349" s="1035">
        <f>VLOOKUP(B349,'CURVA ABC'!$B$6:$M$7525,9,FALSE)</f>
        <v>60.953899999999997</v>
      </c>
      <c r="T349" s="700" t="b">
        <f>S349=L349</f>
        <v>1</v>
      </c>
      <c r="U349" s="452" t="b">
        <f t="shared" si="72"/>
        <v>1</v>
      </c>
      <c r="V349" s="452">
        <v>91965</v>
      </c>
      <c r="W349" s="452" t="s">
        <v>1158</v>
      </c>
      <c r="AB349" s="453"/>
    </row>
    <row r="350" spans="1:28" s="452" customFormat="1" ht="31.5" customHeight="1">
      <c r="A350" s="1038" t="s">
        <v>1867</v>
      </c>
      <c r="B350" s="456" t="s">
        <v>1916</v>
      </c>
      <c r="C350" s="24">
        <v>0</v>
      </c>
      <c r="D350" s="1027" t="s">
        <v>837</v>
      </c>
      <c r="E350" s="1028" t="s">
        <v>1919</v>
      </c>
      <c r="F350" s="15" t="e">
        <v>#N/A</v>
      </c>
      <c r="G350" s="1029" t="s">
        <v>126</v>
      </c>
      <c r="H350" s="15">
        <v>0</v>
      </c>
      <c r="I350" s="1046">
        <v>8</v>
      </c>
      <c r="J350" s="1030">
        <v>62.46</v>
      </c>
      <c r="K350" s="15">
        <v>17.657399999999999</v>
      </c>
      <c r="L350" s="1030">
        <v>80.117400000000004</v>
      </c>
      <c r="M350" s="1031">
        <f t="shared" si="75"/>
        <v>640.93920000000003</v>
      </c>
      <c r="N350" s="1032">
        <f t="shared" si="76"/>
        <v>1.5017505683306666E-4</v>
      </c>
      <c r="O350" s="1033" t="s">
        <v>1350</v>
      </c>
      <c r="P350" s="1034">
        <f t="shared" si="73"/>
        <v>1</v>
      </c>
      <c r="Q350" s="451"/>
      <c r="R350" s="798" t="str">
        <f>IFERROR(IF(OR(B350="TÍTULO GRAU 1",B350="TÍTULO GRAU 2",B350="TÍTULO GRAU 3",B350="TÍTULO GRAU 4"),B350,IF(D350=0,"",IF(OR(D350="SINAPI",D350="SINAPI INSUMO",D350="ORSE INSUMO",D350="SEINFRA CE",D350="TCU",D350="SABESP",D350="EMBASA-BA INSUMO",D350="COMPOSIÇÃO ELAB."),B350,IF(MID(B350,1,5)="COMP.",VLOOKUP(B350,COMPOSIÇÕES!$K$1:$L$741741,2,FALSE),IF(MID(B350,1,13)="MÉDIA/MERCADO",VLOOKUP(B350,COMPOSIÇÕES!$K$1:$L$741741,2,FALSE)))))),0)</f>
        <v>COMP. 243</v>
      </c>
      <c r="S350" s="1035">
        <f>VLOOKUP(B350,'CURVA ABC'!$B$6:$M$7525,9,FALSE)</f>
        <v>80.117400000000004</v>
      </c>
      <c r="T350" s="700" t="b">
        <f>S350=L350</f>
        <v>1</v>
      </c>
      <c r="U350" s="452" t="b">
        <f t="shared" si="72"/>
        <v>1</v>
      </c>
      <c r="V350" s="452" t="s">
        <v>1916</v>
      </c>
      <c r="W350" s="452" t="s">
        <v>1919</v>
      </c>
      <c r="AB350" s="453"/>
    </row>
    <row r="351" spans="1:28" s="452" customFormat="1" ht="33.75" customHeight="1">
      <c r="A351" s="1038" t="s">
        <v>1868</v>
      </c>
      <c r="B351" s="456" t="s">
        <v>1921</v>
      </c>
      <c r="C351" s="24">
        <v>0</v>
      </c>
      <c r="D351" s="1027" t="s">
        <v>837</v>
      </c>
      <c r="E351" s="1028" t="s">
        <v>1920</v>
      </c>
      <c r="F351" s="15" t="e">
        <v>#N/A</v>
      </c>
      <c r="G351" s="1029" t="s">
        <v>126</v>
      </c>
      <c r="H351" s="15">
        <v>0</v>
      </c>
      <c r="I351" s="1046">
        <v>13</v>
      </c>
      <c r="J351" s="1030">
        <v>153.94</v>
      </c>
      <c r="K351" s="15">
        <v>43.518799999999999</v>
      </c>
      <c r="L351" s="1030">
        <v>197.4588</v>
      </c>
      <c r="M351" s="1031">
        <f t="shared" si="75"/>
        <v>2566.9643999999998</v>
      </c>
      <c r="N351" s="1032">
        <f t="shared" si="76"/>
        <v>6.014517830372348E-4</v>
      </c>
      <c r="O351" s="1033" t="s">
        <v>1350</v>
      </c>
      <c r="P351" s="1034">
        <f t="shared" si="73"/>
        <v>1</v>
      </c>
      <c r="Q351" s="451"/>
      <c r="R351" s="798" t="str">
        <f>IFERROR(IF(OR(B351="TÍTULO GRAU 1",B351="TÍTULO GRAU 2",B351="TÍTULO GRAU 3",B351="TÍTULO GRAU 4"),B351,IF(D351=0,"",IF(OR(D351="SINAPI",D351="SINAPI INSUMO",D351="ORSE INSUMO",D351="SEINFRA CE",D351="TCU",D351="SABESP",D351="EMBASA-BA INSUMO",D351="COMPOSIÇÃO ELAB."),B351,IF(MID(B351,1,5)="COMP.",VLOOKUP(B351,COMPOSIÇÕES!$K$1:$L$741741,2,FALSE),IF(MID(B351,1,13)="MÉDIA/MERCADO",VLOOKUP(B351,COMPOSIÇÕES!$K$1:$L$741741,2,FALSE)))))),0)</f>
        <v>COMP. 244</v>
      </c>
      <c r="S351" s="1035">
        <f>VLOOKUP(B351,'CURVA ABC'!$B$6:$M$7525,9,FALSE)</f>
        <v>197.4588</v>
      </c>
      <c r="T351" s="700" t="b">
        <f t="shared" si="74"/>
        <v>1</v>
      </c>
      <c r="U351" s="452" t="b">
        <f t="shared" si="72"/>
        <v>1</v>
      </c>
      <c r="V351" s="452" t="s">
        <v>1921</v>
      </c>
      <c r="W351" s="452" t="s">
        <v>1920</v>
      </c>
      <c r="AB351" s="453"/>
    </row>
    <row r="352" spans="1:28" s="744" customFormat="1" ht="29.25" customHeight="1">
      <c r="A352" s="1048" t="s">
        <v>1034</v>
      </c>
      <c r="B352" s="738" t="s">
        <v>877</v>
      </c>
      <c r="C352" s="24" t="s">
        <v>877</v>
      </c>
      <c r="D352" s="739"/>
      <c r="E352" s="740" t="s">
        <v>918</v>
      </c>
      <c r="F352" s="741"/>
      <c r="G352" s="739"/>
      <c r="H352" s="739"/>
      <c r="I352" s="742"/>
      <c r="J352" s="766"/>
      <c r="K352" s="742"/>
      <c r="L352" s="766"/>
      <c r="M352" s="743">
        <f>SUM(M353:M364)</f>
        <v>67609.828699999998</v>
      </c>
      <c r="N352" s="852">
        <f>SUM(N353:N364)</f>
        <v>1.5841299560857568E-2</v>
      </c>
      <c r="O352" s="1015"/>
      <c r="P352" s="1034">
        <f t="shared" si="73"/>
        <v>14</v>
      </c>
      <c r="Q352" s="706"/>
      <c r="R352" s="798" t="str">
        <f>IFERROR(IF(OR(B352="TÍTULO GRAU 1",B352="TÍTULO GRAU 2",B352="TÍTULO GRAU 3",B352="TÍTULO GRAU 4"),B352,IF(D352=0,"",IF(OR(D352="SINAPI",D352="SINAPI INSUMO",D352="ORSE INSUMO",D352="SEINFRA CE",D352="TCU",D352="SABESP",D352="EMBASA-BA INSUMO",D352="COMPOSIÇÃO ELAB."),B352,IF(MID(B352,1,5)="COMP.",VLOOKUP(B352,COMPOSIÇÕES!$K$1:$L$741741,2,FALSE),IF(MID(B352,1,13)="MÉDIA/MERCADO",VLOOKUP(B352,COMPOSIÇÕES!$K$1:$L$741741,2,FALSE)))))),0)</f>
        <v>Título grau 3</v>
      </c>
      <c r="S352" s="1035" t="e">
        <f>VLOOKUP(B352,'CURVA ABC'!$B$6:$M$7525,9,FALSE)</f>
        <v>#N/A</v>
      </c>
      <c r="T352" s="700" t="e">
        <f>S352=L352</f>
        <v>#N/A</v>
      </c>
      <c r="U352" s="452" t="b">
        <f t="shared" si="72"/>
        <v>1</v>
      </c>
      <c r="V352" s="452" t="s">
        <v>877</v>
      </c>
      <c r="W352" s="744" t="s">
        <v>918</v>
      </c>
      <c r="AB352" s="745"/>
    </row>
    <row r="353" spans="1:28" s="452" customFormat="1" ht="36" customHeight="1">
      <c r="A353" s="1038" t="s">
        <v>1836</v>
      </c>
      <c r="B353" s="456" t="s">
        <v>202</v>
      </c>
      <c r="C353" s="24">
        <v>0</v>
      </c>
      <c r="D353" s="1039" t="s">
        <v>837</v>
      </c>
      <c r="E353" s="1028" t="s">
        <v>1472</v>
      </c>
      <c r="F353" s="15" t="e">
        <v>#N/A</v>
      </c>
      <c r="G353" s="1029" t="s">
        <v>126</v>
      </c>
      <c r="H353" s="15">
        <v>0</v>
      </c>
      <c r="I353" s="1046">
        <v>8</v>
      </c>
      <c r="J353" s="1030">
        <v>317.38</v>
      </c>
      <c r="K353" s="15">
        <v>89.723299999999995</v>
      </c>
      <c r="L353" s="1030">
        <v>407.10329999999999</v>
      </c>
      <c r="M353" s="1031">
        <f t="shared" ref="M353:M364" si="77">ROUND(I353*L353,4)</f>
        <v>3256.8263999999999</v>
      </c>
      <c r="N353" s="1032">
        <f t="shared" ref="N353:N364" si="78">IFERROR(M353/$M$655,"")</f>
        <v>7.6308968107338703E-4</v>
      </c>
      <c r="O353" s="1033" t="s">
        <v>1352</v>
      </c>
      <c r="P353" s="1034">
        <f t="shared" si="73"/>
        <v>1</v>
      </c>
      <c r="Q353" s="451"/>
      <c r="R353" s="798" t="str">
        <f>IFERROR(IF(OR(B353="TÍTULO GRAU 1",B353="TÍTULO GRAU 2",B353="TÍTULO GRAU 3",B353="TÍTULO GRAU 4"),B353,IF(D353=0,"",IF(OR(D353="SINAPI",D353="SINAPI INSUMO",D353="ORSE INSUMO",D353="SEINFRA CE",D353="TCU",D353="SABESP",D353="EMBASA-BA INSUMO",D353="COMPOSIÇÃO ELAB."),B353,IF(MID(B353,1,5)="COMP.",VLOOKUP(B353,COMPOSIÇÕES!$K$1:$L$741741,2,FALSE),IF(MID(B353,1,13)="MÉDIA/MERCADO",VLOOKUP(B353,COMPOSIÇÕES!$K$1:$L$741741,2,FALSE)))))),0)</f>
        <v>COMP. 72</v>
      </c>
      <c r="S353" s="1035">
        <f>VLOOKUP(B353,'CURVA ABC'!$B$6:$M$7525,9,FALSE)</f>
        <v>407.10329999999999</v>
      </c>
      <c r="T353" s="700" t="b">
        <f>S353=L353</f>
        <v>1</v>
      </c>
      <c r="U353" s="452" t="b">
        <f t="shared" si="72"/>
        <v>1</v>
      </c>
      <c r="V353" s="452" t="s">
        <v>202</v>
      </c>
      <c r="W353" s="452" t="s">
        <v>1472</v>
      </c>
      <c r="AB353" s="453"/>
    </row>
    <row r="354" spans="1:28" s="452" customFormat="1" ht="43.5" customHeight="1">
      <c r="A354" s="1038" t="s">
        <v>1837</v>
      </c>
      <c r="B354" s="456" t="s">
        <v>1922</v>
      </c>
      <c r="C354" s="24">
        <v>0</v>
      </c>
      <c r="D354" s="1039" t="s">
        <v>837</v>
      </c>
      <c r="E354" s="1028" t="s">
        <v>1925</v>
      </c>
      <c r="F354" s="15" t="e">
        <v>#N/A</v>
      </c>
      <c r="G354" s="1029" t="s">
        <v>126</v>
      </c>
      <c r="H354" s="15">
        <v>0</v>
      </c>
      <c r="I354" s="1046">
        <v>3</v>
      </c>
      <c r="J354" s="1030">
        <v>704.54</v>
      </c>
      <c r="K354" s="15">
        <v>199.17349999999999</v>
      </c>
      <c r="L354" s="1030">
        <v>903.71349999999995</v>
      </c>
      <c r="M354" s="1031">
        <f t="shared" si="77"/>
        <v>2711.1405</v>
      </c>
      <c r="N354" s="1032">
        <f t="shared" si="78"/>
        <v>6.3523291861369803E-4</v>
      </c>
      <c r="O354" s="1033" t="s">
        <v>1353</v>
      </c>
      <c r="P354" s="1034">
        <f t="shared" si="73"/>
        <v>1</v>
      </c>
      <c r="Q354" s="451"/>
      <c r="R354" s="798" t="str">
        <f>IFERROR(IF(OR(B354="TÍTULO GRAU 1",B354="TÍTULO GRAU 2",B354="TÍTULO GRAU 3",B354="TÍTULO GRAU 4"),B354,IF(D354=0,"",IF(OR(D354="SINAPI",D354="SINAPI INSUMO",D354="ORSE INSUMO",D354="SEINFRA CE",D354="TCU",D354="SABESP",D354="EMBASA-BA INSUMO",D354="COMPOSIÇÃO ELAB."),B354,IF(MID(B354,1,5)="COMP.",VLOOKUP(B354,COMPOSIÇÕES!$K$1:$L$741741,2,FALSE),IF(MID(B354,1,13)="MÉDIA/MERCADO",VLOOKUP(B354,COMPOSIÇÕES!$K$1:$L$741741,2,FALSE)))))),0)</f>
        <v>COMP. 245</v>
      </c>
      <c r="S354" s="1035">
        <f>VLOOKUP(B354,'CURVA ABC'!$B$6:$M$7525,9,FALSE)</f>
        <v>903.71349999999995</v>
      </c>
      <c r="T354" s="700" t="b">
        <f>S354=L354</f>
        <v>1</v>
      </c>
      <c r="U354" s="452" t="b">
        <f t="shared" si="72"/>
        <v>1</v>
      </c>
      <c r="V354" s="452" t="s">
        <v>1922</v>
      </c>
      <c r="W354" s="452" t="s">
        <v>1925</v>
      </c>
      <c r="AB354" s="453"/>
    </row>
    <row r="355" spans="1:28" s="452" customFormat="1" ht="43.5" customHeight="1">
      <c r="A355" s="1038" t="s">
        <v>1838</v>
      </c>
      <c r="B355" s="456" t="s">
        <v>1931</v>
      </c>
      <c r="C355" s="24">
        <v>0</v>
      </c>
      <c r="D355" s="1039" t="s">
        <v>837</v>
      </c>
      <c r="E355" s="1028" t="s">
        <v>1924</v>
      </c>
      <c r="F355" s="15" t="e">
        <v>#N/A</v>
      </c>
      <c r="G355" s="1029" t="s">
        <v>126</v>
      </c>
      <c r="H355" s="15">
        <v>0</v>
      </c>
      <c r="I355" s="1046">
        <v>2</v>
      </c>
      <c r="J355" s="1030">
        <v>867.6</v>
      </c>
      <c r="K355" s="15">
        <v>245.2705</v>
      </c>
      <c r="L355" s="1030">
        <v>1112.8705</v>
      </c>
      <c r="M355" s="1031">
        <f t="shared" si="77"/>
        <v>2225.741</v>
      </c>
      <c r="N355" s="1032">
        <f t="shared" si="78"/>
        <v>5.2150154206621565E-4</v>
      </c>
      <c r="O355" s="1033" t="s">
        <v>1351</v>
      </c>
      <c r="P355" s="1034">
        <f t="shared" si="73"/>
        <v>1</v>
      </c>
      <c r="Q355" s="451"/>
      <c r="R355" s="798" t="str">
        <f>IFERROR(IF(OR(B355="TÍTULO GRAU 1",B355="TÍTULO GRAU 2",B355="TÍTULO GRAU 3",B355="TÍTULO GRAU 4"),B355,IF(D355=0,"",IF(OR(D355="SINAPI",D355="SINAPI INSUMO",D355="ORSE INSUMO",D355="SEINFRA CE",D355="TCU",D355="SABESP",D355="EMBASA-BA INSUMO",D355="COMPOSIÇÃO ELAB."),B355,IF(MID(B355,1,5)="COMP.",VLOOKUP(B355,COMPOSIÇÕES!$K$1:$L$741741,2,FALSE),IF(MID(B355,1,13)="MÉDIA/MERCADO",VLOOKUP(B355,COMPOSIÇÕES!$K$1:$L$741741,2,FALSE)))))),0)</f>
        <v>COMP. 246</v>
      </c>
      <c r="S355" s="1035">
        <f>VLOOKUP(B355,'CURVA ABC'!$B$6:$M$7525,9,FALSE)</f>
        <v>1112.8705</v>
      </c>
      <c r="T355" s="700" t="b">
        <f t="shared" ref="T355:T363" si="79">S355=L355</f>
        <v>1</v>
      </c>
      <c r="U355" s="452" t="b">
        <f t="shared" si="72"/>
        <v>1</v>
      </c>
      <c r="V355" s="452" t="s">
        <v>1931</v>
      </c>
      <c r="W355" s="452" t="s">
        <v>1924</v>
      </c>
      <c r="AB355" s="453"/>
    </row>
    <row r="356" spans="1:28" s="452" customFormat="1" ht="43.5" customHeight="1">
      <c r="A356" s="1038" t="s">
        <v>1869</v>
      </c>
      <c r="B356" s="456" t="s">
        <v>1932</v>
      </c>
      <c r="C356" s="24">
        <v>0</v>
      </c>
      <c r="D356" s="1039" t="s">
        <v>837</v>
      </c>
      <c r="E356" s="1028" t="s">
        <v>1927</v>
      </c>
      <c r="F356" s="15" t="e">
        <v>#N/A</v>
      </c>
      <c r="G356" s="1029" t="s">
        <v>126</v>
      </c>
      <c r="H356" s="15">
        <v>0</v>
      </c>
      <c r="I356" s="1046">
        <v>3</v>
      </c>
      <c r="J356" s="1030">
        <v>156.5</v>
      </c>
      <c r="K356" s="15">
        <v>44.242600000000003</v>
      </c>
      <c r="L356" s="1030">
        <v>200.74260000000001</v>
      </c>
      <c r="M356" s="1031">
        <f t="shared" si="77"/>
        <v>602.2278</v>
      </c>
      <c r="N356" s="1032">
        <f t="shared" si="78"/>
        <v>1.4110479448199251E-4</v>
      </c>
      <c r="O356" s="1033" t="s">
        <v>1351</v>
      </c>
      <c r="P356" s="1034">
        <f t="shared" si="73"/>
        <v>1</v>
      </c>
      <c r="Q356" s="451"/>
      <c r="R356" s="798" t="str">
        <f>IFERROR(IF(OR(B356="TÍTULO GRAU 1",B356="TÍTULO GRAU 2",B356="TÍTULO GRAU 3",B356="TÍTULO GRAU 4"),B356,IF(D356=0,"",IF(OR(D356="SINAPI",D356="SINAPI INSUMO",D356="ORSE INSUMO",D356="SEINFRA CE",D356="TCU",D356="SABESP",D356="EMBASA-BA INSUMO",D356="COMPOSIÇÃO ELAB."),B356,IF(MID(B356,1,5)="COMP.",VLOOKUP(B356,COMPOSIÇÕES!$K$1:$L$741741,2,FALSE),IF(MID(B356,1,13)="MÉDIA/MERCADO",VLOOKUP(B356,COMPOSIÇÕES!$K$1:$L$741741,2,FALSE)))))),0)</f>
        <v>COMP. 247</v>
      </c>
      <c r="S356" s="1035">
        <f>VLOOKUP(B356,'CURVA ABC'!$B$6:$M$7525,9,FALSE)</f>
        <v>200.74260000000001</v>
      </c>
      <c r="T356" s="700" t="b">
        <f t="shared" si="79"/>
        <v>1</v>
      </c>
      <c r="U356" s="452" t="b">
        <f t="shared" si="72"/>
        <v>1</v>
      </c>
      <c r="V356" s="452" t="s">
        <v>1932</v>
      </c>
      <c r="W356" s="452" t="s">
        <v>1927</v>
      </c>
      <c r="AB356" s="453"/>
    </row>
    <row r="357" spans="1:28" s="452" customFormat="1" ht="43.5" customHeight="1">
      <c r="A357" s="1038" t="s">
        <v>1870</v>
      </c>
      <c r="B357" s="456" t="s">
        <v>1933</v>
      </c>
      <c r="C357" s="24">
        <v>0</v>
      </c>
      <c r="D357" s="1039" t="s">
        <v>837</v>
      </c>
      <c r="E357" s="1028" t="s">
        <v>1929</v>
      </c>
      <c r="F357" s="15" t="e">
        <v>#N/A</v>
      </c>
      <c r="G357" s="1029" t="s">
        <v>126</v>
      </c>
      <c r="H357" s="15">
        <v>0</v>
      </c>
      <c r="I357" s="1046">
        <v>20</v>
      </c>
      <c r="J357" s="1030">
        <v>1404.42</v>
      </c>
      <c r="K357" s="15">
        <v>397.02949999999998</v>
      </c>
      <c r="L357" s="1030">
        <v>1801.4494999999999</v>
      </c>
      <c r="M357" s="1031">
        <f t="shared" si="77"/>
        <v>36028.99</v>
      </c>
      <c r="N357" s="1032">
        <f t="shared" si="78"/>
        <v>8.4417611231892044E-3</v>
      </c>
      <c r="O357" s="1033" t="s">
        <v>1351</v>
      </c>
      <c r="P357" s="1034">
        <f t="shared" si="73"/>
        <v>1</v>
      </c>
      <c r="Q357" s="451"/>
      <c r="R357" s="798" t="str">
        <f>IFERROR(IF(OR(B357="TÍTULO GRAU 1",B357="TÍTULO GRAU 2",B357="TÍTULO GRAU 3",B357="TÍTULO GRAU 4"),B357,IF(D357=0,"",IF(OR(D357="SINAPI",D357="SINAPI INSUMO",D357="ORSE INSUMO",D357="SEINFRA CE",D357="TCU",D357="SABESP",D357="EMBASA-BA INSUMO",D357="COMPOSIÇÃO ELAB."),B357,IF(MID(B357,1,5)="COMP.",VLOOKUP(B357,COMPOSIÇÕES!$K$1:$L$741741,2,FALSE),IF(MID(B357,1,13)="MÉDIA/MERCADO",VLOOKUP(B357,COMPOSIÇÕES!$K$1:$L$741741,2,FALSE)))))),0)</f>
        <v>COMP. 248</v>
      </c>
      <c r="S357" s="1035">
        <f>VLOOKUP(B357,'CURVA ABC'!$B$6:$M$7525,9,FALSE)</f>
        <v>1801.4494999999999</v>
      </c>
      <c r="T357" s="700" t="b">
        <f t="shared" si="79"/>
        <v>1</v>
      </c>
      <c r="U357" s="452" t="b">
        <f t="shared" si="72"/>
        <v>1</v>
      </c>
      <c r="V357" s="452" t="s">
        <v>1933</v>
      </c>
      <c r="W357" s="452" t="s">
        <v>1929</v>
      </c>
      <c r="AB357" s="453"/>
    </row>
    <row r="358" spans="1:28" s="452" customFormat="1" ht="36.75" customHeight="1">
      <c r="A358" s="1038" t="s">
        <v>1871</v>
      </c>
      <c r="B358" s="456">
        <v>97605</v>
      </c>
      <c r="C358" s="24" t="s">
        <v>183</v>
      </c>
      <c r="D358" s="1039" t="s">
        <v>131</v>
      </c>
      <c r="E358" s="1028" t="s">
        <v>1168</v>
      </c>
      <c r="F358" s="15" t="e">
        <v>#N/A</v>
      </c>
      <c r="G358" s="1029" t="s">
        <v>54</v>
      </c>
      <c r="H358" s="15">
        <v>0</v>
      </c>
      <c r="I358" s="1046">
        <v>2</v>
      </c>
      <c r="J358" s="1030">
        <v>80.61</v>
      </c>
      <c r="K358" s="15">
        <v>22.788399999999999</v>
      </c>
      <c r="L358" s="1030">
        <v>103.3984</v>
      </c>
      <c r="M358" s="1031">
        <f t="shared" si="77"/>
        <v>206.79679999999999</v>
      </c>
      <c r="N358" s="1032">
        <f t="shared" si="78"/>
        <v>4.8453458912945749E-5</v>
      </c>
      <c r="O358" s="1033" t="s">
        <v>1351</v>
      </c>
      <c r="P358" s="1034">
        <f t="shared" si="73"/>
        <v>1</v>
      </c>
      <c r="Q358" s="451"/>
      <c r="R358" s="798">
        <f>IFERROR(IF(OR(B358="TÍTULO GRAU 1",B358="TÍTULO GRAU 2",B358="TÍTULO GRAU 3",B358="TÍTULO GRAU 4"),B358,IF(D358=0,"",IF(OR(D358="SINAPI",D358="SINAPI INSUMO",D358="ORSE INSUMO",D358="SEINFRA CE",D358="TCU",D358="SABESP",D358="EMBASA-BA INSUMO",D358="COMPOSIÇÃO ELAB."),B358,IF(MID(B358,1,5)="COMP.",VLOOKUP(B358,COMPOSIÇÕES!$K$1:$L$741741,2,FALSE),IF(MID(B358,1,13)="MÉDIA/MERCADO",VLOOKUP(B358,COMPOSIÇÕES!$K$1:$L$741741,2,FALSE)))))),0)</f>
        <v>97605</v>
      </c>
      <c r="S358" s="1035">
        <f>VLOOKUP(B358,'CURVA ABC'!$B$6:$M$7525,9,FALSE)</f>
        <v>103.3984</v>
      </c>
      <c r="T358" s="700" t="b">
        <f t="shared" si="79"/>
        <v>1</v>
      </c>
      <c r="U358" s="452" t="b">
        <f t="shared" si="72"/>
        <v>1</v>
      </c>
      <c r="V358" s="452">
        <v>97605</v>
      </c>
      <c r="W358" s="452" t="s">
        <v>1168</v>
      </c>
      <c r="AB358" s="453"/>
    </row>
    <row r="359" spans="1:28" s="452" customFormat="1" ht="24.75" customHeight="1">
      <c r="A359" s="1038" t="s">
        <v>1873</v>
      </c>
      <c r="B359" s="456" t="s">
        <v>1934</v>
      </c>
      <c r="C359" s="24">
        <v>0</v>
      </c>
      <c r="D359" s="1039" t="s">
        <v>837</v>
      </c>
      <c r="E359" s="1028" t="s">
        <v>1935</v>
      </c>
      <c r="F359" s="15" t="e">
        <v>#N/A</v>
      </c>
      <c r="G359" s="1029" t="s">
        <v>126</v>
      </c>
      <c r="H359" s="15">
        <v>0</v>
      </c>
      <c r="I359" s="1046">
        <v>7</v>
      </c>
      <c r="J359" s="1030">
        <v>144.65</v>
      </c>
      <c r="K359" s="15">
        <v>40.892600000000002</v>
      </c>
      <c r="L359" s="1030">
        <v>185.54259999999999</v>
      </c>
      <c r="M359" s="1031">
        <f t="shared" si="77"/>
        <v>1298.7982</v>
      </c>
      <c r="N359" s="1032">
        <f t="shared" si="78"/>
        <v>3.0431450206148204E-4</v>
      </c>
      <c r="O359" s="1033" t="s">
        <v>1351</v>
      </c>
      <c r="P359" s="1034">
        <f t="shared" si="73"/>
        <v>1</v>
      </c>
      <c r="Q359" s="451"/>
      <c r="R359" s="798" t="str">
        <f>IFERROR(IF(OR(B359="TÍTULO GRAU 1",B359="TÍTULO GRAU 2",B359="TÍTULO GRAU 3",B359="TÍTULO GRAU 4"),B359,IF(D359=0,"",IF(OR(D359="SINAPI",D359="SINAPI INSUMO",D359="ORSE INSUMO",D359="SEINFRA CE",D359="TCU",D359="SABESP",D359="EMBASA-BA INSUMO",D359="COMPOSIÇÃO ELAB."),B359,IF(MID(B359,1,5)="COMP.",VLOOKUP(B359,COMPOSIÇÕES!$K$1:$L$741741,2,FALSE),IF(MID(B359,1,13)="MÉDIA/MERCADO",VLOOKUP(B359,COMPOSIÇÕES!$K$1:$L$741741,2,FALSE)))))),0)</f>
        <v>COMP. 249</v>
      </c>
      <c r="S359" s="1035">
        <f>VLOOKUP(B359,'CURVA ABC'!$B$6:$M$7525,9,FALSE)</f>
        <v>185.54259999999999</v>
      </c>
      <c r="T359" s="700" t="b">
        <f t="shared" si="79"/>
        <v>1</v>
      </c>
      <c r="U359" s="452" t="b">
        <f t="shared" si="72"/>
        <v>1</v>
      </c>
      <c r="V359" s="452" t="s">
        <v>1934</v>
      </c>
      <c r="W359" s="452" t="s">
        <v>1935</v>
      </c>
      <c r="AB359" s="453"/>
    </row>
    <row r="360" spans="1:28" s="452" customFormat="1" ht="24.75" customHeight="1">
      <c r="A360" s="1038" t="s">
        <v>1874</v>
      </c>
      <c r="B360" s="456" t="s">
        <v>1946</v>
      </c>
      <c r="C360" s="24">
        <v>0</v>
      </c>
      <c r="D360" s="1039" t="s">
        <v>837</v>
      </c>
      <c r="E360" s="1028" t="s">
        <v>1937</v>
      </c>
      <c r="F360" s="15" t="e">
        <v>#N/A</v>
      </c>
      <c r="G360" s="1029" t="s">
        <v>126</v>
      </c>
      <c r="H360" s="15">
        <v>0</v>
      </c>
      <c r="I360" s="1046">
        <v>133</v>
      </c>
      <c r="J360" s="1030">
        <v>72.95</v>
      </c>
      <c r="K360" s="15">
        <v>20.623000000000001</v>
      </c>
      <c r="L360" s="1030">
        <v>93.572999999999993</v>
      </c>
      <c r="M360" s="1031">
        <f t="shared" si="77"/>
        <v>12445.209000000001</v>
      </c>
      <c r="N360" s="1032">
        <f t="shared" si="78"/>
        <v>2.9159707642696727E-3</v>
      </c>
      <c r="O360" s="1033" t="s">
        <v>1351</v>
      </c>
      <c r="P360" s="1034">
        <f t="shared" si="73"/>
        <v>1</v>
      </c>
      <c r="Q360" s="451"/>
      <c r="R360" s="798" t="str">
        <f>IFERROR(IF(OR(B360="TÍTULO GRAU 1",B360="TÍTULO GRAU 2",B360="TÍTULO GRAU 3",B360="TÍTULO GRAU 4"),B360,IF(D360=0,"",IF(OR(D360="SINAPI",D360="SINAPI INSUMO",D360="ORSE INSUMO",D360="SEINFRA CE",D360="TCU",D360="SABESP",D360="EMBASA-BA INSUMO",D360="COMPOSIÇÃO ELAB."),B360,IF(MID(B360,1,5)="COMP.",VLOOKUP(B360,COMPOSIÇÕES!$K$1:$L$741741,2,FALSE),IF(MID(B360,1,13)="MÉDIA/MERCADO",VLOOKUP(B360,COMPOSIÇÕES!$K$1:$L$741741,2,FALSE)))))),0)</f>
        <v>COMP. 250</v>
      </c>
      <c r="S360" s="1035">
        <f>VLOOKUP(B360,'CURVA ABC'!$B$6:$M$7525,9,FALSE)</f>
        <v>93.572999999999993</v>
      </c>
      <c r="T360" s="700" t="b">
        <f t="shared" si="79"/>
        <v>1</v>
      </c>
      <c r="U360" s="452" t="b">
        <f t="shared" si="72"/>
        <v>1</v>
      </c>
      <c r="V360" s="452" t="s">
        <v>1946</v>
      </c>
      <c r="W360" s="452" t="s">
        <v>1937</v>
      </c>
      <c r="AB360" s="453"/>
    </row>
    <row r="361" spans="1:28" s="452" customFormat="1" ht="24.75" customHeight="1">
      <c r="A361" s="1038" t="s">
        <v>1875</v>
      </c>
      <c r="B361" s="456" t="s">
        <v>1947</v>
      </c>
      <c r="C361" s="24">
        <v>0</v>
      </c>
      <c r="D361" s="1039" t="s">
        <v>837</v>
      </c>
      <c r="E361" s="1028" t="s">
        <v>1938</v>
      </c>
      <c r="F361" s="15" t="e">
        <v>#N/A</v>
      </c>
      <c r="G361" s="1029" t="s">
        <v>126</v>
      </c>
      <c r="H361" s="15">
        <v>0</v>
      </c>
      <c r="I361" s="1046">
        <v>31</v>
      </c>
      <c r="J361" s="1030">
        <v>76.13</v>
      </c>
      <c r="K361" s="15">
        <v>21.521999999999998</v>
      </c>
      <c r="L361" s="1030">
        <v>97.652000000000001</v>
      </c>
      <c r="M361" s="1031">
        <f t="shared" si="77"/>
        <v>3027.212</v>
      </c>
      <c r="N361" s="1032">
        <f t="shared" si="78"/>
        <v>7.0928995159874966E-4</v>
      </c>
      <c r="O361" s="1033" t="s">
        <v>1351</v>
      </c>
      <c r="P361" s="1034">
        <f t="shared" si="73"/>
        <v>1</v>
      </c>
      <c r="Q361" s="451"/>
      <c r="R361" s="798" t="str">
        <f>IFERROR(IF(OR(B361="TÍTULO GRAU 1",B361="TÍTULO GRAU 2",B361="TÍTULO GRAU 3",B361="TÍTULO GRAU 4"),B361,IF(D361=0,"",IF(OR(D361="SINAPI",D361="SINAPI INSUMO",D361="ORSE INSUMO",D361="SEINFRA CE",D361="TCU",D361="SABESP",D361="EMBASA-BA INSUMO",D361="COMPOSIÇÃO ELAB."),B361,IF(MID(B361,1,5)="COMP.",VLOOKUP(B361,COMPOSIÇÕES!$K$1:$L$741741,2,FALSE),IF(MID(B361,1,13)="MÉDIA/MERCADO",VLOOKUP(B361,COMPOSIÇÕES!$K$1:$L$741741,2,FALSE)))))),0)</f>
        <v>COMP. 251</v>
      </c>
      <c r="S361" s="1035">
        <f>VLOOKUP(B361,'CURVA ABC'!$B$6:$M$7525,9,FALSE)</f>
        <v>97.652000000000001</v>
      </c>
      <c r="T361" s="700" t="b">
        <f t="shared" si="79"/>
        <v>1</v>
      </c>
      <c r="U361" s="452" t="b">
        <f t="shared" si="72"/>
        <v>1</v>
      </c>
      <c r="V361" s="452" t="s">
        <v>1947</v>
      </c>
      <c r="W361" s="452" t="s">
        <v>1938</v>
      </c>
      <c r="AB361" s="453"/>
    </row>
    <row r="362" spans="1:28" s="452" customFormat="1" ht="33.75" customHeight="1">
      <c r="A362" s="1038" t="s">
        <v>1876</v>
      </c>
      <c r="B362" s="456" t="s">
        <v>1948</v>
      </c>
      <c r="C362" s="24">
        <v>0</v>
      </c>
      <c r="D362" s="1039" t="s">
        <v>837</v>
      </c>
      <c r="E362" s="1028" t="s">
        <v>1942</v>
      </c>
      <c r="F362" s="15" t="e">
        <v>#N/A</v>
      </c>
      <c r="G362" s="1029" t="s">
        <v>126</v>
      </c>
      <c r="H362" s="15">
        <v>0</v>
      </c>
      <c r="I362" s="1046">
        <v>13</v>
      </c>
      <c r="J362" s="1030">
        <v>140.29</v>
      </c>
      <c r="K362" s="15">
        <v>39.659999999999997</v>
      </c>
      <c r="L362" s="1030">
        <v>179.95</v>
      </c>
      <c r="M362" s="1031">
        <f t="shared" si="77"/>
        <v>2339.35</v>
      </c>
      <c r="N362" s="1032">
        <f t="shared" si="78"/>
        <v>5.4812066293095268E-4</v>
      </c>
      <c r="O362" s="1033" t="s">
        <v>1351</v>
      </c>
      <c r="P362" s="1034">
        <f t="shared" si="73"/>
        <v>1</v>
      </c>
      <c r="Q362" s="451"/>
      <c r="R362" s="798" t="str">
        <f>IFERROR(IF(OR(B362="TÍTULO GRAU 1",B362="TÍTULO GRAU 2",B362="TÍTULO GRAU 3",B362="TÍTULO GRAU 4"),B362,IF(D362=0,"",IF(OR(D362="SINAPI",D362="SINAPI INSUMO",D362="ORSE INSUMO",D362="SEINFRA CE",D362="TCU",D362="SABESP",D362="EMBASA-BA INSUMO",D362="COMPOSIÇÃO ELAB."),B362,IF(MID(B362,1,5)="COMP.",VLOOKUP(B362,COMPOSIÇÕES!$K$1:$L$741741,2,FALSE),IF(MID(B362,1,13)="MÉDIA/MERCADO",VLOOKUP(B362,COMPOSIÇÕES!$K$1:$L$741741,2,FALSE)))))),0)</f>
        <v>COMP. 252</v>
      </c>
      <c r="S362" s="1035">
        <f>VLOOKUP(B362,'CURVA ABC'!$B$6:$M$7525,9,FALSE)</f>
        <v>179.95</v>
      </c>
      <c r="T362" s="700" t="b">
        <f t="shared" si="79"/>
        <v>1</v>
      </c>
      <c r="U362" s="452" t="b">
        <f t="shared" si="72"/>
        <v>1</v>
      </c>
      <c r="V362" s="452" t="s">
        <v>1948</v>
      </c>
      <c r="W362" s="452" t="s">
        <v>1942</v>
      </c>
      <c r="AB362" s="453"/>
    </row>
    <row r="363" spans="1:28" s="452" customFormat="1" ht="28.5" customHeight="1">
      <c r="A363" s="1038" t="s">
        <v>1877</v>
      </c>
      <c r="B363" s="456" t="s">
        <v>1949</v>
      </c>
      <c r="C363" s="24">
        <v>0</v>
      </c>
      <c r="D363" s="1039" t="s">
        <v>837</v>
      </c>
      <c r="E363" s="1028" t="s">
        <v>1939</v>
      </c>
      <c r="F363" s="15" t="e">
        <v>#N/A</v>
      </c>
      <c r="G363" s="1029" t="s">
        <v>126</v>
      </c>
      <c r="H363" s="15">
        <v>0</v>
      </c>
      <c r="I363" s="1046">
        <v>35</v>
      </c>
      <c r="J363" s="1030">
        <v>72.95</v>
      </c>
      <c r="K363" s="15">
        <v>20.623000000000001</v>
      </c>
      <c r="L363" s="1030">
        <v>93.572999999999993</v>
      </c>
      <c r="M363" s="1031">
        <f t="shared" si="77"/>
        <v>3275.0549999999998</v>
      </c>
      <c r="N363" s="1032">
        <f t="shared" si="78"/>
        <v>7.6736072743938751E-4</v>
      </c>
      <c r="O363" s="1033" t="s">
        <v>1351</v>
      </c>
      <c r="P363" s="1034">
        <f t="shared" si="73"/>
        <v>1</v>
      </c>
      <c r="Q363" s="451"/>
      <c r="R363" s="798" t="str">
        <f>IFERROR(IF(OR(B363="TÍTULO GRAU 1",B363="TÍTULO GRAU 2",B363="TÍTULO GRAU 3",B363="TÍTULO GRAU 4"),B363,IF(D363=0,"",IF(OR(D363="SINAPI",D363="SINAPI INSUMO",D363="ORSE INSUMO",D363="SEINFRA CE",D363="TCU",D363="SABESP",D363="EMBASA-BA INSUMO",D363="COMPOSIÇÃO ELAB."),B363,IF(MID(B363,1,5)="COMP.",VLOOKUP(B363,COMPOSIÇÕES!$K$1:$L$741741,2,FALSE),IF(MID(B363,1,13)="MÉDIA/MERCADO",VLOOKUP(B363,COMPOSIÇÕES!$K$1:$L$741741,2,FALSE)))))),0)</f>
        <v>COMP. 253</v>
      </c>
      <c r="S363" s="1035">
        <f>VLOOKUP(B363,'CURVA ABC'!$B$6:$M$7525,9,FALSE)</f>
        <v>93.572999999999993</v>
      </c>
      <c r="T363" s="700" t="b">
        <f t="shared" si="79"/>
        <v>1</v>
      </c>
      <c r="U363" s="452" t="b">
        <f t="shared" si="72"/>
        <v>1</v>
      </c>
      <c r="V363" s="452" t="s">
        <v>1949</v>
      </c>
      <c r="W363" s="452" t="s">
        <v>1939</v>
      </c>
      <c r="AB363" s="453"/>
    </row>
    <row r="364" spans="1:28" s="452" customFormat="1" ht="28.5" customHeight="1">
      <c r="A364" s="1038" t="s">
        <v>1878</v>
      </c>
      <c r="B364" s="456" t="s">
        <v>1950</v>
      </c>
      <c r="C364" s="24">
        <v>0</v>
      </c>
      <c r="D364" s="1039" t="s">
        <v>837</v>
      </c>
      <c r="E364" s="1028" t="s">
        <v>1944</v>
      </c>
      <c r="F364" s="15" t="e">
        <v>#N/A</v>
      </c>
      <c r="G364" s="1029" t="s">
        <v>126</v>
      </c>
      <c r="H364" s="15">
        <v>0</v>
      </c>
      <c r="I364" s="1046">
        <v>2</v>
      </c>
      <c r="J364" s="1030">
        <v>75.03</v>
      </c>
      <c r="K364" s="15">
        <v>21.210999999999999</v>
      </c>
      <c r="L364" s="1030">
        <v>96.241</v>
      </c>
      <c r="M364" s="1031">
        <f t="shared" si="77"/>
        <v>192.482</v>
      </c>
      <c r="N364" s="1032">
        <f t="shared" si="78"/>
        <v>4.5099434219879728E-5</v>
      </c>
      <c r="O364" s="1033" t="s">
        <v>1351</v>
      </c>
      <c r="P364" s="1034">
        <f t="shared" si="73"/>
        <v>1</v>
      </c>
      <c r="Q364" s="451"/>
      <c r="R364" s="798" t="str">
        <f>IFERROR(IF(OR(B364="TÍTULO GRAU 1",B364="TÍTULO GRAU 2",B364="TÍTULO GRAU 3",B364="TÍTULO GRAU 4"),B364,IF(D364=0,"",IF(OR(D364="SINAPI",D364="SINAPI INSUMO",D364="ORSE INSUMO",D364="SEINFRA CE",D364="TCU",D364="SABESP",D364="EMBASA-BA INSUMO",D364="COMPOSIÇÃO ELAB."),B364,IF(MID(B364,1,5)="COMP.",VLOOKUP(B364,COMPOSIÇÕES!$K$1:$L$741741,2,FALSE),IF(MID(B364,1,13)="MÉDIA/MERCADO",VLOOKUP(B364,COMPOSIÇÕES!$K$1:$L$741741,2,FALSE)))))),0)</f>
        <v>COMP. 254</v>
      </c>
      <c r="S364" s="1035">
        <f>VLOOKUP(B364,'CURVA ABC'!$B$6:$M$7525,9,FALSE)</f>
        <v>96.241</v>
      </c>
      <c r="T364" s="700" t="b">
        <f>S364=L364</f>
        <v>1</v>
      </c>
      <c r="U364" s="452" t="b">
        <f t="shared" si="72"/>
        <v>1</v>
      </c>
      <c r="V364" s="452" t="s">
        <v>1950</v>
      </c>
      <c r="W364" s="452" t="s">
        <v>1944</v>
      </c>
      <c r="AB364" s="453"/>
    </row>
    <row r="365" spans="1:28" s="744" customFormat="1" ht="27.75" customHeight="1">
      <c r="A365" s="1048" t="s">
        <v>1035</v>
      </c>
      <c r="B365" s="738" t="s">
        <v>877</v>
      </c>
      <c r="C365" s="24" t="s">
        <v>877</v>
      </c>
      <c r="D365" s="739"/>
      <c r="E365" s="740" t="s">
        <v>1850</v>
      </c>
      <c r="F365" s="741"/>
      <c r="G365" s="739"/>
      <c r="H365" s="739"/>
      <c r="I365" s="742"/>
      <c r="J365" s="766"/>
      <c r="K365" s="742"/>
      <c r="L365" s="766"/>
      <c r="M365" s="743">
        <f>SUM(M366:M378)</f>
        <v>17904.916200000003</v>
      </c>
      <c r="N365" s="852">
        <f>SUM(N366:N378)</f>
        <v>4.1952057354680368E-3</v>
      </c>
      <c r="O365" s="1015"/>
      <c r="P365" s="1034">
        <f t="shared" si="73"/>
        <v>14</v>
      </c>
      <c r="Q365" s="706"/>
      <c r="R365" s="798" t="str">
        <f>IFERROR(IF(OR(B365="TÍTULO GRAU 1",B365="TÍTULO GRAU 2",B365="TÍTULO GRAU 3",B365="TÍTULO GRAU 4"),B365,IF(D365=0,"",IF(OR(D365="SINAPI",D365="SINAPI INSUMO",D365="ORSE INSUMO",D365="SEINFRA CE",D365="TCU",D365="SABESP",D365="EMBASA-BA INSUMO",D365="COMPOSIÇÃO ELAB."),B365,IF(MID(B365,1,5)="COMP.",VLOOKUP(B365,COMPOSIÇÕES!$K$1:$L$741741,2,FALSE),IF(MID(B365,1,13)="MÉDIA/MERCADO",VLOOKUP(B365,COMPOSIÇÕES!$K$1:$L$741741,2,FALSE)))))),0)</f>
        <v>Título grau 3</v>
      </c>
      <c r="S365" s="1035" t="e">
        <f>VLOOKUP(B365,'CURVA ABC'!$B$6:$M$7525,9,FALSE)</f>
        <v>#N/A</v>
      </c>
      <c r="T365" s="700" t="e">
        <f>S365=L365</f>
        <v>#N/A</v>
      </c>
      <c r="U365" s="452" t="b">
        <f t="shared" si="72"/>
        <v>1</v>
      </c>
      <c r="V365" s="452" t="s">
        <v>877</v>
      </c>
      <c r="W365" s="744" t="s">
        <v>1850</v>
      </c>
      <c r="AB365" s="745"/>
    </row>
    <row r="366" spans="1:28" s="452" customFormat="1" ht="46.5" customHeight="1">
      <c r="A366" s="1038" t="s">
        <v>1839</v>
      </c>
      <c r="B366" s="456" t="s">
        <v>1154</v>
      </c>
      <c r="C366" s="24" t="s">
        <v>183</v>
      </c>
      <c r="D366" s="1039" t="s">
        <v>131</v>
      </c>
      <c r="E366" s="1028" t="s">
        <v>1155</v>
      </c>
      <c r="F366" s="15" t="e">
        <v>#N/A</v>
      </c>
      <c r="G366" s="1029" t="s">
        <v>54</v>
      </c>
      <c r="H366" s="15">
        <v>0</v>
      </c>
      <c r="I366" s="1046">
        <v>3</v>
      </c>
      <c r="J366" s="1030">
        <v>620.41999999999996</v>
      </c>
      <c r="K366" s="15">
        <v>175.39269999999999</v>
      </c>
      <c r="L366" s="1030">
        <v>795.81269999999995</v>
      </c>
      <c r="M366" s="1031">
        <f t="shared" ref="M366:M378" si="80">ROUND(I366*L366,4)</f>
        <v>2387.4380999999998</v>
      </c>
      <c r="N366" s="1032">
        <f t="shared" ref="N366:N378" si="81">IFERROR(M366/$M$655,"")</f>
        <v>5.5938793001415526E-4</v>
      </c>
      <c r="O366" s="1033" t="s">
        <v>1333</v>
      </c>
      <c r="P366" s="1034">
        <f t="shared" si="73"/>
        <v>1</v>
      </c>
      <c r="Q366" s="451"/>
      <c r="R366" s="798" t="str">
        <f>IFERROR(IF(OR(B366="TÍTULO GRAU 1",B366="TÍTULO GRAU 2",B366="TÍTULO GRAU 3",B366="TÍTULO GRAU 4"),B366,IF(D366=0,"",IF(OR(D366="SINAPI",D366="SINAPI INSUMO",D366="ORSE INSUMO",D366="SEINFRA CE",D366="TCU",D366="SABESP",D366="EMBASA-BA INSUMO",D366="COMPOSIÇÃO ELAB."),B366,IF(MID(B366,1,5)="COMP.",VLOOKUP(B366,COMPOSIÇÕES!$K$1:$L$741741,2,FALSE),IF(MID(B366,1,13)="MÉDIA/MERCADO",VLOOKUP(B366,COMPOSIÇÕES!$K$1:$L$741741,2,FALSE)))))),0)</f>
        <v>74131/6</v>
      </c>
      <c r="S366" s="1035">
        <f>VLOOKUP(B366,'CURVA ABC'!$B$6:$M$7525,9,FALSE)</f>
        <v>795.81269999999995</v>
      </c>
      <c r="T366" s="700" t="b">
        <f>S366=L366</f>
        <v>1</v>
      </c>
      <c r="U366" s="452" t="b">
        <f t="shared" si="72"/>
        <v>1</v>
      </c>
      <c r="V366" s="452" t="s">
        <v>1154</v>
      </c>
      <c r="W366" s="452" t="s">
        <v>1155</v>
      </c>
      <c r="AB366" s="453"/>
    </row>
    <row r="367" spans="1:28" s="452" customFormat="1" ht="27.75" customHeight="1">
      <c r="A367" s="1038" t="s">
        <v>1879</v>
      </c>
      <c r="B367" s="456" t="s">
        <v>1951</v>
      </c>
      <c r="C367" s="24">
        <v>0</v>
      </c>
      <c r="D367" s="1039" t="s">
        <v>837</v>
      </c>
      <c r="E367" s="1028" t="s">
        <v>1953</v>
      </c>
      <c r="F367" s="15" t="e">
        <v>#N/A</v>
      </c>
      <c r="G367" s="1029" t="s">
        <v>126</v>
      </c>
      <c r="H367" s="15">
        <v>0</v>
      </c>
      <c r="I367" s="1046">
        <v>3</v>
      </c>
      <c r="J367" s="1030">
        <v>926.9</v>
      </c>
      <c r="K367" s="15">
        <v>262.03460000000001</v>
      </c>
      <c r="L367" s="1030">
        <v>1188.9346</v>
      </c>
      <c r="M367" s="1031">
        <f t="shared" si="80"/>
        <v>3566.8038000000001</v>
      </c>
      <c r="N367" s="1032">
        <f t="shared" si="81"/>
        <v>8.3571883788259181E-4</v>
      </c>
      <c r="O367" s="1033" t="s">
        <v>1333</v>
      </c>
      <c r="P367" s="1034">
        <f t="shared" si="73"/>
        <v>1</v>
      </c>
      <c r="Q367" s="451"/>
      <c r="R367" s="798" t="str">
        <f>IFERROR(IF(OR(B367="TÍTULO GRAU 1",B367="TÍTULO GRAU 2",B367="TÍTULO GRAU 3",B367="TÍTULO GRAU 4"),B367,IF(D367=0,"",IF(OR(D367="SINAPI",D367="SINAPI INSUMO",D367="ORSE INSUMO",D367="SEINFRA CE",D367="TCU",D367="SABESP",D367="EMBASA-BA INSUMO",D367="COMPOSIÇÃO ELAB."),B367,IF(MID(B367,1,5)="COMP.",VLOOKUP(B367,COMPOSIÇÕES!$K$1:$L$741741,2,FALSE),IF(MID(B367,1,13)="MÉDIA/MERCADO",VLOOKUP(B367,COMPOSIÇÕES!$K$1:$L$741741,2,FALSE)))))),0)</f>
        <v>COMP. 255</v>
      </c>
      <c r="S367" s="1035">
        <f>VLOOKUP(B367,'CURVA ABC'!$B$6:$M$7525,9,FALSE)</f>
        <v>1188.9346</v>
      </c>
      <c r="T367" s="700" t="b">
        <f t="shared" ref="T367:T378" si="82">S367=L367</f>
        <v>1</v>
      </c>
      <c r="U367" s="452" t="b">
        <f t="shared" si="72"/>
        <v>1</v>
      </c>
      <c r="V367" s="452" t="s">
        <v>1951</v>
      </c>
      <c r="W367" s="452" t="s">
        <v>1953</v>
      </c>
      <c r="AB367" s="453"/>
    </row>
    <row r="368" spans="1:28" s="452" customFormat="1" ht="34.5" customHeight="1">
      <c r="A368" s="1038" t="s">
        <v>1880</v>
      </c>
      <c r="B368" s="456" t="s">
        <v>1962</v>
      </c>
      <c r="C368" s="24">
        <v>0</v>
      </c>
      <c r="D368" s="1039" t="s">
        <v>837</v>
      </c>
      <c r="E368" s="1028" t="s">
        <v>1955</v>
      </c>
      <c r="F368" s="15" t="e">
        <v>#N/A</v>
      </c>
      <c r="G368" s="1029" t="s">
        <v>126</v>
      </c>
      <c r="H368" s="15">
        <v>0</v>
      </c>
      <c r="I368" s="1046">
        <v>1</v>
      </c>
      <c r="J368" s="1030">
        <v>2371.39</v>
      </c>
      <c r="K368" s="15">
        <v>670.39200000000005</v>
      </c>
      <c r="L368" s="1030">
        <v>3041.7820000000002</v>
      </c>
      <c r="M368" s="1031">
        <f t="shared" si="80"/>
        <v>3041.7820000000002</v>
      </c>
      <c r="N368" s="1032">
        <f t="shared" si="81"/>
        <v>7.1270377084721795E-4</v>
      </c>
      <c r="O368" s="1033" t="s">
        <v>1333</v>
      </c>
      <c r="P368" s="1034">
        <f t="shared" si="73"/>
        <v>1</v>
      </c>
      <c r="Q368" s="451"/>
      <c r="R368" s="798" t="str">
        <f>IFERROR(IF(OR(B368="TÍTULO GRAU 1",B368="TÍTULO GRAU 2",B368="TÍTULO GRAU 3",B368="TÍTULO GRAU 4"),B368,IF(D368=0,"",IF(OR(D368="SINAPI",D368="SINAPI INSUMO",D368="ORSE INSUMO",D368="SEINFRA CE",D368="TCU",D368="SABESP",D368="EMBASA-BA INSUMO",D368="COMPOSIÇÃO ELAB."),B368,IF(MID(B368,1,5)="COMP.",VLOOKUP(B368,COMPOSIÇÕES!$K$1:$L$741741,2,FALSE),IF(MID(B368,1,13)="MÉDIA/MERCADO",VLOOKUP(B368,COMPOSIÇÕES!$K$1:$L$741741,2,FALSE)))))),0)</f>
        <v>COMP. 256</v>
      </c>
      <c r="S368" s="1035">
        <f>VLOOKUP(B368,'CURVA ABC'!$B$6:$M$7525,9,FALSE)</f>
        <v>3041.7820000000002</v>
      </c>
      <c r="T368" s="700" t="b">
        <f t="shared" si="82"/>
        <v>1</v>
      </c>
      <c r="U368" s="452" t="b">
        <f t="shared" si="72"/>
        <v>1</v>
      </c>
      <c r="V368" s="452" t="s">
        <v>1962</v>
      </c>
      <c r="W368" s="452" t="s">
        <v>1955</v>
      </c>
      <c r="AB368" s="453"/>
    </row>
    <row r="369" spans="1:28" s="452" customFormat="1" ht="34.5" customHeight="1">
      <c r="A369" s="1038" t="s">
        <v>1881</v>
      </c>
      <c r="B369" s="456" t="s">
        <v>1963</v>
      </c>
      <c r="C369" s="24">
        <v>0</v>
      </c>
      <c r="D369" s="1039" t="s">
        <v>837</v>
      </c>
      <c r="E369" s="1028" t="s">
        <v>1956</v>
      </c>
      <c r="F369" s="15" t="e">
        <v>#N/A</v>
      </c>
      <c r="G369" s="1029" t="s">
        <v>126</v>
      </c>
      <c r="H369" s="15">
        <v>0</v>
      </c>
      <c r="I369" s="1046">
        <v>1</v>
      </c>
      <c r="J369" s="1030">
        <v>1883.68</v>
      </c>
      <c r="K369" s="15">
        <v>532.5163</v>
      </c>
      <c r="L369" s="1030">
        <v>2416.1963000000001</v>
      </c>
      <c r="M369" s="1031">
        <f t="shared" si="80"/>
        <v>2416.1963000000001</v>
      </c>
      <c r="N369" s="1032">
        <f t="shared" si="81"/>
        <v>5.6612611098267262E-4</v>
      </c>
      <c r="O369" s="1033" t="s">
        <v>1333</v>
      </c>
      <c r="P369" s="1034">
        <f t="shared" si="73"/>
        <v>1</v>
      </c>
      <c r="Q369" s="451"/>
      <c r="R369" s="798" t="str">
        <f>IFERROR(IF(OR(B369="TÍTULO GRAU 1",B369="TÍTULO GRAU 2",B369="TÍTULO GRAU 3",B369="TÍTULO GRAU 4"),B369,IF(D369=0,"",IF(OR(D369="SINAPI",D369="SINAPI INSUMO",D369="ORSE INSUMO",D369="SEINFRA CE",D369="TCU",D369="SABESP",D369="EMBASA-BA INSUMO",D369="COMPOSIÇÃO ELAB."),B369,IF(MID(B369,1,5)="COMP.",VLOOKUP(B369,COMPOSIÇÕES!$K$1:$L$741741,2,FALSE),IF(MID(B369,1,13)="MÉDIA/MERCADO",VLOOKUP(B369,COMPOSIÇÕES!$K$1:$L$741741,2,FALSE)))))),0)</f>
        <v>COMP. 257</v>
      </c>
      <c r="S369" s="1035">
        <f>VLOOKUP(B369,'CURVA ABC'!$B$6:$M$7525,9,FALSE)</f>
        <v>2416.1963000000001</v>
      </c>
      <c r="T369" s="700" t="b">
        <f t="shared" si="82"/>
        <v>1</v>
      </c>
      <c r="U369" s="452" t="b">
        <f t="shared" si="72"/>
        <v>1</v>
      </c>
      <c r="V369" s="452" t="s">
        <v>1963</v>
      </c>
      <c r="W369" s="452" t="s">
        <v>1956</v>
      </c>
      <c r="AB369" s="453"/>
    </row>
    <row r="370" spans="1:28" s="452" customFormat="1" ht="34.5" customHeight="1">
      <c r="A370" s="1038" t="s">
        <v>1882</v>
      </c>
      <c r="B370" s="456" t="s">
        <v>1964</v>
      </c>
      <c r="C370" s="24">
        <v>0</v>
      </c>
      <c r="D370" s="1039" t="s">
        <v>837</v>
      </c>
      <c r="E370" s="1028" t="s">
        <v>1991</v>
      </c>
      <c r="F370" s="15" t="e">
        <v>#N/A</v>
      </c>
      <c r="G370" s="1029" t="s">
        <v>126</v>
      </c>
      <c r="H370" s="15">
        <v>0</v>
      </c>
      <c r="I370" s="1046">
        <v>2</v>
      </c>
      <c r="J370" s="1030">
        <v>2090.4299999999998</v>
      </c>
      <c r="K370" s="15">
        <v>590.96460000000002</v>
      </c>
      <c r="L370" s="1030">
        <v>2681.3946000000001</v>
      </c>
      <c r="M370" s="1031">
        <f t="shared" si="80"/>
        <v>5362.7892000000002</v>
      </c>
      <c r="N370" s="1032">
        <f t="shared" si="81"/>
        <v>1.256526629817237E-3</v>
      </c>
      <c r="O370" s="1033" t="s">
        <v>1333</v>
      </c>
      <c r="P370" s="1034">
        <f t="shared" si="73"/>
        <v>1</v>
      </c>
      <c r="Q370" s="451"/>
      <c r="R370" s="798" t="str">
        <f>IFERROR(IF(OR(B370="TÍTULO GRAU 1",B370="TÍTULO GRAU 2",B370="TÍTULO GRAU 3",B370="TÍTULO GRAU 4"),B370,IF(D370=0,"",IF(OR(D370="SINAPI",D370="SINAPI INSUMO",D370="ORSE INSUMO",D370="SEINFRA CE",D370="TCU",D370="SABESP",D370="EMBASA-BA INSUMO",D370="COMPOSIÇÃO ELAB."),B370,IF(MID(B370,1,5)="COMP.",VLOOKUP(B370,COMPOSIÇÕES!$K$1:$L$741741,2,FALSE),IF(MID(B370,1,13)="MÉDIA/MERCADO",VLOOKUP(B370,COMPOSIÇÕES!$K$1:$L$741741,2,FALSE)))))),0)</f>
        <v>COMP. 258</v>
      </c>
      <c r="S370" s="1035">
        <f>VLOOKUP(B370,'CURVA ABC'!$B$6:$M$7525,9,FALSE)</f>
        <v>2681.3946000000001</v>
      </c>
      <c r="T370" s="700" t="b">
        <f t="shared" si="82"/>
        <v>1</v>
      </c>
      <c r="U370" s="452" t="b">
        <f t="shared" si="72"/>
        <v>1</v>
      </c>
      <c r="V370" s="452" t="s">
        <v>1964</v>
      </c>
      <c r="W370" s="452" t="s">
        <v>1991</v>
      </c>
      <c r="AB370" s="453"/>
    </row>
    <row r="371" spans="1:28" s="452" customFormat="1" ht="27" customHeight="1">
      <c r="A371" s="1038" t="s">
        <v>1883</v>
      </c>
      <c r="B371" s="456" t="s">
        <v>1965</v>
      </c>
      <c r="C371" s="24">
        <v>0</v>
      </c>
      <c r="D371" s="1039" t="s">
        <v>837</v>
      </c>
      <c r="E371" s="1028" t="s">
        <v>1959</v>
      </c>
      <c r="F371" s="15" t="e">
        <v>#N/A</v>
      </c>
      <c r="G371" s="1029" t="s">
        <v>126</v>
      </c>
      <c r="H371" s="15">
        <v>0</v>
      </c>
      <c r="I371" s="1046">
        <v>24</v>
      </c>
      <c r="J371" s="1030">
        <v>18.21</v>
      </c>
      <c r="K371" s="15">
        <v>5.1479999999999997</v>
      </c>
      <c r="L371" s="1030">
        <v>23.358000000000001</v>
      </c>
      <c r="M371" s="1031">
        <f t="shared" si="80"/>
        <v>560.59199999999998</v>
      </c>
      <c r="N371" s="1032">
        <f t="shared" si="81"/>
        <v>1.3134933151250929E-4</v>
      </c>
      <c r="O371" s="1033" t="s">
        <v>1333</v>
      </c>
      <c r="P371" s="1034">
        <f t="shared" si="73"/>
        <v>1</v>
      </c>
      <c r="Q371" s="451"/>
      <c r="R371" s="798" t="str">
        <f>IFERROR(IF(OR(B371="TÍTULO GRAU 1",B371="TÍTULO GRAU 2",B371="TÍTULO GRAU 3",B371="TÍTULO GRAU 4"),B371,IF(D371=0,"",IF(OR(D371="SINAPI",D371="SINAPI INSUMO",D371="ORSE INSUMO",D371="SEINFRA CE",D371="TCU",D371="SABESP",D371="EMBASA-BA INSUMO",D371="COMPOSIÇÃO ELAB."),B371,IF(MID(B371,1,5)="COMP.",VLOOKUP(B371,COMPOSIÇÕES!$K$1:$L$741741,2,FALSE),IF(MID(B371,1,13)="MÉDIA/MERCADO",VLOOKUP(B371,COMPOSIÇÕES!$K$1:$L$741741,2,FALSE)))))),0)</f>
        <v>COMP. 259</v>
      </c>
      <c r="S371" s="1035">
        <f>VLOOKUP(B371,'CURVA ABC'!$B$6:$M$7525,9,FALSE)</f>
        <v>23.358000000000001</v>
      </c>
      <c r="T371" s="700" t="b">
        <f t="shared" si="82"/>
        <v>1</v>
      </c>
      <c r="U371" s="452" t="b">
        <f t="shared" si="72"/>
        <v>1</v>
      </c>
      <c r="V371" s="452" t="s">
        <v>1965</v>
      </c>
      <c r="W371" s="452" t="s">
        <v>1959</v>
      </c>
      <c r="AB371" s="453"/>
    </row>
    <row r="372" spans="1:28" s="452" customFormat="1" ht="27" customHeight="1">
      <c r="A372" s="1038" t="s">
        <v>1884</v>
      </c>
      <c r="B372" s="456" t="s">
        <v>1966</v>
      </c>
      <c r="C372" s="24">
        <v>0</v>
      </c>
      <c r="D372" s="1039" t="s">
        <v>837</v>
      </c>
      <c r="E372" s="1028" t="s">
        <v>1961</v>
      </c>
      <c r="F372" s="15" t="e">
        <v>#N/A</v>
      </c>
      <c r="G372" s="1029" t="s">
        <v>126</v>
      </c>
      <c r="H372" s="15">
        <v>0</v>
      </c>
      <c r="I372" s="1046">
        <v>24</v>
      </c>
      <c r="J372" s="1030">
        <v>7.44</v>
      </c>
      <c r="K372" s="15">
        <v>2.1032999999999999</v>
      </c>
      <c r="L372" s="1030">
        <v>9.5433000000000003</v>
      </c>
      <c r="M372" s="1031">
        <f t="shared" si="80"/>
        <v>229.03919999999999</v>
      </c>
      <c r="N372" s="1032">
        <f t="shared" si="81"/>
        <v>5.3664957420298397E-5</v>
      </c>
      <c r="O372" s="1033" t="s">
        <v>1333</v>
      </c>
      <c r="P372" s="1034">
        <f t="shared" si="73"/>
        <v>1</v>
      </c>
      <c r="Q372" s="451"/>
      <c r="R372" s="798" t="str">
        <f>IFERROR(IF(OR(B372="TÍTULO GRAU 1",B372="TÍTULO GRAU 2",B372="TÍTULO GRAU 3",B372="TÍTULO GRAU 4"),B372,IF(D372=0,"",IF(OR(D372="SINAPI",D372="SINAPI INSUMO",D372="ORSE INSUMO",D372="SEINFRA CE",D372="TCU",D372="SABESP",D372="EMBASA-BA INSUMO",D372="COMPOSIÇÃO ELAB."),B372,IF(MID(B372,1,5)="COMP.",VLOOKUP(B372,COMPOSIÇÕES!$K$1:$L$741741,2,FALSE),IF(MID(B372,1,13)="MÉDIA/MERCADO",VLOOKUP(B372,COMPOSIÇÕES!$K$1:$L$741741,2,FALSE)))))),0)</f>
        <v>COMP. 260</v>
      </c>
      <c r="S372" s="1035">
        <f>VLOOKUP(B372,'CURVA ABC'!$B$6:$M$7525,9,FALSE)</f>
        <v>9.5433000000000003</v>
      </c>
      <c r="T372" s="700" t="b">
        <f t="shared" si="82"/>
        <v>1</v>
      </c>
      <c r="U372" s="452" t="b">
        <f t="shared" si="72"/>
        <v>1</v>
      </c>
      <c r="V372" s="452" t="s">
        <v>1966</v>
      </c>
      <c r="W372" s="452" t="s">
        <v>1961</v>
      </c>
      <c r="AB372" s="453"/>
    </row>
    <row r="373" spans="1:28" s="452" customFormat="1" ht="27" customHeight="1">
      <c r="A373" s="1038" t="s">
        <v>1885</v>
      </c>
      <c r="B373" s="456" t="s">
        <v>357</v>
      </c>
      <c r="C373" s="24">
        <v>0</v>
      </c>
      <c r="D373" s="1039" t="s">
        <v>837</v>
      </c>
      <c r="E373" s="1028" t="s">
        <v>684</v>
      </c>
      <c r="F373" s="15" t="e">
        <v>#N/A</v>
      </c>
      <c r="G373" s="1029" t="s">
        <v>126</v>
      </c>
      <c r="H373" s="15">
        <v>0</v>
      </c>
      <c r="I373" s="1046">
        <v>6</v>
      </c>
      <c r="J373" s="1030">
        <v>3.88</v>
      </c>
      <c r="K373" s="15">
        <v>1.0969</v>
      </c>
      <c r="L373" s="1030">
        <v>4.9768999999999997</v>
      </c>
      <c r="M373" s="1031">
        <f t="shared" si="80"/>
        <v>29.8614</v>
      </c>
      <c r="N373" s="1032">
        <f t="shared" si="81"/>
        <v>6.9966658961020584E-6</v>
      </c>
      <c r="O373" s="1033" t="s">
        <v>1333</v>
      </c>
      <c r="P373" s="1034">
        <f t="shared" si="73"/>
        <v>2</v>
      </c>
      <c r="Q373" s="451"/>
      <c r="R373" s="798" t="str">
        <f>IFERROR(IF(OR(B373="TÍTULO GRAU 1",B373="TÍTULO GRAU 2",B373="TÍTULO GRAU 3",B373="TÍTULO GRAU 4"),B373,IF(D373=0,"",IF(OR(D373="SINAPI",D373="SINAPI INSUMO",D373="ORSE INSUMO",D373="SEINFRA CE",D373="TCU",D373="SABESP",D373="EMBASA-BA INSUMO",D373="COMPOSIÇÃO ELAB."),B373,IF(MID(B373,1,5)="COMP.",VLOOKUP(B373,COMPOSIÇÕES!$K$1:$L$741741,2,FALSE),IF(MID(B373,1,13)="MÉDIA/MERCADO",VLOOKUP(B373,COMPOSIÇÕES!$K$1:$L$741741,2,FALSE)))))),0)</f>
        <v>COMP. 124</v>
      </c>
      <c r="S373" s="1035">
        <f>VLOOKUP(B373,'CURVA ABC'!$B$6:$M$7525,9,FALSE)</f>
        <v>4.9768999999999997</v>
      </c>
      <c r="T373" s="700" t="b">
        <f t="shared" si="82"/>
        <v>1</v>
      </c>
      <c r="U373" s="452" t="b">
        <f t="shared" si="72"/>
        <v>1</v>
      </c>
      <c r="V373" s="452" t="s">
        <v>357</v>
      </c>
      <c r="W373" s="452" t="s">
        <v>684</v>
      </c>
      <c r="AB373" s="453"/>
    </row>
    <row r="374" spans="1:28" s="452" customFormat="1" ht="27" customHeight="1">
      <c r="A374" s="1038" t="s">
        <v>1886</v>
      </c>
      <c r="B374" s="456" t="s">
        <v>1967</v>
      </c>
      <c r="C374" s="24">
        <v>0</v>
      </c>
      <c r="D374" s="1039" t="s">
        <v>837</v>
      </c>
      <c r="E374" s="1028" t="s">
        <v>1968</v>
      </c>
      <c r="F374" s="15" t="e">
        <v>#N/A</v>
      </c>
      <c r="G374" s="1029" t="s">
        <v>126</v>
      </c>
      <c r="H374" s="15">
        <v>0</v>
      </c>
      <c r="I374" s="1046">
        <v>24</v>
      </c>
      <c r="J374" s="1030">
        <v>2.8</v>
      </c>
      <c r="K374" s="15">
        <v>0.79159999999999997</v>
      </c>
      <c r="L374" s="1030">
        <v>3.5916000000000001</v>
      </c>
      <c r="M374" s="1031">
        <f t="shared" si="80"/>
        <v>86.198400000000007</v>
      </c>
      <c r="N374" s="1032">
        <f t="shared" si="81"/>
        <v>2.0196688888617538E-5</v>
      </c>
      <c r="O374" s="1033" t="s">
        <v>1333</v>
      </c>
      <c r="P374" s="1034">
        <f t="shared" si="73"/>
        <v>1</v>
      </c>
      <c r="Q374" s="451"/>
      <c r="R374" s="798" t="str">
        <f>IFERROR(IF(OR(B374="TÍTULO GRAU 1",B374="TÍTULO GRAU 2",B374="TÍTULO GRAU 3",B374="TÍTULO GRAU 4"),B374,IF(D374=0,"",IF(OR(D374="SINAPI",D374="SINAPI INSUMO",D374="ORSE INSUMO",D374="SEINFRA CE",D374="TCU",D374="SABESP",D374="EMBASA-BA INSUMO",D374="COMPOSIÇÃO ELAB."),B374,IF(MID(B374,1,5)="COMP.",VLOOKUP(B374,COMPOSIÇÕES!$K$1:$L$741741,2,FALSE),IF(MID(B374,1,13)="MÉDIA/MERCADO",VLOOKUP(B374,COMPOSIÇÕES!$K$1:$L$741741,2,FALSE)))))),0)</f>
        <v>COMP. 261</v>
      </c>
      <c r="S374" s="1035">
        <f>VLOOKUP(B374,'CURVA ABC'!$B$6:$M$7525,9,FALSE)</f>
        <v>3.5916000000000001</v>
      </c>
      <c r="T374" s="700" t="b">
        <f t="shared" si="82"/>
        <v>1</v>
      </c>
      <c r="U374" s="452" t="b">
        <f t="shared" si="72"/>
        <v>1</v>
      </c>
      <c r="V374" s="452" t="s">
        <v>1967</v>
      </c>
      <c r="W374" s="452" t="s">
        <v>1968</v>
      </c>
      <c r="AB374" s="453"/>
    </row>
    <row r="375" spans="1:28" s="452" customFormat="1" ht="27" customHeight="1">
      <c r="A375" s="1038" t="s">
        <v>1887</v>
      </c>
      <c r="B375" s="456" t="s">
        <v>1974</v>
      </c>
      <c r="C375" s="24">
        <v>0</v>
      </c>
      <c r="D375" s="1039" t="s">
        <v>837</v>
      </c>
      <c r="E375" s="1028" t="s">
        <v>1969</v>
      </c>
      <c r="F375" s="15" t="e">
        <v>#N/A</v>
      </c>
      <c r="G375" s="1029" t="s">
        <v>126</v>
      </c>
      <c r="H375" s="15">
        <v>0</v>
      </c>
      <c r="I375" s="1046">
        <v>18</v>
      </c>
      <c r="J375" s="1030">
        <v>2.48</v>
      </c>
      <c r="K375" s="15">
        <v>0.70109999999999995</v>
      </c>
      <c r="L375" s="1030">
        <v>3.1810999999999998</v>
      </c>
      <c r="M375" s="1031">
        <f t="shared" si="80"/>
        <v>57.259799999999998</v>
      </c>
      <c r="N375" s="1032">
        <f t="shared" si="81"/>
        <v>1.3416239355074599E-5</v>
      </c>
      <c r="O375" s="1033" t="s">
        <v>1333</v>
      </c>
      <c r="P375" s="1034">
        <f t="shared" si="73"/>
        <v>1</v>
      </c>
      <c r="Q375" s="451"/>
      <c r="R375" s="798" t="str">
        <f>IFERROR(IF(OR(B375="TÍTULO GRAU 1",B375="TÍTULO GRAU 2",B375="TÍTULO GRAU 3",B375="TÍTULO GRAU 4"),B375,IF(D375=0,"",IF(OR(D375="SINAPI",D375="SINAPI INSUMO",D375="ORSE INSUMO",D375="SEINFRA CE",D375="TCU",D375="SABESP",D375="EMBASA-BA INSUMO",D375="COMPOSIÇÃO ELAB."),B375,IF(MID(B375,1,5)="COMP.",VLOOKUP(B375,COMPOSIÇÕES!$K$1:$L$741741,2,FALSE),IF(MID(B375,1,13)="MÉDIA/MERCADO",VLOOKUP(B375,COMPOSIÇÕES!$K$1:$L$741741,2,FALSE)))))),0)</f>
        <v>COMP. 262</v>
      </c>
      <c r="S375" s="1035">
        <f>VLOOKUP(B375,'CURVA ABC'!$B$6:$M$7525,9,FALSE)</f>
        <v>3.1810999999999998</v>
      </c>
      <c r="T375" s="700" t="b">
        <f t="shared" si="82"/>
        <v>1</v>
      </c>
      <c r="U375" s="452" t="b">
        <f t="shared" si="72"/>
        <v>1</v>
      </c>
      <c r="V375" s="452" t="s">
        <v>1974</v>
      </c>
      <c r="W375" s="452" t="s">
        <v>1969</v>
      </c>
      <c r="AB375" s="453"/>
    </row>
    <row r="376" spans="1:28" s="452" customFormat="1" ht="27" customHeight="1">
      <c r="A376" s="1038" t="s">
        <v>1888</v>
      </c>
      <c r="B376" s="456" t="s">
        <v>1975</v>
      </c>
      <c r="C376" s="24">
        <v>0</v>
      </c>
      <c r="D376" s="1039" t="s">
        <v>837</v>
      </c>
      <c r="E376" s="1028" t="s">
        <v>1970</v>
      </c>
      <c r="F376" s="15" t="e">
        <v>#N/A</v>
      </c>
      <c r="G376" s="1029" t="s">
        <v>126</v>
      </c>
      <c r="H376" s="15">
        <v>0</v>
      </c>
      <c r="I376" s="1046">
        <v>18</v>
      </c>
      <c r="J376" s="1030">
        <v>1.89</v>
      </c>
      <c r="K376" s="15">
        <v>0.5343</v>
      </c>
      <c r="L376" s="1030">
        <v>2.4243000000000001</v>
      </c>
      <c r="M376" s="1031">
        <f t="shared" si="80"/>
        <v>43.6374</v>
      </c>
      <c r="N376" s="1032">
        <f t="shared" si="81"/>
        <v>1.0224447225333172E-5</v>
      </c>
      <c r="O376" s="1033" t="s">
        <v>1333</v>
      </c>
      <c r="P376" s="1034">
        <f t="shared" si="73"/>
        <v>1</v>
      </c>
      <c r="Q376" s="451"/>
      <c r="R376" s="798" t="str">
        <f>IFERROR(IF(OR(B376="TÍTULO GRAU 1",B376="TÍTULO GRAU 2",B376="TÍTULO GRAU 3",B376="TÍTULO GRAU 4"),B376,IF(D376=0,"",IF(OR(D376="SINAPI",D376="SINAPI INSUMO",D376="ORSE INSUMO",D376="SEINFRA CE",D376="TCU",D376="SABESP",D376="EMBASA-BA INSUMO",D376="COMPOSIÇÃO ELAB."),B376,IF(MID(B376,1,5)="COMP.",VLOOKUP(B376,COMPOSIÇÕES!$K$1:$L$741741,2,FALSE),IF(MID(B376,1,13)="MÉDIA/MERCADO",VLOOKUP(B376,COMPOSIÇÕES!$K$1:$L$741741,2,FALSE)))))),0)</f>
        <v>COMP. 263</v>
      </c>
      <c r="S376" s="1035">
        <f>VLOOKUP(B376,'CURVA ABC'!$B$6:$M$7525,9,FALSE)</f>
        <v>2.4243000000000001</v>
      </c>
      <c r="T376" s="700" t="b">
        <f>S376=L376</f>
        <v>1</v>
      </c>
      <c r="U376" s="452" t="b">
        <f t="shared" si="72"/>
        <v>1</v>
      </c>
      <c r="V376" s="452" t="s">
        <v>1975</v>
      </c>
      <c r="W376" s="452" t="s">
        <v>1970</v>
      </c>
      <c r="AB376" s="453"/>
    </row>
    <row r="377" spans="1:28" s="452" customFormat="1" ht="27" customHeight="1">
      <c r="A377" s="1038" t="s">
        <v>1986</v>
      </c>
      <c r="B377" s="1047" t="s">
        <v>191</v>
      </c>
      <c r="C377" s="24">
        <v>0</v>
      </c>
      <c r="D377" s="1039" t="s">
        <v>837</v>
      </c>
      <c r="E377" s="1028" t="s">
        <v>908</v>
      </c>
      <c r="F377" s="15" t="e">
        <v>#N/A</v>
      </c>
      <c r="G377" s="1029" t="s">
        <v>53</v>
      </c>
      <c r="H377" s="15">
        <v>0</v>
      </c>
      <c r="I377" s="1046">
        <v>4</v>
      </c>
      <c r="J377" s="1030">
        <v>2.81</v>
      </c>
      <c r="K377" s="15">
        <v>0.7944</v>
      </c>
      <c r="L377" s="1030">
        <v>3.6044</v>
      </c>
      <c r="M377" s="1031">
        <f t="shared" si="80"/>
        <v>14.4176</v>
      </c>
      <c r="N377" s="1032">
        <f t="shared" si="81"/>
        <v>3.3781112145994843E-6</v>
      </c>
      <c r="O377" s="1033" t="s">
        <v>1333</v>
      </c>
      <c r="P377" s="1034">
        <f t="shared" si="73"/>
        <v>2</v>
      </c>
      <c r="Q377" s="451"/>
      <c r="R377" s="798" t="str">
        <f>IFERROR(IF(OR(B377="TÍTULO GRAU 1",B377="TÍTULO GRAU 2",B377="TÍTULO GRAU 3",B377="TÍTULO GRAU 4"),B377,IF(D377=0,"",IF(OR(D377="SINAPI",D377="SINAPI INSUMO",D377="ORSE INSUMO",D377="SEINFRA CE",D377="TCU",D377="SABESP",D377="EMBASA-BA INSUMO",D377="COMPOSIÇÃO ELAB."),B377,IF(MID(B377,1,5)="COMP.",VLOOKUP(B377,COMPOSIÇÕES!$K$1:$L$741741,2,FALSE),IF(MID(B377,1,13)="MÉDIA/MERCADO",VLOOKUP(B377,COMPOSIÇÕES!$K$1:$L$741741,2,FALSE)))))),0)</f>
        <v>COMP. 60</v>
      </c>
      <c r="S377" s="1035">
        <f>VLOOKUP(B377,'CURVA ABC'!$B$6:$M$7525,9,FALSE)</f>
        <v>3.6044</v>
      </c>
      <c r="T377" s="700" t="b">
        <f>S377=L377</f>
        <v>1</v>
      </c>
      <c r="U377" s="452" t="b">
        <f t="shared" si="72"/>
        <v>1</v>
      </c>
      <c r="V377" s="452" t="s">
        <v>191</v>
      </c>
      <c r="W377" s="452" t="s">
        <v>908</v>
      </c>
      <c r="AB377" s="453"/>
    </row>
    <row r="378" spans="1:28" s="452" customFormat="1" ht="27" customHeight="1">
      <c r="A378" s="1038" t="s">
        <v>1987</v>
      </c>
      <c r="B378" s="1047" t="s">
        <v>192</v>
      </c>
      <c r="C378" s="24">
        <v>0</v>
      </c>
      <c r="D378" s="1039" t="s">
        <v>837</v>
      </c>
      <c r="E378" s="1028" t="s">
        <v>907</v>
      </c>
      <c r="F378" s="15" t="e">
        <v>#N/A</v>
      </c>
      <c r="G378" s="1029" t="s">
        <v>53</v>
      </c>
      <c r="H378" s="15">
        <v>0</v>
      </c>
      <c r="I378" s="1046">
        <v>10</v>
      </c>
      <c r="J378" s="1030">
        <v>8.49</v>
      </c>
      <c r="K378" s="15">
        <v>2.4001000000000001</v>
      </c>
      <c r="L378" s="1030">
        <v>10.8901</v>
      </c>
      <c r="M378" s="1031">
        <f t="shared" si="80"/>
        <v>108.901</v>
      </c>
      <c r="N378" s="1032">
        <f t="shared" si="81"/>
        <v>2.5516014411628731E-5</v>
      </c>
      <c r="O378" s="1033" t="s">
        <v>1333</v>
      </c>
      <c r="P378" s="1034">
        <f t="shared" si="73"/>
        <v>2</v>
      </c>
      <c r="Q378" s="451"/>
      <c r="R378" s="798" t="str">
        <f>IFERROR(IF(OR(B378="TÍTULO GRAU 1",B378="TÍTULO GRAU 2",B378="TÍTULO GRAU 3",B378="TÍTULO GRAU 4"),B378,IF(D378=0,"",IF(OR(D378="SINAPI",D378="SINAPI INSUMO",D378="ORSE INSUMO",D378="SEINFRA CE",D378="TCU",D378="SABESP",D378="EMBASA-BA INSUMO",D378="COMPOSIÇÃO ELAB."),B378,IF(MID(B378,1,5)="COMP.",VLOOKUP(B378,COMPOSIÇÕES!$K$1:$L$741741,2,FALSE),IF(MID(B378,1,13)="MÉDIA/MERCADO",VLOOKUP(B378,COMPOSIÇÕES!$K$1:$L$741741,2,FALSE)))))),0)</f>
        <v>COMP. 61</v>
      </c>
      <c r="S378" s="1035">
        <f>VLOOKUP(B378,'CURVA ABC'!$B$6:$M$7525,9,FALSE)</f>
        <v>10.8901</v>
      </c>
      <c r="T378" s="700" t="b">
        <f t="shared" si="82"/>
        <v>1</v>
      </c>
      <c r="U378" s="452" t="b">
        <f t="shared" si="72"/>
        <v>1</v>
      </c>
      <c r="V378" s="452" t="s">
        <v>192</v>
      </c>
      <c r="W378" s="452" t="s">
        <v>907</v>
      </c>
      <c r="AB378" s="453"/>
    </row>
    <row r="379" spans="1:28" s="744" customFormat="1" ht="33.75" customHeight="1">
      <c r="A379" s="1048" t="s">
        <v>1036</v>
      </c>
      <c r="B379" s="738" t="s">
        <v>877</v>
      </c>
      <c r="C379" s="24" t="s">
        <v>877</v>
      </c>
      <c r="D379" s="739"/>
      <c r="E379" s="740" t="s">
        <v>63</v>
      </c>
      <c r="F379" s="741"/>
      <c r="G379" s="739"/>
      <c r="H379" s="739"/>
      <c r="I379" s="742"/>
      <c r="J379" s="766"/>
      <c r="K379" s="742"/>
      <c r="L379" s="766"/>
      <c r="M379" s="743">
        <f>SUM(M380:M388)</f>
        <v>11624.370999999999</v>
      </c>
      <c r="N379" s="852">
        <f>SUM(N380:N388)</f>
        <v>2.7236445759186703E-3</v>
      </c>
      <c r="O379" s="1015"/>
      <c r="P379" s="1034">
        <f t="shared" si="73"/>
        <v>14</v>
      </c>
      <c r="Q379" s="706"/>
      <c r="R379" s="798" t="str">
        <f>IFERROR(IF(OR(B379="TÍTULO GRAU 1",B379="TÍTULO GRAU 2",B379="TÍTULO GRAU 3",B379="TÍTULO GRAU 4"),B379,IF(D379=0,"",IF(OR(D379="SINAPI",D379="SINAPI INSUMO",D379="ORSE INSUMO",D379="SEINFRA CE",D379="TCU",D379="SABESP",D379="EMBASA-BA INSUMO",D379="COMPOSIÇÃO ELAB."),B379,IF(MID(B379,1,5)="COMP.",VLOOKUP(B379,COMPOSIÇÕES!$K$1:$L$741741,2,FALSE),IF(MID(B379,1,13)="MÉDIA/MERCADO",VLOOKUP(B379,COMPOSIÇÕES!$K$1:$L$741741,2,FALSE)))))),0)</f>
        <v>Título grau 3</v>
      </c>
      <c r="S379" s="1035" t="e">
        <f>VLOOKUP(B379,'CURVA ABC'!$B$6:$M$7525,9,FALSE)</f>
        <v>#N/A</v>
      </c>
      <c r="T379" s="700" t="e">
        <f t="shared" ref="T379:T388" si="83">S379=L379</f>
        <v>#N/A</v>
      </c>
      <c r="U379" s="452" t="b">
        <f t="shared" si="72"/>
        <v>1</v>
      </c>
      <c r="V379" s="452" t="s">
        <v>877</v>
      </c>
      <c r="W379" s="744" t="s">
        <v>63</v>
      </c>
      <c r="AB379" s="745"/>
    </row>
    <row r="380" spans="1:28" s="452" customFormat="1" ht="29.25" customHeight="1">
      <c r="A380" s="1038" t="s">
        <v>1840</v>
      </c>
      <c r="B380" s="456" t="s">
        <v>1146</v>
      </c>
      <c r="C380" s="24" t="s">
        <v>183</v>
      </c>
      <c r="D380" s="1039" t="s">
        <v>131</v>
      </c>
      <c r="E380" s="1028" t="s">
        <v>1147</v>
      </c>
      <c r="F380" s="15" t="e">
        <v>#N/A</v>
      </c>
      <c r="G380" s="1029" t="s">
        <v>54</v>
      </c>
      <c r="H380" s="15">
        <v>0</v>
      </c>
      <c r="I380" s="1046">
        <v>4</v>
      </c>
      <c r="J380" s="1030">
        <v>117.57</v>
      </c>
      <c r="K380" s="15">
        <v>33.237000000000002</v>
      </c>
      <c r="L380" s="1030">
        <v>150.80699999999999</v>
      </c>
      <c r="M380" s="1031">
        <f t="shared" ref="M380:M388" si="84">ROUND(I380*L380,4)</f>
        <v>603.22799999999995</v>
      </c>
      <c r="N380" s="1032">
        <f t="shared" ref="N380:N388" si="85">IFERROR(M380/$M$655,"")</f>
        <v>1.4133914602710697E-4</v>
      </c>
      <c r="O380" s="1033" t="s">
        <v>1334</v>
      </c>
      <c r="P380" s="1034">
        <f t="shared" si="73"/>
        <v>1</v>
      </c>
      <c r="Q380" s="451"/>
      <c r="R380" s="798" t="str">
        <f>IFERROR(IF(OR(B380="TÍTULO GRAU 1",B380="TÍTULO GRAU 2",B380="TÍTULO GRAU 3",B380="TÍTULO GRAU 4"),B380,IF(D380=0,"",IF(OR(D380="SINAPI",D380="SINAPI INSUMO",D380="ORSE INSUMO",D380="SEINFRA CE",D380="TCU",D380="SABESP",D380="EMBASA-BA INSUMO",D380="COMPOSIÇÃO ELAB."),B380,IF(MID(B380,1,5)="COMP.",VLOOKUP(B380,COMPOSIÇÕES!$K$1:$L$741741,2,FALSE),IF(MID(B380,1,13)="MÉDIA/MERCADO",VLOOKUP(B380,COMPOSIÇÕES!$K$1:$L$741741,2,FALSE)))))),0)</f>
        <v>74130/5</v>
      </c>
      <c r="S380" s="1035">
        <f>VLOOKUP(B380,'CURVA ABC'!$B$6:$M$7525,9,FALSE)</f>
        <v>150.80699999999999</v>
      </c>
      <c r="T380" s="700" t="b">
        <f t="shared" si="83"/>
        <v>1</v>
      </c>
      <c r="U380" s="452" t="b">
        <f t="shared" si="72"/>
        <v>1</v>
      </c>
      <c r="V380" s="452" t="s">
        <v>64</v>
      </c>
      <c r="W380" s="452" t="s">
        <v>1147</v>
      </c>
      <c r="AB380" s="453"/>
    </row>
    <row r="381" spans="1:28" s="452" customFormat="1" ht="29.25" customHeight="1">
      <c r="A381" s="1038" t="s">
        <v>1841</v>
      </c>
      <c r="B381" s="456" t="s">
        <v>1148</v>
      </c>
      <c r="C381" s="24" t="s">
        <v>183</v>
      </c>
      <c r="D381" s="1039" t="s">
        <v>131</v>
      </c>
      <c r="E381" s="1028" t="s">
        <v>1149</v>
      </c>
      <c r="F381" s="15" t="e">
        <v>#N/A</v>
      </c>
      <c r="G381" s="1029" t="s">
        <v>54</v>
      </c>
      <c r="H381" s="15">
        <v>0</v>
      </c>
      <c r="I381" s="1046">
        <v>3</v>
      </c>
      <c r="J381" s="1030">
        <v>338.89</v>
      </c>
      <c r="K381" s="15">
        <v>95.804199999999994</v>
      </c>
      <c r="L381" s="1030">
        <v>434.69420000000002</v>
      </c>
      <c r="M381" s="1031">
        <f t="shared" si="84"/>
        <v>1304.0826</v>
      </c>
      <c r="N381" s="1032">
        <f t="shared" si="85"/>
        <v>3.0555266173455035E-4</v>
      </c>
      <c r="O381" s="1033" t="s">
        <v>1335</v>
      </c>
      <c r="P381" s="1034">
        <f t="shared" si="73"/>
        <v>1</v>
      </c>
      <c r="Q381" s="451"/>
      <c r="R381" s="798" t="str">
        <f>IFERROR(IF(OR(B381="TÍTULO GRAU 1",B381="TÍTULO GRAU 2",B381="TÍTULO GRAU 3",B381="TÍTULO GRAU 4"),B381,IF(D381=0,"",IF(OR(D381="SINAPI",D381="SINAPI INSUMO",D381="ORSE INSUMO",D381="SEINFRA CE",D381="TCU",D381="SABESP",D381="EMBASA-BA INSUMO",D381="COMPOSIÇÃO ELAB."),B381,IF(MID(B381,1,5)="COMP.",VLOOKUP(B381,COMPOSIÇÕES!$K$1:$L$741741,2,FALSE),IF(MID(B381,1,13)="MÉDIA/MERCADO",VLOOKUP(B381,COMPOSIÇÕES!$K$1:$L$741741,2,FALSE)))))),0)</f>
        <v>74130/6</v>
      </c>
      <c r="S381" s="1035">
        <f>VLOOKUP(B381,'CURVA ABC'!$B$6:$M$7525,9,FALSE)</f>
        <v>434.69420000000002</v>
      </c>
      <c r="T381" s="700" t="b">
        <f t="shared" si="83"/>
        <v>1</v>
      </c>
      <c r="U381" s="452" t="b">
        <f t="shared" si="72"/>
        <v>1</v>
      </c>
      <c r="V381" s="452" t="s">
        <v>65</v>
      </c>
      <c r="W381" s="452" t="s">
        <v>1149</v>
      </c>
      <c r="AB381" s="453"/>
    </row>
    <row r="382" spans="1:28" s="452" customFormat="1" ht="29.25" customHeight="1">
      <c r="A382" s="1038" t="s">
        <v>1842</v>
      </c>
      <c r="B382" s="456" t="s">
        <v>1150</v>
      </c>
      <c r="C382" s="24" t="s">
        <v>183</v>
      </c>
      <c r="D382" s="1039" t="s">
        <v>131</v>
      </c>
      <c r="E382" s="1028" t="s">
        <v>1151</v>
      </c>
      <c r="F382" s="15" t="e">
        <v>#N/A</v>
      </c>
      <c r="G382" s="1029" t="s">
        <v>54</v>
      </c>
      <c r="H382" s="15">
        <v>0</v>
      </c>
      <c r="I382" s="1046">
        <v>4</v>
      </c>
      <c r="J382" s="1030">
        <v>881</v>
      </c>
      <c r="K382" s="15">
        <v>249.05869999999999</v>
      </c>
      <c r="L382" s="1030">
        <v>1130.0587</v>
      </c>
      <c r="M382" s="1031">
        <f t="shared" si="84"/>
        <v>4520.2348000000002</v>
      </c>
      <c r="N382" s="1032">
        <f t="shared" si="85"/>
        <v>1.0591121872227595E-3</v>
      </c>
      <c r="O382" s="1033" t="s">
        <v>1336</v>
      </c>
      <c r="P382" s="1034">
        <f t="shared" si="73"/>
        <v>1</v>
      </c>
      <c r="Q382" s="451"/>
      <c r="R382" s="798" t="str">
        <f>IFERROR(IF(OR(B382="TÍTULO GRAU 1",B382="TÍTULO GRAU 2",B382="TÍTULO GRAU 3",B382="TÍTULO GRAU 4"),B382,IF(D382=0,"",IF(OR(D382="SINAPI",D382="SINAPI INSUMO",D382="ORSE INSUMO",D382="SEINFRA CE",D382="TCU",D382="SABESP",D382="EMBASA-BA INSUMO",D382="COMPOSIÇÃO ELAB."),B382,IF(MID(B382,1,5)="COMP.",VLOOKUP(B382,COMPOSIÇÕES!$K$1:$L$741741,2,FALSE),IF(MID(B382,1,13)="MÉDIA/MERCADO",VLOOKUP(B382,COMPOSIÇÕES!$K$1:$L$741741,2,FALSE)))))),0)</f>
        <v>74130/7</v>
      </c>
      <c r="S382" s="1035">
        <f>VLOOKUP(B382,'CURVA ABC'!$B$6:$M$7525,9,FALSE)</f>
        <v>1130.0587</v>
      </c>
      <c r="T382" s="700" t="b">
        <f t="shared" si="83"/>
        <v>1</v>
      </c>
      <c r="U382" s="452" t="b">
        <f t="shared" si="72"/>
        <v>1</v>
      </c>
      <c r="V382" s="452" t="s">
        <v>66</v>
      </c>
      <c r="W382" s="452" t="s">
        <v>1151</v>
      </c>
      <c r="AB382" s="453"/>
    </row>
    <row r="383" spans="1:28" s="452" customFormat="1" ht="29.25" customHeight="1">
      <c r="A383" s="1038" t="s">
        <v>1843</v>
      </c>
      <c r="B383" s="456">
        <v>93668</v>
      </c>
      <c r="C383" s="24" t="s">
        <v>183</v>
      </c>
      <c r="D383" s="1039" t="s">
        <v>131</v>
      </c>
      <c r="E383" s="1028" t="s">
        <v>1156</v>
      </c>
      <c r="F383" s="15" t="e">
        <v>#N/A</v>
      </c>
      <c r="G383" s="1029" t="s">
        <v>54</v>
      </c>
      <c r="H383" s="15">
        <v>0</v>
      </c>
      <c r="I383" s="1046">
        <v>13</v>
      </c>
      <c r="J383" s="1030">
        <v>66.040000000000006</v>
      </c>
      <c r="K383" s="15">
        <v>18.669499999999999</v>
      </c>
      <c r="L383" s="1030">
        <v>84.709500000000006</v>
      </c>
      <c r="M383" s="1031">
        <f t="shared" si="84"/>
        <v>1101.2235000000001</v>
      </c>
      <c r="N383" s="1032">
        <f t="shared" si="85"/>
        <v>2.5802182437649089E-4</v>
      </c>
      <c r="O383" s="1033" t="s">
        <v>1337</v>
      </c>
      <c r="P383" s="1034">
        <f t="shared" si="73"/>
        <v>1</v>
      </c>
      <c r="Q383" s="451"/>
      <c r="R383" s="798">
        <f>IFERROR(IF(OR(B383="TÍTULO GRAU 1",B383="TÍTULO GRAU 2",B383="TÍTULO GRAU 3",B383="TÍTULO GRAU 4"),B383,IF(D383=0,"",IF(OR(D383="SINAPI",D383="SINAPI INSUMO",D383="ORSE INSUMO",D383="SEINFRA CE",D383="TCU",D383="SABESP",D383="EMBASA-BA INSUMO",D383="COMPOSIÇÃO ELAB."),B383,IF(MID(B383,1,5)="COMP.",VLOOKUP(B383,COMPOSIÇÕES!$K$1:$L$741741,2,FALSE),IF(MID(B383,1,13)="MÉDIA/MERCADO",VLOOKUP(B383,COMPOSIÇÕES!$K$1:$L$741741,2,FALSE)))))),0)</f>
        <v>93668</v>
      </c>
      <c r="S383" s="1035">
        <f>VLOOKUP(B383,'CURVA ABC'!$B$6:$M$7525,9,FALSE)</f>
        <v>84.709500000000006</v>
      </c>
      <c r="T383" s="700" t="b">
        <f t="shared" si="83"/>
        <v>1</v>
      </c>
      <c r="U383" s="452" t="b">
        <f t="shared" si="72"/>
        <v>1</v>
      </c>
      <c r="V383" s="452">
        <v>93668</v>
      </c>
      <c r="W383" s="452" t="s">
        <v>1156</v>
      </c>
      <c r="AB383" s="453"/>
    </row>
    <row r="384" spans="1:28" s="452" customFormat="1" ht="29.25" customHeight="1">
      <c r="A384" s="1038" t="s">
        <v>1844</v>
      </c>
      <c r="B384" s="456">
        <v>93670</v>
      </c>
      <c r="C384" s="24" t="s">
        <v>183</v>
      </c>
      <c r="D384" s="1039" t="s">
        <v>131</v>
      </c>
      <c r="E384" s="1028" t="s">
        <v>1157</v>
      </c>
      <c r="F384" s="15" t="e">
        <v>#N/A</v>
      </c>
      <c r="G384" s="1029" t="s">
        <v>54</v>
      </c>
      <c r="H384" s="15">
        <v>0</v>
      </c>
      <c r="I384" s="1046">
        <v>2</v>
      </c>
      <c r="J384" s="1030">
        <v>68.39</v>
      </c>
      <c r="K384" s="15">
        <v>19.3339</v>
      </c>
      <c r="L384" s="1030">
        <v>87.7239</v>
      </c>
      <c r="M384" s="1031">
        <f t="shared" si="84"/>
        <v>175.4478</v>
      </c>
      <c r="N384" s="1032">
        <f t="shared" si="85"/>
        <v>4.110824136866104E-5</v>
      </c>
      <c r="O384" s="1033" t="s">
        <v>1338</v>
      </c>
      <c r="P384" s="1034">
        <f t="shared" si="73"/>
        <v>1</v>
      </c>
      <c r="Q384" s="451"/>
      <c r="R384" s="798">
        <f>IFERROR(IF(OR(B384="TÍTULO GRAU 1",B384="TÍTULO GRAU 2",B384="TÍTULO GRAU 3",B384="TÍTULO GRAU 4"),B384,IF(D384=0,"",IF(OR(D384="SINAPI",D384="SINAPI INSUMO",D384="ORSE INSUMO",D384="SEINFRA CE",D384="TCU",D384="SABESP",D384="EMBASA-BA INSUMO",D384="COMPOSIÇÃO ELAB."),B384,IF(MID(B384,1,5)="COMP.",VLOOKUP(B384,COMPOSIÇÕES!$K$1:$L$741741,2,FALSE),IF(MID(B384,1,13)="MÉDIA/MERCADO",VLOOKUP(B384,COMPOSIÇÕES!$K$1:$L$741741,2,FALSE)))))),0)</f>
        <v>93670</v>
      </c>
      <c r="S384" s="1035">
        <f>VLOOKUP(B384,'CURVA ABC'!$B$6:$M$7525,9,FALSE)</f>
        <v>87.7239</v>
      </c>
      <c r="T384" s="700" t="b">
        <f t="shared" si="83"/>
        <v>1</v>
      </c>
      <c r="U384" s="452" t="b">
        <f t="shared" si="72"/>
        <v>1</v>
      </c>
      <c r="V384" s="452">
        <v>93670</v>
      </c>
      <c r="W384" s="452" t="s">
        <v>1157</v>
      </c>
      <c r="AB384" s="453"/>
    </row>
    <row r="385" spans="1:28" s="452" customFormat="1" ht="26.25" customHeight="1">
      <c r="A385" s="1038" t="s">
        <v>1845</v>
      </c>
      <c r="B385" s="456" t="s">
        <v>1976</v>
      </c>
      <c r="C385" s="24">
        <v>0</v>
      </c>
      <c r="D385" s="1039" t="s">
        <v>837</v>
      </c>
      <c r="E385" s="1028" t="s">
        <v>1978</v>
      </c>
      <c r="F385" s="15" t="e">
        <v>#N/A</v>
      </c>
      <c r="G385" s="1029" t="s">
        <v>126</v>
      </c>
      <c r="H385" s="15">
        <v>0</v>
      </c>
      <c r="I385" s="1046">
        <v>2</v>
      </c>
      <c r="J385" s="1030">
        <v>98.46</v>
      </c>
      <c r="K385" s="15">
        <v>27.834599999999998</v>
      </c>
      <c r="L385" s="1030">
        <v>126.2946</v>
      </c>
      <c r="M385" s="1031">
        <f t="shared" si="84"/>
        <v>252.58920000000001</v>
      </c>
      <c r="N385" s="1032">
        <f t="shared" si="85"/>
        <v>5.9182832732681723E-5</v>
      </c>
      <c r="O385" s="1033" t="s">
        <v>1339</v>
      </c>
      <c r="P385" s="1034">
        <f t="shared" si="73"/>
        <v>1</v>
      </c>
      <c r="Q385" s="451"/>
      <c r="R385" s="798" t="str">
        <f>IFERROR(IF(OR(B385="TÍTULO GRAU 1",B385="TÍTULO GRAU 2",B385="TÍTULO GRAU 3",B385="TÍTULO GRAU 4"),B385,IF(D385=0,"",IF(OR(D385="SINAPI",D385="SINAPI INSUMO",D385="ORSE INSUMO",D385="SEINFRA CE",D385="TCU",D385="SABESP",D385="EMBASA-BA INSUMO",D385="COMPOSIÇÃO ELAB."),B385,IF(MID(B385,1,5)="COMP.",VLOOKUP(B385,COMPOSIÇÕES!$K$1:$L$741741,2,FALSE),IF(MID(B385,1,13)="MÉDIA/MERCADO",VLOOKUP(B385,COMPOSIÇÕES!$K$1:$L$741741,2,FALSE)))))),0)</f>
        <v>COMP. 264</v>
      </c>
      <c r="S385" s="1035">
        <f>VLOOKUP(B385,'CURVA ABC'!$B$6:$M$7525,9,FALSE)</f>
        <v>126.2946</v>
      </c>
      <c r="T385" s="700" t="b">
        <f t="shared" si="83"/>
        <v>1</v>
      </c>
      <c r="U385" s="452" t="b">
        <f t="shared" si="72"/>
        <v>1</v>
      </c>
      <c r="V385" s="452" t="s">
        <v>1976</v>
      </c>
      <c r="W385" s="452" t="s">
        <v>1978</v>
      </c>
      <c r="AB385" s="453"/>
    </row>
    <row r="386" spans="1:28" s="452" customFormat="1" ht="26.25" customHeight="1">
      <c r="A386" s="1038" t="s">
        <v>1846</v>
      </c>
      <c r="B386" s="456" t="s">
        <v>1983</v>
      </c>
      <c r="C386" s="24">
        <v>0</v>
      </c>
      <c r="D386" s="1039" t="s">
        <v>837</v>
      </c>
      <c r="E386" s="1028" t="s">
        <v>1980</v>
      </c>
      <c r="F386" s="15" t="e">
        <v>#N/A</v>
      </c>
      <c r="G386" s="1029" t="s">
        <v>126</v>
      </c>
      <c r="H386" s="15">
        <v>0</v>
      </c>
      <c r="I386" s="1046">
        <v>2</v>
      </c>
      <c r="J386" s="1030">
        <v>122.96</v>
      </c>
      <c r="K386" s="15">
        <v>34.760800000000003</v>
      </c>
      <c r="L386" s="1030">
        <v>157.7208</v>
      </c>
      <c r="M386" s="1031">
        <f t="shared" si="84"/>
        <v>315.44159999999999</v>
      </c>
      <c r="N386" s="1032">
        <f t="shared" si="85"/>
        <v>7.3909444464488177E-5</v>
      </c>
      <c r="O386" s="1033" t="s">
        <v>1340</v>
      </c>
      <c r="P386" s="1034">
        <f t="shared" si="73"/>
        <v>1</v>
      </c>
      <c r="Q386" s="451"/>
      <c r="R386" s="798" t="str">
        <f>IFERROR(IF(OR(B386="TÍTULO GRAU 1",B386="TÍTULO GRAU 2",B386="TÍTULO GRAU 3",B386="TÍTULO GRAU 4"),B386,IF(D386=0,"",IF(OR(D386="SINAPI",D386="SINAPI INSUMO",D386="ORSE INSUMO",D386="SEINFRA CE",D386="TCU",D386="SABESP",D386="EMBASA-BA INSUMO",D386="COMPOSIÇÃO ELAB."),B386,IF(MID(B386,1,5)="COMP.",VLOOKUP(B386,COMPOSIÇÕES!$K$1:$L$741741,2,FALSE),IF(MID(B386,1,13)="MÉDIA/MERCADO",VLOOKUP(B386,COMPOSIÇÕES!$K$1:$L$741741,2,FALSE)))))),0)</f>
        <v>COMP. 265</v>
      </c>
      <c r="S386" s="1035">
        <f>VLOOKUP(B386,'CURVA ABC'!$B$6:$M$7525,9,FALSE)</f>
        <v>157.7208</v>
      </c>
      <c r="T386" s="700" t="b">
        <f>S386=L386</f>
        <v>1</v>
      </c>
      <c r="U386" s="452" t="b">
        <f t="shared" si="72"/>
        <v>1</v>
      </c>
      <c r="V386" s="452" t="s">
        <v>1983</v>
      </c>
      <c r="W386" s="452" t="s">
        <v>1980</v>
      </c>
      <c r="AB386" s="453"/>
    </row>
    <row r="387" spans="1:28" s="452" customFormat="1" ht="26.25" customHeight="1">
      <c r="A387" s="1038" t="s">
        <v>1847</v>
      </c>
      <c r="B387" s="456" t="s">
        <v>1984</v>
      </c>
      <c r="C387" s="24">
        <v>0</v>
      </c>
      <c r="D387" s="1039" t="s">
        <v>837</v>
      </c>
      <c r="E387" s="1028" t="s">
        <v>1982</v>
      </c>
      <c r="F387" s="15" t="e">
        <v>#N/A</v>
      </c>
      <c r="G387" s="1029" t="s">
        <v>126</v>
      </c>
      <c r="H387" s="15">
        <v>0</v>
      </c>
      <c r="I387" s="1046">
        <v>3</v>
      </c>
      <c r="J387" s="1030">
        <v>389.07</v>
      </c>
      <c r="K387" s="15">
        <v>109.9901</v>
      </c>
      <c r="L387" s="1030">
        <v>499.06009999999998</v>
      </c>
      <c r="M387" s="1031">
        <f t="shared" si="84"/>
        <v>1497.1803</v>
      </c>
      <c r="N387" s="1032">
        <f t="shared" si="85"/>
        <v>3.5079635734847824E-4</v>
      </c>
      <c r="O387" s="1033" t="s">
        <v>1340</v>
      </c>
      <c r="P387" s="1034">
        <f t="shared" si="73"/>
        <v>1</v>
      </c>
      <c r="Q387" s="451"/>
      <c r="R387" s="798" t="str">
        <f>IFERROR(IF(OR(B387="TÍTULO GRAU 1",B387="TÍTULO GRAU 2",B387="TÍTULO GRAU 3",B387="TÍTULO GRAU 4"),B387,IF(D387=0,"",IF(OR(D387="SINAPI",D387="SINAPI INSUMO",D387="ORSE INSUMO",D387="SEINFRA CE",D387="TCU",D387="SABESP",D387="EMBASA-BA INSUMO",D387="COMPOSIÇÃO ELAB."),B387,IF(MID(B387,1,5)="COMP.",VLOOKUP(B387,COMPOSIÇÕES!$K$1:$L$741741,2,FALSE),IF(MID(B387,1,13)="MÉDIA/MERCADO",VLOOKUP(B387,COMPOSIÇÕES!$K$1:$L$741741,2,FALSE)))))),0)</f>
        <v>COMP. 266</v>
      </c>
      <c r="S387" s="1035">
        <f>VLOOKUP(B387,'CURVA ABC'!$B$6:$M$7525,9,FALSE)</f>
        <v>499.06009999999998</v>
      </c>
      <c r="T387" s="700" t="b">
        <f>S387=L387</f>
        <v>1</v>
      </c>
      <c r="U387" s="452" t="b">
        <f t="shared" si="72"/>
        <v>1</v>
      </c>
      <c r="V387" s="452" t="s">
        <v>1984</v>
      </c>
      <c r="W387" s="452" t="s">
        <v>1982</v>
      </c>
      <c r="AB387" s="453"/>
    </row>
    <row r="388" spans="1:28" s="452" customFormat="1" ht="26.25" customHeight="1">
      <c r="A388" s="1038" t="s">
        <v>1872</v>
      </c>
      <c r="B388" s="456" t="s">
        <v>1144</v>
      </c>
      <c r="C388" s="24" t="s">
        <v>183</v>
      </c>
      <c r="D388" s="1039" t="s">
        <v>131</v>
      </c>
      <c r="E388" s="1028" t="s">
        <v>1145</v>
      </c>
      <c r="F388" s="15" t="e">
        <v>#N/A</v>
      </c>
      <c r="G388" s="1029" t="s">
        <v>54</v>
      </c>
      <c r="H388" s="15">
        <v>0</v>
      </c>
      <c r="I388" s="1046">
        <v>108</v>
      </c>
      <c r="J388" s="1030">
        <v>13.39</v>
      </c>
      <c r="K388" s="15">
        <v>3.7854000000000001</v>
      </c>
      <c r="L388" s="1030">
        <v>17.1754</v>
      </c>
      <c r="M388" s="1031">
        <f t="shared" si="84"/>
        <v>1854.9431999999999</v>
      </c>
      <c r="N388" s="1032">
        <f t="shared" si="85"/>
        <v>4.346218806434534E-4</v>
      </c>
      <c r="O388" s="1033" t="s">
        <v>1341</v>
      </c>
      <c r="P388" s="1034">
        <f t="shared" si="73"/>
        <v>1</v>
      </c>
      <c r="Q388" s="451"/>
      <c r="R388" s="798" t="str">
        <f>IFERROR(IF(OR(B388="TÍTULO GRAU 1",B388="TÍTULO GRAU 2",B388="TÍTULO GRAU 3",B388="TÍTULO GRAU 4"),B388,IF(D388=0,"",IF(OR(D388="SINAPI",D388="SINAPI INSUMO",D388="ORSE INSUMO",D388="SEINFRA CE",D388="TCU",D388="SABESP",D388="EMBASA-BA INSUMO",D388="COMPOSIÇÃO ELAB."),B388,IF(MID(B388,1,5)="COMP.",VLOOKUP(B388,COMPOSIÇÕES!$K$1:$L$741741,2,FALSE),IF(MID(B388,1,13)="MÉDIA/MERCADO",VLOOKUP(B388,COMPOSIÇÕES!$K$1:$L$741741,2,FALSE)))))),0)</f>
        <v>74130/1</v>
      </c>
      <c r="S388" s="1035">
        <f>VLOOKUP(B388,'CURVA ABC'!$B$6:$M$7525,9,FALSE)</f>
        <v>17.1754</v>
      </c>
      <c r="T388" s="700" t="b">
        <f t="shared" si="83"/>
        <v>1</v>
      </c>
      <c r="U388" s="452" t="b">
        <f t="shared" si="72"/>
        <v>1</v>
      </c>
      <c r="V388" s="452" t="s">
        <v>52</v>
      </c>
      <c r="W388" s="452" t="s">
        <v>1145</v>
      </c>
      <c r="AB388" s="453"/>
    </row>
    <row r="389" spans="1:28" s="744" customFormat="1" ht="28.5" customHeight="1">
      <c r="A389" s="824" t="s">
        <v>717</v>
      </c>
      <c r="B389" s="738" t="s">
        <v>876</v>
      </c>
      <c r="C389" s="24" t="s">
        <v>876</v>
      </c>
      <c r="D389" s="739"/>
      <c r="E389" s="740" t="s">
        <v>720</v>
      </c>
      <c r="F389" s="741"/>
      <c r="G389" s="739"/>
      <c r="H389" s="739"/>
      <c r="I389" s="742"/>
      <c r="J389" s="766"/>
      <c r="K389" s="742"/>
      <c r="L389" s="766"/>
      <c r="M389" s="759">
        <f>SUMIF(B390:B474,"TÍTULO GRAU 3",M390:M474)</f>
        <v>117305.40489999999</v>
      </c>
      <c r="N389" s="853">
        <f>SUMIF(B390:B474,"TÍTULO GRAU 3",N390:N474)</f>
        <v>2.7485205847424206E-2</v>
      </c>
      <c r="O389" s="1015"/>
      <c r="P389" s="1034">
        <f t="shared" si="73"/>
        <v>25</v>
      </c>
      <c r="Q389" s="706"/>
      <c r="R389" s="798" t="str">
        <f>IFERROR(IF(OR(B389="TÍTULO GRAU 1",B389="TÍTULO GRAU 2",B389="TÍTULO GRAU 3",B389="TÍTULO GRAU 4"),B389,IF(D389=0,"",IF(OR(D389="SINAPI",D389="SINAPI INSUMO",D389="ORSE INSUMO",D389="SEINFRA CE",D389="TCU",D389="SABESP",D389="EMBASA-BA INSUMO",D389="COMPOSIÇÃO ELAB."),B389,IF(MID(B389,1,5)="COMP.",VLOOKUP(B389,COMPOSIÇÕES!$K$1:$L$741741,2,FALSE),IF(MID(B389,1,13)="MÉDIA/MERCADO",VLOOKUP(B389,COMPOSIÇÕES!$K$1:$L$741741,2,FALSE)))))),0)</f>
        <v>Título grau 2</v>
      </c>
      <c r="S389" s="1035" t="e">
        <f>VLOOKUP(B389,'CURVA ABC'!$B$6:$M$7525,9,FALSE)</f>
        <v>#N/A</v>
      </c>
      <c r="T389" s="1025" t="e">
        <f>S389-N389</f>
        <v>#N/A</v>
      </c>
      <c r="U389" s="452" t="b">
        <f t="shared" si="72"/>
        <v>1</v>
      </c>
      <c r="V389" s="452" t="s">
        <v>876</v>
      </c>
      <c r="W389" s="744" t="s">
        <v>720</v>
      </c>
      <c r="AB389" s="745"/>
    </row>
    <row r="390" spans="1:28" s="744" customFormat="1" ht="28.5" customHeight="1">
      <c r="A390" s="824" t="s">
        <v>1994</v>
      </c>
      <c r="B390" s="738" t="s">
        <v>877</v>
      </c>
      <c r="C390" s="24" t="s">
        <v>877</v>
      </c>
      <c r="D390" s="739"/>
      <c r="E390" s="740" t="s">
        <v>1286</v>
      </c>
      <c r="F390" s="741"/>
      <c r="G390" s="739"/>
      <c r="H390" s="739"/>
      <c r="I390" s="1057"/>
      <c r="J390" s="766"/>
      <c r="K390" s="742"/>
      <c r="L390" s="766"/>
      <c r="M390" s="759">
        <f>SUM(M391:M394)</f>
        <v>4127.9723999999997</v>
      </c>
      <c r="N390" s="853">
        <f>SUM(N391:N394)</f>
        <v>9.6720326947599786E-4</v>
      </c>
      <c r="O390" s="1015"/>
      <c r="P390" s="1034">
        <f t="shared" si="73"/>
        <v>14</v>
      </c>
      <c r="Q390" s="706"/>
      <c r="R390" s="798" t="str">
        <f>IFERROR(IF(OR(B390="TÍTULO GRAU 1",B390="TÍTULO GRAU 2",B390="TÍTULO GRAU 3",B390="TÍTULO GRAU 4"),B390,IF(D390=0,"",IF(OR(D390="SINAPI",D390="SINAPI INSUMO",D390="ORSE INSUMO",D390="SEINFRA CE",D390="TCU",D390="SABESP",D390="EMBASA-BA INSUMO",D390="COMPOSIÇÃO ELAB."),B390,IF(MID(B390,1,5)="COMP.",VLOOKUP(B390,COMPOSIÇÕES!$K$1:$L$741741,2,FALSE),IF(MID(B390,1,13)="MÉDIA/MERCADO",VLOOKUP(B390,COMPOSIÇÕES!$K$1:$L$741741,2,FALSE)))))),0)</f>
        <v>Título grau 3</v>
      </c>
      <c r="S390" s="1035" t="e">
        <f>VLOOKUP(B390,'CURVA ABC'!$B$6:$M$7525,9,FALSE)</f>
        <v>#N/A</v>
      </c>
      <c r="T390" s="1025" t="e">
        <f>S390-N390</f>
        <v>#N/A</v>
      </c>
      <c r="U390" s="452" t="b">
        <f t="shared" si="72"/>
        <v>1</v>
      </c>
      <c r="V390" s="452" t="s">
        <v>877</v>
      </c>
      <c r="W390" s="744" t="s">
        <v>1286</v>
      </c>
      <c r="AB390" s="745"/>
    </row>
    <row r="391" spans="1:28" s="452" customFormat="1" ht="34.5" customHeight="1">
      <c r="A391" s="1038" t="s">
        <v>1996</v>
      </c>
      <c r="B391" s="456" t="s">
        <v>230</v>
      </c>
      <c r="C391" s="24">
        <v>0</v>
      </c>
      <c r="D391" s="1039" t="s">
        <v>837</v>
      </c>
      <c r="E391" s="1028" t="s">
        <v>2087</v>
      </c>
      <c r="F391" s="15" t="e">
        <v>#N/A</v>
      </c>
      <c r="G391" s="1029" t="s">
        <v>126</v>
      </c>
      <c r="H391" s="15">
        <v>0</v>
      </c>
      <c r="I391" s="1046">
        <v>1</v>
      </c>
      <c r="J391" s="1030">
        <v>1165.6199999999999</v>
      </c>
      <c r="K391" s="15">
        <v>329.52080000000001</v>
      </c>
      <c r="L391" s="1030">
        <v>1495.1407999999999</v>
      </c>
      <c r="M391" s="1031">
        <f>ROUND(I391*L391,4)</f>
        <v>1495.1407999999999</v>
      </c>
      <c r="N391" s="1032">
        <f>IFERROR(M391/$M$655,"")</f>
        <v>3.5031849294509795E-4</v>
      </c>
      <c r="O391" s="1033"/>
      <c r="P391" s="1034">
        <f t="shared" si="73"/>
        <v>1</v>
      </c>
      <c r="Q391" s="451"/>
      <c r="R391" s="798" t="str">
        <f>IFERROR(IF(OR(B391="TÍTULO GRAU 1",B391="TÍTULO GRAU 2",B391="TÍTULO GRAU 3",B391="TÍTULO GRAU 4"),B391,IF(D391=0,"",IF(OR(D391="SINAPI",D391="SINAPI INSUMO",D391="ORSE INSUMO",D391="SEINFRA CE",D391="TCU",D391="SABESP",D391="EMBASA-BA INSUMO",D391="COMPOSIÇÃO ELAB."),B391,IF(MID(B391,1,5)="COMP.",VLOOKUP(B391,COMPOSIÇÕES!$K$1:$L$741741,2,FALSE),IF(MID(B391,1,13)="MÉDIA/MERCADO",VLOOKUP(B391,COMPOSIÇÕES!$K$1:$L$741741,2,FALSE)))))),0)</f>
        <v>COMP. 77</v>
      </c>
      <c r="S391" s="1035">
        <f>VLOOKUP(B391,'CURVA ABC'!$B$6:$M$7525,9,FALSE)</f>
        <v>1495.1407999999999</v>
      </c>
      <c r="T391" s="700" t="b">
        <f t="shared" ref="T391:T400" si="86">S391=L391</f>
        <v>1</v>
      </c>
      <c r="U391" s="452" t="b">
        <f t="shared" si="72"/>
        <v>1</v>
      </c>
      <c r="V391" s="452" t="s">
        <v>230</v>
      </c>
      <c r="W391" s="452" t="s">
        <v>2087</v>
      </c>
      <c r="AB391" s="453"/>
    </row>
    <row r="392" spans="1:28" s="452" customFormat="1" ht="37.5" customHeight="1">
      <c r="A392" s="1038" t="s">
        <v>1997</v>
      </c>
      <c r="B392" s="456" t="s">
        <v>333</v>
      </c>
      <c r="C392" s="24">
        <v>0</v>
      </c>
      <c r="D392" s="1039" t="s">
        <v>837</v>
      </c>
      <c r="E392" s="1028" t="s">
        <v>1376</v>
      </c>
      <c r="F392" s="15" t="e">
        <v>#N/A</v>
      </c>
      <c r="G392" s="1029" t="s">
        <v>126</v>
      </c>
      <c r="H392" s="15">
        <v>0</v>
      </c>
      <c r="I392" s="1046">
        <v>1</v>
      </c>
      <c r="J392" s="1030">
        <v>847.13</v>
      </c>
      <c r="K392" s="15">
        <v>239.4837</v>
      </c>
      <c r="L392" s="1030">
        <v>1086.6137000000001</v>
      </c>
      <c r="M392" s="1031">
        <f>ROUND(I392*L392,4)</f>
        <v>1086.6137000000001</v>
      </c>
      <c r="N392" s="1032">
        <f>IFERROR(M392/$M$655,"")</f>
        <v>2.5459867980159249E-4</v>
      </c>
      <c r="O392" s="1033"/>
      <c r="P392" s="1034">
        <f t="shared" si="73"/>
        <v>1</v>
      </c>
      <c r="Q392" s="451"/>
      <c r="R392" s="798" t="str">
        <f>IFERROR(IF(OR(B392="TÍTULO GRAU 1",B392="TÍTULO GRAU 2",B392="TÍTULO GRAU 3",B392="TÍTULO GRAU 4"),B392,IF(D392=0,"",IF(OR(D392="SINAPI",D392="SINAPI INSUMO",D392="ORSE INSUMO",D392="SEINFRA CE",D392="TCU",D392="SABESP",D392="EMBASA-BA INSUMO",D392="COMPOSIÇÃO ELAB."),B392,IF(MID(B392,1,5)="COMP.",VLOOKUP(B392,COMPOSIÇÕES!$K$1:$L$741741,2,FALSE),IF(MID(B392,1,13)="MÉDIA/MERCADO",VLOOKUP(B392,COMPOSIÇÕES!$K$1:$L$741741,2,FALSE)))))),0)</f>
        <v>COMP. 117</v>
      </c>
      <c r="S392" s="1035">
        <f>VLOOKUP(B392,'CURVA ABC'!$B$6:$M$7525,9,FALSE)</f>
        <v>1086.6137000000001</v>
      </c>
      <c r="T392" s="700" t="b">
        <f t="shared" si="86"/>
        <v>1</v>
      </c>
      <c r="U392" s="452" t="b">
        <f t="shared" si="72"/>
        <v>1</v>
      </c>
      <c r="V392" s="452" t="s">
        <v>333</v>
      </c>
      <c r="W392" s="452" t="s">
        <v>1376</v>
      </c>
      <c r="AB392" s="453"/>
    </row>
    <row r="393" spans="1:28" s="452" customFormat="1" ht="32.25" customHeight="1">
      <c r="A393" s="1038" t="s">
        <v>1998</v>
      </c>
      <c r="B393" s="456" t="s">
        <v>334</v>
      </c>
      <c r="C393" s="24">
        <v>0</v>
      </c>
      <c r="D393" s="1039" t="s">
        <v>837</v>
      </c>
      <c r="E393" s="1028" t="s">
        <v>1377</v>
      </c>
      <c r="F393" s="15" t="e">
        <v>#N/A</v>
      </c>
      <c r="G393" s="1029" t="s">
        <v>126</v>
      </c>
      <c r="H393" s="15">
        <v>0</v>
      </c>
      <c r="I393" s="1046">
        <v>1</v>
      </c>
      <c r="J393" s="1030">
        <v>1127.25</v>
      </c>
      <c r="K393" s="15">
        <v>318.67360000000002</v>
      </c>
      <c r="L393" s="1030">
        <v>1445.9236000000001</v>
      </c>
      <c r="M393" s="1031">
        <f>ROUND(I393*L393,4)</f>
        <v>1445.9236000000001</v>
      </c>
      <c r="N393" s="1032">
        <f>IFERROR(M393/$M$655,"")</f>
        <v>3.3878667244299044E-4</v>
      </c>
      <c r="O393" s="1033"/>
      <c r="P393" s="1034">
        <f t="shared" si="73"/>
        <v>1</v>
      </c>
      <c r="Q393" s="451"/>
      <c r="R393" s="798" t="str">
        <f>IFERROR(IF(OR(B393="TÍTULO GRAU 1",B393="TÍTULO GRAU 2",B393="TÍTULO GRAU 3",B393="TÍTULO GRAU 4"),B393,IF(D393=0,"",IF(OR(D393="SINAPI",D393="SINAPI INSUMO",D393="ORSE INSUMO",D393="SEINFRA CE",D393="TCU",D393="SABESP",D393="EMBASA-BA INSUMO",D393="COMPOSIÇÃO ELAB."),B393,IF(MID(B393,1,5)="COMP.",VLOOKUP(B393,COMPOSIÇÕES!$K$1:$L$741741,2,FALSE),IF(MID(B393,1,13)="MÉDIA/MERCADO",VLOOKUP(B393,COMPOSIÇÕES!$K$1:$L$741741,2,FALSE)))))),0)</f>
        <v>COMP. 118</v>
      </c>
      <c r="S393" s="1035">
        <f>VLOOKUP(B393,'CURVA ABC'!$B$6:$M$7525,9,FALSE)</f>
        <v>1445.9236000000001</v>
      </c>
      <c r="T393" s="700" t="b">
        <f t="shared" si="86"/>
        <v>1</v>
      </c>
      <c r="U393" s="452" t="b">
        <f t="shared" ref="U393:U456" si="87">W393=E393</f>
        <v>1</v>
      </c>
      <c r="V393" s="452" t="s">
        <v>334</v>
      </c>
      <c r="W393" s="452" t="s">
        <v>1377</v>
      </c>
      <c r="AB393" s="453"/>
    </row>
    <row r="394" spans="1:28" s="452" customFormat="1" ht="35.25" customHeight="1">
      <c r="A394" s="1038" t="s">
        <v>1999</v>
      </c>
      <c r="B394" s="1047" t="s">
        <v>272</v>
      </c>
      <c r="C394" s="24">
        <v>0</v>
      </c>
      <c r="D394" s="1039" t="s">
        <v>837</v>
      </c>
      <c r="E394" s="1028" t="s">
        <v>795</v>
      </c>
      <c r="F394" s="15" t="e">
        <v>#N/A</v>
      </c>
      <c r="G394" s="1029" t="s">
        <v>126</v>
      </c>
      <c r="H394" s="15">
        <v>0</v>
      </c>
      <c r="I394" s="1046">
        <v>1</v>
      </c>
      <c r="J394" s="1030">
        <v>78.19</v>
      </c>
      <c r="K394" s="15">
        <v>22.104299999999999</v>
      </c>
      <c r="L394" s="1030">
        <v>100.29430000000001</v>
      </c>
      <c r="M394" s="1031">
        <f>ROUND(I394*L394,4)</f>
        <v>100.29430000000001</v>
      </c>
      <c r="N394" s="1032">
        <f>IFERROR(M394/$M$655,"")</f>
        <v>2.3499424286317075E-5</v>
      </c>
      <c r="O394" s="1033"/>
      <c r="P394" s="1034">
        <f t="shared" si="73"/>
        <v>1</v>
      </c>
      <c r="Q394" s="451"/>
      <c r="R394" s="798" t="str">
        <f>IFERROR(IF(OR(B394="TÍTULO GRAU 1",B394="TÍTULO GRAU 2",B394="TÍTULO GRAU 3",B394="TÍTULO GRAU 4"),B394,IF(D394=0,"",IF(OR(D394="SINAPI",D394="SINAPI INSUMO",D394="ORSE INSUMO",D394="SEINFRA CE",D394="TCU",D394="SABESP",D394="EMBASA-BA INSUMO",D394="COMPOSIÇÃO ELAB."),B394,IF(MID(B394,1,5)="COMP.",VLOOKUP(B394,COMPOSIÇÕES!$K$1:$L$741741,2,FALSE),IF(MID(B394,1,13)="MÉDIA/MERCADO",VLOOKUP(B394,COMPOSIÇÕES!$K$1:$L$741741,2,FALSE)))))),0)</f>
        <v>COMP. 92</v>
      </c>
      <c r="S394" s="1035">
        <f>VLOOKUP(B394,'CURVA ABC'!$B$6:$M$7525,9,FALSE)</f>
        <v>100.29430000000001</v>
      </c>
      <c r="T394" s="700" t="b">
        <f t="shared" si="86"/>
        <v>1</v>
      </c>
      <c r="U394" s="452" t="b">
        <f t="shared" si="87"/>
        <v>1</v>
      </c>
      <c r="V394" s="452" t="s">
        <v>272</v>
      </c>
      <c r="W394" s="452" t="s">
        <v>795</v>
      </c>
      <c r="AB394" s="453"/>
    </row>
    <row r="395" spans="1:28" s="744" customFormat="1" ht="28.5" customHeight="1">
      <c r="A395" s="824" t="s">
        <v>1995</v>
      </c>
      <c r="B395" s="738" t="s">
        <v>877</v>
      </c>
      <c r="C395" s="24" t="s">
        <v>877</v>
      </c>
      <c r="D395" s="739"/>
      <c r="E395" s="740" t="s">
        <v>2001</v>
      </c>
      <c r="F395" s="741"/>
      <c r="G395" s="739"/>
      <c r="H395" s="739"/>
      <c r="I395" s="1057"/>
      <c r="J395" s="766"/>
      <c r="K395" s="742"/>
      <c r="L395" s="766"/>
      <c r="M395" s="759">
        <f>SUM(M396:M443)</f>
        <v>15676.7832</v>
      </c>
      <c r="N395" s="853">
        <f>SUM(N396:N443)</f>
        <v>3.6731437365972687E-3</v>
      </c>
      <c r="O395" s="1015"/>
      <c r="P395" s="1034">
        <f t="shared" si="73"/>
        <v>14</v>
      </c>
      <c r="Q395" s="706"/>
      <c r="R395" s="798" t="str">
        <f>IFERROR(IF(OR(B395="TÍTULO GRAU 1",B395="TÍTULO GRAU 2",B395="TÍTULO GRAU 3",B395="TÍTULO GRAU 4"),B395,IF(D395=0,"",IF(OR(D395="SINAPI",D395="SINAPI INSUMO",D395="ORSE INSUMO",D395="SEINFRA CE",D395="TCU",D395="SABESP",D395="EMBASA-BA INSUMO",D395="COMPOSIÇÃO ELAB."),B395,IF(MID(B395,1,5)="COMP.",VLOOKUP(B395,COMPOSIÇÕES!$K$1:$L$741741,2,FALSE),IF(MID(B395,1,13)="MÉDIA/MERCADO",VLOOKUP(B395,COMPOSIÇÕES!$K$1:$L$741741,2,FALSE)))))),0)</f>
        <v>Título grau 3</v>
      </c>
      <c r="S395" s="1035" t="e">
        <f>VLOOKUP(B395,'CURVA ABC'!$B$6:$M$7525,9,FALSE)</f>
        <v>#N/A</v>
      </c>
      <c r="T395" s="1025" t="e">
        <f>S395-N395</f>
        <v>#N/A</v>
      </c>
      <c r="U395" s="452" t="b">
        <f t="shared" si="87"/>
        <v>1</v>
      </c>
      <c r="V395" s="452" t="s">
        <v>877</v>
      </c>
      <c r="W395" s="744" t="s">
        <v>2001</v>
      </c>
      <c r="AB395" s="745"/>
    </row>
    <row r="396" spans="1:28" s="452" customFormat="1" ht="43.5" customHeight="1">
      <c r="A396" s="1038" t="s">
        <v>2000</v>
      </c>
      <c r="B396" s="456" t="s">
        <v>2093</v>
      </c>
      <c r="C396" s="24">
        <v>0</v>
      </c>
      <c r="D396" s="1039" t="s">
        <v>837</v>
      </c>
      <c r="E396" s="1028" t="s">
        <v>2089</v>
      </c>
      <c r="F396" s="15" t="e">
        <v>#N/A</v>
      </c>
      <c r="G396" s="1029" t="s">
        <v>126</v>
      </c>
      <c r="H396" s="15">
        <v>0</v>
      </c>
      <c r="I396" s="1046">
        <v>37</v>
      </c>
      <c r="J396" s="1030">
        <v>0.96</v>
      </c>
      <c r="K396" s="15">
        <v>0.27139999999999997</v>
      </c>
      <c r="L396" s="1030">
        <v>1.2314000000000001</v>
      </c>
      <c r="M396" s="1031">
        <f t="shared" ref="M396:M443" si="88">ROUND(I396*L396,4)</f>
        <v>45.561799999999998</v>
      </c>
      <c r="N396" s="1032">
        <f t="shared" ref="N396:N443" si="89">IFERROR(M396/$M$655,"")</f>
        <v>1.0675343159564614E-5</v>
      </c>
      <c r="O396" s="1033"/>
      <c r="P396" s="1034">
        <f t="shared" si="73"/>
        <v>2</v>
      </c>
      <c r="Q396" s="451"/>
      <c r="R396" s="798" t="str">
        <f>IFERROR(IF(OR(B396="TÍTULO GRAU 1",B396="TÍTULO GRAU 2",B396="TÍTULO GRAU 3",B396="TÍTULO GRAU 4"),B396,IF(D396=0,"",IF(OR(D396="SINAPI",D396="SINAPI INSUMO",D396="ORSE INSUMO",D396="SEINFRA CE",D396="TCU",D396="SABESP",D396="EMBASA-BA INSUMO",D396="COMPOSIÇÃO ELAB."),B396,IF(MID(B396,1,5)="COMP.",VLOOKUP(B396,COMPOSIÇÕES!$K$1:$L$741741,2,FALSE),IF(MID(B396,1,13)="MÉDIA/MERCADO",VLOOKUP(B396,COMPOSIÇÕES!$K$1:$L$741741,2,FALSE)))))),0)</f>
        <v>COMP. 80</v>
      </c>
      <c r="S396" s="1035">
        <f>VLOOKUP(B396,'CURVA ABC'!$B$6:$M$7525,9,FALSE)</f>
        <v>1.2314000000000001</v>
      </c>
      <c r="T396" s="700" t="b">
        <f>S396=L396</f>
        <v>1</v>
      </c>
      <c r="U396" s="452" t="b">
        <f t="shared" si="87"/>
        <v>1</v>
      </c>
      <c r="V396" s="452" t="s">
        <v>2093</v>
      </c>
      <c r="W396" s="452" t="s">
        <v>2089</v>
      </c>
      <c r="AB396" s="453"/>
    </row>
    <row r="397" spans="1:28" s="452" customFormat="1" ht="40.5" customHeight="1">
      <c r="A397" s="1038" t="s">
        <v>2002</v>
      </c>
      <c r="B397" s="456" t="s">
        <v>269</v>
      </c>
      <c r="C397" s="24">
        <v>0</v>
      </c>
      <c r="D397" s="1039" t="s">
        <v>837</v>
      </c>
      <c r="E397" s="1028" t="s">
        <v>1367</v>
      </c>
      <c r="F397" s="1058" t="e">
        <v>#N/A</v>
      </c>
      <c r="G397" s="1029" t="s">
        <v>126</v>
      </c>
      <c r="H397" s="15">
        <v>0</v>
      </c>
      <c r="I397" s="1046">
        <v>21</v>
      </c>
      <c r="J397" s="1030">
        <v>5.25</v>
      </c>
      <c r="K397" s="15">
        <v>1.4842</v>
      </c>
      <c r="L397" s="1030">
        <v>6.7342000000000004</v>
      </c>
      <c r="M397" s="1031">
        <f t="shared" si="88"/>
        <v>141.41820000000001</v>
      </c>
      <c r="N397" s="1032">
        <f t="shared" si="89"/>
        <v>3.3134946687969761E-5</v>
      </c>
      <c r="O397" s="1033"/>
      <c r="P397" s="1034">
        <f t="shared" si="73"/>
        <v>1</v>
      </c>
      <c r="Q397" s="451"/>
      <c r="R397" s="798" t="str">
        <f>IFERROR(IF(OR(B397="TÍTULO GRAU 1",B397="TÍTULO GRAU 2",B397="TÍTULO GRAU 3",B397="TÍTULO GRAU 4"),B397,IF(D397=0,"",IF(OR(D397="SINAPI",D397="SINAPI INSUMO",D397="ORSE INSUMO",D397="SEINFRA CE",D397="TCU",D397="SABESP",D397="EMBASA-BA INSUMO",D397="COMPOSIÇÃO ELAB."),B397,IF(MID(B397,1,5)="COMP.",VLOOKUP(B397,COMPOSIÇÕES!$K$1:$L$741741,2,FALSE),IF(MID(B397,1,13)="MÉDIA/MERCADO",VLOOKUP(B397,COMPOSIÇÕES!$K$1:$L$741741,2,FALSE)))))),0)</f>
        <v>COMP. 97</v>
      </c>
      <c r="S397" s="1035">
        <f>VLOOKUP(B397,'CURVA ABC'!$B$6:$M$7525,9,FALSE)</f>
        <v>6.7342000000000004</v>
      </c>
      <c r="T397" s="700" t="b">
        <f t="shared" si="86"/>
        <v>1</v>
      </c>
      <c r="U397" s="452" t="b">
        <f t="shared" si="87"/>
        <v>1</v>
      </c>
      <c r="V397" s="452" t="s">
        <v>269</v>
      </c>
      <c r="W397" s="452" t="s">
        <v>1367</v>
      </c>
      <c r="AB397" s="453"/>
    </row>
    <row r="398" spans="1:28" s="452" customFormat="1" ht="30" customHeight="1">
      <c r="A398" s="1038" t="s">
        <v>2003</v>
      </c>
      <c r="B398" s="456">
        <v>96986</v>
      </c>
      <c r="C398" s="24" t="s">
        <v>183</v>
      </c>
      <c r="D398" s="1039" t="s">
        <v>131</v>
      </c>
      <c r="E398" s="1028" t="s">
        <v>1172</v>
      </c>
      <c r="F398" s="1058" t="e">
        <v>#N/A</v>
      </c>
      <c r="G398" s="1029" t="s">
        <v>54</v>
      </c>
      <c r="H398" s="15">
        <v>0</v>
      </c>
      <c r="I398" s="1046">
        <v>3</v>
      </c>
      <c r="J398" s="1030">
        <v>54.59</v>
      </c>
      <c r="K398" s="15">
        <v>15.432600000000001</v>
      </c>
      <c r="L398" s="1030">
        <v>70.022599999999997</v>
      </c>
      <c r="M398" s="1031">
        <f t="shared" si="88"/>
        <v>210.06780000000001</v>
      </c>
      <c r="N398" s="1032">
        <f t="shared" si="89"/>
        <v>4.9219869534890798E-5</v>
      </c>
      <c r="O398" s="1033"/>
      <c r="P398" s="1034">
        <f t="shared" si="73"/>
        <v>1</v>
      </c>
      <c r="Q398" s="451"/>
      <c r="R398" s="798">
        <f>IFERROR(IF(OR(B398="TÍTULO GRAU 1",B398="TÍTULO GRAU 2",B398="TÍTULO GRAU 3",B398="TÍTULO GRAU 4"),B398,IF(D398=0,"",IF(OR(D398="SINAPI",D398="SINAPI INSUMO",D398="ORSE INSUMO",D398="SEINFRA CE",D398="TCU",D398="SABESP",D398="EMBASA-BA INSUMO",D398="COMPOSIÇÃO ELAB."),B398,IF(MID(B398,1,5)="COMP.",VLOOKUP(B398,COMPOSIÇÕES!$K$1:$L$741741,2,FALSE),IF(MID(B398,1,13)="MÉDIA/MERCADO",VLOOKUP(B398,COMPOSIÇÕES!$K$1:$L$741741,2,FALSE)))))),0)</f>
        <v>96986</v>
      </c>
      <c r="S398" s="1035">
        <f>VLOOKUP(B398,'CURVA ABC'!$B$6:$M$7525,9,FALSE)</f>
        <v>70.022599999999997</v>
      </c>
      <c r="T398" s="700" t="b">
        <f t="shared" si="86"/>
        <v>1</v>
      </c>
      <c r="U398" s="452" t="b">
        <f t="shared" si="87"/>
        <v>1</v>
      </c>
      <c r="V398" s="452">
        <v>96986</v>
      </c>
      <c r="W398" s="452" t="s">
        <v>1172</v>
      </c>
      <c r="AB398" s="453"/>
    </row>
    <row r="399" spans="1:28" s="452" customFormat="1" ht="30" customHeight="1">
      <c r="A399" s="1038" t="s">
        <v>2004</v>
      </c>
      <c r="B399" s="456" t="s">
        <v>278</v>
      </c>
      <c r="C399" s="24">
        <v>0</v>
      </c>
      <c r="D399" s="1039" t="s">
        <v>837</v>
      </c>
      <c r="E399" s="1028" t="s">
        <v>1369</v>
      </c>
      <c r="F399" s="15" t="e">
        <v>#N/A</v>
      </c>
      <c r="G399" s="1029" t="s">
        <v>126</v>
      </c>
      <c r="H399" s="15">
        <v>0</v>
      </c>
      <c r="I399" s="1046">
        <v>21</v>
      </c>
      <c r="J399" s="1030">
        <v>15.97</v>
      </c>
      <c r="K399" s="15">
        <v>4.5147000000000004</v>
      </c>
      <c r="L399" s="1030">
        <v>20.4847</v>
      </c>
      <c r="M399" s="1031">
        <f t="shared" si="88"/>
        <v>430.17869999999999</v>
      </c>
      <c r="N399" s="1032">
        <f t="shared" si="89"/>
        <v>1.00792884443446E-4</v>
      </c>
      <c r="O399" s="1033"/>
      <c r="P399" s="1034">
        <f t="shared" si="73"/>
        <v>1</v>
      </c>
      <c r="Q399" s="451"/>
      <c r="R399" s="798" t="str">
        <f>IFERROR(IF(OR(B399="TÍTULO GRAU 1",B399="TÍTULO GRAU 2",B399="TÍTULO GRAU 3",B399="TÍTULO GRAU 4"),B399,IF(D399=0,"",IF(OR(D399="SINAPI",D399="SINAPI INSUMO",D399="ORSE INSUMO",D399="SEINFRA CE",D399="TCU",D399="SABESP",D399="EMBASA-BA INSUMO",D399="COMPOSIÇÃO ELAB."),B399,IF(MID(B399,1,5)="COMP.",VLOOKUP(B399,COMPOSIÇÕES!$K$1:$L$741741,2,FALSE),IF(MID(B399,1,13)="MÉDIA/MERCADO",VLOOKUP(B399,COMPOSIÇÕES!$K$1:$L$741741,2,FALSE)))))),0)</f>
        <v>COMP. 102</v>
      </c>
      <c r="S399" s="1035">
        <f>VLOOKUP(B399,'CURVA ABC'!$B$6:$M$7525,9,FALSE)</f>
        <v>20.4847</v>
      </c>
      <c r="T399" s="700" t="b">
        <f>S399=L399</f>
        <v>1</v>
      </c>
      <c r="U399" s="452" t="b">
        <f t="shared" si="87"/>
        <v>1</v>
      </c>
      <c r="V399" s="452" t="s">
        <v>278</v>
      </c>
      <c r="W399" s="452" t="s">
        <v>1369</v>
      </c>
      <c r="AB399" s="453"/>
    </row>
    <row r="400" spans="1:28" s="452" customFormat="1" ht="30" customHeight="1">
      <c r="A400" s="1038" t="s">
        <v>2005</v>
      </c>
      <c r="B400" s="456" t="s">
        <v>332</v>
      </c>
      <c r="C400" s="24">
        <v>0</v>
      </c>
      <c r="D400" s="1039" t="s">
        <v>837</v>
      </c>
      <c r="E400" s="1028" t="s">
        <v>800</v>
      </c>
      <c r="F400" s="1058" t="e">
        <v>#N/A</v>
      </c>
      <c r="G400" s="1029" t="s">
        <v>126</v>
      </c>
      <c r="H400" s="15">
        <v>0</v>
      </c>
      <c r="I400" s="1046">
        <v>25</v>
      </c>
      <c r="J400" s="1030">
        <v>11.05</v>
      </c>
      <c r="K400" s="15">
        <v>3.1238000000000001</v>
      </c>
      <c r="L400" s="1030">
        <v>14.1738</v>
      </c>
      <c r="M400" s="1031">
        <f t="shared" si="88"/>
        <v>354.34500000000003</v>
      </c>
      <c r="N400" s="1032">
        <f t="shared" si="89"/>
        <v>8.3024693314924416E-5</v>
      </c>
      <c r="O400" s="1033"/>
      <c r="P400" s="1034">
        <f t="shared" si="73"/>
        <v>2</v>
      </c>
      <c r="Q400" s="451"/>
      <c r="R400" s="798" t="str">
        <f>IFERROR(IF(OR(B400="TÍTULO GRAU 1",B400="TÍTULO GRAU 2",B400="TÍTULO GRAU 3",B400="TÍTULO GRAU 4"),B400,IF(D400=0,"",IF(OR(D400="SINAPI",D400="SINAPI INSUMO",D400="ORSE INSUMO",D400="SEINFRA CE",D400="TCU",D400="SABESP",D400="EMBASA-BA INSUMO",D400="COMPOSIÇÃO ELAB."),B400,IF(MID(B400,1,5)="COMP.",VLOOKUP(B400,COMPOSIÇÕES!$K$1:$L$741741,2,FALSE),IF(MID(B400,1,13)="MÉDIA/MERCADO",VLOOKUP(B400,COMPOSIÇÕES!$K$1:$L$741741,2,FALSE)))))),0)</f>
        <v>COMP. 116</v>
      </c>
      <c r="S400" s="1035">
        <f>VLOOKUP(B400,'CURVA ABC'!$B$6:$M$7525,9,FALSE)</f>
        <v>14.1738</v>
      </c>
      <c r="T400" s="700" t="b">
        <f t="shared" si="86"/>
        <v>1</v>
      </c>
      <c r="U400" s="452" t="b">
        <f t="shared" si="87"/>
        <v>1</v>
      </c>
      <c r="V400" s="452" t="s">
        <v>332</v>
      </c>
      <c r="W400" s="452" t="s">
        <v>800</v>
      </c>
      <c r="AB400" s="453"/>
    </row>
    <row r="401" spans="1:28" s="452" customFormat="1" ht="32.25" customHeight="1">
      <c r="A401" s="1038" t="s">
        <v>2006</v>
      </c>
      <c r="B401" s="456" t="s">
        <v>290</v>
      </c>
      <c r="C401" s="24">
        <v>0</v>
      </c>
      <c r="D401" s="1039" t="s">
        <v>837</v>
      </c>
      <c r="E401" s="1028" t="s">
        <v>1373</v>
      </c>
      <c r="F401" s="1058" t="e">
        <v>#N/A</v>
      </c>
      <c r="G401" s="1029" t="s">
        <v>126</v>
      </c>
      <c r="H401" s="15">
        <v>0</v>
      </c>
      <c r="I401" s="1046">
        <v>26</v>
      </c>
      <c r="J401" s="1030">
        <v>10.31</v>
      </c>
      <c r="K401" s="15">
        <v>2.9146000000000001</v>
      </c>
      <c r="L401" s="1030">
        <v>13.224600000000001</v>
      </c>
      <c r="M401" s="1031">
        <f t="shared" si="88"/>
        <v>343.83960000000002</v>
      </c>
      <c r="N401" s="1032">
        <f t="shared" si="89"/>
        <v>8.0563228885764679E-5</v>
      </c>
      <c r="O401" s="1033"/>
      <c r="P401" s="1034">
        <f t="shared" si="73"/>
        <v>2</v>
      </c>
      <c r="Q401" s="451"/>
      <c r="R401" s="798" t="str">
        <f>IFERROR(IF(OR(B401="TÍTULO GRAU 1",B401="TÍTULO GRAU 2",B401="TÍTULO GRAU 3",B401="TÍTULO GRAU 4"),B401,IF(D401=0,"",IF(OR(D401="SINAPI",D401="SINAPI INSUMO",D401="ORSE INSUMO",D401="SEINFRA CE",D401="TCU",D401="SABESP",D401="EMBASA-BA INSUMO",D401="COMPOSIÇÃO ELAB."),B401,IF(MID(B401,1,5)="COMP.",VLOOKUP(B401,COMPOSIÇÕES!$K$1:$L$741741,2,FALSE),IF(MID(B401,1,13)="MÉDIA/MERCADO",VLOOKUP(B401,COMPOSIÇÕES!$K$1:$L$741741,2,FALSE)))))),0)</f>
        <v>COMP. 108</v>
      </c>
      <c r="S401" s="1035">
        <f>VLOOKUP(B401,'CURVA ABC'!$B$6:$M$7525,9,FALSE)</f>
        <v>13.224600000000001</v>
      </c>
      <c r="T401" s="700" t="b">
        <f>S401=L401</f>
        <v>1</v>
      </c>
      <c r="U401" s="452" t="b">
        <f t="shared" si="87"/>
        <v>1</v>
      </c>
      <c r="V401" s="452" t="s">
        <v>290</v>
      </c>
      <c r="W401" s="452" t="s">
        <v>1373</v>
      </c>
      <c r="AB401" s="453"/>
    </row>
    <row r="402" spans="1:28" s="452" customFormat="1" ht="30.75" customHeight="1">
      <c r="A402" s="1038" t="s">
        <v>2007</v>
      </c>
      <c r="B402" s="456" t="s">
        <v>335</v>
      </c>
      <c r="C402" s="24">
        <v>0</v>
      </c>
      <c r="D402" s="1039" t="s">
        <v>837</v>
      </c>
      <c r="E402" s="1028" t="s">
        <v>807</v>
      </c>
      <c r="F402" s="15" t="e">
        <v>#N/A</v>
      </c>
      <c r="G402" s="1029" t="s">
        <v>126</v>
      </c>
      <c r="H402" s="15">
        <v>0</v>
      </c>
      <c r="I402" s="1046">
        <v>6</v>
      </c>
      <c r="J402" s="1030">
        <v>5.17</v>
      </c>
      <c r="K402" s="15">
        <v>1.4616</v>
      </c>
      <c r="L402" s="1030">
        <v>6.6315999999999997</v>
      </c>
      <c r="M402" s="1031">
        <f t="shared" si="88"/>
        <v>39.7896</v>
      </c>
      <c r="N402" s="1032">
        <f t="shared" si="89"/>
        <v>9.3228896615544633E-6</v>
      </c>
      <c r="O402" s="1033"/>
      <c r="P402" s="1034">
        <f t="shared" si="73"/>
        <v>2</v>
      </c>
      <c r="Q402" s="451"/>
      <c r="R402" s="798" t="str">
        <f>IFERROR(IF(OR(B402="TÍTULO GRAU 1",B402="TÍTULO GRAU 2",B402="TÍTULO GRAU 3",B402="TÍTULO GRAU 4"),B402,IF(D402=0,"",IF(OR(D402="SINAPI",D402="SINAPI INSUMO",D402="ORSE INSUMO",D402="SEINFRA CE",D402="TCU",D402="SABESP",D402="EMBASA-BA INSUMO",D402="COMPOSIÇÃO ELAB."),B402,IF(MID(B402,1,5)="COMP.",VLOOKUP(B402,COMPOSIÇÕES!$K$1:$L$741741,2,FALSE),IF(MID(B402,1,13)="MÉDIA/MERCADO",VLOOKUP(B402,COMPOSIÇÕES!$K$1:$L$741741,2,FALSE)))))),0)</f>
        <v>COMP. 119</v>
      </c>
      <c r="S402" s="1035">
        <f>VLOOKUP(B402,'CURVA ABC'!$B$6:$M$7525,9,FALSE)</f>
        <v>6.6315999999999997</v>
      </c>
      <c r="T402" s="700" t="b">
        <f t="shared" ref="T402:T421" si="90">S402=L402</f>
        <v>1</v>
      </c>
      <c r="U402" s="452" t="b">
        <f t="shared" si="87"/>
        <v>1</v>
      </c>
      <c r="V402" s="452" t="s">
        <v>335</v>
      </c>
      <c r="W402" s="452" t="s">
        <v>807</v>
      </c>
      <c r="AB402" s="453"/>
    </row>
    <row r="403" spans="1:28" s="452" customFormat="1" ht="42" customHeight="1">
      <c r="A403" s="1038" t="s">
        <v>2008</v>
      </c>
      <c r="B403" s="456" t="s">
        <v>2094</v>
      </c>
      <c r="C403" s="24">
        <v>0</v>
      </c>
      <c r="D403" s="1039" t="s">
        <v>837</v>
      </c>
      <c r="E403" s="1028" t="s">
        <v>2091</v>
      </c>
      <c r="F403" s="15" t="e">
        <v>#N/A</v>
      </c>
      <c r="G403" s="1029" t="s">
        <v>126</v>
      </c>
      <c r="H403" s="15">
        <v>0</v>
      </c>
      <c r="I403" s="1046">
        <v>2</v>
      </c>
      <c r="J403" s="1030">
        <v>32.82</v>
      </c>
      <c r="K403" s="15">
        <v>9.2782</v>
      </c>
      <c r="L403" s="1030">
        <v>42.098199999999999</v>
      </c>
      <c r="M403" s="1031">
        <f t="shared" si="88"/>
        <v>84.196399999999997</v>
      </c>
      <c r="N403" s="1032">
        <f t="shared" si="89"/>
        <v>1.9727610910893907E-5</v>
      </c>
      <c r="O403" s="1033"/>
      <c r="P403" s="1034">
        <f t="shared" si="73"/>
        <v>1</v>
      </c>
      <c r="Q403" s="451"/>
      <c r="R403" s="798" t="str">
        <f>IFERROR(IF(OR(B403="TÍTULO GRAU 1",B403="TÍTULO GRAU 2",B403="TÍTULO GRAU 3",B403="TÍTULO GRAU 4"),B403,IF(D403=0,"",IF(OR(D403="SINAPI",D403="SINAPI INSUMO",D403="ORSE INSUMO",D403="SEINFRA CE",D403="TCU",D403="SABESP",D403="EMBASA-BA INSUMO",D403="COMPOSIÇÃO ELAB."),B403,IF(MID(B403,1,5)="COMP.",VLOOKUP(B403,COMPOSIÇÕES!$K$1:$L$741741,2,FALSE),IF(MID(B403,1,13)="MÉDIA/MERCADO",VLOOKUP(B403,COMPOSIÇÕES!$K$1:$L$741741,2,FALSE)))))),0)</f>
        <v>COMP. 83</v>
      </c>
      <c r="S403" s="1035">
        <f>VLOOKUP(B403,'CURVA ABC'!$B$6:$M$7525,9,FALSE)</f>
        <v>42.098199999999999</v>
      </c>
      <c r="T403" s="700" t="b">
        <f t="shared" si="90"/>
        <v>1</v>
      </c>
      <c r="U403" s="452" t="b">
        <f t="shared" si="87"/>
        <v>1</v>
      </c>
      <c r="V403" s="452" t="s">
        <v>2094</v>
      </c>
      <c r="W403" s="452" t="s">
        <v>2091</v>
      </c>
      <c r="AB403" s="453"/>
    </row>
    <row r="404" spans="1:28" s="452" customFormat="1" ht="28.5" customHeight="1">
      <c r="A404" s="1038" t="s">
        <v>2009</v>
      </c>
      <c r="B404" s="456" t="s">
        <v>1084</v>
      </c>
      <c r="C404" s="24" t="s">
        <v>183</v>
      </c>
      <c r="D404" s="1039" t="s">
        <v>131</v>
      </c>
      <c r="E404" s="1028" t="s">
        <v>1085</v>
      </c>
      <c r="F404" s="15" t="e">
        <v>#N/A</v>
      </c>
      <c r="G404" s="1029" t="s">
        <v>53</v>
      </c>
      <c r="H404" s="15">
        <v>0</v>
      </c>
      <c r="I404" s="1046">
        <v>1</v>
      </c>
      <c r="J404" s="1030">
        <v>47.31</v>
      </c>
      <c r="K404" s="15">
        <v>13.374499999999999</v>
      </c>
      <c r="L404" s="1030">
        <v>60.6845</v>
      </c>
      <c r="M404" s="1031">
        <f t="shared" si="88"/>
        <v>60.6845</v>
      </c>
      <c r="N404" s="1032">
        <f t="shared" si="89"/>
        <v>1.421866260697775E-5</v>
      </c>
      <c r="O404" s="1033"/>
      <c r="P404" s="1034">
        <f t="shared" ref="P404:P467" si="91">IF(B404&gt;0,COUNTIF($B$1:$B$122068,B404),"")</f>
        <v>1</v>
      </c>
      <c r="Q404" s="451"/>
      <c r="R404" s="798" t="str">
        <f>IFERROR(IF(OR(B404="TÍTULO GRAU 1",B404="TÍTULO GRAU 2",B404="TÍTULO GRAU 3",B404="TÍTULO GRAU 4"),B404,IF(D404=0,"",IF(OR(D404="SINAPI",D404="SINAPI INSUMO",D404="ORSE INSUMO",D404="SEINFRA CE",D404="TCU",D404="SABESP",D404="EMBASA-BA INSUMO",D404="COMPOSIÇÃO ELAB."),B404,IF(MID(B404,1,5)="COMP.",VLOOKUP(B404,COMPOSIÇÕES!$K$1:$L$741741,2,FALSE),IF(MID(B404,1,13)="MÉDIA/MERCADO",VLOOKUP(B404,COMPOSIÇÕES!$K$1:$L$741741,2,FALSE)))))),0)</f>
        <v>73908/1</v>
      </c>
      <c r="S404" s="1035">
        <f>VLOOKUP(B404,'CURVA ABC'!$B$6:$M$7525,9,FALSE)</f>
        <v>60.6845</v>
      </c>
      <c r="T404" s="700" t="b">
        <f t="shared" si="90"/>
        <v>1</v>
      </c>
      <c r="U404" s="452" t="b">
        <f t="shared" si="87"/>
        <v>1</v>
      </c>
      <c r="V404" s="452" t="s">
        <v>1084</v>
      </c>
      <c r="W404" s="452" t="s">
        <v>1085</v>
      </c>
      <c r="AB404" s="453"/>
    </row>
    <row r="405" spans="1:28" s="452" customFormat="1" ht="44.25" customHeight="1">
      <c r="A405" s="1038" t="s">
        <v>2010</v>
      </c>
      <c r="B405" s="456" t="s">
        <v>279</v>
      </c>
      <c r="C405" s="24">
        <v>0</v>
      </c>
      <c r="D405" s="1039" t="s">
        <v>837</v>
      </c>
      <c r="E405" s="1059" t="s">
        <v>1370</v>
      </c>
      <c r="F405" s="15" t="e">
        <v>#N/A</v>
      </c>
      <c r="G405" s="1029" t="s">
        <v>126</v>
      </c>
      <c r="H405" s="15">
        <v>0</v>
      </c>
      <c r="I405" s="1046">
        <v>1</v>
      </c>
      <c r="J405" s="1030">
        <v>13.12</v>
      </c>
      <c r="K405" s="15">
        <v>3.7090000000000001</v>
      </c>
      <c r="L405" s="1030">
        <v>16.829000000000001</v>
      </c>
      <c r="M405" s="1031">
        <f t="shared" si="88"/>
        <v>16.829000000000001</v>
      </c>
      <c r="N405" s="1032">
        <f t="shared" si="89"/>
        <v>3.9431135300254357E-6</v>
      </c>
      <c r="O405" s="1033"/>
      <c r="P405" s="1034">
        <f t="shared" si="91"/>
        <v>1</v>
      </c>
      <c r="Q405" s="451"/>
      <c r="R405" s="798" t="str">
        <f>IFERROR(IF(OR(B405="TÍTULO GRAU 1",B405="TÍTULO GRAU 2",B405="TÍTULO GRAU 3",B405="TÍTULO GRAU 4"),B405,IF(D405=0,"",IF(OR(D405="SINAPI",D405="SINAPI INSUMO",D405="ORSE INSUMO",D405="SEINFRA CE",D405="TCU",D405="SABESP",D405="EMBASA-BA INSUMO",D405="COMPOSIÇÃO ELAB."),B405,IF(MID(B405,1,5)="COMP.",VLOOKUP(B405,COMPOSIÇÕES!$K$1:$L$741741,2,FALSE),IF(MID(B405,1,13)="MÉDIA/MERCADO",VLOOKUP(B405,COMPOSIÇÕES!$K$1:$L$741741,2,FALSE)))))),0)</f>
        <v>COMP. 103</v>
      </c>
      <c r="S405" s="1035">
        <f>VLOOKUP(B405,'CURVA ABC'!$B$6:$M$7525,9,FALSE)</f>
        <v>16.829000000000001</v>
      </c>
      <c r="T405" s="700" t="b">
        <f t="shared" si="90"/>
        <v>1</v>
      </c>
      <c r="U405" s="452" t="b">
        <f t="shared" si="87"/>
        <v>1</v>
      </c>
      <c r="V405" s="452" t="s">
        <v>279</v>
      </c>
      <c r="W405" s="452" t="s">
        <v>1370</v>
      </c>
      <c r="AB405" s="453"/>
    </row>
    <row r="406" spans="1:28" s="452" customFormat="1" ht="34.5" customHeight="1">
      <c r="A406" s="1038" t="s">
        <v>2011</v>
      </c>
      <c r="B406" s="456" t="s">
        <v>280</v>
      </c>
      <c r="C406" s="24">
        <v>0</v>
      </c>
      <c r="D406" s="1039" t="s">
        <v>837</v>
      </c>
      <c r="E406" s="1059" t="s">
        <v>1371</v>
      </c>
      <c r="F406" s="15" t="e">
        <v>#N/A</v>
      </c>
      <c r="G406" s="1029" t="s">
        <v>126</v>
      </c>
      <c r="H406" s="15">
        <v>0</v>
      </c>
      <c r="I406" s="1046">
        <v>2</v>
      </c>
      <c r="J406" s="1030">
        <v>6.4</v>
      </c>
      <c r="K406" s="15">
        <v>1.8092999999999999</v>
      </c>
      <c r="L406" s="1030">
        <v>8.2093000000000007</v>
      </c>
      <c r="M406" s="1031">
        <f t="shared" si="88"/>
        <v>16.418600000000001</v>
      </c>
      <c r="N406" s="1032">
        <f t="shared" si="89"/>
        <v>3.846954887638934E-6</v>
      </c>
      <c r="O406" s="1033"/>
      <c r="P406" s="1034">
        <f t="shared" si="91"/>
        <v>1</v>
      </c>
      <c r="Q406" s="451"/>
      <c r="R406" s="798" t="str">
        <f>IFERROR(IF(OR(B406="TÍTULO GRAU 1",B406="TÍTULO GRAU 2",B406="TÍTULO GRAU 3",B406="TÍTULO GRAU 4"),B406,IF(D406=0,"",IF(OR(D406="SINAPI",D406="SINAPI INSUMO",D406="ORSE INSUMO",D406="SEINFRA CE",D406="TCU",D406="SABESP",D406="EMBASA-BA INSUMO",D406="COMPOSIÇÃO ELAB."),B406,IF(MID(B406,1,5)="COMP.",VLOOKUP(B406,COMPOSIÇÕES!$K$1:$L$741741,2,FALSE),IF(MID(B406,1,13)="MÉDIA/MERCADO",VLOOKUP(B406,COMPOSIÇÕES!$K$1:$L$741741,2,FALSE)))))),0)</f>
        <v>COMP. 104</v>
      </c>
      <c r="S406" s="1035">
        <f>VLOOKUP(B406,'CURVA ABC'!$B$6:$M$7525,9,FALSE)</f>
        <v>8.2093000000000007</v>
      </c>
      <c r="T406" s="700" t="b">
        <f t="shared" si="90"/>
        <v>1</v>
      </c>
      <c r="U406" s="452" t="b">
        <f t="shared" si="87"/>
        <v>1</v>
      </c>
      <c r="V406" s="452" t="s">
        <v>280</v>
      </c>
      <c r="W406" s="452" t="s">
        <v>1371</v>
      </c>
      <c r="AB406" s="453"/>
    </row>
    <row r="407" spans="1:28" s="452" customFormat="1" ht="44.25" customHeight="1">
      <c r="A407" s="1038" t="s">
        <v>2012</v>
      </c>
      <c r="B407" s="456" t="s">
        <v>2097</v>
      </c>
      <c r="C407" s="24">
        <v>0</v>
      </c>
      <c r="D407" s="1039" t="s">
        <v>837</v>
      </c>
      <c r="E407" s="1059" t="s">
        <v>2095</v>
      </c>
      <c r="F407" s="15" t="e">
        <v>#N/A</v>
      </c>
      <c r="G407" s="1029" t="s">
        <v>126</v>
      </c>
      <c r="H407" s="15">
        <v>0</v>
      </c>
      <c r="I407" s="1046">
        <v>1</v>
      </c>
      <c r="J407" s="1030">
        <v>11.77</v>
      </c>
      <c r="K407" s="15">
        <v>3.3273999999999999</v>
      </c>
      <c r="L407" s="1030">
        <v>15.0974</v>
      </c>
      <c r="M407" s="1031">
        <f t="shared" si="88"/>
        <v>15.0974</v>
      </c>
      <c r="N407" s="1032">
        <f t="shared" si="89"/>
        <v>3.5373915389034413E-6</v>
      </c>
      <c r="O407" s="1033"/>
      <c r="P407" s="1034">
        <f t="shared" si="91"/>
        <v>1</v>
      </c>
      <c r="Q407" s="451"/>
      <c r="R407" s="798" t="str">
        <f>IFERROR(IF(OR(B407="TÍTULO GRAU 1",B407="TÍTULO GRAU 2",B407="TÍTULO GRAU 3",B407="TÍTULO GRAU 4"),B407,IF(D407=0,"",IF(OR(D407="SINAPI",D407="SINAPI INSUMO",D407="ORSE INSUMO",D407="SEINFRA CE",D407="TCU",D407="SABESP",D407="EMBASA-BA INSUMO",D407="COMPOSIÇÃO ELAB."),B407,IF(MID(B407,1,5)="COMP.",VLOOKUP(B407,COMPOSIÇÕES!$K$1:$L$741741,2,FALSE),IF(MID(B407,1,13)="MÉDIA/MERCADO",VLOOKUP(B407,COMPOSIÇÕES!$K$1:$L$741741,2,FALSE)))))),0)</f>
        <v>COMP. 89</v>
      </c>
      <c r="S407" s="1035">
        <f>VLOOKUP(B407,'CURVA ABC'!$B$6:$M$7525,9,FALSE)</f>
        <v>15.0974</v>
      </c>
      <c r="T407" s="700" t="b">
        <f t="shared" si="90"/>
        <v>1</v>
      </c>
      <c r="U407" s="452" t="b">
        <f t="shared" si="87"/>
        <v>1</v>
      </c>
      <c r="V407" s="452" t="s">
        <v>2097</v>
      </c>
      <c r="W407" s="452" t="s">
        <v>2095</v>
      </c>
      <c r="AB407" s="453"/>
    </row>
    <row r="408" spans="1:28" s="452" customFormat="1" ht="45" customHeight="1">
      <c r="A408" s="1038" t="s">
        <v>2015</v>
      </c>
      <c r="B408" s="197" t="s">
        <v>231</v>
      </c>
      <c r="C408" s="24">
        <v>0</v>
      </c>
      <c r="D408" s="1039" t="s">
        <v>837</v>
      </c>
      <c r="E408" s="1059" t="s">
        <v>2013</v>
      </c>
      <c r="F408" s="15" t="e">
        <v>#N/A</v>
      </c>
      <c r="G408" s="1029" t="s">
        <v>126</v>
      </c>
      <c r="H408" s="15">
        <v>0</v>
      </c>
      <c r="I408" s="1046">
        <v>5</v>
      </c>
      <c r="J408" s="1030">
        <v>9.5399999999999991</v>
      </c>
      <c r="K408" s="15">
        <v>2.6970000000000001</v>
      </c>
      <c r="L408" s="1030">
        <v>12.237</v>
      </c>
      <c r="M408" s="1031">
        <f t="shared" si="88"/>
        <v>61.185000000000002</v>
      </c>
      <c r="N408" s="1032">
        <f t="shared" si="89"/>
        <v>1.4335932101408657E-5</v>
      </c>
      <c r="O408" s="1033"/>
      <c r="P408" s="1034">
        <f t="shared" si="91"/>
        <v>1</v>
      </c>
      <c r="Q408" s="451"/>
      <c r="R408" s="798" t="str">
        <f>IFERROR(IF(OR(B408="TÍTULO GRAU 1",B408="TÍTULO GRAU 2",B408="TÍTULO GRAU 3",B408="TÍTULO GRAU 4"),B408,IF(D408=0,"",IF(OR(D408="SINAPI",D408="SINAPI INSUMO",D408="ORSE INSUMO",D408="SEINFRA CE",D408="TCU",D408="SABESP",D408="EMBASA-BA INSUMO",D408="COMPOSIÇÃO ELAB."),B408,IF(MID(B408,1,5)="COMP.",VLOOKUP(B408,COMPOSIÇÕES!$K$1:$L$741741,2,FALSE),IF(MID(B408,1,13)="MÉDIA/MERCADO",VLOOKUP(B408,COMPOSIÇÕES!$K$1:$L$741741,2,FALSE)))))),0)</f>
        <v>COMP. 87</v>
      </c>
      <c r="S408" s="1035">
        <f>VLOOKUP(B408,'CURVA ABC'!$B$6:$M$7525,9,FALSE)</f>
        <v>12.237</v>
      </c>
      <c r="T408" s="700" t="b">
        <f t="shared" si="90"/>
        <v>1</v>
      </c>
      <c r="U408" s="452" t="b">
        <f t="shared" si="87"/>
        <v>1</v>
      </c>
      <c r="V408" s="452" t="s">
        <v>231</v>
      </c>
      <c r="W408" s="452" t="s">
        <v>2013</v>
      </c>
      <c r="X408" s="452" t="b">
        <f>W408=E408</f>
        <v>1</v>
      </c>
      <c r="AB408" s="453"/>
    </row>
    <row r="409" spans="1:28" s="452" customFormat="1" ht="34.5" customHeight="1">
      <c r="A409" s="1038" t="s">
        <v>2016</v>
      </c>
      <c r="B409" s="197" t="s">
        <v>232</v>
      </c>
      <c r="C409" s="24">
        <v>0</v>
      </c>
      <c r="D409" s="1039" t="s">
        <v>837</v>
      </c>
      <c r="E409" s="1059" t="s">
        <v>2014</v>
      </c>
      <c r="F409" s="15" t="e">
        <v>#N/A</v>
      </c>
      <c r="G409" s="1029" t="s">
        <v>126</v>
      </c>
      <c r="H409" s="15">
        <v>0</v>
      </c>
      <c r="I409" s="1046">
        <v>2</v>
      </c>
      <c r="J409" s="1030">
        <v>26.03</v>
      </c>
      <c r="K409" s="15">
        <v>7.3586999999999998</v>
      </c>
      <c r="L409" s="1030">
        <v>33.3887</v>
      </c>
      <c r="M409" s="1031">
        <f t="shared" si="88"/>
        <v>66.7774</v>
      </c>
      <c r="N409" s="1032">
        <f t="shared" si="89"/>
        <v>1.5646257617203668E-5</v>
      </c>
      <c r="O409" s="1033"/>
      <c r="P409" s="1034">
        <f t="shared" si="91"/>
        <v>2</v>
      </c>
      <c r="Q409" s="451"/>
      <c r="R409" s="798" t="str">
        <f>IFERROR(IF(OR(B409="TÍTULO GRAU 1",B409="TÍTULO GRAU 2",B409="TÍTULO GRAU 3",B409="TÍTULO GRAU 4"),B409,IF(D409=0,"",IF(OR(D409="SINAPI",D409="SINAPI INSUMO",D409="ORSE INSUMO",D409="SEINFRA CE",D409="TCU",D409="SABESP",D409="EMBASA-BA INSUMO",D409="COMPOSIÇÃO ELAB."),B409,IF(MID(B409,1,5)="COMP.",VLOOKUP(B409,COMPOSIÇÕES!$K$1:$L$741741,2,FALSE),IF(MID(B409,1,13)="MÉDIA/MERCADO",VLOOKUP(B409,COMPOSIÇÕES!$K$1:$L$741741,2,FALSE)))))),0)</f>
        <v>COMP. 88</v>
      </c>
      <c r="S409" s="1035">
        <f>VLOOKUP(B409,'CURVA ABC'!$B$6:$M$7525,9,FALSE)</f>
        <v>33.3887</v>
      </c>
      <c r="T409" s="700" t="b">
        <f t="shared" si="90"/>
        <v>1</v>
      </c>
      <c r="U409" s="452" t="b">
        <f t="shared" si="87"/>
        <v>1</v>
      </c>
      <c r="V409" s="452" t="s">
        <v>232</v>
      </c>
      <c r="W409" s="452" t="s">
        <v>2014</v>
      </c>
      <c r="AB409" s="453"/>
    </row>
    <row r="410" spans="1:28" s="452" customFormat="1" ht="34.5" customHeight="1">
      <c r="A410" s="1038" t="s">
        <v>2017</v>
      </c>
      <c r="B410" s="197" t="s">
        <v>1163</v>
      </c>
      <c r="C410" s="24" t="s">
        <v>183</v>
      </c>
      <c r="D410" s="1039" t="s">
        <v>131</v>
      </c>
      <c r="E410" s="1059" t="s">
        <v>1164</v>
      </c>
      <c r="F410" s="15" t="e">
        <v>#N/A</v>
      </c>
      <c r="G410" s="1029" t="s">
        <v>54</v>
      </c>
      <c r="H410" s="15">
        <v>0</v>
      </c>
      <c r="I410" s="1046">
        <v>21</v>
      </c>
      <c r="J410" s="1030">
        <v>8.1</v>
      </c>
      <c r="K410" s="15">
        <v>2.2898999999999998</v>
      </c>
      <c r="L410" s="1030">
        <v>10.389900000000001</v>
      </c>
      <c r="M410" s="1031">
        <f t="shared" si="88"/>
        <v>218.18790000000001</v>
      </c>
      <c r="N410" s="1032">
        <f t="shared" si="89"/>
        <v>5.1122447000881618E-5</v>
      </c>
      <c r="O410" s="1033"/>
      <c r="P410" s="1034">
        <f t="shared" si="91"/>
        <v>1</v>
      </c>
      <c r="Q410" s="451"/>
      <c r="R410" s="798" t="str">
        <f>IFERROR(IF(OR(B410="TÍTULO GRAU 1",B410="TÍTULO GRAU 2",B410="TÍTULO GRAU 3",B410="TÍTULO GRAU 4"),B410,IF(D410=0,"",IF(OR(D410="SINAPI",D410="SINAPI INSUMO",D410="ORSE INSUMO",D410="SEINFRA CE",D410="TCU",D410="SABESP",D410="EMBASA-BA INSUMO",D410="COMPOSIÇÃO ELAB."),B410,IF(MID(B410,1,5)="COMP.",VLOOKUP(B410,COMPOSIÇÕES!$K$1:$L$741741,2,FALSE),IF(MID(B410,1,13)="MÉDIA/MERCADO",VLOOKUP(B410,COMPOSIÇÕES!$K$1:$L$741741,2,FALSE)))))),0)</f>
        <v>73767/1</v>
      </c>
      <c r="S410" s="1035">
        <f>VLOOKUP(B410,'CURVA ABC'!$B$6:$M$7525,9,FALSE)</f>
        <v>10.389900000000001</v>
      </c>
      <c r="T410" s="700" t="b">
        <f t="shared" si="90"/>
        <v>1</v>
      </c>
      <c r="U410" s="452" t="b">
        <f t="shared" si="87"/>
        <v>1</v>
      </c>
      <c r="V410" s="452" t="s">
        <v>1163</v>
      </c>
      <c r="W410" s="452" t="s">
        <v>1164</v>
      </c>
      <c r="AB410" s="453"/>
    </row>
    <row r="411" spans="1:28" s="452" customFormat="1" ht="34.5" customHeight="1">
      <c r="A411" s="1038" t="s">
        <v>2018</v>
      </c>
      <c r="B411" s="197" t="s">
        <v>276</v>
      </c>
      <c r="C411" s="24">
        <v>0</v>
      </c>
      <c r="D411" s="1039" t="s">
        <v>837</v>
      </c>
      <c r="E411" s="1059" t="s">
        <v>1031</v>
      </c>
      <c r="F411" s="15" t="e">
        <v>#N/A</v>
      </c>
      <c r="G411" s="1029" t="s">
        <v>126</v>
      </c>
      <c r="H411" s="15">
        <v>0</v>
      </c>
      <c r="I411" s="1046">
        <v>18</v>
      </c>
      <c r="J411" s="1030">
        <v>63.77</v>
      </c>
      <c r="K411" s="15">
        <v>18.027799999999999</v>
      </c>
      <c r="L411" s="1030">
        <v>81.797799999999995</v>
      </c>
      <c r="M411" s="1031">
        <f t="shared" si="88"/>
        <v>1472.3604</v>
      </c>
      <c r="N411" s="1032">
        <f t="shared" si="89"/>
        <v>3.4498093851765779E-4</v>
      </c>
      <c r="O411" s="1033"/>
      <c r="P411" s="1034">
        <f t="shared" si="91"/>
        <v>3</v>
      </c>
      <c r="Q411" s="451"/>
      <c r="R411" s="798" t="str">
        <f>IFERROR(IF(OR(B411="TÍTULO GRAU 1",B411="TÍTULO GRAU 2",B411="TÍTULO GRAU 3",B411="TÍTULO GRAU 4"),B411,IF(D411=0,"",IF(OR(D411="SINAPI",D411="SINAPI INSUMO",D411="ORSE INSUMO",D411="SEINFRA CE",D411="TCU",D411="SABESP",D411="EMBASA-BA INSUMO",D411="COMPOSIÇÃO ELAB."),B411,IF(MID(B411,1,5)="COMP.",VLOOKUP(B411,COMPOSIÇÕES!$K$1:$L$741741,2,FALSE),IF(MID(B411,1,13)="MÉDIA/MERCADO",VLOOKUP(B411,COMPOSIÇÕES!$K$1:$L$741741,2,FALSE)))))),0)</f>
        <v>COMP. 99</v>
      </c>
      <c r="S411" s="1035">
        <f>VLOOKUP(B411,'CURVA ABC'!$B$6:$M$7525,9,FALSE)</f>
        <v>81.797799999999995</v>
      </c>
      <c r="T411" s="700" t="b">
        <f t="shared" si="90"/>
        <v>1</v>
      </c>
      <c r="U411" s="452" t="b">
        <f t="shared" si="87"/>
        <v>1</v>
      </c>
      <c r="V411" s="452" t="s">
        <v>276</v>
      </c>
      <c r="W411" s="452" t="s">
        <v>1031</v>
      </c>
      <c r="AB411" s="453"/>
    </row>
    <row r="412" spans="1:28" s="452" customFormat="1" ht="29.25" customHeight="1">
      <c r="A412" s="1038" t="s">
        <v>2019</v>
      </c>
      <c r="B412" s="197" t="s">
        <v>266</v>
      </c>
      <c r="C412" s="24">
        <v>0</v>
      </c>
      <c r="D412" s="1039" t="s">
        <v>837</v>
      </c>
      <c r="E412" s="1059" t="s">
        <v>2135</v>
      </c>
      <c r="F412" s="15" t="e">
        <v>#N/A</v>
      </c>
      <c r="G412" s="1029" t="s">
        <v>55</v>
      </c>
      <c r="H412" s="15">
        <v>0</v>
      </c>
      <c r="I412" s="1046">
        <v>8.5</v>
      </c>
      <c r="J412" s="1030">
        <v>53.69</v>
      </c>
      <c r="K412" s="15">
        <v>15.1782</v>
      </c>
      <c r="L412" s="1030">
        <v>68.868200000000002</v>
      </c>
      <c r="M412" s="1031">
        <f t="shared" si="88"/>
        <v>585.37969999999996</v>
      </c>
      <c r="N412" s="1032">
        <f t="shared" si="89"/>
        <v>1.3715720573249929E-4</v>
      </c>
      <c r="O412" s="1033"/>
      <c r="P412" s="1034">
        <f t="shared" si="91"/>
        <v>2</v>
      </c>
      <c r="Q412" s="451"/>
      <c r="R412" s="798" t="str">
        <f>IFERROR(IF(OR(B412="TÍTULO GRAU 1",B412="TÍTULO GRAU 2",B412="TÍTULO GRAU 3",B412="TÍTULO GRAU 4"),B412,IF(D412=0,"",IF(OR(D412="SINAPI",D412="SINAPI INSUMO",D412="ORSE INSUMO",D412="SEINFRA CE",D412="TCU",D412="SABESP",D412="EMBASA-BA INSUMO",D412="COMPOSIÇÃO ELAB."),B412,IF(MID(B412,1,5)="COMP.",VLOOKUP(B412,COMPOSIÇÕES!$K$1:$L$741741,2,FALSE),IF(MID(B412,1,13)="MÉDIA/MERCADO",VLOOKUP(B412,COMPOSIÇÕES!$K$1:$L$741741,2,FALSE)))))),0)</f>
        <v>COMP. 85</v>
      </c>
      <c r="S412" s="1035">
        <f>VLOOKUP(B412,'CURVA ABC'!$B$6:$M$7525,9,FALSE)</f>
        <v>68.868200000000002</v>
      </c>
      <c r="T412" s="700" t="b">
        <f t="shared" si="90"/>
        <v>1</v>
      </c>
      <c r="U412" s="452" t="b">
        <f t="shared" si="87"/>
        <v>1</v>
      </c>
      <c r="V412" s="452" t="s">
        <v>266</v>
      </c>
      <c r="W412" s="452" t="s">
        <v>2135</v>
      </c>
      <c r="AB412" s="453"/>
    </row>
    <row r="413" spans="1:28" s="452" customFormat="1" ht="46.5" customHeight="1">
      <c r="A413" s="1038" t="s">
        <v>2020</v>
      </c>
      <c r="B413" s="456" t="s">
        <v>2101</v>
      </c>
      <c r="C413" s="24">
        <v>0</v>
      </c>
      <c r="D413" s="1039" t="s">
        <v>837</v>
      </c>
      <c r="E413" s="1028" t="s">
        <v>2099</v>
      </c>
      <c r="F413" s="15" t="e">
        <v>#N/A</v>
      </c>
      <c r="G413" s="1029" t="s">
        <v>126</v>
      </c>
      <c r="H413" s="15">
        <v>0</v>
      </c>
      <c r="I413" s="1046">
        <v>6</v>
      </c>
      <c r="J413" s="1030">
        <v>14.56</v>
      </c>
      <c r="K413" s="15">
        <v>4.1161000000000003</v>
      </c>
      <c r="L413" s="1030">
        <v>18.676100000000002</v>
      </c>
      <c r="M413" s="1031">
        <f t="shared" si="88"/>
        <v>112.0566</v>
      </c>
      <c r="N413" s="1032">
        <f t="shared" si="89"/>
        <v>2.6255386273019682E-5</v>
      </c>
      <c r="O413" s="1033"/>
      <c r="P413" s="1034">
        <f t="shared" si="91"/>
        <v>1</v>
      </c>
      <c r="Q413" s="451"/>
      <c r="R413" s="798" t="str">
        <f>IFERROR(IF(OR(B413="TÍTULO GRAU 1",B413="TÍTULO GRAU 2",B413="TÍTULO GRAU 3",B413="TÍTULO GRAU 4"),B413,IF(D413=0,"",IF(OR(D413="SINAPI",D413="SINAPI INSUMO",D413="ORSE INSUMO",D413="SEINFRA CE",D413="TCU",D413="SABESP",D413="EMBASA-BA INSUMO",D413="COMPOSIÇÃO ELAB."),B413,IF(MID(B413,1,5)="COMP.",VLOOKUP(B413,COMPOSIÇÕES!$K$1:$L$741741,2,FALSE),IF(MID(B413,1,13)="MÉDIA/MERCADO",VLOOKUP(B413,COMPOSIÇÕES!$K$1:$L$741741,2,FALSE)))))),0)</f>
        <v>COMP. 90</v>
      </c>
      <c r="S413" s="1035">
        <f>VLOOKUP(B413,'CURVA ABC'!$B$6:$M$7525,9,FALSE)</f>
        <v>18.676100000000002</v>
      </c>
      <c r="T413" s="700" t="b">
        <f t="shared" si="90"/>
        <v>1</v>
      </c>
      <c r="U413" s="452" t="b">
        <f t="shared" si="87"/>
        <v>1</v>
      </c>
      <c r="V413" s="452" t="s">
        <v>2101</v>
      </c>
      <c r="W413" s="452" t="s">
        <v>2099</v>
      </c>
      <c r="AB413" s="453"/>
    </row>
    <row r="414" spans="1:28" s="452" customFormat="1" ht="34.5" customHeight="1">
      <c r="A414" s="1038" t="s">
        <v>2021</v>
      </c>
      <c r="B414" s="456" t="s">
        <v>268</v>
      </c>
      <c r="C414" s="24">
        <v>0</v>
      </c>
      <c r="D414" s="1039" t="s">
        <v>837</v>
      </c>
      <c r="E414" s="1028" t="s">
        <v>1361</v>
      </c>
      <c r="F414" s="15" t="e">
        <v>#N/A</v>
      </c>
      <c r="G414" s="1029" t="s">
        <v>126</v>
      </c>
      <c r="H414" s="15">
        <v>0</v>
      </c>
      <c r="I414" s="1046">
        <v>18</v>
      </c>
      <c r="J414" s="1030">
        <v>5.98</v>
      </c>
      <c r="K414" s="15">
        <v>1.6904999999999999</v>
      </c>
      <c r="L414" s="1030">
        <v>7.6704999999999997</v>
      </c>
      <c r="M414" s="1031">
        <f t="shared" si="88"/>
        <v>138.06899999999999</v>
      </c>
      <c r="N414" s="1032">
        <f t="shared" si="89"/>
        <v>3.2350213439722019E-5</v>
      </c>
      <c r="O414" s="1033"/>
      <c r="P414" s="1034">
        <f t="shared" si="91"/>
        <v>3</v>
      </c>
      <c r="Q414" s="451"/>
      <c r="R414" s="798" t="str">
        <f>IFERROR(IF(OR(B414="TÍTULO GRAU 1",B414="TÍTULO GRAU 2",B414="TÍTULO GRAU 3",B414="TÍTULO GRAU 4"),B414,IF(D414=0,"",IF(OR(D414="SINAPI",D414="SINAPI INSUMO",D414="ORSE INSUMO",D414="SEINFRA CE",D414="TCU",D414="SABESP",D414="EMBASA-BA INSUMO",D414="COMPOSIÇÃO ELAB."),B414,IF(MID(B414,1,5)="COMP.",VLOOKUP(B414,COMPOSIÇÕES!$K$1:$L$741741,2,FALSE),IF(MID(B414,1,13)="MÉDIA/MERCADO",VLOOKUP(B414,COMPOSIÇÕES!$K$1:$L$741741,2,FALSE)))))),0)</f>
        <v>COMP. 76</v>
      </c>
      <c r="S414" s="1035">
        <f>VLOOKUP(B414,'CURVA ABC'!$B$6:$M$7525,9,FALSE)</f>
        <v>7.6704999999999997</v>
      </c>
      <c r="T414" s="700" t="b">
        <f t="shared" si="90"/>
        <v>1</v>
      </c>
      <c r="U414" s="452" t="b">
        <f t="shared" si="87"/>
        <v>1</v>
      </c>
      <c r="V414" s="452" t="s">
        <v>268</v>
      </c>
      <c r="W414" s="452" t="s">
        <v>1361</v>
      </c>
      <c r="AB414" s="453"/>
    </row>
    <row r="415" spans="1:28" s="452" customFormat="1" ht="37.5" customHeight="1">
      <c r="A415" s="1038" t="s">
        <v>2022</v>
      </c>
      <c r="B415" s="456" t="s">
        <v>314</v>
      </c>
      <c r="C415" s="24">
        <v>0</v>
      </c>
      <c r="D415" s="1039" t="s">
        <v>837</v>
      </c>
      <c r="E415" s="1059" t="s">
        <v>1372</v>
      </c>
      <c r="F415" s="15" t="e">
        <v>#N/A</v>
      </c>
      <c r="G415" s="1029" t="s">
        <v>126</v>
      </c>
      <c r="H415" s="15">
        <v>0</v>
      </c>
      <c r="I415" s="1046">
        <v>3</v>
      </c>
      <c r="J415" s="1030">
        <v>8.0399999999999991</v>
      </c>
      <c r="K415" s="15">
        <v>2.2728999999999999</v>
      </c>
      <c r="L415" s="1030">
        <v>10.312900000000001</v>
      </c>
      <c r="M415" s="1031">
        <f t="shared" si="88"/>
        <v>30.938700000000001</v>
      </c>
      <c r="N415" s="1032">
        <f t="shared" si="89"/>
        <v>7.249082332366626E-6</v>
      </c>
      <c r="O415" s="1033"/>
      <c r="P415" s="1034">
        <f t="shared" si="91"/>
        <v>1</v>
      </c>
      <c r="Q415" s="451"/>
      <c r="R415" s="798" t="str">
        <f>IFERROR(IF(OR(B415="TÍTULO GRAU 1",B415="TÍTULO GRAU 2",B415="TÍTULO GRAU 3",B415="TÍTULO GRAU 4"),B415,IF(D415=0,"",IF(OR(D415="SINAPI",D415="SINAPI INSUMO",D415="ORSE INSUMO",D415="SEINFRA CE",D415="TCU",D415="SABESP",D415="EMBASA-BA INSUMO",D415="COMPOSIÇÃO ELAB."),B415,IF(MID(B415,1,5)="COMP.",VLOOKUP(B415,COMPOSIÇÕES!$K$1:$L$741741,2,FALSE),IF(MID(B415,1,13)="MÉDIA/MERCADO",VLOOKUP(B415,COMPOSIÇÕES!$K$1:$L$741741,2,FALSE)))))),0)</f>
        <v>COMP. 106</v>
      </c>
      <c r="S415" s="1035">
        <f>VLOOKUP(B415,'CURVA ABC'!$B$6:$M$7525,9,FALSE)</f>
        <v>10.312900000000001</v>
      </c>
      <c r="T415" s="700" t="b">
        <f t="shared" si="90"/>
        <v>1</v>
      </c>
      <c r="U415" s="452" t="b">
        <f t="shared" si="87"/>
        <v>1</v>
      </c>
      <c r="V415" s="452" t="s">
        <v>314</v>
      </c>
      <c r="W415" s="452" t="s">
        <v>1372</v>
      </c>
      <c r="AB415" s="453"/>
    </row>
    <row r="416" spans="1:28" s="452" customFormat="1" ht="28.5" customHeight="1">
      <c r="A416" s="1038" t="s">
        <v>2023</v>
      </c>
      <c r="B416" s="456" t="s">
        <v>277</v>
      </c>
      <c r="C416" s="24">
        <v>0</v>
      </c>
      <c r="D416" s="1039" t="s">
        <v>837</v>
      </c>
      <c r="E416" s="1028" t="s">
        <v>799</v>
      </c>
      <c r="F416" s="15" t="e">
        <v>#N/A</v>
      </c>
      <c r="G416" s="1029" t="s">
        <v>126</v>
      </c>
      <c r="H416" s="15">
        <v>0</v>
      </c>
      <c r="I416" s="1046">
        <v>3</v>
      </c>
      <c r="J416" s="1030">
        <v>18.87</v>
      </c>
      <c r="K416" s="15">
        <v>5.3345000000000002</v>
      </c>
      <c r="L416" s="1030">
        <v>24.204499999999999</v>
      </c>
      <c r="M416" s="1031">
        <f t="shared" si="88"/>
        <v>72.613500000000002</v>
      </c>
      <c r="N416" s="1032">
        <f t="shared" si="89"/>
        <v>1.7013683184532768E-5</v>
      </c>
      <c r="O416" s="1033"/>
      <c r="P416" s="1034">
        <f t="shared" si="91"/>
        <v>1</v>
      </c>
      <c r="Q416" s="451"/>
      <c r="R416" s="798" t="str">
        <f>IFERROR(IF(OR(B416="TÍTULO GRAU 1",B416="TÍTULO GRAU 2",B416="TÍTULO GRAU 3",B416="TÍTULO GRAU 4"),B416,IF(D416=0,"",IF(OR(D416="SINAPI",D416="SINAPI INSUMO",D416="ORSE INSUMO",D416="SEINFRA CE",D416="TCU",D416="SABESP",D416="EMBASA-BA INSUMO",D416="COMPOSIÇÃO ELAB."),B416,IF(MID(B416,1,5)="COMP.",VLOOKUP(B416,COMPOSIÇÕES!$K$1:$L$741741,2,FALSE),IF(MID(B416,1,13)="MÉDIA/MERCADO",VLOOKUP(B416,COMPOSIÇÕES!$K$1:$L$741741,2,FALSE)))))),0)</f>
        <v>COMP. 100</v>
      </c>
      <c r="S416" s="1035">
        <f>VLOOKUP(B416,'CURVA ABC'!$B$6:$M$7525,9,FALSE)</f>
        <v>24.204499999999999</v>
      </c>
      <c r="T416" s="700" t="b">
        <f t="shared" si="90"/>
        <v>1</v>
      </c>
      <c r="U416" s="452" t="b">
        <f t="shared" si="87"/>
        <v>1</v>
      </c>
      <c r="V416" s="452" t="s">
        <v>277</v>
      </c>
      <c r="W416" s="452" t="s">
        <v>799</v>
      </c>
      <c r="AB416" s="453"/>
    </row>
    <row r="417" spans="1:28" s="452" customFormat="1" ht="28.5" customHeight="1">
      <c r="A417" s="1038" t="s">
        <v>2024</v>
      </c>
      <c r="B417" s="456" t="s">
        <v>282</v>
      </c>
      <c r="C417" s="24">
        <v>0</v>
      </c>
      <c r="D417" s="1039" t="s">
        <v>837</v>
      </c>
      <c r="E417" s="1028" t="s">
        <v>1365</v>
      </c>
      <c r="F417" s="15" t="e">
        <v>#N/A</v>
      </c>
      <c r="G417" s="1029" t="s">
        <v>126</v>
      </c>
      <c r="H417" s="15">
        <v>0</v>
      </c>
      <c r="I417" s="1046">
        <v>7</v>
      </c>
      <c r="J417" s="1030">
        <v>22.36</v>
      </c>
      <c r="K417" s="15">
        <v>6.3212000000000002</v>
      </c>
      <c r="L417" s="1030">
        <v>28.6812</v>
      </c>
      <c r="M417" s="1031">
        <f t="shared" si="88"/>
        <v>200.76840000000001</v>
      </c>
      <c r="N417" s="1032">
        <f t="shared" si="89"/>
        <v>4.7040976554849291E-5</v>
      </c>
      <c r="O417" s="1033"/>
      <c r="P417" s="1034">
        <f t="shared" si="91"/>
        <v>2</v>
      </c>
      <c r="Q417" s="451"/>
      <c r="R417" s="798" t="str">
        <f>IFERROR(IF(OR(B417="TÍTULO GRAU 1",B417="TÍTULO GRAU 2",B417="TÍTULO GRAU 3",B417="TÍTULO GRAU 4"),B417,IF(D417=0,"",IF(OR(D417="SINAPI",D417="SINAPI INSUMO",D417="ORSE INSUMO",D417="SEINFRA CE",D417="TCU",D417="SABESP",D417="EMBASA-BA INSUMO",D417="COMPOSIÇÃO ELAB."),B417,IF(MID(B417,1,5)="COMP.",VLOOKUP(B417,COMPOSIÇÕES!$K$1:$L$741741,2,FALSE),IF(MID(B417,1,13)="MÉDIA/MERCADO",VLOOKUP(B417,COMPOSIÇÕES!$K$1:$L$741741,2,FALSE)))))),0)</f>
        <v>COMP. 91</v>
      </c>
      <c r="S417" s="1035">
        <f>VLOOKUP(B417,'CURVA ABC'!$B$6:$M$7525,9,FALSE)</f>
        <v>28.6812</v>
      </c>
      <c r="T417" s="700" t="b">
        <f t="shared" si="90"/>
        <v>1</v>
      </c>
      <c r="U417" s="452" t="b">
        <f t="shared" si="87"/>
        <v>1</v>
      </c>
      <c r="V417" s="452" t="s">
        <v>282</v>
      </c>
      <c r="W417" s="452" t="s">
        <v>1365</v>
      </c>
      <c r="AB417" s="453"/>
    </row>
    <row r="418" spans="1:28" s="452" customFormat="1" ht="34.5" customHeight="1">
      <c r="A418" s="1038" t="s">
        <v>2025</v>
      </c>
      <c r="B418" s="456" t="s">
        <v>2104</v>
      </c>
      <c r="C418" s="24">
        <v>0</v>
      </c>
      <c r="D418" s="1039" t="s">
        <v>837</v>
      </c>
      <c r="E418" s="1028" t="s">
        <v>2103</v>
      </c>
      <c r="F418" s="15" t="e">
        <v>#N/A</v>
      </c>
      <c r="G418" s="1029" t="s">
        <v>126</v>
      </c>
      <c r="H418" s="15">
        <v>0</v>
      </c>
      <c r="I418" s="1046">
        <v>6</v>
      </c>
      <c r="J418" s="1030">
        <v>9.83</v>
      </c>
      <c r="K418" s="15">
        <v>2.7789000000000001</v>
      </c>
      <c r="L418" s="1030">
        <v>12.6089</v>
      </c>
      <c r="M418" s="1031">
        <f t="shared" si="88"/>
        <v>75.653400000000005</v>
      </c>
      <c r="N418" s="1032">
        <f t="shared" si="89"/>
        <v>1.7725945993964367E-5</v>
      </c>
      <c r="O418" s="1033"/>
      <c r="P418" s="1034">
        <f t="shared" si="91"/>
        <v>1</v>
      </c>
      <c r="Q418" s="451"/>
      <c r="R418" s="798" t="str">
        <f>IFERROR(IF(OR(B418="TÍTULO GRAU 1",B418="TÍTULO GRAU 2",B418="TÍTULO GRAU 3",B418="TÍTULO GRAU 4"),B418,IF(D418=0,"",IF(OR(D418="SINAPI",D418="SINAPI INSUMO",D418="ORSE INSUMO",D418="SEINFRA CE",D418="TCU",D418="SABESP",D418="EMBASA-BA INSUMO",D418="COMPOSIÇÃO ELAB."),B418,IF(MID(B418,1,5)="COMP.",VLOOKUP(B418,COMPOSIÇÕES!$K$1:$L$741741,2,FALSE),IF(MID(B418,1,13)="MÉDIA/MERCADO",VLOOKUP(B418,COMPOSIÇÕES!$K$1:$L$741741,2,FALSE)))))),0)</f>
        <v>COMP. 101</v>
      </c>
      <c r="S418" s="1035">
        <f>VLOOKUP(B418,'CURVA ABC'!$B$6:$M$7525,9,FALSE)</f>
        <v>12.6089</v>
      </c>
      <c r="T418" s="700" t="b">
        <f t="shared" si="90"/>
        <v>1</v>
      </c>
      <c r="U418" s="452" t="b">
        <f t="shared" si="87"/>
        <v>1</v>
      </c>
      <c r="V418" s="452" t="s">
        <v>2104</v>
      </c>
      <c r="W418" s="452" t="s">
        <v>2103</v>
      </c>
      <c r="AB418" s="453"/>
    </row>
    <row r="419" spans="1:28" s="452" customFormat="1" ht="28.5" customHeight="1">
      <c r="A419" s="1038" t="s">
        <v>2026</v>
      </c>
      <c r="B419" s="456" t="s">
        <v>276</v>
      </c>
      <c r="C419" s="24">
        <v>0</v>
      </c>
      <c r="D419" s="1039" t="s">
        <v>837</v>
      </c>
      <c r="E419" s="1028" t="s">
        <v>1031</v>
      </c>
      <c r="F419" s="15" t="e">
        <v>#N/A</v>
      </c>
      <c r="G419" s="1029" t="s">
        <v>126</v>
      </c>
      <c r="H419" s="15">
        <v>0</v>
      </c>
      <c r="I419" s="1046">
        <v>10</v>
      </c>
      <c r="J419" s="1030">
        <v>63.77</v>
      </c>
      <c r="K419" s="15">
        <v>18.027799999999999</v>
      </c>
      <c r="L419" s="1030">
        <v>81.797799999999995</v>
      </c>
      <c r="M419" s="1031">
        <f t="shared" si="88"/>
        <v>817.97799999999995</v>
      </c>
      <c r="N419" s="1032">
        <f t="shared" si="89"/>
        <v>1.9165607695425428E-4</v>
      </c>
      <c r="O419" s="1033"/>
      <c r="P419" s="1034">
        <f t="shared" si="91"/>
        <v>3</v>
      </c>
      <c r="Q419" s="451"/>
      <c r="R419" s="798" t="str">
        <f>IFERROR(IF(OR(B419="TÍTULO GRAU 1",B419="TÍTULO GRAU 2",B419="TÍTULO GRAU 3",B419="TÍTULO GRAU 4"),B419,IF(D419=0,"",IF(OR(D419="SINAPI",D419="SINAPI INSUMO",D419="ORSE INSUMO",D419="SEINFRA CE",D419="TCU",D419="SABESP",D419="EMBASA-BA INSUMO",D419="COMPOSIÇÃO ELAB."),B419,IF(MID(B419,1,5)="COMP.",VLOOKUP(B419,COMPOSIÇÕES!$K$1:$L$741741,2,FALSE),IF(MID(B419,1,13)="MÉDIA/MERCADO",VLOOKUP(B419,COMPOSIÇÕES!$K$1:$L$741741,2,FALSE)))))),0)</f>
        <v>COMP. 99</v>
      </c>
      <c r="S419" s="1035">
        <f>VLOOKUP(B419,'CURVA ABC'!$B$6:$M$7525,9,FALSE)</f>
        <v>81.797799999999995</v>
      </c>
      <c r="T419" s="700" t="b">
        <f t="shared" si="90"/>
        <v>1</v>
      </c>
      <c r="U419" s="452" t="b">
        <f t="shared" si="87"/>
        <v>1</v>
      </c>
      <c r="V419" s="452" t="s">
        <v>276</v>
      </c>
      <c r="W419" s="452" t="s">
        <v>1031</v>
      </c>
      <c r="AB419" s="453"/>
    </row>
    <row r="420" spans="1:28" s="452" customFormat="1" ht="40.5" customHeight="1">
      <c r="A420" s="1038" t="s">
        <v>2027</v>
      </c>
      <c r="B420" s="456" t="s">
        <v>2107</v>
      </c>
      <c r="C420" s="24">
        <v>0</v>
      </c>
      <c r="D420" s="1039" t="s">
        <v>837</v>
      </c>
      <c r="E420" s="1028" t="s">
        <v>2105</v>
      </c>
      <c r="F420" s="15" t="e">
        <v>#N/A</v>
      </c>
      <c r="G420" s="1029" t="s">
        <v>126</v>
      </c>
      <c r="H420" s="15">
        <v>0</v>
      </c>
      <c r="I420" s="1046">
        <v>3</v>
      </c>
      <c r="J420" s="1030">
        <v>11.02</v>
      </c>
      <c r="K420" s="15">
        <v>3.1154000000000002</v>
      </c>
      <c r="L420" s="1030">
        <v>14.135400000000001</v>
      </c>
      <c r="M420" s="1031">
        <f t="shared" si="88"/>
        <v>42.406199999999998</v>
      </c>
      <c r="N420" s="1032">
        <f t="shared" si="89"/>
        <v>9.9359712981736664E-6</v>
      </c>
      <c r="O420" s="1033"/>
      <c r="P420" s="1034">
        <f t="shared" si="91"/>
        <v>1</v>
      </c>
      <c r="Q420" s="451"/>
      <c r="R420" s="798" t="str">
        <f>IFERROR(IF(OR(B420="TÍTULO GRAU 1",B420="TÍTULO GRAU 2",B420="TÍTULO GRAU 3",B420="TÍTULO GRAU 4"),B420,IF(D420=0,"",IF(OR(D420="SINAPI",D420="SINAPI INSUMO",D420="ORSE INSUMO",D420="SEINFRA CE",D420="TCU",D420="SABESP",D420="EMBASA-BA INSUMO",D420="COMPOSIÇÃO ELAB."),B420,IF(MID(B420,1,5)="COMP.",VLOOKUP(B420,COMPOSIÇÕES!$K$1:$L$741741,2,FALSE),IF(MID(B420,1,13)="MÉDIA/MERCADO",VLOOKUP(B420,COMPOSIÇÕES!$K$1:$L$741741,2,FALSE)))))),0)</f>
        <v>COMP. 105</v>
      </c>
      <c r="S420" s="1035">
        <f>VLOOKUP(B420,'CURVA ABC'!$B$6:$M$7525,9,FALSE)</f>
        <v>14.135400000000001</v>
      </c>
      <c r="T420" s="700" t="b">
        <f t="shared" si="90"/>
        <v>1</v>
      </c>
      <c r="U420" s="452" t="b">
        <f t="shared" si="87"/>
        <v>1</v>
      </c>
      <c r="V420" s="452" t="s">
        <v>2107</v>
      </c>
      <c r="W420" s="452" t="s">
        <v>2105</v>
      </c>
      <c r="X420" s="452" t="b">
        <f>W420=E420</f>
        <v>1</v>
      </c>
      <c r="AB420" s="453"/>
    </row>
    <row r="421" spans="1:28" s="452" customFormat="1" ht="27.75" customHeight="1">
      <c r="A421" s="1038" t="s">
        <v>2028</v>
      </c>
      <c r="B421" s="1060" t="s">
        <v>273</v>
      </c>
      <c r="C421" s="24">
        <v>0</v>
      </c>
      <c r="D421" s="1039" t="s">
        <v>837</v>
      </c>
      <c r="E421" s="1059" t="s">
        <v>1366</v>
      </c>
      <c r="F421" s="1061" t="e">
        <v>#N/A</v>
      </c>
      <c r="G421" s="1062" t="s">
        <v>126</v>
      </c>
      <c r="H421" s="1061">
        <v>0</v>
      </c>
      <c r="I421" s="1046">
        <v>3</v>
      </c>
      <c r="J421" s="1030">
        <v>10.97</v>
      </c>
      <c r="K421" s="15">
        <v>3.1012</v>
      </c>
      <c r="L421" s="1030">
        <v>14.071199999999999</v>
      </c>
      <c r="M421" s="1031">
        <f t="shared" si="88"/>
        <v>42.2136</v>
      </c>
      <c r="N421" s="1032">
        <f t="shared" si="89"/>
        <v>9.8908442160010526E-6</v>
      </c>
      <c r="O421" s="1033"/>
      <c r="P421" s="1034">
        <f t="shared" si="91"/>
        <v>1</v>
      </c>
      <c r="Q421" s="451"/>
      <c r="R421" s="798" t="str">
        <f>IFERROR(IF(OR(B421="TÍTULO GRAU 1",B421="TÍTULO GRAU 2",B421="TÍTULO GRAU 3",B421="TÍTULO GRAU 4"),B421,IF(D421=0,"",IF(OR(D421="SINAPI",D421="SINAPI INSUMO",D421="ORSE INSUMO",D421="SEINFRA CE",D421="TCU",D421="SABESP",D421="EMBASA-BA INSUMO",D421="COMPOSIÇÃO ELAB."),B421,IF(MID(B421,1,5)="COMP.",VLOOKUP(B421,COMPOSIÇÕES!$K$1:$L$741741,2,FALSE),IF(MID(B421,1,13)="MÉDIA/MERCADO",VLOOKUP(B421,COMPOSIÇÕES!$K$1:$L$741741,2,FALSE)))))),0)</f>
        <v>COMP. 93</v>
      </c>
      <c r="S421" s="1035">
        <f>VLOOKUP(B421,'CURVA ABC'!$B$6:$M$7525,9,FALSE)</f>
        <v>14.071199999999999</v>
      </c>
      <c r="T421" s="700" t="b">
        <f t="shared" si="90"/>
        <v>1</v>
      </c>
      <c r="U421" s="452" t="b">
        <f t="shared" si="87"/>
        <v>1</v>
      </c>
      <c r="V421" s="452" t="s">
        <v>273</v>
      </c>
      <c r="W421" s="452" t="s">
        <v>1366</v>
      </c>
      <c r="AB421" s="453"/>
    </row>
    <row r="422" spans="1:28" s="452" customFormat="1" ht="38.25" customHeight="1">
      <c r="A422" s="1038" t="s">
        <v>2029</v>
      </c>
      <c r="B422" s="1060" t="s">
        <v>329</v>
      </c>
      <c r="C422" s="24">
        <v>0</v>
      </c>
      <c r="D422" s="1062" t="s">
        <v>837</v>
      </c>
      <c r="E422" s="1059" t="s">
        <v>71</v>
      </c>
      <c r="F422" s="1061" t="e">
        <v>#N/A</v>
      </c>
      <c r="G422" s="1062" t="s">
        <v>126</v>
      </c>
      <c r="H422" s="1061">
        <v>0</v>
      </c>
      <c r="I422" s="1046">
        <v>3</v>
      </c>
      <c r="J422" s="1030">
        <v>251.59</v>
      </c>
      <c r="K422" s="15">
        <v>71.124499999999998</v>
      </c>
      <c r="L422" s="1030">
        <v>322.71449999999999</v>
      </c>
      <c r="M422" s="1031">
        <f t="shared" si="88"/>
        <v>968.14350000000002</v>
      </c>
      <c r="N422" s="1032">
        <f t="shared" si="89"/>
        <v>2.268405570061311E-4</v>
      </c>
      <c r="O422" s="1033"/>
      <c r="P422" s="1034">
        <f t="shared" si="91"/>
        <v>1</v>
      </c>
      <c r="Q422" s="451"/>
      <c r="R422" s="798" t="str">
        <f>IFERROR(IF(OR(B422="TÍTULO GRAU 1",B422="TÍTULO GRAU 2",B422="TÍTULO GRAU 3",B422="TÍTULO GRAU 4"),B422,IF(D422=0,"",IF(OR(D422="SINAPI",D422="SINAPI INSUMO",D422="ORSE INSUMO",D422="SEINFRA CE",D422="TCU",D422="SABESP",D422="EMBASA-BA INSUMO",D422="COMPOSIÇÃO ELAB."),B422,IF(MID(B422,1,5)="COMP.",VLOOKUP(B422,COMPOSIÇÕES!$K$1:$L$741741,2,FALSE),IF(MID(B422,1,13)="MÉDIA/MERCADO",VLOOKUP(B422,COMPOSIÇÕES!$K$1:$L$741741,2,FALSE)))))),0)</f>
        <v>COMP. 113</v>
      </c>
      <c r="S422" s="1035">
        <f>VLOOKUP(B422,'CURVA ABC'!$B$6:$M$7525,9,FALSE)</f>
        <v>322.71449999999999</v>
      </c>
      <c r="T422" s="700" t="b">
        <f t="shared" ref="T422:T428" si="92">S422=L422</f>
        <v>1</v>
      </c>
      <c r="U422" s="452" t="b">
        <f t="shared" si="87"/>
        <v>1</v>
      </c>
      <c r="V422" s="452" t="s">
        <v>329</v>
      </c>
      <c r="W422" s="452" t="s">
        <v>71</v>
      </c>
      <c r="AB422" s="453"/>
    </row>
    <row r="423" spans="1:28" s="452" customFormat="1" ht="31.5" customHeight="1">
      <c r="A423" s="1038" t="s">
        <v>2030</v>
      </c>
      <c r="B423" s="1060" t="s">
        <v>282</v>
      </c>
      <c r="C423" s="24">
        <v>0</v>
      </c>
      <c r="D423" s="1027" t="s">
        <v>837</v>
      </c>
      <c r="E423" s="1059" t="s">
        <v>1365</v>
      </c>
      <c r="F423" s="15" t="e">
        <v>#N/A</v>
      </c>
      <c r="G423" s="1029" t="s">
        <v>126</v>
      </c>
      <c r="H423" s="15">
        <v>0</v>
      </c>
      <c r="I423" s="1046">
        <v>6</v>
      </c>
      <c r="J423" s="1030">
        <v>22.36</v>
      </c>
      <c r="K423" s="15">
        <v>6.3212000000000002</v>
      </c>
      <c r="L423" s="1030">
        <v>28.6812</v>
      </c>
      <c r="M423" s="1031">
        <f t="shared" si="88"/>
        <v>172.0872</v>
      </c>
      <c r="N423" s="1032">
        <f t="shared" si="89"/>
        <v>4.0320837047013672E-5</v>
      </c>
      <c r="O423" s="1033"/>
      <c r="P423" s="1034">
        <f t="shared" si="91"/>
        <v>2</v>
      </c>
      <c r="Q423" s="451"/>
      <c r="R423" s="798" t="str">
        <f>IFERROR(IF(OR(B423="TÍTULO GRAU 1",B423="TÍTULO GRAU 2",B423="TÍTULO GRAU 3",B423="TÍTULO GRAU 4"),B423,IF(D423=0,"",IF(OR(D423="SINAPI",D423="SINAPI INSUMO",D423="ORSE INSUMO",D423="SEINFRA CE",D423="TCU",D423="SABESP",D423="EMBASA-BA INSUMO",D423="COMPOSIÇÃO ELAB."),B423,IF(MID(B423,1,5)="COMP.",VLOOKUP(B423,COMPOSIÇÕES!$K$1:$L$741741,2,FALSE),IF(MID(B423,1,13)="MÉDIA/MERCADO",VLOOKUP(B423,COMPOSIÇÕES!$K$1:$L$741741,2,FALSE)))))),0)</f>
        <v>COMP. 91</v>
      </c>
      <c r="S423" s="1035">
        <f>VLOOKUP(B423,'CURVA ABC'!$B$6:$M$7525,9,FALSE)</f>
        <v>28.6812</v>
      </c>
      <c r="T423" s="700" t="b">
        <f t="shared" si="92"/>
        <v>1</v>
      </c>
      <c r="U423" s="452" t="b">
        <f t="shared" si="87"/>
        <v>1</v>
      </c>
      <c r="V423" s="452" t="s">
        <v>282</v>
      </c>
      <c r="W423" s="452" t="s">
        <v>1365</v>
      </c>
      <c r="AB423" s="453"/>
    </row>
    <row r="424" spans="1:28" s="452" customFormat="1" ht="34.5" customHeight="1">
      <c r="A424" s="1038" t="s">
        <v>2031</v>
      </c>
      <c r="B424" s="456" t="s">
        <v>284</v>
      </c>
      <c r="C424" s="24">
        <v>0</v>
      </c>
      <c r="D424" s="1027" t="s">
        <v>837</v>
      </c>
      <c r="E424" s="1028" t="s">
        <v>1368</v>
      </c>
      <c r="F424" s="15" t="e">
        <v>#N/A</v>
      </c>
      <c r="G424" s="1029" t="s">
        <v>126</v>
      </c>
      <c r="H424" s="15">
        <v>0</v>
      </c>
      <c r="I424" s="1046">
        <v>6</v>
      </c>
      <c r="J424" s="1030">
        <v>18.22</v>
      </c>
      <c r="K424" s="15">
        <v>5.1508000000000003</v>
      </c>
      <c r="L424" s="1030">
        <v>23.370799999999999</v>
      </c>
      <c r="M424" s="1031">
        <f t="shared" si="88"/>
        <v>140.22479999999999</v>
      </c>
      <c r="N424" s="1032">
        <f t="shared" si="89"/>
        <v>3.2855327477872168E-5</v>
      </c>
      <c r="O424" s="1033"/>
      <c r="P424" s="1034">
        <f t="shared" si="91"/>
        <v>1</v>
      </c>
      <c r="Q424" s="451"/>
      <c r="R424" s="798" t="str">
        <f>IFERROR(IF(OR(B424="TÍTULO GRAU 1",B424="TÍTULO GRAU 2",B424="TÍTULO GRAU 3",B424="TÍTULO GRAU 4"),B424,IF(D424=0,"",IF(OR(D424="SINAPI",D424="SINAPI INSUMO",D424="ORSE INSUMO",D424="SEINFRA CE",D424="TCU",D424="SABESP",D424="EMBASA-BA INSUMO",D424="COMPOSIÇÃO ELAB."),B424,IF(MID(B424,1,5)="COMP.",VLOOKUP(B424,COMPOSIÇÕES!$K$1:$L$741741,2,FALSE),IF(MID(B424,1,13)="MÉDIA/MERCADO",VLOOKUP(B424,COMPOSIÇÕES!$K$1:$L$741741,2,FALSE)))))),0)</f>
        <v>COMP. 98</v>
      </c>
      <c r="S424" s="1035">
        <f>VLOOKUP(B424,'CURVA ABC'!$B$6:$M$7525,9,FALSE)</f>
        <v>23.370799999999999</v>
      </c>
      <c r="T424" s="700" t="b">
        <f t="shared" si="92"/>
        <v>1</v>
      </c>
      <c r="U424" s="452" t="b">
        <f t="shared" si="87"/>
        <v>1</v>
      </c>
      <c r="V424" s="452" t="s">
        <v>284</v>
      </c>
      <c r="W424" s="452" t="s">
        <v>1368</v>
      </c>
      <c r="AB424" s="453"/>
    </row>
    <row r="425" spans="1:28" s="452" customFormat="1" ht="26.25" customHeight="1">
      <c r="A425" s="1038" t="s">
        <v>2032</v>
      </c>
      <c r="B425" s="456" t="s">
        <v>331</v>
      </c>
      <c r="C425" s="24">
        <v>0</v>
      </c>
      <c r="D425" s="1027" t="s">
        <v>837</v>
      </c>
      <c r="E425" s="1028" t="s">
        <v>1375</v>
      </c>
      <c r="F425" s="15" t="e">
        <v>#N/A</v>
      </c>
      <c r="G425" s="1029" t="s">
        <v>126</v>
      </c>
      <c r="H425" s="15">
        <v>0</v>
      </c>
      <c r="I425" s="1046">
        <v>1</v>
      </c>
      <c r="J425" s="1030">
        <v>21.18</v>
      </c>
      <c r="K425" s="15">
        <v>5.9875999999999996</v>
      </c>
      <c r="L425" s="1030">
        <v>27.1676</v>
      </c>
      <c r="M425" s="1031">
        <f t="shared" si="88"/>
        <v>27.1676</v>
      </c>
      <c r="N425" s="1032">
        <f t="shared" si="89"/>
        <v>6.3654959378643432E-6</v>
      </c>
      <c r="O425" s="1033"/>
      <c r="P425" s="1034">
        <f t="shared" si="91"/>
        <v>2</v>
      </c>
      <c r="Q425" s="451"/>
      <c r="R425" s="798" t="str">
        <f>IFERROR(IF(OR(B425="TÍTULO GRAU 1",B425="TÍTULO GRAU 2",B425="TÍTULO GRAU 3",B425="TÍTULO GRAU 4"),B425,IF(D425=0,"",IF(OR(D425="SINAPI",D425="SINAPI INSUMO",D425="ORSE INSUMO",D425="SEINFRA CE",D425="TCU",D425="SABESP",D425="EMBASA-BA INSUMO",D425="COMPOSIÇÃO ELAB."),B425,IF(MID(B425,1,5)="COMP.",VLOOKUP(B425,COMPOSIÇÕES!$K$1:$L$741741,2,FALSE),IF(MID(B425,1,13)="MÉDIA/MERCADO",VLOOKUP(B425,COMPOSIÇÕES!$K$1:$L$741741,2,FALSE)))))),0)</f>
        <v>COMP. 115</v>
      </c>
      <c r="S425" s="1035">
        <f>VLOOKUP(B425,'CURVA ABC'!$B$6:$M$7525,9,FALSE)</f>
        <v>27.1676</v>
      </c>
      <c r="T425" s="700" t="b">
        <f t="shared" si="92"/>
        <v>1</v>
      </c>
      <c r="U425" s="452" t="b">
        <f t="shared" si="87"/>
        <v>1</v>
      </c>
      <c r="V425" s="452" t="s">
        <v>331</v>
      </c>
      <c r="W425" s="452" t="s">
        <v>1375</v>
      </c>
      <c r="AB425" s="453"/>
    </row>
    <row r="426" spans="1:28" s="452" customFormat="1" ht="32.25" customHeight="1">
      <c r="A426" s="1038" t="s">
        <v>2033</v>
      </c>
      <c r="B426" s="456" t="s">
        <v>232</v>
      </c>
      <c r="C426" s="24">
        <v>0</v>
      </c>
      <c r="D426" s="1027" t="s">
        <v>837</v>
      </c>
      <c r="E426" s="1028" t="s">
        <v>2014</v>
      </c>
      <c r="F426" s="15" t="e">
        <v>#N/A</v>
      </c>
      <c r="G426" s="1029" t="s">
        <v>126</v>
      </c>
      <c r="H426" s="15">
        <v>0</v>
      </c>
      <c r="I426" s="1046">
        <v>4</v>
      </c>
      <c r="J426" s="1030">
        <v>26.03</v>
      </c>
      <c r="K426" s="15">
        <v>7.3586999999999998</v>
      </c>
      <c r="L426" s="1030">
        <v>33.3887</v>
      </c>
      <c r="M426" s="1031">
        <f t="shared" si="88"/>
        <v>133.5548</v>
      </c>
      <c r="N426" s="1032">
        <f t="shared" si="89"/>
        <v>3.1292515234407335E-5</v>
      </c>
      <c r="O426" s="1033"/>
      <c r="P426" s="1034">
        <f t="shared" si="91"/>
        <v>2</v>
      </c>
      <c r="Q426" s="451"/>
      <c r="R426" s="798" t="str">
        <f>IFERROR(IF(OR(B426="TÍTULO GRAU 1",B426="TÍTULO GRAU 2",B426="TÍTULO GRAU 3",B426="TÍTULO GRAU 4"),B426,IF(D426=0,"",IF(OR(D426="SINAPI",D426="SINAPI INSUMO",D426="ORSE INSUMO",D426="SEINFRA CE",D426="TCU",D426="SABESP",D426="EMBASA-BA INSUMO",D426="COMPOSIÇÃO ELAB."),B426,IF(MID(B426,1,5)="COMP.",VLOOKUP(B426,COMPOSIÇÕES!$K$1:$L$741741,2,FALSE),IF(MID(B426,1,13)="MÉDIA/MERCADO",VLOOKUP(B426,COMPOSIÇÕES!$K$1:$L$741741,2,FALSE)))))),0)</f>
        <v>COMP. 88</v>
      </c>
      <c r="S426" s="1035">
        <f>VLOOKUP(B426,'CURVA ABC'!$B$6:$M$7525,9,FALSE)</f>
        <v>33.3887</v>
      </c>
      <c r="T426" s="700" t="b">
        <f t="shared" si="92"/>
        <v>1</v>
      </c>
      <c r="U426" s="452" t="b">
        <f t="shared" si="87"/>
        <v>1</v>
      </c>
      <c r="V426" s="452" t="s">
        <v>232</v>
      </c>
      <c r="W426" s="452" t="s">
        <v>2014</v>
      </c>
      <c r="AB426" s="453"/>
    </row>
    <row r="427" spans="1:28" s="452" customFormat="1" ht="38.25" customHeight="1">
      <c r="A427" s="1038" t="s">
        <v>2034</v>
      </c>
      <c r="B427" s="456" t="s">
        <v>1165</v>
      </c>
      <c r="C427" s="24" t="s">
        <v>183</v>
      </c>
      <c r="D427" s="1039" t="s">
        <v>131</v>
      </c>
      <c r="E427" s="1028" t="s">
        <v>1166</v>
      </c>
      <c r="F427" s="1061" t="e">
        <v>#N/A</v>
      </c>
      <c r="G427" s="1062" t="s">
        <v>54</v>
      </c>
      <c r="H427" s="1061">
        <v>0</v>
      </c>
      <c r="I427" s="1046">
        <v>3</v>
      </c>
      <c r="J427" s="1030">
        <v>7.09</v>
      </c>
      <c r="K427" s="15">
        <v>2.0043000000000002</v>
      </c>
      <c r="L427" s="1030">
        <v>9.0943000000000005</v>
      </c>
      <c r="M427" s="1031">
        <f t="shared" si="88"/>
        <v>27.282900000000001</v>
      </c>
      <c r="N427" s="1032">
        <f t="shared" si="89"/>
        <v>6.3925112679500242E-6</v>
      </c>
      <c r="O427" s="1033"/>
      <c r="P427" s="1034">
        <f t="shared" si="91"/>
        <v>1</v>
      </c>
      <c r="Q427" s="451"/>
      <c r="R427" s="798" t="str">
        <f>IFERROR(IF(OR(B427="TÍTULO GRAU 1",B427="TÍTULO GRAU 2",B427="TÍTULO GRAU 3",B427="TÍTULO GRAU 4"),B427,IF(D427=0,"",IF(OR(D427="SINAPI",D427="SINAPI INSUMO",D427="ORSE INSUMO",D427="SEINFRA CE",D427="TCU",D427="SABESP",D427="EMBASA-BA INSUMO",D427="COMPOSIÇÃO ELAB."),B427,IF(MID(B427,1,5)="COMP.",VLOOKUP(B427,COMPOSIÇÕES!$K$1:$L$741741,2,FALSE),IF(MID(B427,1,13)="MÉDIA/MERCADO",VLOOKUP(B427,COMPOSIÇÕES!$K$1:$L$741741,2,FALSE)))))),0)</f>
        <v>73767/3</v>
      </c>
      <c r="S427" s="1035">
        <f>VLOOKUP(B427,'CURVA ABC'!$B$6:$M$7525,9,FALSE)</f>
        <v>9.0943000000000005</v>
      </c>
      <c r="T427" s="700" t="b">
        <f t="shared" si="92"/>
        <v>1</v>
      </c>
      <c r="U427" s="452" t="b">
        <f t="shared" si="87"/>
        <v>1</v>
      </c>
      <c r="V427" s="452" t="s">
        <v>1165</v>
      </c>
      <c r="W427" s="452" t="s">
        <v>1166</v>
      </c>
      <c r="AB427" s="453"/>
    </row>
    <row r="428" spans="1:28" s="452" customFormat="1" ht="34.5" customHeight="1">
      <c r="A428" s="1038" t="s">
        <v>2035</v>
      </c>
      <c r="B428" s="456" t="s">
        <v>274</v>
      </c>
      <c r="C428" s="24">
        <v>0</v>
      </c>
      <c r="D428" s="1027" t="s">
        <v>837</v>
      </c>
      <c r="E428" s="1028" t="s">
        <v>1028</v>
      </c>
      <c r="F428" s="15" t="e">
        <v>#N/A</v>
      </c>
      <c r="G428" s="1029" t="s">
        <v>126</v>
      </c>
      <c r="H428" s="15">
        <v>0</v>
      </c>
      <c r="I428" s="1046">
        <v>110</v>
      </c>
      <c r="J428" s="1030">
        <v>29.77</v>
      </c>
      <c r="K428" s="15">
        <v>8.4160000000000004</v>
      </c>
      <c r="L428" s="1030">
        <v>38.186</v>
      </c>
      <c r="M428" s="1031">
        <f t="shared" si="88"/>
        <v>4200.46</v>
      </c>
      <c r="N428" s="1032">
        <f t="shared" si="89"/>
        <v>9.8418745370079273E-4</v>
      </c>
      <c r="O428" s="1033"/>
      <c r="P428" s="1034">
        <f t="shared" si="91"/>
        <v>1</v>
      </c>
      <c r="Q428" s="451"/>
      <c r="R428" s="798" t="str">
        <f>IFERROR(IF(OR(B428="TÍTULO GRAU 1",B428="TÍTULO GRAU 2",B428="TÍTULO GRAU 3",B428="TÍTULO GRAU 4"),B428,IF(D428=0,"",IF(OR(D428="SINAPI",D428="SINAPI INSUMO",D428="ORSE INSUMO",D428="SEINFRA CE",D428="TCU",D428="SABESP",D428="EMBASA-BA INSUMO",D428="COMPOSIÇÃO ELAB."),B428,IF(MID(B428,1,5)="COMP.",VLOOKUP(B428,COMPOSIÇÕES!$K$1:$L$741741,2,FALSE),IF(MID(B428,1,13)="MÉDIA/MERCADO",VLOOKUP(B428,COMPOSIÇÕES!$K$1:$L$741741,2,FALSE)))))),0)</f>
        <v>COMP. 94</v>
      </c>
      <c r="S428" s="1035">
        <f>VLOOKUP(B428,'CURVA ABC'!$B$6:$M$7525,9,FALSE)</f>
        <v>38.186</v>
      </c>
      <c r="T428" s="700" t="b">
        <f t="shared" si="92"/>
        <v>1</v>
      </c>
      <c r="U428" s="452" t="b">
        <f t="shared" si="87"/>
        <v>1</v>
      </c>
      <c r="V428" s="452" t="s">
        <v>274</v>
      </c>
      <c r="W428" s="452" t="s">
        <v>1028</v>
      </c>
      <c r="AB428" s="453"/>
    </row>
    <row r="429" spans="1:28" s="452" customFormat="1" ht="27" customHeight="1">
      <c r="A429" s="1038" t="s">
        <v>2036</v>
      </c>
      <c r="B429" s="456" t="s">
        <v>229</v>
      </c>
      <c r="C429" s="24">
        <v>0</v>
      </c>
      <c r="D429" s="1039" t="s">
        <v>837</v>
      </c>
      <c r="E429" s="1028" t="s">
        <v>1362</v>
      </c>
      <c r="F429" s="15" t="e">
        <v>#N/A</v>
      </c>
      <c r="G429" s="1029" t="s">
        <v>126</v>
      </c>
      <c r="H429" s="15">
        <v>0</v>
      </c>
      <c r="I429" s="1046">
        <v>4</v>
      </c>
      <c r="J429" s="1030">
        <v>13.3</v>
      </c>
      <c r="K429" s="15">
        <v>3.7599</v>
      </c>
      <c r="L429" s="1030">
        <v>17.059899999999999</v>
      </c>
      <c r="M429" s="1031">
        <f t="shared" si="88"/>
        <v>68.239599999999996</v>
      </c>
      <c r="N429" s="1032">
        <f t="shared" si="89"/>
        <v>1.5988857926408206E-5</v>
      </c>
      <c r="O429" s="1033"/>
      <c r="P429" s="1034">
        <f t="shared" si="91"/>
        <v>2</v>
      </c>
      <c r="Q429" s="451"/>
      <c r="R429" s="798" t="str">
        <f>IFERROR(IF(OR(B429="TÍTULO GRAU 1",B429="TÍTULO GRAU 2",B429="TÍTULO GRAU 3",B429="TÍTULO GRAU 4"),B429,IF(D429=0,"",IF(OR(D429="SINAPI",D429="SINAPI INSUMO",D429="ORSE INSUMO",D429="SEINFRA CE",D429="TCU",D429="SABESP",D429="EMBASA-BA INSUMO",D429="COMPOSIÇÃO ELAB."),B429,IF(MID(B429,1,5)="COMP.",VLOOKUP(B429,COMPOSIÇÕES!$K$1:$L$741741,2,FALSE),IF(MID(B429,1,13)="MÉDIA/MERCADO",VLOOKUP(B429,COMPOSIÇÕES!$K$1:$L$741741,2,FALSE)))))),0)</f>
        <v>COMP. 78</v>
      </c>
      <c r="S429" s="1035">
        <f>VLOOKUP(B429,'CURVA ABC'!$B$6:$M$7525,9,FALSE)</f>
        <v>17.059899999999999</v>
      </c>
      <c r="T429" s="700" t="b">
        <f t="shared" ref="T429:T434" si="93">S429=L429</f>
        <v>1</v>
      </c>
      <c r="U429" s="452" t="b">
        <f t="shared" si="87"/>
        <v>1</v>
      </c>
      <c r="V429" s="452" t="s">
        <v>229</v>
      </c>
      <c r="W429" s="452" t="s">
        <v>1362</v>
      </c>
      <c r="AB429" s="453"/>
    </row>
    <row r="430" spans="1:28" s="452" customFormat="1" ht="24" customHeight="1">
      <c r="A430" s="1038" t="s">
        <v>2037</v>
      </c>
      <c r="B430" s="456" t="s">
        <v>300</v>
      </c>
      <c r="C430" s="24">
        <v>0</v>
      </c>
      <c r="D430" s="1039" t="s">
        <v>837</v>
      </c>
      <c r="E430" s="1028" t="s">
        <v>2109</v>
      </c>
      <c r="F430" s="15" t="e">
        <v>#N/A</v>
      </c>
      <c r="G430" s="1029" t="s">
        <v>126</v>
      </c>
      <c r="H430" s="15">
        <v>0</v>
      </c>
      <c r="I430" s="1046">
        <v>1</v>
      </c>
      <c r="J430" s="1030">
        <v>159.87</v>
      </c>
      <c r="K430" s="15">
        <v>45.1952</v>
      </c>
      <c r="L430" s="1030">
        <v>205.0652</v>
      </c>
      <c r="M430" s="1031">
        <f t="shared" si="88"/>
        <v>205.0652</v>
      </c>
      <c r="N430" s="1032">
        <f t="shared" si="89"/>
        <v>4.8047736921823757E-5</v>
      </c>
      <c r="O430" s="1033"/>
      <c r="P430" s="1034">
        <f t="shared" si="91"/>
        <v>1</v>
      </c>
      <c r="Q430" s="451"/>
      <c r="R430" s="798" t="str">
        <f>IFERROR(IF(OR(B430="TÍTULO GRAU 1",B430="TÍTULO GRAU 2",B430="TÍTULO GRAU 3",B430="TÍTULO GRAU 4"),B430,IF(D430=0,"",IF(OR(D430="SINAPI",D430="SINAPI INSUMO",D430="ORSE INSUMO",D430="SEINFRA CE",D430="TCU",D430="SABESP",D430="EMBASA-BA INSUMO",D430="COMPOSIÇÃO ELAB."),B430,IF(MID(B430,1,5)="COMP.",VLOOKUP(B430,COMPOSIÇÕES!$K$1:$L$741741,2,FALSE),IF(MID(B430,1,13)="MÉDIA/MERCADO",VLOOKUP(B430,COMPOSIÇÕES!$K$1:$L$741741,2,FALSE)))))),0)</f>
        <v>COMP. 107</v>
      </c>
      <c r="S430" s="1035">
        <f>VLOOKUP(B430,'CURVA ABC'!$B$6:$M$7525,9,FALSE)</f>
        <v>205.0652</v>
      </c>
      <c r="T430" s="700" t="b">
        <f t="shared" si="93"/>
        <v>1</v>
      </c>
      <c r="U430" s="452" t="b">
        <f t="shared" si="87"/>
        <v>1</v>
      </c>
      <c r="V430" s="452" t="s">
        <v>300</v>
      </c>
      <c r="W430" s="452" t="s">
        <v>2109</v>
      </c>
      <c r="AB430" s="453"/>
    </row>
    <row r="431" spans="1:28" s="452" customFormat="1" ht="24" customHeight="1">
      <c r="A431" s="1038" t="s">
        <v>2038</v>
      </c>
      <c r="B431" s="456" t="s">
        <v>2112</v>
      </c>
      <c r="C431" s="24">
        <v>0</v>
      </c>
      <c r="D431" s="1039" t="s">
        <v>837</v>
      </c>
      <c r="E431" s="1028" t="s">
        <v>2110</v>
      </c>
      <c r="F431" s="15" t="e">
        <v>#N/A</v>
      </c>
      <c r="G431" s="1029" t="s">
        <v>126</v>
      </c>
      <c r="H431" s="15">
        <v>0</v>
      </c>
      <c r="I431" s="1046">
        <v>1</v>
      </c>
      <c r="J431" s="1030">
        <v>131.77000000000001</v>
      </c>
      <c r="K431" s="15">
        <v>37.251399999999997</v>
      </c>
      <c r="L431" s="1030">
        <v>169.0214</v>
      </c>
      <c r="M431" s="1031">
        <f t="shared" si="88"/>
        <v>169.0214</v>
      </c>
      <c r="N431" s="1032">
        <f t="shared" si="89"/>
        <v>3.9602505746261877E-5</v>
      </c>
      <c r="O431" s="1033"/>
      <c r="P431" s="1034">
        <f t="shared" si="91"/>
        <v>1</v>
      </c>
      <c r="Q431" s="451"/>
      <c r="R431" s="798" t="str">
        <f>IFERROR(IF(OR(B431="TÍTULO GRAU 1",B431="TÍTULO GRAU 2",B431="TÍTULO GRAU 3",B431="TÍTULO GRAU 4"),B431,IF(D431=0,"",IF(OR(D431="SINAPI",D431="SINAPI INSUMO",D431="ORSE INSUMO",D431="SEINFRA CE",D431="TCU",D431="SABESP",D431="EMBASA-BA INSUMO",D431="COMPOSIÇÃO ELAB."),B431,IF(MID(B431,1,5)="COMP.",VLOOKUP(B431,COMPOSIÇÕES!$K$1:$L$741741,2,FALSE),IF(MID(B431,1,13)="MÉDIA/MERCADO",VLOOKUP(B431,COMPOSIÇÕES!$K$1:$L$741741,2,FALSE)))))),0)</f>
        <v>COMP. 109</v>
      </c>
      <c r="S431" s="1035">
        <f>VLOOKUP(B431,'CURVA ABC'!$B$6:$M$7525,9,FALSE)</f>
        <v>169.0214</v>
      </c>
      <c r="T431" s="700" t="b">
        <f t="shared" si="93"/>
        <v>1</v>
      </c>
      <c r="U431" s="452" t="b">
        <f t="shared" si="87"/>
        <v>1</v>
      </c>
      <c r="V431" s="452" t="s">
        <v>2112</v>
      </c>
      <c r="W431" s="452" t="s">
        <v>2110</v>
      </c>
      <c r="AB431" s="453"/>
    </row>
    <row r="432" spans="1:28" s="452" customFormat="1" ht="24" customHeight="1">
      <c r="A432" s="1038" t="s">
        <v>2039</v>
      </c>
      <c r="B432" s="456" t="s">
        <v>2113</v>
      </c>
      <c r="C432" s="24">
        <v>0</v>
      </c>
      <c r="D432" s="1039" t="s">
        <v>837</v>
      </c>
      <c r="E432" s="1028" t="s">
        <v>801</v>
      </c>
      <c r="F432" s="15" t="e">
        <v>#N/A</v>
      </c>
      <c r="G432" s="1029" t="s">
        <v>126</v>
      </c>
      <c r="H432" s="15">
        <v>0</v>
      </c>
      <c r="I432" s="1046">
        <v>8</v>
      </c>
      <c r="J432" s="1030">
        <v>3.01</v>
      </c>
      <c r="K432" s="15">
        <v>0.85089999999999999</v>
      </c>
      <c r="L432" s="1030">
        <v>3.8609</v>
      </c>
      <c r="M432" s="1031">
        <f t="shared" si="88"/>
        <v>30.8872</v>
      </c>
      <c r="N432" s="1032">
        <f t="shared" si="89"/>
        <v>7.2370156411314771E-6</v>
      </c>
      <c r="O432" s="1033"/>
      <c r="P432" s="1034">
        <f t="shared" si="91"/>
        <v>1</v>
      </c>
      <c r="Q432" s="451"/>
      <c r="R432" s="798" t="str">
        <f>IFERROR(IF(OR(B432="TÍTULO GRAU 1",B432="TÍTULO GRAU 2",B432="TÍTULO GRAU 3",B432="TÍTULO GRAU 4"),B432,IF(D432=0,"",IF(OR(D432="SINAPI",D432="SINAPI INSUMO",D432="ORSE INSUMO",D432="SEINFRA CE",D432="TCU",D432="SABESP",D432="EMBASA-BA INSUMO",D432="COMPOSIÇÃO ELAB."),B432,IF(MID(B432,1,5)="COMP.",VLOOKUP(B432,COMPOSIÇÕES!$K$1:$L$741741,2,FALSE),IF(MID(B432,1,13)="MÉDIA/MERCADO",VLOOKUP(B432,COMPOSIÇÕES!$K$1:$L$741741,2,FALSE)))))),0)</f>
        <v>COMP. 110</v>
      </c>
      <c r="S432" s="1035">
        <f>VLOOKUP(B432,'CURVA ABC'!$B$6:$M$7525,9,FALSE)</f>
        <v>3.8609</v>
      </c>
      <c r="T432" s="700" t="b">
        <f t="shared" si="93"/>
        <v>1</v>
      </c>
      <c r="U432" s="452" t="b">
        <f t="shared" si="87"/>
        <v>1</v>
      </c>
      <c r="V432" s="452" t="s">
        <v>2113</v>
      </c>
      <c r="W432" s="452" t="s">
        <v>801</v>
      </c>
      <c r="AB432" s="453"/>
    </row>
    <row r="433" spans="1:28" s="452" customFormat="1" ht="34.5" customHeight="1">
      <c r="A433" s="1038" t="s">
        <v>2040</v>
      </c>
      <c r="B433" s="456" t="s">
        <v>276</v>
      </c>
      <c r="C433" s="24">
        <v>0</v>
      </c>
      <c r="D433" s="1039" t="s">
        <v>837</v>
      </c>
      <c r="E433" s="1028" t="s">
        <v>1031</v>
      </c>
      <c r="F433" s="15" t="e">
        <v>#N/A</v>
      </c>
      <c r="G433" s="1029" t="s">
        <v>126</v>
      </c>
      <c r="H433" s="15">
        <v>0</v>
      </c>
      <c r="I433" s="1046">
        <v>6</v>
      </c>
      <c r="J433" s="1030">
        <v>63.77</v>
      </c>
      <c r="K433" s="15">
        <v>18.027799999999999</v>
      </c>
      <c r="L433" s="1030">
        <v>81.797799999999995</v>
      </c>
      <c r="M433" s="1031">
        <f t="shared" si="88"/>
        <v>490.78680000000003</v>
      </c>
      <c r="N433" s="1032">
        <f t="shared" si="89"/>
        <v>1.1499364617255259E-4</v>
      </c>
      <c r="O433" s="1033"/>
      <c r="P433" s="1034">
        <f t="shared" si="91"/>
        <v>3</v>
      </c>
      <c r="Q433" s="451"/>
      <c r="R433" s="798" t="str">
        <f>IFERROR(IF(OR(B433="TÍTULO GRAU 1",B433="TÍTULO GRAU 2",B433="TÍTULO GRAU 3",B433="TÍTULO GRAU 4"),B433,IF(D433=0,"",IF(OR(D433="SINAPI",D433="SINAPI INSUMO",D433="ORSE INSUMO",D433="SEINFRA CE",D433="TCU",D433="SABESP",D433="EMBASA-BA INSUMO",D433="COMPOSIÇÃO ELAB."),B433,IF(MID(B433,1,5)="COMP.",VLOOKUP(B433,COMPOSIÇÕES!$K$1:$L$741741,2,FALSE),IF(MID(B433,1,13)="MÉDIA/MERCADO",VLOOKUP(B433,COMPOSIÇÕES!$K$1:$L$741741,2,FALSE)))))),0)</f>
        <v>COMP. 99</v>
      </c>
      <c r="S433" s="1035">
        <f>VLOOKUP(B433,'CURVA ABC'!$B$6:$M$7525,9,FALSE)</f>
        <v>81.797799999999995</v>
      </c>
      <c r="T433" s="700" t="b">
        <f t="shared" si="93"/>
        <v>1</v>
      </c>
      <c r="U433" s="452" t="b">
        <f t="shared" si="87"/>
        <v>1</v>
      </c>
      <c r="V433" s="452" t="s">
        <v>276</v>
      </c>
      <c r="W433" s="452" t="s">
        <v>1031</v>
      </c>
      <c r="AB433" s="453"/>
    </row>
    <row r="434" spans="1:28" s="452" customFormat="1" ht="34.5" customHeight="1">
      <c r="A434" s="1038" t="s">
        <v>2041</v>
      </c>
      <c r="B434" s="456" t="s">
        <v>268</v>
      </c>
      <c r="C434" s="24">
        <v>0</v>
      </c>
      <c r="D434" s="1039" t="s">
        <v>837</v>
      </c>
      <c r="E434" s="1028" t="s">
        <v>1361</v>
      </c>
      <c r="F434" s="15" t="e">
        <v>#N/A</v>
      </c>
      <c r="G434" s="1029" t="s">
        <v>126</v>
      </c>
      <c r="H434" s="15">
        <v>0</v>
      </c>
      <c r="I434" s="1046">
        <v>3</v>
      </c>
      <c r="J434" s="1030">
        <v>5.98</v>
      </c>
      <c r="K434" s="15">
        <v>1.6904999999999999</v>
      </c>
      <c r="L434" s="1030">
        <v>7.6704999999999997</v>
      </c>
      <c r="M434" s="1031">
        <f t="shared" si="88"/>
        <v>23.011500000000002</v>
      </c>
      <c r="N434" s="1032">
        <f t="shared" si="89"/>
        <v>5.3917022399536707E-6</v>
      </c>
      <c r="O434" s="1033"/>
      <c r="P434" s="1034">
        <f t="shared" si="91"/>
        <v>3</v>
      </c>
      <c r="Q434" s="451"/>
      <c r="R434" s="798" t="str">
        <f>IFERROR(IF(OR(B434="TÍTULO GRAU 1",B434="TÍTULO GRAU 2",B434="TÍTULO GRAU 3",B434="TÍTULO GRAU 4"),B434,IF(D434=0,"",IF(OR(D434="SINAPI",D434="SINAPI INSUMO",D434="ORSE INSUMO",D434="SEINFRA CE",D434="TCU",D434="SABESP",D434="EMBASA-BA INSUMO",D434="COMPOSIÇÃO ELAB."),B434,IF(MID(B434,1,5)="COMP.",VLOOKUP(B434,COMPOSIÇÕES!$K$1:$L$741741,2,FALSE),IF(MID(B434,1,13)="MÉDIA/MERCADO",VLOOKUP(B434,COMPOSIÇÕES!$K$1:$L$741741,2,FALSE)))))),0)</f>
        <v>COMP. 76</v>
      </c>
      <c r="S434" s="1035">
        <f>VLOOKUP(B434,'CURVA ABC'!$B$6:$M$7525,9,FALSE)</f>
        <v>7.6704999999999997</v>
      </c>
      <c r="T434" s="700" t="b">
        <f t="shared" si="93"/>
        <v>1</v>
      </c>
      <c r="U434" s="452" t="b">
        <f t="shared" si="87"/>
        <v>1</v>
      </c>
      <c r="V434" s="452" t="s">
        <v>268</v>
      </c>
      <c r="W434" s="452" t="s">
        <v>1361</v>
      </c>
      <c r="AB434" s="453"/>
    </row>
    <row r="435" spans="1:28" s="452" customFormat="1" ht="44.25" customHeight="1">
      <c r="A435" s="1038" t="s">
        <v>2042</v>
      </c>
      <c r="B435" s="456" t="s">
        <v>275</v>
      </c>
      <c r="C435" s="24">
        <v>0</v>
      </c>
      <c r="D435" s="1039" t="s">
        <v>837</v>
      </c>
      <c r="E435" s="1028" t="s">
        <v>1360</v>
      </c>
      <c r="F435" s="15" t="e">
        <v>#N/A</v>
      </c>
      <c r="G435" s="1029" t="s">
        <v>126</v>
      </c>
      <c r="H435" s="15">
        <v>0</v>
      </c>
      <c r="I435" s="1046">
        <v>3</v>
      </c>
      <c r="J435" s="1030">
        <v>14.56</v>
      </c>
      <c r="K435" s="15">
        <v>4.1161000000000003</v>
      </c>
      <c r="L435" s="1030">
        <v>18.676100000000002</v>
      </c>
      <c r="M435" s="1031">
        <f t="shared" si="88"/>
        <v>56.028300000000002</v>
      </c>
      <c r="N435" s="1032">
        <f t="shared" si="89"/>
        <v>1.3127693136509841E-5</v>
      </c>
      <c r="O435" s="1033"/>
      <c r="P435" s="1034">
        <f t="shared" si="91"/>
        <v>1</v>
      </c>
      <c r="Q435" s="451"/>
      <c r="R435" s="798" t="str">
        <f>IFERROR(IF(OR(B435="TÍTULO GRAU 1",B435="TÍTULO GRAU 2",B435="TÍTULO GRAU 3",B435="TÍTULO GRAU 4"),B435,IF(D435=0,"",IF(OR(D435="SINAPI",D435="SINAPI INSUMO",D435="ORSE INSUMO",D435="SEINFRA CE",D435="TCU",D435="SABESP",D435="EMBASA-BA INSUMO",D435="COMPOSIÇÃO ELAB."),B435,IF(MID(B435,1,5)="COMP.",VLOOKUP(B435,COMPOSIÇÕES!$K$1:$L$741741,2,FALSE),IF(MID(B435,1,13)="MÉDIA/MERCADO",VLOOKUP(B435,COMPOSIÇÕES!$K$1:$L$741741,2,FALSE)))))),0)</f>
        <v>COMP. 75</v>
      </c>
      <c r="S435" s="1035">
        <f>VLOOKUP(B435,'CURVA ABC'!$B$6:$M$7525,9,FALSE)</f>
        <v>18.676100000000002</v>
      </c>
      <c r="T435" s="700" t="b">
        <f t="shared" ref="T435:T445" si="94">S435=L435</f>
        <v>1</v>
      </c>
      <c r="U435" s="452" t="b">
        <f t="shared" si="87"/>
        <v>1</v>
      </c>
      <c r="V435" s="452" t="s">
        <v>275</v>
      </c>
      <c r="W435" s="452" t="s">
        <v>1360</v>
      </c>
      <c r="AB435" s="453"/>
    </row>
    <row r="436" spans="1:28" s="452" customFormat="1" ht="51.75" customHeight="1">
      <c r="A436" s="1038" t="s">
        <v>2043</v>
      </c>
      <c r="B436" s="456" t="s">
        <v>2116</v>
      </c>
      <c r="C436" s="24">
        <v>0</v>
      </c>
      <c r="D436" s="1039" t="s">
        <v>837</v>
      </c>
      <c r="E436" s="1028" t="s">
        <v>2114</v>
      </c>
      <c r="F436" s="15" t="e">
        <v>#N/A</v>
      </c>
      <c r="G436" s="1029" t="s">
        <v>126</v>
      </c>
      <c r="H436" s="15">
        <v>0</v>
      </c>
      <c r="I436" s="1046">
        <v>1</v>
      </c>
      <c r="J436" s="1030">
        <v>220.79</v>
      </c>
      <c r="K436" s="15">
        <v>62.417299999999997</v>
      </c>
      <c r="L436" s="1030">
        <v>283.20729999999998</v>
      </c>
      <c r="M436" s="1031">
        <f t="shared" si="88"/>
        <v>283.20729999999998</v>
      </c>
      <c r="N436" s="1032">
        <f t="shared" si="89"/>
        <v>6.6356796983300996E-5</v>
      </c>
      <c r="O436" s="1033"/>
      <c r="P436" s="1034">
        <f t="shared" si="91"/>
        <v>1</v>
      </c>
      <c r="Q436" s="451"/>
      <c r="R436" s="798" t="str">
        <f>IFERROR(IF(OR(B436="TÍTULO GRAU 1",B436="TÍTULO GRAU 2",B436="TÍTULO GRAU 3",B436="TÍTULO GRAU 4"),B436,IF(D436=0,"",IF(OR(D436="SINAPI",D436="SINAPI INSUMO",D436="ORSE INSUMO",D436="SEINFRA CE",D436="TCU",D436="SABESP",D436="EMBASA-BA INSUMO",D436="COMPOSIÇÃO ELAB."),B436,IF(MID(B436,1,5)="COMP.",VLOOKUP(B436,COMPOSIÇÕES!$K$1:$L$741741,2,FALSE),IF(MID(B436,1,13)="MÉDIA/MERCADO",VLOOKUP(B436,COMPOSIÇÕES!$K$1:$L$741741,2,FALSE)))))),0)</f>
        <v>COMP. 111</v>
      </c>
      <c r="S436" s="1035">
        <f>VLOOKUP(B436,'CURVA ABC'!$B$6:$M$7525,9,FALSE)</f>
        <v>283.20729999999998</v>
      </c>
      <c r="T436" s="700" t="b">
        <f t="shared" si="94"/>
        <v>1</v>
      </c>
      <c r="U436" s="452" t="b">
        <f t="shared" si="87"/>
        <v>1</v>
      </c>
      <c r="V436" s="452" t="s">
        <v>2116</v>
      </c>
      <c r="W436" s="452" t="s">
        <v>2114</v>
      </c>
      <c r="AB436" s="453"/>
    </row>
    <row r="437" spans="1:28" s="452" customFormat="1" ht="34.5" customHeight="1">
      <c r="A437" s="1038" t="s">
        <v>2044</v>
      </c>
      <c r="B437" s="456" t="s">
        <v>1152</v>
      </c>
      <c r="C437" s="24" t="s">
        <v>183</v>
      </c>
      <c r="D437" s="1039" t="s">
        <v>131</v>
      </c>
      <c r="E437" s="1028" t="s">
        <v>1153</v>
      </c>
      <c r="F437" s="15" t="e">
        <v>#N/A</v>
      </c>
      <c r="G437" s="1029" t="s">
        <v>54</v>
      </c>
      <c r="H437" s="15">
        <v>0</v>
      </c>
      <c r="I437" s="1046">
        <v>1</v>
      </c>
      <c r="J437" s="1030">
        <v>1205.1099999999999</v>
      </c>
      <c r="K437" s="15">
        <v>340.68459999999999</v>
      </c>
      <c r="L437" s="1030">
        <v>1545.7945999999999</v>
      </c>
      <c r="M437" s="1031">
        <f t="shared" si="88"/>
        <v>1545.7945999999999</v>
      </c>
      <c r="N437" s="1032">
        <f t="shared" si="89"/>
        <v>3.6218691555649511E-4</v>
      </c>
      <c r="O437" s="1033"/>
      <c r="P437" s="1034">
        <f t="shared" si="91"/>
        <v>2</v>
      </c>
      <c r="Q437" s="451"/>
      <c r="R437" s="798" t="str">
        <f>IFERROR(IF(OR(B437="TÍTULO GRAU 1",B437="TÍTULO GRAU 2",B437="TÍTULO GRAU 3",B437="TÍTULO GRAU 4"),B437,IF(D437=0,"",IF(OR(D437="SINAPI",D437="SINAPI INSUMO",D437="ORSE INSUMO",D437="SEINFRA CE",D437="TCU",D437="SABESP",D437="EMBASA-BA INSUMO",D437="COMPOSIÇÃO ELAB."),B437,IF(MID(B437,1,5)="COMP.",VLOOKUP(B437,COMPOSIÇÕES!$K$1:$L$741741,2,FALSE),IF(MID(B437,1,13)="MÉDIA/MERCADO",VLOOKUP(B437,COMPOSIÇÕES!$K$1:$L$741741,2,FALSE)))))),0)</f>
        <v>74130/8</v>
      </c>
      <c r="S437" s="1035">
        <f>VLOOKUP(B437,'CURVA ABC'!$B$6:$M$7525,9,FALSE)</f>
        <v>1545.7945999999999</v>
      </c>
      <c r="T437" s="700" t="b">
        <f t="shared" si="94"/>
        <v>1</v>
      </c>
      <c r="U437" s="452" t="b">
        <f t="shared" si="87"/>
        <v>1</v>
      </c>
      <c r="V437" s="452" t="s">
        <v>67</v>
      </c>
      <c r="W437" s="452" t="s">
        <v>1153</v>
      </c>
      <c r="AB437" s="453"/>
    </row>
    <row r="438" spans="1:28" s="452" customFormat="1" ht="27.75" customHeight="1">
      <c r="A438" s="1038" t="s">
        <v>2045</v>
      </c>
      <c r="B438" s="456" t="s">
        <v>1122</v>
      </c>
      <c r="C438" s="24" t="s">
        <v>183</v>
      </c>
      <c r="D438" s="1039" t="s">
        <v>131</v>
      </c>
      <c r="E438" s="1028" t="s">
        <v>1123</v>
      </c>
      <c r="F438" s="15" t="e">
        <v>#N/A</v>
      </c>
      <c r="G438" s="1029" t="s">
        <v>54</v>
      </c>
      <c r="H438" s="15">
        <v>0</v>
      </c>
      <c r="I438" s="1046">
        <v>1</v>
      </c>
      <c r="J438" s="1030">
        <v>18.73</v>
      </c>
      <c r="K438" s="15">
        <v>5.2949999999999999</v>
      </c>
      <c r="L438" s="1030">
        <v>24.024999999999999</v>
      </c>
      <c r="M438" s="1031">
        <f t="shared" si="88"/>
        <v>24.024999999999999</v>
      </c>
      <c r="N438" s="1032">
        <f t="shared" si="89"/>
        <v>5.6291700373677036E-6</v>
      </c>
      <c r="O438" s="1033"/>
      <c r="P438" s="1034">
        <f t="shared" si="91"/>
        <v>1</v>
      </c>
      <c r="Q438" s="451"/>
      <c r="R438" s="798" t="str">
        <f>IFERROR(IF(OR(B438="TÍTULO GRAU 1",B438="TÍTULO GRAU 2",B438="TÍTULO GRAU 3",B438="TÍTULO GRAU 4"),B438,IF(D438=0,"",IF(OR(D438="SINAPI",D438="SINAPI INSUMO",D438="ORSE INSUMO",D438="SEINFRA CE",D438="TCU",D438="SABESP",D438="EMBASA-BA INSUMO",D438="COMPOSIÇÃO ELAB."),B438,IF(MID(B438,1,5)="COMP.",VLOOKUP(B438,COMPOSIÇÕES!$K$1:$L$741741,2,FALSE),IF(MID(B438,1,13)="MÉDIA/MERCADO",VLOOKUP(B438,COMPOSIÇÕES!$K$1:$L$741741,2,FALSE)))))),0)</f>
        <v>73782/5</v>
      </c>
      <c r="S438" s="1035">
        <f>VLOOKUP(B438,'CURVA ABC'!$B$6:$M$7525,9,FALSE)</f>
        <v>24.024999999999999</v>
      </c>
      <c r="T438" s="700" t="b">
        <f t="shared" si="94"/>
        <v>1</v>
      </c>
      <c r="U438" s="452" t="b">
        <f t="shared" si="87"/>
        <v>1</v>
      </c>
      <c r="V438" s="452">
        <v>72261</v>
      </c>
      <c r="W438" s="452" t="s">
        <v>1123</v>
      </c>
      <c r="AB438" s="453"/>
    </row>
    <row r="439" spans="1:28" s="452" customFormat="1" ht="42" customHeight="1">
      <c r="A439" s="1038" t="s">
        <v>2046</v>
      </c>
      <c r="B439" s="456" t="s">
        <v>2120</v>
      </c>
      <c r="C439" s="24">
        <v>0</v>
      </c>
      <c r="D439" s="1027" t="s">
        <v>837</v>
      </c>
      <c r="E439" s="1028" t="s">
        <v>2119</v>
      </c>
      <c r="F439" s="15" t="e">
        <v>#N/A</v>
      </c>
      <c r="G439" s="1029" t="s">
        <v>53</v>
      </c>
      <c r="H439" s="15">
        <v>0</v>
      </c>
      <c r="I439" s="1046">
        <v>12</v>
      </c>
      <c r="J439" s="1030">
        <v>83.43</v>
      </c>
      <c r="K439" s="15">
        <v>23.585699999999999</v>
      </c>
      <c r="L439" s="1030">
        <v>107.0157</v>
      </c>
      <c r="M439" s="1031">
        <f t="shared" si="88"/>
        <v>1284.1884</v>
      </c>
      <c r="N439" s="1032">
        <f t="shared" si="89"/>
        <v>3.0089135748658365E-4</v>
      </c>
      <c r="O439" s="1033"/>
      <c r="P439" s="1034">
        <f t="shared" si="91"/>
        <v>1</v>
      </c>
      <c r="Q439" s="451"/>
      <c r="R439" s="798" t="str">
        <f>IFERROR(IF(OR(B439="TÍTULO GRAU 1",B439="TÍTULO GRAU 2",B439="TÍTULO GRAU 3",B439="TÍTULO GRAU 4"),B439,IF(D439=0,"",IF(OR(D439="SINAPI",D439="SINAPI INSUMO",D439="ORSE INSUMO",D439="SEINFRA CE",D439="TCU",D439="SABESP",D439="EMBASA-BA INSUMO",D439="COMPOSIÇÃO ELAB."),B439,IF(MID(B439,1,5)="COMP.",VLOOKUP(B439,COMPOSIÇÕES!$K$1:$L$741741,2,FALSE),IF(MID(B439,1,13)="MÉDIA/MERCADO",VLOOKUP(B439,COMPOSIÇÕES!$K$1:$L$741741,2,FALSE)))))),0)</f>
        <v>COMP. 112</v>
      </c>
      <c r="S439" s="1035">
        <f>VLOOKUP(B439,'CURVA ABC'!$B$6:$M$7525,9,FALSE)</f>
        <v>107.0157</v>
      </c>
      <c r="T439" s="700" t="b">
        <f t="shared" si="94"/>
        <v>1</v>
      </c>
      <c r="U439" s="452" t="b">
        <f t="shared" si="87"/>
        <v>1</v>
      </c>
      <c r="V439" s="452" t="s">
        <v>2120</v>
      </c>
      <c r="W439" s="452" t="s">
        <v>2119</v>
      </c>
      <c r="AB439" s="453"/>
    </row>
    <row r="440" spans="1:28" s="452" customFormat="1" ht="42" customHeight="1">
      <c r="A440" s="1038" t="s">
        <v>2047</v>
      </c>
      <c r="B440" s="456" t="s">
        <v>229</v>
      </c>
      <c r="C440" s="24">
        <v>0</v>
      </c>
      <c r="D440" s="1027" t="s">
        <v>837</v>
      </c>
      <c r="E440" s="1028" t="s">
        <v>1362</v>
      </c>
      <c r="F440" s="15" t="e">
        <v>#N/A</v>
      </c>
      <c r="G440" s="1029" t="s">
        <v>126</v>
      </c>
      <c r="H440" s="15">
        <v>0</v>
      </c>
      <c r="I440" s="1046">
        <v>1</v>
      </c>
      <c r="J440" s="1030">
        <v>13.3</v>
      </c>
      <c r="K440" s="15">
        <v>3.7599</v>
      </c>
      <c r="L440" s="1030">
        <v>17.059899999999999</v>
      </c>
      <c r="M440" s="1031">
        <f t="shared" si="88"/>
        <v>17.059899999999999</v>
      </c>
      <c r="N440" s="1032">
        <f t="shared" si="89"/>
        <v>3.9972144816020515E-6</v>
      </c>
      <c r="O440" s="1033"/>
      <c r="P440" s="1034">
        <f t="shared" si="91"/>
        <v>2</v>
      </c>
      <c r="Q440" s="451"/>
      <c r="R440" s="798" t="str">
        <f>IFERROR(IF(OR(B440="TÍTULO GRAU 1",B440="TÍTULO GRAU 2",B440="TÍTULO GRAU 3",B440="TÍTULO GRAU 4"),B440,IF(D440=0,"",IF(OR(D440="SINAPI",D440="SINAPI INSUMO",D440="ORSE INSUMO",D440="SEINFRA CE",D440="TCU",D440="SABESP",D440="EMBASA-BA INSUMO",D440="COMPOSIÇÃO ELAB."),B440,IF(MID(B440,1,5)="COMP.",VLOOKUP(B440,COMPOSIÇÕES!$K$1:$L$741741,2,FALSE),IF(MID(B440,1,13)="MÉDIA/MERCADO",VLOOKUP(B440,COMPOSIÇÕES!$K$1:$L$741741,2,FALSE)))))),0)</f>
        <v>COMP. 78</v>
      </c>
      <c r="S440" s="1035">
        <f>VLOOKUP(B440,'CURVA ABC'!$B$6:$M$7525,9,FALSE)</f>
        <v>17.059899999999999</v>
      </c>
      <c r="T440" s="700" t="b">
        <f t="shared" si="94"/>
        <v>1</v>
      </c>
      <c r="U440" s="452" t="b">
        <f t="shared" si="87"/>
        <v>1</v>
      </c>
      <c r="V440" s="452" t="s">
        <v>229</v>
      </c>
      <c r="W440" s="452" t="s">
        <v>1362</v>
      </c>
      <c r="AB440" s="453"/>
    </row>
    <row r="441" spans="1:28" s="452" customFormat="1" ht="42" customHeight="1">
      <c r="A441" s="1038" t="s">
        <v>2048</v>
      </c>
      <c r="B441" s="456" t="s">
        <v>330</v>
      </c>
      <c r="C441" s="24">
        <v>0</v>
      </c>
      <c r="D441" s="1027" t="s">
        <v>837</v>
      </c>
      <c r="E441" s="1028" t="s">
        <v>1374</v>
      </c>
      <c r="F441" s="15" t="e">
        <v>#N/A</v>
      </c>
      <c r="G441" s="1029" t="s">
        <v>126</v>
      </c>
      <c r="H441" s="15">
        <v>0</v>
      </c>
      <c r="I441" s="1046">
        <v>1</v>
      </c>
      <c r="J441" s="1030">
        <v>13.19</v>
      </c>
      <c r="K441" s="15">
        <v>3.7288000000000001</v>
      </c>
      <c r="L441" s="1030">
        <v>16.918800000000001</v>
      </c>
      <c r="M441" s="1031">
        <f t="shared" si="88"/>
        <v>16.918800000000001</v>
      </c>
      <c r="N441" s="1032">
        <f t="shared" si="89"/>
        <v>3.9641540906645873E-6</v>
      </c>
      <c r="O441" s="1033"/>
      <c r="P441" s="1034">
        <f t="shared" si="91"/>
        <v>1</v>
      </c>
      <c r="Q441" s="451"/>
      <c r="R441" s="798" t="str">
        <f>IFERROR(IF(OR(B441="TÍTULO GRAU 1",B441="TÍTULO GRAU 2",B441="TÍTULO GRAU 3",B441="TÍTULO GRAU 4"),B441,IF(D441=0,"",IF(OR(D441="SINAPI",D441="SINAPI INSUMO",D441="ORSE INSUMO",D441="SEINFRA CE",D441="TCU",D441="SABESP",D441="EMBASA-BA INSUMO",D441="COMPOSIÇÃO ELAB."),B441,IF(MID(B441,1,5)="COMP.",VLOOKUP(B441,COMPOSIÇÕES!$K$1:$L$741741,2,FALSE),IF(MID(B441,1,13)="MÉDIA/MERCADO",VLOOKUP(B441,COMPOSIÇÕES!$K$1:$L$741741,2,FALSE)))))),0)</f>
        <v>COMP. 114</v>
      </c>
      <c r="S441" s="1035">
        <f>VLOOKUP(B441,'CURVA ABC'!$B$6:$M$7525,9,FALSE)</f>
        <v>16.918800000000001</v>
      </c>
      <c r="T441" s="700" t="b">
        <f t="shared" si="94"/>
        <v>1</v>
      </c>
      <c r="U441" s="452" t="b">
        <f t="shared" si="87"/>
        <v>1</v>
      </c>
      <c r="V441" s="452" t="s">
        <v>330</v>
      </c>
      <c r="W441" s="452" t="s">
        <v>1374</v>
      </c>
      <c r="AB441" s="453"/>
    </row>
    <row r="442" spans="1:28" s="452" customFormat="1" ht="34.5" customHeight="1">
      <c r="A442" s="1038" t="s">
        <v>2049</v>
      </c>
      <c r="B442" s="456" t="s">
        <v>331</v>
      </c>
      <c r="C442" s="24">
        <v>0</v>
      </c>
      <c r="D442" s="1039" t="s">
        <v>837</v>
      </c>
      <c r="E442" s="1028" t="s">
        <v>1375</v>
      </c>
      <c r="F442" s="15" t="e">
        <v>#N/A</v>
      </c>
      <c r="G442" s="1029" t="s">
        <v>126</v>
      </c>
      <c r="H442" s="15">
        <v>0</v>
      </c>
      <c r="I442" s="1046">
        <v>3</v>
      </c>
      <c r="J442" s="1030">
        <v>21.18</v>
      </c>
      <c r="K442" s="15">
        <v>5.9875999999999996</v>
      </c>
      <c r="L442" s="1030">
        <v>27.1676</v>
      </c>
      <c r="M442" s="1031">
        <f t="shared" si="88"/>
        <v>81.502799999999993</v>
      </c>
      <c r="N442" s="1032">
        <f t="shared" si="89"/>
        <v>1.9096487813593025E-5</v>
      </c>
      <c r="O442" s="1033"/>
      <c r="P442" s="1034">
        <f t="shared" si="91"/>
        <v>2</v>
      </c>
      <c r="Q442" s="451"/>
      <c r="R442" s="798" t="str">
        <f>IFERROR(IF(OR(B442="TÍTULO GRAU 1",B442="TÍTULO GRAU 2",B442="TÍTULO GRAU 3",B442="TÍTULO GRAU 4"),B442,IF(D442=0,"",IF(OR(D442="SINAPI",D442="SINAPI INSUMO",D442="ORSE INSUMO",D442="SEINFRA CE",D442="TCU",D442="SABESP",D442="EMBASA-BA INSUMO",D442="COMPOSIÇÃO ELAB."),B442,IF(MID(B442,1,5)="COMP.",VLOOKUP(B442,COMPOSIÇÕES!$K$1:$L$741741,2,FALSE),IF(MID(B442,1,13)="MÉDIA/MERCADO",VLOOKUP(B442,COMPOSIÇÕES!$K$1:$L$741741,2,FALSE)))))),0)</f>
        <v>COMP. 115</v>
      </c>
      <c r="S442" s="1035">
        <f>VLOOKUP(B442,'CURVA ABC'!$B$6:$M$7525,9,FALSE)</f>
        <v>27.1676</v>
      </c>
      <c r="T442" s="700" t="b">
        <f t="shared" si="94"/>
        <v>1</v>
      </c>
      <c r="U442" s="452" t="b">
        <f t="shared" si="87"/>
        <v>1</v>
      </c>
      <c r="V442" s="452" t="s">
        <v>331</v>
      </c>
      <c r="W442" s="452" t="s">
        <v>1375</v>
      </c>
      <c r="AB442" s="453"/>
    </row>
    <row r="443" spans="1:28" s="452" customFormat="1" ht="28.5" customHeight="1">
      <c r="A443" s="1038" t="s">
        <v>2050</v>
      </c>
      <c r="B443" s="456" t="s">
        <v>2123</v>
      </c>
      <c r="C443" s="24">
        <v>0</v>
      </c>
      <c r="D443" s="1039" t="s">
        <v>837</v>
      </c>
      <c r="E443" s="1028" t="s">
        <v>2121</v>
      </c>
      <c r="F443" s="15" t="e">
        <v>#N/A</v>
      </c>
      <c r="G443" s="1029" t="s">
        <v>126</v>
      </c>
      <c r="H443" s="15">
        <v>0</v>
      </c>
      <c r="I443" s="1046">
        <v>1</v>
      </c>
      <c r="J443" s="1030">
        <v>13.34</v>
      </c>
      <c r="K443" s="15">
        <v>3.7711999999999999</v>
      </c>
      <c r="L443" s="1030">
        <v>17.1112</v>
      </c>
      <c r="M443" s="1031">
        <f t="shared" si="88"/>
        <v>17.1112</v>
      </c>
      <c r="N443" s="1032">
        <f t="shared" si="89"/>
        <v>4.0092343119003648E-6</v>
      </c>
      <c r="O443" s="1033"/>
      <c r="P443" s="1034">
        <f t="shared" si="91"/>
        <v>1</v>
      </c>
      <c r="Q443" s="451"/>
      <c r="R443" s="798" t="str">
        <f>IFERROR(IF(OR(B443="TÍTULO GRAU 1",B443="TÍTULO GRAU 2",B443="TÍTULO GRAU 3",B443="TÍTULO GRAU 4"),B443,IF(D443=0,"",IF(OR(D443="SINAPI",D443="SINAPI INSUMO",D443="ORSE INSUMO",D443="SEINFRA CE",D443="TCU",D443="SABESP",D443="EMBASA-BA INSUMO",D443="COMPOSIÇÃO ELAB."),B443,IF(MID(B443,1,5)="COMP.",VLOOKUP(B443,COMPOSIÇÕES!$K$1:$L$741741,2,FALSE),IF(MID(B443,1,13)="MÉDIA/MERCADO",VLOOKUP(B443,COMPOSIÇÕES!$K$1:$L$741741,2,FALSE)))))),0)</f>
        <v>COMP. 120</v>
      </c>
      <c r="S443" s="1035">
        <f>VLOOKUP(B443,'CURVA ABC'!$B$6:$M$7525,9,FALSE)</f>
        <v>17.1112</v>
      </c>
      <c r="T443" s="700" t="b">
        <f t="shared" si="94"/>
        <v>1</v>
      </c>
      <c r="U443" s="452" t="b">
        <f t="shared" si="87"/>
        <v>1</v>
      </c>
      <c r="V443" s="452" t="s">
        <v>2123</v>
      </c>
      <c r="W443" s="452" t="s">
        <v>2121</v>
      </c>
      <c r="AB443" s="453"/>
    </row>
    <row r="444" spans="1:28" s="744" customFormat="1" ht="28.5" customHeight="1">
      <c r="A444" s="824" t="s">
        <v>2051</v>
      </c>
      <c r="B444" s="738" t="s">
        <v>877</v>
      </c>
      <c r="C444" s="24" t="s">
        <v>877</v>
      </c>
      <c r="D444" s="739"/>
      <c r="E444" s="740" t="s">
        <v>2052</v>
      </c>
      <c r="F444" s="741"/>
      <c r="G444" s="739"/>
      <c r="H444" s="739"/>
      <c r="I444" s="1057"/>
      <c r="J444" s="766"/>
      <c r="K444" s="742"/>
      <c r="L444" s="766"/>
      <c r="M444" s="759">
        <f>SUM(M445:M454)</f>
        <v>186.13249999999996</v>
      </c>
      <c r="N444" s="853">
        <f>SUM(N445:N454)</f>
        <v>4.3611716627693832E-5</v>
      </c>
      <c r="O444" s="1015"/>
      <c r="P444" s="1034">
        <f t="shared" si="91"/>
        <v>14</v>
      </c>
      <c r="Q444" s="706"/>
      <c r="R444" s="798" t="str">
        <f>IFERROR(IF(OR(B444="TÍTULO GRAU 1",B444="TÍTULO GRAU 2",B444="TÍTULO GRAU 3",B444="TÍTULO GRAU 4"),B444,IF(D444=0,"",IF(OR(D444="SINAPI",D444="SINAPI INSUMO",D444="ORSE INSUMO",D444="SEINFRA CE",D444="TCU",D444="SABESP",D444="EMBASA-BA INSUMO",D444="COMPOSIÇÃO ELAB."),B444,IF(MID(B444,1,5)="COMP.",VLOOKUP(B444,COMPOSIÇÕES!$K$1:$L$741741,2,FALSE),IF(MID(B444,1,13)="MÉDIA/MERCADO",VLOOKUP(B444,COMPOSIÇÕES!$K$1:$L$741741,2,FALSE)))))),0)</f>
        <v>Título grau 3</v>
      </c>
      <c r="S444" s="1035" t="e">
        <f>VLOOKUP(B444,'CURVA ABC'!$B$6:$M$7525,9,FALSE)</f>
        <v>#N/A</v>
      </c>
      <c r="T444" s="1025" t="e">
        <f>S444-N444</f>
        <v>#N/A</v>
      </c>
      <c r="U444" s="452" t="b">
        <f t="shared" si="87"/>
        <v>1</v>
      </c>
      <c r="V444" s="452" t="s">
        <v>877</v>
      </c>
      <c r="W444" s="744" t="s">
        <v>2052</v>
      </c>
      <c r="AB444" s="745"/>
    </row>
    <row r="445" spans="1:28" s="452" customFormat="1" ht="42" customHeight="1">
      <c r="A445" s="1038" t="s">
        <v>2053</v>
      </c>
      <c r="B445" s="456">
        <v>88544</v>
      </c>
      <c r="C445" s="24" t="s">
        <v>183</v>
      </c>
      <c r="D445" s="1039" t="s">
        <v>131</v>
      </c>
      <c r="E445" s="1028" t="s">
        <v>1167</v>
      </c>
      <c r="F445" s="15" t="e">
        <v>#N/A</v>
      </c>
      <c r="G445" s="1029" t="s">
        <v>54</v>
      </c>
      <c r="H445" s="15">
        <v>0</v>
      </c>
      <c r="I445" s="1046">
        <v>1</v>
      </c>
      <c r="J445" s="1030">
        <v>81.42</v>
      </c>
      <c r="K445" s="15">
        <v>23.017399999999999</v>
      </c>
      <c r="L445" s="1030">
        <v>104.4374</v>
      </c>
      <c r="M445" s="1031">
        <f t="shared" ref="M445:M454" si="95">ROUND(I445*L445,4)</f>
        <v>104.4374</v>
      </c>
      <c r="N445" s="1032">
        <f t="shared" ref="N445:N454" si="96">IFERROR(M445/$M$655,"")</f>
        <v>2.4470172023333439E-5</v>
      </c>
      <c r="O445" s="1033"/>
      <c r="P445" s="1034">
        <f t="shared" si="91"/>
        <v>1</v>
      </c>
      <c r="Q445" s="451"/>
      <c r="R445" s="798">
        <f>IFERROR(IF(OR(B445="TÍTULO GRAU 1",B445="TÍTULO GRAU 2",B445="TÍTULO GRAU 3",B445="TÍTULO GRAU 4"),B445,IF(D445=0,"",IF(OR(D445="SINAPI",D445="SINAPI INSUMO",D445="ORSE INSUMO",D445="SEINFRA CE",D445="TCU",D445="SABESP",D445="EMBASA-BA INSUMO",D445="COMPOSIÇÃO ELAB."),B445,IF(MID(B445,1,5)="COMP.",VLOOKUP(B445,COMPOSIÇÕES!$K$1:$L$741741,2,FALSE),IF(MID(B445,1,13)="MÉDIA/MERCADO",VLOOKUP(B445,COMPOSIÇÕES!$K$1:$L$741741,2,FALSE)))))),0)</f>
        <v>88544</v>
      </c>
      <c r="S445" s="1035">
        <f>VLOOKUP(B445,'CURVA ABC'!$B$6:$M$7525,9,FALSE)</f>
        <v>104.4374</v>
      </c>
      <c r="T445" s="700" t="b">
        <f t="shared" si="94"/>
        <v>1</v>
      </c>
      <c r="U445" s="452" t="b">
        <f t="shared" si="87"/>
        <v>1</v>
      </c>
      <c r="V445" s="452">
        <v>88544</v>
      </c>
      <c r="W445" s="452" t="s">
        <v>1167</v>
      </c>
      <c r="AB445" s="453"/>
    </row>
    <row r="446" spans="1:28" s="452" customFormat="1" ht="42" customHeight="1">
      <c r="A446" s="1038" t="s">
        <v>2054</v>
      </c>
      <c r="B446" s="456" t="s">
        <v>2093</v>
      </c>
      <c r="C446" s="24">
        <v>0</v>
      </c>
      <c r="D446" s="1027" t="s">
        <v>837</v>
      </c>
      <c r="E446" s="1028" t="s">
        <v>2089</v>
      </c>
      <c r="F446" s="15" t="e">
        <v>#N/A</v>
      </c>
      <c r="G446" s="1029" t="s">
        <v>126</v>
      </c>
      <c r="H446" s="15">
        <v>0</v>
      </c>
      <c r="I446" s="1046">
        <v>2</v>
      </c>
      <c r="J446" s="1030">
        <v>0.96</v>
      </c>
      <c r="K446" s="15">
        <v>0.27139999999999997</v>
      </c>
      <c r="L446" s="1030">
        <v>1.2314000000000001</v>
      </c>
      <c r="M446" s="1031">
        <f t="shared" si="95"/>
        <v>2.4628000000000001</v>
      </c>
      <c r="N446" s="1032">
        <f t="shared" si="96"/>
        <v>5.7704557619268188E-7</v>
      </c>
      <c r="O446" s="1033"/>
      <c r="P446" s="1034">
        <f t="shared" si="91"/>
        <v>2</v>
      </c>
      <c r="Q446" s="451"/>
      <c r="R446" s="798" t="str">
        <f>IFERROR(IF(OR(B446="TÍTULO GRAU 1",B446="TÍTULO GRAU 2",B446="TÍTULO GRAU 3",B446="TÍTULO GRAU 4"),B446,IF(D446=0,"",IF(OR(D446="SINAPI",D446="SINAPI INSUMO",D446="ORSE INSUMO",D446="SEINFRA CE",D446="TCU",D446="SABESP",D446="EMBASA-BA INSUMO",D446="COMPOSIÇÃO ELAB."),B446,IF(MID(B446,1,5)="COMP.",VLOOKUP(B446,COMPOSIÇÕES!$K$1:$L$741741,2,FALSE),IF(MID(B446,1,13)="MÉDIA/MERCADO",VLOOKUP(B446,COMPOSIÇÕES!$K$1:$L$741741,2,FALSE)))))),0)</f>
        <v>COMP. 80</v>
      </c>
      <c r="S446" s="1035">
        <f>VLOOKUP(B446,'CURVA ABC'!$B$6:$M$7525,9,FALSE)</f>
        <v>1.2314000000000001</v>
      </c>
      <c r="T446" s="700" t="b">
        <f t="shared" ref="T446:T457" si="97">S446=L446</f>
        <v>1</v>
      </c>
      <c r="U446" s="452" t="b">
        <f t="shared" si="87"/>
        <v>1</v>
      </c>
      <c r="V446" s="452" t="s">
        <v>2093</v>
      </c>
      <c r="W446" s="452" t="s">
        <v>2089</v>
      </c>
      <c r="AB446" s="453"/>
    </row>
    <row r="447" spans="1:28" s="452" customFormat="1" ht="42" customHeight="1">
      <c r="A447" s="1038" t="s">
        <v>2055</v>
      </c>
      <c r="B447" s="456" t="s">
        <v>332</v>
      </c>
      <c r="C447" s="24">
        <v>0</v>
      </c>
      <c r="D447" s="1039" t="s">
        <v>837</v>
      </c>
      <c r="E447" s="1028" t="s">
        <v>800</v>
      </c>
      <c r="F447" s="15" t="e">
        <v>#N/A</v>
      </c>
      <c r="G447" s="1029" t="s">
        <v>126</v>
      </c>
      <c r="H447" s="15">
        <v>0</v>
      </c>
      <c r="I447" s="1046">
        <v>2</v>
      </c>
      <c r="J447" s="1030">
        <v>11.05</v>
      </c>
      <c r="K447" s="15">
        <v>3.1238000000000001</v>
      </c>
      <c r="L447" s="1030">
        <v>14.1738</v>
      </c>
      <c r="M447" s="1031">
        <f t="shared" si="95"/>
        <v>28.3476</v>
      </c>
      <c r="N447" s="1032">
        <f t="shared" si="96"/>
        <v>6.6419754651939531E-6</v>
      </c>
      <c r="O447" s="1033"/>
      <c r="P447" s="1034">
        <f t="shared" si="91"/>
        <v>2</v>
      </c>
      <c r="Q447" s="451"/>
      <c r="R447" s="798" t="str">
        <f>IFERROR(IF(OR(B447="TÍTULO GRAU 1",B447="TÍTULO GRAU 2",B447="TÍTULO GRAU 3",B447="TÍTULO GRAU 4"),B447,IF(D447=0,"",IF(OR(D447="SINAPI",D447="SINAPI INSUMO",D447="ORSE INSUMO",D447="SEINFRA CE",D447="TCU",D447="SABESP",D447="EMBASA-BA INSUMO",D447="COMPOSIÇÃO ELAB."),B447,IF(MID(B447,1,5)="COMP.",VLOOKUP(B447,COMPOSIÇÕES!$K$1:$L$741741,2,FALSE),IF(MID(B447,1,13)="MÉDIA/MERCADO",VLOOKUP(B447,COMPOSIÇÕES!$K$1:$L$741741,2,FALSE)))))),0)</f>
        <v>COMP. 116</v>
      </c>
      <c r="S447" s="1035">
        <f>VLOOKUP(B447,'CURVA ABC'!$B$6:$M$7525,9,FALSE)</f>
        <v>14.1738</v>
      </c>
      <c r="T447" s="700" t="b">
        <f t="shared" si="97"/>
        <v>1</v>
      </c>
      <c r="U447" s="452" t="b">
        <f t="shared" si="87"/>
        <v>1</v>
      </c>
      <c r="V447" s="452" t="s">
        <v>332</v>
      </c>
      <c r="W447" s="452" t="s">
        <v>800</v>
      </c>
      <c r="AB447" s="453"/>
    </row>
    <row r="448" spans="1:28" s="452" customFormat="1" ht="42" customHeight="1">
      <c r="A448" s="1038" t="s">
        <v>2056</v>
      </c>
      <c r="B448" s="456" t="s">
        <v>290</v>
      </c>
      <c r="C448" s="24">
        <v>0</v>
      </c>
      <c r="D448" s="1027" t="s">
        <v>837</v>
      </c>
      <c r="E448" s="1028" t="s">
        <v>1373</v>
      </c>
      <c r="F448" s="15" t="e">
        <v>#N/A</v>
      </c>
      <c r="G448" s="1029" t="s">
        <v>126</v>
      </c>
      <c r="H448" s="15">
        <v>0</v>
      </c>
      <c r="I448" s="1046">
        <v>1</v>
      </c>
      <c r="J448" s="1030">
        <v>10.31</v>
      </c>
      <c r="K448" s="15">
        <v>2.9146000000000001</v>
      </c>
      <c r="L448" s="1030">
        <v>13.224600000000001</v>
      </c>
      <c r="M448" s="1031">
        <f t="shared" si="95"/>
        <v>13.224600000000001</v>
      </c>
      <c r="N448" s="1032">
        <f t="shared" si="96"/>
        <v>3.0985857263755646E-6</v>
      </c>
      <c r="O448" s="1033"/>
      <c r="P448" s="1034">
        <f t="shared" si="91"/>
        <v>2</v>
      </c>
      <c r="Q448" s="451"/>
      <c r="R448" s="798" t="str">
        <f>IFERROR(IF(OR(B448="TÍTULO GRAU 1",B448="TÍTULO GRAU 2",B448="TÍTULO GRAU 3",B448="TÍTULO GRAU 4"),B448,IF(D448=0,"",IF(OR(D448="SINAPI",D448="SINAPI INSUMO",D448="ORSE INSUMO",D448="SEINFRA CE",D448="TCU",D448="SABESP",D448="EMBASA-BA INSUMO",D448="COMPOSIÇÃO ELAB."),B448,IF(MID(B448,1,5)="COMP.",VLOOKUP(B448,COMPOSIÇÕES!$K$1:$L$741741,2,FALSE),IF(MID(B448,1,13)="MÉDIA/MERCADO",VLOOKUP(B448,COMPOSIÇÕES!$K$1:$L$741741,2,FALSE)))))),0)</f>
        <v>COMP. 108</v>
      </c>
      <c r="S448" s="1035">
        <f>VLOOKUP(B448,'CURVA ABC'!$B$6:$M$7525,9,FALSE)</f>
        <v>13.224600000000001</v>
      </c>
      <c r="T448" s="700" t="b">
        <f t="shared" si="97"/>
        <v>1</v>
      </c>
      <c r="U448" s="452" t="b">
        <f t="shared" si="87"/>
        <v>1</v>
      </c>
      <c r="V448" s="452" t="s">
        <v>290</v>
      </c>
      <c r="W448" s="452" t="s">
        <v>1373</v>
      </c>
      <c r="AB448" s="453"/>
    </row>
    <row r="449" spans="1:28" s="452" customFormat="1" ht="42" customHeight="1">
      <c r="A449" s="1038" t="s">
        <v>2057</v>
      </c>
      <c r="B449" s="456" t="s">
        <v>335</v>
      </c>
      <c r="C449" s="24">
        <v>0</v>
      </c>
      <c r="D449" s="1027" t="s">
        <v>837</v>
      </c>
      <c r="E449" s="1028" t="s">
        <v>807</v>
      </c>
      <c r="F449" s="15" t="e">
        <v>#N/A</v>
      </c>
      <c r="G449" s="1029" t="s">
        <v>126</v>
      </c>
      <c r="H449" s="15">
        <v>0</v>
      </c>
      <c r="I449" s="1046">
        <v>1</v>
      </c>
      <c r="J449" s="1030">
        <v>5.17</v>
      </c>
      <c r="K449" s="15">
        <v>1.4616</v>
      </c>
      <c r="L449" s="1030">
        <v>6.6315999999999997</v>
      </c>
      <c r="M449" s="1031">
        <f t="shared" si="95"/>
        <v>6.6315999999999997</v>
      </c>
      <c r="N449" s="1032">
        <f t="shared" si="96"/>
        <v>1.5538149435924106E-6</v>
      </c>
      <c r="O449" s="1033"/>
      <c r="P449" s="1034">
        <f t="shared" si="91"/>
        <v>2</v>
      </c>
      <c r="Q449" s="451"/>
      <c r="R449" s="798" t="str">
        <f>IFERROR(IF(OR(B449="TÍTULO GRAU 1",B449="TÍTULO GRAU 2",B449="TÍTULO GRAU 3",B449="TÍTULO GRAU 4"),B449,IF(D449=0,"",IF(OR(D449="SINAPI",D449="SINAPI INSUMO",D449="ORSE INSUMO",D449="SEINFRA CE",D449="TCU",D449="SABESP",D449="EMBASA-BA INSUMO",D449="COMPOSIÇÃO ELAB."),B449,IF(MID(B449,1,5)="COMP.",VLOOKUP(B449,COMPOSIÇÕES!$K$1:$L$741741,2,FALSE),IF(MID(B449,1,13)="MÉDIA/MERCADO",VLOOKUP(B449,COMPOSIÇÕES!$K$1:$L$741741,2,FALSE)))))),0)</f>
        <v>COMP. 119</v>
      </c>
      <c r="S449" s="1035">
        <f>VLOOKUP(B449,'CURVA ABC'!$B$6:$M$7525,9,FALSE)</f>
        <v>6.6315999999999997</v>
      </c>
      <c r="T449" s="700" t="b">
        <f t="shared" si="97"/>
        <v>1</v>
      </c>
      <c r="U449" s="452" t="b">
        <f t="shared" si="87"/>
        <v>1</v>
      </c>
      <c r="V449" s="452" t="s">
        <v>335</v>
      </c>
      <c r="W449" s="452" t="s">
        <v>807</v>
      </c>
      <c r="AB449" s="453"/>
    </row>
    <row r="450" spans="1:28" s="452" customFormat="1" ht="29.25" customHeight="1">
      <c r="A450" s="1038" t="s">
        <v>2058</v>
      </c>
      <c r="B450" s="456" t="s">
        <v>1985</v>
      </c>
      <c r="C450" s="24">
        <v>0</v>
      </c>
      <c r="D450" s="1027" t="s">
        <v>837</v>
      </c>
      <c r="E450" s="1028" t="s">
        <v>2063</v>
      </c>
      <c r="F450" s="15" t="e">
        <v>#N/A</v>
      </c>
      <c r="G450" s="1029" t="s">
        <v>126</v>
      </c>
      <c r="H450" s="15">
        <v>0</v>
      </c>
      <c r="I450" s="1046">
        <v>1</v>
      </c>
      <c r="J450" s="1030">
        <v>6.07</v>
      </c>
      <c r="K450" s="15">
        <v>1.716</v>
      </c>
      <c r="L450" s="1030">
        <v>7.7859999999999996</v>
      </c>
      <c r="M450" s="1031">
        <f t="shared" si="95"/>
        <v>7.7859999999999996</v>
      </c>
      <c r="N450" s="1032">
        <f t="shared" si="96"/>
        <v>1.8242962710070735E-6</v>
      </c>
      <c r="O450" s="1033"/>
      <c r="P450" s="1034">
        <f t="shared" si="91"/>
        <v>1</v>
      </c>
      <c r="Q450" s="451"/>
      <c r="R450" s="798" t="str">
        <f>IFERROR(IF(OR(B450="TÍTULO GRAU 1",B450="TÍTULO GRAU 2",B450="TÍTULO GRAU 3",B450="TÍTULO GRAU 4"),B450,IF(D450=0,"",IF(OR(D450="SINAPI",D450="SINAPI INSUMO",D450="ORSE INSUMO",D450="SEINFRA CE",D450="TCU",D450="SABESP",D450="EMBASA-BA INSUMO",D450="COMPOSIÇÃO ELAB."),B450,IF(MID(B450,1,5)="COMP.",VLOOKUP(B450,COMPOSIÇÕES!$K$1:$L$741741,2,FALSE),IF(MID(B450,1,13)="MÉDIA/MERCADO",VLOOKUP(B450,COMPOSIÇÕES!$K$1:$L$741741,2,FALSE)))))),0)</f>
        <v>COMP. 267</v>
      </c>
      <c r="S450" s="1035">
        <f>VLOOKUP(B450,'CURVA ABC'!$B$6:$M$7525,9,FALSE)</f>
        <v>7.7859999999999996</v>
      </c>
      <c r="T450" s="700" t="b">
        <f t="shared" si="97"/>
        <v>1</v>
      </c>
      <c r="U450" s="452" t="b">
        <f t="shared" si="87"/>
        <v>1</v>
      </c>
      <c r="V450" s="452" t="s">
        <v>1985</v>
      </c>
      <c r="W450" s="452" t="s">
        <v>2063</v>
      </c>
      <c r="AB450" s="453"/>
    </row>
    <row r="451" spans="1:28" s="452" customFormat="1" ht="27" customHeight="1">
      <c r="A451" s="1038" t="s">
        <v>2059</v>
      </c>
      <c r="B451" s="456" t="s">
        <v>268</v>
      </c>
      <c r="C451" s="24">
        <v>0</v>
      </c>
      <c r="D451" s="1027" t="s">
        <v>837</v>
      </c>
      <c r="E451" s="1028" t="s">
        <v>1361</v>
      </c>
      <c r="F451" s="15" t="e">
        <v>#N/A</v>
      </c>
      <c r="G451" s="1029" t="s">
        <v>126</v>
      </c>
      <c r="H451" s="15">
        <v>0</v>
      </c>
      <c r="I451" s="1046">
        <v>1</v>
      </c>
      <c r="J451" s="1030">
        <v>5.98</v>
      </c>
      <c r="K451" s="15">
        <v>1.6904999999999999</v>
      </c>
      <c r="L451" s="1030">
        <v>7.6704999999999997</v>
      </c>
      <c r="M451" s="1031">
        <f t="shared" si="95"/>
        <v>7.6704999999999997</v>
      </c>
      <c r="N451" s="1032">
        <f t="shared" si="96"/>
        <v>1.7972340799845566E-6</v>
      </c>
      <c r="O451" s="1033"/>
      <c r="P451" s="1034">
        <f t="shared" si="91"/>
        <v>3</v>
      </c>
      <c r="Q451" s="451"/>
      <c r="R451" s="798" t="str">
        <f>IFERROR(IF(OR(B451="TÍTULO GRAU 1",B451="TÍTULO GRAU 2",B451="TÍTULO GRAU 3",B451="TÍTULO GRAU 4"),B451,IF(D451=0,"",IF(OR(D451="SINAPI",D451="SINAPI INSUMO",D451="ORSE INSUMO",D451="SEINFRA CE",D451="TCU",D451="SABESP",D451="EMBASA-BA INSUMO",D451="COMPOSIÇÃO ELAB."),B451,IF(MID(B451,1,5)="COMP.",VLOOKUP(B451,COMPOSIÇÕES!$K$1:$L$741741,2,FALSE),IF(MID(B451,1,13)="MÉDIA/MERCADO",VLOOKUP(B451,COMPOSIÇÕES!$K$1:$L$741741,2,FALSE)))))),0)</f>
        <v>COMP. 76</v>
      </c>
      <c r="S451" s="1035">
        <f>VLOOKUP(B451,'CURVA ABC'!$B$6:$M$7525,9,FALSE)</f>
        <v>7.6704999999999997</v>
      </c>
      <c r="T451" s="700" t="b">
        <f t="shared" si="97"/>
        <v>1</v>
      </c>
      <c r="U451" s="452" t="b">
        <f t="shared" si="87"/>
        <v>1</v>
      </c>
      <c r="V451" s="452" t="s">
        <v>268</v>
      </c>
      <c r="W451" s="452" t="s">
        <v>1361</v>
      </c>
      <c r="AB451" s="453"/>
    </row>
    <row r="452" spans="1:28" s="452" customFormat="1" ht="35.25" customHeight="1">
      <c r="A452" s="1038" t="s">
        <v>2060</v>
      </c>
      <c r="B452" s="456">
        <v>408</v>
      </c>
      <c r="C452" s="24" t="s">
        <v>183</v>
      </c>
      <c r="D452" s="1027" t="s">
        <v>836</v>
      </c>
      <c r="E452" s="1028" t="s">
        <v>774</v>
      </c>
      <c r="F452" s="15" t="s">
        <v>774</v>
      </c>
      <c r="G452" s="1029" t="s">
        <v>2836</v>
      </c>
      <c r="H452" s="15">
        <v>0</v>
      </c>
      <c r="I452" s="1046">
        <v>1</v>
      </c>
      <c r="J452" s="1030">
        <v>0.84</v>
      </c>
      <c r="K452" s="15">
        <v>0.23749999999999999</v>
      </c>
      <c r="L452" s="1030">
        <v>1.0774999999999999</v>
      </c>
      <c r="M452" s="1031">
        <f t="shared" si="95"/>
        <v>1.0774999999999999</v>
      </c>
      <c r="N452" s="1032">
        <f t="shared" si="96"/>
        <v>2.5246329720140275E-7</v>
      </c>
      <c r="O452" s="1033"/>
      <c r="P452" s="1034">
        <f t="shared" si="91"/>
        <v>1</v>
      </c>
      <c r="Q452" s="451"/>
      <c r="R452" s="798">
        <f>IFERROR(IF(OR(B452="TÍTULO GRAU 1",B452="TÍTULO GRAU 2",B452="TÍTULO GRAU 3",B452="TÍTULO GRAU 4"),B452,IF(D452=0,"",IF(OR(D452="SINAPI",D452="SINAPI INSUMO",D452="ORSE INSUMO",D452="SEINFRA CE",D452="TCU",D452="SABESP",D452="EMBASA-BA INSUMO",D452="COMPOSIÇÃO ELAB."),B452,IF(MID(B452,1,5)="COMP.",VLOOKUP(B452,COMPOSIÇÕES!$K$1:$L$741741,2,FALSE),IF(MID(B452,1,13)="MÉDIA/MERCADO",VLOOKUP(B452,COMPOSIÇÕES!$K$1:$L$741741,2,FALSE)))))),0)</f>
        <v>408</v>
      </c>
      <c r="S452" s="1035">
        <f>VLOOKUP(B452,'CURVA ABC'!$B$6:$M$7525,9,FALSE)</f>
        <v>1.0774999999999999</v>
      </c>
      <c r="T452" s="700" t="b">
        <f t="shared" si="97"/>
        <v>1</v>
      </c>
      <c r="U452" s="452" t="b">
        <f t="shared" si="87"/>
        <v>1</v>
      </c>
      <c r="V452" s="452">
        <v>408</v>
      </c>
      <c r="W452" s="452" t="s">
        <v>774</v>
      </c>
      <c r="AB452" s="453"/>
    </row>
    <row r="453" spans="1:28" s="452" customFormat="1" ht="34.5" customHeight="1">
      <c r="A453" s="1038" t="s">
        <v>2061</v>
      </c>
      <c r="B453" s="1047" t="s">
        <v>191</v>
      </c>
      <c r="C453" s="24">
        <v>0</v>
      </c>
      <c r="D453" s="1027" t="s">
        <v>837</v>
      </c>
      <c r="E453" s="1028" t="s">
        <v>908</v>
      </c>
      <c r="F453" s="15" t="e">
        <v>#N/A</v>
      </c>
      <c r="G453" s="1029" t="s">
        <v>53</v>
      </c>
      <c r="H453" s="15">
        <v>0</v>
      </c>
      <c r="I453" s="1046">
        <v>1</v>
      </c>
      <c r="J453" s="1030">
        <v>2.81</v>
      </c>
      <c r="K453" s="15">
        <v>0.7944</v>
      </c>
      <c r="L453" s="1030">
        <v>3.6044</v>
      </c>
      <c r="M453" s="1031">
        <f t="shared" si="95"/>
        <v>3.6044</v>
      </c>
      <c r="N453" s="1032">
        <f t="shared" si="96"/>
        <v>8.4452780364987108E-7</v>
      </c>
      <c r="O453" s="1033"/>
      <c r="P453" s="1034">
        <f t="shared" si="91"/>
        <v>2</v>
      </c>
      <c r="Q453" s="451"/>
      <c r="R453" s="798" t="str">
        <f>IFERROR(IF(OR(B453="TÍTULO GRAU 1",B453="TÍTULO GRAU 2",B453="TÍTULO GRAU 3",B453="TÍTULO GRAU 4"),B453,IF(D453=0,"",IF(OR(D453="SINAPI",D453="SINAPI INSUMO",D453="ORSE INSUMO",D453="SEINFRA CE",D453="TCU",D453="SABESP",D453="EMBASA-BA INSUMO",D453="COMPOSIÇÃO ELAB."),B453,IF(MID(B453,1,5)="COMP.",VLOOKUP(B453,COMPOSIÇÕES!$K$1:$L$741741,2,FALSE),IF(MID(B453,1,13)="MÉDIA/MERCADO",VLOOKUP(B453,COMPOSIÇÕES!$K$1:$L$741741,2,FALSE)))))),0)</f>
        <v>COMP. 60</v>
      </c>
      <c r="S453" s="1035">
        <f>VLOOKUP(B453,'CURVA ABC'!$B$6:$M$7525,9,FALSE)</f>
        <v>3.6044</v>
      </c>
      <c r="T453" s="700" t="b">
        <f t="shared" si="97"/>
        <v>1</v>
      </c>
      <c r="U453" s="452" t="b">
        <f t="shared" si="87"/>
        <v>1</v>
      </c>
      <c r="V453" s="452" t="s">
        <v>191</v>
      </c>
      <c r="W453" s="452" t="s">
        <v>908</v>
      </c>
      <c r="AB453" s="453"/>
    </row>
    <row r="454" spans="1:28" s="452" customFormat="1" ht="34.5" customHeight="1">
      <c r="A454" s="1038" t="s">
        <v>2062</v>
      </c>
      <c r="B454" s="1047" t="s">
        <v>192</v>
      </c>
      <c r="C454" s="24">
        <v>0</v>
      </c>
      <c r="D454" s="1027" t="s">
        <v>837</v>
      </c>
      <c r="E454" s="1028" t="s">
        <v>907</v>
      </c>
      <c r="F454" s="15" t="e">
        <v>#N/A</v>
      </c>
      <c r="G454" s="1029" t="s">
        <v>53</v>
      </c>
      <c r="H454" s="15">
        <v>0</v>
      </c>
      <c r="I454" s="1046">
        <v>1</v>
      </c>
      <c r="J454" s="1030">
        <v>8.49</v>
      </c>
      <c r="K454" s="15">
        <v>2.4001000000000001</v>
      </c>
      <c r="L454" s="1030">
        <v>10.8901</v>
      </c>
      <c r="M454" s="1031">
        <f t="shared" si="95"/>
        <v>10.8901</v>
      </c>
      <c r="N454" s="1032">
        <f t="shared" si="96"/>
        <v>2.5516014411628733E-6</v>
      </c>
      <c r="O454" s="1033"/>
      <c r="P454" s="1034">
        <f t="shared" si="91"/>
        <v>2</v>
      </c>
      <c r="Q454" s="451"/>
      <c r="R454" s="798" t="str">
        <f>IFERROR(IF(OR(B454="TÍTULO GRAU 1",B454="TÍTULO GRAU 2",B454="TÍTULO GRAU 3",B454="TÍTULO GRAU 4"),B454,IF(D454=0,"",IF(OR(D454="SINAPI",D454="SINAPI INSUMO",D454="ORSE INSUMO",D454="SEINFRA CE",D454="TCU",D454="SABESP",D454="EMBASA-BA INSUMO",D454="COMPOSIÇÃO ELAB."),B454,IF(MID(B454,1,5)="COMP.",VLOOKUP(B454,COMPOSIÇÕES!$K$1:$L$741741,2,FALSE),IF(MID(B454,1,13)="MÉDIA/MERCADO",VLOOKUP(B454,COMPOSIÇÕES!$K$1:$L$741741,2,FALSE)))))),0)</f>
        <v>COMP. 61</v>
      </c>
      <c r="S454" s="1035">
        <f>VLOOKUP(B454,'CURVA ABC'!$B$6:$M$7525,9,FALSE)</f>
        <v>10.8901</v>
      </c>
      <c r="T454" s="700" t="b">
        <f t="shared" si="97"/>
        <v>1</v>
      </c>
      <c r="U454" s="452" t="b">
        <f t="shared" si="87"/>
        <v>1</v>
      </c>
      <c r="V454" s="452" t="s">
        <v>192</v>
      </c>
      <c r="W454" s="452" t="s">
        <v>907</v>
      </c>
      <c r="AB454" s="453"/>
    </row>
    <row r="455" spans="1:28" s="744" customFormat="1" ht="28.5" customHeight="1">
      <c r="A455" s="824" t="s">
        <v>2064</v>
      </c>
      <c r="B455" s="738" t="s">
        <v>877</v>
      </c>
      <c r="C455" s="24" t="s">
        <v>877</v>
      </c>
      <c r="D455" s="739"/>
      <c r="E455" s="740" t="s">
        <v>2065</v>
      </c>
      <c r="F455" s="741"/>
      <c r="G455" s="739"/>
      <c r="H455" s="739"/>
      <c r="I455" s="1057"/>
      <c r="J455" s="766"/>
      <c r="K455" s="742"/>
      <c r="L455" s="766"/>
      <c r="M455" s="759">
        <f>SUM(M456:M457)</f>
        <v>22449.802599999999</v>
      </c>
      <c r="N455" s="853">
        <f>SUM(N456:N457)</f>
        <v>5.2600939080432703E-3</v>
      </c>
      <c r="O455" s="1015"/>
      <c r="P455" s="1034">
        <f t="shared" si="91"/>
        <v>14</v>
      </c>
      <c r="Q455" s="706"/>
      <c r="R455" s="798" t="str">
        <f>IFERROR(IF(OR(B455="TÍTULO GRAU 1",B455="TÍTULO GRAU 2",B455="TÍTULO GRAU 3",B455="TÍTULO GRAU 4"),B455,IF(D455=0,"",IF(OR(D455="SINAPI",D455="SINAPI INSUMO",D455="ORSE INSUMO",D455="SEINFRA CE",D455="TCU",D455="SABESP",D455="EMBASA-BA INSUMO",D455="COMPOSIÇÃO ELAB."),B455,IF(MID(B455,1,5)="COMP.",VLOOKUP(B455,COMPOSIÇÕES!$K$1:$L$741741,2,FALSE),IF(MID(B455,1,13)="MÉDIA/MERCADO",VLOOKUP(B455,COMPOSIÇÕES!$K$1:$L$741741,2,FALSE)))))),0)</f>
        <v>Título grau 3</v>
      </c>
      <c r="S455" s="1035" t="e">
        <f>VLOOKUP(B455,'CURVA ABC'!$B$6:$M$7525,9,FALSE)</f>
        <v>#N/A</v>
      </c>
      <c r="T455" s="1025" t="e">
        <f>S455-N455</f>
        <v>#N/A</v>
      </c>
      <c r="U455" s="452" t="b">
        <f t="shared" si="87"/>
        <v>1</v>
      </c>
      <c r="V455" s="452" t="s">
        <v>877</v>
      </c>
      <c r="W455" s="744" t="s">
        <v>2065</v>
      </c>
      <c r="AB455" s="745"/>
    </row>
    <row r="456" spans="1:28" s="452" customFormat="1" ht="34.5" customHeight="1">
      <c r="A456" s="1038" t="s">
        <v>2066</v>
      </c>
      <c r="B456" s="456">
        <v>73624</v>
      </c>
      <c r="C456" s="24" t="s">
        <v>183</v>
      </c>
      <c r="D456" s="1039" t="s">
        <v>131</v>
      </c>
      <c r="E456" s="1028" t="s">
        <v>68</v>
      </c>
      <c r="F456" s="15" t="e">
        <v>#N/A</v>
      </c>
      <c r="G456" s="1029" t="s">
        <v>54</v>
      </c>
      <c r="H456" s="15">
        <v>0</v>
      </c>
      <c r="I456" s="1046">
        <v>1</v>
      </c>
      <c r="J456" s="1030">
        <v>75.510000000000005</v>
      </c>
      <c r="K456" s="15">
        <v>21.346699999999998</v>
      </c>
      <c r="L456" s="1030">
        <v>96.856700000000004</v>
      </c>
      <c r="M456" s="1031">
        <f>ROUND(I456*L456,4)</f>
        <v>96.856700000000004</v>
      </c>
      <c r="N456" s="1032">
        <f>IFERROR(M456/$M$655,"")</f>
        <v>2.2693978503988036E-5</v>
      </c>
      <c r="O456" s="1033"/>
      <c r="P456" s="1034">
        <f t="shared" si="91"/>
        <v>1</v>
      </c>
      <c r="Q456" s="451"/>
      <c r="R456" s="798">
        <f>IFERROR(IF(OR(B456="TÍTULO GRAU 1",B456="TÍTULO GRAU 2",B456="TÍTULO GRAU 3",B456="TÍTULO GRAU 4"),B456,IF(D456=0,"",IF(OR(D456="SINAPI",D456="SINAPI INSUMO",D456="ORSE INSUMO",D456="SEINFRA CE",D456="TCU",D456="SABESP",D456="EMBASA-BA INSUMO",D456="COMPOSIÇÃO ELAB."),B456,IF(MID(B456,1,5)="COMP.",VLOOKUP(B456,COMPOSIÇÕES!$K$1:$L$741741,2,FALSE),IF(MID(B456,1,13)="MÉDIA/MERCADO",VLOOKUP(B456,COMPOSIÇÕES!$K$1:$L$741741,2,FALSE)))))),0)</f>
        <v>73624</v>
      </c>
      <c r="S456" s="1035">
        <f>VLOOKUP(B456,'CURVA ABC'!$B$6:$M$7525,9,FALSE)</f>
        <v>96.856700000000004</v>
      </c>
      <c r="T456" s="700" t="b">
        <f t="shared" si="97"/>
        <v>1</v>
      </c>
      <c r="U456" s="452" t="b">
        <f t="shared" si="87"/>
        <v>1</v>
      </c>
      <c r="V456" s="452">
        <v>73624</v>
      </c>
      <c r="W456" s="452" t="s">
        <v>68</v>
      </c>
      <c r="AB456" s="453"/>
    </row>
    <row r="457" spans="1:28" s="452" customFormat="1" ht="34.5" customHeight="1">
      <c r="A457" s="1038" t="s">
        <v>2067</v>
      </c>
      <c r="B457" s="456" t="s">
        <v>1169</v>
      </c>
      <c r="C457" s="24" t="s">
        <v>183</v>
      </c>
      <c r="D457" s="1039" t="s">
        <v>131</v>
      </c>
      <c r="E457" s="1028" t="s">
        <v>1170</v>
      </c>
      <c r="F457" s="15" t="e">
        <v>#N/A</v>
      </c>
      <c r="G457" s="1029" t="s">
        <v>54</v>
      </c>
      <c r="H457" s="15">
        <v>0</v>
      </c>
      <c r="I457" s="1046">
        <v>1</v>
      </c>
      <c r="J457" s="1030">
        <v>17426.48</v>
      </c>
      <c r="K457" s="15">
        <v>4926.4659000000001</v>
      </c>
      <c r="L457" s="1030">
        <v>22352.945899999999</v>
      </c>
      <c r="M457" s="1031">
        <f>ROUND(I457*L457,4)</f>
        <v>22352.945899999999</v>
      </c>
      <c r="N457" s="1032">
        <f>IFERROR(M457/$M$655,"")</f>
        <v>5.2373999295392826E-3</v>
      </c>
      <c r="O457" s="1033"/>
      <c r="P457" s="1034">
        <f t="shared" si="91"/>
        <v>1</v>
      </c>
      <c r="Q457" s="451"/>
      <c r="R457" s="798" t="str">
        <f>IFERROR(IF(OR(B457="TÍTULO GRAU 1",B457="TÍTULO GRAU 2",B457="TÍTULO GRAU 3",B457="TÍTULO GRAU 4"),B457,IF(D457=0,"",IF(OR(D457="SINAPI",D457="SINAPI INSUMO",D457="ORSE INSUMO",D457="SEINFRA CE",D457="TCU",D457="SABESP",D457="EMBASA-BA INSUMO",D457="COMPOSIÇÃO ELAB."),B457,IF(MID(B457,1,5)="COMP.",VLOOKUP(B457,COMPOSIÇÕES!$K$1:$L$741741,2,FALSE),IF(MID(B457,1,13)="MÉDIA/MERCADO",VLOOKUP(B457,COMPOSIÇÕES!$K$1:$L$741741,2,FALSE)))))),0)</f>
        <v>73857/4</v>
      </c>
      <c r="S457" s="1035">
        <f>VLOOKUP(B457,'CURVA ABC'!$B$6:$M$7525,9,FALSE)</f>
        <v>22352.945899999999</v>
      </c>
      <c r="T457" s="700" t="b">
        <f t="shared" si="97"/>
        <v>1</v>
      </c>
      <c r="U457" s="452" t="b">
        <f t="shared" ref="U457:U520" si="98">W457=E457</f>
        <v>1</v>
      </c>
      <c r="V457" s="452" t="s">
        <v>69</v>
      </c>
      <c r="W457" s="452" t="s">
        <v>1170</v>
      </c>
      <c r="AB457" s="453"/>
    </row>
    <row r="458" spans="1:28" s="744" customFormat="1" ht="28.5" customHeight="1">
      <c r="A458" s="824" t="s">
        <v>2068</v>
      </c>
      <c r="B458" s="738" t="s">
        <v>877</v>
      </c>
      <c r="C458" s="24" t="s">
        <v>877</v>
      </c>
      <c r="D458" s="739"/>
      <c r="E458" s="740" t="s">
        <v>2072</v>
      </c>
      <c r="F458" s="741"/>
      <c r="G458" s="739"/>
      <c r="H458" s="739"/>
      <c r="I458" s="1057"/>
      <c r="J458" s="766"/>
      <c r="K458" s="742"/>
      <c r="L458" s="766"/>
      <c r="M458" s="759">
        <f>SUM(M459:M463)</f>
        <v>68583.794999999998</v>
      </c>
      <c r="N458" s="853">
        <f>SUM(N459:N463)</f>
        <v>1.6069504427178728E-2</v>
      </c>
      <c r="O458" s="1015"/>
      <c r="P458" s="1034">
        <f t="shared" si="91"/>
        <v>14</v>
      </c>
      <c r="Q458" s="706"/>
      <c r="R458" s="798" t="str">
        <f>IFERROR(IF(OR(B458="TÍTULO GRAU 1",B458="TÍTULO GRAU 2",B458="TÍTULO GRAU 3",B458="TÍTULO GRAU 4"),B458,IF(D458=0,"",IF(OR(D458="SINAPI",D458="SINAPI INSUMO",D458="ORSE INSUMO",D458="SEINFRA CE",D458="TCU",D458="SABESP",D458="EMBASA-BA INSUMO",D458="COMPOSIÇÃO ELAB."),B458,IF(MID(B458,1,5)="COMP.",VLOOKUP(B458,COMPOSIÇÕES!$K$1:$L$741741,2,FALSE),IF(MID(B458,1,13)="MÉDIA/MERCADO",VLOOKUP(B458,COMPOSIÇÕES!$K$1:$L$741741,2,FALSE)))))),0)</f>
        <v>Título grau 3</v>
      </c>
      <c r="S458" s="1035" t="e">
        <f>VLOOKUP(B458,'CURVA ABC'!$B$6:$M$7525,9,FALSE)</f>
        <v>#N/A</v>
      </c>
      <c r="T458" s="1025" t="e">
        <f>S458-N458</f>
        <v>#N/A</v>
      </c>
      <c r="U458" s="452" t="b">
        <f t="shared" si="98"/>
        <v>1</v>
      </c>
      <c r="V458" s="452" t="s">
        <v>877</v>
      </c>
      <c r="W458" s="744" t="s">
        <v>2072</v>
      </c>
      <c r="AB458" s="745"/>
    </row>
    <row r="459" spans="1:28" s="452" customFormat="1" ht="34.5" customHeight="1">
      <c r="A459" s="1038" t="s">
        <v>2069</v>
      </c>
      <c r="B459" s="456" t="s">
        <v>2126</v>
      </c>
      <c r="C459" s="24">
        <v>0</v>
      </c>
      <c r="D459" s="1039" t="s">
        <v>837</v>
      </c>
      <c r="E459" s="1028" t="s">
        <v>2127</v>
      </c>
      <c r="F459" s="15" t="e">
        <v>#N/A</v>
      </c>
      <c r="G459" s="1029" t="s">
        <v>53</v>
      </c>
      <c r="H459" s="15">
        <v>0</v>
      </c>
      <c r="I459" s="1046">
        <v>63.2</v>
      </c>
      <c r="J459" s="1030">
        <v>55.24</v>
      </c>
      <c r="K459" s="15">
        <v>15.616300000000001</v>
      </c>
      <c r="L459" s="1030">
        <v>70.856300000000005</v>
      </c>
      <c r="M459" s="1031">
        <f>ROUND(I459*L459,4)</f>
        <v>4478.1181999999999</v>
      </c>
      <c r="N459" s="1032">
        <f>IFERROR(M459/$M$655,"")</f>
        <v>1.0492440705611235E-3</v>
      </c>
      <c r="O459" s="1033"/>
      <c r="P459" s="1034">
        <f t="shared" si="91"/>
        <v>1</v>
      </c>
      <c r="Q459" s="451"/>
      <c r="R459" s="798" t="str">
        <f>IFERROR(IF(OR(B459="TÍTULO GRAU 1",B459="TÍTULO GRAU 2",B459="TÍTULO GRAU 3",B459="TÍTULO GRAU 4"),B459,IF(D459=0,"",IF(OR(D459="SINAPI",D459="SINAPI INSUMO",D459="ORSE INSUMO",D459="SEINFRA CE",D459="TCU",D459="SABESP",D459="EMBASA-BA INSUMO",D459="COMPOSIÇÃO ELAB."),B459,IF(MID(B459,1,5)="COMP.",VLOOKUP(B459,COMPOSIÇÕES!$K$1:$L$741741,2,FALSE),IF(MID(B459,1,13)="MÉDIA/MERCADO",VLOOKUP(B459,COMPOSIÇÕES!$K$1:$L$741741,2,FALSE)))))),0)</f>
        <v>COMP. 268</v>
      </c>
      <c r="S459" s="1035">
        <f>VLOOKUP(B459,'CURVA ABC'!$B$6:$M$7525,9,FALSE)</f>
        <v>70.856300000000005</v>
      </c>
      <c r="T459" s="700" t="b">
        <f>S459=L459</f>
        <v>1</v>
      </c>
      <c r="U459" s="452" t="b">
        <f t="shared" si="98"/>
        <v>1</v>
      </c>
      <c r="V459" s="452" t="s">
        <v>2126</v>
      </c>
      <c r="W459" s="452" t="s">
        <v>2127</v>
      </c>
      <c r="AB459" s="453"/>
    </row>
    <row r="460" spans="1:28" s="452" customFormat="1" ht="44.25" customHeight="1">
      <c r="A460" s="1038" t="s">
        <v>2070</v>
      </c>
      <c r="B460" s="456" t="s">
        <v>263</v>
      </c>
      <c r="C460" s="24">
        <v>0</v>
      </c>
      <c r="D460" s="1039" t="s">
        <v>837</v>
      </c>
      <c r="E460" s="1028" t="s">
        <v>1363</v>
      </c>
      <c r="F460" s="15" t="e">
        <v>#N/A</v>
      </c>
      <c r="G460" s="1029" t="s">
        <v>53</v>
      </c>
      <c r="H460" s="15">
        <v>0</v>
      </c>
      <c r="I460" s="1046">
        <v>100</v>
      </c>
      <c r="J460" s="1030">
        <v>122.54</v>
      </c>
      <c r="K460" s="15">
        <v>34.642099999999999</v>
      </c>
      <c r="L460" s="1030">
        <v>157.18209999999999</v>
      </c>
      <c r="M460" s="1031">
        <f>ROUND(I460*L460,4)</f>
        <v>15718.21</v>
      </c>
      <c r="N460" s="1032">
        <f>IFERROR(M460/$M$655,"")</f>
        <v>3.6828502298877591E-3</v>
      </c>
      <c r="O460" s="1033"/>
      <c r="P460" s="1034">
        <f t="shared" si="91"/>
        <v>1</v>
      </c>
      <c r="Q460" s="451"/>
      <c r="R460" s="798" t="str">
        <f>IFERROR(IF(OR(B460="TÍTULO GRAU 1",B460="TÍTULO GRAU 2",B460="TÍTULO GRAU 3",B460="TÍTULO GRAU 4"),B460,IF(D460=0,"",IF(OR(D460="SINAPI",D460="SINAPI INSUMO",D460="ORSE INSUMO",D460="SEINFRA CE",D460="TCU",D460="SABESP",D460="EMBASA-BA INSUMO",D460="COMPOSIÇÃO ELAB."),B460,IF(MID(B460,1,5)="COMP.",VLOOKUP(B460,COMPOSIÇÕES!$K$1:$L$741741,2,FALSE),IF(MID(B460,1,13)="MÉDIA/MERCADO",VLOOKUP(B460,COMPOSIÇÕES!$K$1:$L$741741,2,FALSE)))))),0)</f>
        <v>COMP. 84</v>
      </c>
      <c r="S460" s="1035">
        <f>VLOOKUP(B460,'CURVA ABC'!$B$6:$M$7525,9,FALSE)</f>
        <v>157.18209999999999</v>
      </c>
      <c r="T460" s="700" t="b">
        <f>S460=L460</f>
        <v>1</v>
      </c>
      <c r="U460" s="452" t="b">
        <f t="shared" si="98"/>
        <v>1</v>
      </c>
      <c r="V460" s="452" t="s">
        <v>263</v>
      </c>
      <c r="W460" s="452" t="s">
        <v>1363</v>
      </c>
      <c r="AB460" s="453"/>
    </row>
    <row r="461" spans="1:28" s="452" customFormat="1" ht="34.5" customHeight="1">
      <c r="A461" s="1038" t="s">
        <v>2071</v>
      </c>
      <c r="B461" s="456" t="s">
        <v>264</v>
      </c>
      <c r="C461" s="24">
        <v>0</v>
      </c>
      <c r="D461" s="1039" t="s">
        <v>837</v>
      </c>
      <c r="E461" s="1059" t="s">
        <v>2679</v>
      </c>
      <c r="F461" s="15" t="e">
        <v>#N/A</v>
      </c>
      <c r="G461" s="1029" t="s">
        <v>55</v>
      </c>
      <c r="H461" s="15">
        <v>0</v>
      </c>
      <c r="I461" s="1046">
        <v>42</v>
      </c>
      <c r="J461" s="1030">
        <v>16.149999999999999</v>
      </c>
      <c r="K461" s="15">
        <v>4.5655999999999999</v>
      </c>
      <c r="L461" s="1030">
        <v>20.715599999999998</v>
      </c>
      <c r="M461" s="1031">
        <f>ROUND(I461*L461,4)</f>
        <v>870.05520000000001</v>
      </c>
      <c r="N461" s="1032">
        <f>IFERROR(M461/$M$655,"")</f>
        <v>2.0385800885310991E-4</v>
      </c>
      <c r="O461" s="1033"/>
      <c r="P461" s="1034">
        <f t="shared" si="91"/>
        <v>1</v>
      </c>
      <c r="Q461" s="451"/>
      <c r="R461" s="798" t="str">
        <f>IFERROR(IF(OR(B461="TÍTULO GRAU 1",B461="TÍTULO GRAU 2",B461="TÍTULO GRAU 3",B461="TÍTULO GRAU 4"),B461,IF(D461=0,"",IF(OR(D461="SINAPI",D461="SINAPI INSUMO",D461="ORSE INSUMO",D461="SEINFRA CE",D461="TCU",D461="SABESP",D461="EMBASA-BA INSUMO",D461="COMPOSIÇÃO ELAB."),B461,IF(MID(B461,1,5)="COMP.",VLOOKUP(B461,COMPOSIÇÕES!$K$1:$L$741741,2,FALSE),IF(MID(B461,1,13)="MÉDIA/MERCADO",VLOOKUP(B461,COMPOSIÇÕES!$K$1:$L$741741,2,FALSE)))))),0)</f>
        <v>COMP. 82</v>
      </c>
      <c r="S461" s="1035">
        <f>VLOOKUP(B461,'CURVA ABC'!$B$6:$M$7525,9,FALSE)</f>
        <v>20.715599999999998</v>
      </c>
      <c r="T461" s="700" t="b">
        <f>S461=L461</f>
        <v>1</v>
      </c>
      <c r="U461" s="452" t="b">
        <f t="shared" si="98"/>
        <v>1</v>
      </c>
      <c r="V461" s="452" t="s">
        <v>264</v>
      </c>
      <c r="W461" s="452" t="s">
        <v>2679</v>
      </c>
      <c r="AB461" s="453"/>
    </row>
    <row r="462" spans="1:28" s="452" customFormat="1" ht="42" customHeight="1">
      <c r="A462" s="1038" t="s">
        <v>2073</v>
      </c>
      <c r="B462" s="456" t="s">
        <v>2130</v>
      </c>
      <c r="C462" s="24">
        <v>0</v>
      </c>
      <c r="D462" s="1039" t="s">
        <v>837</v>
      </c>
      <c r="E462" s="1028" t="s">
        <v>2118</v>
      </c>
      <c r="F462" s="15" t="e">
        <v>#N/A</v>
      </c>
      <c r="G462" s="1029" t="s">
        <v>53</v>
      </c>
      <c r="H462" s="15">
        <v>0</v>
      </c>
      <c r="I462" s="1046">
        <v>360</v>
      </c>
      <c r="J462" s="1030">
        <v>89.45</v>
      </c>
      <c r="K462" s="15">
        <v>25.287500000000001</v>
      </c>
      <c r="L462" s="1030">
        <v>114.7375</v>
      </c>
      <c r="M462" s="1031">
        <f>ROUND(I462*L462,4)</f>
        <v>41305.5</v>
      </c>
      <c r="N462" s="1032">
        <f>IFERROR(M462/$M$655,"")</f>
        <v>9.6780721322993427E-3</v>
      </c>
      <c r="O462" s="1033"/>
      <c r="P462" s="1034">
        <f t="shared" si="91"/>
        <v>1</v>
      </c>
      <c r="Q462" s="451"/>
      <c r="R462" s="798" t="str">
        <f>IFERROR(IF(OR(B462="TÍTULO GRAU 1",B462="TÍTULO GRAU 2",B462="TÍTULO GRAU 3",B462="TÍTULO GRAU 4"),B462,IF(D462=0,"",IF(OR(D462="SINAPI",D462="SINAPI INSUMO",D462="ORSE INSUMO",D462="SEINFRA CE",D462="TCU",D462="SABESP",D462="EMBASA-BA INSUMO",D462="COMPOSIÇÃO ELAB."),B462,IF(MID(B462,1,5)="COMP.",VLOOKUP(B462,COMPOSIÇÕES!$K$1:$L$741741,2,FALSE),IF(MID(B462,1,13)="MÉDIA/MERCADO",VLOOKUP(B462,COMPOSIÇÕES!$K$1:$L$741741,2,FALSE)))))),0)</f>
        <v>COMP. 269</v>
      </c>
      <c r="S462" s="1035">
        <f>VLOOKUP(B462,'CURVA ABC'!$B$6:$M$7525,9,FALSE)</f>
        <v>114.7375</v>
      </c>
      <c r="T462" s="700" t="b">
        <f t="shared" ref="T462:T470" si="99">S462=L462</f>
        <v>1</v>
      </c>
      <c r="U462" s="452" t="b">
        <f t="shared" si="98"/>
        <v>1</v>
      </c>
      <c r="V462" s="452" t="s">
        <v>2130</v>
      </c>
      <c r="W462" s="452" t="s">
        <v>2118</v>
      </c>
      <c r="AB462" s="453"/>
    </row>
    <row r="463" spans="1:28" s="452" customFormat="1" ht="34.5" customHeight="1">
      <c r="A463" s="1038" t="s">
        <v>2074</v>
      </c>
      <c r="B463" s="456" t="s">
        <v>266</v>
      </c>
      <c r="C463" s="24">
        <v>0</v>
      </c>
      <c r="D463" s="1039" t="s">
        <v>837</v>
      </c>
      <c r="E463" s="1059" t="s">
        <v>2135</v>
      </c>
      <c r="F463" s="15" t="e">
        <v>#N/A</v>
      </c>
      <c r="G463" s="1029" t="s">
        <v>55</v>
      </c>
      <c r="H463" s="15">
        <v>0</v>
      </c>
      <c r="I463" s="1046">
        <v>90.199999999999989</v>
      </c>
      <c r="J463" s="1030">
        <v>53.69</v>
      </c>
      <c r="K463" s="15">
        <v>15.1782</v>
      </c>
      <c r="L463" s="1030">
        <v>68.868200000000002</v>
      </c>
      <c r="M463" s="1031">
        <f>ROUND(I463*L463,4)</f>
        <v>6211.9116000000004</v>
      </c>
      <c r="N463" s="1032">
        <f>IFERROR(M463/$M$655,"")</f>
        <v>1.4554799855773933E-3</v>
      </c>
      <c r="O463" s="1033"/>
      <c r="P463" s="1034">
        <f t="shared" si="91"/>
        <v>2</v>
      </c>
      <c r="Q463" s="451"/>
      <c r="R463" s="798" t="str">
        <f>IFERROR(IF(OR(B463="TÍTULO GRAU 1",B463="TÍTULO GRAU 2",B463="TÍTULO GRAU 3",B463="TÍTULO GRAU 4"),B463,IF(D463=0,"",IF(OR(D463="SINAPI",D463="SINAPI INSUMO",D463="ORSE INSUMO",D463="SEINFRA CE",D463="TCU",D463="SABESP",D463="EMBASA-BA INSUMO",D463="COMPOSIÇÃO ELAB."),B463,IF(MID(B463,1,5)="COMP.",VLOOKUP(B463,COMPOSIÇÕES!$K$1:$L$741741,2,FALSE),IF(MID(B463,1,13)="MÉDIA/MERCADO",VLOOKUP(B463,COMPOSIÇÕES!$K$1:$L$741741,2,FALSE)))))),0)</f>
        <v>COMP. 85</v>
      </c>
      <c r="S463" s="1035">
        <f>VLOOKUP(B463,'CURVA ABC'!$B$6:$M$7525,9,FALSE)</f>
        <v>68.868200000000002</v>
      </c>
      <c r="T463" s="700" t="b">
        <f t="shared" si="99"/>
        <v>1</v>
      </c>
      <c r="U463" s="452" t="b">
        <f t="shared" si="98"/>
        <v>1</v>
      </c>
      <c r="V463" s="452" t="s">
        <v>266</v>
      </c>
      <c r="W463" s="452" t="s">
        <v>2135</v>
      </c>
      <c r="AB463" s="453"/>
    </row>
    <row r="464" spans="1:28" s="744" customFormat="1" ht="28.5" customHeight="1">
      <c r="A464" s="824" t="s">
        <v>2075</v>
      </c>
      <c r="B464" s="738" t="s">
        <v>877</v>
      </c>
      <c r="C464" s="24" t="s">
        <v>877</v>
      </c>
      <c r="D464" s="739"/>
      <c r="E464" s="740" t="s">
        <v>2076</v>
      </c>
      <c r="F464" s="741"/>
      <c r="G464" s="739"/>
      <c r="H464" s="739"/>
      <c r="I464" s="742"/>
      <c r="J464" s="766"/>
      <c r="K464" s="742"/>
      <c r="L464" s="766"/>
      <c r="M464" s="759">
        <f>SUM(M465:M474)</f>
        <v>6280.9192000000003</v>
      </c>
      <c r="N464" s="853">
        <f>SUM(N465:N474)</f>
        <v>1.4716487895012498E-3</v>
      </c>
      <c r="O464" s="1015"/>
      <c r="P464" s="1034">
        <f t="shared" si="91"/>
        <v>14</v>
      </c>
      <c r="Q464" s="706"/>
      <c r="R464" s="798" t="str">
        <f>IFERROR(IF(OR(B464="TÍTULO GRAU 1",B464="TÍTULO GRAU 2",B464="TÍTULO GRAU 3",B464="TÍTULO GRAU 4"),B464,IF(D464=0,"",IF(OR(D464="SINAPI",D464="SINAPI INSUMO",D464="ORSE INSUMO",D464="SEINFRA CE",D464="TCU",D464="SABESP",D464="EMBASA-BA INSUMO",D464="COMPOSIÇÃO ELAB."),B464,IF(MID(B464,1,5)="COMP.",VLOOKUP(B464,COMPOSIÇÕES!$K$1:$L$741741,2,FALSE),IF(MID(B464,1,13)="MÉDIA/MERCADO",VLOOKUP(B464,COMPOSIÇÕES!$K$1:$L$741741,2,FALSE)))))),0)</f>
        <v>Título grau 3</v>
      </c>
      <c r="S464" s="1035" t="e">
        <f>VLOOKUP(B464,'CURVA ABC'!$B$6:$M$7525,9,FALSE)</f>
        <v>#N/A</v>
      </c>
      <c r="T464" s="1025" t="e">
        <f>S464-N464</f>
        <v>#N/A</v>
      </c>
      <c r="U464" s="452" t="b">
        <f t="shared" si="98"/>
        <v>1</v>
      </c>
      <c r="V464" s="452" t="s">
        <v>877</v>
      </c>
      <c r="W464" s="744" t="s">
        <v>2076</v>
      </c>
      <c r="AB464" s="745"/>
    </row>
    <row r="465" spans="1:28" s="452" customFormat="1" ht="34.5" customHeight="1">
      <c r="A465" s="1038" t="s">
        <v>2077</v>
      </c>
      <c r="B465" s="456" t="s">
        <v>281</v>
      </c>
      <c r="C465" s="24">
        <v>0</v>
      </c>
      <c r="D465" s="1039" t="s">
        <v>837</v>
      </c>
      <c r="E465" s="1059" t="s">
        <v>1364</v>
      </c>
      <c r="F465" s="15" t="e">
        <v>#N/A</v>
      </c>
      <c r="G465" s="1029" t="s">
        <v>126</v>
      </c>
      <c r="H465" s="15">
        <v>0</v>
      </c>
      <c r="I465" s="1046">
        <v>1</v>
      </c>
      <c r="J465" s="1030">
        <v>897.79</v>
      </c>
      <c r="K465" s="15">
        <v>253.80520000000001</v>
      </c>
      <c r="L465" s="1030">
        <v>1151.5952</v>
      </c>
      <c r="M465" s="1031">
        <f t="shared" ref="M465:M474" si="100">ROUND(I465*L465,4)</f>
        <v>1151.5952</v>
      </c>
      <c r="N465" s="1032">
        <f t="shared" ref="N465:N474" si="101">IFERROR(M465/$M$655,"")</f>
        <v>2.6982414963648153E-4</v>
      </c>
      <c r="O465" s="1033"/>
      <c r="P465" s="1034">
        <f t="shared" si="91"/>
        <v>1</v>
      </c>
      <c r="Q465" s="451"/>
      <c r="R465" s="798" t="str">
        <f>IFERROR(IF(OR(B465="TÍTULO GRAU 1",B465="TÍTULO GRAU 2",B465="TÍTULO GRAU 3",B465="TÍTULO GRAU 4"),B465,IF(D465=0,"",IF(OR(D465="SINAPI",D465="SINAPI INSUMO",D465="ORSE INSUMO",D465="SEINFRA CE",D465="TCU",D465="SABESP",D465="EMBASA-BA INSUMO",D465="COMPOSIÇÃO ELAB."),B465,IF(MID(B465,1,5)="COMP.",VLOOKUP(B465,COMPOSIÇÕES!$K$1:$L$741741,2,FALSE),IF(MID(B465,1,13)="MÉDIA/MERCADO",VLOOKUP(B465,COMPOSIÇÕES!$K$1:$L$741741,2,FALSE)))))),0)</f>
        <v>COMP. 86</v>
      </c>
      <c r="S465" s="1035">
        <f>VLOOKUP(B465,'CURVA ABC'!$B$6:$M$7525,9,FALSE)</f>
        <v>1151.5952</v>
      </c>
      <c r="T465" s="700" t="b">
        <f t="shared" si="99"/>
        <v>1</v>
      </c>
      <c r="U465" s="452" t="b">
        <f t="shared" si="98"/>
        <v>1</v>
      </c>
      <c r="V465" s="452" t="s">
        <v>281</v>
      </c>
      <c r="W465" s="452" t="s">
        <v>1364</v>
      </c>
      <c r="AB465" s="453"/>
    </row>
    <row r="466" spans="1:28" s="452" customFormat="1" ht="34.5" customHeight="1">
      <c r="A466" s="1038" t="s">
        <v>2078</v>
      </c>
      <c r="B466" s="456">
        <v>93012</v>
      </c>
      <c r="C466" s="24" t="s">
        <v>183</v>
      </c>
      <c r="D466" s="1039" t="s">
        <v>131</v>
      </c>
      <c r="E466" s="1059" t="s">
        <v>1120</v>
      </c>
      <c r="F466" s="15" t="e">
        <v>#N/A</v>
      </c>
      <c r="G466" s="1029" t="s">
        <v>53</v>
      </c>
      <c r="H466" s="15">
        <v>0</v>
      </c>
      <c r="I466" s="1046">
        <v>24</v>
      </c>
      <c r="J466" s="1030">
        <v>36.270000000000003</v>
      </c>
      <c r="K466" s="15">
        <v>10.253500000000001</v>
      </c>
      <c r="L466" s="1030">
        <v>46.523499999999999</v>
      </c>
      <c r="M466" s="1031">
        <f t="shared" si="100"/>
        <v>1116.5640000000001</v>
      </c>
      <c r="N466" s="1032">
        <f t="shared" si="101"/>
        <v>2.6161617538411792E-4</v>
      </c>
      <c r="O466" s="1033"/>
      <c r="P466" s="1034">
        <f t="shared" si="91"/>
        <v>2</v>
      </c>
      <c r="Q466" s="451"/>
      <c r="R466" s="798">
        <f>IFERROR(IF(OR(B466="TÍTULO GRAU 1",B466="TÍTULO GRAU 2",B466="TÍTULO GRAU 3",B466="TÍTULO GRAU 4"),B466,IF(D466=0,"",IF(OR(D466="SINAPI",D466="SINAPI INSUMO",D466="ORSE INSUMO",D466="SEINFRA CE",D466="TCU",D466="SABESP",D466="EMBASA-BA INSUMO",D466="COMPOSIÇÃO ELAB."),B466,IF(MID(B466,1,5)="COMP.",VLOOKUP(B466,COMPOSIÇÕES!$K$1:$L$741741,2,FALSE),IF(MID(B466,1,13)="MÉDIA/MERCADO",VLOOKUP(B466,COMPOSIÇÕES!$K$1:$L$741741,2,FALSE)))))),0)</f>
        <v>93012</v>
      </c>
      <c r="S466" s="1035">
        <f>VLOOKUP(B466,'CURVA ABC'!$B$6:$M$7525,9,FALSE)</f>
        <v>46.523499999999999</v>
      </c>
      <c r="T466" s="700" t="b">
        <f t="shared" si="99"/>
        <v>1</v>
      </c>
      <c r="U466" s="452" t="b">
        <f t="shared" si="98"/>
        <v>1</v>
      </c>
      <c r="V466" s="452">
        <v>93012</v>
      </c>
      <c r="W466" s="452" t="s">
        <v>1120</v>
      </c>
      <c r="AB466" s="453"/>
    </row>
    <row r="467" spans="1:28" s="452" customFormat="1" ht="34.5" customHeight="1">
      <c r="A467" s="1038" t="s">
        <v>2079</v>
      </c>
      <c r="B467" s="456">
        <v>93026</v>
      </c>
      <c r="C467" s="24" t="s">
        <v>183</v>
      </c>
      <c r="D467" s="1039" t="s">
        <v>131</v>
      </c>
      <c r="E467" s="1059" t="s">
        <v>1130</v>
      </c>
      <c r="F467" s="15" t="e">
        <v>#N/A</v>
      </c>
      <c r="G467" s="1029" t="s">
        <v>54</v>
      </c>
      <c r="H467" s="15">
        <v>0</v>
      </c>
      <c r="I467" s="1046">
        <v>8</v>
      </c>
      <c r="J467" s="1030">
        <v>54.86</v>
      </c>
      <c r="K467" s="15">
        <v>15.508900000000001</v>
      </c>
      <c r="L467" s="1030">
        <v>70.368899999999996</v>
      </c>
      <c r="M467" s="1031">
        <f t="shared" si="100"/>
        <v>562.95119999999997</v>
      </c>
      <c r="N467" s="1032">
        <f t="shared" si="101"/>
        <v>1.3190210312342116E-4</v>
      </c>
      <c r="O467" s="1033"/>
      <c r="P467" s="1034">
        <f t="shared" si="91"/>
        <v>1</v>
      </c>
      <c r="Q467" s="451"/>
      <c r="R467" s="798">
        <f>IFERROR(IF(OR(B467="TÍTULO GRAU 1",B467="TÍTULO GRAU 2",B467="TÍTULO GRAU 3",B467="TÍTULO GRAU 4"),B467,IF(D467=0,"",IF(OR(D467="SINAPI",D467="SINAPI INSUMO",D467="ORSE INSUMO",D467="SEINFRA CE",D467="TCU",D467="SABESP",D467="EMBASA-BA INSUMO",D467="COMPOSIÇÃO ELAB."),B467,IF(MID(B467,1,5)="COMP.",VLOOKUP(B467,COMPOSIÇÕES!$K$1:$L$741741,2,FALSE),IF(MID(B467,1,13)="MÉDIA/MERCADO",VLOOKUP(B467,COMPOSIÇÕES!$K$1:$L$741741,2,FALSE)))))),0)</f>
        <v>93026</v>
      </c>
      <c r="S467" s="1035">
        <f>VLOOKUP(B467,'CURVA ABC'!$B$6:$M$7525,9,FALSE)</f>
        <v>70.368899999999996</v>
      </c>
      <c r="T467" s="700" t="b">
        <f t="shared" si="99"/>
        <v>1</v>
      </c>
      <c r="U467" s="452" t="b">
        <f t="shared" si="98"/>
        <v>1</v>
      </c>
      <c r="V467" s="452">
        <v>93026</v>
      </c>
      <c r="W467" s="452" t="s">
        <v>1130</v>
      </c>
      <c r="AB467" s="453"/>
    </row>
    <row r="468" spans="1:28" s="452" customFormat="1" ht="34.5" customHeight="1">
      <c r="A468" s="1038" t="s">
        <v>2080</v>
      </c>
      <c r="B468" s="456">
        <v>93017</v>
      </c>
      <c r="C468" s="24" t="s">
        <v>183</v>
      </c>
      <c r="D468" s="1039" t="s">
        <v>131</v>
      </c>
      <c r="E468" s="1059" t="s">
        <v>1127</v>
      </c>
      <c r="F468" s="15" t="e">
        <v>#N/A</v>
      </c>
      <c r="G468" s="1029" t="s">
        <v>54</v>
      </c>
      <c r="H468" s="15">
        <v>0</v>
      </c>
      <c r="I468" s="1046">
        <v>6</v>
      </c>
      <c r="J468" s="1030">
        <v>33.299999999999997</v>
      </c>
      <c r="K468" s="15">
        <v>9.4138999999999999</v>
      </c>
      <c r="L468" s="1030">
        <v>42.713900000000002</v>
      </c>
      <c r="M468" s="1031">
        <f t="shared" si="100"/>
        <v>256.28339999999997</v>
      </c>
      <c r="N468" s="1032">
        <f t="shared" si="101"/>
        <v>6.0048401096970739E-5</v>
      </c>
      <c r="O468" s="1033"/>
      <c r="P468" s="1034">
        <f t="shared" ref="P468:P531" si="102">IF(B468&gt;0,COUNTIF($B$1:$B$122068,B468),"")</f>
        <v>1</v>
      </c>
      <c r="Q468" s="451"/>
      <c r="R468" s="798">
        <f>IFERROR(IF(OR(B468="TÍTULO GRAU 1",B468="TÍTULO GRAU 2",B468="TÍTULO GRAU 3",B468="TÍTULO GRAU 4"),B468,IF(D468=0,"",IF(OR(D468="SINAPI",D468="SINAPI INSUMO",D468="ORSE INSUMO",D468="SEINFRA CE",D468="TCU",D468="SABESP",D468="EMBASA-BA INSUMO",D468="COMPOSIÇÃO ELAB."),B468,IF(MID(B468,1,5)="COMP.",VLOOKUP(B468,COMPOSIÇÕES!$K$1:$L$741741,2,FALSE),IF(MID(B468,1,13)="MÉDIA/MERCADO",VLOOKUP(B468,COMPOSIÇÕES!$K$1:$L$741741,2,FALSE)))))),0)</f>
        <v>93017</v>
      </c>
      <c r="S468" s="1035">
        <f>VLOOKUP(B468,'CURVA ABC'!$B$6:$M$7525,9,FALSE)</f>
        <v>42.713900000000002</v>
      </c>
      <c r="T468" s="700" t="b">
        <f t="shared" si="99"/>
        <v>1</v>
      </c>
      <c r="U468" s="452" t="b">
        <f t="shared" si="98"/>
        <v>1</v>
      </c>
      <c r="V468" s="452">
        <v>93017</v>
      </c>
      <c r="W468" s="452" t="s">
        <v>1127</v>
      </c>
      <c r="AB468" s="453"/>
    </row>
    <row r="469" spans="1:28" s="452" customFormat="1" ht="34.5" customHeight="1">
      <c r="A469" s="1038" t="s">
        <v>2081</v>
      </c>
      <c r="B469" s="456" t="s">
        <v>265</v>
      </c>
      <c r="C469" s="24">
        <v>0</v>
      </c>
      <c r="D469" s="1039" t="s">
        <v>837</v>
      </c>
      <c r="E469" s="1059" t="s">
        <v>942</v>
      </c>
      <c r="F469" s="15" t="e">
        <v>#N/A</v>
      </c>
      <c r="G469" s="1029" t="s">
        <v>126</v>
      </c>
      <c r="H469" s="15">
        <v>0</v>
      </c>
      <c r="I469" s="1046">
        <v>4</v>
      </c>
      <c r="J469" s="1030">
        <v>11.38</v>
      </c>
      <c r="K469" s="15">
        <v>3.2170999999999998</v>
      </c>
      <c r="L469" s="1030">
        <v>14.597099999999999</v>
      </c>
      <c r="M469" s="1031">
        <f t="shared" si="100"/>
        <v>58.388399999999997</v>
      </c>
      <c r="N469" s="1032">
        <f t="shared" si="101"/>
        <v>1.3680675621637479E-5</v>
      </c>
      <c r="O469" s="1033"/>
      <c r="P469" s="1034">
        <f t="shared" si="102"/>
        <v>1</v>
      </c>
      <c r="Q469" s="451"/>
      <c r="R469" s="798" t="str">
        <f>IFERROR(IF(OR(B469="TÍTULO GRAU 1",B469="TÍTULO GRAU 2",B469="TÍTULO GRAU 3",B469="TÍTULO GRAU 4"),B469,IF(D469=0,"",IF(OR(D469="SINAPI",D469="SINAPI INSUMO",D469="ORSE INSUMO",D469="SEINFRA CE",D469="TCU",D469="SABESP",D469="EMBASA-BA INSUMO",D469="COMPOSIÇÃO ELAB."),B469,IF(MID(B469,1,5)="COMP.",VLOOKUP(B469,COMPOSIÇÕES!$K$1:$L$741741,2,FALSE),IF(MID(B469,1,13)="MÉDIA/MERCADO",VLOOKUP(B469,COMPOSIÇÕES!$K$1:$L$741741,2,FALSE)))))),0)</f>
        <v>COMP. 81</v>
      </c>
      <c r="S469" s="1035">
        <f>VLOOKUP(B469,'CURVA ABC'!$B$6:$M$7525,9,FALSE)</f>
        <v>14.597099999999999</v>
      </c>
      <c r="T469" s="700" t="b">
        <f t="shared" si="99"/>
        <v>1</v>
      </c>
      <c r="U469" s="452" t="b">
        <f t="shared" si="98"/>
        <v>1</v>
      </c>
      <c r="V469" s="452" t="s">
        <v>265</v>
      </c>
      <c r="W469" s="452" t="s">
        <v>942</v>
      </c>
      <c r="AB469" s="453"/>
    </row>
    <row r="470" spans="1:28" s="452" customFormat="1" ht="34.5" customHeight="1">
      <c r="A470" s="1038" t="s">
        <v>2082</v>
      </c>
      <c r="B470" s="456" t="s">
        <v>267</v>
      </c>
      <c r="C470" s="24">
        <v>0</v>
      </c>
      <c r="D470" s="1039" t="s">
        <v>837</v>
      </c>
      <c r="E470" s="1059" t="s">
        <v>939</v>
      </c>
      <c r="F470" s="15" t="e">
        <v>#N/A</v>
      </c>
      <c r="G470" s="1029" t="s">
        <v>126</v>
      </c>
      <c r="H470" s="15">
        <v>0</v>
      </c>
      <c r="I470" s="1046">
        <v>2</v>
      </c>
      <c r="J470" s="1030">
        <v>4.33</v>
      </c>
      <c r="K470" s="15">
        <v>1.2241</v>
      </c>
      <c r="L470" s="1030">
        <v>5.5541</v>
      </c>
      <c r="M470" s="1031">
        <f t="shared" si="100"/>
        <v>11.1082</v>
      </c>
      <c r="N470" s="1032">
        <f t="shared" si="101"/>
        <v>2.6027032927820157E-6</v>
      </c>
      <c r="O470" s="1033"/>
      <c r="P470" s="1034">
        <f t="shared" si="102"/>
        <v>1</v>
      </c>
      <c r="Q470" s="451"/>
      <c r="R470" s="798" t="str">
        <f>IFERROR(IF(OR(B470="TÍTULO GRAU 1",B470="TÍTULO GRAU 2",B470="TÍTULO GRAU 3",B470="TÍTULO GRAU 4"),B470,IF(D470=0,"",IF(OR(D470="SINAPI",D470="SINAPI INSUMO",D470="ORSE INSUMO",D470="SEINFRA CE",D470="TCU",D470="SABESP",D470="EMBASA-BA INSUMO",D470="COMPOSIÇÃO ELAB."),B470,IF(MID(B470,1,5)="COMP.",VLOOKUP(B470,COMPOSIÇÕES!$K$1:$L$741741,2,FALSE),IF(MID(B470,1,13)="MÉDIA/MERCADO",VLOOKUP(B470,COMPOSIÇÕES!$K$1:$L$741741,2,FALSE)))))),0)</f>
        <v>COMP. 79</v>
      </c>
      <c r="S470" s="1035">
        <f>VLOOKUP(B470,'CURVA ABC'!$B$6:$M$7525,9,FALSE)</f>
        <v>5.5541</v>
      </c>
      <c r="T470" s="700" t="b">
        <f t="shared" si="99"/>
        <v>1</v>
      </c>
      <c r="U470" s="452" t="b">
        <f t="shared" si="98"/>
        <v>1</v>
      </c>
      <c r="V470" s="452" t="s">
        <v>267</v>
      </c>
      <c r="W470" s="452" t="s">
        <v>939</v>
      </c>
      <c r="AB470" s="453"/>
    </row>
    <row r="471" spans="1:28" s="452" customFormat="1" ht="34.5" customHeight="1">
      <c r="A471" s="1038" t="s">
        <v>2083</v>
      </c>
      <c r="B471" s="456" t="s">
        <v>2131</v>
      </c>
      <c r="C471" s="24">
        <v>0</v>
      </c>
      <c r="D471" s="1039" t="s">
        <v>837</v>
      </c>
      <c r="E471" s="1059" t="s">
        <v>2133</v>
      </c>
      <c r="F471" s="15" t="e">
        <v>#N/A</v>
      </c>
      <c r="G471" s="1029" t="s">
        <v>126</v>
      </c>
      <c r="H471" s="15">
        <v>0</v>
      </c>
      <c r="I471" s="1046">
        <v>2</v>
      </c>
      <c r="J471" s="1030">
        <v>310.33999999999997</v>
      </c>
      <c r="K471" s="15">
        <v>87.733099999999993</v>
      </c>
      <c r="L471" s="1030">
        <v>398.07310000000001</v>
      </c>
      <c r="M471" s="1031">
        <f t="shared" si="100"/>
        <v>796.14620000000002</v>
      </c>
      <c r="N471" s="1032">
        <f t="shared" si="101"/>
        <v>1.8654078395022501E-4</v>
      </c>
      <c r="O471" s="1033"/>
      <c r="P471" s="1034">
        <f t="shared" si="102"/>
        <v>1</v>
      </c>
      <c r="Q471" s="451"/>
      <c r="R471" s="798" t="str">
        <f>IFERROR(IF(OR(B471="TÍTULO GRAU 1",B471="TÍTULO GRAU 2",B471="TÍTULO GRAU 3",B471="TÍTULO GRAU 4"),B471,IF(D471=0,"",IF(OR(D471="SINAPI",D471="SINAPI INSUMO",D471="ORSE INSUMO",D471="SEINFRA CE",D471="TCU",D471="SABESP",D471="EMBASA-BA INSUMO",D471="COMPOSIÇÃO ELAB."),B471,IF(MID(B471,1,5)="COMP.",VLOOKUP(B471,COMPOSIÇÕES!$K$1:$L$741741,2,FALSE),IF(MID(B471,1,13)="MÉDIA/MERCADO",VLOOKUP(B471,COMPOSIÇÕES!$K$1:$L$741741,2,FALSE)))))),0)</f>
        <v>COMP. 270</v>
      </c>
      <c r="S471" s="1035">
        <f>VLOOKUP(B471,'CURVA ABC'!$B$6:$M$7525,9,FALSE)</f>
        <v>398.07310000000001</v>
      </c>
      <c r="T471" s="700" t="b">
        <f t="shared" ref="T471:T476" si="103">S471=L471</f>
        <v>1</v>
      </c>
      <c r="U471" s="452" t="b">
        <f t="shared" si="98"/>
        <v>1</v>
      </c>
      <c r="V471" s="452" t="s">
        <v>2131</v>
      </c>
      <c r="W471" s="452" t="s">
        <v>2133</v>
      </c>
      <c r="AB471" s="453"/>
    </row>
    <row r="472" spans="1:28" s="452" customFormat="1" ht="35.25" customHeight="1">
      <c r="A472" s="1038" t="s">
        <v>2084</v>
      </c>
      <c r="B472" s="456" t="s">
        <v>283</v>
      </c>
      <c r="C472" s="24">
        <v>0</v>
      </c>
      <c r="D472" s="1039" t="s">
        <v>837</v>
      </c>
      <c r="E472" s="1059" t="s">
        <v>797</v>
      </c>
      <c r="F472" s="15" t="e">
        <v>#N/A</v>
      </c>
      <c r="G472" s="1029" t="s">
        <v>126</v>
      </c>
      <c r="H472" s="15">
        <v>0</v>
      </c>
      <c r="I472" s="1046">
        <v>12</v>
      </c>
      <c r="J472" s="1030">
        <v>44.27</v>
      </c>
      <c r="K472" s="15">
        <v>12.5151</v>
      </c>
      <c r="L472" s="1030">
        <v>56.7851</v>
      </c>
      <c r="M472" s="1031">
        <f t="shared" si="100"/>
        <v>681.4212</v>
      </c>
      <c r="N472" s="1032">
        <f t="shared" si="101"/>
        <v>1.5966017905794572E-4</v>
      </c>
      <c r="O472" s="1033"/>
      <c r="P472" s="1034">
        <f t="shared" si="102"/>
        <v>1</v>
      </c>
      <c r="Q472" s="451"/>
      <c r="R472" s="798" t="str">
        <f>IFERROR(IF(OR(B472="TÍTULO GRAU 1",B472="TÍTULO GRAU 2",B472="TÍTULO GRAU 3",B472="TÍTULO GRAU 4"),B472,IF(D472=0,"",IF(OR(D472="SINAPI",D472="SINAPI INSUMO",D472="ORSE INSUMO",D472="SEINFRA CE",D472="TCU",D472="SABESP",D472="EMBASA-BA INSUMO",D472="COMPOSIÇÃO ELAB."),B472,IF(MID(B472,1,5)="COMP.",VLOOKUP(B472,COMPOSIÇÕES!$K$1:$L$741741,2,FALSE),IF(MID(B472,1,13)="MÉDIA/MERCADO",VLOOKUP(B472,COMPOSIÇÕES!$K$1:$L$741741,2,FALSE)))))),0)</f>
        <v>COMP. 96</v>
      </c>
      <c r="S472" s="1035">
        <f>VLOOKUP(B472,'CURVA ABC'!$B$6:$M$7525,9,FALSE)</f>
        <v>56.7851</v>
      </c>
      <c r="T472" s="700" t="b">
        <f t="shared" si="103"/>
        <v>1</v>
      </c>
      <c r="U472" s="452" t="b">
        <f t="shared" si="98"/>
        <v>1</v>
      </c>
      <c r="V472" s="452" t="s">
        <v>283</v>
      </c>
      <c r="W472" s="452" t="s">
        <v>797</v>
      </c>
      <c r="AB472" s="453"/>
    </row>
    <row r="473" spans="1:28" s="452" customFormat="1" ht="35.25" customHeight="1">
      <c r="A473" s="1038" t="s">
        <v>2085</v>
      </c>
      <c r="B473" s="456" t="s">
        <v>271</v>
      </c>
      <c r="C473" s="24">
        <v>0</v>
      </c>
      <c r="D473" s="1039" t="s">
        <v>837</v>
      </c>
      <c r="E473" s="1059" t="s">
        <v>1022</v>
      </c>
      <c r="F473" s="15" t="e">
        <v>#N/A</v>
      </c>
      <c r="G473" s="1029" t="s">
        <v>126</v>
      </c>
      <c r="H473" s="15">
        <v>0</v>
      </c>
      <c r="I473" s="1046">
        <v>12</v>
      </c>
      <c r="J473" s="1030">
        <v>6.54</v>
      </c>
      <c r="K473" s="15">
        <v>1.8489</v>
      </c>
      <c r="L473" s="1030">
        <v>8.3888999999999996</v>
      </c>
      <c r="M473" s="1031">
        <f t="shared" si="100"/>
        <v>100.66679999999999</v>
      </c>
      <c r="N473" s="1032">
        <f t="shared" si="101"/>
        <v>2.3586702781173243E-5</v>
      </c>
      <c r="O473" s="1033"/>
      <c r="P473" s="1034">
        <f t="shared" si="102"/>
        <v>1</v>
      </c>
      <c r="Q473" s="451"/>
      <c r="R473" s="798" t="str">
        <f>IFERROR(IF(OR(B473="TÍTULO GRAU 1",B473="TÍTULO GRAU 2",B473="TÍTULO GRAU 3",B473="TÍTULO GRAU 4"),B473,IF(D473=0,"",IF(OR(D473="SINAPI",D473="SINAPI INSUMO",D473="ORSE INSUMO",D473="SEINFRA CE",D473="TCU",D473="SABESP",D473="EMBASA-BA INSUMO",D473="COMPOSIÇÃO ELAB."),B473,IF(MID(B473,1,5)="COMP.",VLOOKUP(B473,COMPOSIÇÕES!$K$1:$L$741741,2,FALSE),IF(MID(B473,1,13)="MÉDIA/MERCADO",VLOOKUP(B473,COMPOSIÇÕES!$K$1:$L$741741,2,FALSE)))))),0)</f>
        <v>COMP. 95</v>
      </c>
      <c r="S473" s="1035">
        <f>VLOOKUP(B473,'CURVA ABC'!$B$6:$M$7525,9,FALSE)</f>
        <v>8.3888999999999996</v>
      </c>
      <c r="T473" s="700" t="b">
        <f t="shared" si="103"/>
        <v>1</v>
      </c>
      <c r="U473" s="452" t="b">
        <f t="shared" si="98"/>
        <v>1</v>
      </c>
      <c r="V473" s="452" t="s">
        <v>271</v>
      </c>
      <c r="W473" s="452" t="s">
        <v>1022</v>
      </c>
      <c r="AB473" s="453"/>
    </row>
    <row r="474" spans="1:28" s="452" customFormat="1" ht="35.25" customHeight="1">
      <c r="A474" s="1038" t="s">
        <v>2086</v>
      </c>
      <c r="B474" s="456" t="s">
        <v>1152</v>
      </c>
      <c r="C474" s="24" t="s">
        <v>183</v>
      </c>
      <c r="D474" s="1039" t="s">
        <v>131</v>
      </c>
      <c r="E474" s="1059" t="s">
        <v>1153</v>
      </c>
      <c r="F474" s="15" t="e">
        <v>#N/A</v>
      </c>
      <c r="G474" s="1029" t="s">
        <v>54</v>
      </c>
      <c r="H474" s="15">
        <v>0</v>
      </c>
      <c r="I474" s="1046">
        <v>1</v>
      </c>
      <c r="J474" s="1030">
        <v>1205.1099999999999</v>
      </c>
      <c r="K474" s="15">
        <v>340.68459999999999</v>
      </c>
      <c r="L474" s="1030">
        <v>1545.7945999999999</v>
      </c>
      <c r="M474" s="1031">
        <f t="shared" si="100"/>
        <v>1545.7945999999999</v>
      </c>
      <c r="N474" s="1032">
        <f t="shared" si="101"/>
        <v>3.6218691555649511E-4</v>
      </c>
      <c r="O474" s="1033"/>
      <c r="P474" s="1034">
        <f t="shared" si="102"/>
        <v>2</v>
      </c>
      <c r="Q474" s="451"/>
      <c r="R474" s="798" t="str">
        <f>IFERROR(IF(OR(B474="TÍTULO GRAU 1",B474="TÍTULO GRAU 2",B474="TÍTULO GRAU 3",B474="TÍTULO GRAU 4"),B474,IF(D474=0,"",IF(OR(D474="SINAPI",D474="SINAPI INSUMO",D474="ORSE INSUMO",D474="SEINFRA CE",D474="TCU",D474="SABESP",D474="EMBASA-BA INSUMO",D474="COMPOSIÇÃO ELAB."),B474,IF(MID(B474,1,5)="COMP.",VLOOKUP(B474,COMPOSIÇÕES!$K$1:$L$741741,2,FALSE),IF(MID(B474,1,13)="MÉDIA/MERCADO",VLOOKUP(B474,COMPOSIÇÕES!$K$1:$L$741741,2,FALSE)))))),0)</f>
        <v>74130/8</v>
      </c>
      <c r="S474" s="1035">
        <f>VLOOKUP(B474,'CURVA ABC'!$B$6:$M$7525,9,FALSE)</f>
        <v>1545.7945999999999</v>
      </c>
      <c r="T474" s="700" t="b">
        <f t="shared" si="103"/>
        <v>1</v>
      </c>
      <c r="U474" s="452" t="b">
        <f t="shared" si="98"/>
        <v>1</v>
      </c>
      <c r="V474" s="452" t="s">
        <v>1152</v>
      </c>
      <c r="W474" s="452" t="s">
        <v>1153</v>
      </c>
      <c r="AB474" s="453"/>
    </row>
    <row r="475" spans="1:28" s="744" customFormat="1" ht="33.75" customHeight="1">
      <c r="A475" s="824" t="s">
        <v>718</v>
      </c>
      <c r="B475" s="767" t="s">
        <v>875</v>
      </c>
      <c r="C475" s="24" t="s">
        <v>875</v>
      </c>
      <c r="D475" s="739"/>
      <c r="E475" s="740" t="s">
        <v>925</v>
      </c>
      <c r="F475" s="741"/>
      <c r="G475" s="739"/>
      <c r="H475" s="739"/>
      <c r="I475" s="742"/>
      <c r="J475" s="766"/>
      <c r="K475" s="742"/>
      <c r="L475" s="766"/>
      <c r="M475" s="743">
        <f>SUM(M476:M502)</f>
        <v>56100.671300000002</v>
      </c>
      <c r="N475" s="852">
        <f>SUM(N476:N502)</f>
        <v>1.3144650071099866E-2</v>
      </c>
      <c r="O475" s="1015">
        <v>47286.806761080014</v>
      </c>
      <c r="P475" s="1034">
        <f t="shared" si="102"/>
        <v>20</v>
      </c>
      <c r="Q475" s="706"/>
      <c r="R475" s="798" t="str">
        <f>IFERROR(IF(OR(B475="TÍTULO GRAU 1",B475="TÍTULO GRAU 2",B475="TÍTULO GRAU 3",B475="TÍTULO GRAU 4"),B475,IF(D475=0,"",IF(OR(D475="SINAPI",D475="SINAPI INSUMO",D475="ORSE INSUMO",D475="SEINFRA CE",D475="TCU",D475="SABESP",D475="EMBASA-BA INSUMO",D475="COMPOSIÇÃO ELAB."),B475,IF(MID(B475,1,5)="COMP.",VLOOKUP(B475,COMPOSIÇÕES!$K$1:$L$741741,2,FALSE),IF(MID(B475,1,13)="MÉDIA/MERCADO",VLOOKUP(B475,COMPOSIÇÕES!$K$1:$L$741741,2,FALSE)))))),0)</f>
        <v>Título grau 1</v>
      </c>
      <c r="S475" s="1035" t="e">
        <f>VLOOKUP(B475,'CURVA ABC'!$B$6:$M$7525,9,FALSE)</f>
        <v>#N/A</v>
      </c>
      <c r="T475" s="1025" t="e">
        <f>S475-N475</f>
        <v>#N/A</v>
      </c>
      <c r="U475" s="452" t="b">
        <f t="shared" si="98"/>
        <v>1</v>
      </c>
      <c r="V475" s="452" t="s">
        <v>875</v>
      </c>
      <c r="W475" s="744" t="s">
        <v>925</v>
      </c>
      <c r="AB475" s="745"/>
    </row>
    <row r="476" spans="1:28" s="452" customFormat="1" ht="37.5" customHeight="1">
      <c r="A476" s="1038" t="s">
        <v>2308</v>
      </c>
      <c r="B476" s="456" t="s">
        <v>336</v>
      </c>
      <c r="C476" s="24">
        <v>0</v>
      </c>
      <c r="D476" s="1039" t="s">
        <v>837</v>
      </c>
      <c r="E476" s="1028" t="s">
        <v>2513</v>
      </c>
      <c r="F476" s="15" t="e">
        <v>#N/A</v>
      </c>
      <c r="G476" s="1029" t="s">
        <v>53</v>
      </c>
      <c r="H476" s="15">
        <v>0</v>
      </c>
      <c r="I476" s="1046">
        <v>267</v>
      </c>
      <c r="J476" s="1030">
        <v>55.52</v>
      </c>
      <c r="K476" s="15">
        <v>15.695499999999999</v>
      </c>
      <c r="L476" s="1030">
        <v>71.215500000000006</v>
      </c>
      <c r="M476" s="1031">
        <f t="shared" ref="M476:M502" si="104">ROUND(I476*L476,4)</f>
        <v>19014.538499999999</v>
      </c>
      <c r="N476" s="1032">
        <f t="shared" ref="N476:N502" si="105">IFERROR(M476/$M$655,"")</f>
        <v>4.4551954380259995E-3</v>
      </c>
      <c r="O476" s="1033"/>
      <c r="P476" s="1034">
        <f t="shared" si="102"/>
        <v>2</v>
      </c>
      <c r="Q476" s="451"/>
      <c r="R476" s="798" t="str">
        <f>IFERROR(IF(OR(B476="TÍTULO GRAU 1",B476="TÍTULO GRAU 2",B476="TÍTULO GRAU 3",B476="TÍTULO GRAU 4"),B476,IF(D476=0,"",IF(OR(D476="SINAPI",D476="SINAPI INSUMO",D476="ORSE INSUMO",D476="SEINFRA CE",D476="TCU",D476="SABESP",D476="EMBASA-BA INSUMO",D476="COMPOSIÇÃO ELAB."),B476,IF(MID(B476,1,5)="COMP.",VLOOKUP(B476,COMPOSIÇÕES!$K$1:$L$741741,2,FALSE),IF(MID(B476,1,13)="MÉDIA/MERCADO",VLOOKUP(B476,COMPOSIÇÕES!$K$1:$L$741741,2,FALSE)))))),0)</f>
        <v>COMP. 121</v>
      </c>
      <c r="S476" s="1035">
        <f>VLOOKUP(B476,'CURVA ABC'!$B$6:$M$7525,9,FALSE)</f>
        <v>71.215500000000006</v>
      </c>
      <c r="T476" s="700" t="b">
        <f t="shared" si="103"/>
        <v>1</v>
      </c>
      <c r="U476" s="452" t="b">
        <f t="shared" si="98"/>
        <v>1</v>
      </c>
      <c r="V476" s="452" t="s">
        <v>336</v>
      </c>
      <c r="W476" s="452" t="s">
        <v>2513</v>
      </c>
      <c r="AB476" s="453"/>
    </row>
    <row r="477" spans="1:28" s="452" customFormat="1" ht="44.25" customHeight="1">
      <c r="A477" s="1038" t="s">
        <v>2334</v>
      </c>
      <c r="B477" s="456">
        <v>96985</v>
      </c>
      <c r="C477" s="24" t="s">
        <v>183</v>
      </c>
      <c r="D477" s="1039" t="s">
        <v>131</v>
      </c>
      <c r="E477" s="1028" t="s">
        <v>1171</v>
      </c>
      <c r="F477" s="15" t="e">
        <v>#N/A</v>
      </c>
      <c r="G477" s="1029" t="s">
        <v>54</v>
      </c>
      <c r="H477" s="15">
        <v>0</v>
      </c>
      <c r="I477" s="1046">
        <v>25</v>
      </c>
      <c r="J477" s="1030">
        <v>36.409999999999997</v>
      </c>
      <c r="K477" s="15">
        <v>10.293100000000001</v>
      </c>
      <c r="L477" s="1030">
        <v>46.703099999999999</v>
      </c>
      <c r="M477" s="1031">
        <f t="shared" si="104"/>
        <v>1167.5775000000001</v>
      </c>
      <c r="N477" s="1032">
        <f t="shared" si="105"/>
        <v>2.7356887739041376E-4</v>
      </c>
      <c r="O477" s="1033"/>
      <c r="P477" s="1034">
        <f t="shared" si="102"/>
        <v>2</v>
      </c>
      <c r="Q477" s="451"/>
      <c r="R477" s="798">
        <f>IFERROR(IF(OR(B477="TÍTULO GRAU 1",B477="TÍTULO GRAU 2",B477="TÍTULO GRAU 3",B477="TÍTULO GRAU 4"),B477,IF(D477=0,"",IF(OR(D477="SINAPI",D477="SINAPI INSUMO",D477="ORSE INSUMO",D477="SEINFRA CE",D477="TCU",D477="SABESP",D477="EMBASA-BA INSUMO",D477="COMPOSIÇÃO ELAB."),B477,IF(MID(B477,1,5)="COMP.",VLOOKUP(B477,COMPOSIÇÕES!$K$1:$L$741741,2,FALSE),IF(MID(B477,1,13)="MÉDIA/MERCADO",VLOOKUP(B477,COMPOSIÇÕES!$K$1:$L$741741,2,FALSE)))))),0)</f>
        <v>96985</v>
      </c>
      <c r="S477" s="1035">
        <f>VLOOKUP(B477,'CURVA ABC'!$B$6:$M$7525,9,FALSE)</f>
        <v>46.703099999999999</v>
      </c>
      <c r="T477" s="700" t="b">
        <f t="shared" ref="T477:T484" si="106">S477=L477</f>
        <v>1</v>
      </c>
      <c r="U477" s="452" t="b">
        <f t="shared" si="98"/>
        <v>1</v>
      </c>
      <c r="V477" s="452">
        <v>96985</v>
      </c>
      <c r="W477" s="452" t="s">
        <v>1171</v>
      </c>
      <c r="AB477" s="453"/>
    </row>
    <row r="478" spans="1:28" s="452" customFormat="1" ht="44.25" customHeight="1">
      <c r="A478" s="1038" t="s">
        <v>2309</v>
      </c>
      <c r="B478" s="456" t="s">
        <v>337</v>
      </c>
      <c r="C478" s="24">
        <v>0</v>
      </c>
      <c r="D478" s="1039" t="s">
        <v>837</v>
      </c>
      <c r="E478" s="1028" t="s">
        <v>1378</v>
      </c>
      <c r="F478" s="15" t="e">
        <v>#N/A</v>
      </c>
      <c r="G478" s="1029" t="s">
        <v>126</v>
      </c>
      <c r="H478" s="15">
        <v>0</v>
      </c>
      <c r="I478" s="1046">
        <v>43</v>
      </c>
      <c r="J478" s="1030">
        <v>21.17</v>
      </c>
      <c r="K478" s="15">
        <v>5.9847999999999999</v>
      </c>
      <c r="L478" s="1030">
        <v>27.154800000000002</v>
      </c>
      <c r="M478" s="1031">
        <f t="shared" si="104"/>
        <v>1167.6564000000001</v>
      </c>
      <c r="N478" s="1032">
        <f t="shared" si="105"/>
        <v>2.7358736402999538E-4</v>
      </c>
      <c r="O478" s="1033"/>
      <c r="P478" s="1034">
        <f t="shared" si="102"/>
        <v>2</v>
      </c>
      <c r="Q478" s="451"/>
      <c r="R478" s="798" t="str">
        <f>IFERROR(IF(OR(B478="TÍTULO GRAU 1",B478="TÍTULO GRAU 2",B478="TÍTULO GRAU 3",B478="TÍTULO GRAU 4"),B478,IF(D478=0,"",IF(OR(D478="SINAPI",D478="SINAPI INSUMO",D478="ORSE INSUMO",D478="SEINFRA CE",D478="TCU",D478="SABESP",D478="EMBASA-BA INSUMO",D478="COMPOSIÇÃO ELAB."),B478,IF(MID(B478,1,5)="COMP.",VLOOKUP(B478,COMPOSIÇÕES!$K$1:$L$741741,2,FALSE),IF(MID(B478,1,13)="MÉDIA/MERCADO",VLOOKUP(B478,COMPOSIÇÕES!$K$1:$L$741741,2,FALSE)))))),0)</f>
        <v>COMP. 122</v>
      </c>
      <c r="S478" s="1035">
        <f>VLOOKUP(B478,'CURVA ABC'!$B$6:$M$7525,9,FALSE)</f>
        <v>27.154800000000002</v>
      </c>
      <c r="T478" s="700" t="b">
        <f t="shared" si="106"/>
        <v>1</v>
      </c>
      <c r="U478" s="452" t="b">
        <f t="shared" si="98"/>
        <v>1</v>
      </c>
      <c r="V478" s="452" t="s">
        <v>337</v>
      </c>
      <c r="W478" s="452" t="s">
        <v>1378</v>
      </c>
      <c r="AB478" s="453"/>
    </row>
    <row r="479" spans="1:28" s="452" customFormat="1" ht="39.75" customHeight="1">
      <c r="A479" s="1038" t="s">
        <v>2310</v>
      </c>
      <c r="B479" s="456" t="s">
        <v>338</v>
      </c>
      <c r="C479" s="24">
        <v>0</v>
      </c>
      <c r="D479" s="1039" t="s">
        <v>837</v>
      </c>
      <c r="E479" s="1028" t="s">
        <v>905</v>
      </c>
      <c r="F479" s="15" t="e">
        <v>#N/A</v>
      </c>
      <c r="G479" s="1029" t="s">
        <v>126</v>
      </c>
      <c r="H479" s="15">
        <v>0</v>
      </c>
      <c r="I479" s="1046">
        <v>27</v>
      </c>
      <c r="J479" s="1030">
        <v>5.55</v>
      </c>
      <c r="K479" s="15">
        <v>1.569</v>
      </c>
      <c r="L479" s="1030">
        <v>7.1189999999999998</v>
      </c>
      <c r="M479" s="1031">
        <f t="shared" si="104"/>
        <v>192.21299999999999</v>
      </c>
      <c r="N479" s="1032">
        <f t="shared" si="105"/>
        <v>4.503640625983594E-5</v>
      </c>
      <c r="O479" s="1033"/>
      <c r="P479" s="1034">
        <f t="shared" si="102"/>
        <v>1</v>
      </c>
      <c r="Q479" s="451"/>
      <c r="R479" s="798" t="str">
        <f>IFERROR(IF(OR(B479="TÍTULO GRAU 1",B479="TÍTULO GRAU 2",B479="TÍTULO GRAU 3",B479="TÍTULO GRAU 4"),B479,IF(D479=0,"",IF(OR(D479="SINAPI",D479="SINAPI INSUMO",D479="ORSE INSUMO",D479="SEINFRA CE",D479="TCU",D479="SABESP",D479="EMBASA-BA INSUMO",D479="COMPOSIÇÃO ELAB."),B479,IF(MID(B479,1,5)="COMP.",VLOOKUP(B479,COMPOSIÇÕES!$K$1:$L$741741,2,FALSE),IF(MID(B479,1,13)="MÉDIA/MERCADO",VLOOKUP(B479,COMPOSIÇÕES!$K$1:$L$741741,2,FALSE)))))),0)</f>
        <v>COMP. 123</v>
      </c>
      <c r="S479" s="1035">
        <f>VLOOKUP(B479,'CURVA ABC'!$B$6:$M$7525,9,FALSE)</f>
        <v>7.1189999999999998</v>
      </c>
      <c r="T479" s="700" t="b">
        <f t="shared" si="106"/>
        <v>1</v>
      </c>
      <c r="U479" s="452" t="b">
        <f t="shared" si="98"/>
        <v>1</v>
      </c>
      <c r="V479" s="452" t="s">
        <v>338</v>
      </c>
      <c r="W479" s="452" t="s">
        <v>905</v>
      </c>
      <c r="AB479" s="453"/>
    </row>
    <row r="480" spans="1:28" s="452" customFormat="1" ht="44.25" customHeight="1">
      <c r="A480" s="1038" t="s">
        <v>2311</v>
      </c>
      <c r="B480" s="456" t="s">
        <v>357</v>
      </c>
      <c r="C480" s="24">
        <v>0</v>
      </c>
      <c r="D480" s="1039" t="s">
        <v>837</v>
      </c>
      <c r="E480" s="1028" t="s">
        <v>684</v>
      </c>
      <c r="F480" s="15" t="e">
        <v>#N/A</v>
      </c>
      <c r="G480" s="1029" t="s">
        <v>126</v>
      </c>
      <c r="H480" s="15">
        <v>0</v>
      </c>
      <c r="I480" s="1046">
        <v>10</v>
      </c>
      <c r="J480" s="1030">
        <v>3.88</v>
      </c>
      <c r="K480" s="15">
        <v>1.0969</v>
      </c>
      <c r="L480" s="1030">
        <v>4.9768999999999997</v>
      </c>
      <c r="M480" s="1031">
        <f t="shared" si="104"/>
        <v>49.768999999999998</v>
      </c>
      <c r="N480" s="1032">
        <f t="shared" si="105"/>
        <v>1.1661109826836763E-5</v>
      </c>
      <c r="O480" s="1033"/>
      <c r="P480" s="1034">
        <f t="shared" si="102"/>
        <v>2</v>
      </c>
      <c r="Q480" s="451"/>
      <c r="R480" s="798" t="str">
        <f>IFERROR(IF(OR(B480="TÍTULO GRAU 1",B480="TÍTULO GRAU 2",B480="TÍTULO GRAU 3",B480="TÍTULO GRAU 4"),B480,IF(D480=0,"",IF(OR(D480="SINAPI",D480="SINAPI INSUMO",D480="ORSE INSUMO",D480="SEINFRA CE",D480="TCU",D480="SABESP",D480="EMBASA-BA INSUMO",D480="COMPOSIÇÃO ELAB."),B480,IF(MID(B480,1,5)="COMP.",VLOOKUP(B480,COMPOSIÇÕES!$K$1:$L$741741,2,FALSE),IF(MID(B480,1,13)="MÉDIA/MERCADO",VLOOKUP(B480,COMPOSIÇÕES!$K$1:$L$741741,2,FALSE)))))),0)</f>
        <v>COMP. 124</v>
      </c>
      <c r="S480" s="1035">
        <f>VLOOKUP(B480,'CURVA ABC'!$B$6:$M$7525,9,FALSE)</f>
        <v>4.9768999999999997</v>
      </c>
      <c r="T480" s="700" t="b">
        <f t="shared" si="106"/>
        <v>1</v>
      </c>
      <c r="U480" s="452" t="b">
        <f t="shared" si="98"/>
        <v>1</v>
      </c>
      <c r="V480" s="452" t="s">
        <v>357</v>
      </c>
      <c r="W480" s="452" t="s">
        <v>684</v>
      </c>
      <c r="AB480" s="453"/>
    </row>
    <row r="481" spans="1:28" s="452" customFormat="1" ht="31.5" customHeight="1">
      <c r="A481" s="1038" t="s">
        <v>2312</v>
      </c>
      <c r="B481" s="456">
        <v>72263</v>
      </c>
      <c r="C481" s="24" t="s">
        <v>183</v>
      </c>
      <c r="D481" s="1039" t="s">
        <v>131</v>
      </c>
      <c r="E481" s="1028" t="s">
        <v>1121</v>
      </c>
      <c r="F481" s="15" t="e">
        <v>#N/A</v>
      </c>
      <c r="G481" s="1029" t="s">
        <v>54</v>
      </c>
      <c r="H481" s="15">
        <v>0</v>
      </c>
      <c r="I481" s="1046">
        <v>10</v>
      </c>
      <c r="J481" s="1030">
        <v>18.5</v>
      </c>
      <c r="K481" s="15">
        <v>5.23</v>
      </c>
      <c r="L481" s="1030">
        <v>23.73</v>
      </c>
      <c r="M481" s="1031">
        <f t="shared" si="104"/>
        <v>237.3</v>
      </c>
      <c r="N481" s="1032">
        <f t="shared" si="105"/>
        <v>5.5600501555353018E-5</v>
      </c>
      <c r="O481" s="1033"/>
      <c r="P481" s="1034">
        <f t="shared" si="102"/>
        <v>1</v>
      </c>
      <c r="Q481" s="451"/>
      <c r="R481" s="798">
        <f>IFERROR(IF(OR(B481="TÍTULO GRAU 1",B481="TÍTULO GRAU 2",B481="TÍTULO GRAU 3",B481="TÍTULO GRAU 4"),B481,IF(D481=0,"",IF(OR(D481="SINAPI",D481="SINAPI INSUMO",D481="ORSE INSUMO",D481="SEINFRA CE",D481="TCU",D481="SABESP",D481="EMBASA-BA INSUMO",D481="COMPOSIÇÃO ELAB."),B481,IF(MID(B481,1,5)="COMP.",VLOOKUP(B481,COMPOSIÇÕES!$K$1:$L$741741,2,FALSE),IF(MID(B481,1,13)="MÉDIA/MERCADO",VLOOKUP(B481,COMPOSIÇÕES!$K$1:$L$741741,2,FALSE)))))),0)</f>
        <v>72263</v>
      </c>
      <c r="S481" s="1035">
        <f>VLOOKUP(B481,'CURVA ABC'!$B$6:$M$7525,9,FALSE)</f>
        <v>23.73</v>
      </c>
      <c r="T481" s="700" t="b">
        <f t="shared" si="106"/>
        <v>1</v>
      </c>
      <c r="U481" s="452" t="b">
        <f t="shared" si="98"/>
        <v>1</v>
      </c>
      <c r="V481" s="452">
        <v>72263</v>
      </c>
      <c r="W481" s="452" t="s">
        <v>1121</v>
      </c>
      <c r="AB481" s="453"/>
    </row>
    <row r="482" spans="1:28" s="452" customFormat="1" ht="30" customHeight="1">
      <c r="A482" s="1038" t="s">
        <v>2313</v>
      </c>
      <c r="B482" s="456" t="s">
        <v>358</v>
      </c>
      <c r="C482" s="24">
        <v>0</v>
      </c>
      <c r="D482" s="1039" t="s">
        <v>837</v>
      </c>
      <c r="E482" s="1028" t="s">
        <v>789</v>
      </c>
      <c r="F482" s="15" t="e">
        <v>#N/A</v>
      </c>
      <c r="G482" s="1029" t="s">
        <v>126</v>
      </c>
      <c r="H482" s="15">
        <v>0</v>
      </c>
      <c r="I482" s="1046">
        <v>262</v>
      </c>
      <c r="J482" s="1030">
        <v>8.0299999999999994</v>
      </c>
      <c r="K482" s="15">
        <v>2.2700999999999998</v>
      </c>
      <c r="L482" s="1030">
        <v>10.3001</v>
      </c>
      <c r="M482" s="1031">
        <f t="shared" si="104"/>
        <v>2698.6262000000002</v>
      </c>
      <c r="N482" s="1032">
        <f t="shared" si="105"/>
        <v>6.3230075950449394E-4</v>
      </c>
      <c r="O482" s="1033"/>
      <c r="P482" s="1034">
        <f t="shared" si="102"/>
        <v>1</v>
      </c>
      <c r="Q482" s="451"/>
      <c r="R482" s="798" t="str">
        <f>IFERROR(IF(OR(B482="TÍTULO GRAU 1",B482="TÍTULO GRAU 2",B482="TÍTULO GRAU 3",B482="TÍTULO GRAU 4"),B482,IF(D482=0,"",IF(OR(D482="SINAPI",D482="SINAPI INSUMO",D482="ORSE INSUMO",D482="SEINFRA CE",D482="TCU",D482="SABESP",D482="EMBASA-BA INSUMO",D482="COMPOSIÇÃO ELAB."),B482,IF(MID(B482,1,5)="COMP.",VLOOKUP(B482,COMPOSIÇÕES!$K$1:$L$741741,2,FALSE),IF(MID(B482,1,13)="MÉDIA/MERCADO",VLOOKUP(B482,COMPOSIÇÕES!$K$1:$L$741741,2,FALSE)))))),0)</f>
        <v>COMP. 125</v>
      </c>
      <c r="S482" s="1035">
        <f>VLOOKUP(B482,'CURVA ABC'!$B$6:$M$7525,9,FALSE)</f>
        <v>10.3001</v>
      </c>
      <c r="T482" s="700" t="b">
        <f t="shared" si="106"/>
        <v>1</v>
      </c>
      <c r="U482" s="452" t="b">
        <f t="shared" si="98"/>
        <v>1</v>
      </c>
      <c r="V482" s="452" t="s">
        <v>358</v>
      </c>
      <c r="W482" s="452" t="s">
        <v>789</v>
      </c>
      <c r="AB482" s="453"/>
    </row>
    <row r="483" spans="1:28" s="452" customFormat="1" ht="33.75" customHeight="1">
      <c r="A483" s="1038" t="s">
        <v>2314</v>
      </c>
      <c r="B483" s="456" t="s">
        <v>359</v>
      </c>
      <c r="C483" s="24">
        <v>0</v>
      </c>
      <c r="D483" s="1039" t="s">
        <v>837</v>
      </c>
      <c r="E483" s="1028" t="s">
        <v>796</v>
      </c>
      <c r="F483" s="15" t="e">
        <v>#N/A</v>
      </c>
      <c r="G483" s="1029" t="s">
        <v>126</v>
      </c>
      <c r="H483" s="15">
        <v>0</v>
      </c>
      <c r="I483" s="1046">
        <v>14</v>
      </c>
      <c r="J483" s="1030">
        <v>14.52</v>
      </c>
      <c r="K483" s="15">
        <v>4.1048</v>
      </c>
      <c r="L483" s="1030">
        <v>18.6248</v>
      </c>
      <c r="M483" s="1031">
        <f t="shared" si="104"/>
        <v>260.74720000000002</v>
      </c>
      <c r="N483" s="1032">
        <f t="shared" si="105"/>
        <v>6.1094290346202886E-5</v>
      </c>
      <c r="O483" s="1033"/>
      <c r="P483" s="1034">
        <f t="shared" si="102"/>
        <v>1</v>
      </c>
      <c r="Q483" s="451"/>
      <c r="R483" s="798" t="str">
        <f>IFERROR(IF(OR(B483="TÍTULO GRAU 1",B483="TÍTULO GRAU 2",B483="TÍTULO GRAU 3",B483="TÍTULO GRAU 4"),B483,IF(D483=0,"",IF(OR(D483="SINAPI",D483="SINAPI INSUMO",D483="ORSE INSUMO",D483="SEINFRA CE",D483="TCU",D483="SABESP",D483="EMBASA-BA INSUMO",D483="COMPOSIÇÃO ELAB."),B483,IF(MID(B483,1,5)="COMP.",VLOOKUP(B483,COMPOSIÇÕES!$K$1:$L$741741,2,FALSE),IF(MID(B483,1,13)="MÉDIA/MERCADO",VLOOKUP(B483,COMPOSIÇÕES!$K$1:$L$741741,2,FALSE)))))),0)</f>
        <v>COMP. 126</v>
      </c>
      <c r="S483" s="1035">
        <f>VLOOKUP(B483,'CURVA ABC'!$B$6:$M$7525,9,FALSE)</f>
        <v>18.6248</v>
      </c>
      <c r="T483" s="700" t="b">
        <f t="shared" si="106"/>
        <v>1</v>
      </c>
      <c r="U483" s="452" t="b">
        <f t="shared" si="98"/>
        <v>1</v>
      </c>
      <c r="V483" s="452" t="s">
        <v>359</v>
      </c>
      <c r="W483" s="452" t="s">
        <v>796</v>
      </c>
      <c r="AB483" s="453"/>
    </row>
    <row r="484" spans="1:28" s="452" customFormat="1" ht="30" customHeight="1">
      <c r="A484" s="1038" t="s">
        <v>2315</v>
      </c>
      <c r="B484" s="456" t="s">
        <v>360</v>
      </c>
      <c r="C484" s="24">
        <v>0</v>
      </c>
      <c r="D484" s="1039" t="s">
        <v>837</v>
      </c>
      <c r="E484" s="1028" t="s">
        <v>1379</v>
      </c>
      <c r="F484" s="15" t="e">
        <v>#N/A</v>
      </c>
      <c r="G484" s="1029" t="s">
        <v>126</v>
      </c>
      <c r="H484" s="15">
        <v>0</v>
      </c>
      <c r="I484" s="1046">
        <v>25</v>
      </c>
      <c r="J484" s="1030">
        <v>65.930000000000007</v>
      </c>
      <c r="K484" s="15">
        <v>18.638400000000001</v>
      </c>
      <c r="L484" s="1030">
        <v>84.568399999999997</v>
      </c>
      <c r="M484" s="1031">
        <f t="shared" si="104"/>
        <v>2114.21</v>
      </c>
      <c r="N484" s="1032">
        <f t="shared" si="105"/>
        <v>4.9536930633519978E-4</v>
      </c>
      <c r="O484" s="1033"/>
      <c r="P484" s="1034">
        <f t="shared" si="102"/>
        <v>1</v>
      </c>
      <c r="Q484" s="451"/>
      <c r="R484" s="798" t="str">
        <f>IFERROR(IF(OR(B484="TÍTULO GRAU 1",B484="TÍTULO GRAU 2",B484="TÍTULO GRAU 3",B484="TÍTULO GRAU 4"),B484,IF(D484=0,"",IF(OR(D484="SINAPI",D484="SINAPI INSUMO",D484="ORSE INSUMO",D484="SEINFRA CE",D484="TCU",D484="SABESP",D484="EMBASA-BA INSUMO",D484="COMPOSIÇÃO ELAB."),B484,IF(MID(B484,1,5)="COMP.",VLOOKUP(B484,COMPOSIÇÕES!$K$1:$L$741741,2,FALSE),IF(MID(B484,1,13)="MÉDIA/MERCADO",VLOOKUP(B484,COMPOSIÇÕES!$K$1:$L$741741,2,FALSE)))))),0)</f>
        <v>COMP. 127</v>
      </c>
      <c r="S484" s="1035">
        <f>VLOOKUP(B484,'CURVA ABC'!$B$6:$M$7525,9,FALSE)</f>
        <v>84.568399999999997</v>
      </c>
      <c r="T484" s="700" t="b">
        <f t="shared" si="106"/>
        <v>1</v>
      </c>
      <c r="U484" s="452" t="b">
        <f t="shared" si="98"/>
        <v>1</v>
      </c>
      <c r="V484" s="452" t="s">
        <v>360</v>
      </c>
      <c r="W484" s="452" t="s">
        <v>1379</v>
      </c>
      <c r="AB484" s="453"/>
    </row>
    <row r="485" spans="1:28" s="452" customFormat="1" ht="36" customHeight="1">
      <c r="A485" s="1038" t="s">
        <v>2316</v>
      </c>
      <c r="B485" s="456" t="s">
        <v>361</v>
      </c>
      <c r="C485" s="24">
        <v>0</v>
      </c>
      <c r="D485" s="1039" t="s">
        <v>837</v>
      </c>
      <c r="E485" s="1028" t="s">
        <v>1380</v>
      </c>
      <c r="F485" s="15" t="e">
        <v>#N/A</v>
      </c>
      <c r="G485" s="1029" t="s">
        <v>126</v>
      </c>
      <c r="H485" s="15">
        <v>0</v>
      </c>
      <c r="I485" s="1046">
        <v>1</v>
      </c>
      <c r="J485" s="1030">
        <v>233.33</v>
      </c>
      <c r="K485" s="15">
        <v>65.962400000000002</v>
      </c>
      <c r="L485" s="1030">
        <v>299.29239999999999</v>
      </c>
      <c r="M485" s="1031">
        <f t="shared" si="104"/>
        <v>299.29239999999999</v>
      </c>
      <c r="N485" s="1032">
        <f t="shared" si="105"/>
        <v>7.012561125876669E-5</v>
      </c>
      <c r="O485" s="1033"/>
      <c r="P485" s="1034">
        <f t="shared" si="102"/>
        <v>1</v>
      </c>
      <c r="Q485" s="451"/>
      <c r="R485" s="798" t="str">
        <f>IFERROR(IF(OR(B485="TÍTULO GRAU 1",B485="TÍTULO GRAU 2",B485="TÍTULO GRAU 3",B485="TÍTULO GRAU 4"),B485,IF(D485=0,"",IF(OR(D485="SINAPI",D485="SINAPI INSUMO",D485="ORSE INSUMO",D485="SEINFRA CE",D485="TCU",D485="SABESP",D485="EMBASA-BA INSUMO",D485="COMPOSIÇÃO ELAB."),B485,IF(MID(B485,1,5)="COMP.",VLOOKUP(B485,COMPOSIÇÕES!$K$1:$L$741741,2,FALSE),IF(MID(B485,1,13)="MÉDIA/MERCADO",VLOOKUP(B485,COMPOSIÇÕES!$K$1:$L$741741,2,FALSE)))))),0)</f>
        <v>COMP. 128</v>
      </c>
      <c r="S485" s="1035">
        <f>VLOOKUP(B485,'CURVA ABC'!$B$6:$M$7525,9,FALSE)</f>
        <v>299.29239999999999</v>
      </c>
      <c r="T485" s="700" t="b">
        <f t="shared" ref="T485:T499" si="107">S485=L485</f>
        <v>1</v>
      </c>
      <c r="U485" s="452" t="b">
        <f t="shared" si="98"/>
        <v>1</v>
      </c>
      <c r="V485" s="452" t="s">
        <v>361</v>
      </c>
      <c r="W485" s="452" t="s">
        <v>1380</v>
      </c>
      <c r="AB485" s="453"/>
    </row>
    <row r="486" spans="1:28" s="452" customFormat="1" ht="30" customHeight="1">
      <c r="A486" s="1038" t="s">
        <v>2317</v>
      </c>
      <c r="B486" s="456" t="s">
        <v>362</v>
      </c>
      <c r="C486" s="24">
        <v>0</v>
      </c>
      <c r="D486" s="1039" t="s">
        <v>837</v>
      </c>
      <c r="E486" s="1028" t="s">
        <v>817</v>
      </c>
      <c r="F486" s="15" t="e">
        <v>#N/A</v>
      </c>
      <c r="G486" s="1029" t="s">
        <v>126</v>
      </c>
      <c r="H486" s="15">
        <v>0</v>
      </c>
      <c r="I486" s="1046">
        <v>25</v>
      </c>
      <c r="J486" s="1030">
        <v>15.5</v>
      </c>
      <c r="K486" s="15">
        <v>4.3818999999999999</v>
      </c>
      <c r="L486" s="1030">
        <v>19.881900000000002</v>
      </c>
      <c r="M486" s="1031">
        <f t="shared" si="104"/>
        <v>497.04750000000001</v>
      </c>
      <c r="N486" s="1032">
        <f t="shared" si="105"/>
        <v>1.1646055750878352E-4</v>
      </c>
      <c r="O486" s="1033"/>
      <c r="P486" s="1034">
        <f t="shared" si="102"/>
        <v>1</v>
      </c>
      <c r="Q486" s="451"/>
      <c r="R486" s="798" t="str">
        <f>IFERROR(IF(OR(B486="TÍTULO GRAU 1",B486="TÍTULO GRAU 2",B486="TÍTULO GRAU 3",B486="TÍTULO GRAU 4"),B486,IF(D486=0,"",IF(OR(D486="SINAPI",D486="SINAPI INSUMO",D486="ORSE INSUMO",D486="SEINFRA CE",D486="TCU",D486="SABESP",D486="EMBASA-BA INSUMO",D486="COMPOSIÇÃO ELAB."),B486,IF(MID(B486,1,5)="COMP.",VLOOKUP(B486,COMPOSIÇÕES!$K$1:$L$741741,2,FALSE),IF(MID(B486,1,13)="MÉDIA/MERCADO",VLOOKUP(B486,COMPOSIÇÕES!$K$1:$L$741741,2,FALSE)))))),0)</f>
        <v>COMP. 129</v>
      </c>
      <c r="S486" s="1035">
        <f>VLOOKUP(B486,'CURVA ABC'!$B$6:$M$7525,9,FALSE)</f>
        <v>19.881900000000002</v>
      </c>
      <c r="T486" s="700" t="b">
        <f t="shared" si="107"/>
        <v>1</v>
      </c>
      <c r="U486" s="452" t="b">
        <f t="shared" si="98"/>
        <v>1</v>
      </c>
      <c r="V486" s="452" t="s">
        <v>362</v>
      </c>
      <c r="W486" s="452" t="s">
        <v>817</v>
      </c>
      <c r="AB486" s="453"/>
    </row>
    <row r="487" spans="1:28" s="452" customFormat="1" ht="36" customHeight="1">
      <c r="A487" s="1038" t="s">
        <v>2318</v>
      </c>
      <c r="B487" s="456" t="s">
        <v>429</v>
      </c>
      <c r="C487" s="1063">
        <v>0</v>
      </c>
      <c r="D487" s="1039" t="s">
        <v>837</v>
      </c>
      <c r="E487" s="1028" t="s">
        <v>1381</v>
      </c>
      <c r="F487" s="15" t="e">
        <v>#N/A</v>
      </c>
      <c r="G487" s="1029" t="s">
        <v>126</v>
      </c>
      <c r="H487" s="15">
        <v>0</v>
      </c>
      <c r="I487" s="1046">
        <v>15</v>
      </c>
      <c r="J487" s="1030">
        <v>16.88</v>
      </c>
      <c r="K487" s="15">
        <v>4.7720000000000002</v>
      </c>
      <c r="L487" s="1030">
        <v>21.652000000000001</v>
      </c>
      <c r="M487" s="1031">
        <f t="shared" si="104"/>
        <v>324.77999999999997</v>
      </c>
      <c r="N487" s="1032">
        <f t="shared" si="105"/>
        <v>7.6097475327212608E-5</v>
      </c>
      <c r="O487" s="1033"/>
      <c r="P487" s="1034">
        <f t="shared" si="102"/>
        <v>1</v>
      </c>
      <c r="Q487" s="451"/>
      <c r="R487" s="798" t="str">
        <f>IFERROR(IF(OR(B487="TÍTULO GRAU 1",B487="TÍTULO GRAU 2",B487="TÍTULO GRAU 3",B487="TÍTULO GRAU 4"),B487,IF(D487=0,"",IF(OR(D487="SINAPI",D487="SINAPI INSUMO",D487="ORSE INSUMO",D487="SEINFRA CE",D487="TCU",D487="SABESP",D487="EMBASA-BA INSUMO",D487="COMPOSIÇÃO ELAB."),B487,IF(MID(B487,1,5)="COMP.",VLOOKUP(B487,COMPOSIÇÕES!$K$1:$L$741741,2,FALSE),IF(MID(B487,1,13)="MÉDIA/MERCADO",VLOOKUP(B487,COMPOSIÇÕES!$K$1:$L$741741,2,FALSE)))))),0)</f>
        <v>COMP. 130</v>
      </c>
      <c r="S487" s="1035">
        <f>VLOOKUP(B487,'CURVA ABC'!$B$6:$M$7525,9,FALSE)</f>
        <v>21.652000000000001</v>
      </c>
      <c r="T487" s="700" t="b">
        <f t="shared" si="107"/>
        <v>1</v>
      </c>
      <c r="U487" s="452" t="b">
        <f t="shared" si="98"/>
        <v>1</v>
      </c>
      <c r="V487" s="452" t="s">
        <v>429</v>
      </c>
      <c r="W487" s="452" t="s">
        <v>1381</v>
      </c>
      <c r="AB487" s="453"/>
    </row>
    <row r="488" spans="1:28" s="452" customFormat="1" ht="49.5" customHeight="1">
      <c r="A488" s="1038" t="s">
        <v>2319</v>
      </c>
      <c r="B488" s="456">
        <v>91864</v>
      </c>
      <c r="C488" s="24" t="s">
        <v>183</v>
      </c>
      <c r="D488" s="1039" t="s">
        <v>131</v>
      </c>
      <c r="E488" s="1028" t="s">
        <v>1116</v>
      </c>
      <c r="F488" s="15" t="e">
        <v>#N/A</v>
      </c>
      <c r="G488" s="1029" t="s">
        <v>53</v>
      </c>
      <c r="H488" s="15">
        <v>0</v>
      </c>
      <c r="I488" s="1046">
        <v>75</v>
      </c>
      <c r="J488" s="1030">
        <v>9.52</v>
      </c>
      <c r="K488" s="15">
        <v>2.6913</v>
      </c>
      <c r="L488" s="1030">
        <v>12.2113</v>
      </c>
      <c r="M488" s="1031">
        <f t="shared" si="104"/>
        <v>915.84749999999997</v>
      </c>
      <c r="N488" s="1032">
        <f t="shared" si="105"/>
        <v>2.1458735924237743E-4</v>
      </c>
      <c r="O488" s="1033"/>
      <c r="P488" s="1034">
        <f t="shared" si="102"/>
        <v>1</v>
      </c>
      <c r="Q488" s="451"/>
      <c r="R488" s="798">
        <f>IFERROR(IF(OR(B488="TÍTULO GRAU 1",B488="TÍTULO GRAU 2",B488="TÍTULO GRAU 3",B488="TÍTULO GRAU 4"),B488,IF(D488=0,"",IF(OR(D488="SINAPI",D488="SINAPI INSUMO",D488="ORSE INSUMO",D488="SEINFRA CE",D488="TCU",D488="SABESP",D488="EMBASA-BA INSUMO",D488="COMPOSIÇÃO ELAB."),B488,IF(MID(B488,1,5)="COMP.",VLOOKUP(B488,COMPOSIÇÕES!$K$1:$L$741741,2,FALSE),IF(MID(B488,1,13)="MÉDIA/MERCADO",VLOOKUP(B488,COMPOSIÇÕES!$K$1:$L$741741,2,FALSE)))))),0)</f>
        <v>91864</v>
      </c>
      <c r="S488" s="1035">
        <f>VLOOKUP(B488,'CURVA ABC'!$B$6:$M$7525,9,FALSE)</f>
        <v>12.2113</v>
      </c>
      <c r="T488" s="700" t="b">
        <f t="shared" si="107"/>
        <v>1</v>
      </c>
      <c r="U488" s="452" t="b">
        <f t="shared" si="98"/>
        <v>1</v>
      </c>
      <c r="V488" s="452">
        <v>91864</v>
      </c>
      <c r="W488" s="452" t="s">
        <v>1116</v>
      </c>
      <c r="AB488" s="453"/>
    </row>
    <row r="489" spans="1:28" s="452" customFormat="1" ht="45.75" customHeight="1">
      <c r="A489" s="1038" t="s">
        <v>2320</v>
      </c>
      <c r="B489" s="456">
        <v>91893</v>
      </c>
      <c r="C489" s="1063" t="s">
        <v>183</v>
      </c>
      <c r="D489" s="1039" t="s">
        <v>131</v>
      </c>
      <c r="E489" s="1028" t="s">
        <v>1125</v>
      </c>
      <c r="F489" s="15" t="e">
        <v>#N/A</v>
      </c>
      <c r="G489" s="1029" t="s">
        <v>54</v>
      </c>
      <c r="H489" s="15">
        <v>0</v>
      </c>
      <c r="I489" s="1046">
        <v>25</v>
      </c>
      <c r="J489" s="1030">
        <v>9.98</v>
      </c>
      <c r="K489" s="15">
        <v>2.8212999999999999</v>
      </c>
      <c r="L489" s="1030">
        <v>12.801299999999999</v>
      </c>
      <c r="M489" s="1031">
        <f t="shared" si="104"/>
        <v>320.03250000000003</v>
      </c>
      <c r="N489" s="1032">
        <f t="shared" si="105"/>
        <v>7.4985113839079291E-5</v>
      </c>
      <c r="O489" s="1033"/>
      <c r="P489" s="1034">
        <f t="shared" si="102"/>
        <v>2</v>
      </c>
      <c r="Q489" s="451"/>
      <c r="R489" s="798">
        <f>IFERROR(IF(OR(B489="TÍTULO GRAU 1",B489="TÍTULO GRAU 2",B489="TÍTULO GRAU 3",B489="TÍTULO GRAU 4"),B489,IF(D489=0,"",IF(OR(D489="SINAPI",D489="SINAPI INSUMO",D489="ORSE INSUMO",D489="SEINFRA CE",D489="TCU",D489="SABESP",D489="EMBASA-BA INSUMO",D489="COMPOSIÇÃO ELAB."),B489,IF(MID(B489,1,5)="COMP.",VLOOKUP(B489,COMPOSIÇÕES!$K$1:$L$741741,2,FALSE),IF(MID(B489,1,13)="MÉDIA/MERCADO",VLOOKUP(B489,COMPOSIÇÕES!$K$1:$L$741741,2,FALSE)))))),0)</f>
        <v>91893</v>
      </c>
      <c r="S489" s="1035">
        <f>VLOOKUP(B489,'CURVA ABC'!$B$6:$M$7525,9,FALSE)</f>
        <v>12.801299999999999</v>
      </c>
      <c r="T489" s="700" t="b">
        <f t="shared" si="107"/>
        <v>1</v>
      </c>
      <c r="U489" s="452" t="b">
        <f t="shared" si="98"/>
        <v>1</v>
      </c>
      <c r="V489" s="452">
        <v>91893</v>
      </c>
      <c r="W489" s="452" t="s">
        <v>1125</v>
      </c>
      <c r="AB489" s="453"/>
    </row>
    <row r="490" spans="1:28" s="452" customFormat="1" ht="45.75" customHeight="1">
      <c r="A490" s="1038" t="s">
        <v>2321</v>
      </c>
      <c r="B490" s="456" t="s">
        <v>430</v>
      </c>
      <c r="C490" s="24">
        <v>0</v>
      </c>
      <c r="D490" s="1039" t="s">
        <v>837</v>
      </c>
      <c r="E490" s="1028" t="s">
        <v>1382</v>
      </c>
      <c r="F490" s="15" t="e">
        <v>#N/A</v>
      </c>
      <c r="G490" s="1029" t="s">
        <v>126</v>
      </c>
      <c r="H490" s="15">
        <v>0</v>
      </c>
      <c r="I490" s="1046">
        <v>20</v>
      </c>
      <c r="J490" s="1030">
        <v>3.56</v>
      </c>
      <c r="K490" s="15">
        <v>1.0064</v>
      </c>
      <c r="L490" s="1030">
        <v>4.5663999999999998</v>
      </c>
      <c r="M490" s="1031">
        <f t="shared" si="104"/>
        <v>91.328000000000003</v>
      </c>
      <c r="N490" s="1032">
        <f t="shared" si="105"/>
        <v>2.1398578196575139E-5</v>
      </c>
      <c r="O490" s="1033"/>
      <c r="P490" s="1034">
        <f t="shared" si="102"/>
        <v>1</v>
      </c>
      <c r="Q490" s="451"/>
      <c r="R490" s="798" t="str">
        <f>IFERROR(IF(OR(B490="TÍTULO GRAU 1",B490="TÍTULO GRAU 2",B490="TÍTULO GRAU 3",B490="TÍTULO GRAU 4"),B490,IF(D490=0,"",IF(OR(D490="SINAPI",D490="SINAPI INSUMO",D490="ORSE INSUMO",D490="SEINFRA CE",D490="TCU",D490="SABESP",D490="EMBASA-BA INSUMO",D490="COMPOSIÇÃO ELAB."),B490,IF(MID(B490,1,5)="COMP.",VLOOKUP(B490,COMPOSIÇÕES!$K$1:$L$741741,2,FALSE),IF(MID(B490,1,13)="MÉDIA/MERCADO",VLOOKUP(B490,COMPOSIÇÕES!$K$1:$L$741741,2,FALSE)))))),0)</f>
        <v>COMP. 131</v>
      </c>
      <c r="S490" s="1035">
        <f>VLOOKUP(B490,'CURVA ABC'!$B$6:$M$7525,9,FALSE)</f>
        <v>4.5663999999999998</v>
      </c>
      <c r="T490" s="700" t="b">
        <f t="shared" si="107"/>
        <v>1</v>
      </c>
      <c r="U490" s="452" t="b">
        <f t="shared" si="98"/>
        <v>1</v>
      </c>
      <c r="V490" s="452" t="s">
        <v>430</v>
      </c>
      <c r="W490" s="452" t="s">
        <v>1382</v>
      </c>
      <c r="AB490" s="453"/>
    </row>
    <row r="491" spans="1:28" s="452" customFormat="1" ht="45.75" customHeight="1">
      <c r="A491" s="1038" t="s">
        <v>2322</v>
      </c>
      <c r="B491" s="456" t="s">
        <v>434</v>
      </c>
      <c r="C491" s="24">
        <v>0</v>
      </c>
      <c r="D491" s="1039" t="s">
        <v>837</v>
      </c>
      <c r="E491" s="1028" t="s">
        <v>1383</v>
      </c>
      <c r="F491" s="15" t="e">
        <v>#N/A</v>
      </c>
      <c r="G491" s="1029" t="s">
        <v>126</v>
      </c>
      <c r="H491" s="15">
        <v>0</v>
      </c>
      <c r="I491" s="1046">
        <v>130</v>
      </c>
      <c r="J491" s="1030">
        <v>3.55</v>
      </c>
      <c r="K491" s="15">
        <v>1.0036</v>
      </c>
      <c r="L491" s="1030">
        <v>4.5536000000000003</v>
      </c>
      <c r="M491" s="1031">
        <f t="shared" si="104"/>
        <v>591.96799999999996</v>
      </c>
      <c r="N491" s="1032">
        <f t="shared" si="105"/>
        <v>1.387008752832668E-4</v>
      </c>
      <c r="O491" s="1033"/>
      <c r="P491" s="1034">
        <f t="shared" si="102"/>
        <v>1</v>
      </c>
      <c r="Q491" s="451"/>
      <c r="R491" s="798" t="str">
        <f>IFERROR(IF(OR(B491="TÍTULO GRAU 1",B491="TÍTULO GRAU 2",B491="TÍTULO GRAU 3",B491="TÍTULO GRAU 4"),B491,IF(D491=0,"",IF(OR(D491="SINAPI",D491="SINAPI INSUMO",D491="ORSE INSUMO",D491="SEINFRA CE",D491="TCU",D491="SABESP",D491="EMBASA-BA INSUMO",D491="COMPOSIÇÃO ELAB."),B491,IF(MID(B491,1,5)="COMP.",VLOOKUP(B491,COMPOSIÇÕES!$K$1:$L$741741,2,FALSE),IF(MID(B491,1,13)="MÉDIA/MERCADO",VLOOKUP(B491,COMPOSIÇÕES!$K$1:$L$741741,2,FALSE)))))),0)</f>
        <v>COMP. 132</v>
      </c>
      <c r="S491" s="1035">
        <f>VLOOKUP(B491,'CURVA ABC'!$B$6:$M$7525,9,FALSE)</f>
        <v>4.5536000000000003</v>
      </c>
      <c r="T491" s="700" t="b">
        <f t="shared" si="107"/>
        <v>1</v>
      </c>
      <c r="U491" s="452" t="b">
        <f t="shared" si="98"/>
        <v>1</v>
      </c>
      <c r="V491" s="452" t="s">
        <v>434</v>
      </c>
      <c r="W491" s="452" t="s">
        <v>1383</v>
      </c>
      <c r="AB491" s="453"/>
    </row>
    <row r="492" spans="1:28" s="452" customFormat="1" ht="45.75" customHeight="1">
      <c r="A492" s="1038" t="s">
        <v>2323</v>
      </c>
      <c r="B492" s="456" t="s">
        <v>435</v>
      </c>
      <c r="C492" s="1063">
        <v>0</v>
      </c>
      <c r="D492" s="1039" t="s">
        <v>837</v>
      </c>
      <c r="E492" s="1028" t="s">
        <v>1025</v>
      </c>
      <c r="F492" s="15" t="e">
        <v>#N/A</v>
      </c>
      <c r="G492" s="1029" t="s">
        <v>126</v>
      </c>
      <c r="H492" s="15">
        <v>0</v>
      </c>
      <c r="I492" s="1046">
        <v>700</v>
      </c>
      <c r="J492" s="1030">
        <v>3.48</v>
      </c>
      <c r="K492" s="15">
        <v>0.98380000000000001</v>
      </c>
      <c r="L492" s="1030">
        <v>4.4638</v>
      </c>
      <c r="M492" s="1031">
        <f t="shared" si="104"/>
        <v>3124.66</v>
      </c>
      <c r="N492" s="1032">
        <f t="shared" si="105"/>
        <v>7.3212247446249195E-4</v>
      </c>
      <c r="O492" s="1033"/>
      <c r="P492" s="1034">
        <f t="shared" si="102"/>
        <v>1</v>
      </c>
      <c r="Q492" s="451"/>
      <c r="R492" s="798" t="str">
        <f>IFERROR(IF(OR(B492="TÍTULO GRAU 1",B492="TÍTULO GRAU 2",B492="TÍTULO GRAU 3",B492="TÍTULO GRAU 4"),B492,IF(D492=0,"",IF(OR(D492="SINAPI",D492="SINAPI INSUMO",D492="ORSE INSUMO",D492="SEINFRA CE",D492="TCU",D492="SABESP",D492="EMBASA-BA INSUMO",D492="COMPOSIÇÃO ELAB."),B492,IF(MID(B492,1,5)="COMP.",VLOOKUP(B492,COMPOSIÇÕES!$K$1:$L$741741,2,FALSE),IF(MID(B492,1,13)="MÉDIA/MERCADO",VLOOKUP(B492,COMPOSIÇÕES!$K$1:$L$741741,2,FALSE)))))),0)</f>
        <v>COMP. 133</v>
      </c>
      <c r="S492" s="1035">
        <f>VLOOKUP(B492,'CURVA ABC'!$B$6:$M$7525,9,FALSE)</f>
        <v>4.4638</v>
      </c>
      <c r="T492" s="700" t="b">
        <f t="shared" si="107"/>
        <v>1</v>
      </c>
      <c r="U492" s="452" t="b">
        <f t="shared" si="98"/>
        <v>1</v>
      </c>
      <c r="V492" s="452" t="s">
        <v>435</v>
      </c>
      <c r="W492" s="452" t="s">
        <v>1025</v>
      </c>
      <c r="AB492" s="453"/>
    </row>
    <row r="493" spans="1:28" s="452" customFormat="1" ht="39" customHeight="1">
      <c r="A493" s="1038" t="s">
        <v>2324</v>
      </c>
      <c r="B493" s="456" t="s">
        <v>436</v>
      </c>
      <c r="C493" s="24">
        <v>0</v>
      </c>
      <c r="D493" s="1039" t="s">
        <v>837</v>
      </c>
      <c r="E493" s="1028" t="s">
        <v>1023</v>
      </c>
      <c r="F493" s="15" t="e">
        <v>#N/A</v>
      </c>
      <c r="G493" s="1029" t="s">
        <v>126</v>
      </c>
      <c r="H493" s="15">
        <v>0</v>
      </c>
      <c r="I493" s="1046">
        <v>700</v>
      </c>
      <c r="J493" s="1030">
        <v>3.24</v>
      </c>
      <c r="K493" s="15">
        <v>0.91590000000000005</v>
      </c>
      <c r="L493" s="1030">
        <v>4.1558999999999999</v>
      </c>
      <c r="M493" s="1031">
        <f t="shared" si="104"/>
        <v>2909.13</v>
      </c>
      <c r="N493" s="1032">
        <f t="shared" si="105"/>
        <v>6.8162278588168612E-4</v>
      </c>
      <c r="O493" s="1033"/>
      <c r="P493" s="1034">
        <f t="shared" si="102"/>
        <v>1</v>
      </c>
      <c r="Q493" s="451"/>
      <c r="R493" s="798" t="str">
        <f>IFERROR(IF(OR(B493="TÍTULO GRAU 1",B493="TÍTULO GRAU 2",B493="TÍTULO GRAU 3",B493="TÍTULO GRAU 4"),B493,IF(D493=0,"",IF(OR(D493="SINAPI",D493="SINAPI INSUMO",D493="ORSE INSUMO",D493="SEINFRA CE",D493="TCU",D493="SABESP",D493="EMBASA-BA INSUMO",D493="COMPOSIÇÃO ELAB."),B493,IF(MID(B493,1,5)="COMP.",VLOOKUP(B493,COMPOSIÇÕES!$K$1:$L$741741,2,FALSE),IF(MID(B493,1,13)="MÉDIA/MERCADO",VLOOKUP(B493,COMPOSIÇÕES!$K$1:$L$741741,2,FALSE)))))),0)</f>
        <v>COMP. 134</v>
      </c>
      <c r="S493" s="1035">
        <f>VLOOKUP(B493,'CURVA ABC'!$B$6:$M$7525,9,FALSE)</f>
        <v>4.1558999999999999</v>
      </c>
      <c r="T493" s="700" t="b">
        <f t="shared" si="107"/>
        <v>1</v>
      </c>
      <c r="U493" s="452" t="b">
        <f t="shared" si="98"/>
        <v>1</v>
      </c>
      <c r="V493" s="452" t="s">
        <v>436</v>
      </c>
      <c r="W493" s="452" t="s">
        <v>1023</v>
      </c>
      <c r="AB493" s="453"/>
    </row>
    <row r="494" spans="1:28" s="452" customFormat="1" ht="45.75" customHeight="1">
      <c r="A494" s="1038" t="s">
        <v>2325</v>
      </c>
      <c r="B494" s="456" t="s">
        <v>437</v>
      </c>
      <c r="C494" s="24">
        <v>0</v>
      </c>
      <c r="D494" s="1039" t="s">
        <v>837</v>
      </c>
      <c r="E494" s="1028" t="s">
        <v>1384</v>
      </c>
      <c r="F494" s="15" t="e">
        <v>#N/A</v>
      </c>
      <c r="G494" s="1029" t="s">
        <v>126</v>
      </c>
      <c r="H494" s="15">
        <v>0</v>
      </c>
      <c r="I494" s="1046">
        <v>700</v>
      </c>
      <c r="J494" s="1030">
        <v>3.33</v>
      </c>
      <c r="K494" s="15">
        <v>0.94140000000000001</v>
      </c>
      <c r="L494" s="1030">
        <v>4.2713999999999999</v>
      </c>
      <c r="M494" s="1031">
        <f t="shared" si="104"/>
        <v>2989.98</v>
      </c>
      <c r="N494" s="1032">
        <f t="shared" si="105"/>
        <v>7.0056631959744802E-4</v>
      </c>
      <c r="O494" s="1033"/>
      <c r="P494" s="1034">
        <f t="shared" si="102"/>
        <v>2</v>
      </c>
      <c r="Q494" s="451"/>
      <c r="R494" s="798" t="str">
        <f>IFERROR(IF(OR(B494="TÍTULO GRAU 1",B494="TÍTULO GRAU 2",B494="TÍTULO GRAU 3",B494="TÍTULO GRAU 4"),B494,IF(D494=0,"",IF(OR(D494="SINAPI",D494="SINAPI INSUMO",D494="ORSE INSUMO",D494="SEINFRA CE",D494="TCU",D494="SABESP",D494="EMBASA-BA INSUMO",D494="COMPOSIÇÃO ELAB."),B494,IF(MID(B494,1,5)="COMP.",VLOOKUP(B494,COMPOSIÇÕES!$K$1:$L$741741,2,FALSE),IF(MID(B494,1,13)="MÉDIA/MERCADO",VLOOKUP(B494,COMPOSIÇÕES!$K$1:$L$741741,2,FALSE)))))),0)</f>
        <v>COMP. 135</v>
      </c>
      <c r="S494" s="1035">
        <f>VLOOKUP(B494,'CURVA ABC'!$B$6:$M$7525,9,FALSE)</f>
        <v>4.2713999999999999</v>
      </c>
      <c r="T494" s="700" t="b">
        <f t="shared" si="107"/>
        <v>1</v>
      </c>
      <c r="U494" s="452" t="b">
        <f t="shared" si="98"/>
        <v>1</v>
      </c>
      <c r="V494" s="452" t="s">
        <v>437</v>
      </c>
      <c r="W494" s="452" t="s">
        <v>1384</v>
      </c>
      <c r="AB494" s="453"/>
    </row>
    <row r="495" spans="1:28" s="452" customFormat="1" ht="45.75" customHeight="1">
      <c r="A495" s="1038" t="s">
        <v>2326</v>
      </c>
      <c r="B495" s="456" t="s">
        <v>438</v>
      </c>
      <c r="C495" s="24">
        <v>0</v>
      </c>
      <c r="D495" s="1039" t="s">
        <v>837</v>
      </c>
      <c r="E495" s="1028" t="s">
        <v>1385</v>
      </c>
      <c r="F495" s="15" t="e">
        <v>#N/A</v>
      </c>
      <c r="G495" s="1029" t="s">
        <v>126</v>
      </c>
      <c r="H495" s="15">
        <v>0</v>
      </c>
      <c r="I495" s="1046">
        <v>226</v>
      </c>
      <c r="J495" s="1030">
        <v>3.29</v>
      </c>
      <c r="K495" s="15">
        <v>0.93010000000000004</v>
      </c>
      <c r="L495" s="1030">
        <v>4.2201000000000004</v>
      </c>
      <c r="M495" s="1031">
        <f t="shared" si="104"/>
        <v>953.74260000000004</v>
      </c>
      <c r="N495" s="1032">
        <f t="shared" si="105"/>
        <v>2.2346635867975738E-4</v>
      </c>
      <c r="O495" s="1033"/>
      <c r="P495" s="1034">
        <f t="shared" si="102"/>
        <v>1</v>
      </c>
      <c r="Q495" s="451"/>
      <c r="R495" s="798" t="str">
        <f>IFERROR(IF(OR(B495="TÍTULO GRAU 1",B495="TÍTULO GRAU 2",B495="TÍTULO GRAU 3",B495="TÍTULO GRAU 4"),B495,IF(D495=0,"",IF(OR(D495="SINAPI",D495="SINAPI INSUMO",D495="ORSE INSUMO",D495="SEINFRA CE",D495="TCU",D495="SABESP",D495="EMBASA-BA INSUMO",D495="COMPOSIÇÃO ELAB."),B495,IF(MID(B495,1,5)="COMP.",VLOOKUP(B495,COMPOSIÇÕES!$K$1:$L$741741,2,FALSE),IF(MID(B495,1,13)="MÉDIA/MERCADO",VLOOKUP(B495,COMPOSIÇÕES!$K$1:$L$741741,2,FALSE)))))),0)</f>
        <v>COMP. 136</v>
      </c>
      <c r="S495" s="1035">
        <f>VLOOKUP(B495,'CURVA ABC'!$B$6:$M$7525,9,FALSE)</f>
        <v>4.2201000000000004</v>
      </c>
      <c r="T495" s="700" t="b">
        <f t="shared" si="107"/>
        <v>1</v>
      </c>
      <c r="U495" s="452" t="b">
        <f t="shared" si="98"/>
        <v>1</v>
      </c>
      <c r="V495" s="452" t="s">
        <v>438</v>
      </c>
      <c r="W495" s="452" t="s">
        <v>1385</v>
      </c>
      <c r="AB495" s="453"/>
    </row>
    <row r="496" spans="1:28" s="452" customFormat="1" ht="45.75" customHeight="1">
      <c r="A496" s="1038" t="s">
        <v>2327</v>
      </c>
      <c r="B496" s="456" t="s">
        <v>439</v>
      </c>
      <c r="C496" s="1063">
        <v>0</v>
      </c>
      <c r="D496" s="1039" t="s">
        <v>837</v>
      </c>
      <c r="E496" s="1028" t="s">
        <v>1386</v>
      </c>
      <c r="F496" s="15" t="e">
        <v>#N/A</v>
      </c>
      <c r="G496" s="1029" t="s">
        <v>126</v>
      </c>
      <c r="H496" s="15">
        <v>0</v>
      </c>
      <c r="I496" s="1046">
        <v>20</v>
      </c>
      <c r="J496" s="1030">
        <v>3.56</v>
      </c>
      <c r="K496" s="15">
        <v>1.0064</v>
      </c>
      <c r="L496" s="1030">
        <v>4.5663999999999998</v>
      </c>
      <c r="M496" s="1031">
        <f t="shared" si="104"/>
        <v>91.328000000000003</v>
      </c>
      <c r="N496" s="1032">
        <f t="shared" si="105"/>
        <v>2.1398578196575139E-5</v>
      </c>
      <c r="O496" s="1033"/>
      <c r="P496" s="1034">
        <f t="shared" si="102"/>
        <v>1</v>
      </c>
      <c r="Q496" s="451"/>
      <c r="R496" s="798" t="str">
        <f>IFERROR(IF(OR(B496="TÍTULO GRAU 1",B496="TÍTULO GRAU 2",B496="TÍTULO GRAU 3",B496="TÍTULO GRAU 4"),B496,IF(D496=0,"",IF(OR(D496="SINAPI",D496="SINAPI INSUMO",D496="ORSE INSUMO",D496="SEINFRA CE",D496="TCU",D496="SABESP",D496="EMBASA-BA INSUMO",D496="COMPOSIÇÃO ELAB."),B496,IF(MID(B496,1,5)="COMP.",VLOOKUP(B496,COMPOSIÇÕES!$K$1:$L$741741,2,FALSE),IF(MID(B496,1,13)="MÉDIA/MERCADO",VLOOKUP(B496,COMPOSIÇÕES!$K$1:$L$741741,2,FALSE)))))),0)</f>
        <v>COMP. 137</v>
      </c>
      <c r="S496" s="1035">
        <f>VLOOKUP(B496,'CURVA ABC'!$B$6:$M$7525,9,FALSE)</f>
        <v>4.5663999999999998</v>
      </c>
      <c r="T496" s="700" t="b">
        <f t="shared" si="107"/>
        <v>1</v>
      </c>
      <c r="U496" s="452" t="b">
        <f t="shared" si="98"/>
        <v>1</v>
      </c>
      <c r="V496" s="452" t="s">
        <v>439</v>
      </c>
      <c r="W496" s="452" t="s">
        <v>1386</v>
      </c>
      <c r="AB496" s="453"/>
    </row>
    <row r="497" spans="1:28" s="452" customFormat="1" ht="42" customHeight="1">
      <c r="A497" s="1038" t="s">
        <v>2328</v>
      </c>
      <c r="B497" s="456">
        <v>72315</v>
      </c>
      <c r="C497" s="24" t="s">
        <v>183</v>
      </c>
      <c r="D497" s="1039" t="s">
        <v>131</v>
      </c>
      <c r="E497" s="1028" t="s">
        <v>70</v>
      </c>
      <c r="F497" s="15" t="e">
        <v>#N/A</v>
      </c>
      <c r="G497" s="1029" t="s">
        <v>54</v>
      </c>
      <c r="H497" s="15">
        <v>0</v>
      </c>
      <c r="I497" s="1046">
        <v>27</v>
      </c>
      <c r="J497" s="1030">
        <v>26.52</v>
      </c>
      <c r="K497" s="15">
        <v>7.4972000000000003</v>
      </c>
      <c r="L497" s="1030">
        <v>34.017200000000003</v>
      </c>
      <c r="M497" s="1031">
        <f t="shared" si="104"/>
        <v>918.46439999999996</v>
      </c>
      <c r="N497" s="1032">
        <f t="shared" si="105"/>
        <v>2.152005111704019E-4</v>
      </c>
      <c r="O497" s="1033"/>
      <c r="P497" s="1034">
        <f t="shared" si="102"/>
        <v>1</v>
      </c>
      <c r="Q497" s="451"/>
      <c r="R497" s="798">
        <f>IFERROR(IF(OR(B497="TÍTULO GRAU 1",B497="TÍTULO GRAU 2",B497="TÍTULO GRAU 3",B497="TÍTULO GRAU 4"),B497,IF(D497=0,"",IF(OR(D497="SINAPI",D497="SINAPI INSUMO",D497="ORSE INSUMO",D497="SEINFRA CE",D497="TCU",D497="SABESP",D497="EMBASA-BA INSUMO",D497="COMPOSIÇÃO ELAB."),B497,IF(MID(B497,1,5)="COMP.",VLOOKUP(B497,COMPOSIÇÕES!$K$1:$L$741741,2,FALSE),IF(MID(B497,1,13)="MÉDIA/MERCADO",VLOOKUP(B497,COMPOSIÇÕES!$K$1:$L$741741,2,FALSE)))))),0)</f>
        <v>72315</v>
      </c>
      <c r="S497" s="1035">
        <f>VLOOKUP(B497,'CURVA ABC'!$B$6:$M$7525,9,FALSE)</f>
        <v>34.017200000000003</v>
      </c>
      <c r="T497" s="700" t="b">
        <f t="shared" si="107"/>
        <v>1</v>
      </c>
      <c r="U497" s="452" t="b">
        <f t="shared" si="98"/>
        <v>1</v>
      </c>
      <c r="V497" s="452">
        <v>72315</v>
      </c>
      <c r="W497" s="452" t="s">
        <v>70</v>
      </c>
      <c r="AB497" s="453"/>
    </row>
    <row r="498" spans="1:28" s="452" customFormat="1" ht="44.25" customHeight="1">
      <c r="A498" s="1038" t="s">
        <v>2329</v>
      </c>
      <c r="B498" s="456" t="s">
        <v>337</v>
      </c>
      <c r="C498" s="24">
        <v>0</v>
      </c>
      <c r="D498" s="1039" t="s">
        <v>837</v>
      </c>
      <c r="E498" s="1028" t="s">
        <v>1378</v>
      </c>
      <c r="F498" s="15" t="e">
        <v>#N/A</v>
      </c>
      <c r="G498" s="1029" t="s">
        <v>126</v>
      </c>
      <c r="H498" s="15">
        <v>0</v>
      </c>
      <c r="I498" s="1046">
        <v>270</v>
      </c>
      <c r="J498" s="1030">
        <v>21.17</v>
      </c>
      <c r="K498" s="15">
        <v>5.9847999999999999</v>
      </c>
      <c r="L498" s="1030">
        <v>27.154800000000002</v>
      </c>
      <c r="M498" s="1031">
        <f t="shared" si="104"/>
        <v>7331.7960000000003</v>
      </c>
      <c r="N498" s="1032">
        <f t="shared" si="105"/>
        <v>1.7178741462348546E-3</v>
      </c>
      <c r="O498" s="1033"/>
      <c r="P498" s="1034">
        <f t="shared" si="102"/>
        <v>2</v>
      </c>
      <c r="Q498" s="451"/>
      <c r="R498" s="798" t="str">
        <f>IFERROR(IF(OR(B498="TÍTULO GRAU 1",B498="TÍTULO GRAU 2",B498="TÍTULO GRAU 3",B498="TÍTULO GRAU 4"),B498,IF(D498=0,"",IF(OR(D498="SINAPI",D498="SINAPI INSUMO",D498="ORSE INSUMO",D498="SEINFRA CE",D498="TCU",D498="SABESP",D498="EMBASA-BA INSUMO",D498="COMPOSIÇÃO ELAB."),B498,IF(MID(B498,1,5)="COMP.",VLOOKUP(B498,COMPOSIÇÕES!$K$1:$L$741741,2,FALSE),IF(MID(B498,1,13)="MÉDIA/MERCADO",VLOOKUP(B498,COMPOSIÇÕES!$K$1:$L$741741,2,FALSE)))))),0)</f>
        <v>COMP. 122</v>
      </c>
      <c r="S498" s="1035">
        <f>VLOOKUP(B498,'CURVA ABC'!$B$6:$M$7525,9,FALSE)</f>
        <v>27.154800000000002</v>
      </c>
      <c r="T498" s="700" t="b">
        <f t="shared" si="107"/>
        <v>1</v>
      </c>
      <c r="U498" s="452" t="b">
        <f t="shared" si="98"/>
        <v>1</v>
      </c>
      <c r="V498" s="452" t="s">
        <v>337</v>
      </c>
      <c r="W498" s="452" t="s">
        <v>1378</v>
      </c>
      <c r="AB498" s="453"/>
    </row>
    <row r="499" spans="1:28" s="452" customFormat="1" ht="44.25" customHeight="1">
      <c r="A499" s="1038" t="s">
        <v>2330</v>
      </c>
      <c r="B499" s="456" t="s">
        <v>443</v>
      </c>
      <c r="C499" s="24">
        <v>0</v>
      </c>
      <c r="D499" s="1039" t="s">
        <v>837</v>
      </c>
      <c r="E499" s="1028" t="s">
        <v>172</v>
      </c>
      <c r="F499" s="15" t="e">
        <v>#N/A</v>
      </c>
      <c r="G499" s="1029" t="s">
        <v>55</v>
      </c>
      <c r="H499" s="15">
        <v>0</v>
      </c>
      <c r="I499" s="1046">
        <v>27</v>
      </c>
      <c r="J499" s="1030">
        <v>32.369999999999997</v>
      </c>
      <c r="K499" s="15">
        <v>9.1509999999999998</v>
      </c>
      <c r="L499" s="1030">
        <v>41.521000000000001</v>
      </c>
      <c r="M499" s="1031">
        <f t="shared" si="104"/>
        <v>1121.067</v>
      </c>
      <c r="N499" s="1032">
        <f t="shared" si="105"/>
        <v>2.6267124937696983E-4</v>
      </c>
      <c r="O499" s="1033"/>
      <c r="P499" s="1034">
        <f t="shared" si="102"/>
        <v>1</v>
      </c>
      <c r="Q499" s="451"/>
      <c r="R499" s="798" t="str">
        <f>IFERROR(IF(OR(B499="TÍTULO GRAU 1",B499="TÍTULO GRAU 2",B499="TÍTULO GRAU 3",B499="TÍTULO GRAU 4"),B499,IF(D499=0,"",IF(OR(D499="SINAPI",D499="SINAPI INSUMO",D499="ORSE INSUMO",D499="SEINFRA CE",D499="TCU",D499="SABESP",D499="EMBASA-BA INSUMO",D499="COMPOSIÇÃO ELAB."),B499,IF(MID(B499,1,5)="COMP.",VLOOKUP(B499,COMPOSIÇÕES!$K$1:$L$741741,2,FALSE),IF(MID(B499,1,13)="MÉDIA/MERCADO",VLOOKUP(B499,COMPOSIÇÕES!$K$1:$L$741741,2,FALSE)))))),0)</f>
        <v>COMP. 138</v>
      </c>
      <c r="S499" s="1035">
        <f>VLOOKUP(B499,'CURVA ABC'!$B$6:$M$7525,9,FALSE)</f>
        <v>41.521000000000001</v>
      </c>
      <c r="T499" s="700" t="b">
        <f t="shared" si="107"/>
        <v>1</v>
      </c>
      <c r="U499" s="452" t="b">
        <f t="shared" si="98"/>
        <v>1</v>
      </c>
      <c r="V499" s="452" t="s">
        <v>443</v>
      </c>
      <c r="W499" s="452" t="s">
        <v>172</v>
      </c>
      <c r="AB499" s="453"/>
    </row>
    <row r="500" spans="1:28" s="452" customFormat="1" ht="46.5" customHeight="1">
      <c r="A500" s="1038" t="s">
        <v>2331</v>
      </c>
      <c r="B500" s="456" t="s">
        <v>444</v>
      </c>
      <c r="C500" s="24">
        <v>0</v>
      </c>
      <c r="D500" s="1039" t="s">
        <v>837</v>
      </c>
      <c r="E500" s="1028" t="s">
        <v>1387</v>
      </c>
      <c r="F500" s="15" t="e">
        <v>#N/A</v>
      </c>
      <c r="G500" s="1029" t="s">
        <v>126</v>
      </c>
      <c r="H500" s="15">
        <v>0</v>
      </c>
      <c r="I500" s="1046">
        <v>11</v>
      </c>
      <c r="J500" s="1030">
        <v>389.47</v>
      </c>
      <c r="K500" s="15">
        <v>110.1032</v>
      </c>
      <c r="L500" s="1030">
        <v>499.57319999999999</v>
      </c>
      <c r="M500" s="1031">
        <f t="shared" si="104"/>
        <v>5495.3051999999998</v>
      </c>
      <c r="N500" s="1032">
        <f t="shared" si="105"/>
        <v>1.2875757493457207E-3</v>
      </c>
      <c r="O500" s="1033"/>
      <c r="P500" s="1034">
        <f t="shared" si="102"/>
        <v>1</v>
      </c>
      <c r="Q500" s="451"/>
      <c r="R500" s="798" t="str">
        <f>IFERROR(IF(OR(B500="TÍTULO GRAU 1",B500="TÍTULO GRAU 2",B500="TÍTULO GRAU 3",B500="TÍTULO GRAU 4"),B500,IF(D500=0,"",IF(OR(D500="SINAPI",D500="SINAPI INSUMO",D500="ORSE INSUMO",D500="SEINFRA CE",D500="TCU",D500="SABESP",D500="EMBASA-BA INSUMO",D500="COMPOSIÇÃO ELAB."),B500,IF(MID(B500,1,5)="COMP.",VLOOKUP(B500,COMPOSIÇÕES!$K$1:$L$741741,2,FALSE),IF(MID(B500,1,13)="MÉDIA/MERCADO",VLOOKUP(B500,COMPOSIÇÕES!$K$1:$L$741741,2,FALSE)))))),0)</f>
        <v>COMP. 139</v>
      </c>
      <c r="S500" s="1035">
        <f>VLOOKUP(B500,'CURVA ABC'!$B$6:$M$7525,9,FALSE)</f>
        <v>499.57319999999999</v>
      </c>
      <c r="T500" s="700" t="b">
        <f>S500=L500</f>
        <v>1</v>
      </c>
      <c r="U500" s="452" t="b">
        <f t="shared" si="98"/>
        <v>1</v>
      </c>
      <c r="V500" s="452" t="s">
        <v>444</v>
      </c>
      <c r="W500" s="452" t="s">
        <v>1387</v>
      </c>
      <c r="AB500" s="453"/>
    </row>
    <row r="501" spans="1:28" s="452" customFormat="1" ht="40.5" customHeight="1">
      <c r="A501" s="1038" t="s">
        <v>2332</v>
      </c>
      <c r="B501" s="456" t="s">
        <v>445</v>
      </c>
      <c r="C501" s="1063">
        <v>0</v>
      </c>
      <c r="D501" s="1039" t="s">
        <v>837</v>
      </c>
      <c r="E501" s="1028" t="s">
        <v>171</v>
      </c>
      <c r="F501" s="15" t="e">
        <v>#N/A</v>
      </c>
      <c r="G501" s="1029" t="s">
        <v>126</v>
      </c>
      <c r="H501" s="15">
        <v>0</v>
      </c>
      <c r="I501" s="1046">
        <v>144</v>
      </c>
      <c r="J501" s="1030">
        <v>5.32</v>
      </c>
      <c r="K501" s="15">
        <v>1.504</v>
      </c>
      <c r="L501" s="1030">
        <v>6.8239999999999998</v>
      </c>
      <c r="M501" s="1031">
        <f t="shared" si="104"/>
        <v>982.65599999999995</v>
      </c>
      <c r="N501" s="1032">
        <f t="shared" si="105"/>
        <v>2.3024090373525904E-4</v>
      </c>
      <c r="O501" s="1033"/>
      <c r="P501" s="1034">
        <f t="shared" si="102"/>
        <v>1</v>
      </c>
      <c r="Q501" s="451"/>
      <c r="R501" s="798" t="str">
        <f>IFERROR(IF(OR(B501="TÍTULO GRAU 1",B501="TÍTULO GRAU 2",B501="TÍTULO GRAU 3",B501="TÍTULO GRAU 4"),B501,IF(D501=0,"",IF(OR(D501="SINAPI",D501="SINAPI INSUMO",D501="ORSE INSUMO",D501="SEINFRA CE",D501="TCU",D501="SABESP",D501="EMBASA-BA INSUMO",D501="COMPOSIÇÃO ELAB."),B501,IF(MID(B501,1,5)="COMP.",VLOOKUP(B501,COMPOSIÇÕES!$K$1:$L$741741,2,FALSE),IF(MID(B501,1,13)="MÉDIA/MERCADO",VLOOKUP(B501,COMPOSIÇÕES!$K$1:$L$741741,2,FALSE)))))),0)</f>
        <v>COMP. 140</v>
      </c>
      <c r="S501" s="1035">
        <f>VLOOKUP(B501,'CURVA ABC'!$B$6:$M$7525,9,FALSE)</f>
        <v>6.8239999999999998</v>
      </c>
      <c r="T501" s="700" t="b">
        <f>S501=L501</f>
        <v>1</v>
      </c>
      <c r="U501" s="452" t="b">
        <f t="shared" si="98"/>
        <v>1</v>
      </c>
      <c r="V501" s="452" t="s">
        <v>445</v>
      </c>
      <c r="W501" s="452" t="s">
        <v>171</v>
      </c>
      <c r="AB501" s="453"/>
    </row>
    <row r="502" spans="1:28" s="452" customFormat="1" ht="32.25" customHeight="1">
      <c r="A502" s="1038" t="s">
        <v>2333</v>
      </c>
      <c r="B502" s="456" t="s">
        <v>448</v>
      </c>
      <c r="C502" s="1063">
        <v>0</v>
      </c>
      <c r="D502" s="1039" t="s">
        <v>837</v>
      </c>
      <c r="E502" s="1028" t="s">
        <v>1993</v>
      </c>
      <c r="F502" s="15" t="e">
        <v>#N/A</v>
      </c>
      <c r="G502" s="1029" t="s">
        <v>126</v>
      </c>
      <c r="H502" s="15">
        <v>0</v>
      </c>
      <c r="I502" s="1046">
        <v>1</v>
      </c>
      <c r="J502" s="1030">
        <v>186.8</v>
      </c>
      <c r="K502" s="15">
        <v>52.808399999999999</v>
      </c>
      <c r="L502" s="1030">
        <v>239.60839999999999</v>
      </c>
      <c r="M502" s="1031">
        <f t="shared" si="104"/>
        <v>239.60839999999999</v>
      </c>
      <c r="N502" s="1032">
        <f t="shared" si="105"/>
        <v>5.6141370488308669E-5</v>
      </c>
      <c r="O502" s="1033"/>
      <c r="P502" s="1034">
        <f t="shared" si="102"/>
        <v>1</v>
      </c>
      <c r="Q502" s="451"/>
      <c r="R502" s="798" t="str">
        <f>IFERROR(IF(OR(B502="TÍTULO GRAU 1",B502="TÍTULO GRAU 2",B502="TÍTULO GRAU 3",B502="TÍTULO GRAU 4"),B502,IF(D502=0,"",IF(OR(D502="SINAPI",D502="SINAPI INSUMO",D502="ORSE INSUMO",D502="SEINFRA CE",D502="TCU",D502="SABESP",D502="EMBASA-BA INSUMO",D502="COMPOSIÇÃO ELAB."),B502,IF(MID(B502,1,5)="COMP.",VLOOKUP(B502,COMPOSIÇÕES!$K$1:$L$741741,2,FALSE),IF(MID(B502,1,13)="MÉDIA/MERCADO",VLOOKUP(B502,COMPOSIÇÕES!$K$1:$L$741741,2,FALSE)))))),0)</f>
        <v>COMP. 142</v>
      </c>
      <c r="S502" s="1035">
        <f>VLOOKUP(B502,'CURVA ABC'!$B$6:$M$7525,9,FALSE)</f>
        <v>239.60839999999999</v>
      </c>
      <c r="T502" s="700" t="b">
        <f>S502=L502</f>
        <v>1</v>
      </c>
      <c r="U502" s="452" t="b">
        <f t="shared" si="98"/>
        <v>1</v>
      </c>
      <c r="V502" s="452" t="s">
        <v>448</v>
      </c>
      <c r="W502" s="452" t="s">
        <v>1993</v>
      </c>
      <c r="AB502" s="453"/>
    </row>
    <row r="503" spans="1:28" s="452" customFormat="1" ht="33" customHeight="1">
      <c r="A503" s="827" t="s">
        <v>888</v>
      </c>
      <c r="B503" s="767" t="s">
        <v>875</v>
      </c>
      <c r="C503" s="24" t="s">
        <v>875</v>
      </c>
      <c r="D503" s="768"/>
      <c r="E503" s="757" t="s">
        <v>45</v>
      </c>
      <c r="F503" s="758"/>
      <c r="G503" s="769"/>
      <c r="H503" s="770"/>
      <c r="I503" s="771"/>
      <c r="J503" s="772"/>
      <c r="K503" s="771"/>
      <c r="L503" s="772"/>
      <c r="M503" s="773">
        <f>SUM(M504:M524)</f>
        <v>53895.90110000001</v>
      </c>
      <c r="N503" s="774">
        <f>SUM(N504:N524)</f>
        <v>1.26280620857046E-2</v>
      </c>
      <c r="O503" s="1020">
        <v>28540.316104199999</v>
      </c>
      <c r="P503" s="1034">
        <f t="shared" si="102"/>
        <v>20</v>
      </c>
      <c r="Q503" s="451"/>
      <c r="R503" s="798" t="str">
        <f>IFERROR(IF(OR(B503="TÍTULO GRAU 1",B503="TÍTULO GRAU 2",B503="TÍTULO GRAU 3",B503="TÍTULO GRAU 4"),B503,IF(D503=0,"",IF(OR(D503="SINAPI",D503="SINAPI INSUMO",D503="ORSE INSUMO",D503="SEINFRA CE",D503="TCU",D503="SABESP",D503="EMBASA-BA INSUMO",D503="COMPOSIÇÃO ELAB."),B503,IF(MID(B503,1,5)="COMP.",VLOOKUP(B503,COMPOSIÇÕES!$K$1:$L$741741,2,FALSE),IF(MID(B503,1,13)="MÉDIA/MERCADO",VLOOKUP(B503,COMPOSIÇÕES!$K$1:$L$741741,2,FALSE)))))),0)</f>
        <v>Título grau 1</v>
      </c>
      <c r="S503" s="1035" t="e">
        <f>VLOOKUP(B503,'CURVA ABC'!$B$6:$M$7525,9,FALSE)</f>
        <v>#N/A</v>
      </c>
      <c r="T503" s="1025" t="e">
        <f>S503-N503</f>
        <v>#N/A</v>
      </c>
      <c r="U503" s="452" t="b">
        <f t="shared" si="98"/>
        <v>1</v>
      </c>
      <c r="V503" s="452" t="s">
        <v>875</v>
      </c>
      <c r="W503" s="452" t="s">
        <v>45</v>
      </c>
      <c r="AB503" s="453"/>
    </row>
    <row r="504" spans="1:28" s="452" customFormat="1" ht="36.75" customHeight="1">
      <c r="A504" s="1038" t="s">
        <v>2335</v>
      </c>
      <c r="B504" s="197">
        <v>83635</v>
      </c>
      <c r="C504" s="24" t="s">
        <v>183</v>
      </c>
      <c r="D504" s="1039" t="s">
        <v>131</v>
      </c>
      <c r="E504" s="1028" t="s">
        <v>73</v>
      </c>
      <c r="F504" s="15" t="e">
        <v>#N/A</v>
      </c>
      <c r="G504" s="1029" t="s">
        <v>54</v>
      </c>
      <c r="H504" s="15">
        <v>0</v>
      </c>
      <c r="I504" s="1046">
        <v>9</v>
      </c>
      <c r="J504" s="1030">
        <v>184.29</v>
      </c>
      <c r="K504" s="15">
        <v>52.098799999999997</v>
      </c>
      <c r="L504" s="1030">
        <v>236.3888</v>
      </c>
      <c r="M504" s="1031">
        <f t="shared" ref="M504:M524" si="108">ROUND(I504*L504,4)</f>
        <v>2127.4992000000002</v>
      </c>
      <c r="N504" s="1032">
        <f t="shared" ref="N504:N524" si="109">IFERROR(M504/$M$655,"")</f>
        <v>4.9848302814417317E-4</v>
      </c>
      <c r="O504" s="1033"/>
      <c r="P504" s="1034">
        <f t="shared" si="102"/>
        <v>1</v>
      </c>
      <c r="Q504" s="451"/>
      <c r="R504" s="798">
        <f>IFERROR(IF(OR(B504="TÍTULO GRAU 1",B504="TÍTULO GRAU 2",B504="TÍTULO GRAU 3",B504="TÍTULO GRAU 4"),B504,IF(D504=0,"",IF(OR(D504="SINAPI",D504="SINAPI INSUMO",D504="ORSE INSUMO",D504="SEINFRA CE",D504="TCU",D504="SABESP",D504="EMBASA-BA INSUMO",D504="COMPOSIÇÃO ELAB."),B504,IF(MID(B504,1,5)="COMP.",VLOOKUP(B504,COMPOSIÇÕES!$K$1:$L$741741,2,FALSE),IF(MID(B504,1,13)="MÉDIA/MERCADO",VLOOKUP(B504,COMPOSIÇÕES!$K$1:$L$741741,2,FALSE)))))),0)</f>
        <v>83635</v>
      </c>
      <c r="S504" s="1035">
        <f>VLOOKUP(B504,'CURVA ABC'!$B$6:$M$7525,9,FALSE)</f>
        <v>236.3888</v>
      </c>
      <c r="T504" s="700" t="b">
        <f t="shared" ref="T504:T524" si="110">S504=L504</f>
        <v>1</v>
      </c>
      <c r="U504" s="452" t="b">
        <f t="shared" si="98"/>
        <v>1</v>
      </c>
      <c r="V504" s="452">
        <v>83635</v>
      </c>
      <c r="W504" s="452" t="s">
        <v>73</v>
      </c>
      <c r="AB504" s="453"/>
    </row>
    <row r="505" spans="1:28" s="452" customFormat="1" ht="34.5" customHeight="1">
      <c r="A505" s="1038" t="s">
        <v>2336</v>
      </c>
      <c r="B505" s="197" t="s">
        <v>1788</v>
      </c>
      <c r="C505" s="24">
        <v>0</v>
      </c>
      <c r="D505" s="1039" t="s">
        <v>837</v>
      </c>
      <c r="E505" s="1028" t="s">
        <v>1791</v>
      </c>
      <c r="F505" s="15" t="e">
        <v>#N/A</v>
      </c>
      <c r="G505" s="1029" t="s">
        <v>126</v>
      </c>
      <c r="H505" s="15">
        <v>0</v>
      </c>
      <c r="I505" s="1046">
        <v>23</v>
      </c>
      <c r="J505" s="1030">
        <v>274.93</v>
      </c>
      <c r="K505" s="15">
        <v>77.722700000000003</v>
      </c>
      <c r="L505" s="1030">
        <v>352.65269999999998</v>
      </c>
      <c r="M505" s="1031">
        <f t="shared" si="108"/>
        <v>8111.0120999999999</v>
      </c>
      <c r="N505" s="1032">
        <f t="shared" si="109"/>
        <v>1.9004481284514837E-3</v>
      </c>
      <c r="O505" s="1033"/>
      <c r="P505" s="1034">
        <f t="shared" si="102"/>
        <v>1</v>
      </c>
      <c r="Q505" s="451"/>
      <c r="R505" s="798" t="str">
        <f>IFERROR(IF(OR(B505="TÍTULO GRAU 1",B505="TÍTULO GRAU 2",B505="TÍTULO GRAU 3",B505="TÍTULO GRAU 4"),B505,IF(D505=0,"",IF(OR(D505="SINAPI",D505="SINAPI INSUMO",D505="ORSE INSUMO",D505="SEINFRA CE",D505="TCU",D505="SABESP",D505="EMBASA-BA INSUMO",D505="COMPOSIÇÃO ELAB."),B505,IF(MID(B505,1,5)="COMP.",VLOOKUP(B505,COMPOSIÇÕES!$K$1:$L$741741,2,FALSE),IF(MID(B505,1,13)="MÉDIA/MERCADO",VLOOKUP(B505,COMPOSIÇÕES!$K$1:$L$741741,2,FALSE)))))),0)</f>
        <v>COMP. 236</v>
      </c>
      <c r="S505" s="1035">
        <f>VLOOKUP(B505,'CURVA ABC'!$B$6:$M$7525,9,FALSE)</f>
        <v>352.65269999999998</v>
      </c>
      <c r="T505" s="700" t="b">
        <f t="shared" si="110"/>
        <v>1</v>
      </c>
      <c r="U505" s="452" t="b">
        <f t="shared" si="98"/>
        <v>1</v>
      </c>
      <c r="V505" s="452" t="s">
        <v>1788</v>
      </c>
      <c r="W505" s="452" t="s">
        <v>1791</v>
      </c>
      <c r="AB505" s="453"/>
    </row>
    <row r="506" spans="1:28" s="452" customFormat="1" ht="49.5" customHeight="1">
      <c r="A506" s="1038" t="s">
        <v>2337</v>
      </c>
      <c r="B506" s="197">
        <v>72283</v>
      </c>
      <c r="C506" s="24" t="s">
        <v>183</v>
      </c>
      <c r="D506" s="1039" t="s">
        <v>131</v>
      </c>
      <c r="E506" s="1028" t="s">
        <v>1174</v>
      </c>
      <c r="F506" s="15" t="e">
        <v>#N/A</v>
      </c>
      <c r="G506" s="1029" t="s">
        <v>54</v>
      </c>
      <c r="H506" s="15">
        <v>0</v>
      </c>
      <c r="I506" s="1046">
        <v>4</v>
      </c>
      <c r="J506" s="1030">
        <v>1001.09</v>
      </c>
      <c r="K506" s="15">
        <v>283.00810000000001</v>
      </c>
      <c r="L506" s="1030">
        <v>1284.0980999999999</v>
      </c>
      <c r="M506" s="1031">
        <f t="shared" si="108"/>
        <v>5136.3923999999997</v>
      </c>
      <c r="N506" s="1032">
        <f t="shared" si="109"/>
        <v>1.2034807990944096E-3</v>
      </c>
      <c r="O506" s="1033"/>
      <c r="P506" s="1034">
        <f t="shared" si="102"/>
        <v>1</v>
      </c>
      <c r="Q506" s="451"/>
      <c r="R506" s="798">
        <f>IFERROR(IF(OR(B506="TÍTULO GRAU 1",B506="TÍTULO GRAU 2",B506="TÍTULO GRAU 3",B506="TÍTULO GRAU 4"),B506,IF(D506=0,"",IF(OR(D506="SINAPI",D506="SINAPI INSUMO",D506="ORSE INSUMO",D506="SEINFRA CE",D506="TCU",D506="SABESP",D506="EMBASA-BA INSUMO",D506="COMPOSIÇÃO ELAB."),B506,IF(MID(B506,1,5)="COMP.",VLOOKUP(B506,COMPOSIÇÕES!$K$1:$L$741741,2,FALSE),IF(MID(B506,1,13)="MÉDIA/MERCADO",VLOOKUP(B506,COMPOSIÇÕES!$K$1:$L$741741,2,FALSE)))))),0)</f>
        <v>72283</v>
      </c>
      <c r="S506" s="1035">
        <f>VLOOKUP(B506,'CURVA ABC'!$B$6:$M$7525,9,FALSE)</f>
        <v>1284.0980999999999</v>
      </c>
      <c r="T506" s="700" t="b">
        <f t="shared" si="110"/>
        <v>1</v>
      </c>
      <c r="U506" s="452" t="b">
        <f t="shared" si="98"/>
        <v>1</v>
      </c>
      <c r="V506" s="452">
        <v>72283</v>
      </c>
      <c r="W506" s="452" t="s">
        <v>1174</v>
      </c>
      <c r="AB506" s="453"/>
    </row>
    <row r="507" spans="1:28" s="452" customFormat="1" ht="32.25" customHeight="1">
      <c r="A507" s="1038" t="s">
        <v>2338</v>
      </c>
      <c r="B507" s="197" t="s">
        <v>453</v>
      </c>
      <c r="C507" s="24">
        <v>0</v>
      </c>
      <c r="D507" s="1039" t="s">
        <v>837</v>
      </c>
      <c r="E507" s="1028" t="s">
        <v>1405</v>
      </c>
      <c r="F507" s="15" t="e">
        <v>#N/A</v>
      </c>
      <c r="G507" s="1029" t="s">
        <v>126</v>
      </c>
      <c r="H507" s="15">
        <v>0</v>
      </c>
      <c r="I507" s="1046">
        <v>8</v>
      </c>
      <c r="J507" s="1030">
        <v>542.32000000000005</v>
      </c>
      <c r="K507" s="15">
        <v>153.31389999999999</v>
      </c>
      <c r="L507" s="1030">
        <v>695.63390000000004</v>
      </c>
      <c r="M507" s="1031">
        <f t="shared" si="108"/>
        <v>5565.0712000000003</v>
      </c>
      <c r="N507" s="1032">
        <f t="shared" si="109"/>
        <v>1.3039222499420576E-3</v>
      </c>
      <c r="O507" s="1033"/>
      <c r="P507" s="1034">
        <f t="shared" si="102"/>
        <v>1</v>
      </c>
      <c r="Q507" s="451"/>
      <c r="R507" s="798" t="str">
        <f>IFERROR(IF(OR(B507="TÍTULO GRAU 1",B507="TÍTULO GRAU 2",B507="TÍTULO GRAU 3",B507="TÍTULO GRAU 4"),B507,IF(D507=0,"",IF(OR(D507="SINAPI",D507="SINAPI INSUMO",D507="ORSE INSUMO",D507="SEINFRA CE",D507="TCU",D507="SABESP",D507="EMBASA-BA INSUMO",D507="COMPOSIÇÃO ELAB."),B507,IF(MID(B507,1,5)="COMP.",VLOOKUP(B507,COMPOSIÇÕES!$K$1:$L$741741,2,FALSE),IF(MID(B507,1,13)="MÉDIA/MERCADO",VLOOKUP(B507,COMPOSIÇÕES!$K$1:$L$741741,2,FALSE)))))),0)</f>
        <v>COMP. 146</v>
      </c>
      <c r="S507" s="1035">
        <f>VLOOKUP(B507,'CURVA ABC'!$B$6:$M$7525,9,FALSE)</f>
        <v>695.63390000000004</v>
      </c>
      <c r="T507" s="700" t="b">
        <f t="shared" si="110"/>
        <v>1</v>
      </c>
      <c r="U507" s="452" t="b">
        <f t="shared" si="98"/>
        <v>1</v>
      </c>
      <c r="V507" s="452" t="s">
        <v>453</v>
      </c>
      <c r="W507" s="452" t="s">
        <v>1405</v>
      </c>
      <c r="AB507" s="453"/>
    </row>
    <row r="508" spans="1:28" s="452" customFormat="1" ht="34.5" customHeight="1">
      <c r="A508" s="1038" t="s">
        <v>2339</v>
      </c>
      <c r="B508" s="197" t="s">
        <v>454</v>
      </c>
      <c r="C508" s="24">
        <v>0</v>
      </c>
      <c r="D508" s="1039" t="s">
        <v>837</v>
      </c>
      <c r="E508" s="1028" t="s">
        <v>1792</v>
      </c>
      <c r="F508" s="15" t="e">
        <v>#N/A</v>
      </c>
      <c r="G508" s="1029" t="s">
        <v>126</v>
      </c>
      <c r="H508" s="15">
        <v>0</v>
      </c>
      <c r="I508" s="1046">
        <v>1</v>
      </c>
      <c r="J508" s="1030">
        <v>3128.14</v>
      </c>
      <c r="K508" s="15">
        <v>884.3252</v>
      </c>
      <c r="L508" s="1030">
        <v>4012.4652000000001</v>
      </c>
      <c r="M508" s="1031">
        <f t="shared" si="108"/>
        <v>4012.4652000000001</v>
      </c>
      <c r="N508" s="1032">
        <f t="shared" si="109"/>
        <v>9.401393914597549E-4</v>
      </c>
      <c r="O508" s="1033"/>
      <c r="P508" s="1034">
        <f t="shared" si="102"/>
        <v>1</v>
      </c>
      <c r="Q508" s="451"/>
      <c r="R508" s="798" t="str">
        <f>IFERROR(IF(OR(B508="TÍTULO GRAU 1",B508="TÍTULO GRAU 2",B508="TÍTULO GRAU 3",B508="TÍTULO GRAU 4"),B508,IF(D508=0,"",IF(OR(D508="SINAPI",D508="SINAPI INSUMO",D508="ORSE INSUMO",D508="SEINFRA CE",D508="TCU",D508="SABESP",D508="EMBASA-BA INSUMO",D508="COMPOSIÇÃO ELAB."),B508,IF(MID(B508,1,5)="COMP.",VLOOKUP(B508,COMPOSIÇÕES!$K$1:$L$741741,2,FALSE),IF(MID(B508,1,13)="MÉDIA/MERCADO",VLOOKUP(B508,COMPOSIÇÕES!$K$1:$L$741741,2,FALSE)))))),0)</f>
        <v>COMP. 147</v>
      </c>
      <c r="S508" s="1035">
        <f>VLOOKUP(B508,'CURVA ABC'!$B$6:$M$7525,9,FALSE)</f>
        <v>4012.4652000000001</v>
      </c>
      <c r="T508" s="700" t="b">
        <f>S508=L508</f>
        <v>1</v>
      </c>
      <c r="U508" s="452" t="b">
        <f t="shared" si="98"/>
        <v>1</v>
      </c>
      <c r="V508" s="452" t="s">
        <v>454</v>
      </c>
      <c r="W508" s="452" t="s">
        <v>1792</v>
      </c>
      <c r="AB508" s="453"/>
    </row>
    <row r="509" spans="1:28" s="452" customFormat="1" ht="34.5" customHeight="1">
      <c r="A509" s="1038" t="s">
        <v>2340</v>
      </c>
      <c r="B509" s="197">
        <v>92390</v>
      </c>
      <c r="C509" s="24" t="s">
        <v>183</v>
      </c>
      <c r="D509" s="1039" t="s">
        <v>131</v>
      </c>
      <c r="E509" s="1028" t="s">
        <v>1210</v>
      </c>
      <c r="F509" s="15" t="e">
        <v>#N/A</v>
      </c>
      <c r="G509" s="1029" t="s">
        <v>54</v>
      </c>
      <c r="H509" s="15">
        <v>0</v>
      </c>
      <c r="I509" s="1046">
        <v>6</v>
      </c>
      <c r="J509" s="1030">
        <v>78.709999999999994</v>
      </c>
      <c r="K509" s="15">
        <v>22.251300000000001</v>
      </c>
      <c r="L509" s="1030">
        <v>100.96129999999999</v>
      </c>
      <c r="M509" s="1031">
        <f t="shared" si="108"/>
        <v>605.76779999999997</v>
      </c>
      <c r="N509" s="1032">
        <f t="shared" si="109"/>
        <v>1.4193423306398134E-4</v>
      </c>
      <c r="O509" s="1033"/>
      <c r="P509" s="1034">
        <f t="shared" si="102"/>
        <v>2</v>
      </c>
      <c r="Q509" s="451"/>
      <c r="R509" s="798">
        <f>IFERROR(IF(OR(B509="TÍTULO GRAU 1",B509="TÍTULO GRAU 2",B509="TÍTULO GRAU 3",B509="TÍTULO GRAU 4"),B509,IF(D509=0,"",IF(OR(D509="SINAPI",D509="SINAPI INSUMO",D509="ORSE INSUMO",D509="SEINFRA CE",D509="TCU",D509="SABESP",D509="EMBASA-BA INSUMO",D509="COMPOSIÇÃO ELAB."),B509,IF(MID(B509,1,5)="COMP.",VLOOKUP(B509,COMPOSIÇÕES!$K$1:$L$741741,2,FALSE),IF(MID(B509,1,13)="MÉDIA/MERCADO",VLOOKUP(B509,COMPOSIÇÕES!$K$1:$L$741741,2,FALSE)))))),0)</f>
        <v>92390</v>
      </c>
      <c r="S509" s="1035">
        <f>VLOOKUP(B509,'CURVA ABC'!$B$6:$M$7525,9,FALSE)</f>
        <v>100.96129999999999</v>
      </c>
      <c r="T509" s="700" t="b">
        <f t="shared" si="110"/>
        <v>1</v>
      </c>
      <c r="U509" s="452" t="b">
        <f t="shared" si="98"/>
        <v>1</v>
      </c>
      <c r="V509" s="452">
        <v>92390</v>
      </c>
      <c r="W509" s="452" t="s">
        <v>1210</v>
      </c>
      <c r="AB509" s="453"/>
    </row>
    <row r="510" spans="1:28" s="452" customFormat="1" ht="43.5" customHeight="1">
      <c r="A510" s="1038" t="s">
        <v>2341</v>
      </c>
      <c r="B510" s="197">
        <v>92642</v>
      </c>
      <c r="C510" s="24" t="s">
        <v>183</v>
      </c>
      <c r="D510" s="1039" t="s">
        <v>131</v>
      </c>
      <c r="E510" s="1028" t="s">
        <v>1211</v>
      </c>
      <c r="F510" s="15" t="e">
        <v>#N/A</v>
      </c>
      <c r="G510" s="1029" t="s">
        <v>54</v>
      </c>
      <c r="H510" s="15">
        <v>0</v>
      </c>
      <c r="I510" s="1046">
        <v>4</v>
      </c>
      <c r="J510" s="1030">
        <v>107.22</v>
      </c>
      <c r="K510" s="15">
        <v>30.3111</v>
      </c>
      <c r="L510" s="1030">
        <v>137.53110000000001</v>
      </c>
      <c r="M510" s="1031">
        <f t="shared" si="108"/>
        <v>550.12440000000004</v>
      </c>
      <c r="N510" s="1032">
        <f t="shared" si="109"/>
        <v>1.2889672380041149E-4</v>
      </c>
      <c r="O510" s="1033"/>
      <c r="P510" s="1034">
        <f t="shared" si="102"/>
        <v>1</v>
      </c>
      <c r="Q510" s="451"/>
      <c r="R510" s="798">
        <f>IFERROR(IF(OR(B510="TÍTULO GRAU 1",B510="TÍTULO GRAU 2",B510="TÍTULO GRAU 3",B510="TÍTULO GRAU 4"),B510,IF(D510=0,"",IF(OR(D510="SINAPI",D510="SINAPI INSUMO",D510="ORSE INSUMO",D510="SEINFRA CE",D510="TCU",D510="SABESP",D510="EMBASA-BA INSUMO",D510="COMPOSIÇÃO ELAB."),B510,IF(MID(B510,1,5)="COMP.",VLOOKUP(B510,COMPOSIÇÕES!$K$1:$L$741741,2,FALSE),IF(MID(B510,1,13)="MÉDIA/MERCADO",VLOOKUP(B510,COMPOSIÇÕES!$K$1:$L$741741,2,FALSE)))))),0)</f>
        <v>92642</v>
      </c>
      <c r="S510" s="1035">
        <f>VLOOKUP(B510,'CURVA ABC'!$B$6:$M$7525,9,FALSE)</f>
        <v>137.53110000000001</v>
      </c>
      <c r="T510" s="700" t="b">
        <f t="shared" si="110"/>
        <v>1</v>
      </c>
      <c r="U510" s="452" t="b">
        <f t="shared" si="98"/>
        <v>1</v>
      </c>
      <c r="V510" s="452">
        <v>92642</v>
      </c>
      <c r="W510" s="452" t="s">
        <v>1211</v>
      </c>
      <c r="AB510" s="453"/>
    </row>
    <row r="511" spans="1:28" s="452" customFormat="1" ht="46.5" customHeight="1">
      <c r="A511" s="1038" t="s">
        <v>2342</v>
      </c>
      <c r="B511" s="197">
        <v>92365</v>
      </c>
      <c r="C511" s="24" t="s">
        <v>183</v>
      </c>
      <c r="D511" s="1039" t="s">
        <v>131</v>
      </c>
      <c r="E511" s="1028" t="s">
        <v>1180</v>
      </c>
      <c r="F511" s="15" t="e">
        <v>#N/A</v>
      </c>
      <c r="G511" s="1029" t="s">
        <v>53</v>
      </c>
      <c r="H511" s="15">
        <v>0</v>
      </c>
      <c r="I511" s="1046">
        <v>130</v>
      </c>
      <c r="J511" s="1030">
        <v>35.69</v>
      </c>
      <c r="K511" s="15">
        <v>10.089600000000001</v>
      </c>
      <c r="L511" s="1030">
        <v>45.779600000000002</v>
      </c>
      <c r="M511" s="1031">
        <f t="shared" si="108"/>
        <v>5951.348</v>
      </c>
      <c r="N511" s="1032">
        <f t="shared" si="109"/>
        <v>1.3944287135712055E-3</v>
      </c>
      <c r="O511" s="1033"/>
      <c r="P511" s="1034">
        <f t="shared" si="102"/>
        <v>1</v>
      </c>
      <c r="Q511" s="451"/>
      <c r="R511" s="798">
        <f>IFERROR(IF(OR(B511="TÍTULO GRAU 1",B511="TÍTULO GRAU 2",B511="TÍTULO GRAU 3",B511="TÍTULO GRAU 4"),B511,IF(D511=0,"",IF(OR(D511="SINAPI",D511="SINAPI INSUMO",D511="ORSE INSUMO",D511="SEINFRA CE",D511="TCU",D511="SABESP",D511="EMBASA-BA INSUMO",D511="COMPOSIÇÃO ELAB."),B511,IF(MID(B511,1,5)="COMP.",VLOOKUP(B511,COMPOSIÇÕES!$K$1:$L$741741,2,FALSE),IF(MID(B511,1,13)="MÉDIA/MERCADO",VLOOKUP(B511,COMPOSIÇÕES!$K$1:$L$741741,2,FALSE)))))),0)</f>
        <v>92365</v>
      </c>
      <c r="S511" s="1035">
        <f>VLOOKUP(B511,'CURVA ABC'!$B$6:$M$7525,9,FALSE)</f>
        <v>45.779600000000002</v>
      </c>
      <c r="T511" s="700" t="b">
        <f t="shared" si="110"/>
        <v>1</v>
      </c>
      <c r="U511" s="452" t="b">
        <f t="shared" si="98"/>
        <v>1</v>
      </c>
      <c r="V511" s="452">
        <v>92365</v>
      </c>
      <c r="W511" s="452" t="s">
        <v>1180</v>
      </c>
      <c r="AB511" s="453"/>
    </row>
    <row r="512" spans="1:28" s="452" customFormat="1" ht="49.5" customHeight="1">
      <c r="A512" s="1038" t="s">
        <v>2343</v>
      </c>
      <c r="B512" s="197">
        <v>94499</v>
      </c>
      <c r="C512" s="24" t="s">
        <v>183</v>
      </c>
      <c r="D512" s="1039" t="s">
        <v>131</v>
      </c>
      <c r="E512" s="1028" t="s">
        <v>1229</v>
      </c>
      <c r="F512" s="15" t="e">
        <v>#N/A</v>
      </c>
      <c r="G512" s="1029" t="s">
        <v>54</v>
      </c>
      <c r="H512" s="15">
        <v>0</v>
      </c>
      <c r="I512" s="1046">
        <v>5</v>
      </c>
      <c r="J512" s="1030">
        <v>230.38</v>
      </c>
      <c r="K512" s="15">
        <v>65.128399999999999</v>
      </c>
      <c r="L512" s="1030">
        <v>295.50839999999999</v>
      </c>
      <c r="M512" s="1031">
        <f t="shared" si="108"/>
        <v>1477.5419999999999</v>
      </c>
      <c r="N512" s="1032">
        <f t="shared" si="109"/>
        <v>3.4619501166919256E-4</v>
      </c>
      <c r="O512" s="1033"/>
      <c r="P512" s="1034">
        <f t="shared" si="102"/>
        <v>1</v>
      </c>
      <c r="Q512" s="451"/>
      <c r="R512" s="798">
        <f>IFERROR(IF(OR(B512="TÍTULO GRAU 1",B512="TÍTULO GRAU 2",B512="TÍTULO GRAU 3",B512="TÍTULO GRAU 4"),B512,IF(D512=0,"",IF(OR(D512="SINAPI",D512="SINAPI INSUMO",D512="ORSE INSUMO",D512="SEINFRA CE",D512="TCU",D512="SABESP",D512="EMBASA-BA INSUMO",D512="COMPOSIÇÃO ELAB."),B512,IF(MID(B512,1,5)="COMP.",VLOOKUP(B512,COMPOSIÇÕES!$K$1:$L$741741,2,FALSE),IF(MID(B512,1,13)="MÉDIA/MERCADO",VLOOKUP(B512,COMPOSIÇÕES!$K$1:$L$741741,2,FALSE)))))),0)</f>
        <v>94499</v>
      </c>
      <c r="S512" s="1035">
        <f>VLOOKUP(B512,'CURVA ABC'!$B$6:$M$7525,9,FALSE)</f>
        <v>295.50839999999999</v>
      </c>
      <c r="T512" s="700" t="b">
        <f t="shared" si="110"/>
        <v>1</v>
      </c>
      <c r="U512" s="452" t="b">
        <f t="shared" si="98"/>
        <v>1</v>
      </c>
      <c r="V512" s="452">
        <v>94499</v>
      </c>
      <c r="W512" s="452" t="s">
        <v>1229</v>
      </c>
      <c r="AB512" s="453"/>
    </row>
    <row r="513" spans="1:28" s="452" customFormat="1" ht="49.5" customHeight="1">
      <c r="A513" s="1038" t="s">
        <v>2344</v>
      </c>
      <c r="B513" s="197">
        <v>94500</v>
      </c>
      <c r="C513" s="24" t="s">
        <v>183</v>
      </c>
      <c r="D513" s="1039" t="s">
        <v>131</v>
      </c>
      <c r="E513" s="1028" t="s">
        <v>1230</v>
      </c>
      <c r="F513" s="15" t="e">
        <v>#N/A</v>
      </c>
      <c r="G513" s="1029" t="s">
        <v>54</v>
      </c>
      <c r="H513" s="15">
        <v>0</v>
      </c>
      <c r="I513" s="1046">
        <v>5</v>
      </c>
      <c r="J513" s="1030">
        <v>274.2</v>
      </c>
      <c r="K513" s="15">
        <v>77.516300000000001</v>
      </c>
      <c r="L513" s="1030">
        <v>351.71629999999999</v>
      </c>
      <c r="M513" s="1031">
        <f t="shared" si="108"/>
        <v>1758.5815</v>
      </c>
      <c r="N513" s="1032">
        <f t="shared" si="109"/>
        <v>4.1204388295813332E-4</v>
      </c>
      <c r="O513" s="1033"/>
      <c r="P513" s="1034">
        <f t="shared" si="102"/>
        <v>1</v>
      </c>
      <c r="Q513" s="451"/>
      <c r="R513" s="798">
        <f>IFERROR(IF(OR(B513="TÍTULO GRAU 1",B513="TÍTULO GRAU 2",B513="TÍTULO GRAU 3",B513="TÍTULO GRAU 4"),B513,IF(D513=0,"",IF(OR(D513="SINAPI",D513="SINAPI INSUMO",D513="ORSE INSUMO",D513="SEINFRA CE",D513="TCU",D513="SABESP",D513="EMBASA-BA INSUMO",D513="COMPOSIÇÃO ELAB."),B513,IF(MID(B513,1,5)="COMP.",VLOOKUP(B513,COMPOSIÇÕES!$K$1:$L$741741,2,FALSE),IF(MID(B513,1,13)="MÉDIA/MERCADO",VLOOKUP(B513,COMPOSIÇÕES!$K$1:$L$741741,2,FALSE)))))),0)</f>
        <v>94500</v>
      </c>
      <c r="S513" s="1035">
        <f>VLOOKUP(B513,'CURVA ABC'!$B$6:$M$7525,9,FALSE)</f>
        <v>351.71629999999999</v>
      </c>
      <c r="T513" s="700" t="b">
        <f>S513=L513</f>
        <v>1</v>
      </c>
      <c r="U513" s="452" t="b">
        <f t="shared" si="98"/>
        <v>1</v>
      </c>
      <c r="V513" s="452">
        <v>94500</v>
      </c>
      <c r="W513" s="452" t="s">
        <v>1230</v>
      </c>
      <c r="AB513" s="453"/>
    </row>
    <row r="514" spans="1:28" s="452" customFormat="1" ht="34.5" customHeight="1">
      <c r="A514" s="1038" t="s">
        <v>2345</v>
      </c>
      <c r="B514" s="197" t="s">
        <v>2571</v>
      </c>
      <c r="C514" s="24">
        <v>0</v>
      </c>
      <c r="D514" s="1039" t="s">
        <v>837</v>
      </c>
      <c r="E514" s="1028" t="s">
        <v>2854</v>
      </c>
      <c r="F514" s="15" t="e">
        <v>#N/A</v>
      </c>
      <c r="G514" s="1029" t="s">
        <v>126</v>
      </c>
      <c r="H514" s="15">
        <v>0</v>
      </c>
      <c r="I514" s="1046">
        <v>2</v>
      </c>
      <c r="J514" s="1030">
        <v>164.97</v>
      </c>
      <c r="K514" s="15">
        <v>46.637</v>
      </c>
      <c r="L514" s="1030">
        <v>211.607</v>
      </c>
      <c r="M514" s="1031">
        <f t="shared" si="108"/>
        <v>423.214</v>
      </c>
      <c r="N514" s="1032">
        <f t="shared" si="109"/>
        <v>9.9161022609554021E-5</v>
      </c>
      <c r="O514" s="1033"/>
      <c r="P514" s="1034">
        <f t="shared" si="102"/>
        <v>1</v>
      </c>
      <c r="Q514" s="451"/>
      <c r="R514" s="798" t="str">
        <f>IFERROR(IF(OR(B514="TÍTULO GRAU 1",B514="TÍTULO GRAU 2",B514="TÍTULO GRAU 3",B514="TÍTULO GRAU 4"),B514,IF(D514=0,"",IF(OR(D514="SINAPI",D514="SINAPI INSUMO",D514="ORSE INSUMO",D514="SEINFRA CE",D514="TCU",D514="SABESP",D514="EMBASA-BA INSUMO",D514="COMPOSIÇÃO ELAB."),B514,IF(MID(B514,1,5)="COMP.",VLOOKUP(B514,COMPOSIÇÕES!$K$1:$L$741741,2,FALSE),IF(MID(B514,1,13)="MÉDIA/MERCADO",VLOOKUP(B514,COMPOSIÇÕES!$K$1:$L$741741,2,FALSE)))))),0)</f>
        <v>COMP. 287</v>
      </c>
      <c r="S514" s="1035">
        <f>VLOOKUP(B514,'CURVA ABC'!$B$6:$M$7525,9,FALSE)</f>
        <v>211.607</v>
      </c>
      <c r="T514" s="700" t="b">
        <f t="shared" si="110"/>
        <v>1</v>
      </c>
      <c r="U514" s="452" t="b">
        <f t="shared" si="98"/>
        <v>0</v>
      </c>
      <c r="V514" s="452" t="s">
        <v>1225</v>
      </c>
      <c r="W514" s="452" t="s">
        <v>932</v>
      </c>
      <c r="AB514" s="453"/>
    </row>
    <row r="515" spans="1:28" s="452" customFormat="1" ht="34.5" customHeight="1">
      <c r="A515" s="1038" t="s">
        <v>2346</v>
      </c>
      <c r="B515" s="197" t="s">
        <v>455</v>
      </c>
      <c r="C515" s="24">
        <v>0</v>
      </c>
      <c r="D515" s="1039" t="s">
        <v>837</v>
      </c>
      <c r="E515" s="1028" t="s">
        <v>1795</v>
      </c>
      <c r="F515" s="15" t="e">
        <v>#N/A</v>
      </c>
      <c r="G515" s="1029" t="s">
        <v>126</v>
      </c>
      <c r="H515" s="15">
        <v>0</v>
      </c>
      <c r="I515" s="1046">
        <v>2</v>
      </c>
      <c r="J515" s="1030">
        <v>180.44</v>
      </c>
      <c r="K515" s="15">
        <v>51.010399999999997</v>
      </c>
      <c r="L515" s="1030">
        <v>231.4504</v>
      </c>
      <c r="M515" s="1031">
        <f t="shared" si="108"/>
        <v>462.9008</v>
      </c>
      <c r="N515" s="1032">
        <f t="shared" si="109"/>
        <v>1.0845982574957503E-4</v>
      </c>
      <c r="O515" s="1033"/>
      <c r="P515" s="1034">
        <f t="shared" si="102"/>
        <v>1</v>
      </c>
      <c r="Q515" s="451"/>
      <c r="R515" s="798" t="str">
        <f>IFERROR(IF(OR(B515="TÍTULO GRAU 1",B515="TÍTULO GRAU 2",B515="TÍTULO GRAU 3",B515="TÍTULO GRAU 4"),B515,IF(D515=0,"",IF(OR(D515="SINAPI",D515="SINAPI INSUMO",D515="ORSE INSUMO",D515="SEINFRA CE",D515="TCU",D515="SABESP",D515="EMBASA-BA INSUMO",D515="COMPOSIÇÃO ELAB."),B515,IF(MID(B515,1,5)="COMP.",VLOOKUP(B515,COMPOSIÇÕES!$K$1:$L$741741,2,FALSE),IF(MID(B515,1,13)="MÉDIA/MERCADO",VLOOKUP(B515,COMPOSIÇÕES!$K$1:$L$741741,2,FALSE)))))),0)</f>
        <v>COMP. 148</v>
      </c>
      <c r="S515" s="1035">
        <f>VLOOKUP(B515,'CURVA ABC'!$B$6:$M$7525,9,FALSE)</f>
        <v>231.4504</v>
      </c>
      <c r="T515" s="700" t="b">
        <f t="shared" si="110"/>
        <v>1</v>
      </c>
      <c r="U515" s="452" t="b">
        <f t="shared" si="98"/>
        <v>1</v>
      </c>
      <c r="V515" s="452" t="s">
        <v>455</v>
      </c>
      <c r="W515" s="452" t="s">
        <v>1795</v>
      </c>
      <c r="AB515" s="453"/>
    </row>
    <row r="516" spans="1:28" s="452" customFormat="1" ht="35.25" customHeight="1">
      <c r="A516" s="1038" t="s">
        <v>2347</v>
      </c>
      <c r="B516" s="197">
        <v>92644</v>
      </c>
      <c r="C516" s="24" t="s">
        <v>183</v>
      </c>
      <c r="D516" s="1039" t="s">
        <v>131</v>
      </c>
      <c r="E516" s="1028" t="s">
        <v>1212</v>
      </c>
      <c r="F516" s="15" t="e">
        <v>#N/A</v>
      </c>
      <c r="G516" s="1029" t="s">
        <v>54</v>
      </c>
      <c r="H516" s="15">
        <v>0</v>
      </c>
      <c r="I516" s="1046">
        <v>2</v>
      </c>
      <c r="J516" s="1030">
        <v>132.97</v>
      </c>
      <c r="K516" s="15">
        <v>37.590600000000002</v>
      </c>
      <c r="L516" s="1030">
        <v>170.56059999999999</v>
      </c>
      <c r="M516" s="1031">
        <f t="shared" si="108"/>
        <v>341.12119999999999</v>
      </c>
      <c r="N516" s="1032">
        <f t="shared" si="109"/>
        <v>7.9926295032296194E-5</v>
      </c>
      <c r="O516" s="1033"/>
      <c r="P516" s="1034">
        <f t="shared" si="102"/>
        <v>1</v>
      </c>
      <c r="Q516" s="451"/>
      <c r="R516" s="798">
        <f>IFERROR(IF(OR(B516="TÍTULO GRAU 1",B516="TÍTULO GRAU 2",B516="TÍTULO GRAU 3",B516="TÍTULO GRAU 4"),B516,IF(D516=0,"",IF(OR(D516="SINAPI",D516="SINAPI INSUMO",D516="ORSE INSUMO",D516="SEINFRA CE",D516="TCU",D516="SABESP",D516="EMBASA-BA INSUMO",D516="COMPOSIÇÃO ELAB."),B516,IF(MID(B516,1,5)="COMP.",VLOOKUP(B516,COMPOSIÇÕES!$K$1:$L$741741,2,FALSE),IF(MID(B516,1,13)="MÉDIA/MERCADO",VLOOKUP(B516,COMPOSIÇÕES!$K$1:$L$741741,2,FALSE)))))),0)</f>
        <v>92644</v>
      </c>
      <c r="S516" s="1035">
        <f>VLOOKUP(B516,'CURVA ABC'!$B$6:$M$7525,9,FALSE)</f>
        <v>170.56059999999999</v>
      </c>
      <c r="T516" s="700" t="b">
        <f t="shared" si="110"/>
        <v>1</v>
      </c>
      <c r="U516" s="452" t="b">
        <f t="shared" si="98"/>
        <v>1</v>
      </c>
      <c r="V516" s="452">
        <v>92644</v>
      </c>
      <c r="W516" s="452" t="s">
        <v>1212</v>
      </c>
      <c r="AB516" s="453"/>
    </row>
    <row r="517" spans="1:28" s="452" customFormat="1" ht="44.25" customHeight="1">
      <c r="A517" s="1038" t="s">
        <v>2348</v>
      </c>
      <c r="B517" s="197">
        <v>92390</v>
      </c>
      <c r="C517" s="24" t="s">
        <v>183</v>
      </c>
      <c r="D517" s="1039" t="s">
        <v>131</v>
      </c>
      <c r="E517" s="1028" t="s">
        <v>1210</v>
      </c>
      <c r="F517" s="15" t="e">
        <v>#N/A</v>
      </c>
      <c r="G517" s="1029" t="s">
        <v>54</v>
      </c>
      <c r="H517" s="15">
        <v>0</v>
      </c>
      <c r="I517" s="1046">
        <v>4</v>
      </c>
      <c r="J517" s="1030">
        <v>78.709999999999994</v>
      </c>
      <c r="K517" s="15">
        <v>22.251300000000001</v>
      </c>
      <c r="L517" s="1030">
        <v>100.96129999999999</v>
      </c>
      <c r="M517" s="1031">
        <f t="shared" si="108"/>
        <v>403.84519999999998</v>
      </c>
      <c r="N517" s="1032">
        <f t="shared" si="109"/>
        <v>9.4622822042654219E-5</v>
      </c>
      <c r="O517" s="1033"/>
      <c r="P517" s="1034">
        <f t="shared" si="102"/>
        <v>2</v>
      </c>
      <c r="Q517" s="451"/>
      <c r="R517" s="798">
        <f>IFERROR(IF(OR(B517="TÍTULO GRAU 1",B517="TÍTULO GRAU 2",B517="TÍTULO GRAU 3",B517="TÍTULO GRAU 4"),B517,IF(D517=0,"",IF(OR(D517="SINAPI",D517="SINAPI INSUMO",D517="ORSE INSUMO",D517="SEINFRA CE",D517="TCU",D517="SABESP",D517="EMBASA-BA INSUMO",D517="COMPOSIÇÃO ELAB."),B517,IF(MID(B517,1,5)="COMP.",VLOOKUP(B517,COMPOSIÇÕES!$K$1:$L$741741,2,FALSE),IF(MID(B517,1,13)="MÉDIA/MERCADO",VLOOKUP(B517,COMPOSIÇÕES!$K$1:$L$741741,2,FALSE)))))),0)</f>
        <v>92390</v>
      </c>
      <c r="S517" s="1035">
        <f>VLOOKUP(B517,'CURVA ABC'!$B$6:$M$7525,9,FALSE)</f>
        <v>100.96129999999999</v>
      </c>
      <c r="T517" s="700" t="b">
        <f t="shared" si="110"/>
        <v>1</v>
      </c>
      <c r="U517" s="452" t="b">
        <f t="shared" si="98"/>
        <v>1</v>
      </c>
      <c r="V517" s="452">
        <v>92390</v>
      </c>
      <c r="W517" s="452" t="s">
        <v>1210</v>
      </c>
      <c r="AB517" s="453"/>
    </row>
    <row r="518" spans="1:28" s="452" customFormat="1" ht="39.75" customHeight="1">
      <c r="A518" s="1047" t="s">
        <v>2349</v>
      </c>
      <c r="B518" s="1047">
        <v>83633</v>
      </c>
      <c r="C518" s="24" t="s">
        <v>183</v>
      </c>
      <c r="D518" s="1039" t="s">
        <v>131</v>
      </c>
      <c r="E518" s="1028" t="s">
        <v>72</v>
      </c>
      <c r="F518" s="15" t="e">
        <v>#N/A</v>
      </c>
      <c r="G518" s="1029" t="s">
        <v>54</v>
      </c>
      <c r="H518" s="15">
        <v>0</v>
      </c>
      <c r="I518" s="1046">
        <v>1</v>
      </c>
      <c r="J518" s="1030">
        <v>1722.72</v>
      </c>
      <c r="K518" s="15">
        <v>487.0129</v>
      </c>
      <c r="L518" s="1030">
        <v>2209.7329</v>
      </c>
      <c r="M518" s="1031">
        <f t="shared" si="108"/>
        <v>2209.7329</v>
      </c>
      <c r="N518" s="1032">
        <f t="shared" si="109"/>
        <v>5.1775076925143163E-4</v>
      </c>
      <c r="O518" s="1033"/>
      <c r="P518" s="1034">
        <f t="shared" si="102"/>
        <v>1</v>
      </c>
      <c r="Q518" s="451"/>
      <c r="R518" s="798">
        <f>IFERROR(IF(OR(B518="TÍTULO GRAU 1",B518="TÍTULO GRAU 2",B518="TÍTULO GRAU 3",B518="TÍTULO GRAU 4"),B518,IF(D518=0,"",IF(OR(D518="SINAPI",D518="SINAPI INSUMO",D518="ORSE INSUMO",D518="SEINFRA CE",D518="TCU",D518="SABESP",D518="EMBASA-BA INSUMO",D518="COMPOSIÇÃO ELAB."),B518,IF(MID(B518,1,5)="COMP.",VLOOKUP(B518,COMPOSIÇÕES!$K$1:$L$741741,2,FALSE),IF(MID(B518,1,13)="MÉDIA/MERCADO",VLOOKUP(B518,COMPOSIÇÕES!$K$1:$L$741741,2,FALSE)))))),0)</f>
        <v>83633</v>
      </c>
      <c r="S518" s="1035">
        <f>VLOOKUP(B518,'CURVA ABC'!$B$6:$M$7525,9,FALSE)</f>
        <v>2209.7329</v>
      </c>
      <c r="T518" s="700" t="b">
        <f t="shared" si="110"/>
        <v>1</v>
      </c>
      <c r="U518" s="452" t="b">
        <f t="shared" si="98"/>
        <v>1</v>
      </c>
      <c r="V518" s="452">
        <v>83633</v>
      </c>
      <c r="W518" s="452" t="s">
        <v>72</v>
      </c>
      <c r="AB518" s="453"/>
    </row>
    <row r="519" spans="1:28" s="452" customFormat="1" ht="29.25" customHeight="1">
      <c r="A519" s="1047" t="s">
        <v>2350</v>
      </c>
      <c r="B519" s="197" t="s">
        <v>456</v>
      </c>
      <c r="C519" s="24">
        <v>0</v>
      </c>
      <c r="D519" s="1039" t="s">
        <v>837</v>
      </c>
      <c r="E519" s="1028" t="s">
        <v>2515</v>
      </c>
      <c r="F519" s="15" t="e">
        <v>#N/A</v>
      </c>
      <c r="G519" s="1029" t="s">
        <v>126</v>
      </c>
      <c r="H519" s="15">
        <v>0</v>
      </c>
      <c r="I519" s="1046">
        <v>76</v>
      </c>
      <c r="J519" s="1030">
        <v>76.11</v>
      </c>
      <c r="K519" s="15">
        <v>21.516300000000001</v>
      </c>
      <c r="L519" s="1030">
        <v>97.626300000000001</v>
      </c>
      <c r="M519" s="1031">
        <f t="shared" si="108"/>
        <v>7419.5987999999998</v>
      </c>
      <c r="N519" s="1032">
        <f t="shared" si="109"/>
        <v>1.7384467535587666E-3</v>
      </c>
      <c r="O519" s="1033"/>
      <c r="P519" s="1034">
        <f t="shared" si="102"/>
        <v>1</v>
      </c>
      <c r="Q519" s="451"/>
      <c r="R519" s="798" t="str">
        <f>IFERROR(IF(OR(B519="TÍTULO GRAU 1",B519="TÍTULO GRAU 2",B519="TÍTULO GRAU 3",B519="TÍTULO GRAU 4"),B519,IF(D519=0,"",IF(OR(D519="SINAPI",D519="SINAPI INSUMO",D519="ORSE INSUMO",D519="SEINFRA CE",D519="TCU",D519="SABESP",D519="EMBASA-BA INSUMO",D519="COMPOSIÇÃO ELAB."),B519,IF(MID(B519,1,5)="COMP.",VLOOKUP(B519,COMPOSIÇÕES!$K$1:$L$741741,2,FALSE),IF(MID(B519,1,13)="MÉDIA/MERCADO",VLOOKUP(B519,COMPOSIÇÕES!$K$1:$L$741741,2,FALSE)))))),0)</f>
        <v>COMP. 149</v>
      </c>
      <c r="S519" s="1035">
        <f>VLOOKUP(B519,'CURVA ABC'!$B$6:$M$7525,9,FALSE)</f>
        <v>97.626300000000001</v>
      </c>
      <c r="T519" s="700" t="b">
        <f>S519=L519</f>
        <v>1</v>
      </c>
      <c r="U519" s="452" t="b">
        <f t="shared" si="98"/>
        <v>1</v>
      </c>
      <c r="V519" s="452" t="s">
        <v>456</v>
      </c>
      <c r="W519" s="452" t="s">
        <v>2515</v>
      </c>
      <c r="AB519" s="453"/>
    </row>
    <row r="520" spans="1:28" s="452" customFormat="1" ht="34.5" customHeight="1">
      <c r="A520" s="1047" t="s">
        <v>2351</v>
      </c>
      <c r="B520" s="197" t="s">
        <v>1790</v>
      </c>
      <c r="C520" s="24">
        <v>0</v>
      </c>
      <c r="D520" s="1039" t="s">
        <v>837</v>
      </c>
      <c r="E520" s="1028" t="s">
        <v>1797</v>
      </c>
      <c r="F520" s="15" t="e">
        <v>#N/A</v>
      </c>
      <c r="G520" s="1029" t="s">
        <v>126</v>
      </c>
      <c r="H520" s="15">
        <v>0</v>
      </c>
      <c r="I520" s="1046">
        <v>1</v>
      </c>
      <c r="J520" s="1030">
        <v>96.45</v>
      </c>
      <c r="K520" s="15">
        <v>27.266400000000001</v>
      </c>
      <c r="L520" s="1030">
        <v>123.71639999999999</v>
      </c>
      <c r="M520" s="1031">
        <f t="shared" si="108"/>
        <v>123.71639999999999</v>
      </c>
      <c r="N520" s="1032">
        <f t="shared" si="109"/>
        <v>2.8987332029594081E-5</v>
      </c>
      <c r="O520" s="1033"/>
      <c r="P520" s="1034">
        <f t="shared" si="102"/>
        <v>1</v>
      </c>
      <c r="Q520" s="451"/>
      <c r="R520" s="798" t="str">
        <f>IFERROR(IF(OR(B520="TÍTULO GRAU 1",B520="TÍTULO GRAU 2",B520="TÍTULO GRAU 3",B520="TÍTULO GRAU 4"),B520,IF(D520=0,"",IF(OR(D520="SINAPI",D520="SINAPI INSUMO",D520="ORSE INSUMO",D520="SEINFRA CE",D520="TCU",D520="SABESP",D520="EMBASA-BA INSUMO",D520="COMPOSIÇÃO ELAB."),B520,IF(MID(B520,1,5)="COMP.",VLOOKUP(B520,COMPOSIÇÕES!$K$1:$L$741741,2,FALSE),IF(MID(B520,1,13)="MÉDIA/MERCADO",VLOOKUP(B520,COMPOSIÇÕES!$K$1:$L$741741,2,FALSE)))))),0)</f>
        <v>COMP. 237</v>
      </c>
      <c r="S520" s="1035">
        <f>VLOOKUP(B520,'CURVA ABC'!$B$6:$M$7525,9,FALSE)</f>
        <v>123.71639999999999</v>
      </c>
      <c r="T520" s="700" t="b">
        <f>S520=L520</f>
        <v>1</v>
      </c>
      <c r="U520" s="452" t="b">
        <f t="shared" si="98"/>
        <v>1</v>
      </c>
      <c r="V520" s="452" t="s">
        <v>1790</v>
      </c>
      <c r="W520" s="452" t="s">
        <v>1797</v>
      </c>
      <c r="AB520" s="453"/>
    </row>
    <row r="521" spans="1:28" s="452" customFormat="1" ht="39.75" customHeight="1">
      <c r="A521" s="1047" t="s">
        <v>2352</v>
      </c>
      <c r="B521" s="1047" t="s">
        <v>450</v>
      </c>
      <c r="C521" s="24">
        <v>0</v>
      </c>
      <c r="D521" s="1039" t="s">
        <v>837</v>
      </c>
      <c r="E521" s="1028" t="s">
        <v>442</v>
      </c>
      <c r="F521" s="15" t="e">
        <v>#N/A</v>
      </c>
      <c r="G521" s="1029" t="s">
        <v>126</v>
      </c>
      <c r="H521" s="15">
        <v>0</v>
      </c>
      <c r="I521" s="1046">
        <v>6</v>
      </c>
      <c r="J521" s="1030">
        <v>96.12</v>
      </c>
      <c r="K521" s="15">
        <v>27.173100000000002</v>
      </c>
      <c r="L521" s="1030">
        <v>123.2931</v>
      </c>
      <c r="M521" s="1031">
        <f t="shared" si="108"/>
        <v>739.7586</v>
      </c>
      <c r="N521" s="1032">
        <f t="shared" si="109"/>
        <v>1.7332890514069012E-4</v>
      </c>
      <c r="O521" s="1033"/>
      <c r="P521" s="1034">
        <f t="shared" si="102"/>
        <v>1</v>
      </c>
      <c r="Q521" s="451"/>
      <c r="R521" s="798" t="str">
        <f>IFERROR(IF(OR(B521="TÍTULO GRAU 1",B521="TÍTULO GRAU 2",B521="TÍTULO GRAU 3",B521="TÍTULO GRAU 4"),B521,IF(D521=0,"",IF(OR(D521="SINAPI",D521="SINAPI INSUMO",D521="ORSE INSUMO",D521="SEINFRA CE",D521="TCU",D521="SABESP",D521="EMBASA-BA INSUMO",D521="COMPOSIÇÃO ELAB."),B521,IF(MID(B521,1,5)="COMP.",VLOOKUP(B521,COMPOSIÇÕES!$K$1:$L$741741,2,FALSE),IF(MID(B521,1,13)="MÉDIA/MERCADO",VLOOKUP(B521,COMPOSIÇÕES!$K$1:$L$741741,2,FALSE)))))),0)</f>
        <v>COMP. 143</v>
      </c>
      <c r="S521" s="1035">
        <f>VLOOKUP(B521,'CURVA ABC'!$B$6:$M$7525,9,FALSE)</f>
        <v>123.2931</v>
      </c>
      <c r="T521" s="700" t="b">
        <f>S521=L521</f>
        <v>1</v>
      </c>
      <c r="U521" s="452" t="b">
        <f t="shared" ref="U521:U584" si="111">W521=E521</f>
        <v>1</v>
      </c>
      <c r="V521" s="452" t="s">
        <v>450</v>
      </c>
      <c r="W521" s="452" t="s">
        <v>442</v>
      </c>
      <c r="AB521" s="453"/>
    </row>
    <row r="522" spans="1:28" s="452" customFormat="1" ht="39.75" customHeight="1">
      <c r="A522" s="1047" t="s">
        <v>2353</v>
      </c>
      <c r="B522" s="1047" t="s">
        <v>451</v>
      </c>
      <c r="C522" s="24">
        <v>0</v>
      </c>
      <c r="D522" s="1039" t="s">
        <v>837</v>
      </c>
      <c r="E522" s="1028" t="s">
        <v>1404</v>
      </c>
      <c r="F522" s="15" t="e">
        <v>#N/A</v>
      </c>
      <c r="G522" s="1029" t="s">
        <v>126</v>
      </c>
      <c r="H522" s="15">
        <v>0</v>
      </c>
      <c r="I522" s="1046">
        <v>6</v>
      </c>
      <c r="J522" s="1030">
        <v>120.34</v>
      </c>
      <c r="K522" s="15">
        <v>34.020099999999999</v>
      </c>
      <c r="L522" s="1030">
        <v>154.36009999999999</v>
      </c>
      <c r="M522" s="1031">
        <f t="shared" si="108"/>
        <v>926.16060000000004</v>
      </c>
      <c r="N522" s="1032">
        <f t="shared" si="109"/>
        <v>2.1700376688076983E-4</v>
      </c>
      <c r="O522" s="1033"/>
      <c r="P522" s="1034">
        <f t="shared" si="102"/>
        <v>1</v>
      </c>
      <c r="Q522" s="451"/>
      <c r="R522" s="798" t="str">
        <f>IFERROR(IF(OR(B522="TÍTULO GRAU 1",B522="TÍTULO GRAU 2",B522="TÍTULO GRAU 3",B522="TÍTULO GRAU 4"),B522,IF(D522=0,"",IF(OR(D522="SINAPI",D522="SINAPI INSUMO",D522="ORSE INSUMO",D522="SEINFRA CE",D522="TCU",D522="SABESP",D522="EMBASA-BA INSUMO",D522="COMPOSIÇÃO ELAB."),B522,IF(MID(B522,1,5)="COMP.",VLOOKUP(B522,COMPOSIÇÕES!$K$1:$L$741741,2,FALSE),IF(MID(B522,1,13)="MÉDIA/MERCADO",VLOOKUP(B522,COMPOSIÇÕES!$K$1:$L$741741,2,FALSE)))))),0)</f>
        <v>COMP. 144</v>
      </c>
      <c r="S522" s="1035">
        <f>VLOOKUP(B522,'CURVA ABC'!$B$6:$M$7525,9,FALSE)</f>
        <v>154.36009999999999</v>
      </c>
      <c r="T522" s="700" t="b">
        <f>S522=L522</f>
        <v>1</v>
      </c>
      <c r="U522" s="452" t="b">
        <f t="shared" si="111"/>
        <v>1</v>
      </c>
      <c r="V522" s="452" t="s">
        <v>451</v>
      </c>
      <c r="W522" s="452" t="s">
        <v>1404</v>
      </c>
      <c r="AB522" s="453"/>
    </row>
    <row r="523" spans="1:28" s="452" customFormat="1" ht="39.75" customHeight="1">
      <c r="A523" s="1047" t="s">
        <v>2354</v>
      </c>
      <c r="B523" s="1047" t="s">
        <v>452</v>
      </c>
      <c r="C523" s="24">
        <v>0</v>
      </c>
      <c r="D523" s="1039" t="s">
        <v>837</v>
      </c>
      <c r="E523" s="1028" t="s">
        <v>2493</v>
      </c>
      <c r="F523" s="15" t="e">
        <v>#N/A</v>
      </c>
      <c r="G523" s="1029" t="s">
        <v>126</v>
      </c>
      <c r="H523" s="15">
        <v>0</v>
      </c>
      <c r="I523" s="1046">
        <v>1</v>
      </c>
      <c r="J523" s="1030">
        <v>1351.99</v>
      </c>
      <c r="K523" s="15">
        <v>382.20760000000001</v>
      </c>
      <c r="L523" s="1030">
        <v>1734.1976</v>
      </c>
      <c r="M523" s="1031">
        <f t="shared" si="108"/>
        <v>1734.1976</v>
      </c>
      <c r="N523" s="1032">
        <f t="shared" si="109"/>
        <v>4.0633062096961426E-4</v>
      </c>
      <c r="O523" s="1033"/>
      <c r="P523" s="1034">
        <f t="shared" si="102"/>
        <v>1</v>
      </c>
      <c r="Q523" s="451"/>
      <c r="R523" s="798" t="str">
        <f>IFERROR(IF(OR(B523="TÍTULO GRAU 1",B523="TÍTULO GRAU 2",B523="TÍTULO GRAU 3",B523="TÍTULO GRAU 4"),B523,IF(D523=0,"",IF(OR(D523="SINAPI",D523="SINAPI INSUMO",D523="ORSE INSUMO",D523="SEINFRA CE",D523="TCU",D523="SABESP",D523="EMBASA-BA INSUMO",D523="COMPOSIÇÃO ELAB."),B523,IF(MID(B523,1,5)="COMP.",VLOOKUP(B523,COMPOSIÇÕES!$K$1:$L$741741,2,FALSE),IF(MID(B523,1,13)="MÉDIA/MERCADO",VLOOKUP(B523,COMPOSIÇÕES!$K$1:$L$741741,2,FALSE)))))),0)</f>
        <v>COMP. 145</v>
      </c>
      <c r="S523" s="1035">
        <f>VLOOKUP(B523,'CURVA ABC'!$B$6:$M$7525,9,FALSE)</f>
        <v>1734.1976</v>
      </c>
      <c r="T523" s="700" t="b">
        <f>S523=L523</f>
        <v>1</v>
      </c>
      <c r="U523" s="452" t="b">
        <f t="shared" si="111"/>
        <v>1</v>
      </c>
      <c r="V523" s="452" t="s">
        <v>452</v>
      </c>
      <c r="W523" s="452" t="s">
        <v>2493</v>
      </c>
      <c r="AB523" s="453"/>
    </row>
    <row r="524" spans="1:28" s="452" customFormat="1" ht="37.5" customHeight="1">
      <c r="A524" s="1038" t="s">
        <v>2355</v>
      </c>
      <c r="B524" s="456" t="s">
        <v>446</v>
      </c>
      <c r="C524" s="24">
        <v>0</v>
      </c>
      <c r="D524" s="1039" t="s">
        <v>837</v>
      </c>
      <c r="E524" s="1028" t="s">
        <v>1525</v>
      </c>
      <c r="F524" s="15" t="e">
        <v>#N/A</v>
      </c>
      <c r="G524" s="1029" t="s">
        <v>126</v>
      </c>
      <c r="H524" s="15">
        <v>0</v>
      </c>
      <c r="I524" s="1046">
        <v>42</v>
      </c>
      <c r="J524" s="1030">
        <v>70.83</v>
      </c>
      <c r="K524" s="15">
        <v>20.023599999999998</v>
      </c>
      <c r="L524" s="1030">
        <v>90.8536</v>
      </c>
      <c r="M524" s="1031">
        <f t="shared" si="108"/>
        <v>3815.8512000000001</v>
      </c>
      <c r="N524" s="1032">
        <f t="shared" si="109"/>
        <v>8.9407181028485318E-4</v>
      </c>
      <c r="O524" s="1033"/>
      <c r="P524" s="1034">
        <f t="shared" si="102"/>
        <v>1</v>
      </c>
      <c r="Q524" s="451"/>
      <c r="R524" s="798" t="str">
        <f>IFERROR(IF(OR(B524="TÍTULO GRAU 1",B524="TÍTULO GRAU 2",B524="TÍTULO GRAU 3",B524="TÍTULO GRAU 4"),B524,IF(D524=0,"",IF(OR(D524="SINAPI",D524="SINAPI INSUMO",D524="ORSE INSUMO",D524="SEINFRA CE",D524="TCU",D524="SABESP",D524="EMBASA-BA INSUMO",D524="COMPOSIÇÃO ELAB."),B524,IF(MID(B524,1,5)="COMP.",VLOOKUP(B524,COMPOSIÇÕES!$K$1:$L$741741,2,FALSE),IF(MID(B524,1,13)="MÉDIA/MERCADO",VLOOKUP(B524,COMPOSIÇÕES!$K$1:$L$741741,2,FALSE)))))),0)</f>
        <v>COMP. 141</v>
      </c>
      <c r="S524" s="1035">
        <f>VLOOKUP(B524,'CURVA ABC'!$B$6:$M$7525,9,FALSE)</f>
        <v>90.8536</v>
      </c>
      <c r="T524" s="700" t="b">
        <f t="shared" si="110"/>
        <v>1</v>
      </c>
      <c r="U524" s="452" t="b">
        <f t="shared" si="111"/>
        <v>1</v>
      </c>
      <c r="V524" s="452" t="s">
        <v>446</v>
      </c>
      <c r="W524" s="452" t="s">
        <v>1525</v>
      </c>
      <c r="AB524" s="453"/>
    </row>
    <row r="525" spans="1:28" s="756" customFormat="1" ht="26.25" customHeight="1">
      <c r="A525" s="826" t="s">
        <v>889</v>
      </c>
      <c r="B525" s="760" t="s">
        <v>875</v>
      </c>
      <c r="C525" s="24" t="s">
        <v>875</v>
      </c>
      <c r="D525" s="761"/>
      <c r="E525" s="757" t="s">
        <v>726</v>
      </c>
      <c r="F525" s="758"/>
      <c r="G525" s="750"/>
      <c r="H525" s="751"/>
      <c r="I525" s="752"/>
      <c r="J525" s="753"/>
      <c r="K525" s="752"/>
      <c r="L525" s="753"/>
      <c r="M525" s="759">
        <f>SUMIF(B526:B557,"TÍTULO GRAU 2",M526:M557)</f>
        <v>84762.330999999991</v>
      </c>
      <c r="N525" s="853">
        <f>SUMIF(B526:B557,"TÍTULO GRAU 2",N526:N557)</f>
        <v>1.9860211195115243E-2</v>
      </c>
      <c r="O525" s="1015">
        <v>78949.550258160001</v>
      </c>
      <c r="P525" s="1034">
        <f t="shared" si="102"/>
        <v>20</v>
      </c>
      <c r="Q525" s="687"/>
      <c r="R525" s="798" t="str">
        <f>IFERROR(IF(OR(B525="TÍTULO GRAU 1",B525="TÍTULO GRAU 2",B525="TÍTULO GRAU 3",B525="TÍTULO GRAU 4"),B525,IF(D525=0,"",IF(OR(D525="SINAPI",D525="SINAPI INSUMO",D525="ORSE INSUMO",D525="SEINFRA CE",D525="TCU",D525="SABESP",D525="EMBASA-BA INSUMO",D525="COMPOSIÇÃO ELAB."),B525,IF(MID(B525,1,5)="COMP.",VLOOKUP(B525,COMPOSIÇÕES!$K$1:$L$741741,2,FALSE),IF(MID(B525,1,13)="MÉDIA/MERCADO",VLOOKUP(B525,COMPOSIÇÕES!$K$1:$L$741741,2,FALSE)))))),0)</f>
        <v>Título grau 1</v>
      </c>
      <c r="S525" s="1035" t="e">
        <f>VLOOKUP(B525,'CURVA ABC'!$B$6:$M$7525,9,FALSE)</f>
        <v>#N/A</v>
      </c>
      <c r="T525" s="1025" t="e">
        <f>S525-N525</f>
        <v>#N/A</v>
      </c>
      <c r="U525" s="452" t="b">
        <f t="shared" si="111"/>
        <v>1</v>
      </c>
      <c r="V525" s="452" t="s">
        <v>875</v>
      </c>
      <c r="W525" s="756" t="s">
        <v>726</v>
      </c>
      <c r="AB525" s="775"/>
    </row>
    <row r="526" spans="1:28" s="744" customFormat="1" ht="26.25" customHeight="1">
      <c r="A526" s="824" t="s">
        <v>866</v>
      </c>
      <c r="B526" s="738" t="s">
        <v>876</v>
      </c>
      <c r="C526" s="24" t="s">
        <v>876</v>
      </c>
      <c r="D526" s="739"/>
      <c r="E526" s="740" t="s">
        <v>449</v>
      </c>
      <c r="F526" s="741"/>
      <c r="G526" s="739"/>
      <c r="H526" s="739"/>
      <c r="I526" s="742"/>
      <c r="J526" s="766"/>
      <c r="K526" s="742"/>
      <c r="L526" s="766"/>
      <c r="M526" s="759">
        <f>SUM(M527:M557)</f>
        <v>84762.330999999991</v>
      </c>
      <c r="N526" s="898">
        <f>SUM(N527:N557)</f>
        <v>1.9860211195115243E-2</v>
      </c>
      <c r="O526" s="1015"/>
      <c r="P526" s="1034">
        <f t="shared" si="102"/>
        <v>25</v>
      </c>
      <c r="Q526" s="706"/>
      <c r="R526" s="798" t="str">
        <f>IFERROR(IF(OR(B526="TÍTULO GRAU 1",B526="TÍTULO GRAU 2",B526="TÍTULO GRAU 3",B526="TÍTULO GRAU 4"),B526,IF(D526=0,"",IF(OR(D526="SINAPI",D526="SINAPI INSUMO",D526="ORSE INSUMO",D526="SEINFRA CE",D526="TCU",D526="SABESP",D526="EMBASA-BA INSUMO",D526="COMPOSIÇÃO ELAB."),B526,IF(MID(B526,1,5)="COMP.",VLOOKUP(B526,COMPOSIÇÕES!$K$1:$L$741741,2,FALSE),IF(MID(B526,1,13)="MÉDIA/MERCADO",VLOOKUP(B526,COMPOSIÇÕES!$K$1:$L$741741,2,FALSE)))))),0)</f>
        <v>Título grau 2</v>
      </c>
      <c r="S526" s="1035" t="e">
        <f>VLOOKUP(B526,'CURVA ABC'!$B$6:$M$7525,9,FALSE)</f>
        <v>#N/A</v>
      </c>
      <c r="T526" s="700" t="e">
        <f t="shared" ref="T526:T557" si="112">S526=L526</f>
        <v>#N/A</v>
      </c>
      <c r="U526" s="452" t="b">
        <f t="shared" si="111"/>
        <v>1</v>
      </c>
      <c r="V526" s="452" t="s">
        <v>876</v>
      </c>
      <c r="W526" s="744" t="s">
        <v>449</v>
      </c>
      <c r="AB526" s="745"/>
    </row>
    <row r="527" spans="1:28" s="452" customFormat="1" ht="27" customHeight="1">
      <c r="A527" s="1038" t="s">
        <v>2356</v>
      </c>
      <c r="B527" s="197" t="s">
        <v>457</v>
      </c>
      <c r="C527" s="24">
        <v>0</v>
      </c>
      <c r="D527" s="1039" t="s">
        <v>837</v>
      </c>
      <c r="E527" s="1028" t="s">
        <v>1388</v>
      </c>
      <c r="F527" s="15" t="e">
        <v>#N/A</v>
      </c>
      <c r="G527" s="1029" t="s">
        <v>126</v>
      </c>
      <c r="H527" s="15">
        <v>0</v>
      </c>
      <c r="I527" s="1046">
        <v>40</v>
      </c>
      <c r="J527" s="1030">
        <v>15.27</v>
      </c>
      <c r="K527" s="15">
        <v>4.3167999999999997</v>
      </c>
      <c r="L527" s="1030">
        <v>19.5868</v>
      </c>
      <c r="M527" s="1031">
        <f t="shared" ref="M527:M557" si="113">ROUND(I527*L527,4)</f>
        <v>783.47199999999998</v>
      </c>
      <c r="N527" s="1032">
        <f t="shared" ref="N527:N557" si="114">IFERROR(M527/$M$655,"")</f>
        <v>1.835711595220208E-4</v>
      </c>
      <c r="O527" s="1033"/>
      <c r="P527" s="1034">
        <f t="shared" si="102"/>
        <v>1</v>
      </c>
      <c r="Q527" s="451"/>
      <c r="R527" s="798" t="str">
        <f>IFERROR(IF(OR(B527="TÍTULO GRAU 1",B527="TÍTULO GRAU 2",B527="TÍTULO GRAU 3",B527="TÍTULO GRAU 4"),B527,IF(D527=0,"",IF(OR(D527="SINAPI",D527="SINAPI INSUMO",D527="ORSE INSUMO",D527="SEINFRA CE",D527="TCU",D527="SABESP",D527="EMBASA-BA INSUMO",D527="COMPOSIÇÃO ELAB."),B527,IF(MID(B527,1,5)="COMP.",VLOOKUP(B527,COMPOSIÇÕES!$K$1:$L$741741,2,FALSE),IF(MID(B527,1,13)="MÉDIA/MERCADO",VLOOKUP(B527,COMPOSIÇÕES!$K$1:$L$741741,2,FALSE)))))),0)</f>
        <v>COMP. 150</v>
      </c>
      <c r="S527" s="1035">
        <f>VLOOKUP(B527,'CURVA ABC'!$B$6:$M$7525,9,FALSE)</f>
        <v>19.5868</v>
      </c>
      <c r="T527" s="700" t="b">
        <f t="shared" si="112"/>
        <v>1</v>
      </c>
      <c r="U527" s="452" t="b">
        <f t="shared" si="111"/>
        <v>1</v>
      </c>
      <c r="V527" s="452" t="s">
        <v>457</v>
      </c>
      <c r="W527" s="452" t="s">
        <v>1388</v>
      </c>
      <c r="X527" s="452" t="b">
        <f t="shared" ref="X527:X532" si="115">W527=E527</f>
        <v>1</v>
      </c>
      <c r="AB527" s="453"/>
    </row>
    <row r="528" spans="1:28" s="452" customFormat="1" ht="27" customHeight="1">
      <c r="A528" s="1038" t="s">
        <v>2357</v>
      </c>
      <c r="B528" s="197" t="s">
        <v>458</v>
      </c>
      <c r="C528" s="24">
        <v>0</v>
      </c>
      <c r="D528" s="1039" t="s">
        <v>837</v>
      </c>
      <c r="E528" s="1028" t="s">
        <v>821</v>
      </c>
      <c r="F528" s="15" t="e">
        <v>#N/A</v>
      </c>
      <c r="G528" s="1029" t="s">
        <v>126</v>
      </c>
      <c r="H528" s="15">
        <v>0</v>
      </c>
      <c r="I528" s="1046">
        <v>2</v>
      </c>
      <c r="J528" s="1030">
        <v>308.13</v>
      </c>
      <c r="K528" s="15">
        <v>87.108400000000003</v>
      </c>
      <c r="L528" s="1030">
        <v>395.23840000000001</v>
      </c>
      <c r="M528" s="1031">
        <f t="shared" si="113"/>
        <v>790.47680000000003</v>
      </c>
      <c r="N528" s="1032">
        <f t="shared" si="114"/>
        <v>1.8521241697374831E-4</v>
      </c>
      <c r="O528" s="1033"/>
      <c r="P528" s="1034">
        <f t="shared" si="102"/>
        <v>1</v>
      </c>
      <c r="Q528" s="451"/>
      <c r="R528" s="798" t="str">
        <f>IFERROR(IF(OR(B528="TÍTULO GRAU 1",B528="TÍTULO GRAU 2",B528="TÍTULO GRAU 3",B528="TÍTULO GRAU 4"),B528,IF(D528=0,"",IF(OR(D528="SINAPI",D528="SINAPI INSUMO",D528="ORSE INSUMO",D528="SEINFRA CE",D528="TCU",D528="SABESP",D528="EMBASA-BA INSUMO",D528="COMPOSIÇÃO ELAB."),B528,IF(MID(B528,1,5)="COMP.",VLOOKUP(B528,COMPOSIÇÕES!$K$1:$L$741741,2,FALSE),IF(MID(B528,1,13)="MÉDIA/MERCADO",VLOOKUP(B528,COMPOSIÇÕES!$K$1:$L$741741,2,FALSE)))))),0)</f>
        <v>COMP. 151</v>
      </c>
      <c r="S528" s="1035">
        <f>VLOOKUP(B528,'CURVA ABC'!$B$6:$M$7525,9,FALSE)</f>
        <v>395.23840000000001</v>
      </c>
      <c r="T528" s="700" t="b">
        <f t="shared" si="112"/>
        <v>1</v>
      </c>
      <c r="U528" s="452" t="b">
        <f t="shared" si="111"/>
        <v>1</v>
      </c>
      <c r="V528" s="452" t="s">
        <v>458</v>
      </c>
      <c r="W528" s="452" t="s">
        <v>821</v>
      </c>
      <c r="X528" s="452" t="b">
        <f t="shared" si="115"/>
        <v>1</v>
      </c>
      <c r="AB528" s="453"/>
    </row>
    <row r="529" spans="1:28" s="452" customFormat="1" ht="33.75" customHeight="1">
      <c r="A529" s="1038" t="s">
        <v>2358</v>
      </c>
      <c r="B529" s="197" t="s">
        <v>459</v>
      </c>
      <c r="C529" s="24">
        <v>0</v>
      </c>
      <c r="D529" s="1039" t="s">
        <v>837</v>
      </c>
      <c r="E529" s="1028" t="s">
        <v>823</v>
      </c>
      <c r="F529" s="15" t="e">
        <v>#N/A</v>
      </c>
      <c r="G529" s="1029" t="s">
        <v>126</v>
      </c>
      <c r="H529" s="15">
        <v>0</v>
      </c>
      <c r="I529" s="1046">
        <v>3</v>
      </c>
      <c r="J529" s="1030">
        <v>5988.38</v>
      </c>
      <c r="K529" s="15">
        <v>1692.915</v>
      </c>
      <c r="L529" s="1030">
        <v>7681.2950000000001</v>
      </c>
      <c r="M529" s="1031">
        <f t="shared" si="113"/>
        <v>23043.884999999998</v>
      </c>
      <c r="N529" s="1032">
        <f t="shared" si="114"/>
        <v>5.399290197150762E-3</v>
      </c>
      <c r="O529" s="1033"/>
      <c r="P529" s="1034">
        <f t="shared" si="102"/>
        <v>1</v>
      </c>
      <c r="Q529" s="451"/>
      <c r="R529" s="798" t="str">
        <f>IFERROR(IF(OR(B529="TÍTULO GRAU 1",B529="TÍTULO GRAU 2",B529="TÍTULO GRAU 3",B529="TÍTULO GRAU 4"),B529,IF(D529=0,"",IF(OR(D529="SINAPI",D529="SINAPI INSUMO",D529="ORSE INSUMO",D529="SEINFRA CE",D529="TCU",D529="SABESP",D529="EMBASA-BA INSUMO",D529="COMPOSIÇÃO ELAB."),B529,IF(MID(B529,1,5)="COMP.",VLOOKUP(B529,COMPOSIÇÕES!$K$1:$L$741741,2,FALSE),IF(MID(B529,1,13)="MÉDIA/MERCADO",VLOOKUP(B529,COMPOSIÇÕES!$K$1:$L$741741,2,FALSE)))))),0)</f>
        <v>COMP. 152</v>
      </c>
      <c r="S529" s="1035">
        <f>VLOOKUP(B529,'CURVA ABC'!$B$6:$M$7525,9,FALSE)</f>
        <v>7681.2950000000001</v>
      </c>
      <c r="T529" s="700" t="b">
        <f t="shared" si="112"/>
        <v>1</v>
      </c>
      <c r="U529" s="452" t="b">
        <f t="shared" si="111"/>
        <v>1</v>
      </c>
      <c r="V529" s="452" t="s">
        <v>459</v>
      </c>
      <c r="W529" s="452" t="s">
        <v>823</v>
      </c>
      <c r="X529" s="452" t="b">
        <f t="shared" si="115"/>
        <v>1</v>
      </c>
      <c r="AB529" s="453"/>
    </row>
    <row r="530" spans="1:28" s="452" customFormat="1" ht="31.5" customHeight="1">
      <c r="A530" s="1038" t="s">
        <v>2359</v>
      </c>
      <c r="B530" s="197" t="s">
        <v>460</v>
      </c>
      <c r="C530" s="24">
        <v>0</v>
      </c>
      <c r="D530" s="1039" t="s">
        <v>837</v>
      </c>
      <c r="E530" s="1028" t="s">
        <v>786</v>
      </c>
      <c r="F530" s="15" t="e">
        <v>#N/A</v>
      </c>
      <c r="G530" s="1029" t="s">
        <v>126</v>
      </c>
      <c r="H530" s="15">
        <v>0</v>
      </c>
      <c r="I530" s="1046">
        <v>3</v>
      </c>
      <c r="J530" s="1030">
        <v>3.34</v>
      </c>
      <c r="K530" s="15">
        <v>0.94420000000000004</v>
      </c>
      <c r="L530" s="1030">
        <v>4.2842000000000002</v>
      </c>
      <c r="M530" s="1031">
        <f t="shared" si="113"/>
        <v>12.852600000000001</v>
      </c>
      <c r="N530" s="1032">
        <f t="shared" si="114"/>
        <v>3.0114243838614843E-6</v>
      </c>
      <c r="O530" s="1033"/>
      <c r="P530" s="1034">
        <f t="shared" si="102"/>
        <v>1</v>
      </c>
      <c r="Q530" s="451"/>
      <c r="R530" s="798" t="str">
        <f>IFERROR(IF(OR(B530="TÍTULO GRAU 1",B530="TÍTULO GRAU 2",B530="TÍTULO GRAU 3",B530="TÍTULO GRAU 4"),B530,IF(D530=0,"",IF(OR(D530="SINAPI",D530="SINAPI INSUMO",D530="ORSE INSUMO",D530="SEINFRA CE",D530="TCU",D530="SABESP",D530="EMBASA-BA INSUMO",D530="COMPOSIÇÃO ELAB."),B530,IF(MID(B530,1,5)="COMP.",VLOOKUP(B530,COMPOSIÇÕES!$K$1:$L$741741,2,FALSE),IF(MID(B530,1,13)="MÉDIA/MERCADO",VLOOKUP(B530,COMPOSIÇÕES!$K$1:$L$741741,2,FALSE)))))),0)</f>
        <v>COMP. 153</v>
      </c>
      <c r="S530" s="1035">
        <f>VLOOKUP(B530,'CURVA ABC'!$B$6:$M$7525,9,FALSE)</f>
        <v>4.2842000000000002</v>
      </c>
      <c r="T530" s="700" t="b">
        <f t="shared" si="112"/>
        <v>1</v>
      </c>
      <c r="U530" s="452" t="b">
        <f t="shared" si="111"/>
        <v>1</v>
      </c>
      <c r="V530" s="452" t="s">
        <v>460</v>
      </c>
      <c r="W530" s="452" t="s">
        <v>786</v>
      </c>
      <c r="X530" s="452" t="b">
        <f t="shared" si="115"/>
        <v>1</v>
      </c>
      <c r="AB530" s="453"/>
    </row>
    <row r="531" spans="1:28" s="452" customFormat="1" ht="31.5" customHeight="1">
      <c r="A531" s="1038" t="s">
        <v>2360</v>
      </c>
      <c r="B531" s="197" t="s">
        <v>461</v>
      </c>
      <c r="C531" s="24">
        <v>0</v>
      </c>
      <c r="D531" s="1039" t="s">
        <v>837</v>
      </c>
      <c r="E531" s="1028" t="s">
        <v>813</v>
      </c>
      <c r="F531" s="15" t="e">
        <v>#N/A</v>
      </c>
      <c r="G531" s="1029" t="s">
        <v>126</v>
      </c>
      <c r="H531" s="15">
        <v>0</v>
      </c>
      <c r="I531" s="1046">
        <v>1</v>
      </c>
      <c r="J531" s="1030">
        <v>135.44</v>
      </c>
      <c r="K531" s="15">
        <v>38.288899999999998</v>
      </c>
      <c r="L531" s="1030">
        <v>173.72890000000001</v>
      </c>
      <c r="M531" s="1031">
        <f t="shared" si="113"/>
        <v>173.72890000000001</v>
      </c>
      <c r="N531" s="1032">
        <f t="shared" si="114"/>
        <v>4.0705495047028101E-5</v>
      </c>
      <c r="O531" s="1033"/>
      <c r="P531" s="1034">
        <f t="shared" si="102"/>
        <v>1</v>
      </c>
      <c r="Q531" s="451"/>
      <c r="R531" s="798" t="str">
        <f>IFERROR(IF(OR(B531="TÍTULO GRAU 1",B531="TÍTULO GRAU 2",B531="TÍTULO GRAU 3",B531="TÍTULO GRAU 4"),B531,IF(D531=0,"",IF(OR(D531="SINAPI",D531="SINAPI INSUMO",D531="ORSE INSUMO",D531="SEINFRA CE",D531="TCU",D531="SABESP",D531="EMBASA-BA INSUMO",D531="COMPOSIÇÃO ELAB."),B531,IF(MID(B531,1,5)="COMP.",VLOOKUP(B531,COMPOSIÇÕES!$K$1:$L$741741,2,FALSE),IF(MID(B531,1,13)="MÉDIA/MERCADO",VLOOKUP(B531,COMPOSIÇÕES!$K$1:$L$741741,2,FALSE)))))),0)</f>
        <v>COMP. 154</v>
      </c>
      <c r="S531" s="1035">
        <f>VLOOKUP(B531,'CURVA ABC'!$B$6:$M$7525,9,FALSE)</f>
        <v>173.72890000000001</v>
      </c>
      <c r="T531" s="700" t="b">
        <f t="shared" si="112"/>
        <v>1</v>
      </c>
      <c r="U531" s="452" t="b">
        <f t="shared" si="111"/>
        <v>1</v>
      </c>
      <c r="V531" s="452" t="s">
        <v>461</v>
      </c>
      <c r="W531" s="452" t="s">
        <v>813</v>
      </c>
      <c r="X531" s="452" t="b">
        <f t="shared" si="115"/>
        <v>1</v>
      </c>
      <c r="AB531" s="453"/>
    </row>
    <row r="532" spans="1:28" s="452" customFormat="1" ht="31.5" customHeight="1">
      <c r="A532" s="1038" t="s">
        <v>2361</v>
      </c>
      <c r="B532" s="197" t="s">
        <v>462</v>
      </c>
      <c r="C532" s="24">
        <v>0</v>
      </c>
      <c r="D532" s="1039" t="s">
        <v>837</v>
      </c>
      <c r="E532" s="1028" t="s">
        <v>931</v>
      </c>
      <c r="F532" s="15" t="e">
        <v>#N/A</v>
      </c>
      <c r="G532" s="1029" t="s">
        <v>126</v>
      </c>
      <c r="H532" s="15">
        <v>0</v>
      </c>
      <c r="I532" s="1046">
        <v>6</v>
      </c>
      <c r="J532" s="1030">
        <v>21.33</v>
      </c>
      <c r="K532" s="15">
        <v>6.03</v>
      </c>
      <c r="L532" s="1030">
        <v>27.36</v>
      </c>
      <c r="M532" s="1031">
        <f t="shared" si="113"/>
        <v>164.16</v>
      </c>
      <c r="N532" s="1032">
        <f t="shared" si="114"/>
        <v>3.8463456954600719E-5</v>
      </c>
      <c r="O532" s="1033"/>
      <c r="P532" s="1034">
        <f t="shared" ref="P532:P595" si="116">IF(B532&gt;0,COUNTIF($B$1:$B$122068,B532),"")</f>
        <v>1</v>
      </c>
      <c r="Q532" s="451"/>
      <c r="R532" s="798" t="str">
        <f>IFERROR(IF(OR(B532="TÍTULO GRAU 1",B532="TÍTULO GRAU 2",B532="TÍTULO GRAU 3",B532="TÍTULO GRAU 4"),B532,IF(D532=0,"",IF(OR(D532="SINAPI",D532="SINAPI INSUMO",D532="ORSE INSUMO",D532="SEINFRA CE",D532="TCU",D532="SABESP",D532="EMBASA-BA INSUMO",D532="COMPOSIÇÃO ELAB."),B532,IF(MID(B532,1,5)="COMP.",VLOOKUP(B532,COMPOSIÇÕES!$K$1:$L$741741,2,FALSE),IF(MID(B532,1,13)="MÉDIA/MERCADO",VLOOKUP(B532,COMPOSIÇÕES!$K$1:$L$741741,2,FALSE)))))),0)</f>
        <v>COMP. 155</v>
      </c>
      <c r="S532" s="1035">
        <f>VLOOKUP(B532,'CURVA ABC'!$B$6:$M$7525,9,FALSE)</f>
        <v>27.36</v>
      </c>
      <c r="T532" s="700" t="b">
        <f t="shared" si="112"/>
        <v>1</v>
      </c>
      <c r="U532" s="452" t="b">
        <f t="shared" si="111"/>
        <v>1</v>
      </c>
      <c r="V532" s="452" t="s">
        <v>462</v>
      </c>
      <c r="W532" s="452" t="s">
        <v>931</v>
      </c>
      <c r="X532" s="452" t="b">
        <f t="shared" si="115"/>
        <v>1</v>
      </c>
      <c r="AB532" s="453"/>
    </row>
    <row r="533" spans="1:28" s="452" customFormat="1" ht="33" customHeight="1">
      <c r="A533" s="1038" t="s">
        <v>2362</v>
      </c>
      <c r="B533" s="197">
        <v>91939</v>
      </c>
      <c r="C533" s="24" t="s">
        <v>183</v>
      </c>
      <c r="D533" s="1039" t="s">
        <v>131</v>
      </c>
      <c r="E533" s="1028" t="s">
        <v>1141</v>
      </c>
      <c r="F533" s="15" t="e">
        <v>#N/A</v>
      </c>
      <c r="G533" s="1029" t="s">
        <v>54</v>
      </c>
      <c r="H533" s="15">
        <v>0</v>
      </c>
      <c r="I533" s="1046">
        <v>35</v>
      </c>
      <c r="J533" s="1030">
        <v>19.579999999999998</v>
      </c>
      <c r="K533" s="15">
        <v>5.5353000000000003</v>
      </c>
      <c r="L533" s="1030">
        <v>25.115300000000001</v>
      </c>
      <c r="M533" s="1031">
        <f t="shared" si="113"/>
        <v>879.03549999999996</v>
      </c>
      <c r="N533" s="1032">
        <f t="shared" si="114"/>
        <v>2.059621352084303E-4</v>
      </c>
      <c r="O533" s="1033"/>
      <c r="P533" s="1034">
        <f t="shared" si="116"/>
        <v>1</v>
      </c>
      <c r="Q533" s="451"/>
      <c r="R533" s="798">
        <f>IFERROR(IF(OR(B533="TÍTULO GRAU 1",B533="TÍTULO GRAU 2",B533="TÍTULO GRAU 3",B533="TÍTULO GRAU 4"),B533,IF(D533=0,"",IF(OR(D533="SINAPI",D533="SINAPI INSUMO",D533="ORSE INSUMO",D533="SEINFRA CE",D533="TCU",D533="SABESP",D533="EMBASA-BA INSUMO",D533="COMPOSIÇÃO ELAB."),B533,IF(MID(B533,1,5)="COMP.",VLOOKUP(B533,COMPOSIÇÕES!$K$1:$L$741741,2,FALSE),IF(MID(B533,1,13)="MÉDIA/MERCADO",VLOOKUP(B533,COMPOSIÇÕES!$K$1:$L$741741,2,FALSE)))))),0)</f>
        <v>91939</v>
      </c>
      <c r="S533" s="1035">
        <f>VLOOKUP(B533,'CURVA ABC'!$B$6:$M$7525,9,FALSE)</f>
        <v>25.115300000000001</v>
      </c>
      <c r="T533" s="700" t="b">
        <f t="shared" si="112"/>
        <v>1</v>
      </c>
      <c r="U533" s="452" t="b">
        <f t="shared" si="111"/>
        <v>1</v>
      </c>
      <c r="V533" s="452">
        <v>91939</v>
      </c>
      <c r="W533" s="452" t="s">
        <v>1141</v>
      </c>
      <c r="X533" s="452" t="b">
        <f t="shared" ref="X533:X555" si="117">W533=E533</f>
        <v>1</v>
      </c>
      <c r="AB533" s="453"/>
    </row>
    <row r="534" spans="1:28" s="452" customFormat="1" ht="23.25" customHeight="1">
      <c r="A534" s="1038" t="s">
        <v>2363</v>
      </c>
      <c r="B534" s="197" t="s">
        <v>464</v>
      </c>
      <c r="C534" s="24">
        <v>0</v>
      </c>
      <c r="D534" s="1039" t="s">
        <v>837</v>
      </c>
      <c r="E534" s="1028" t="s">
        <v>1389</v>
      </c>
      <c r="F534" s="15" t="e">
        <v>#N/A</v>
      </c>
      <c r="G534" s="1029" t="s">
        <v>53</v>
      </c>
      <c r="H534" s="15">
        <v>0</v>
      </c>
      <c r="I534" s="1046">
        <v>1941.26</v>
      </c>
      <c r="J534" s="1030">
        <v>8.1</v>
      </c>
      <c r="K534" s="15">
        <v>2.2898999999999998</v>
      </c>
      <c r="L534" s="1030">
        <v>10.389900000000001</v>
      </c>
      <c r="M534" s="1031">
        <f t="shared" si="113"/>
        <v>20169.497299999999</v>
      </c>
      <c r="N534" s="1032">
        <f t="shared" si="114"/>
        <v>4.7258076948981809E-3</v>
      </c>
      <c r="O534" s="1033"/>
      <c r="P534" s="1034">
        <f t="shared" si="116"/>
        <v>1</v>
      </c>
      <c r="Q534" s="451"/>
      <c r="R534" s="798" t="str">
        <f>IFERROR(IF(OR(B534="TÍTULO GRAU 1",B534="TÍTULO GRAU 2",B534="TÍTULO GRAU 3",B534="TÍTULO GRAU 4"),B534,IF(D534=0,"",IF(OR(D534="SINAPI",D534="SINAPI INSUMO",D534="ORSE INSUMO",D534="SEINFRA CE",D534="TCU",D534="SABESP",D534="EMBASA-BA INSUMO",D534="COMPOSIÇÃO ELAB."),B534,IF(MID(B534,1,5)="COMP.",VLOOKUP(B534,COMPOSIÇÕES!$K$1:$L$741741,2,FALSE),IF(MID(B534,1,13)="MÉDIA/MERCADO",VLOOKUP(B534,COMPOSIÇÕES!$K$1:$L$741741,2,FALSE)))))),0)</f>
        <v>COMP. 156</v>
      </c>
      <c r="S534" s="1035">
        <f>VLOOKUP(B534,'CURVA ABC'!$B$6:$M$7525,9,FALSE)</f>
        <v>10.389900000000001</v>
      </c>
      <c r="T534" s="700" t="b">
        <f t="shared" si="112"/>
        <v>1</v>
      </c>
      <c r="U534" s="452" t="b">
        <f t="shared" si="111"/>
        <v>1</v>
      </c>
      <c r="V534" s="452" t="s">
        <v>464</v>
      </c>
      <c r="W534" s="452" t="s">
        <v>1389</v>
      </c>
      <c r="X534" s="452" t="b">
        <f t="shared" si="117"/>
        <v>1</v>
      </c>
      <c r="AB534" s="453"/>
    </row>
    <row r="535" spans="1:28" s="452" customFormat="1" ht="23.25" customHeight="1">
      <c r="A535" s="1038" t="s">
        <v>2364</v>
      </c>
      <c r="B535" s="197" t="s">
        <v>465</v>
      </c>
      <c r="C535" s="24">
        <v>0</v>
      </c>
      <c r="D535" s="1039" t="s">
        <v>837</v>
      </c>
      <c r="E535" s="1028" t="s">
        <v>1390</v>
      </c>
      <c r="F535" s="15" t="e">
        <v>#N/A</v>
      </c>
      <c r="G535" s="1029" t="s">
        <v>126</v>
      </c>
      <c r="H535" s="15">
        <v>0</v>
      </c>
      <c r="I535" s="1046">
        <v>76</v>
      </c>
      <c r="J535" s="1030">
        <v>5.18</v>
      </c>
      <c r="K535" s="15">
        <v>1.4643999999999999</v>
      </c>
      <c r="L535" s="1030">
        <v>6.6444000000000001</v>
      </c>
      <c r="M535" s="1031">
        <f t="shared" si="113"/>
        <v>504.9744</v>
      </c>
      <c r="N535" s="1032">
        <f t="shared" si="114"/>
        <v>1.1831786730979122E-4</v>
      </c>
      <c r="O535" s="1033"/>
      <c r="P535" s="1034">
        <f t="shared" si="116"/>
        <v>1</v>
      </c>
      <c r="Q535" s="451"/>
      <c r="R535" s="798" t="str">
        <f>IFERROR(IF(OR(B535="TÍTULO GRAU 1",B535="TÍTULO GRAU 2",B535="TÍTULO GRAU 3",B535="TÍTULO GRAU 4"),B535,IF(D535=0,"",IF(OR(D535="SINAPI",D535="SINAPI INSUMO",D535="ORSE INSUMO",D535="SEINFRA CE",D535="TCU",D535="SABESP",D535="EMBASA-BA INSUMO",D535="COMPOSIÇÃO ELAB."),B535,IF(MID(B535,1,5)="COMP.",VLOOKUP(B535,COMPOSIÇÕES!$K$1:$L$741741,2,FALSE),IF(MID(B535,1,13)="MÉDIA/MERCADO",VLOOKUP(B535,COMPOSIÇÕES!$K$1:$L$741741,2,FALSE)))))),0)</f>
        <v>COMP. 157</v>
      </c>
      <c r="S535" s="1035">
        <f>VLOOKUP(B535,'CURVA ABC'!$B$6:$M$7525,9,FALSE)</f>
        <v>6.6444000000000001</v>
      </c>
      <c r="T535" s="700" t="b">
        <f t="shared" si="112"/>
        <v>1</v>
      </c>
      <c r="U535" s="452" t="b">
        <f t="shared" si="111"/>
        <v>1</v>
      </c>
      <c r="V535" s="452" t="s">
        <v>465</v>
      </c>
      <c r="W535" s="452" t="s">
        <v>1390</v>
      </c>
      <c r="X535" s="452" t="b">
        <f t="shared" si="117"/>
        <v>1</v>
      </c>
      <c r="AB535" s="453"/>
    </row>
    <row r="536" spans="1:28" s="452" customFormat="1" ht="41.25" customHeight="1">
      <c r="A536" s="1038" t="s">
        <v>2365</v>
      </c>
      <c r="B536" s="197">
        <v>91854</v>
      </c>
      <c r="C536" s="24" t="s">
        <v>183</v>
      </c>
      <c r="D536" s="1039" t="s">
        <v>131</v>
      </c>
      <c r="E536" s="1028" t="s">
        <v>1114</v>
      </c>
      <c r="F536" s="15" t="e">
        <v>#N/A</v>
      </c>
      <c r="G536" s="1029" t="s">
        <v>53</v>
      </c>
      <c r="H536" s="15">
        <v>0</v>
      </c>
      <c r="I536" s="1046">
        <v>290.26</v>
      </c>
      <c r="J536" s="1030">
        <v>6.17</v>
      </c>
      <c r="K536" s="15">
        <v>1.7443</v>
      </c>
      <c r="L536" s="1030">
        <v>7.9142999999999999</v>
      </c>
      <c r="M536" s="1031">
        <f t="shared" si="113"/>
        <v>2297.2046999999998</v>
      </c>
      <c r="N536" s="1032">
        <f t="shared" si="114"/>
        <v>5.3824582172488087E-4</v>
      </c>
      <c r="O536" s="1033"/>
      <c r="P536" s="1034">
        <f t="shared" si="116"/>
        <v>2</v>
      </c>
      <c r="Q536" s="451"/>
      <c r="R536" s="798">
        <f>IFERROR(IF(OR(B536="TÍTULO GRAU 1",B536="TÍTULO GRAU 2",B536="TÍTULO GRAU 3",B536="TÍTULO GRAU 4"),B536,IF(D536=0,"",IF(OR(D536="SINAPI",D536="SINAPI INSUMO",D536="ORSE INSUMO",D536="SEINFRA CE",D536="TCU",D536="SABESP",D536="EMBASA-BA INSUMO",D536="COMPOSIÇÃO ELAB."),B536,IF(MID(B536,1,5)="COMP.",VLOOKUP(B536,COMPOSIÇÕES!$K$1:$L$741741,2,FALSE),IF(MID(B536,1,13)="MÉDIA/MERCADO",VLOOKUP(B536,COMPOSIÇÕES!$K$1:$L$741741,2,FALSE)))))),0)</f>
        <v>91854</v>
      </c>
      <c r="S536" s="1035">
        <f>VLOOKUP(B536,'CURVA ABC'!$B$6:$M$7525,9,FALSE)</f>
        <v>7.9142999999999999</v>
      </c>
      <c r="T536" s="700" t="b">
        <f t="shared" si="112"/>
        <v>1</v>
      </c>
      <c r="U536" s="452" t="b">
        <f t="shared" si="111"/>
        <v>1</v>
      </c>
      <c r="V536" s="452">
        <v>91854</v>
      </c>
      <c r="W536" s="452" t="s">
        <v>1114</v>
      </c>
      <c r="X536" s="452" t="b">
        <f t="shared" si="117"/>
        <v>1</v>
      </c>
      <c r="AB536" s="453"/>
    </row>
    <row r="537" spans="1:28" s="452" customFormat="1" ht="39" customHeight="1">
      <c r="A537" s="1038" t="s">
        <v>2366</v>
      </c>
      <c r="B537" s="197">
        <v>91856</v>
      </c>
      <c r="C537" s="24" t="s">
        <v>183</v>
      </c>
      <c r="D537" s="1039" t="s">
        <v>131</v>
      </c>
      <c r="E537" s="1028" t="s">
        <v>1115</v>
      </c>
      <c r="F537" s="15" t="e">
        <v>#N/A</v>
      </c>
      <c r="G537" s="1029" t="s">
        <v>53</v>
      </c>
      <c r="H537" s="15">
        <v>0</v>
      </c>
      <c r="I537" s="1046">
        <v>18</v>
      </c>
      <c r="J537" s="1030">
        <v>7.78</v>
      </c>
      <c r="K537" s="15">
        <v>2.1993999999999998</v>
      </c>
      <c r="L537" s="1030">
        <v>9.9794</v>
      </c>
      <c r="M537" s="1031">
        <f t="shared" si="113"/>
        <v>179.6292</v>
      </c>
      <c r="N537" s="1032">
        <f t="shared" si="114"/>
        <v>4.2087962975081408E-5</v>
      </c>
      <c r="O537" s="1033"/>
      <c r="P537" s="1034">
        <f t="shared" si="116"/>
        <v>1</v>
      </c>
      <c r="Q537" s="451"/>
      <c r="R537" s="798">
        <f>IFERROR(IF(OR(B537="TÍTULO GRAU 1",B537="TÍTULO GRAU 2",B537="TÍTULO GRAU 3",B537="TÍTULO GRAU 4"),B537,IF(D537=0,"",IF(OR(D537="SINAPI",D537="SINAPI INSUMO",D537="ORSE INSUMO",D537="SEINFRA CE",D537="TCU",D537="SABESP",D537="EMBASA-BA INSUMO",D537="COMPOSIÇÃO ELAB."),B537,IF(MID(B537,1,5)="COMP.",VLOOKUP(B537,COMPOSIÇÕES!$K$1:$L$741741,2,FALSE),IF(MID(B537,1,13)="MÉDIA/MERCADO",VLOOKUP(B537,COMPOSIÇÕES!$K$1:$L$741741,2,FALSE)))))),0)</f>
        <v>91856</v>
      </c>
      <c r="S537" s="1035">
        <f>VLOOKUP(B537,'CURVA ABC'!$B$6:$M$7525,9,FALSE)</f>
        <v>9.9794</v>
      </c>
      <c r="T537" s="700" t="b">
        <f>S537=L537</f>
        <v>1</v>
      </c>
      <c r="U537" s="452" t="b">
        <f t="shared" si="111"/>
        <v>1</v>
      </c>
      <c r="V537" s="452">
        <v>91856</v>
      </c>
      <c r="W537" s="452" t="s">
        <v>1115</v>
      </c>
      <c r="X537" s="452" t="b">
        <f>W537=E537</f>
        <v>1</v>
      </c>
      <c r="AB537" s="453"/>
    </row>
    <row r="538" spans="1:28" s="452" customFormat="1" ht="39" customHeight="1">
      <c r="A538" s="1038" t="s">
        <v>2367</v>
      </c>
      <c r="B538" s="197">
        <v>93009</v>
      </c>
      <c r="C538" s="24" t="s">
        <v>183</v>
      </c>
      <c r="D538" s="1039" t="s">
        <v>131</v>
      </c>
      <c r="E538" s="1028" t="s">
        <v>1118</v>
      </c>
      <c r="F538" s="15" t="e">
        <v>#N/A</v>
      </c>
      <c r="G538" s="1029" t="s">
        <v>53</v>
      </c>
      <c r="H538" s="15">
        <v>0</v>
      </c>
      <c r="I538" s="1046">
        <v>18</v>
      </c>
      <c r="J538" s="1030">
        <v>14.43</v>
      </c>
      <c r="K538" s="15">
        <v>4.0793999999999997</v>
      </c>
      <c r="L538" s="1030">
        <v>18.509399999999999</v>
      </c>
      <c r="M538" s="1031">
        <f t="shared" si="113"/>
        <v>333.16919999999999</v>
      </c>
      <c r="N538" s="1032">
        <f t="shared" si="114"/>
        <v>7.8063104183715624E-5</v>
      </c>
      <c r="O538" s="1033"/>
      <c r="P538" s="1034">
        <f t="shared" si="116"/>
        <v>1</v>
      </c>
      <c r="Q538" s="451"/>
      <c r="R538" s="798">
        <f>IFERROR(IF(OR(B538="TÍTULO GRAU 1",B538="TÍTULO GRAU 2",B538="TÍTULO GRAU 3",B538="TÍTULO GRAU 4"),B538,IF(D538=0,"",IF(OR(D538="SINAPI",D538="SINAPI INSUMO",D538="ORSE INSUMO",D538="SEINFRA CE",D538="TCU",D538="SABESP",D538="EMBASA-BA INSUMO",D538="COMPOSIÇÃO ELAB."),B538,IF(MID(B538,1,5)="COMP.",VLOOKUP(B538,COMPOSIÇÕES!$K$1:$L$741741,2,FALSE),IF(MID(B538,1,13)="MÉDIA/MERCADO",VLOOKUP(B538,COMPOSIÇÕES!$K$1:$L$741741,2,FALSE)))))),0)</f>
        <v>93009</v>
      </c>
      <c r="S538" s="1035">
        <f>VLOOKUP(B538,'CURVA ABC'!$B$6:$M$7525,9,FALSE)</f>
        <v>18.509399999999999</v>
      </c>
      <c r="T538" s="700" t="b">
        <f>S538=L538</f>
        <v>1</v>
      </c>
      <c r="U538" s="452" t="b">
        <f t="shared" si="111"/>
        <v>1</v>
      </c>
      <c r="V538" s="452">
        <v>93009</v>
      </c>
      <c r="W538" s="452" t="s">
        <v>1118</v>
      </c>
      <c r="X538" s="452" t="b">
        <f>W538=E538</f>
        <v>1</v>
      </c>
      <c r="AB538" s="453"/>
    </row>
    <row r="539" spans="1:28" s="452" customFormat="1" ht="36.75" customHeight="1">
      <c r="A539" s="1038" t="s">
        <v>2368</v>
      </c>
      <c r="B539" s="197">
        <v>93011</v>
      </c>
      <c r="C539" s="24" t="s">
        <v>183</v>
      </c>
      <c r="D539" s="1039" t="s">
        <v>131</v>
      </c>
      <c r="E539" s="1028" t="s">
        <v>1119</v>
      </c>
      <c r="F539" s="15" t="e">
        <v>#N/A</v>
      </c>
      <c r="G539" s="1029" t="s">
        <v>53</v>
      </c>
      <c r="H539" s="15">
        <v>0</v>
      </c>
      <c r="I539" s="1046">
        <v>6</v>
      </c>
      <c r="J539" s="1030">
        <v>24.22</v>
      </c>
      <c r="K539" s="15">
        <v>6.8470000000000004</v>
      </c>
      <c r="L539" s="1030">
        <v>31.067</v>
      </c>
      <c r="M539" s="1031">
        <f t="shared" si="113"/>
        <v>186.40199999999999</v>
      </c>
      <c r="N539" s="1032">
        <f t="shared" si="114"/>
        <v>4.3674861740079694E-5</v>
      </c>
      <c r="O539" s="1033"/>
      <c r="P539" s="1034">
        <f t="shared" si="116"/>
        <v>1</v>
      </c>
      <c r="Q539" s="451"/>
      <c r="R539" s="798">
        <f>IFERROR(IF(OR(B539="TÍTULO GRAU 1",B539="TÍTULO GRAU 2",B539="TÍTULO GRAU 3",B539="TÍTULO GRAU 4"),B539,IF(D539=0,"",IF(OR(D539="SINAPI",D539="SINAPI INSUMO",D539="ORSE INSUMO",D539="SEINFRA CE",D539="TCU",D539="SABESP",D539="EMBASA-BA INSUMO",D539="COMPOSIÇÃO ELAB."),B539,IF(MID(B539,1,5)="COMP.",VLOOKUP(B539,COMPOSIÇÕES!$K$1:$L$741741,2,FALSE),IF(MID(B539,1,13)="MÉDIA/MERCADO",VLOOKUP(B539,COMPOSIÇÕES!$K$1:$L$741741,2,FALSE)))))),0)</f>
        <v>93011</v>
      </c>
      <c r="S539" s="1035">
        <f>VLOOKUP(B539,'CURVA ABC'!$B$6:$M$7525,9,FALSE)</f>
        <v>31.067</v>
      </c>
      <c r="T539" s="700" t="b">
        <f t="shared" si="112"/>
        <v>1</v>
      </c>
      <c r="U539" s="452" t="b">
        <f t="shared" si="111"/>
        <v>1</v>
      </c>
      <c r="V539" s="452">
        <v>93011</v>
      </c>
      <c r="W539" s="452" t="s">
        <v>1119</v>
      </c>
      <c r="X539" s="452" t="b">
        <f t="shared" si="117"/>
        <v>1</v>
      </c>
      <c r="AB539" s="453"/>
    </row>
    <row r="540" spans="1:28" s="452" customFormat="1" ht="45" customHeight="1">
      <c r="A540" s="1038" t="s">
        <v>2369</v>
      </c>
      <c r="B540" s="197">
        <v>91890</v>
      </c>
      <c r="C540" s="24" t="s">
        <v>183</v>
      </c>
      <c r="D540" s="1039" t="s">
        <v>131</v>
      </c>
      <c r="E540" s="1028" t="s">
        <v>1124</v>
      </c>
      <c r="F540" s="15" t="e">
        <v>#N/A</v>
      </c>
      <c r="G540" s="1029" t="s">
        <v>54</v>
      </c>
      <c r="H540" s="15">
        <v>0</v>
      </c>
      <c r="I540" s="1046">
        <v>5</v>
      </c>
      <c r="J540" s="1030">
        <v>7.33</v>
      </c>
      <c r="K540" s="15">
        <v>2.0722</v>
      </c>
      <c r="L540" s="1030">
        <v>9.4022000000000006</v>
      </c>
      <c r="M540" s="1031">
        <f t="shared" si="113"/>
        <v>47.011000000000003</v>
      </c>
      <c r="N540" s="1032">
        <f t="shared" si="114"/>
        <v>1.1014897507874845E-5</v>
      </c>
      <c r="O540" s="1033"/>
      <c r="P540" s="1034">
        <f t="shared" si="116"/>
        <v>1</v>
      </c>
      <c r="Q540" s="451"/>
      <c r="R540" s="798">
        <f>IFERROR(IF(OR(B540="TÍTULO GRAU 1",B540="TÍTULO GRAU 2",B540="TÍTULO GRAU 3",B540="TÍTULO GRAU 4"),B540,IF(D540=0,"",IF(OR(D540="SINAPI",D540="SINAPI INSUMO",D540="ORSE INSUMO",D540="SEINFRA CE",D540="TCU",D540="SABESP",D540="EMBASA-BA INSUMO",D540="COMPOSIÇÃO ELAB."),B540,IF(MID(B540,1,5)="COMP.",VLOOKUP(B540,COMPOSIÇÕES!$K$1:$L$741741,2,FALSE),IF(MID(B540,1,13)="MÉDIA/MERCADO",VLOOKUP(B540,COMPOSIÇÕES!$K$1:$L$741741,2,FALSE)))))),0)</f>
        <v>91890</v>
      </c>
      <c r="S540" s="1035">
        <f>VLOOKUP(B540,'CURVA ABC'!$B$6:$M$7525,9,FALSE)</f>
        <v>9.4022000000000006</v>
      </c>
      <c r="T540" s="700" t="b">
        <f>S540=L540</f>
        <v>1</v>
      </c>
      <c r="U540" s="452" t="b">
        <f t="shared" si="111"/>
        <v>1</v>
      </c>
      <c r="V540" s="452">
        <v>91890</v>
      </c>
      <c r="W540" s="452" t="s">
        <v>1124</v>
      </c>
      <c r="X540" s="452" t="b">
        <f>W540=E540</f>
        <v>1</v>
      </c>
      <c r="AB540" s="453"/>
    </row>
    <row r="541" spans="1:28" s="452" customFormat="1" ht="45" customHeight="1">
      <c r="A541" s="1038" t="s">
        <v>2370</v>
      </c>
      <c r="B541" s="197">
        <v>91893</v>
      </c>
      <c r="C541" s="24" t="s">
        <v>183</v>
      </c>
      <c r="D541" s="1039" t="s">
        <v>131</v>
      </c>
      <c r="E541" s="1028" t="s">
        <v>1125</v>
      </c>
      <c r="F541" s="15" t="e">
        <v>#N/A</v>
      </c>
      <c r="G541" s="1029" t="s">
        <v>54</v>
      </c>
      <c r="H541" s="15">
        <v>0</v>
      </c>
      <c r="I541" s="1046">
        <v>40</v>
      </c>
      <c r="J541" s="1030">
        <v>9.98</v>
      </c>
      <c r="K541" s="15">
        <v>2.8212999999999999</v>
      </c>
      <c r="L541" s="1030">
        <v>12.801299999999999</v>
      </c>
      <c r="M541" s="1031">
        <f t="shared" si="113"/>
        <v>512.05200000000002</v>
      </c>
      <c r="N541" s="1032">
        <f t="shared" si="114"/>
        <v>1.1997618214252686E-4</v>
      </c>
      <c r="O541" s="1033"/>
      <c r="P541" s="1034">
        <f t="shared" si="116"/>
        <v>2</v>
      </c>
      <c r="Q541" s="451"/>
      <c r="R541" s="798">
        <f>IFERROR(IF(OR(B541="TÍTULO GRAU 1",B541="TÍTULO GRAU 2",B541="TÍTULO GRAU 3",B541="TÍTULO GRAU 4"),B541,IF(D541=0,"",IF(OR(D541="SINAPI",D541="SINAPI INSUMO",D541="ORSE INSUMO",D541="SEINFRA CE",D541="TCU",D541="SABESP",D541="EMBASA-BA INSUMO",D541="COMPOSIÇÃO ELAB."),B541,IF(MID(B541,1,5)="COMP.",VLOOKUP(B541,COMPOSIÇÕES!$K$1:$L$741741,2,FALSE),IF(MID(B541,1,13)="MÉDIA/MERCADO",VLOOKUP(B541,COMPOSIÇÕES!$K$1:$L$741741,2,FALSE)))))),0)</f>
        <v>91893</v>
      </c>
      <c r="S541" s="1035">
        <f>VLOOKUP(B541,'CURVA ABC'!$B$6:$M$7525,9,FALSE)</f>
        <v>12.801299999999999</v>
      </c>
      <c r="T541" s="700" t="b">
        <f t="shared" si="112"/>
        <v>1</v>
      </c>
      <c r="U541" s="452" t="b">
        <f t="shared" si="111"/>
        <v>1</v>
      </c>
      <c r="V541" s="452">
        <v>91893</v>
      </c>
      <c r="W541" s="452" t="s">
        <v>1125</v>
      </c>
      <c r="X541" s="452" t="b">
        <f t="shared" si="117"/>
        <v>1</v>
      </c>
      <c r="AB541" s="453"/>
    </row>
    <row r="542" spans="1:28" s="452" customFormat="1" ht="39.75" customHeight="1">
      <c r="A542" s="1038" t="s">
        <v>2371</v>
      </c>
      <c r="B542" s="197">
        <v>91896</v>
      </c>
      <c r="C542" s="24" t="s">
        <v>183</v>
      </c>
      <c r="D542" s="1039" t="s">
        <v>131</v>
      </c>
      <c r="E542" s="1028" t="s">
        <v>1126</v>
      </c>
      <c r="F542" s="15" t="e">
        <v>#N/A</v>
      </c>
      <c r="G542" s="1029" t="s">
        <v>54</v>
      </c>
      <c r="H542" s="15">
        <v>0</v>
      </c>
      <c r="I542" s="1046">
        <v>3</v>
      </c>
      <c r="J542" s="1030">
        <v>12.22</v>
      </c>
      <c r="K542" s="15">
        <v>3.4546000000000001</v>
      </c>
      <c r="L542" s="1030">
        <v>15.6746</v>
      </c>
      <c r="M542" s="1031">
        <f t="shared" si="113"/>
        <v>47.023800000000001</v>
      </c>
      <c r="N542" s="1032">
        <f t="shared" si="114"/>
        <v>1.1017896607832318E-5</v>
      </c>
      <c r="O542" s="1033"/>
      <c r="P542" s="1034">
        <f t="shared" si="116"/>
        <v>1</v>
      </c>
      <c r="Q542" s="451"/>
      <c r="R542" s="798">
        <f>IFERROR(IF(OR(B542="TÍTULO GRAU 1",B542="TÍTULO GRAU 2",B542="TÍTULO GRAU 3",B542="TÍTULO GRAU 4"),B542,IF(D542=0,"",IF(OR(D542="SINAPI",D542="SINAPI INSUMO",D542="ORSE INSUMO",D542="SEINFRA CE",D542="TCU",D542="SABESP",D542="EMBASA-BA INSUMO",D542="COMPOSIÇÃO ELAB."),B542,IF(MID(B542,1,5)="COMP.",VLOOKUP(B542,COMPOSIÇÕES!$K$1:$L$741741,2,FALSE),IF(MID(B542,1,13)="MÉDIA/MERCADO",VLOOKUP(B542,COMPOSIÇÕES!$K$1:$L$741741,2,FALSE)))))),0)</f>
        <v>91896</v>
      </c>
      <c r="S542" s="1035">
        <f>VLOOKUP(B542,'CURVA ABC'!$B$6:$M$7525,9,FALSE)</f>
        <v>15.6746</v>
      </c>
      <c r="T542" s="700" t="b">
        <f t="shared" si="112"/>
        <v>1</v>
      </c>
      <c r="U542" s="452" t="b">
        <f t="shared" si="111"/>
        <v>1</v>
      </c>
      <c r="V542" s="452">
        <v>91896</v>
      </c>
      <c r="W542" s="452" t="s">
        <v>1126</v>
      </c>
      <c r="X542" s="452" t="b">
        <f t="shared" si="117"/>
        <v>1</v>
      </c>
      <c r="AB542" s="453"/>
    </row>
    <row r="543" spans="1:28" s="452" customFormat="1" ht="45" customHeight="1">
      <c r="A543" s="1038" t="s">
        <v>2372</v>
      </c>
      <c r="B543" s="197">
        <v>93020</v>
      </c>
      <c r="C543" s="24" t="s">
        <v>183</v>
      </c>
      <c r="D543" s="1039" t="s">
        <v>131</v>
      </c>
      <c r="E543" s="1028" t="s">
        <v>1128</v>
      </c>
      <c r="F543" s="15" t="e">
        <v>#N/A</v>
      </c>
      <c r="G543" s="1029" t="s">
        <v>54</v>
      </c>
      <c r="H543" s="15">
        <v>0</v>
      </c>
      <c r="I543" s="1046">
        <v>4</v>
      </c>
      <c r="J543" s="1030">
        <v>19.559999999999999</v>
      </c>
      <c r="K543" s="15">
        <v>5.5296000000000003</v>
      </c>
      <c r="L543" s="1030">
        <v>25.089600000000001</v>
      </c>
      <c r="M543" s="1031">
        <f t="shared" si="113"/>
        <v>100.3584</v>
      </c>
      <c r="N543" s="1032">
        <f t="shared" si="114"/>
        <v>2.3514443216572861E-5</v>
      </c>
      <c r="O543" s="1033"/>
      <c r="P543" s="1034">
        <f t="shared" si="116"/>
        <v>1</v>
      </c>
      <c r="Q543" s="451"/>
      <c r="R543" s="798">
        <f>IFERROR(IF(OR(B543="TÍTULO GRAU 1",B543="TÍTULO GRAU 2",B543="TÍTULO GRAU 3",B543="TÍTULO GRAU 4"),B543,IF(D543=0,"",IF(OR(D543="SINAPI",D543="SINAPI INSUMO",D543="ORSE INSUMO",D543="SEINFRA CE",D543="TCU",D543="SABESP",D543="EMBASA-BA INSUMO",D543="COMPOSIÇÃO ELAB."),B543,IF(MID(B543,1,5)="COMP.",VLOOKUP(B543,COMPOSIÇÕES!$K$1:$L$741741,2,FALSE),IF(MID(B543,1,13)="MÉDIA/MERCADO",VLOOKUP(B543,COMPOSIÇÕES!$K$1:$L$741741,2,FALSE)))))),0)</f>
        <v>93020</v>
      </c>
      <c r="S543" s="1035">
        <f>VLOOKUP(B543,'CURVA ABC'!$B$6:$M$7525,9,FALSE)</f>
        <v>25.089600000000001</v>
      </c>
      <c r="T543" s="700" t="b">
        <f t="shared" si="112"/>
        <v>1</v>
      </c>
      <c r="U543" s="452" t="b">
        <f t="shared" si="111"/>
        <v>1</v>
      </c>
      <c r="V543" s="452">
        <v>93020</v>
      </c>
      <c r="W543" s="452" t="s">
        <v>1128</v>
      </c>
      <c r="X543" s="452" t="b">
        <f>W543=E543</f>
        <v>1</v>
      </c>
      <c r="AB543" s="453"/>
    </row>
    <row r="544" spans="1:28" s="452" customFormat="1" ht="45" customHeight="1">
      <c r="A544" s="1038" t="s">
        <v>2373</v>
      </c>
      <c r="B544" s="197">
        <v>93024</v>
      </c>
      <c r="C544" s="24" t="s">
        <v>183</v>
      </c>
      <c r="D544" s="1039" t="s">
        <v>131</v>
      </c>
      <c r="E544" s="1028" t="s">
        <v>1129</v>
      </c>
      <c r="F544" s="15" t="e">
        <v>#N/A</v>
      </c>
      <c r="G544" s="1029" t="s">
        <v>54</v>
      </c>
      <c r="H544" s="15">
        <v>0</v>
      </c>
      <c r="I544" s="1046">
        <v>2</v>
      </c>
      <c r="J544" s="1030">
        <v>33.9</v>
      </c>
      <c r="K544" s="15">
        <v>9.5835000000000008</v>
      </c>
      <c r="L544" s="1030">
        <v>43.483499999999999</v>
      </c>
      <c r="M544" s="1031">
        <f t="shared" si="113"/>
        <v>86.966999999999999</v>
      </c>
      <c r="N544" s="1032">
        <f t="shared" si="114"/>
        <v>2.0376775468876466E-5</v>
      </c>
      <c r="O544" s="1033"/>
      <c r="P544" s="1034">
        <f t="shared" si="116"/>
        <v>1</v>
      </c>
      <c r="Q544" s="451"/>
      <c r="R544" s="798">
        <f>IFERROR(IF(OR(B544="TÍTULO GRAU 1",B544="TÍTULO GRAU 2",B544="TÍTULO GRAU 3",B544="TÍTULO GRAU 4"),B544,IF(D544=0,"",IF(OR(D544="SINAPI",D544="SINAPI INSUMO",D544="ORSE INSUMO",D544="SEINFRA CE",D544="TCU",D544="SABESP",D544="EMBASA-BA INSUMO",D544="COMPOSIÇÃO ELAB."),B544,IF(MID(B544,1,5)="COMP.",VLOOKUP(B544,COMPOSIÇÕES!$K$1:$L$741741,2,FALSE),IF(MID(B544,1,13)="MÉDIA/MERCADO",VLOOKUP(B544,COMPOSIÇÕES!$K$1:$L$741741,2,FALSE)))))),0)</f>
        <v>93024</v>
      </c>
      <c r="S544" s="1035">
        <f>VLOOKUP(B544,'CURVA ABC'!$B$6:$M$7525,9,FALSE)</f>
        <v>43.483499999999999</v>
      </c>
      <c r="T544" s="700" t="b">
        <f>S544=L544</f>
        <v>1</v>
      </c>
      <c r="U544" s="452" t="b">
        <f t="shared" si="111"/>
        <v>1</v>
      </c>
      <c r="V544" s="452">
        <v>93024</v>
      </c>
      <c r="W544" s="452" t="s">
        <v>1129</v>
      </c>
      <c r="X544" s="452" t="b">
        <f>W544=E544</f>
        <v>1</v>
      </c>
      <c r="AB544" s="453"/>
    </row>
    <row r="545" spans="1:28" s="452" customFormat="1" ht="24.75" customHeight="1">
      <c r="A545" s="1038" t="s">
        <v>2374</v>
      </c>
      <c r="B545" s="197" t="s">
        <v>466</v>
      </c>
      <c r="C545" s="24">
        <v>0</v>
      </c>
      <c r="D545" s="1039" t="s">
        <v>837</v>
      </c>
      <c r="E545" s="1028" t="s">
        <v>1391</v>
      </c>
      <c r="F545" s="15" t="e">
        <v>#N/A</v>
      </c>
      <c r="G545" s="1029" t="s">
        <v>126</v>
      </c>
      <c r="H545" s="15">
        <v>0</v>
      </c>
      <c r="I545" s="1046">
        <v>3</v>
      </c>
      <c r="J545" s="1030">
        <v>2352.2600000000002</v>
      </c>
      <c r="K545" s="15">
        <v>664.98389999999995</v>
      </c>
      <c r="L545" s="1030">
        <v>3017.2438999999999</v>
      </c>
      <c r="M545" s="1031">
        <f t="shared" si="113"/>
        <v>9051.7317000000003</v>
      </c>
      <c r="N545" s="1032">
        <f t="shared" si="114"/>
        <v>2.1208631372291961E-3</v>
      </c>
      <c r="O545" s="1033"/>
      <c r="P545" s="1034">
        <f t="shared" si="116"/>
        <v>1</v>
      </c>
      <c r="Q545" s="451"/>
      <c r="R545" s="798" t="str">
        <f>IFERROR(IF(OR(B545="TÍTULO GRAU 1",B545="TÍTULO GRAU 2",B545="TÍTULO GRAU 3",B545="TÍTULO GRAU 4"),B545,IF(D545=0,"",IF(OR(D545="SINAPI",D545="SINAPI INSUMO",D545="ORSE INSUMO",D545="SEINFRA CE",D545="TCU",D545="SABESP",D545="EMBASA-BA INSUMO",D545="COMPOSIÇÃO ELAB."),B545,IF(MID(B545,1,5)="COMP.",VLOOKUP(B545,COMPOSIÇÕES!$K$1:$L$741741,2,FALSE),IF(MID(B545,1,13)="MÉDIA/MERCADO",VLOOKUP(B545,COMPOSIÇÕES!$K$1:$L$741741,2,FALSE)))))),0)</f>
        <v>COMP. 158</v>
      </c>
      <c r="S545" s="1035">
        <f>VLOOKUP(B545,'CURVA ABC'!$B$6:$M$7525,9,FALSE)</f>
        <v>3017.2438999999999</v>
      </c>
      <c r="T545" s="700" t="b">
        <f t="shared" si="112"/>
        <v>1</v>
      </c>
      <c r="U545" s="452" t="b">
        <f t="shared" si="111"/>
        <v>1</v>
      </c>
      <c r="V545" s="452" t="s">
        <v>466</v>
      </c>
      <c r="W545" s="452" t="s">
        <v>1391</v>
      </c>
      <c r="X545" s="452" t="b">
        <f>W545=E545</f>
        <v>1</v>
      </c>
      <c r="AB545" s="453"/>
    </row>
    <row r="546" spans="1:28" s="452" customFormat="1" ht="24.75" customHeight="1">
      <c r="A546" s="1038" t="s">
        <v>2375</v>
      </c>
      <c r="B546" s="197" t="s">
        <v>467</v>
      </c>
      <c r="C546" s="24">
        <v>0</v>
      </c>
      <c r="D546" s="1039" t="s">
        <v>837</v>
      </c>
      <c r="E546" s="1028" t="s">
        <v>1392</v>
      </c>
      <c r="F546" s="15" t="e">
        <v>#N/A</v>
      </c>
      <c r="G546" s="1029" t="s">
        <v>126</v>
      </c>
      <c r="H546" s="15">
        <v>0</v>
      </c>
      <c r="I546" s="1046">
        <v>50</v>
      </c>
      <c r="J546" s="1030">
        <v>8.3000000000000007</v>
      </c>
      <c r="K546" s="15">
        <v>2.3464</v>
      </c>
      <c r="L546" s="1030">
        <v>10.6464</v>
      </c>
      <c r="M546" s="1031">
        <f t="shared" si="113"/>
        <v>532.32000000000005</v>
      </c>
      <c r="N546" s="1032">
        <f t="shared" si="114"/>
        <v>1.2472506948143919E-4</v>
      </c>
      <c r="O546" s="1033"/>
      <c r="P546" s="1034">
        <f t="shared" si="116"/>
        <v>1</v>
      </c>
      <c r="Q546" s="451"/>
      <c r="R546" s="798" t="str">
        <f>IFERROR(IF(OR(B546="TÍTULO GRAU 1",B546="TÍTULO GRAU 2",B546="TÍTULO GRAU 3",B546="TÍTULO GRAU 4"),B546,IF(D546=0,"",IF(OR(D546="SINAPI",D546="SINAPI INSUMO",D546="ORSE INSUMO",D546="SEINFRA CE",D546="TCU",D546="SABESP",D546="EMBASA-BA INSUMO",D546="COMPOSIÇÃO ELAB."),B546,IF(MID(B546,1,5)="COMP.",VLOOKUP(B546,COMPOSIÇÕES!$K$1:$L$741741,2,FALSE),IF(MID(B546,1,13)="MÉDIA/MERCADO",VLOOKUP(B546,COMPOSIÇÕES!$K$1:$L$741741,2,FALSE)))))),0)</f>
        <v>COMP. 159</v>
      </c>
      <c r="S546" s="1035">
        <f>VLOOKUP(B546,'CURVA ABC'!$B$6:$M$7525,9,FALSE)</f>
        <v>10.6464</v>
      </c>
      <c r="T546" s="700" t="b">
        <f t="shared" si="112"/>
        <v>1</v>
      </c>
      <c r="U546" s="452" t="b">
        <f t="shared" si="111"/>
        <v>1</v>
      </c>
      <c r="V546" s="452" t="s">
        <v>467</v>
      </c>
      <c r="W546" s="452" t="s">
        <v>1392</v>
      </c>
      <c r="X546" s="452" t="b">
        <f>W546=E546</f>
        <v>1</v>
      </c>
      <c r="AB546" s="453"/>
    </row>
    <row r="547" spans="1:28" s="452" customFormat="1" ht="24.75" customHeight="1">
      <c r="A547" s="1038" t="s">
        <v>2376</v>
      </c>
      <c r="B547" s="197" t="s">
        <v>468</v>
      </c>
      <c r="C547" s="24">
        <v>0</v>
      </c>
      <c r="D547" s="1039" t="s">
        <v>837</v>
      </c>
      <c r="E547" s="1028" t="s">
        <v>1393</v>
      </c>
      <c r="F547" s="15" t="e">
        <v>#N/A</v>
      </c>
      <c r="G547" s="1029" t="s">
        <v>126</v>
      </c>
      <c r="H547" s="15">
        <v>0</v>
      </c>
      <c r="I547" s="1046">
        <v>3</v>
      </c>
      <c r="J547" s="1030">
        <v>53.43</v>
      </c>
      <c r="K547" s="15">
        <v>15.104699999999999</v>
      </c>
      <c r="L547" s="1030">
        <v>68.534700000000001</v>
      </c>
      <c r="M547" s="1031">
        <f t="shared" si="113"/>
        <v>205.60409999999999</v>
      </c>
      <c r="N547" s="1032">
        <f t="shared" si="114"/>
        <v>4.817400371612708E-5</v>
      </c>
      <c r="O547" s="1033"/>
      <c r="P547" s="1034">
        <f t="shared" si="116"/>
        <v>1</v>
      </c>
      <c r="Q547" s="451"/>
      <c r="R547" s="798" t="str">
        <f>IFERROR(IF(OR(B547="TÍTULO GRAU 1",B547="TÍTULO GRAU 2",B547="TÍTULO GRAU 3",B547="TÍTULO GRAU 4"),B547,IF(D547=0,"",IF(OR(D547="SINAPI",D547="SINAPI INSUMO",D547="ORSE INSUMO",D547="SEINFRA CE",D547="TCU",D547="SABESP",D547="EMBASA-BA INSUMO",D547="COMPOSIÇÃO ELAB."),B547,IF(MID(B547,1,5)="COMP.",VLOOKUP(B547,COMPOSIÇÕES!$K$1:$L$741741,2,FALSE),IF(MID(B547,1,13)="MÉDIA/MERCADO",VLOOKUP(B547,COMPOSIÇÕES!$K$1:$L$741741,2,FALSE)))))),0)</f>
        <v>COMP. 160</v>
      </c>
      <c r="S547" s="1035">
        <f>VLOOKUP(B547,'CURVA ABC'!$B$6:$M$7525,9,FALSE)</f>
        <v>68.534700000000001</v>
      </c>
      <c r="T547" s="700" t="b">
        <f t="shared" si="112"/>
        <v>1</v>
      </c>
      <c r="U547" s="452" t="b">
        <f t="shared" si="111"/>
        <v>1</v>
      </c>
      <c r="V547" s="452" t="s">
        <v>468</v>
      </c>
      <c r="W547" s="452" t="s">
        <v>1393</v>
      </c>
      <c r="X547" s="452" t="b">
        <f t="shared" si="117"/>
        <v>1</v>
      </c>
      <c r="AB547" s="453"/>
    </row>
    <row r="548" spans="1:28" s="452" customFormat="1" ht="24.75" customHeight="1">
      <c r="A548" s="1038" t="s">
        <v>2377</v>
      </c>
      <c r="B548" s="197" t="s">
        <v>469</v>
      </c>
      <c r="C548" s="24">
        <v>0</v>
      </c>
      <c r="D548" s="1039" t="s">
        <v>837</v>
      </c>
      <c r="E548" s="1028" t="s">
        <v>1394</v>
      </c>
      <c r="F548" s="15" t="e">
        <v>#N/A</v>
      </c>
      <c r="G548" s="1029" t="s">
        <v>126</v>
      </c>
      <c r="H548" s="15">
        <v>0</v>
      </c>
      <c r="I548" s="1046">
        <v>1</v>
      </c>
      <c r="J548" s="1030">
        <v>95.54</v>
      </c>
      <c r="K548" s="15">
        <v>27.0092</v>
      </c>
      <c r="L548" s="1030">
        <v>122.5492</v>
      </c>
      <c r="M548" s="1031">
        <f t="shared" si="113"/>
        <v>122.5492</v>
      </c>
      <c r="N548" s="1032">
        <f t="shared" si="114"/>
        <v>2.8713851602221946E-5</v>
      </c>
      <c r="O548" s="1033"/>
      <c r="P548" s="1034">
        <f t="shared" si="116"/>
        <v>1</v>
      </c>
      <c r="Q548" s="451"/>
      <c r="R548" s="798" t="str">
        <f>IFERROR(IF(OR(B548="TÍTULO GRAU 1",B548="TÍTULO GRAU 2",B548="TÍTULO GRAU 3",B548="TÍTULO GRAU 4"),B548,IF(D548=0,"",IF(OR(D548="SINAPI",D548="SINAPI INSUMO",D548="ORSE INSUMO",D548="SEINFRA CE",D548="TCU",D548="SABESP",D548="EMBASA-BA INSUMO",D548="COMPOSIÇÃO ELAB."),B548,IF(MID(B548,1,5)="COMP.",VLOOKUP(B548,COMPOSIÇÕES!$K$1:$L$741741,2,FALSE),IF(MID(B548,1,13)="MÉDIA/MERCADO",VLOOKUP(B548,COMPOSIÇÕES!$K$1:$L$741741,2,FALSE)))))),0)</f>
        <v>COMP. 161</v>
      </c>
      <c r="S548" s="1035">
        <f>VLOOKUP(B548,'CURVA ABC'!$B$6:$M$7525,9,FALSE)</f>
        <v>122.5492</v>
      </c>
      <c r="T548" s="700" t="b">
        <f>S548=L548</f>
        <v>1</v>
      </c>
      <c r="U548" s="452" t="b">
        <f t="shared" si="111"/>
        <v>1</v>
      </c>
      <c r="V548" s="452" t="s">
        <v>469</v>
      </c>
      <c r="W548" s="452" t="s">
        <v>1394</v>
      </c>
      <c r="X548" s="452" t="b">
        <f>W548=E548</f>
        <v>1</v>
      </c>
      <c r="AB548" s="453"/>
    </row>
    <row r="549" spans="1:28" s="452" customFormat="1" ht="24.75" customHeight="1">
      <c r="A549" s="1038" t="s">
        <v>2378</v>
      </c>
      <c r="B549" s="197" t="s">
        <v>470</v>
      </c>
      <c r="C549" s="24">
        <v>0</v>
      </c>
      <c r="D549" s="1039" t="s">
        <v>837</v>
      </c>
      <c r="E549" s="1028" t="s">
        <v>1395</v>
      </c>
      <c r="F549" s="15" t="e">
        <v>#N/A</v>
      </c>
      <c r="G549" s="1029" t="s">
        <v>126</v>
      </c>
      <c r="H549" s="15">
        <v>0</v>
      </c>
      <c r="I549" s="1046">
        <v>1</v>
      </c>
      <c r="J549" s="1030">
        <v>1150.1300000000001</v>
      </c>
      <c r="K549" s="15">
        <v>325.14179999999999</v>
      </c>
      <c r="L549" s="1030">
        <v>1475.2718</v>
      </c>
      <c r="M549" s="1031">
        <f t="shared" si="113"/>
        <v>1475.2718</v>
      </c>
      <c r="N549" s="1032">
        <f t="shared" si="114"/>
        <v>3.4566309317517251E-4</v>
      </c>
      <c r="O549" s="1033"/>
      <c r="P549" s="1034">
        <f t="shared" si="116"/>
        <v>1</v>
      </c>
      <c r="Q549" s="451"/>
      <c r="R549" s="798" t="str">
        <f>IFERROR(IF(OR(B549="TÍTULO GRAU 1",B549="TÍTULO GRAU 2",B549="TÍTULO GRAU 3",B549="TÍTULO GRAU 4"),B549,IF(D549=0,"",IF(OR(D549="SINAPI",D549="SINAPI INSUMO",D549="ORSE INSUMO",D549="SEINFRA CE",D549="TCU",D549="SABESP",D549="EMBASA-BA INSUMO",D549="COMPOSIÇÃO ELAB."),B549,IF(MID(B549,1,5)="COMP.",VLOOKUP(B549,COMPOSIÇÕES!$K$1:$L$741741,2,FALSE),IF(MID(B549,1,13)="MÉDIA/MERCADO",VLOOKUP(B549,COMPOSIÇÕES!$K$1:$L$741741,2,FALSE)))))),0)</f>
        <v>COMP. 162</v>
      </c>
      <c r="S549" s="1035">
        <f>VLOOKUP(B549,'CURVA ABC'!$B$6:$M$7525,9,FALSE)</f>
        <v>1475.2718</v>
      </c>
      <c r="T549" s="700" t="b">
        <f t="shared" si="112"/>
        <v>1</v>
      </c>
      <c r="U549" s="452" t="b">
        <f t="shared" si="111"/>
        <v>1</v>
      </c>
      <c r="V549" s="452" t="s">
        <v>470</v>
      </c>
      <c r="W549" s="452" t="s">
        <v>1395</v>
      </c>
      <c r="X549" s="452" t="b">
        <f t="shared" si="117"/>
        <v>1</v>
      </c>
      <c r="AB549" s="453"/>
    </row>
    <row r="550" spans="1:28" s="452" customFormat="1" ht="38.25" customHeight="1">
      <c r="A550" s="1038" t="s">
        <v>2379</v>
      </c>
      <c r="B550" s="197" t="s">
        <v>471</v>
      </c>
      <c r="C550" s="24">
        <v>0</v>
      </c>
      <c r="D550" s="1039" t="s">
        <v>837</v>
      </c>
      <c r="E550" s="1028" t="s">
        <v>1396</v>
      </c>
      <c r="F550" s="15" t="e">
        <v>#N/A</v>
      </c>
      <c r="G550" s="1029" t="s">
        <v>126</v>
      </c>
      <c r="H550" s="15">
        <v>0</v>
      </c>
      <c r="I550" s="1046">
        <v>20</v>
      </c>
      <c r="J550" s="1030">
        <v>121</v>
      </c>
      <c r="K550" s="15">
        <v>34.206699999999998</v>
      </c>
      <c r="L550" s="1030">
        <v>155.20670000000001</v>
      </c>
      <c r="M550" s="1031">
        <f t="shared" si="113"/>
        <v>3104.134</v>
      </c>
      <c r="N550" s="1032">
        <f t="shared" si="114"/>
        <v>7.2731313651506178E-4</v>
      </c>
      <c r="O550" s="1033"/>
      <c r="P550" s="1034">
        <f t="shared" si="116"/>
        <v>1</v>
      </c>
      <c r="Q550" s="451"/>
      <c r="R550" s="798" t="str">
        <f>IFERROR(IF(OR(B550="TÍTULO GRAU 1",B550="TÍTULO GRAU 2",B550="TÍTULO GRAU 3",B550="TÍTULO GRAU 4"),B550,IF(D550=0,"",IF(OR(D550="SINAPI",D550="SINAPI INSUMO",D550="ORSE INSUMO",D550="SEINFRA CE",D550="TCU",D550="SABESP",D550="EMBASA-BA INSUMO",D550="COMPOSIÇÃO ELAB."),B550,IF(MID(B550,1,5)="COMP.",VLOOKUP(B550,COMPOSIÇÕES!$K$1:$L$741741,2,FALSE),IF(MID(B550,1,13)="MÉDIA/MERCADO",VLOOKUP(B550,COMPOSIÇÕES!$K$1:$L$741741,2,FALSE)))))),0)</f>
        <v>COMP. 163</v>
      </c>
      <c r="S550" s="1035">
        <f>VLOOKUP(B550,'CURVA ABC'!$B$6:$M$7525,9,FALSE)</f>
        <v>155.20670000000001</v>
      </c>
      <c r="T550" s="700" t="b">
        <f t="shared" si="112"/>
        <v>1</v>
      </c>
      <c r="U550" s="452" t="b">
        <f t="shared" si="111"/>
        <v>1</v>
      </c>
      <c r="V550" s="452" t="s">
        <v>471</v>
      </c>
      <c r="W550" s="452" t="s">
        <v>1396</v>
      </c>
      <c r="X550" s="452" t="b">
        <f t="shared" si="117"/>
        <v>1</v>
      </c>
      <c r="AB550" s="453"/>
    </row>
    <row r="551" spans="1:28" s="452" customFormat="1" ht="27.75" customHeight="1">
      <c r="A551" s="1038" t="s">
        <v>2380</v>
      </c>
      <c r="B551" s="197" t="s">
        <v>472</v>
      </c>
      <c r="C551" s="24">
        <v>0</v>
      </c>
      <c r="D551" s="1039" t="s">
        <v>837</v>
      </c>
      <c r="E551" s="1028" t="s">
        <v>1024</v>
      </c>
      <c r="F551" s="15" t="e">
        <v>#N/A</v>
      </c>
      <c r="G551" s="1029" t="s">
        <v>126</v>
      </c>
      <c r="H551" s="15">
        <v>0</v>
      </c>
      <c r="I551" s="1046">
        <v>6</v>
      </c>
      <c r="J551" s="1030">
        <v>439.92</v>
      </c>
      <c r="K551" s="15">
        <v>124.36539999999999</v>
      </c>
      <c r="L551" s="1030">
        <v>564.28539999999998</v>
      </c>
      <c r="M551" s="1031">
        <f t="shared" si="113"/>
        <v>3385.7123999999999</v>
      </c>
      <c r="N551" s="1032">
        <f t="shared" si="114"/>
        <v>7.9328827459830586E-4</v>
      </c>
      <c r="O551" s="1033"/>
      <c r="P551" s="1034">
        <f t="shared" si="116"/>
        <v>1</v>
      </c>
      <c r="Q551" s="451"/>
      <c r="R551" s="798" t="str">
        <f>IFERROR(IF(OR(B551="TÍTULO GRAU 1",B551="TÍTULO GRAU 2",B551="TÍTULO GRAU 3",B551="TÍTULO GRAU 4"),B551,IF(D551=0,"",IF(OR(D551="SINAPI",D551="SINAPI INSUMO",D551="ORSE INSUMO",D551="SEINFRA CE",D551="TCU",D551="SABESP",D551="EMBASA-BA INSUMO",D551="COMPOSIÇÃO ELAB."),B551,IF(MID(B551,1,5)="COMP.",VLOOKUP(B551,COMPOSIÇÕES!$K$1:$L$741741,2,FALSE),IF(MID(B551,1,13)="MÉDIA/MERCADO",VLOOKUP(B551,COMPOSIÇÕES!$K$1:$L$741741,2,FALSE)))))),0)</f>
        <v>COMP. 164</v>
      </c>
      <c r="S551" s="1035">
        <f>VLOOKUP(B551,'CURVA ABC'!$B$6:$M$7525,9,FALSE)</f>
        <v>564.28539999999998</v>
      </c>
      <c r="T551" s="700" t="b">
        <f>S551=L551</f>
        <v>1</v>
      </c>
      <c r="U551" s="452" t="b">
        <f t="shared" si="111"/>
        <v>1</v>
      </c>
      <c r="V551" s="452" t="s">
        <v>472</v>
      </c>
      <c r="W551" s="452" t="s">
        <v>1024</v>
      </c>
      <c r="X551" s="452" t="b">
        <f>W551=E551</f>
        <v>1</v>
      </c>
      <c r="AB551" s="453"/>
    </row>
    <row r="552" spans="1:28" s="452" customFormat="1" ht="27.75" customHeight="1">
      <c r="A552" s="1038" t="s">
        <v>2381</v>
      </c>
      <c r="B552" s="197" t="s">
        <v>473</v>
      </c>
      <c r="C552" s="24">
        <v>0</v>
      </c>
      <c r="D552" s="1039" t="s">
        <v>837</v>
      </c>
      <c r="E552" s="1028" t="s">
        <v>1397</v>
      </c>
      <c r="F552" s="15" t="e">
        <v>#N/A</v>
      </c>
      <c r="G552" s="1029" t="s">
        <v>53</v>
      </c>
      <c r="H552" s="15">
        <v>0</v>
      </c>
      <c r="I552" s="1046">
        <v>500</v>
      </c>
      <c r="J552" s="1030">
        <v>4.6900000000000004</v>
      </c>
      <c r="K552" s="15">
        <v>1.3259000000000001</v>
      </c>
      <c r="L552" s="1030">
        <v>6.0159000000000002</v>
      </c>
      <c r="M552" s="1031">
        <f t="shared" si="113"/>
        <v>3007.95</v>
      </c>
      <c r="N552" s="1032">
        <f t="shared" si="114"/>
        <v>7.0477677477212E-4</v>
      </c>
      <c r="O552" s="1033"/>
      <c r="P552" s="1034">
        <f t="shared" si="116"/>
        <v>1</v>
      </c>
      <c r="Q552" s="451"/>
      <c r="R552" s="798" t="str">
        <f>IFERROR(IF(OR(B552="TÍTULO GRAU 1",B552="TÍTULO GRAU 2",B552="TÍTULO GRAU 3",B552="TÍTULO GRAU 4"),B552,IF(D552=0,"",IF(OR(D552="SINAPI",D552="SINAPI INSUMO",D552="ORSE INSUMO",D552="SEINFRA CE",D552="TCU",D552="SABESP",D552="EMBASA-BA INSUMO",D552="COMPOSIÇÃO ELAB."),B552,IF(MID(B552,1,5)="COMP.",VLOOKUP(B552,COMPOSIÇÕES!$K$1:$L$741741,2,FALSE),IF(MID(B552,1,13)="MÉDIA/MERCADO",VLOOKUP(B552,COMPOSIÇÕES!$K$1:$L$741741,2,FALSE)))))),0)</f>
        <v>COMP. 165</v>
      </c>
      <c r="S552" s="1035">
        <f>VLOOKUP(B552,'CURVA ABC'!$B$6:$M$7525,9,FALSE)</f>
        <v>6.0159000000000002</v>
      </c>
      <c r="T552" s="700" t="b">
        <f t="shared" si="112"/>
        <v>1</v>
      </c>
      <c r="U552" s="452" t="b">
        <f t="shared" si="111"/>
        <v>1</v>
      </c>
      <c r="V552" s="452" t="s">
        <v>473</v>
      </c>
      <c r="W552" s="452" t="s">
        <v>1397</v>
      </c>
      <c r="X552" s="452" t="b">
        <f>W552=E552</f>
        <v>1</v>
      </c>
      <c r="AB552" s="453"/>
    </row>
    <row r="553" spans="1:28" s="452" customFormat="1" ht="27.75" customHeight="1">
      <c r="A553" s="1038" t="s">
        <v>2382</v>
      </c>
      <c r="B553" s="197" t="s">
        <v>270</v>
      </c>
      <c r="C553" s="24">
        <v>0</v>
      </c>
      <c r="D553" s="1039" t="s">
        <v>837</v>
      </c>
      <c r="E553" s="1028" t="s">
        <v>1019</v>
      </c>
      <c r="F553" s="15" t="e">
        <v>#N/A</v>
      </c>
      <c r="G553" s="1029" t="s">
        <v>126</v>
      </c>
      <c r="H553" s="15">
        <v>0</v>
      </c>
      <c r="I553" s="1046">
        <v>100</v>
      </c>
      <c r="J553" s="1030">
        <v>49.7</v>
      </c>
      <c r="K553" s="15">
        <v>14.0502</v>
      </c>
      <c r="L553" s="1030">
        <v>63.7502</v>
      </c>
      <c r="M553" s="1031">
        <f t="shared" si="113"/>
        <v>6375.02</v>
      </c>
      <c r="N553" s="1032">
        <f t="shared" si="114"/>
        <v>1.493697047726113E-3</v>
      </c>
      <c r="O553" s="1033"/>
      <c r="P553" s="1034">
        <f t="shared" si="116"/>
        <v>2</v>
      </c>
      <c r="Q553" s="451"/>
      <c r="R553" s="798" t="str">
        <f>IFERROR(IF(OR(B553="TÍTULO GRAU 1",B553="TÍTULO GRAU 2",B553="TÍTULO GRAU 3",B553="TÍTULO GRAU 4"),B553,IF(D553=0,"",IF(OR(D553="SINAPI",D553="SINAPI INSUMO",D553="ORSE INSUMO",D553="SEINFRA CE",D553="TCU",D553="SABESP",D553="EMBASA-BA INSUMO",D553="COMPOSIÇÃO ELAB."),B553,IF(MID(B553,1,5)="COMP.",VLOOKUP(B553,COMPOSIÇÕES!$K$1:$L$741741,2,FALSE),IF(MID(B553,1,13)="MÉDIA/MERCADO",VLOOKUP(B553,COMPOSIÇÕES!$K$1:$L$741741,2,FALSE)))))),0)</f>
        <v>COMP. 74</v>
      </c>
      <c r="S553" s="1035">
        <f>VLOOKUP(B553,'CURVA ABC'!$B$6:$M$7525,9,FALSE)</f>
        <v>63.7502</v>
      </c>
      <c r="T553" s="700" t="b">
        <f t="shared" si="112"/>
        <v>1</v>
      </c>
      <c r="U553" s="452" t="b">
        <f t="shared" si="111"/>
        <v>1</v>
      </c>
      <c r="V553" s="452" t="s">
        <v>270</v>
      </c>
      <c r="W553" s="452" t="s">
        <v>1019</v>
      </c>
      <c r="X553" s="452" t="b">
        <f>W553=E553</f>
        <v>1</v>
      </c>
      <c r="AB553" s="453"/>
    </row>
    <row r="554" spans="1:28" s="452" customFormat="1" ht="27.75" customHeight="1">
      <c r="A554" s="1038" t="s">
        <v>2383</v>
      </c>
      <c r="B554" s="197" t="s">
        <v>474</v>
      </c>
      <c r="C554" s="24">
        <v>0</v>
      </c>
      <c r="D554" s="1039" t="s">
        <v>837</v>
      </c>
      <c r="E554" s="1028" t="s">
        <v>1020</v>
      </c>
      <c r="F554" s="15" t="e">
        <v>#N/A</v>
      </c>
      <c r="G554" s="1029" t="s">
        <v>126</v>
      </c>
      <c r="H554" s="15">
        <v>0</v>
      </c>
      <c r="I554" s="1046">
        <v>120</v>
      </c>
      <c r="J554" s="1030">
        <v>40.479999999999997</v>
      </c>
      <c r="K554" s="15">
        <v>11.4437</v>
      </c>
      <c r="L554" s="1030">
        <v>51.923699999999997</v>
      </c>
      <c r="M554" s="1031">
        <f t="shared" si="113"/>
        <v>6230.8440000000001</v>
      </c>
      <c r="N554" s="1032">
        <f t="shared" si="114"/>
        <v>1.4599159355801179E-3</v>
      </c>
      <c r="O554" s="1033"/>
      <c r="P554" s="1034">
        <f t="shared" si="116"/>
        <v>2</v>
      </c>
      <c r="Q554" s="451"/>
      <c r="R554" s="798" t="str">
        <f>IFERROR(IF(OR(B554="TÍTULO GRAU 1",B554="TÍTULO GRAU 2",B554="TÍTULO GRAU 3",B554="TÍTULO GRAU 4"),B554,IF(D554=0,"",IF(OR(D554="SINAPI",D554="SINAPI INSUMO",D554="ORSE INSUMO",D554="SEINFRA CE",D554="TCU",D554="SABESP",D554="EMBASA-BA INSUMO",D554="COMPOSIÇÃO ELAB."),B554,IF(MID(B554,1,5)="COMP.",VLOOKUP(B554,COMPOSIÇÕES!$K$1:$L$741741,2,FALSE),IF(MID(B554,1,13)="MÉDIA/MERCADO",VLOOKUP(B554,COMPOSIÇÕES!$K$1:$L$741741,2,FALSE)))))),0)</f>
        <v>COMP. 166</v>
      </c>
      <c r="S554" s="1035">
        <f>VLOOKUP(B554,'CURVA ABC'!$B$6:$M$7525,9,FALSE)</f>
        <v>51.923699999999997</v>
      </c>
      <c r="T554" s="700" t="b">
        <f t="shared" si="112"/>
        <v>1</v>
      </c>
      <c r="U554" s="452" t="b">
        <f t="shared" si="111"/>
        <v>1</v>
      </c>
      <c r="V554" s="452" t="s">
        <v>474</v>
      </c>
      <c r="W554" s="452" t="s">
        <v>1020</v>
      </c>
      <c r="X554" s="452" t="b">
        <f t="shared" si="117"/>
        <v>1</v>
      </c>
      <c r="AB554" s="453"/>
    </row>
    <row r="555" spans="1:28" s="452" customFormat="1" ht="27.75" customHeight="1">
      <c r="A555" s="1038" t="s">
        <v>2384</v>
      </c>
      <c r="B555" s="197" t="s">
        <v>203</v>
      </c>
      <c r="C555" s="24">
        <v>0</v>
      </c>
      <c r="D555" s="1039" t="s">
        <v>837</v>
      </c>
      <c r="E555" s="1028" t="s">
        <v>1398</v>
      </c>
      <c r="F555" s="15" t="e">
        <v>#N/A</v>
      </c>
      <c r="G555" s="1029" t="s">
        <v>126</v>
      </c>
      <c r="H555" s="15">
        <v>0</v>
      </c>
      <c r="I555" s="1046">
        <v>37</v>
      </c>
      <c r="J555" s="1030">
        <v>16.47</v>
      </c>
      <c r="K555" s="15">
        <v>4.6561000000000003</v>
      </c>
      <c r="L555" s="1030">
        <v>21.126100000000001</v>
      </c>
      <c r="M555" s="1031">
        <f t="shared" si="113"/>
        <v>781.66570000000002</v>
      </c>
      <c r="N555" s="1032">
        <f t="shared" si="114"/>
        <v>1.8314793497099075E-4</v>
      </c>
      <c r="O555" s="1033"/>
      <c r="P555" s="1034">
        <f t="shared" si="116"/>
        <v>2</v>
      </c>
      <c r="Q555" s="451"/>
      <c r="R555" s="798" t="str">
        <f>IFERROR(IF(OR(B555="TÍTULO GRAU 1",B555="TÍTULO GRAU 2",B555="TÍTULO GRAU 3",B555="TÍTULO GRAU 4"),B555,IF(D555=0,"",IF(OR(D555="SINAPI",D555="SINAPI INSUMO",D555="ORSE INSUMO",D555="SEINFRA CE",D555="TCU",D555="SABESP",D555="EMBASA-BA INSUMO",D555="COMPOSIÇÃO ELAB."),B555,IF(MID(B555,1,5)="COMP.",VLOOKUP(B555,COMPOSIÇÕES!$K$1:$L$741741,2,FALSE),IF(MID(B555,1,13)="MÉDIA/MERCADO",VLOOKUP(B555,COMPOSIÇÕES!$K$1:$L$741741,2,FALSE)))))),0)</f>
        <v>COMP. 73</v>
      </c>
      <c r="S555" s="1035">
        <f>VLOOKUP(B555,'CURVA ABC'!$B$6:$M$7525,9,FALSE)</f>
        <v>21.126100000000001</v>
      </c>
      <c r="T555" s="700" t="b">
        <f t="shared" si="112"/>
        <v>1</v>
      </c>
      <c r="U555" s="452" t="b">
        <f t="shared" si="111"/>
        <v>1</v>
      </c>
      <c r="V555" s="452" t="s">
        <v>203</v>
      </c>
      <c r="W555" s="452" t="s">
        <v>1398</v>
      </c>
      <c r="X555" s="452" t="b">
        <f t="shared" si="117"/>
        <v>1</v>
      </c>
      <c r="AB555" s="453"/>
    </row>
    <row r="556" spans="1:28" s="452" customFormat="1" ht="27.75" customHeight="1">
      <c r="A556" s="1038" t="s">
        <v>2385</v>
      </c>
      <c r="B556" s="197" t="s">
        <v>475</v>
      </c>
      <c r="C556" s="24">
        <v>0</v>
      </c>
      <c r="D556" s="1039" t="s">
        <v>837</v>
      </c>
      <c r="E556" s="1028" t="s">
        <v>1021</v>
      </c>
      <c r="F556" s="15" t="e">
        <v>#N/A</v>
      </c>
      <c r="G556" s="1029" t="s">
        <v>126</v>
      </c>
      <c r="H556" s="15">
        <v>0</v>
      </c>
      <c r="I556" s="1046">
        <v>4</v>
      </c>
      <c r="J556" s="1030">
        <v>21.36</v>
      </c>
      <c r="K556" s="15">
        <v>6.0385</v>
      </c>
      <c r="L556" s="1030">
        <v>27.398499999999999</v>
      </c>
      <c r="M556" s="1031">
        <f t="shared" si="113"/>
        <v>109.59399999999999</v>
      </c>
      <c r="N556" s="1032">
        <f t="shared" si="114"/>
        <v>2.5678387557763836E-5</v>
      </c>
      <c r="O556" s="1033"/>
      <c r="P556" s="1034">
        <f t="shared" si="116"/>
        <v>2</v>
      </c>
      <c r="Q556" s="451"/>
      <c r="R556" s="798" t="str">
        <f>IFERROR(IF(OR(B556="TÍTULO GRAU 1",B556="TÍTULO GRAU 2",B556="TÍTULO GRAU 3",B556="TÍTULO GRAU 4"),B556,IF(D556=0,"",IF(OR(D556="SINAPI",D556="SINAPI INSUMO",D556="ORSE INSUMO",D556="SEINFRA CE",D556="TCU",D556="SABESP",D556="EMBASA-BA INSUMO",D556="COMPOSIÇÃO ELAB."),B556,IF(MID(B556,1,5)="COMP.",VLOOKUP(B556,COMPOSIÇÕES!$K$1:$L$741741,2,FALSE),IF(MID(B556,1,13)="MÉDIA/MERCADO",VLOOKUP(B556,COMPOSIÇÕES!$K$1:$L$741741,2,FALSE)))))),0)</f>
        <v>COMP. 167</v>
      </c>
      <c r="S556" s="1035">
        <f>VLOOKUP(B556,'CURVA ABC'!$B$6:$M$7525,9,FALSE)</f>
        <v>27.398499999999999</v>
      </c>
      <c r="T556" s="700" t="b">
        <f t="shared" si="112"/>
        <v>1</v>
      </c>
      <c r="U556" s="452" t="b">
        <f t="shared" si="111"/>
        <v>1</v>
      </c>
      <c r="V556" s="452" t="s">
        <v>475</v>
      </c>
      <c r="W556" s="452" t="s">
        <v>1021</v>
      </c>
      <c r="X556" s="452" t="b">
        <f>W556=E556</f>
        <v>1</v>
      </c>
      <c r="AB556" s="453"/>
    </row>
    <row r="557" spans="1:28" s="452" customFormat="1" ht="27.75" customHeight="1">
      <c r="A557" s="1038" t="s">
        <v>2386</v>
      </c>
      <c r="B557" s="197" t="s">
        <v>476</v>
      </c>
      <c r="C557" s="24">
        <v>0</v>
      </c>
      <c r="D557" s="1039" t="s">
        <v>837</v>
      </c>
      <c r="E557" s="1028" t="s">
        <v>1011</v>
      </c>
      <c r="F557" s="15" t="e">
        <v>#N/A</v>
      </c>
      <c r="G557" s="1029" t="s">
        <v>126</v>
      </c>
      <c r="H557" s="15">
        <v>0</v>
      </c>
      <c r="I557" s="1046">
        <v>3</v>
      </c>
      <c r="J557" s="1030">
        <v>17.68</v>
      </c>
      <c r="K557" s="15">
        <v>4.9981</v>
      </c>
      <c r="L557" s="1030">
        <v>22.678100000000001</v>
      </c>
      <c r="M557" s="1031">
        <f t="shared" si="113"/>
        <v>68.034300000000002</v>
      </c>
      <c r="N557" s="1032">
        <f t="shared" si="114"/>
        <v>1.5940755174746538E-5</v>
      </c>
      <c r="O557" s="1033"/>
      <c r="P557" s="1034">
        <f t="shared" si="116"/>
        <v>2</v>
      </c>
      <c r="Q557" s="451"/>
      <c r="R557" s="798" t="str">
        <f>IFERROR(IF(OR(B557="TÍTULO GRAU 1",B557="TÍTULO GRAU 2",B557="TÍTULO GRAU 3",B557="TÍTULO GRAU 4"),B557,IF(D557=0,"",IF(OR(D557="SINAPI",D557="SINAPI INSUMO",D557="ORSE INSUMO",D557="SEINFRA CE",D557="TCU",D557="SABESP",D557="EMBASA-BA INSUMO",D557="COMPOSIÇÃO ELAB."),B557,IF(MID(B557,1,5)="COMP.",VLOOKUP(B557,COMPOSIÇÕES!$K$1:$L$741741,2,FALSE),IF(MID(B557,1,13)="MÉDIA/MERCADO",VLOOKUP(B557,COMPOSIÇÕES!$K$1:$L$741741,2,FALSE)))))),0)</f>
        <v>COMP. 168</v>
      </c>
      <c r="S557" s="1035">
        <f>VLOOKUP(B557,'CURVA ABC'!$B$6:$M$7525,9,FALSE)</f>
        <v>22.678100000000001</v>
      </c>
      <c r="T557" s="700" t="b">
        <f t="shared" si="112"/>
        <v>1</v>
      </c>
      <c r="U557" s="452" t="b">
        <f t="shared" si="111"/>
        <v>1</v>
      </c>
      <c r="V557" s="452" t="s">
        <v>476</v>
      </c>
      <c r="W557" s="452" t="s">
        <v>1011</v>
      </c>
      <c r="X557" s="452" t="b">
        <f>W557=E557</f>
        <v>1</v>
      </c>
      <c r="AB557" s="453"/>
    </row>
    <row r="558" spans="1:28" s="452" customFormat="1" ht="33.75" customHeight="1">
      <c r="A558" s="827" t="s">
        <v>890</v>
      </c>
      <c r="B558" s="767" t="s">
        <v>875</v>
      </c>
      <c r="C558" s="24" t="s">
        <v>875</v>
      </c>
      <c r="D558" s="768"/>
      <c r="E558" s="757" t="s">
        <v>1004</v>
      </c>
      <c r="F558" s="758"/>
      <c r="G558" s="769"/>
      <c r="H558" s="770"/>
      <c r="I558" s="771"/>
      <c r="J558" s="772"/>
      <c r="K558" s="771"/>
      <c r="L558" s="776"/>
      <c r="M558" s="777">
        <f>SUM(M559:M596)</f>
        <v>435735.06529999996</v>
      </c>
      <c r="N558" s="774">
        <f>SUM(N559:N596)</f>
        <v>0.10209476686023808</v>
      </c>
      <c r="O558" s="1020">
        <v>174678.68743985996</v>
      </c>
      <c r="P558" s="1034">
        <f t="shared" si="116"/>
        <v>20</v>
      </c>
      <c r="Q558" s="451"/>
      <c r="R558" s="798" t="str">
        <f>IFERROR(IF(OR(B558="TÍTULO GRAU 1",B558="TÍTULO GRAU 2",B558="TÍTULO GRAU 3",B558="TÍTULO GRAU 4"),B558,IF(D558=0,"",IF(OR(D558="SINAPI",D558="SINAPI INSUMO",D558="ORSE INSUMO",D558="SEINFRA CE",D558="TCU",D558="SABESP",D558="EMBASA-BA INSUMO",D558="COMPOSIÇÃO ELAB."),B558,IF(MID(B558,1,5)="COMP.",VLOOKUP(B558,COMPOSIÇÕES!$K$1:$L$741741,2,FALSE),IF(MID(B558,1,13)="MÉDIA/MERCADO",VLOOKUP(B558,COMPOSIÇÕES!$K$1:$L$741741,2,FALSE)))))),0)</f>
        <v>Título grau 1</v>
      </c>
      <c r="S558" s="1035" t="e">
        <f>VLOOKUP(B558,'CURVA ABC'!$B$6:$M$7525,9,FALSE)</f>
        <v>#N/A</v>
      </c>
      <c r="T558" s="1025" t="e">
        <f>S558-N558</f>
        <v>#N/A</v>
      </c>
      <c r="U558" s="452" t="b">
        <f t="shared" si="111"/>
        <v>1</v>
      </c>
      <c r="V558" s="452" t="s">
        <v>875</v>
      </c>
      <c r="W558" s="452" t="s">
        <v>1004</v>
      </c>
      <c r="AB558" s="453"/>
    </row>
    <row r="559" spans="1:28" s="452" customFormat="1" ht="40.5" customHeight="1">
      <c r="A559" s="1038" t="s">
        <v>2146</v>
      </c>
      <c r="B559" s="197" t="s">
        <v>2134</v>
      </c>
      <c r="C559" s="24">
        <v>0</v>
      </c>
      <c r="D559" s="1039" t="s">
        <v>837</v>
      </c>
      <c r="E559" s="1028" t="s">
        <v>2141</v>
      </c>
      <c r="F559" s="15" t="e">
        <v>#N/A</v>
      </c>
      <c r="G559" s="1029" t="s">
        <v>126</v>
      </c>
      <c r="H559" s="15">
        <v>0</v>
      </c>
      <c r="I559" s="1046">
        <v>14</v>
      </c>
      <c r="J559" s="1030">
        <v>2250</v>
      </c>
      <c r="K559" s="15">
        <v>441.22500000000002</v>
      </c>
      <c r="L559" s="1030">
        <v>2691.2249999999999</v>
      </c>
      <c r="M559" s="1031">
        <f t="shared" ref="M559:M596" si="118">ROUND(I559*L559,4)</f>
        <v>37677.15</v>
      </c>
      <c r="N559" s="1032">
        <f t="shared" ref="N559:N596" si="119">IFERROR(M559/$M$655,"")</f>
        <v>8.8279327314634178E-3</v>
      </c>
      <c r="O559" s="1033"/>
      <c r="P559" s="1034">
        <f t="shared" si="116"/>
        <v>1</v>
      </c>
      <c r="Q559" s="451" t="s">
        <v>440</v>
      </c>
      <c r="R559" s="798" t="str">
        <f>IFERROR(IF(OR(B559="TÍTULO GRAU 1",B559="TÍTULO GRAU 2",B559="TÍTULO GRAU 3",B559="TÍTULO GRAU 4"),B559,IF(D559=0,"",IF(OR(D559="SINAPI",D559="SINAPI INSUMO",D559="ORSE INSUMO",D559="SEINFRA CE",D559="TCU",D559="SABESP",D559="EMBASA-BA INSUMO",D559="COMPOSIÇÃO ELAB."),B559,IF(MID(B559,1,5)="COMP.",VLOOKUP(B559,COMPOSIÇÕES!$K$1:$L$741741,2,FALSE),IF(MID(B559,1,13)="MÉDIA/MERCADO",VLOOKUP(B559,COMPOSIÇÕES!$K$1:$L$741741,2,FALSE)))))),0)</f>
        <v>COMP. 271</v>
      </c>
      <c r="S559" s="1035">
        <f>VLOOKUP(B559,'CURVA ABC'!$B$6:$M$7525,9,FALSE)</f>
        <v>2691.2249999999999</v>
      </c>
      <c r="T559" s="700" t="b">
        <f t="shared" ref="T559:T568" si="120">S559=L559</f>
        <v>1</v>
      </c>
      <c r="U559" s="452" t="b">
        <f t="shared" si="111"/>
        <v>1</v>
      </c>
      <c r="V559" s="452" t="s">
        <v>2134</v>
      </c>
      <c r="W559" s="452" t="s">
        <v>2141</v>
      </c>
      <c r="AB559" s="453"/>
    </row>
    <row r="560" spans="1:28" s="452" customFormat="1" ht="40.5" customHeight="1">
      <c r="A560" s="1038" t="s">
        <v>2147</v>
      </c>
      <c r="B560" s="197" t="s">
        <v>477</v>
      </c>
      <c r="C560" s="24">
        <v>0</v>
      </c>
      <c r="D560" s="1039" t="s">
        <v>837</v>
      </c>
      <c r="E560" s="1028" t="s">
        <v>1548</v>
      </c>
      <c r="F560" s="15" t="e">
        <v>#N/A</v>
      </c>
      <c r="G560" s="1029" t="s">
        <v>126</v>
      </c>
      <c r="H560" s="15">
        <v>0</v>
      </c>
      <c r="I560" s="1046">
        <v>20</v>
      </c>
      <c r="J560" s="1030">
        <v>2490</v>
      </c>
      <c r="K560" s="15">
        <v>488.28899999999999</v>
      </c>
      <c r="L560" s="1030">
        <v>2978.2890000000002</v>
      </c>
      <c r="M560" s="1031">
        <f t="shared" si="118"/>
        <v>59565.78</v>
      </c>
      <c r="N560" s="1032">
        <f t="shared" si="119"/>
        <v>1.3956541270694544E-2</v>
      </c>
      <c r="O560" s="1033"/>
      <c r="P560" s="1034">
        <f t="shared" si="116"/>
        <v>1</v>
      </c>
      <c r="Q560" s="451" t="s">
        <v>440</v>
      </c>
      <c r="R560" s="798" t="str">
        <f>IFERROR(IF(OR(B560="TÍTULO GRAU 1",B560="TÍTULO GRAU 2",B560="TÍTULO GRAU 3",B560="TÍTULO GRAU 4"),B560,IF(D560=0,"",IF(OR(D560="SINAPI",D560="SINAPI INSUMO",D560="ORSE INSUMO",D560="SEINFRA CE",D560="TCU",D560="SABESP",D560="EMBASA-BA INSUMO",D560="COMPOSIÇÃO ELAB."),B560,IF(MID(B560,1,5)="COMP.",VLOOKUP(B560,COMPOSIÇÕES!$K$1:$L$741741,2,FALSE),IF(MID(B560,1,13)="MÉDIA/MERCADO",VLOOKUP(B560,COMPOSIÇÕES!$K$1:$L$741741,2,FALSE)))))),0)</f>
        <v>COMP. 169</v>
      </c>
      <c r="S560" s="1035">
        <f>VLOOKUP(B560,'CURVA ABC'!$B$6:$M$7525,9,FALSE)</f>
        <v>2978.2890000000002</v>
      </c>
      <c r="T560" s="700" t="b">
        <f t="shared" si="120"/>
        <v>1</v>
      </c>
      <c r="U560" s="452" t="b">
        <f t="shared" si="111"/>
        <v>1</v>
      </c>
      <c r="V560" s="452" t="s">
        <v>477</v>
      </c>
      <c r="W560" s="452" t="s">
        <v>1548</v>
      </c>
      <c r="AB560" s="453"/>
    </row>
    <row r="561" spans="1:28" s="452" customFormat="1" ht="40.5" customHeight="1">
      <c r="A561" s="1038" t="s">
        <v>2148</v>
      </c>
      <c r="B561" s="197" t="s">
        <v>478</v>
      </c>
      <c r="C561" s="24">
        <v>0</v>
      </c>
      <c r="D561" s="1039" t="s">
        <v>837</v>
      </c>
      <c r="E561" s="1028" t="s">
        <v>1550</v>
      </c>
      <c r="F561" s="15" t="e">
        <v>#N/A</v>
      </c>
      <c r="G561" s="1029" t="s">
        <v>126</v>
      </c>
      <c r="H561" s="15">
        <v>0</v>
      </c>
      <c r="I561" s="1046">
        <v>6</v>
      </c>
      <c r="J561" s="1030">
        <v>2678</v>
      </c>
      <c r="K561" s="15">
        <v>525.1558</v>
      </c>
      <c r="L561" s="1030">
        <v>3203.1558</v>
      </c>
      <c r="M561" s="1031">
        <f t="shared" si="118"/>
        <v>19218.934799999999</v>
      </c>
      <c r="N561" s="1032">
        <f t="shared" si="119"/>
        <v>4.5030864485445772E-3</v>
      </c>
      <c r="O561" s="1033"/>
      <c r="P561" s="1034">
        <f t="shared" si="116"/>
        <v>1</v>
      </c>
      <c r="Q561" s="451" t="s">
        <v>440</v>
      </c>
      <c r="R561" s="798" t="str">
        <f>IFERROR(IF(OR(B561="TÍTULO GRAU 1",B561="TÍTULO GRAU 2",B561="TÍTULO GRAU 3",B561="TÍTULO GRAU 4"),B561,IF(D561=0,"",IF(OR(D561="SINAPI",D561="SINAPI INSUMO",D561="ORSE INSUMO",D561="SEINFRA CE",D561="TCU",D561="SABESP",D561="EMBASA-BA INSUMO",D561="COMPOSIÇÃO ELAB."),B561,IF(MID(B561,1,5)="COMP.",VLOOKUP(B561,COMPOSIÇÕES!$K$1:$L$741741,2,FALSE),IF(MID(B561,1,13)="MÉDIA/MERCADO",VLOOKUP(B561,COMPOSIÇÕES!$K$1:$L$741741,2,FALSE)))))),0)</f>
        <v>COMP. 170</v>
      </c>
      <c r="S561" s="1035">
        <f>VLOOKUP(B561,'CURVA ABC'!$B$6:$M$7525,9,FALSE)</f>
        <v>3203.1558</v>
      </c>
      <c r="T561" s="700" t="b">
        <f t="shared" si="120"/>
        <v>1</v>
      </c>
      <c r="U561" s="452" t="b">
        <f t="shared" si="111"/>
        <v>1</v>
      </c>
      <c r="V561" s="452" t="s">
        <v>478</v>
      </c>
      <c r="W561" s="452" t="s">
        <v>1550</v>
      </c>
      <c r="AB561" s="453"/>
    </row>
    <row r="562" spans="1:28" s="452" customFormat="1" ht="40.5" customHeight="1">
      <c r="A562" s="1038" t="s">
        <v>2149</v>
      </c>
      <c r="B562" s="197" t="s">
        <v>479</v>
      </c>
      <c r="C562" s="24">
        <v>0</v>
      </c>
      <c r="D562" s="1039" t="s">
        <v>837</v>
      </c>
      <c r="E562" s="1028" t="s">
        <v>1552</v>
      </c>
      <c r="F562" s="15" t="e">
        <v>#N/A</v>
      </c>
      <c r="G562" s="1029" t="s">
        <v>126</v>
      </c>
      <c r="H562" s="15">
        <v>0</v>
      </c>
      <c r="I562" s="1046">
        <v>4</v>
      </c>
      <c r="J562" s="1030">
        <v>3623</v>
      </c>
      <c r="K562" s="15">
        <v>710.47029999999995</v>
      </c>
      <c r="L562" s="1030">
        <v>4333.4703</v>
      </c>
      <c r="M562" s="1031">
        <f t="shared" si="118"/>
        <v>17333.8812</v>
      </c>
      <c r="N562" s="1032">
        <f t="shared" si="119"/>
        <v>4.0614095601386613E-3</v>
      </c>
      <c r="O562" s="1033"/>
      <c r="P562" s="1034">
        <f t="shared" si="116"/>
        <v>1</v>
      </c>
      <c r="Q562" s="451" t="s">
        <v>440</v>
      </c>
      <c r="R562" s="798" t="str">
        <f>IFERROR(IF(OR(B562="TÍTULO GRAU 1",B562="TÍTULO GRAU 2",B562="TÍTULO GRAU 3",B562="TÍTULO GRAU 4"),B562,IF(D562=0,"",IF(OR(D562="SINAPI",D562="SINAPI INSUMO",D562="ORSE INSUMO",D562="SEINFRA CE",D562="TCU",D562="SABESP",D562="EMBASA-BA INSUMO",D562="COMPOSIÇÃO ELAB."),B562,IF(MID(B562,1,5)="COMP.",VLOOKUP(B562,COMPOSIÇÕES!$K$1:$L$741741,2,FALSE),IF(MID(B562,1,13)="MÉDIA/MERCADO",VLOOKUP(B562,COMPOSIÇÕES!$K$1:$L$741741,2,FALSE)))))),0)</f>
        <v>COMP. 171</v>
      </c>
      <c r="S562" s="1035">
        <f>VLOOKUP(B562,'CURVA ABC'!$B$6:$M$7525,9,FALSE)</f>
        <v>4333.4703</v>
      </c>
      <c r="T562" s="700" t="b">
        <f>S562=L562</f>
        <v>1</v>
      </c>
      <c r="U562" s="452" t="b">
        <f t="shared" si="111"/>
        <v>1</v>
      </c>
      <c r="V562" s="452" t="s">
        <v>479</v>
      </c>
      <c r="W562" s="452" t="s">
        <v>1552</v>
      </c>
      <c r="AB562" s="453"/>
    </row>
    <row r="563" spans="1:28" s="452" customFormat="1" ht="40.5" customHeight="1">
      <c r="A563" s="1038" t="s">
        <v>2150</v>
      </c>
      <c r="B563" s="197" t="s">
        <v>480</v>
      </c>
      <c r="C563" s="24">
        <v>0</v>
      </c>
      <c r="D563" s="1039" t="s">
        <v>837</v>
      </c>
      <c r="E563" s="1028" t="s">
        <v>1549</v>
      </c>
      <c r="F563" s="15" t="e">
        <v>#N/A</v>
      </c>
      <c r="G563" s="1029" t="s">
        <v>126</v>
      </c>
      <c r="H563" s="15">
        <v>0</v>
      </c>
      <c r="I563" s="1046">
        <v>4</v>
      </c>
      <c r="J563" s="1030">
        <v>4180</v>
      </c>
      <c r="K563" s="15">
        <v>819.69799999999998</v>
      </c>
      <c r="L563" s="1030">
        <v>4999.6980000000003</v>
      </c>
      <c r="M563" s="1031">
        <f t="shared" si="118"/>
        <v>19998.792000000001</v>
      </c>
      <c r="N563" s="1032">
        <f t="shared" si="119"/>
        <v>4.685810643494233E-3</v>
      </c>
      <c r="O563" s="1033"/>
      <c r="P563" s="1034">
        <f t="shared" si="116"/>
        <v>1</v>
      </c>
      <c r="Q563" s="451" t="s">
        <v>440</v>
      </c>
      <c r="R563" s="798" t="str">
        <f>IFERROR(IF(OR(B563="TÍTULO GRAU 1",B563="TÍTULO GRAU 2",B563="TÍTULO GRAU 3",B563="TÍTULO GRAU 4"),B563,IF(D563=0,"",IF(OR(D563="SINAPI",D563="SINAPI INSUMO",D563="ORSE INSUMO",D563="SEINFRA CE",D563="TCU",D563="SABESP",D563="EMBASA-BA INSUMO",D563="COMPOSIÇÃO ELAB."),B563,IF(MID(B563,1,5)="COMP.",VLOOKUP(B563,COMPOSIÇÕES!$K$1:$L$741741,2,FALSE),IF(MID(B563,1,13)="MÉDIA/MERCADO",VLOOKUP(B563,COMPOSIÇÕES!$K$1:$L$741741,2,FALSE)))))),0)</f>
        <v>COMP. 172</v>
      </c>
      <c r="S563" s="1035">
        <f>VLOOKUP(B563,'CURVA ABC'!$B$6:$M$7525,9,FALSE)</f>
        <v>4999.6980000000003</v>
      </c>
      <c r="T563" s="700" t="b">
        <f t="shared" si="120"/>
        <v>1</v>
      </c>
      <c r="U563" s="452" t="b">
        <f t="shared" si="111"/>
        <v>1</v>
      </c>
      <c r="V563" s="452" t="s">
        <v>480</v>
      </c>
      <c r="W563" s="452" t="s">
        <v>1549</v>
      </c>
      <c r="AB563" s="453"/>
    </row>
    <row r="564" spans="1:28" s="452" customFormat="1" ht="40.5" customHeight="1">
      <c r="A564" s="1038" t="s">
        <v>2151</v>
      </c>
      <c r="B564" s="197" t="s">
        <v>481</v>
      </c>
      <c r="C564" s="24">
        <v>0</v>
      </c>
      <c r="D564" s="1039" t="s">
        <v>837</v>
      </c>
      <c r="E564" s="1028" t="s">
        <v>1553</v>
      </c>
      <c r="F564" s="15" t="e">
        <v>#N/A</v>
      </c>
      <c r="G564" s="1029" t="s">
        <v>126</v>
      </c>
      <c r="H564" s="15">
        <v>0</v>
      </c>
      <c r="I564" s="1046">
        <v>2</v>
      </c>
      <c r="J564" s="1030">
        <v>6983</v>
      </c>
      <c r="K564" s="15">
        <v>1369.3662999999999</v>
      </c>
      <c r="L564" s="1030">
        <v>8352.3662999999997</v>
      </c>
      <c r="M564" s="1031">
        <f t="shared" si="118"/>
        <v>16704.732599999999</v>
      </c>
      <c r="N564" s="1032">
        <f t="shared" si="119"/>
        <v>3.9139970961148598E-3</v>
      </c>
      <c r="O564" s="1033"/>
      <c r="P564" s="1034">
        <f t="shared" si="116"/>
        <v>1</v>
      </c>
      <c r="Q564" s="451" t="s">
        <v>440</v>
      </c>
      <c r="R564" s="798" t="str">
        <f>IFERROR(IF(OR(B564="TÍTULO GRAU 1",B564="TÍTULO GRAU 2",B564="TÍTULO GRAU 3",B564="TÍTULO GRAU 4"),B564,IF(D564=0,"",IF(OR(D564="SINAPI",D564="SINAPI INSUMO",D564="ORSE INSUMO",D564="SEINFRA CE",D564="TCU",D564="SABESP",D564="EMBASA-BA INSUMO",D564="COMPOSIÇÃO ELAB."),B564,IF(MID(B564,1,5)="COMP.",VLOOKUP(B564,COMPOSIÇÕES!$K$1:$L$741741,2,FALSE),IF(MID(B564,1,13)="MÉDIA/MERCADO",VLOOKUP(B564,COMPOSIÇÕES!$K$1:$L$741741,2,FALSE)))))),0)</f>
        <v>COMP. 173</v>
      </c>
      <c r="S564" s="1035">
        <f>VLOOKUP(B564,'CURVA ABC'!$B$6:$M$7525,9,FALSE)</f>
        <v>8352.3662999999997</v>
      </c>
      <c r="T564" s="700" t="b">
        <f>S564=L564</f>
        <v>1</v>
      </c>
      <c r="U564" s="452" t="b">
        <f t="shared" si="111"/>
        <v>1</v>
      </c>
      <c r="V564" s="452" t="s">
        <v>481</v>
      </c>
      <c r="W564" s="452" t="s">
        <v>1553</v>
      </c>
      <c r="AB564" s="453"/>
    </row>
    <row r="565" spans="1:28" s="452" customFormat="1" ht="40.5" customHeight="1">
      <c r="A565" s="1038" t="s">
        <v>2152</v>
      </c>
      <c r="B565" s="197" t="s">
        <v>2142</v>
      </c>
      <c r="C565" s="24">
        <v>0</v>
      </c>
      <c r="D565" s="1039" t="s">
        <v>837</v>
      </c>
      <c r="E565" s="1028" t="s">
        <v>2138</v>
      </c>
      <c r="F565" s="15" t="e">
        <v>#N/A</v>
      </c>
      <c r="G565" s="1029" t="s">
        <v>126</v>
      </c>
      <c r="H565" s="15">
        <v>0</v>
      </c>
      <c r="I565" s="1046">
        <v>4</v>
      </c>
      <c r="J565" s="1030">
        <v>7823</v>
      </c>
      <c r="K565" s="15">
        <v>1534.0903000000001</v>
      </c>
      <c r="L565" s="1030">
        <v>9357.0902999999998</v>
      </c>
      <c r="M565" s="1031">
        <f t="shared" si="118"/>
        <v>37428.361199999999</v>
      </c>
      <c r="N565" s="1032">
        <f t="shared" si="119"/>
        <v>8.7696403502524837E-3</v>
      </c>
      <c r="O565" s="1033"/>
      <c r="P565" s="1034">
        <f t="shared" si="116"/>
        <v>1</v>
      </c>
      <c r="Q565" s="451" t="s">
        <v>440</v>
      </c>
      <c r="R565" s="798" t="str">
        <f>IFERROR(IF(OR(B565="TÍTULO GRAU 1",B565="TÍTULO GRAU 2",B565="TÍTULO GRAU 3",B565="TÍTULO GRAU 4"),B565,IF(D565=0,"",IF(OR(D565="SINAPI",D565="SINAPI INSUMO",D565="ORSE INSUMO",D565="SEINFRA CE",D565="TCU",D565="SABESP",D565="EMBASA-BA INSUMO",D565="COMPOSIÇÃO ELAB."),B565,IF(MID(B565,1,5)="COMP.",VLOOKUP(B565,COMPOSIÇÕES!$K$1:$L$741741,2,FALSE),IF(MID(B565,1,13)="MÉDIA/MERCADO",VLOOKUP(B565,COMPOSIÇÕES!$K$1:$L$741741,2,FALSE)))))),0)</f>
        <v>COMP. 272</v>
      </c>
      <c r="S565" s="1035">
        <f>VLOOKUP(B565,'CURVA ABC'!$B$6:$M$7525,9,FALSE)</f>
        <v>9357.0902999999998</v>
      </c>
      <c r="T565" s="700" t="b">
        <f>S565=L565</f>
        <v>1</v>
      </c>
      <c r="U565" s="452" t="b">
        <f t="shared" si="111"/>
        <v>1</v>
      </c>
      <c r="V565" s="452" t="s">
        <v>2142</v>
      </c>
      <c r="W565" s="452" t="s">
        <v>2138</v>
      </c>
      <c r="AB565" s="453"/>
    </row>
    <row r="566" spans="1:28" s="452" customFormat="1" ht="40.5" customHeight="1">
      <c r="A566" s="1038" t="s">
        <v>2153</v>
      </c>
      <c r="B566" s="197" t="s">
        <v>656</v>
      </c>
      <c r="C566" s="24">
        <v>0</v>
      </c>
      <c r="D566" s="1039" t="s">
        <v>837</v>
      </c>
      <c r="E566" s="1028" t="s">
        <v>1400</v>
      </c>
      <c r="F566" s="15" t="e">
        <v>#N/A</v>
      </c>
      <c r="G566" s="1029" t="s">
        <v>53</v>
      </c>
      <c r="H566" s="15">
        <v>0</v>
      </c>
      <c r="I566" s="1046">
        <v>159</v>
      </c>
      <c r="J566" s="1030">
        <v>92.43</v>
      </c>
      <c r="K566" s="15">
        <v>26.13</v>
      </c>
      <c r="L566" s="1030">
        <v>118.56</v>
      </c>
      <c r="M566" s="1031">
        <f t="shared" si="118"/>
        <v>18851.04</v>
      </c>
      <c r="N566" s="1032">
        <f t="shared" si="119"/>
        <v>4.4168869736199825E-3</v>
      </c>
      <c r="O566" s="1033"/>
      <c r="P566" s="1034">
        <f t="shared" si="116"/>
        <v>1</v>
      </c>
      <c r="Q566" s="451"/>
      <c r="R566" s="798" t="str">
        <f>IFERROR(IF(OR(B566="TÍTULO GRAU 1",B566="TÍTULO GRAU 2",B566="TÍTULO GRAU 3",B566="TÍTULO GRAU 4"),B566,IF(D566=0,"",IF(OR(D566="SINAPI",D566="SINAPI INSUMO",D566="ORSE INSUMO",D566="SEINFRA CE",D566="TCU",D566="SABESP",D566="EMBASA-BA INSUMO",D566="COMPOSIÇÃO ELAB."),B566,IF(MID(B566,1,5)="COMP.",VLOOKUP(B566,COMPOSIÇÕES!$K$1:$L$741741,2,FALSE),IF(MID(B566,1,13)="MÉDIA/MERCADO",VLOOKUP(B566,COMPOSIÇÕES!$K$1:$L$741741,2,FALSE)))))),0)</f>
        <v>COMP. 175</v>
      </c>
      <c r="S566" s="1035">
        <f>VLOOKUP(B566,'CURVA ABC'!$B$6:$M$7525,9,FALSE)</f>
        <v>118.56</v>
      </c>
      <c r="T566" s="700" t="b">
        <f>S566=L566</f>
        <v>1</v>
      </c>
      <c r="U566" s="452" t="b">
        <f t="shared" si="111"/>
        <v>1</v>
      </c>
      <c r="V566" s="452" t="s">
        <v>656</v>
      </c>
      <c r="W566" s="452" t="s">
        <v>1400</v>
      </c>
      <c r="AB566" s="453"/>
    </row>
    <row r="567" spans="1:28" s="452" customFormat="1" ht="45.75" customHeight="1">
      <c r="A567" s="1038" t="s">
        <v>2154</v>
      </c>
      <c r="B567" s="197" t="s">
        <v>665</v>
      </c>
      <c r="C567" s="24">
        <v>0</v>
      </c>
      <c r="D567" s="1039" t="s">
        <v>837</v>
      </c>
      <c r="E567" s="1028" t="s">
        <v>1401</v>
      </c>
      <c r="F567" s="15" t="e">
        <v>#N/A</v>
      </c>
      <c r="G567" s="1029" t="s">
        <v>53</v>
      </c>
      <c r="H567" s="15">
        <v>0</v>
      </c>
      <c r="I567" s="1046">
        <v>144</v>
      </c>
      <c r="J567" s="1030">
        <v>104.27</v>
      </c>
      <c r="K567" s="15">
        <v>29.4771</v>
      </c>
      <c r="L567" s="1030">
        <v>133.74709999999999</v>
      </c>
      <c r="M567" s="1031">
        <f t="shared" si="118"/>
        <v>19259.582399999999</v>
      </c>
      <c r="N567" s="1032">
        <f t="shared" si="119"/>
        <v>4.5126103716251562E-3</v>
      </c>
      <c r="O567" s="1033"/>
      <c r="P567" s="1034">
        <f t="shared" si="116"/>
        <v>1</v>
      </c>
      <c r="Q567" s="451"/>
      <c r="R567" s="798" t="str">
        <f>IFERROR(IF(OR(B567="TÍTULO GRAU 1",B567="TÍTULO GRAU 2",B567="TÍTULO GRAU 3",B567="TÍTULO GRAU 4"),B567,IF(D567=0,"",IF(OR(D567="SINAPI",D567="SINAPI INSUMO",D567="ORSE INSUMO",D567="SEINFRA CE",D567="TCU",D567="SABESP",D567="EMBASA-BA INSUMO",D567="COMPOSIÇÃO ELAB."),B567,IF(MID(B567,1,5)="COMP.",VLOOKUP(B567,COMPOSIÇÕES!$K$1:$L$741741,2,FALSE),IF(MID(B567,1,13)="MÉDIA/MERCADO",VLOOKUP(B567,COMPOSIÇÕES!$K$1:$L$741741,2,FALSE)))))),0)</f>
        <v>COMP. 176</v>
      </c>
      <c r="S567" s="1035">
        <f>VLOOKUP(B567,'CURVA ABC'!$B$6:$M$7525,9,FALSE)</f>
        <v>133.74709999999999</v>
      </c>
      <c r="T567" s="700" t="b">
        <f t="shared" si="120"/>
        <v>1</v>
      </c>
      <c r="U567" s="452" t="b">
        <f t="shared" si="111"/>
        <v>1</v>
      </c>
      <c r="V567" s="452" t="s">
        <v>665</v>
      </c>
      <c r="W567" s="452" t="s">
        <v>1401</v>
      </c>
      <c r="AB567" s="453"/>
    </row>
    <row r="568" spans="1:28" s="452" customFormat="1" ht="45.75" customHeight="1">
      <c r="A568" s="1038" t="s">
        <v>2155</v>
      </c>
      <c r="B568" s="197" t="s">
        <v>666</v>
      </c>
      <c r="C568" s="24">
        <v>0</v>
      </c>
      <c r="D568" s="1039" t="s">
        <v>837</v>
      </c>
      <c r="E568" s="1028" t="s">
        <v>1402</v>
      </c>
      <c r="F568" s="15" t="e">
        <v>#N/A</v>
      </c>
      <c r="G568" s="1029" t="s">
        <v>53</v>
      </c>
      <c r="H568" s="15">
        <v>0</v>
      </c>
      <c r="I568" s="1046">
        <v>45</v>
      </c>
      <c r="J568" s="1030">
        <v>127.56</v>
      </c>
      <c r="K568" s="15">
        <v>36.061199999999999</v>
      </c>
      <c r="L568" s="1030">
        <v>163.62119999999999</v>
      </c>
      <c r="M568" s="1031">
        <f t="shared" si="118"/>
        <v>7362.9539999999997</v>
      </c>
      <c r="N568" s="1032">
        <f t="shared" si="119"/>
        <v>1.7251746115844614E-3</v>
      </c>
      <c r="O568" s="1033"/>
      <c r="P568" s="1034">
        <f t="shared" si="116"/>
        <v>1</v>
      </c>
      <c r="Q568" s="451"/>
      <c r="R568" s="798" t="str">
        <f>IFERROR(IF(OR(B568="TÍTULO GRAU 1",B568="TÍTULO GRAU 2",B568="TÍTULO GRAU 3",B568="TÍTULO GRAU 4"),B568,IF(D568=0,"",IF(OR(D568="SINAPI",D568="SINAPI INSUMO",D568="ORSE INSUMO",D568="SEINFRA CE",D568="TCU",D568="SABESP",D568="EMBASA-BA INSUMO",D568="COMPOSIÇÃO ELAB."),B568,IF(MID(B568,1,5)="COMP.",VLOOKUP(B568,COMPOSIÇÕES!$K$1:$L$741741,2,FALSE),IF(MID(B568,1,13)="MÉDIA/MERCADO",VLOOKUP(B568,COMPOSIÇÕES!$K$1:$L$741741,2,FALSE)))))),0)</f>
        <v>COMP. 177</v>
      </c>
      <c r="S568" s="1035">
        <f>VLOOKUP(B568,'CURVA ABC'!$B$6:$M$7525,9,FALSE)</f>
        <v>163.62119999999999</v>
      </c>
      <c r="T568" s="700" t="b">
        <f t="shared" si="120"/>
        <v>1</v>
      </c>
      <c r="U568" s="452" t="b">
        <f t="shared" si="111"/>
        <v>1</v>
      </c>
      <c r="V568" s="452" t="s">
        <v>666</v>
      </c>
      <c r="W568" s="452" t="s">
        <v>1402</v>
      </c>
      <c r="AB568" s="453"/>
    </row>
    <row r="569" spans="1:28" s="452" customFormat="1" ht="45.75" customHeight="1">
      <c r="A569" s="1038" t="s">
        <v>2156</v>
      </c>
      <c r="B569" s="197" t="s">
        <v>482</v>
      </c>
      <c r="C569" s="24">
        <v>0</v>
      </c>
      <c r="D569" s="1039" t="s">
        <v>837</v>
      </c>
      <c r="E569" s="1028" t="s">
        <v>1399</v>
      </c>
      <c r="F569" s="15" t="e">
        <v>#N/A</v>
      </c>
      <c r="G569" s="1029" t="s">
        <v>53</v>
      </c>
      <c r="H569" s="15">
        <v>0</v>
      </c>
      <c r="I569" s="1046">
        <v>110</v>
      </c>
      <c r="J569" s="1030">
        <v>116.35</v>
      </c>
      <c r="K569" s="15">
        <v>32.892099999999999</v>
      </c>
      <c r="L569" s="1030">
        <v>149.24209999999999</v>
      </c>
      <c r="M569" s="1031">
        <f t="shared" si="118"/>
        <v>16416.631000000001</v>
      </c>
      <c r="N569" s="1032">
        <f t="shared" si="119"/>
        <v>3.8464935417157884E-3</v>
      </c>
      <c r="O569" s="1033"/>
      <c r="P569" s="1034">
        <f t="shared" si="116"/>
        <v>1</v>
      </c>
      <c r="Q569" s="451"/>
      <c r="R569" s="798" t="str">
        <f>IFERROR(IF(OR(B569="TÍTULO GRAU 1",B569="TÍTULO GRAU 2",B569="TÍTULO GRAU 3",B569="TÍTULO GRAU 4"),B569,IF(D569=0,"",IF(OR(D569="SINAPI",D569="SINAPI INSUMO",D569="ORSE INSUMO",D569="SEINFRA CE",D569="TCU",D569="SABESP",D569="EMBASA-BA INSUMO",D569="COMPOSIÇÃO ELAB."),B569,IF(MID(B569,1,5)="COMP.",VLOOKUP(B569,COMPOSIÇÕES!$K$1:$L$741741,2,FALSE),IF(MID(B569,1,13)="MÉDIA/MERCADO",VLOOKUP(B569,COMPOSIÇÕES!$K$1:$L$741741,2,FALSE)))))),0)</f>
        <v>COMP. 174</v>
      </c>
      <c r="S569" s="1035">
        <f>VLOOKUP(B569,'CURVA ABC'!$B$6:$M$7525,9,FALSE)</f>
        <v>149.24209999999999</v>
      </c>
      <c r="T569" s="700" t="b">
        <f t="shared" ref="T569:T576" si="121">S569=L569</f>
        <v>1</v>
      </c>
      <c r="U569" s="452" t="b">
        <f t="shared" si="111"/>
        <v>1</v>
      </c>
      <c r="V569" s="452" t="s">
        <v>482</v>
      </c>
      <c r="W569" s="452" t="s">
        <v>1399</v>
      </c>
      <c r="AB569" s="453"/>
    </row>
    <row r="570" spans="1:28" s="452" customFormat="1" ht="40.5" customHeight="1">
      <c r="A570" s="1038" t="s">
        <v>2157</v>
      </c>
      <c r="B570" s="197" t="s">
        <v>667</v>
      </c>
      <c r="C570" s="24">
        <v>0</v>
      </c>
      <c r="D570" s="1039" t="s">
        <v>837</v>
      </c>
      <c r="E570" s="1028" t="s">
        <v>1403</v>
      </c>
      <c r="F570" s="15" t="e">
        <v>#N/A</v>
      </c>
      <c r="G570" s="1029" t="s">
        <v>53</v>
      </c>
      <c r="H570" s="15">
        <v>0</v>
      </c>
      <c r="I570" s="1046">
        <v>4</v>
      </c>
      <c r="J570" s="1030">
        <v>139.53</v>
      </c>
      <c r="K570" s="15">
        <v>39.445099999999996</v>
      </c>
      <c r="L570" s="1030">
        <v>178.9751</v>
      </c>
      <c r="M570" s="1031">
        <f t="shared" si="118"/>
        <v>715.90039999999999</v>
      </c>
      <c r="N570" s="1032">
        <f t="shared" si="119"/>
        <v>1.6773881712464324E-4</v>
      </c>
      <c r="O570" s="1033"/>
      <c r="P570" s="1034">
        <f t="shared" si="116"/>
        <v>1</v>
      </c>
      <c r="Q570" s="451"/>
      <c r="R570" s="798" t="str">
        <f>IFERROR(IF(OR(B570="TÍTULO GRAU 1",B570="TÍTULO GRAU 2",B570="TÍTULO GRAU 3",B570="TÍTULO GRAU 4"),B570,IF(D570=0,"",IF(OR(D570="SINAPI",D570="SINAPI INSUMO",D570="ORSE INSUMO",D570="SEINFRA CE",D570="TCU",D570="SABESP",D570="EMBASA-BA INSUMO",D570="COMPOSIÇÃO ELAB."),B570,IF(MID(B570,1,5)="COMP.",VLOOKUP(B570,COMPOSIÇÕES!$K$1:$L$741741,2,FALSE),IF(MID(B570,1,13)="MÉDIA/MERCADO",VLOOKUP(B570,COMPOSIÇÕES!$K$1:$L$741741,2,FALSE)))))),0)</f>
        <v>COMP. 178</v>
      </c>
      <c r="S570" s="1035">
        <f>VLOOKUP(B570,'CURVA ABC'!$B$6:$M$7525,9,FALSE)</f>
        <v>178.9751</v>
      </c>
      <c r="T570" s="700" t="b">
        <f t="shared" si="121"/>
        <v>1</v>
      </c>
      <c r="U570" s="452" t="b">
        <f t="shared" si="111"/>
        <v>1</v>
      </c>
      <c r="V570" s="452" t="s">
        <v>667</v>
      </c>
      <c r="W570" s="452" t="s">
        <v>1403</v>
      </c>
      <c r="AB570" s="453"/>
    </row>
    <row r="571" spans="1:28" s="452" customFormat="1" ht="40.5" customHeight="1">
      <c r="A571" s="1038" t="s">
        <v>2158</v>
      </c>
      <c r="B571" s="197" t="s">
        <v>2143</v>
      </c>
      <c r="C571" s="24">
        <v>0</v>
      </c>
      <c r="D571" s="1039" t="s">
        <v>837</v>
      </c>
      <c r="E571" s="1028" t="s">
        <v>2137</v>
      </c>
      <c r="F571" s="15" t="e">
        <v>#N/A</v>
      </c>
      <c r="G571" s="1029" t="s">
        <v>53</v>
      </c>
      <c r="H571" s="15">
        <v>0</v>
      </c>
      <c r="I571" s="1046">
        <v>42</v>
      </c>
      <c r="J571" s="1030">
        <v>162.72</v>
      </c>
      <c r="K571" s="15">
        <v>46.000900000000001</v>
      </c>
      <c r="L571" s="1030">
        <v>208.7209</v>
      </c>
      <c r="M571" s="1031">
        <f t="shared" si="118"/>
        <v>8766.2777999999998</v>
      </c>
      <c r="N571" s="1032">
        <f t="shared" si="119"/>
        <v>2.0539799513424216E-3</v>
      </c>
      <c r="O571" s="1033"/>
      <c r="P571" s="1034">
        <f t="shared" si="116"/>
        <v>1</v>
      </c>
      <c r="Q571" s="451"/>
      <c r="R571" s="798" t="str">
        <f>IFERROR(IF(OR(B571="TÍTULO GRAU 1",B571="TÍTULO GRAU 2",B571="TÍTULO GRAU 3",B571="TÍTULO GRAU 4"),B571,IF(D571=0,"",IF(OR(D571="SINAPI",D571="SINAPI INSUMO",D571="ORSE INSUMO",D571="SEINFRA CE",D571="TCU",D571="SABESP",D571="EMBASA-BA INSUMO",D571="COMPOSIÇÃO ELAB."),B571,IF(MID(B571,1,5)="COMP.",VLOOKUP(B571,COMPOSIÇÕES!$K$1:$L$741741,2,FALSE),IF(MID(B571,1,13)="MÉDIA/MERCADO",VLOOKUP(B571,COMPOSIÇÕES!$K$1:$L$741741,2,FALSE)))))),0)</f>
        <v>COMP. 273</v>
      </c>
      <c r="S571" s="1035">
        <f>VLOOKUP(B571,'CURVA ABC'!$B$6:$M$7525,9,FALSE)</f>
        <v>208.7209</v>
      </c>
      <c r="T571" s="700" t="b">
        <f t="shared" si="121"/>
        <v>1</v>
      </c>
      <c r="U571" s="452" t="b">
        <f t="shared" si="111"/>
        <v>1</v>
      </c>
      <c r="V571" s="452" t="s">
        <v>2143</v>
      </c>
      <c r="W571" s="452" t="s">
        <v>2137</v>
      </c>
      <c r="AB571" s="453"/>
    </row>
    <row r="572" spans="1:28" s="452" customFormat="1" ht="32.25" customHeight="1">
      <c r="A572" s="1038" t="s">
        <v>2159</v>
      </c>
      <c r="B572" s="197" t="s">
        <v>2589</v>
      </c>
      <c r="C572" s="24">
        <v>0</v>
      </c>
      <c r="D572" s="1039" t="s">
        <v>837</v>
      </c>
      <c r="E572" s="1028" t="s">
        <v>2606</v>
      </c>
      <c r="F572" s="15" t="e">
        <v>#N/A</v>
      </c>
      <c r="G572" s="1029" t="s">
        <v>126</v>
      </c>
      <c r="H572" s="15">
        <v>0</v>
      </c>
      <c r="I572" s="1079">
        <v>1</v>
      </c>
      <c r="J572" s="1030">
        <v>92.01</v>
      </c>
      <c r="K572" s="15">
        <v>26.011199999999999</v>
      </c>
      <c r="L572" s="1030">
        <v>118.02119999999999</v>
      </c>
      <c r="M572" s="1031">
        <f t="shared" si="118"/>
        <v>118.02119999999999</v>
      </c>
      <c r="N572" s="1032">
        <f t="shared" si="119"/>
        <v>2.7652919992265609E-5</v>
      </c>
      <c r="O572" s="1033"/>
      <c r="P572" s="1034">
        <f t="shared" si="116"/>
        <v>1</v>
      </c>
      <c r="Q572" s="451"/>
      <c r="R572" s="798" t="str">
        <f>IFERROR(IF(OR(B572="TÍTULO GRAU 1",B572="TÍTULO GRAU 2",B572="TÍTULO GRAU 3",B572="TÍTULO GRAU 4"),B572,IF(D572=0,"",IF(OR(D572="SINAPI",D572="SINAPI INSUMO",D572="ORSE INSUMO",D572="SEINFRA CE",D572="TCU",D572="SABESP",D572="EMBASA-BA INSUMO",D572="COMPOSIÇÃO ELAB."),B572,IF(MID(B572,1,5)="COMP.",VLOOKUP(B572,COMPOSIÇÕES!$K$1:$L$741741,2,FALSE),IF(MID(B572,1,13)="MÉDIA/MERCADO",VLOOKUP(B572,COMPOSIÇÕES!$K$1:$L$741741,2,FALSE)))))),0)</f>
        <v>COMP. 33</v>
      </c>
      <c r="S572" s="1035">
        <f>VLOOKUP(B572,'CURVA ABC'!$B$6:$M$7525,9,FALSE)</f>
        <v>118.02119999999999</v>
      </c>
      <c r="T572" s="700" t="b">
        <f t="shared" si="121"/>
        <v>1</v>
      </c>
      <c r="U572" s="452" t="b">
        <f t="shared" si="111"/>
        <v>1</v>
      </c>
      <c r="V572" s="452" t="s">
        <v>2589</v>
      </c>
      <c r="W572" s="452" t="s">
        <v>2606</v>
      </c>
      <c r="AB572" s="453"/>
    </row>
    <row r="573" spans="1:28" s="452" customFormat="1" ht="32.25" customHeight="1">
      <c r="A573" s="1038" t="s">
        <v>2160</v>
      </c>
      <c r="B573" s="197" t="s">
        <v>2590</v>
      </c>
      <c r="C573" s="24">
        <v>0</v>
      </c>
      <c r="D573" s="1039" t="s">
        <v>837</v>
      </c>
      <c r="E573" s="1028" t="s">
        <v>2608</v>
      </c>
      <c r="F573" s="15" t="e">
        <v>#N/A</v>
      </c>
      <c r="G573" s="1029" t="s">
        <v>126</v>
      </c>
      <c r="H573" s="15">
        <v>0</v>
      </c>
      <c r="I573" s="1079">
        <v>11</v>
      </c>
      <c r="J573" s="1030">
        <v>114.91</v>
      </c>
      <c r="K573" s="15">
        <v>32.485100000000003</v>
      </c>
      <c r="L573" s="1030">
        <v>147.39510000000001</v>
      </c>
      <c r="M573" s="1031">
        <f t="shared" si="118"/>
        <v>1621.3461</v>
      </c>
      <c r="N573" s="1032">
        <f t="shared" si="119"/>
        <v>3.7988898590314178E-4</v>
      </c>
      <c r="O573" s="1033"/>
      <c r="P573" s="1034">
        <f t="shared" si="116"/>
        <v>1</v>
      </c>
      <c r="Q573" s="451"/>
      <c r="R573" s="798" t="str">
        <f>IFERROR(IF(OR(B573="TÍTULO GRAU 1",B573="TÍTULO GRAU 2",B573="TÍTULO GRAU 3",B573="TÍTULO GRAU 4"),B573,IF(D573=0,"",IF(OR(D573="SINAPI",D573="SINAPI INSUMO",D573="ORSE INSUMO",D573="SEINFRA CE",D573="TCU",D573="SABESP",D573="EMBASA-BA INSUMO",D573="COMPOSIÇÃO ELAB."),B573,IF(MID(B573,1,5)="COMP.",VLOOKUP(B573,COMPOSIÇÕES!$K$1:$L$741741,2,FALSE),IF(MID(B573,1,13)="MÉDIA/MERCADO",VLOOKUP(B573,COMPOSIÇÕES!$K$1:$L$741741,2,FALSE)))))),0)</f>
        <v>COMP. 34</v>
      </c>
      <c r="S573" s="1035">
        <f>VLOOKUP(B573,'CURVA ABC'!$B$6:$M$7525,9,FALSE)</f>
        <v>147.39510000000001</v>
      </c>
      <c r="T573" s="700" t="b">
        <f t="shared" si="121"/>
        <v>1</v>
      </c>
      <c r="U573" s="452" t="b">
        <f t="shared" si="111"/>
        <v>1</v>
      </c>
      <c r="V573" s="452" t="s">
        <v>2590</v>
      </c>
      <c r="W573" s="452" t="s">
        <v>2608</v>
      </c>
      <c r="AB573" s="453"/>
    </row>
    <row r="574" spans="1:28" s="452" customFormat="1" ht="32.25" customHeight="1">
      <c r="A574" s="1038" t="s">
        <v>2517</v>
      </c>
      <c r="B574" s="197" t="s">
        <v>2591</v>
      </c>
      <c r="C574" s="24">
        <v>0</v>
      </c>
      <c r="D574" s="1039" t="s">
        <v>837</v>
      </c>
      <c r="E574" s="1028" t="s">
        <v>2609</v>
      </c>
      <c r="F574" s="15" t="e">
        <v>#N/A</v>
      </c>
      <c r="G574" s="1029" t="s">
        <v>126</v>
      </c>
      <c r="H574" s="15">
        <v>0</v>
      </c>
      <c r="I574" s="1079">
        <v>8</v>
      </c>
      <c r="J574" s="1030">
        <v>100.57</v>
      </c>
      <c r="K574" s="15">
        <v>28.431100000000001</v>
      </c>
      <c r="L574" s="1030">
        <v>129.00110000000001</v>
      </c>
      <c r="M574" s="1031">
        <f t="shared" si="118"/>
        <v>1032.0088000000001</v>
      </c>
      <c r="N574" s="1032">
        <f t="shared" si="119"/>
        <v>2.4180449595254108E-4</v>
      </c>
      <c r="O574" s="1033"/>
      <c r="P574" s="1034">
        <f t="shared" si="116"/>
        <v>1</v>
      </c>
      <c r="Q574" s="451"/>
      <c r="R574" s="798" t="str">
        <f>IFERROR(IF(OR(B574="TÍTULO GRAU 1",B574="TÍTULO GRAU 2",B574="TÍTULO GRAU 3",B574="TÍTULO GRAU 4"),B574,IF(D574=0,"",IF(OR(D574="SINAPI",D574="SINAPI INSUMO",D574="ORSE INSUMO",D574="SEINFRA CE",D574="TCU",D574="SABESP",D574="EMBASA-BA INSUMO",D574="COMPOSIÇÃO ELAB."),B574,IF(MID(B574,1,5)="COMP.",VLOOKUP(B574,COMPOSIÇÕES!$K$1:$L$741741,2,FALSE),IF(MID(B574,1,13)="MÉDIA/MERCADO",VLOOKUP(B574,COMPOSIÇÕES!$K$1:$L$741741,2,FALSE)))))),0)</f>
        <v>COMP. 35</v>
      </c>
      <c r="S574" s="1035">
        <f>VLOOKUP(B574,'CURVA ABC'!$B$6:$M$7525,9,FALSE)</f>
        <v>129.00110000000001</v>
      </c>
      <c r="T574" s="700" t="b">
        <f t="shared" si="121"/>
        <v>1</v>
      </c>
      <c r="U574" s="452" t="b">
        <f t="shared" si="111"/>
        <v>1</v>
      </c>
      <c r="V574" s="452" t="s">
        <v>2591</v>
      </c>
      <c r="W574" s="452" t="s">
        <v>2609</v>
      </c>
      <c r="AB574" s="453"/>
    </row>
    <row r="575" spans="1:28" s="452" customFormat="1" ht="32.25" customHeight="1">
      <c r="A575" s="1038" t="s">
        <v>2518</v>
      </c>
      <c r="B575" s="197" t="s">
        <v>2592</v>
      </c>
      <c r="C575" s="24">
        <v>0</v>
      </c>
      <c r="D575" s="1039" t="s">
        <v>837</v>
      </c>
      <c r="E575" s="1028" t="s">
        <v>2610</v>
      </c>
      <c r="F575" s="15" t="e">
        <v>#N/A</v>
      </c>
      <c r="G575" s="1029" t="s">
        <v>126</v>
      </c>
      <c r="H575" s="15">
        <v>0</v>
      </c>
      <c r="I575" s="1079">
        <v>10</v>
      </c>
      <c r="J575" s="1030">
        <v>107.74</v>
      </c>
      <c r="K575" s="15">
        <v>30.458100000000002</v>
      </c>
      <c r="L575" s="1030">
        <v>138.19810000000001</v>
      </c>
      <c r="M575" s="1031">
        <f t="shared" si="118"/>
        <v>1381.981</v>
      </c>
      <c r="N575" s="1032">
        <f t="shared" si="119"/>
        <v>3.2380462174449353E-4</v>
      </c>
      <c r="O575" s="1033"/>
      <c r="P575" s="1034">
        <f t="shared" si="116"/>
        <v>1</v>
      </c>
      <c r="Q575" s="451"/>
      <c r="R575" s="798" t="str">
        <f>IFERROR(IF(OR(B575="TÍTULO GRAU 1",B575="TÍTULO GRAU 2",B575="TÍTULO GRAU 3",B575="TÍTULO GRAU 4"),B575,IF(D575=0,"",IF(OR(D575="SINAPI",D575="SINAPI INSUMO",D575="ORSE INSUMO",D575="SEINFRA CE",D575="TCU",D575="SABESP",D575="EMBASA-BA INSUMO",D575="COMPOSIÇÃO ELAB."),B575,IF(MID(B575,1,5)="COMP.",VLOOKUP(B575,COMPOSIÇÕES!$K$1:$L$741741,2,FALSE),IF(MID(B575,1,13)="MÉDIA/MERCADO",VLOOKUP(B575,COMPOSIÇÕES!$K$1:$L$741741,2,FALSE)))))),0)</f>
        <v>COMP. 36</v>
      </c>
      <c r="S575" s="1035">
        <f>VLOOKUP(B575,'CURVA ABC'!$B$6:$M$7525,9,FALSE)</f>
        <v>138.19810000000001</v>
      </c>
      <c r="T575" s="700" t="b">
        <f t="shared" si="121"/>
        <v>1</v>
      </c>
      <c r="U575" s="452" t="b">
        <f t="shared" si="111"/>
        <v>1</v>
      </c>
      <c r="V575" s="452" t="s">
        <v>2592</v>
      </c>
      <c r="W575" s="452" t="s">
        <v>2610</v>
      </c>
      <c r="AB575" s="453"/>
    </row>
    <row r="576" spans="1:28" s="452" customFormat="1" ht="32.25" customHeight="1">
      <c r="A576" s="1038" t="s">
        <v>2519</v>
      </c>
      <c r="B576" s="197" t="s">
        <v>2593</v>
      </c>
      <c r="C576" s="24">
        <v>0</v>
      </c>
      <c r="D576" s="1039" t="s">
        <v>837</v>
      </c>
      <c r="E576" s="1028" t="s">
        <v>2611</v>
      </c>
      <c r="F576" s="15" t="e">
        <v>#N/A</v>
      </c>
      <c r="G576" s="1029" t="s">
        <v>126</v>
      </c>
      <c r="H576" s="15">
        <v>0</v>
      </c>
      <c r="I576" s="1079">
        <v>1</v>
      </c>
      <c r="J576" s="1030">
        <v>128.41</v>
      </c>
      <c r="K576" s="15">
        <v>36.301499999999997</v>
      </c>
      <c r="L576" s="1030">
        <v>164.7115</v>
      </c>
      <c r="M576" s="1031">
        <f t="shared" si="118"/>
        <v>164.7115</v>
      </c>
      <c r="N576" s="1032">
        <f t="shared" si="119"/>
        <v>3.8592675987924686E-5</v>
      </c>
      <c r="O576" s="1033"/>
      <c r="P576" s="1034">
        <f t="shared" si="116"/>
        <v>1</v>
      </c>
      <c r="Q576" s="451"/>
      <c r="R576" s="798" t="str">
        <f>IFERROR(IF(OR(B576="TÍTULO GRAU 1",B576="TÍTULO GRAU 2",B576="TÍTULO GRAU 3",B576="TÍTULO GRAU 4"),B576,IF(D576=0,"",IF(OR(D576="SINAPI",D576="SINAPI INSUMO",D576="ORSE INSUMO",D576="SEINFRA CE",D576="TCU",D576="SABESP",D576="EMBASA-BA INSUMO",D576="COMPOSIÇÃO ELAB."),B576,IF(MID(B576,1,5)="COMP.",VLOOKUP(B576,COMPOSIÇÕES!$K$1:$L$741741,2,FALSE),IF(MID(B576,1,13)="MÉDIA/MERCADO",VLOOKUP(B576,COMPOSIÇÕES!$K$1:$L$741741,2,FALSE)))))),0)</f>
        <v>COMP. 37</v>
      </c>
      <c r="S576" s="1035">
        <f>VLOOKUP(B576,'CURVA ABC'!$B$6:$M$7525,9,FALSE)</f>
        <v>164.7115</v>
      </c>
      <c r="T576" s="700" t="b">
        <f t="shared" si="121"/>
        <v>1</v>
      </c>
      <c r="U576" s="452" t="b">
        <f t="shared" si="111"/>
        <v>1</v>
      </c>
      <c r="V576" s="452" t="s">
        <v>2593</v>
      </c>
      <c r="W576" s="452" t="s">
        <v>2611</v>
      </c>
      <c r="AB576" s="453"/>
    </row>
    <row r="577" spans="1:28" s="452" customFormat="1" ht="32.25" customHeight="1">
      <c r="A577" s="1038" t="s">
        <v>2520</v>
      </c>
      <c r="B577" s="197" t="s">
        <v>2594</v>
      </c>
      <c r="C577" s="24">
        <v>0</v>
      </c>
      <c r="D577" s="1039" t="s">
        <v>837</v>
      </c>
      <c r="E577" s="1028" t="s">
        <v>2612</v>
      </c>
      <c r="F577" s="15" t="e">
        <v>#N/A</v>
      </c>
      <c r="G577" s="1029" t="s">
        <v>126</v>
      </c>
      <c r="H577" s="15">
        <v>0</v>
      </c>
      <c r="I577" s="1079">
        <v>2</v>
      </c>
      <c r="J577" s="1030">
        <v>130.31</v>
      </c>
      <c r="K577" s="15">
        <v>36.8386</v>
      </c>
      <c r="L577" s="1030">
        <v>167.14859999999999</v>
      </c>
      <c r="M577" s="1031">
        <f t="shared" si="118"/>
        <v>334.29719999999998</v>
      </c>
      <c r="N577" s="1032">
        <f t="shared" si="119"/>
        <v>7.8327399867468006E-5</v>
      </c>
      <c r="O577" s="1033"/>
      <c r="P577" s="1034">
        <f t="shared" si="116"/>
        <v>1</v>
      </c>
      <c r="Q577" s="451"/>
      <c r="R577" s="798" t="str">
        <f>IFERROR(IF(OR(B577="TÍTULO GRAU 1",B577="TÍTULO GRAU 2",B577="TÍTULO GRAU 3",B577="TÍTULO GRAU 4"),B577,IF(D577=0,"",IF(OR(D577="SINAPI",D577="SINAPI INSUMO",D577="ORSE INSUMO",D577="SEINFRA CE",D577="TCU",D577="SABESP",D577="EMBASA-BA INSUMO",D577="COMPOSIÇÃO ELAB."),B577,IF(MID(B577,1,5)="COMP.",VLOOKUP(B577,COMPOSIÇÕES!$K$1:$L$741741,2,FALSE),IF(MID(B577,1,13)="MÉDIA/MERCADO",VLOOKUP(B577,COMPOSIÇÕES!$K$1:$L$741741,2,FALSE)))))),0)</f>
        <v>COMP. 38</v>
      </c>
      <c r="S577" s="1035">
        <f>VLOOKUP(B577,'CURVA ABC'!$B$6:$M$7525,9,FALSE)</f>
        <v>167.14859999999999</v>
      </c>
      <c r="T577" s="700" t="b">
        <f t="shared" ref="T577:T586" si="122">S577=L577</f>
        <v>1</v>
      </c>
      <c r="U577" s="452" t="b">
        <f t="shared" si="111"/>
        <v>1</v>
      </c>
      <c r="V577" s="452" t="s">
        <v>2594</v>
      </c>
      <c r="W577" s="452" t="s">
        <v>2612</v>
      </c>
      <c r="AB577" s="453"/>
    </row>
    <row r="578" spans="1:28" s="452" customFormat="1" ht="32.25" customHeight="1">
      <c r="A578" s="1038" t="s">
        <v>2521</v>
      </c>
      <c r="B578" s="197" t="s">
        <v>2507</v>
      </c>
      <c r="C578" s="24">
        <v>0</v>
      </c>
      <c r="D578" s="1039" t="s">
        <v>837</v>
      </c>
      <c r="E578" s="1028" t="s">
        <v>2613</v>
      </c>
      <c r="F578" s="15" t="e">
        <v>#N/A</v>
      </c>
      <c r="G578" s="1029" t="s">
        <v>126</v>
      </c>
      <c r="H578" s="15">
        <v>0</v>
      </c>
      <c r="I578" s="1079">
        <v>3</v>
      </c>
      <c r="J578" s="1030">
        <v>138.36000000000001</v>
      </c>
      <c r="K578" s="15">
        <v>39.114400000000003</v>
      </c>
      <c r="L578" s="1030">
        <v>177.4744</v>
      </c>
      <c r="M578" s="1031">
        <f t="shared" si="118"/>
        <v>532.42319999999995</v>
      </c>
      <c r="N578" s="1032">
        <f t="shared" si="119"/>
        <v>1.2474924972484631E-4</v>
      </c>
      <c r="O578" s="1033"/>
      <c r="P578" s="1034">
        <f t="shared" si="116"/>
        <v>1</v>
      </c>
      <c r="Q578" s="451"/>
      <c r="R578" s="798" t="str">
        <f>IFERROR(IF(OR(B578="TÍTULO GRAU 1",B578="TÍTULO GRAU 2",B578="TÍTULO GRAU 3",B578="TÍTULO GRAU 4"),B578,IF(D578=0,"",IF(OR(D578="SINAPI",D578="SINAPI INSUMO",D578="ORSE INSUMO",D578="SEINFRA CE",D578="TCU",D578="SABESP",D578="EMBASA-BA INSUMO",D578="COMPOSIÇÃO ELAB."),B578,IF(MID(B578,1,5)="COMP.",VLOOKUP(B578,COMPOSIÇÕES!$K$1:$L$741741,2,FALSE),IF(MID(B578,1,13)="MÉDIA/MERCADO",VLOOKUP(B578,COMPOSIÇÕES!$K$1:$L$741741,2,FALSE)))))),0)</f>
        <v>COMP. 39</v>
      </c>
      <c r="S578" s="1035">
        <f>VLOOKUP(B578,'CURVA ABC'!$B$6:$M$7525,9,FALSE)</f>
        <v>177.4744</v>
      </c>
      <c r="T578" s="700" t="b">
        <f t="shared" si="122"/>
        <v>1</v>
      </c>
      <c r="U578" s="452" t="b">
        <f t="shared" si="111"/>
        <v>1</v>
      </c>
      <c r="V578" s="452" t="s">
        <v>2507</v>
      </c>
      <c r="W578" s="452" t="s">
        <v>2613</v>
      </c>
      <c r="AB578" s="453"/>
    </row>
    <row r="579" spans="1:28" s="452" customFormat="1" ht="32.25" customHeight="1">
      <c r="A579" s="1038" t="s">
        <v>2522</v>
      </c>
      <c r="B579" s="197" t="s">
        <v>2595</v>
      </c>
      <c r="C579" s="24">
        <v>0</v>
      </c>
      <c r="D579" s="1039" t="s">
        <v>837</v>
      </c>
      <c r="E579" s="1028" t="s">
        <v>2614</v>
      </c>
      <c r="F579" s="15" t="e">
        <v>#N/A</v>
      </c>
      <c r="G579" s="1029" t="s">
        <v>126</v>
      </c>
      <c r="H579" s="15">
        <v>0</v>
      </c>
      <c r="I579" s="1079">
        <v>1</v>
      </c>
      <c r="J579" s="1030">
        <v>146.41</v>
      </c>
      <c r="K579" s="15">
        <v>41.390099999999997</v>
      </c>
      <c r="L579" s="1030">
        <v>187.80009999999999</v>
      </c>
      <c r="M579" s="1031">
        <f t="shared" si="118"/>
        <v>187.80009999999999</v>
      </c>
      <c r="N579" s="1032">
        <f t="shared" si="119"/>
        <v>4.4002443119028446E-5</v>
      </c>
      <c r="O579" s="1033"/>
      <c r="P579" s="1034">
        <f t="shared" si="116"/>
        <v>1</v>
      </c>
      <c r="Q579" s="451"/>
      <c r="R579" s="798" t="str">
        <f>IFERROR(IF(OR(B579="TÍTULO GRAU 1",B579="TÍTULO GRAU 2",B579="TÍTULO GRAU 3",B579="TÍTULO GRAU 4"),B579,IF(D579=0,"",IF(OR(D579="SINAPI",D579="SINAPI INSUMO",D579="ORSE INSUMO",D579="SEINFRA CE",D579="TCU",D579="SABESP",D579="EMBASA-BA INSUMO",D579="COMPOSIÇÃO ELAB."),B579,IF(MID(B579,1,5)="COMP.",VLOOKUP(B579,COMPOSIÇÕES!$K$1:$L$741741,2,FALSE),IF(MID(B579,1,13)="MÉDIA/MERCADO",VLOOKUP(B579,COMPOSIÇÕES!$K$1:$L$741741,2,FALSE)))))),0)</f>
        <v>COMP. 40</v>
      </c>
      <c r="S579" s="1035">
        <f>VLOOKUP(B579,'CURVA ABC'!$B$6:$M$7525,9,FALSE)</f>
        <v>187.80009999999999</v>
      </c>
      <c r="T579" s="700" t="b">
        <f t="shared" si="122"/>
        <v>1</v>
      </c>
      <c r="U579" s="452" t="b">
        <f t="shared" si="111"/>
        <v>1</v>
      </c>
      <c r="V579" s="452" t="s">
        <v>2595</v>
      </c>
      <c r="W579" s="452" t="s">
        <v>2614</v>
      </c>
      <c r="AB579" s="453"/>
    </row>
    <row r="580" spans="1:28" s="452" customFormat="1" ht="32.25" customHeight="1">
      <c r="A580" s="1038" t="s">
        <v>2523</v>
      </c>
      <c r="B580" s="197" t="s">
        <v>2596</v>
      </c>
      <c r="C580" s="24">
        <v>0</v>
      </c>
      <c r="D580" s="1039" t="s">
        <v>837</v>
      </c>
      <c r="E580" s="1028" t="s">
        <v>2615</v>
      </c>
      <c r="F580" s="15" t="e">
        <v>#N/A</v>
      </c>
      <c r="G580" s="1029" t="s">
        <v>126</v>
      </c>
      <c r="H580" s="15">
        <v>0</v>
      </c>
      <c r="I580" s="1079">
        <v>1</v>
      </c>
      <c r="J580" s="1030">
        <v>154.46</v>
      </c>
      <c r="K580" s="15">
        <v>43.665799999999997</v>
      </c>
      <c r="L580" s="1030">
        <v>198.1258</v>
      </c>
      <c r="M580" s="1031">
        <f t="shared" si="118"/>
        <v>198.1258</v>
      </c>
      <c r="N580" s="1032">
        <f t="shared" si="119"/>
        <v>4.6421802996441464E-5</v>
      </c>
      <c r="O580" s="1033"/>
      <c r="P580" s="1034">
        <f t="shared" si="116"/>
        <v>1</v>
      </c>
      <c r="Q580" s="451"/>
      <c r="R580" s="798" t="str">
        <f>IFERROR(IF(OR(B580="TÍTULO GRAU 1",B580="TÍTULO GRAU 2",B580="TÍTULO GRAU 3",B580="TÍTULO GRAU 4"),B580,IF(D580=0,"",IF(OR(D580="SINAPI",D580="SINAPI INSUMO",D580="ORSE INSUMO",D580="SEINFRA CE",D580="TCU",D580="SABESP",D580="EMBASA-BA INSUMO",D580="COMPOSIÇÃO ELAB."),B580,IF(MID(B580,1,5)="COMP.",VLOOKUP(B580,COMPOSIÇÕES!$K$1:$L$741741,2,FALSE),IF(MID(B580,1,13)="MÉDIA/MERCADO",VLOOKUP(B580,COMPOSIÇÕES!$K$1:$L$741741,2,FALSE)))))),0)</f>
        <v>COMP. 41</v>
      </c>
      <c r="S580" s="1035">
        <f>VLOOKUP(B580,'CURVA ABC'!$B$6:$M$7525,9,FALSE)</f>
        <v>198.1258</v>
      </c>
      <c r="T580" s="700" t="b">
        <f t="shared" si="122"/>
        <v>1</v>
      </c>
      <c r="U580" s="452" t="b">
        <f t="shared" si="111"/>
        <v>1</v>
      </c>
      <c r="V580" s="452" t="s">
        <v>2596</v>
      </c>
      <c r="W580" s="452" t="s">
        <v>2615</v>
      </c>
      <c r="AB580" s="453"/>
    </row>
    <row r="581" spans="1:28" s="452" customFormat="1" ht="32.25" customHeight="1">
      <c r="A581" s="1038" t="s">
        <v>2524</v>
      </c>
      <c r="B581" s="197" t="s">
        <v>2172</v>
      </c>
      <c r="C581" s="24">
        <v>0</v>
      </c>
      <c r="D581" s="1039" t="s">
        <v>837</v>
      </c>
      <c r="E581" s="1028" t="s">
        <v>2616</v>
      </c>
      <c r="F581" s="15" t="e">
        <v>#N/A</v>
      </c>
      <c r="G581" s="1029" t="s">
        <v>126</v>
      </c>
      <c r="H581" s="15">
        <v>0</v>
      </c>
      <c r="I581" s="1079">
        <v>1</v>
      </c>
      <c r="J581" s="1030">
        <v>178.79</v>
      </c>
      <c r="K581" s="15">
        <v>50.543900000000001</v>
      </c>
      <c r="L581" s="1030">
        <v>229.3339</v>
      </c>
      <c r="M581" s="1031">
        <f t="shared" si="118"/>
        <v>229.3339</v>
      </c>
      <c r="N581" s="1032">
        <f t="shared" si="119"/>
        <v>5.3734007010725548E-5</v>
      </c>
      <c r="O581" s="1033"/>
      <c r="P581" s="1034">
        <f t="shared" si="116"/>
        <v>1</v>
      </c>
      <c r="Q581" s="451"/>
      <c r="R581" s="798" t="str">
        <f>IFERROR(IF(OR(B581="TÍTULO GRAU 1",B581="TÍTULO GRAU 2",B581="TÍTULO GRAU 3",B581="TÍTULO GRAU 4"),B581,IF(D581=0,"",IF(OR(D581="SINAPI",D581="SINAPI INSUMO",D581="ORSE INSUMO",D581="SEINFRA CE",D581="TCU",D581="SABESP",D581="EMBASA-BA INSUMO",D581="COMPOSIÇÃO ELAB."),B581,IF(MID(B581,1,5)="COMP.",VLOOKUP(B581,COMPOSIÇÕES!$K$1:$L$741741,2,FALSE),IF(MID(B581,1,13)="MÉDIA/MERCADO",VLOOKUP(B581,COMPOSIÇÕES!$K$1:$L$741741,2,FALSE)))))),0)</f>
        <v>COMP. 277</v>
      </c>
      <c r="S581" s="1035">
        <f>VLOOKUP(B581,'CURVA ABC'!$B$6:$M$7525,9,FALSE)</f>
        <v>229.3339</v>
      </c>
      <c r="T581" s="700" t="b">
        <f t="shared" si="122"/>
        <v>1</v>
      </c>
      <c r="U581" s="452" t="b">
        <f t="shared" si="111"/>
        <v>1</v>
      </c>
      <c r="V581" s="452" t="s">
        <v>2172</v>
      </c>
      <c r="W581" s="452" t="s">
        <v>2616</v>
      </c>
      <c r="AB581" s="453"/>
    </row>
    <row r="582" spans="1:28" s="452" customFormat="1" ht="32.25" customHeight="1">
      <c r="A582" s="1038" t="s">
        <v>2525</v>
      </c>
      <c r="B582" s="197" t="s">
        <v>2562</v>
      </c>
      <c r="C582" s="24">
        <v>0</v>
      </c>
      <c r="D582" s="1039" t="s">
        <v>837</v>
      </c>
      <c r="E582" s="1028" t="s">
        <v>2622</v>
      </c>
      <c r="F582" s="15" t="e">
        <v>#N/A</v>
      </c>
      <c r="G582" s="1029" t="s">
        <v>126</v>
      </c>
      <c r="H582" s="15">
        <v>0</v>
      </c>
      <c r="I582" s="1079">
        <v>76</v>
      </c>
      <c r="J582" s="1030">
        <v>113.6</v>
      </c>
      <c r="K582" s="15">
        <v>32.114699999999999</v>
      </c>
      <c r="L582" s="1030">
        <v>145.71469999999999</v>
      </c>
      <c r="M582" s="1031">
        <f t="shared" si="118"/>
        <v>11074.3172</v>
      </c>
      <c r="N582" s="1032">
        <f t="shared" si="119"/>
        <v>2.5947643940289616E-3</v>
      </c>
      <c r="O582" s="1033"/>
      <c r="P582" s="1034">
        <f t="shared" si="116"/>
        <v>1</v>
      </c>
      <c r="Q582" s="451"/>
      <c r="R582" s="798" t="str">
        <f>IFERROR(IF(OR(B582="TÍTULO GRAU 1",B582="TÍTULO GRAU 2",B582="TÍTULO GRAU 3",B582="TÍTULO GRAU 4"),B582,IF(D582=0,"",IF(OR(D582="SINAPI",D582="SINAPI INSUMO",D582="ORSE INSUMO",D582="SEINFRA CE",D582="TCU",D582="SABESP",D582="EMBASA-BA INSUMO",D582="COMPOSIÇÃO ELAB."),B582,IF(MID(B582,1,5)="COMP.",VLOOKUP(B582,COMPOSIÇÕES!$K$1:$L$741741,2,FALSE),IF(MID(B582,1,13)="MÉDIA/MERCADO",VLOOKUP(B582,COMPOSIÇÕES!$K$1:$L$741741,2,FALSE)))))),0)</f>
        <v>COMP. 278</v>
      </c>
      <c r="S582" s="1035">
        <f>VLOOKUP(B582,'CURVA ABC'!$B$6:$M$7525,9,FALSE)</f>
        <v>145.71469999999999</v>
      </c>
      <c r="T582" s="700" t="b">
        <f t="shared" si="122"/>
        <v>1</v>
      </c>
      <c r="U582" s="452" t="b">
        <f t="shared" si="111"/>
        <v>1</v>
      </c>
      <c r="V582" s="452" t="s">
        <v>2562</v>
      </c>
      <c r="W582" s="452" t="s">
        <v>2622</v>
      </c>
      <c r="AB582" s="453"/>
    </row>
    <row r="583" spans="1:28" s="452" customFormat="1" ht="32.25" customHeight="1">
      <c r="A583" s="1038" t="s">
        <v>2526</v>
      </c>
      <c r="B583" s="197" t="s">
        <v>2563</v>
      </c>
      <c r="C583" s="24">
        <v>0</v>
      </c>
      <c r="D583" s="1039" t="s">
        <v>837</v>
      </c>
      <c r="E583" s="1028" t="s">
        <v>2621</v>
      </c>
      <c r="F583" s="15" t="e">
        <v>#N/A</v>
      </c>
      <c r="G583" s="1029" t="s">
        <v>126</v>
      </c>
      <c r="H583" s="15">
        <v>0</v>
      </c>
      <c r="I583" s="1079">
        <v>16</v>
      </c>
      <c r="J583" s="1030">
        <v>120.77</v>
      </c>
      <c r="K583" s="15">
        <v>34.1417</v>
      </c>
      <c r="L583" s="1030">
        <v>154.9117</v>
      </c>
      <c r="M583" s="1031">
        <f t="shared" si="118"/>
        <v>2478.5871999999999</v>
      </c>
      <c r="N583" s="1032">
        <f t="shared" si="119"/>
        <v>5.8074459110273101E-4</v>
      </c>
      <c r="O583" s="1033"/>
      <c r="P583" s="1034">
        <f t="shared" si="116"/>
        <v>1</v>
      </c>
      <c r="Q583" s="451"/>
      <c r="R583" s="798" t="str">
        <f>IFERROR(IF(OR(B583="TÍTULO GRAU 1",B583="TÍTULO GRAU 2",B583="TÍTULO GRAU 3",B583="TÍTULO GRAU 4"),B583,IF(D583=0,"",IF(OR(D583="SINAPI",D583="SINAPI INSUMO",D583="ORSE INSUMO",D583="SEINFRA CE",D583="TCU",D583="SABESP",D583="EMBASA-BA INSUMO",D583="COMPOSIÇÃO ELAB."),B583,IF(MID(B583,1,5)="COMP.",VLOOKUP(B583,COMPOSIÇÕES!$K$1:$L$741741,2,FALSE),IF(MID(B583,1,13)="MÉDIA/MERCADO",VLOOKUP(B583,COMPOSIÇÕES!$K$1:$L$741741,2,FALSE)))))),0)</f>
        <v>COMP. 279</v>
      </c>
      <c r="S583" s="1035">
        <f>VLOOKUP(B583,'CURVA ABC'!$B$6:$M$7525,9,FALSE)</f>
        <v>154.9117</v>
      </c>
      <c r="T583" s="700" t="b">
        <f t="shared" si="122"/>
        <v>1</v>
      </c>
      <c r="U583" s="452" t="b">
        <f t="shared" si="111"/>
        <v>1</v>
      </c>
      <c r="V583" s="452" t="s">
        <v>2563</v>
      </c>
      <c r="W583" s="452" t="s">
        <v>2621</v>
      </c>
      <c r="AB583" s="453"/>
    </row>
    <row r="584" spans="1:28" s="452" customFormat="1" ht="32.25" customHeight="1">
      <c r="A584" s="1038" t="s">
        <v>2527</v>
      </c>
      <c r="B584" s="197" t="s">
        <v>2564</v>
      </c>
      <c r="C584" s="24">
        <v>0</v>
      </c>
      <c r="D584" s="1039" t="s">
        <v>837</v>
      </c>
      <c r="E584" s="1028" t="s">
        <v>2560</v>
      </c>
      <c r="F584" s="15" t="e">
        <v>#N/A</v>
      </c>
      <c r="G584" s="1029" t="s">
        <v>126</v>
      </c>
      <c r="H584" s="15">
        <v>0</v>
      </c>
      <c r="I584" s="1046">
        <v>4</v>
      </c>
      <c r="J584" s="1030">
        <v>124.79</v>
      </c>
      <c r="K584" s="15">
        <v>35.278100000000002</v>
      </c>
      <c r="L584" s="1030">
        <v>160.06809999999999</v>
      </c>
      <c r="M584" s="1031">
        <f t="shared" si="118"/>
        <v>640.27239999999995</v>
      </c>
      <c r="N584" s="1032">
        <f t="shared" si="119"/>
        <v>1.50018822469657E-4</v>
      </c>
      <c r="O584" s="1033"/>
      <c r="P584" s="1034">
        <f t="shared" si="116"/>
        <v>1</v>
      </c>
      <c r="Q584" s="451"/>
      <c r="R584" s="798" t="str">
        <f>IFERROR(IF(OR(B584="TÍTULO GRAU 1",B584="TÍTULO GRAU 2",B584="TÍTULO GRAU 3",B584="TÍTULO GRAU 4"),B584,IF(D584=0,"",IF(OR(D584="SINAPI",D584="SINAPI INSUMO",D584="ORSE INSUMO",D584="SEINFRA CE",D584="TCU",D584="SABESP",D584="EMBASA-BA INSUMO",D584="COMPOSIÇÃO ELAB."),B584,IF(MID(B584,1,5)="COMP.",VLOOKUP(B584,COMPOSIÇÕES!$K$1:$L$741741,2,FALSE),IF(MID(B584,1,13)="MÉDIA/MERCADO",VLOOKUP(B584,COMPOSIÇÕES!$K$1:$L$741741,2,FALSE)))))),0)</f>
        <v>COMP. 280</v>
      </c>
      <c r="S584" s="1035">
        <f>VLOOKUP(B584,'CURVA ABC'!$B$6:$M$7525,9,FALSE)</f>
        <v>160.06809999999999</v>
      </c>
      <c r="T584" s="700" t="b">
        <f t="shared" si="122"/>
        <v>1</v>
      </c>
      <c r="U584" s="452" t="b">
        <f t="shared" si="111"/>
        <v>1</v>
      </c>
      <c r="V584" s="452" t="s">
        <v>2564</v>
      </c>
      <c r="W584" s="452" t="s">
        <v>2560</v>
      </c>
      <c r="AB584" s="453"/>
    </row>
    <row r="585" spans="1:28" s="452" customFormat="1" ht="32.25" customHeight="1">
      <c r="A585" s="1038" t="s">
        <v>2528</v>
      </c>
      <c r="B585" s="197" t="s">
        <v>2565</v>
      </c>
      <c r="C585" s="24">
        <v>0</v>
      </c>
      <c r="D585" s="1039" t="s">
        <v>837</v>
      </c>
      <c r="E585" s="1028" t="s">
        <v>2617</v>
      </c>
      <c r="F585" s="15" t="e">
        <v>#N/A</v>
      </c>
      <c r="G585" s="1029" t="s">
        <v>126</v>
      </c>
      <c r="H585" s="15">
        <v>0</v>
      </c>
      <c r="I585" s="1046">
        <v>31</v>
      </c>
      <c r="J585" s="1030">
        <v>89.52</v>
      </c>
      <c r="K585" s="15">
        <v>25.307300000000001</v>
      </c>
      <c r="L585" s="1030">
        <v>114.82729999999999</v>
      </c>
      <c r="M585" s="1031">
        <f t="shared" si="118"/>
        <v>3559.6462999999999</v>
      </c>
      <c r="N585" s="1032">
        <f t="shared" si="119"/>
        <v>8.3404180210559038E-4</v>
      </c>
      <c r="O585" s="1033"/>
      <c r="P585" s="1034">
        <f t="shared" si="116"/>
        <v>1</v>
      </c>
      <c r="Q585" s="451"/>
      <c r="R585" s="798" t="str">
        <f>IFERROR(IF(OR(B585="TÍTULO GRAU 1",B585="TÍTULO GRAU 2",B585="TÍTULO GRAU 3",B585="TÍTULO GRAU 4"),B585,IF(D585=0,"",IF(OR(D585="SINAPI",D585="SINAPI INSUMO",D585="ORSE INSUMO",D585="SEINFRA CE",D585="TCU",D585="SABESP",D585="EMBASA-BA INSUMO",D585="COMPOSIÇÃO ELAB."),B585,IF(MID(B585,1,5)="COMP.",VLOOKUP(B585,COMPOSIÇÕES!$K$1:$L$741741,2,FALSE),IF(MID(B585,1,13)="MÉDIA/MERCADO",VLOOKUP(B585,COMPOSIÇÕES!$K$1:$L$741741,2,FALSE)))))),0)</f>
        <v>COMP. 281</v>
      </c>
      <c r="S585" s="1035">
        <f>VLOOKUP(B585,'CURVA ABC'!$B$6:$M$7525,9,FALSE)</f>
        <v>114.82729999999999</v>
      </c>
      <c r="T585" s="700" t="b">
        <f t="shared" si="122"/>
        <v>1</v>
      </c>
      <c r="U585" s="452" t="b">
        <f t="shared" ref="U585:U648" si="123">W585=E585</f>
        <v>1</v>
      </c>
      <c r="V585" s="452" t="s">
        <v>2565</v>
      </c>
      <c r="W585" s="452" t="s">
        <v>2617</v>
      </c>
      <c r="AB585" s="453"/>
    </row>
    <row r="586" spans="1:28" s="452" customFormat="1" ht="32.25" customHeight="1">
      <c r="A586" s="1038" t="s">
        <v>2529</v>
      </c>
      <c r="B586" s="197" t="s">
        <v>2566</v>
      </c>
      <c r="C586" s="24">
        <v>0</v>
      </c>
      <c r="D586" s="1039" t="s">
        <v>837</v>
      </c>
      <c r="E586" s="1028" t="s">
        <v>2603</v>
      </c>
      <c r="F586" s="15" t="e">
        <v>#N/A</v>
      </c>
      <c r="G586" s="1029" t="s">
        <v>55</v>
      </c>
      <c r="H586" s="15">
        <v>0</v>
      </c>
      <c r="I586" s="1046">
        <v>250</v>
      </c>
      <c r="J586" s="1030">
        <v>39.78</v>
      </c>
      <c r="K586" s="15">
        <v>11.245799999999999</v>
      </c>
      <c r="L586" s="1030">
        <v>51.025799999999997</v>
      </c>
      <c r="M586" s="1031">
        <f t="shared" si="118"/>
        <v>12756.45</v>
      </c>
      <c r="N586" s="1032">
        <f t="shared" si="119"/>
        <v>2.9888959884778045E-3</v>
      </c>
      <c r="O586" s="1033"/>
      <c r="P586" s="1034">
        <f t="shared" si="116"/>
        <v>1</v>
      </c>
      <c r="Q586" s="451"/>
      <c r="R586" s="798" t="str">
        <f>IFERROR(IF(OR(B586="TÍTULO GRAU 1",B586="TÍTULO GRAU 2",B586="TÍTULO GRAU 3",B586="TÍTULO GRAU 4"),B586,IF(D586=0,"",IF(OR(D586="SINAPI",D586="SINAPI INSUMO",D586="ORSE INSUMO",D586="SEINFRA CE",D586="TCU",D586="SABESP",D586="EMBASA-BA INSUMO",D586="COMPOSIÇÃO ELAB."),B586,IF(MID(B586,1,5)="COMP.",VLOOKUP(B586,COMPOSIÇÕES!$K$1:$L$741741,2,FALSE),IF(MID(B586,1,13)="MÉDIA/MERCADO",VLOOKUP(B586,COMPOSIÇÕES!$K$1:$L$741741,2,FALSE)))))),0)</f>
        <v>COMP. 282</v>
      </c>
      <c r="S586" s="1035">
        <f>VLOOKUP(B586,'CURVA ABC'!$B$6:$M$7525,9,FALSE)</f>
        <v>51.025799999999997</v>
      </c>
      <c r="T586" s="700" t="b">
        <f t="shared" si="122"/>
        <v>1</v>
      </c>
      <c r="U586" s="452" t="b">
        <f t="shared" si="123"/>
        <v>1</v>
      </c>
      <c r="V586" s="452" t="s">
        <v>2566</v>
      </c>
      <c r="W586" s="452" t="s">
        <v>2603</v>
      </c>
      <c r="AB586" s="453"/>
    </row>
    <row r="587" spans="1:28" s="452" customFormat="1" ht="32.25" customHeight="1">
      <c r="A587" s="1038" t="s">
        <v>2530</v>
      </c>
      <c r="B587" s="197" t="s">
        <v>2567</v>
      </c>
      <c r="C587" s="24">
        <v>0</v>
      </c>
      <c r="D587" s="1039" t="s">
        <v>837</v>
      </c>
      <c r="E587" s="1028" t="s">
        <v>2604</v>
      </c>
      <c r="F587" s="15" t="e">
        <v>#N/A</v>
      </c>
      <c r="G587" s="1029" t="s">
        <v>55</v>
      </c>
      <c r="H587" s="15">
        <v>0</v>
      </c>
      <c r="I587" s="1046">
        <v>1000</v>
      </c>
      <c r="J587" s="1030">
        <v>37.450000000000003</v>
      </c>
      <c r="K587" s="15">
        <v>10.5871</v>
      </c>
      <c r="L587" s="1030">
        <v>48.037100000000002</v>
      </c>
      <c r="M587" s="1031">
        <f t="shared" si="118"/>
        <v>48037.1</v>
      </c>
      <c r="N587" s="1032">
        <f t="shared" si="119"/>
        <v>1.1255317544309517E-2</v>
      </c>
      <c r="O587" s="1033"/>
      <c r="P587" s="1034">
        <f t="shared" si="116"/>
        <v>1</v>
      </c>
      <c r="Q587" s="451"/>
      <c r="R587" s="798" t="str">
        <f>IFERROR(IF(OR(B587="TÍTULO GRAU 1",B587="TÍTULO GRAU 2",B587="TÍTULO GRAU 3",B587="TÍTULO GRAU 4"),B587,IF(D587=0,"",IF(OR(D587="SINAPI",D587="SINAPI INSUMO",D587="ORSE INSUMO",D587="SEINFRA CE",D587="TCU",D587="SABESP",D587="EMBASA-BA INSUMO",D587="COMPOSIÇÃO ELAB."),B587,IF(MID(B587,1,5)="COMP.",VLOOKUP(B587,COMPOSIÇÕES!$K$1:$L$741741,2,FALSE),IF(MID(B587,1,13)="MÉDIA/MERCADO",VLOOKUP(B587,COMPOSIÇÕES!$K$1:$L$741741,2,FALSE)))))),0)</f>
        <v>COMP. 283</v>
      </c>
      <c r="S587" s="1035">
        <f>VLOOKUP(B587,'CURVA ABC'!$B$6:$M$7525,9,FALSE)</f>
        <v>48.037100000000002</v>
      </c>
      <c r="T587" s="700" t="b">
        <f t="shared" ref="T587:T596" si="124">S587=L587</f>
        <v>1</v>
      </c>
      <c r="U587" s="452" t="b">
        <f t="shared" si="123"/>
        <v>1</v>
      </c>
      <c r="V587" s="452" t="s">
        <v>2567</v>
      </c>
      <c r="W587" s="452" t="s">
        <v>2604</v>
      </c>
      <c r="AB587" s="453"/>
    </row>
    <row r="588" spans="1:28" s="452" customFormat="1" ht="32.25" customHeight="1">
      <c r="A588" s="1038" t="s">
        <v>2531</v>
      </c>
      <c r="B588" s="197" t="s">
        <v>2568</v>
      </c>
      <c r="C588" s="24">
        <v>0</v>
      </c>
      <c r="D588" s="1039" t="s">
        <v>837</v>
      </c>
      <c r="E588" s="1028" t="s">
        <v>2602</v>
      </c>
      <c r="F588" s="15" t="e">
        <v>#N/A</v>
      </c>
      <c r="G588" s="1029" t="s">
        <v>55</v>
      </c>
      <c r="H588" s="15">
        <v>0</v>
      </c>
      <c r="I588" s="1046">
        <v>1100</v>
      </c>
      <c r="J588" s="1030">
        <v>31.77</v>
      </c>
      <c r="K588" s="15">
        <v>8.9814000000000007</v>
      </c>
      <c r="L588" s="1030">
        <v>40.751399999999997</v>
      </c>
      <c r="M588" s="1031">
        <f t="shared" si="118"/>
        <v>44826.54</v>
      </c>
      <c r="N588" s="1032">
        <f t="shared" si="119"/>
        <v>1.0503068297476166E-2</v>
      </c>
      <c r="O588" s="1033"/>
      <c r="P588" s="1034">
        <f t="shared" si="116"/>
        <v>1</v>
      </c>
      <c r="Q588" s="451"/>
      <c r="R588" s="798" t="str">
        <f>IFERROR(IF(OR(B588="TÍTULO GRAU 1",B588="TÍTULO GRAU 2",B588="TÍTULO GRAU 3",B588="TÍTULO GRAU 4"),B588,IF(D588=0,"",IF(OR(D588="SINAPI",D588="SINAPI INSUMO",D588="ORSE INSUMO",D588="SEINFRA CE",D588="TCU",D588="SABESP",D588="EMBASA-BA INSUMO",D588="COMPOSIÇÃO ELAB."),B588,IF(MID(B588,1,5)="COMP.",VLOOKUP(B588,COMPOSIÇÕES!$K$1:$L$741741,2,FALSE),IF(MID(B588,1,13)="MÉDIA/MERCADO",VLOOKUP(B588,COMPOSIÇÕES!$K$1:$L$741741,2,FALSE)))))),0)</f>
        <v>COMP. 284</v>
      </c>
      <c r="S588" s="1035">
        <f>VLOOKUP(B588,'CURVA ABC'!$B$6:$M$7525,9,FALSE)</f>
        <v>40.751399999999997</v>
      </c>
      <c r="T588" s="700" t="b">
        <f t="shared" si="124"/>
        <v>1</v>
      </c>
      <c r="U588" s="452" t="b">
        <f t="shared" si="123"/>
        <v>1</v>
      </c>
      <c r="V588" s="452" t="s">
        <v>2568</v>
      </c>
      <c r="W588" s="452" t="s">
        <v>2602</v>
      </c>
      <c r="AB588" s="453"/>
    </row>
    <row r="589" spans="1:28" s="452" customFormat="1" ht="32.25" customHeight="1">
      <c r="A589" s="1038" t="s">
        <v>2532</v>
      </c>
      <c r="B589" s="197">
        <v>96561</v>
      </c>
      <c r="C589" s="24" t="s">
        <v>183</v>
      </c>
      <c r="D589" s="1039" t="s">
        <v>131</v>
      </c>
      <c r="E589" s="1028" t="s">
        <v>1238</v>
      </c>
      <c r="F589" s="15" t="e">
        <v>#N/A</v>
      </c>
      <c r="G589" s="1029" t="s">
        <v>57</v>
      </c>
      <c r="H589" s="15">
        <v>0</v>
      </c>
      <c r="I589" s="1046">
        <v>8.9361702127659566</v>
      </c>
      <c r="J589" s="1030">
        <v>22.55</v>
      </c>
      <c r="K589" s="15">
        <v>6.3749000000000002</v>
      </c>
      <c r="L589" s="1030">
        <v>28.924900000000001</v>
      </c>
      <c r="M589" s="1031">
        <f t="shared" si="118"/>
        <v>258.4778</v>
      </c>
      <c r="N589" s="1032">
        <f t="shared" si="119"/>
        <v>6.0562559295930154E-5</v>
      </c>
      <c r="O589" s="1033"/>
      <c r="P589" s="1034">
        <f t="shared" si="116"/>
        <v>1</v>
      </c>
      <c r="Q589" s="451"/>
      <c r="R589" s="798">
        <f>IFERROR(IF(OR(B589="TÍTULO GRAU 1",B589="TÍTULO GRAU 2",B589="TÍTULO GRAU 3",B589="TÍTULO GRAU 4"),B589,IF(D589=0,"",IF(OR(D589="SINAPI",D589="SINAPI INSUMO",D589="ORSE INSUMO",D589="SEINFRA CE",D589="TCU",D589="SABESP",D589="EMBASA-BA INSUMO",D589="COMPOSIÇÃO ELAB."),B589,IF(MID(B589,1,5)="COMP.",VLOOKUP(B589,COMPOSIÇÕES!$K$1:$L$741741,2,FALSE),IF(MID(B589,1,13)="MÉDIA/MERCADO",VLOOKUP(B589,COMPOSIÇÕES!$K$1:$L$741741,2,FALSE)))))),0)</f>
        <v>96561</v>
      </c>
      <c r="S589" s="1035">
        <f>VLOOKUP(B589,'CURVA ABC'!$B$6:$M$7525,9,FALSE)</f>
        <v>28.924900000000001</v>
      </c>
      <c r="T589" s="700" t="b">
        <f t="shared" si="124"/>
        <v>1</v>
      </c>
      <c r="U589" s="452" t="b">
        <f t="shared" si="123"/>
        <v>1</v>
      </c>
      <c r="V589" s="452">
        <v>96561</v>
      </c>
      <c r="W589" s="452" t="s">
        <v>1238</v>
      </c>
      <c r="AB589" s="453"/>
    </row>
    <row r="590" spans="1:28" s="452" customFormat="1" ht="32.25" customHeight="1">
      <c r="A590" s="1038" t="s">
        <v>2533</v>
      </c>
      <c r="B590" s="197">
        <v>96560</v>
      </c>
      <c r="C590" s="24" t="s">
        <v>183</v>
      </c>
      <c r="D590" s="1039" t="s">
        <v>131</v>
      </c>
      <c r="E590" s="1028" t="s">
        <v>1237</v>
      </c>
      <c r="F590" s="15" t="e">
        <v>#N/A</v>
      </c>
      <c r="G590" s="1029" t="s">
        <v>57</v>
      </c>
      <c r="H590" s="15">
        <v>0</v>
      </c>
      <c r="I590" s="1046">
        <v>35.744680851063826</v>
      </c>
      <c r="J590" s="1030">
        <v>35.75</v>
      </c>
      <c r="K590" s="15">
        <v>10.1065</v>
      </c>
      <c r="L590" s="1030">
        <v>45.856499999999997</v>
      </c>
      <c r="M590" s="1031">
        <f t="shared" si="118"/>
        <v>1639.126</v>
      </c>
      <c r="N590" s="1032">
        <f t="shared" si="119"/>
        <v>3.8405489975735173E-4</v>
      </c>
      <c r="O590" s="1033"/>
      <c r="P590" s="1034">
        <f t="shared" si="116"/>
        <v>1</v>
      </c>
      <c r="Q590" s="451"/>
      <c r="R590" s="798">
        <f>IFERROR(IF(OR(B590="TÍTULO GRAU 1",B590="TÍTULO GRAU 2",B590="TÍTULO GRAU 3",B590="TÍTULO GRAU 4"),B590,IF(D590=0,"",IF(OR(D590="SINAPI",D590="SINAPI INSUMO",D590="ORSE INSUMO",D590="SEINFRA CE",D590="TCU",D590="SABESP",D590="EMBASA-BA INSUMO",D590="COMPOSIÇÃO ELAB."),B590,IF(MID(B590,1,5)="COMP.",VLOOKUP(B590,COMPOSIÇÕES!$K$1:$L$741741,2,FALSE),IF(MID(B590,1,13)="MÉDIA/MERCADO",VLOOKUP(B590,COMPOSIÇÕES!$K$1:$L$741741,2,FALSE)))))),0)</f>
        <v>96560</v>
      </c>
      <c r="S590" s="1035">
        <f>VLOOKUP(B590,'CURVA ABC'!$B$6:$M$7525,9,FALSE)</f>
        <v>45.856499999999997</v>
      </c>
      <c r="T590" s="700" t="b">
        <f t="shared" si="124"/>
        <v>1</v>
      </c>
      <c r="U590" s="452" t="b">
        <f t="shared" si="123"/>
        <v>1</v>
      </c>
      <c r="V590" s="452">
        <v>96560</v>
      </c>
      <c r="W590" s="452" t="s">
        <v>1237</v>
      </c>
      <c r="AB590" s="453"/>
    </row>
    <row r="591" spans="1:28" s="452" customFormat="1" ht="32.25" customHeight="1">
      <c r="A591" s="1038" t="s">
        <v>2534</v>
      </c>
      <c r="B591" s="197">
        <v>96559</v>
      </c>
      <c r="C591" s="24" t="s">
        <v>183</v>
      </c>
      <c r="D591" s="1039" t="s">
        <v>131</v>
      </c>
      <c r="E591" s="1028" t="s">
        <v>1236</v>
      </c>
      <c r="F591" s="15" t="e">
        <v>#N/A</v>
      </c>
      <c r="G591" s="1029" t="s">
        <v>57</v>
      </c>
      <c r="H591" s="15">
        <v>0</v>
      </c>
      <c r="I591" s="1046">
        <v>39.319148936170208</v>
      </c>
      <c r="J591" s="1030">
        <v>69</v>
      </c>
      <c r="K591" s="15">
        <v>19.5063</v>
      </c>
      <c r="L591" s="1030">
        <v>88.506299999999996</v>
      </c>
      <c r="M591" s="1031">
        <f t="shared" si="118"/>
        <v>3479.9924000000001</v>
      </c>
      <c r="N591" s="1032">
        <f t="shared" si="119"/>
        <v>8.1537852022257342E-4</v>
      </c>
      <c r="O591" s="1033"/>
      <c r="P591" s="1034">
        <f t="shared" si="116"/>
        <v>1</v>
      </c>
      <c r="Q591" s="451"/>
      <c r="R591" s="798">
        <f>IFERROR(IF(OR(B591="TÍTULO GRAU 1",B591="TÍTULO GRAU 2",B591="TÍTULO GRAU 3",B591="TÍTULO GRAU 4"),B591,IF(D591=0,"",IF(OR(D591="SINAPI",D591="SINAPI INSUMO",D591="ORSE INSUMO",D591="SEINFRA CE",D591="TCU",D591="SABESP",D591="EMBASA-BA INSUMO",D591="COMPOSIÇÃO ELAB."),B591,IF(MID(B591,1,5)="COMP.",VLOOKUP(B591,COMPOSIÇÕES!$K$1:$L$741741,2,FALSE),IF(MID(B591,1,13)="MÉDIA/MERCADO",VLOOKUP(B591,COMPOSIÇÕES!$K$1:$L$741741,2,FALSE)))))),0)</f>
        <v>96559</v>
      </c>
      <c r="S591" s="1035">
        <f>VLOOKUP(B591,'CURVA ABC'!$B$6:$M$7525,9,FALSE)</f>
        <v>88.506299999999996</v>
      </c>
      <c r="T591" s="700" t="b">
        <f>S591=L591</f>
        <v>1</v>
      </c>
      <c r="U591" s="452" t="b">
        <f t="shared" si="123"/>
        <v>1</v>
      </c>
      <c r="V591" s="452">
        <v>96559</v>
      </c>
      <c r="W591" s="452" t="s">
        <v>1236</v>
      </c>
      <c r="AB591" s="453"/>
    </row>
    <row r="592" spans="1:28" s="452" customFormat="1" ht="32.25" customHeight="1">
      <c r="A592" s="1038" t="s">
        <v>2535</v>
      </c>
      <c r="B592" s="197" t="s">
        <v>2570</v>
      </c>
      <c r="C592" s="24">
        <v>0</v>
      </c>
      <c r="D592" s="1039" t="s">
        <v>837</v>
      </c>
      <c r="E592" s="1028" t="s">
        <v>2618</v>
      </c>
      <c r="F592" s="15" t="e">
        <v>#N/A</v>
      </c>
      <c r="G592" s="1029" t="s">
        <v>126</v>
      </c>
      <c r="H592" s="15">
        <v>0</v>
      </c>
      <c r="I592" s="1046">
        <v>1</v>
      </c>
      <c r="J592" s="1030">
        <v>433.35</v>
      </c>
      <c r="K592" s="15">
        <v>122.508</v>
      </c>
      <c r="L592" s="1030">
        <v>555.85799999999995</v>
      </c>
      <c r="M592" s="1031">
        <f t="shared" si="118"/>
        <v>555.85799999999995</v>
      </c>
      <c r="N592" s="1032">
        <f t="shared" si="119"/>
        <v>1.3024013313761237E-4</v>
      </c>
      <c r="O592" s="1033"/>
      <c r="P592" s="1034">
        <f t="shared" si="116"/>
        <v>1</v>
      </c>
      <c r="Q592" s="451"/>
      <c r="R592" s="798" t="str">
        <f>IFERROR(IF(OR(B592="TÍTULO GRAU 1",B592="TÍTULO GRAU 2",B592="TÍTULO GRAU 3",B592="TÍTULO GRAU 4"),B592,IF(D592=0,"",IF(OR(D592="SINAPI",D592="SINAPI INSUMO",D592="ORSE INSUMO",D592="SEINFRA CE",D592="TCU",D592="SABESP",D592="EMBASA-BA INSUMO",D592="COMPOSIÇÃO ELAB."),B592,IF(MID(B592,1,5)="COMP.",VLOOKUP(B592,COMPOSIÇÕES!$K$1:$L$741741,2,FALSE),IF(MID(B592,1,13)="MÉDIA/MERCADO",VLOOKUP(B592,COMPOSIÇÕES!$K$1:$L$741741,2,FALSE)))))),0)</f>
        <v>COMP. 286</v>
      </c>
      <c r="S592" s="1035">
        <f>VLOOKUP(B592,'CURVA ABC'!$B$6:$M$7525,9,FALSE)</f>
        <v>555.85799999999995</v>
      </c>
      <c r="T592" s="700" t="b">
        <f t="shared" si="124"/>
        <v>1</v>
      </c>
      <c r="U592" s="452" t="b">
        <f t="shared" si="123"/>
        <v>1</v>
      </c>
      <c r="V592" s="452" t="s">
        <v>2570</v>
      </c>
      <c r="W592" s="452" t="s">
        <v>2618</v>
      </c>
      <c r="AB592" s="453"/>
    </row>
    <row r="593" spans="1:38" s="452" customFormat="1" ht="48" customHeight="1">
      <c r="A593" s="1038" t="s">
        <v>2536</v>
      </c>
      <c r="B593" s="197">
        <v>91784</v>
      </c>
      <c r="C593" s="24" t="s">
        <v>183</v>
      </c>
      <c r="D593" s="1039" t="s">
        <v>131</v>
      </c>
      <c r="E593" s="1028" t="s">
        <v>1179</v>
      </c>
      <c r="F593" s="15" t="e">
        <v>#N/A</v>
      </c>
      <c r="G593" s="1029" t="s">
        <v>53</v>
      </c>
      <c r="H593" s="15">
        <v>0</v>
      </c>
      <c r="I593" s="1046">
        <v>42</v>
      </c>
      <c r="J593" s="1030">
        <v>30.01</v>
      </c>
      <c r="K593" s="15">
        <v>8.4838000000000005</v>
      </c>
      <c r="L593" s="1030">
        <v>38.4938</v>
      </c>
      <c r="M593" s="1031">
        <f t="shared" si="118"/>
        <v>1616.7396000000001</v>
      </c>
      <c r="N593" s="1032">
        <f t="shared" si="119"/>
        <v>3.7880966137547752E-4</v>
      </c>
      <c r="O593" s="1033"/>
      <c r="P593" s="1034">
        <f t="shared" si="116"/>
        <v>1</v>
      </c>
      <c r="Q593" s="451"/>
      <c r="R593" s="798">
        <f>IFERROR(IF(OR(B593="TÍTULO GRAU 1",B593="TÍTULO GRAU 2",B593="TÍTULO GRAU 3",B593="TÍTULO GRAU 4"),B593,IF(D593=0,"",IF(OR(D593="SINAPI",D593="SINAPI INSUMO",D593="ORSE INSUMO",D593="SEINFRA CE",D593="TCU",D593="SABESP",D593="EMBASA-BA INSUMO",D593="COMPOSIÇÃO ELAB."),B593,IF(MID(B593,1,5)="COMP.",VLOOKUP(B593,COMPOSIÇÕES!$K$1:$L$741741,2,FALSE),IF(MID(B593,1,13)="MÉDIA/MERCADO",VLOOKUP(B593,COMPOSIÇÕES!$K$1:$L$741741,2,FALSE)))))),0)</f>
        <v>91784</v>
      </c>
      <c r="S593" s="1035">
        <f>VLOOKUP(B593,'CURVA ABC'!$B$6:$M$7525,9,FALSE)</f>
        <v>38.4938</v>
      </c>
      <c r="T593" s="700" t="b">
        <f t="shared" si="124"/>
        <v>1</v>
      </c>
      <c r="U593" s="452" t="b">
        <f t="shared" si="123"/>
        <v>1</v>
      </c>
      <c r="V593" s="452">
        <v>91784</v>
      </c>
      <c r="W593" s="452" t="s">
        <v>1179</v>
      </c>
      <c r="AB593" s="453"/>
    </row>
    <row r="594" spans="1:38" s="452" customFormat="1" ht="34.5" customHeight="1">
      <c r="A594" s="1038" t="s">
        <v>2537</v>
      </c>
      <c r="B594" s="197" t="s">
        <v>2569</v>
      </c>
      <c r="C594" s="24">
        <v>0</v>
      </c>
      <c r="D594" s="1039" t="s">
        <v>837</v>
      </c>
      <c r="E594" s="1028" t="s">
        <v>2637</v>
      </c>
      <c r="F594" s="15" t="e">
        <v>#N/A</v>
      </c>
      <c r="G594" s="1029" t="s">
        <v>126</v>
      </c>
      <c r="H594" s="15">
        <v>0</v>
      </c>
      <c r="I594" s="1046">
        <v>1</v>
      </c>
      <c r="J594" s="1030">
        <v>4434.84</v>
      </c>
      <c r="K594" s="15">
        <v>1253.7293</v>
      </c>
      <c r="L594" s="1030">
        <v>5688.5693000000001</v>
      </c>
      <c r="M594" s="1031">
        <f t="shared" si="118"/>
        <v>5688.5693000000001</v>
      </c>
      <c r="N594" s="1032">
        <f t="shared" si="119"/>
        <v>1.3328584332590956E-3</v>
      </c>
      <c r="O594" s="1033"/>
      <c r="P594" s="1034">
        <f t="shared" si="116"/>
        <v>1</v>
      </c>
      <c r="Q594" s="451"/>
      <c r="R594" s="798" t="str">
        <f>IFERROR(IF(OR(B594="TÍTULO GRAU 1",B594="TÍTULO GRAU 2",B594="TÍTULO GRAU 3",B594="TÍTULO GRAU 4"),B594,IF(D594=0,"",IF(OR(D594="SINAPI",D594="SINAPI INSUMO",D594="ORSE INSUMO",D594="SEINFRA CE",D594="TCU",D594="SABESP",D594="EMBASA-BA INSUMO",D594="COMPOSIÇÃO ELAB."),B594,IF(MID(B594,1,5)="COMP.",VLOOKUP(B594,COMPOSIÇÕES!$K$1:$L$741741,2,FALSE),IF(MID(B594,1,13)="MÉDIA/MERCADO",VLOOKUP(B594,COMPOSIÇÕES!$K$1:$L$741741,2,FALSE)))))),0)</f>
        <v>COMP. 285</v>
      </c>
      <c r="S594" s="1035">
        <f>VLOOKUP(B594,'CURVA ABC'!$B$6:$M$7525,9,FALSE)</f>
        <v>5688.5693000000001</v>
      </c>
      <c r="T594" s="700" t="b">
        <f t="shared" si="124"/>
        <v>1</v>
      </c>
      <c r="U594" s="452" t="b">
        <f t="shared" si="123"/>
        <v>1</v>
      </c>
      <c r="V594" s="452" t="s">
        <v>2569</v>
      </c>
      <c r="W594" s="452" t="s">
        <v>2637</v>
      </c>
      <c r="AB594" s="453"/>
    </row>
    <row r="595" spans="1:38" s="452" customFormat="1" ht="32.25" customHeight="1">
      <c r="A595" s="1038" t="s">
        <v>2538</v>
      </c>
      <c r="B595" s="197" t="s">
        <v>2145</v>
      </c>
      <c r="C595" s="24">
        <v>0</v>
      </c>
      <c r="D595" s="1039" t="s">
        <v>837</v>
      </c>
      <c r="E595" s="1028" t="s">
        <v>2636</v>
      </c>
      <c r="F595" s="15" t="e">
        <v>#N/A</v>
      </c>
      <c r="G595" s="1029" t="s">
        <v>126</v>
      </c>
      <c r="H595" s="15">
        <v>0</v>
      </c>
      <c r="I595" s="1046">
        <v>1</v>
      </c>
      <c r="J595" s="1030">
        <v>1653.96</v>
      </c>
      <c r="K595" s="15">
        <v>467.5745</v>
      </c>
      <c r="L595" s="1030">
        <v>2121.5345000000002</v>
      </c>
      <c r="M595" s="1031">
        <f t="shared" si="118"/>
        <v>2121.5345000000002</v>
      </c>
      <c r="N595" s="1032">
        <f t="shared" si="119"/>
        <v>4.970854709944589E-4</v>
      </c>
      <c r="O595" s="1033"/>
      <c r="P595" s="1034">
        <f t="shared" si="116"/>
        <v>1</v>
      </c>
      <c r="Q595" s="451"/>
      <c r="R595" s="798" t="str">
        <f>IFERROR(IF(OR(B595="TÍTULO GRAU 1",B595="TÍTULO GRAU 2",B595="TÍTULO GRAU 3",B595="TÍTULO GRAU 4"),B595,IF(D595=0,"",IF(OR(D595="SINAPI",D595="SINAPI INSUMO",D595="ORSE INSUMO",D595="SEINFRA CE",D595="TCU",D595="SABESP",D595="EMBASA-BA INSUMO",D595="COMPOSIÇÃO ELAB."),B595,IF(MID(B595,1,5)="COMP.",VLOOKUP(B595,COMPOSIÇÕES!$K$1:$L$741741,2,FALSE),IF(MID(B595,1,13)="MÉDIA/MERCADO",VLOOKUP(B595,COMPOSIÇÕES!$K$1:$L$741741,2,FALSE)))))),0)</f>
        <v>COMP. 274</v>
      </c>
      <c r="S595" s="1035">
        <f>VLOOKUP(B595,'CURVA ABC'!$B$6:$M$7525,9,FALSE)</f>
        <v>2121.5345000000002</v>
      </c>
      <c r="T595" s="700" t="b">
        <f t="shared" si="124"/>
        <v>1</v>
      </c>
      <c r="U595" s="452" t="b">
        <f t="shared" si="123"/>
        <v>1</v>
      </c>
      <c r="V595" s="452" t="s">
        <v>2145</v>
      </c>
      <c r="W595" s="452" t="s">
        <v>2636</v>
      </c>
      <c r="AB595" s="453"/>
    </row>
    <row r="596" spans="1:38" s="452" customFormat="1" ht="32.25" customHeight="1">
      <c r="A596" s="1038" t="s">
        <v>2539</v>
      </c>
      <c r="B596" s="197" t="s">
        <v>668</v>
      </c>
      <c r="C596" s="24">
        <v>0</v>
      </c>
      <c r="D596" s="1039" t="s">
        <v>837</v>
      </c>
      <c r="E596" s="1028" t="s">
        <v>2635</v>
      </c>
      <c r="F596" s="15" t="e">
        <v>#N/A</v>
      </c>
      <c r="G596" s="1029" t="s">
        <v>126</v>
      </c>
      <c r="H596" s="15">
        <v>0</v>
      </c>
      <c r="I596" s="1046">
        <v>2</v>
      </c>
      <c r="J596" s="1030">
        <v>4639.3500000000004</v>
      </c>
      <c r="K596" s="15">
        <v>1311.5442</v>
      </c>
      <c r="L596" s="1030">
        <v>5950.8941999999997</v>
      </c>
      <c r="M596" s="1031">
        <f t="shared" si="118"/>
        <v>11901.788399999999</v>
      </c>
      <c r="N596" s="1032">
        <f t="shared" si="119"/>
        <v>2.788644772211051E-3</v>
      </c>
      <c r="O596" s="1033"/>
      <c r="P596" s="1034">
        <f t="shared" ref="P596:P654" si="125">IF(B596&gt;0,COUNTIF($B$1:$B$122068,B596),"")</f>
        <v>1</v>
      </c>
      <c r="Q596" s="451"/>
      <c r="R596" s="798" t="str">
        <f>IFERROR(IF(OR(B596="TÍTULO GRAU 1",B596="TÍTULO GRAU 2",B596="TÍTULO GRAU 3",B596="TÍTULO GRAU 4"),B596,IF(D596=0,"",IF(OR(D596="SINAPI",D596="SINAPI INSUMO",D596="ORSE INSUMO",D596="SEINFRA CE",D596="TCU",D596="SABESP",D596="EMBASA-BA INSUMO",D596="COMPOSIÇÃO ELAB."),B596,IF(MID(B596,1,5)="COMP.",VLOOKUP(B596,COMPOSIÇÕES!$K$1:$L$741741,2,FALSE),IF(MID(B596,1,13)="MÉDIA/MERCADO",VLOOKUP(B596,COMPOSIÇÕES!$K$1:$L$741741,2,FALSE)))))),0)</f>
        <v>COMP. 181</v>
      </c>
      <c r="S596" s="1035">
        <f>VLOOKUP(B596,'CURVA ABC'!$B$6:$M$7525,9,FALSE)</f>
        <v>5950.8941999999997</v>
      </c>
      <c r="T596" s="700" t="b">
        <f t="shared" si="124"/>
        <v>1</v>
      </c>
      <c r="U596" s="452" t="b">
        <f t="shared" si="123"/>
        <v>1</v>
      </c>
      <c r="V596" s="452" t="s">
        <v>668</v>
      </c>
      <c r="W596" s="452" t="s">
        <v>2635</v>
      </c>
      <c r="AB596" s="453"/>
    </row>
    <row r="597" spans="1:38" s="452" customFormat="1" ht="29.25" customHeight="1">
      <c r="A597" s="827" t="s">
        <v>891</v>
      </c>
      <c r="B597" s="767" t="s">
        <v>875</v>
      </c>
      <c r="C597" s="24" t="s">
        <v>875</v>
      </c>
      <c r="D597" s="768"/>
      <c r="E597" s="757" t="s">
        <v>727</v>
      </c>
      <c r="F597" s="758"/>
      <c r="G597" s="769"/>
      <c r="H597" s="770"/>
      <c r="I597" s="771"/>
      <c r="J597" s="772"/>
      <c r="K597" s="771"/>
      <c r="L597" s="772"/>
      <c r="M597" s="759">
        <f>SUMIF(B598:B652,"TÍTULO GRAU 2",M598:M652)</f>
        <v>247259.88449999999</v>
      </c>
      <c r="N597" s="853">
        <f>SUMIF(B598:B652,"TÍTULO GRAU 2",N598:N652)</f>
        <v>5.7934149147571251E-2</v>
      </c>
      <c r="O597" s="1020">
        <v>245238.03774355797</v>
      </c>
      <c r="P597" s="1034">
        <f t="shared" si="125"/>
        <v>20</v>
      </c>
      <c r="Q597" s="451"/>
      <c r="R597" s="798" t="str">
        <f>IFERROR(IF(OR(B597="TÍTULO GRAU 1",B597="TÍTULO GRAU 2",B597="TÍTULO GRAU 3",B597="TÍTULO GRAU 4"),B597,IF(D597=0,"",IF(OR(D597="SINAPI",D597="SINAPI INSUMO",D597="ORSE INSUMO",D597="SEINFRA CE",D597="TCU",D597="SABESP",D597="EMBASA-BA INSUMO",D597="COMPOSIÇÃO ELAB."),B597,IF(MID(B597,1,5)="COMP.",VLOOKUP(B597,COMPOSIÇÕES!$K$1:$L$741741,2,FALSE),IF(MID(B597,1,13)="MÉDIA/MERCADO",VLOOKUP(B597,COMPOSIÇÕES!$K$1:$L$741741,2,FALSE)))))),0)</f>
        <v>Título grau 1</v>
      </c>
      <c r="S597" s="1035" t="e">
        <f>VLOOKUP(B597,'CURVA ABC'!$B$6:$M$7525,9,FALSE)</f>
        <v>#N/A</v>
      </c>
      <c r="T597" s="1025" t="e">
        <f>S597-N597</f>
        <v>#N/A</v>
      </c>
      <c r="U597" s="452" t="b">
        <f t="shared" si="123"/>
        <v>1</v>
      </c>
      <c r="V597" s="452" t="s">
        <v>875</v>
      </c>
      <c r="W597" s="452" t="s">
        <v>727</v>
      </c>
      <c r="AB597" s="453"/>
      <c r="AL597" s="476"/>
    </row>
    <row r="598" spans="1:38" s="744" customFormat="1" ht="27" customHeight="1">
      <c r="A598" s="824" t="s">
        <v>867</v>
      </c>
      <c r="B598" s="738" t="s">
        <v>876</v>
      </c>
      <c r="C598" s="24" t="s">
        <v>876</v>
      </c>
      <c r="D598" s="739"/>
      <c r="E598" s="740" t="s">
        <v>818</v>
      </c>
      <c r="F598" s="741"/>
      <c r="G598" s="739"/>
      <c r="H598" s="739"/>
      <c r="I598" s="742"/>
      <c r="J598" s="766"/>
      <c r="K598" s="742"/>
      <c r="L598" s="766"/>
      <c r="M598" s="743">
        <f>SUM(M599:M613)</f>
        <v>31745.795099999999</v>
      </c>
      <c r="N598" s="852">
        <f>SUM(N599:N613)</f>
        <v>7.4381884948734444E-3</v>
      </c>
      <c r="O598" s="1015"/>
      <c r="P598" s="1034">
        <f t="shared" si="125"/>
        <v>25</v>
      </c>
      <c r="Q598" s="706"/>
      <c r="R598" s="798" t="str">
        <f>IFERROR(IF(OR(B598="TÍTULO GRAU 1",B598="TÍTULO GRAU 2",B598="TÍTULO GRAU 3",B598="TÍTULO GRAU 4"),B598,IF(D598=0,"",IF(OR(D598="SINAPI",D598="SINAPI INSUMO",D598="ORSE INSUMO",D598="SEINFRA CE",D598="TCU",D598="SABESP",D598="EMBASA-BA INSUMO",D598="COMPOSIÇÃO ELAB."),B598,IF(MID(B598,1,5)="COMP.",VLOOKUP(B598,COMPOSIÇÕES!$K$1:$L$741741,2,FALSE),IF(MID(B598,1,13)="MÉDIA/MERCADO",VLOOKUP(B598,COMPOSIÇÕES!$K$1:$L$741741,2,FALSE)))))),0)</f>
        <v>Título grau 2</v>
      </c>
      <c r="S598" s="1035" t="e">
        <f>VLOOKUP(B598,'CURVA ABC'!$B$6:$M$7525,9,FALSE)</f>
        <v>#N/A</v>
      </c>
      <c r="T598" s="700" t="e">
        <f>S598=L598</f>
        <v>#N/A</v>
      </c>
      <c r="U598" s="452" t="b">
        <f t="shared" si="123"/>
        <v>1</v>
      </c>
      <c r="V598" s="452" t="s">
        <v>876</v>
      </c>
      <c r="W598" s="744" t="s">
        <v>818</v>
      </c>
      <c r="AB598" s="745"/>
    </row>
    <row r="599" spans="1:38" s="452" customFormat="1" ht="45" customHeight="1">
      <c r="A599" s="1038" t="s">
        <v>2387</v>
      </c>
      <c r="B599" s="197" t="s">
        <v>669</v>
      </c>
      <c r="C599" s="24">
        <v>0</v>
      </c>
      <c r="D599" s="1039" t="s">
        <v>837</v>
      </c>
      <c r="E599" s="1028" t="s">
        <v>1406</v>
      </c>
      <c r="F599" s="15" t="e">
        <v>#N/A</v>
      </c>
      <c r="G599" s="1029" t="s">
        <v>126</v>
      </c>
      <c r="H599" s="15">
        <v>0</v>
      </c>
      <c r="I599" s="1046">
        <v>1</v>
      </c>
      <c r="J599" s="1030">
        <v>6145.06</v>
      </c>
      <c r="K599" s="15">
        <v>1737.2085</v>
      </c>
      <c r="L599" s="1030">
        <v>7882.2685000000001</v>
      </c>
      <c r="M599" s="1031">
        <f t="shared" ref="M599:M613" si="126">ROUND(I599*L599,4)</f>
        <v>7882.2685000000001</v>
      </c>
      <c r="N599" s="1032">
        <f t="shared" ref="N599:N613" si="127">IFERROR(M599/$M$655,"")</f>
        <v>1.8468524314958284E-3</v>
      </c>
      <c r="O599" s="1033"/>
      <c r="P599" s="1034">
        <f t="shared" si="125"/>
        <v>2</v>
      </c>
      <c r="Q599" s="451"/>
      <c r="R599" s="798" t="str">
        <f>IFERROR(IF(OR(B599="TÍTULO GRAU 1",B599="TÍTULO GRAU 2",B599="TÍTULO GRAU 3",B599="TÍTULO GRAU 4"),B599,IF(D599=0,"",IF(OR(D599="SINAPI",D599="SINAPI INSUMO",D599="ORSE INSUMO",D599="SEINFRA CE",D599="TCU",D599="SABESP",D599="EMBASA-BA INSUMO",D599="COMPOSIÇÃO ELAB."),B599,IF(MID(B599,1,5)="COMP.",VLOOKUP(B599,COMPOSIÇÕES!$K$1:$L$741741,2,FALSE),IF(MID(B599,1,13)="MÉDIA/MERCADO",VLOOKUP(B599,COMPOSIÇÕES!$K$1:$L$741741,2,FALSE)))))),0)</f>
        <v>COMP. 182</v>
      </c>
      <c r="S599" s="1035">
        <f>VLOOKUP(B599,'CURVA ABC'!$B$6:$M$7525,9,FALSE)</f>
        <v>7882.2685000000001</v>
      </c>
      <c r="T599" s="700" t="b">
        <f>S599=L599</f>
        <v>1</v>
      </c>
      <c r="U599" s="452" t="b">
        <f t="shared" si="123"/>
        <v>1</v>
      </c>
      <c r="V599" s="452" t="s">
        <v>669</v>
      </c>
      <c r="W599" s="452" t="s">
        <v>1406</v>
      </c>
      <c r="AB599" s="453"/>
    </row>
    <row r="600" spans="1:38" s="452" customFormat="1" ht="32.25" customHeight="1">
      <c r="A600" s="1038" t="s">
        <v>2388</v>
      </c>
      <c r="B600" s="197" t="s">
        <v>672</v>
      </c>
      <c r="C600" s="24">
        <v>0</v>
      </c>
      <c r="D600" s="1039" t="s">
        <v>837</v>
      </c>
      <c r="E600" s="1028" t="s">
        <v>793</v>
      </c>
      <c r="F600" s="15" t="e">
        <v>#N/A</v>
      </c>
      <c r="G600" s="1029" t="s">
        <v>55</v>
      </c>
      <c r="H600" s="15">
        <v>0</v>
      </c>
      <c r="I600" s="1046">
        <v>9.91</v>
      </c>
      <c r="J600" s="1030">
        <v>45.45</v>
      </c>
      <c r="K600" s="15">
        <v>12.848699999999999</v>
      </c>
      <c r="L600" s="1030">
        <v>58.298699999999997</v>
      </c>
      <c r="M600" s="1031">
        <f t="shared" si="126"/>
        <v>577.74009999999998</v>
      </c>
      <c r="N600" s="1032">
        <f t="shared" si="127"/>
        <v>1.3536721166725581E-4</v>
      </c>
      <c r="O600" s="1033"/>
      <c r="P600" s="1034">
        <f t="shared" si="125"/>
        <v>2</v>
      </c>
      <c r="Q600" s="451"/>
      <c r="R600" s="798" t="str">
        <f>IFERROR(IF(OR(B600="TÍTULO GRAU 1",B600="TÍTULO GRAU 2",B600="TÍTULO GRAU 3",B600="TÍTULO GRAU 4"),B600,IF(D600=0,"",IF(OR(D600="SINAPI",D600="SINAPI INSUMO",D600="ORSE INSUMO",D600="SEINFRA CE",D600="TCU",D600="SABESP",D600="EMBASA-BA INSUMO",D600="COMPOSIÇÃO ELAB."),B600,IF(MID(B600,1,5)="COMP.",VLOOKUP(B600,COMPOSIÇÕES!$K$1:$L$741741,2,FALSE),IF(MID(B600,1,13)="MÉDIA/MERCADO",VLOOKUP(B600,COMPOSIÇÕES!$K$1:$L$741741,2,FALSE)))))),0)</f>
        <v>COMP. 183</v>
      </c>
      <c r="S600" s="1035">
        <f>VLOOKUP(B600,'CURVA ABC'!$B$6:$M$7525,9,FALSE)</f>
        <v>58.298699999999997</v>
      </c>
      <c r="T600" s="700" t="b">
        <f>S600=L600</f>
        <v>1</v>
      </c>
      <c r="U600" s="452" t="b">
        <f t="shared" si="123"/>
        <v>1</v>
      </c>
      <c r="V600" s="452" t="s">
        <v>672</v>
      </c>
      <c r="W600" s="452" t="s">
        <v>793</v>
      </c>
      <c r="AB600" s="453"/>
    </row>
    <row r="601" spans="1:38" s="452" customFormat="1" ht="45" customHeight="1">
      <c r="A601" s="1038" t="s">
        <v>2389</v>
      </c>
      <c r="B601" s="197">
        <v>95250</v>
      </c>
      <c r="C601" s="24" t="s">
        <v>183</v>
      </c>
      <c r="D601" s="1039" t="s">
        <v>131</v>
      </c>
      <c r="E601" s="1028" t="s">
        <v>1235</v>
      </c>
      <c r="F601" s="15" t="e">
        <v>#N/A</v>
      </c>
      <c r="G601" s="1029" t="s">
        <v>54</v>
      </c>
      <c r="H601" s="15">
        <v>0</v>
      </c>
      <c r="I601" s="1046">
        <v>1</v>
      </c>
      <c r="J601" s="1030">
        <v>83.25</v>
      </c>
      <c r="K601" s="15">
        <v>23.534800000000001</v>
      </c>
      <c r="L601" s="1030">
        <v>106.7848</v>
      </c>
      <c r="M601" s="1031">
        <f t="shared" si="126"/>
        <v>106.7848</v>
      </c>
      <c r="N601" s="1032">
        <f t="shared" si="127"/>
        <v>2.5020178838972021E-5</v>
      </c>
      <c r="O601" s="1033"/>
      <c r="P601" s="1034">
        <f t="shared" si="125"/>
        <v>3</v>
      </c>
      <c r="Q601" s="451"/>
      <c r="R601" s="798">
        <f>IFERROR(IF(OR(B601="TÍTULO GRAU 1",B601="TÍTULO GRAU 2",B601="TÍTULO GRAU 3",B601="TÍTULO GRAU 4"),B601,IF(D601=0,"",IF(OR(D601="SINAPI",D601="SINAPI INSUMO",D601="ORSE INSUMO",D601="SEINFRA CE",D601="TCU",D601="SABESP",D601="EMBASA-BA INSUMO",D601="COMPOSIÇÃO ELAB."),B601,IF(MID(B601,1,5)="COMP.",VLOOKUP(B601,COMPOSIÇÕES!$K$1:$L$741741,2,FALSE),IF(MID(B601,1,13)="MÉDIA/MERCADO",VLOOKUP(B601,COMPOSIÇÕES!$K$1:$L$741741,2,FALSE)))))),0)</f>
        <v>95250</v>
      </c>
      <c r="S601" s="1035">
        <f>VLOOKUP(B601,'CURVA ABC'!$B$6:$M$7525,9,FALSE)</f>
        <v>106.7848</v>
      </c>
      <c r="T601" s="700" t="b">
        <f>S601=L601</f>
        <v>1</v>
      </c>
      <c r="U601" s="452" t="b">
        <f t="shared" si="123"/>
        <v>1</v>
      </c>
      <c r="V601" s="452">
        <v>95250</v>
      </c>
      <c r="W601" s="452" t="s">
        <v>1235</v>
      </c>
      <c r="AB601" s="453"/>
    </row>
    <row r="602" spans="1:38" s="452" customFormat="1" ht="45" customHeight="1">
      <c r="A602" s="1038" t="s">
        <v>2390</v>
      </c>
      <c r="B602" s="197">
        <v>93059</v>
      </c>
      <c r="C602" s="24" t="s">
        <v>183</v>
      </c>
      <c r="D602" s="1039" t="s">
        <v>131</v>
      </c>
      <c r="E602" s="1028" t="s">
        <v>1214</v>
      </c>
      <c r="F602" s="15" t="e">
        <v>#N/A</v>
      </c>
      <c r="G602" s="1029" t="s">
        <v>54</v>
      </c>
      <c r="H602" s="15">
        <v>0</v>
      </c>
      <c r="I602" s="1046">
        <v>2</v>
      </c>
      <c r="J602" s="1030">
        <v>17.13</v>
      </c>
      <c r="K602" s="15">
        <v>4.8426999999999998</v>
      </c>
      <c r="L602" s="1030">
        <v>21.9727</v>
      </c>
      <c r="M602" s="1031">
        <f t="shared" si="126"/>
        <v>43.945399999999999</v>
      </c>
      <c r="N602" s="1032">
        <f t="shared" si="127"/>
        <v>1.0296613068059883E-5</v>
      </c>
      <c r="O602" s="1033"/>
      <c r="P602" s="1034">
        <f t="shared" si="125"/>
        <v>2</v>
      </c>
      <c r="Q602" s="451"/>
      <c r="R602" s="798">
        <f>IFERROR(IF(OR(B602="TÍTULO GRAU 1",B602="TÍTULO GRAU 2",B602="TÍTULO GRAU 3",B602="TÍTULO GRAU 4"),B602,IF(D602=0,"",IF(OR(D602="SINAPI",D602="SINAPI INSUMO",D602="ORSE INSUMO",D602="SEINFRA CE",D602="TCU",D602="SABESP",D602="EMBASA-BA INSUMO",D602="COMPOSIÇÃO ELAB."),B602,IF(MID(B602,1,5)="COMP.",VLOOKUP(B602,COMPOSIÇÕES!$K$1:$L$741741,2,FALSE),IF(MID(B602,1,13)="MÉDIA/MERCADO",VLOOKUP(B602,COMPOSIÇÕES!$K$1:$L$741741,2,FALSE)))))),0)</f>
        <v>93059</v>
      </c>
      <c r="S602" s="1035">
        <f>VLOOKUP(B602,'CURVA ABC'!$B$6:$M$7525,9,FALSE)</f>
        <v>21.9727</v>
      </c>
      <c r="T602" s="700" t="b">
        <f t="shared" ref="T602:T636" si="128">S602=L602</f>
        <v>1</v>
      </c>
      <c r="U602" s="452" t="b">
        <f t="shared" si="123"/>
        <v>1</v>
      </c>
      <c r="V602" s="452">
        <v>93059</v>
      </c>
      <c r="W602" s="452" t="s">
        <v>1214</v>
      </c>
      <c r="AB602" s="453"/>
    </row>
    <row r="603" spans="1:38" s="452" customFormat="1" ht="45" customHeight="1">
      <c r="A603" s="1038" t="s">
        <v>2391</v>
      </c>
      <c r="B603" s="197">
        <v>95249</v>
      </c>
      <c r="C603" s="24" t="s">
        <v>183</v>
      </c>
      <c r="D603" s="1039" t="s">
        <v>131</v>
      </c>
      <c r="E603" s="1028" t="s">
        <v>1234</v>
      </c>
      <c r="F603" s="15" t="e">
        <v>#N/A</v>
      </c>
      <c r="G603" s="1029" t="s">
        <v>54</v>
      </c>
      <c r="H603" s="15">
        <v>0</v>
      </c>
      <c r="I603" s="1046">
        <v>2</v>
      </c>
      <c r="J603" s="1030">
        <v>68.42</v>
      </c>
      <c r="K603" s="15">
        <v>19.342300000000002</v>
      </c>
      <c r="L603" s="1030">
        <v>87.762299999999996</v>
      </c>
      <c r="M603" s="1031">
        <f t="shared" si="126"/>
        <v>175.52459999999999</v>
      </c>
      <c r="N603" s="1032">
        <f t="shared" si="127"/>
        <v>4.1126235968405879E-5</v>
      </c>
      <c r="O603" s="1033"/>
      <c r="P603" s="1034">
        <f t="shared" si="125"/>
        <v>3</v>
      </c>
      <c r="Q603" s="451"/>
      <c r="R603" s="798">
        <f>IFERROR(IF(OR(B603="TÍTULO GRAU 1",B603="TÍTULO GRAU 2",B603="TÍTULO GRAU 3",B603="TÍTULO GRAU 4"),B603,IF(D603=0,"",IF(OR(D603="SINAPI",D603="SINAPI INSUMO",D603="ORSE INSUMO",D603="SEINFRA CE",D603="TCU",D603="SABESP",D603="EMBASA-BA INSUMO",D603="COMPOSIÇÃO ELAB."),B603,IF(MID(B603,1,5)="COMP.",VLOOKUP(B603,COMPOSIÇÕES!$K$1:$L$741741,2,FALSE),IF(MID(B603,1,13)="MÉDIA/MERCADO",VLOOKUP(B603,COMPOSIÇÕES!$K$1:$L$741741,2,FALSE)))))),0)</f>
        <v>95249</v>
      </c>
      <c r="S603" s="1035">
        <f>VLOOKUP(B603,'CURVA ABC'!$B$6:$M$7525,9,FALSE)</f>
        <v>87.762299999999996</v>
      </c>
      <c r="T603" s="700" t="b">
        <f t="shared" si="128"/>
        <v>1</v>
      </c>
      <c r="U603" s="452" t="b">
        <f t="shared" si="123"/>
        <v>1</v>
      </c>
      <c r="V603" s="452">
        <v>95249</v>
      </c>
      <c r="W603" s="452" t="s">
        <v>1234</v>
      </c>
      <c r="AB603" s="453"/>
    </row>
    <row r="604" spans="1:38" s="452" customFormat="1" ht="38.25" customHeight="1">
      <c r="A604" s="1038" t="s">
        <v>2392</v>
      </c>
      <c r="B604" s="197">
        <v>93054</v>
      </c>
      <c r="C604" s="24" t="s">
        <v>183</v>
      </c>
      <c r="D604" s="1039" t="s">
        <v>131</v>
      </c>
      <c r="E604" s="1028" t="s">
        <v>1213</v>
      </c>
      <c r="F604" s="15" t="e">
        <v>#N/A</v>
      </c>
      <c r="G604" s="1029" t="s">
        <v>54</v>
      </c>
      <c r="H604" s="15">
        <v>0</v>
      </c>
      <c r="I604" s="1046">
        <v>6</v>
      </c>
      <c r="J604" s="1030">
        <v>12.56</v>
      </c>
      <c r="K604" s="15">
        <v>3.5507</v>
      </c>
      <c r="L604" s="1030">
        <v>16.110700000000001</v>
      </c>
      <c r="M604" s="1031">
        <f t="shared" si="126"/>
        <v>96.664199999999994</v>
      </c>
      <c r="N604" s="1032">
        <f t="shared" si="127"/>
        <v>2.2648874852283838E-5</v>
      </c>
      <c r="O604" s="1033"/>
      <c r="P604" s="1034">
        <f t="shared" si="125"/>
        <v>3</v>
      </c>
      <c r="Q604" s="451"/>
      <c r="R604" s="798">
        <f>IFERROR(IF(OR(B604="TÍTULO GRAU 1",B604="TÍTULO GRAU 2",B604="TÍTULO GRAU 3",B604="TÍTULO GRAU 4"),B604,IF(D604=0,"",IF(OR(D604="SINAPI",D604="SINAPI INSUMO",D604="ORSE INSUMO",D604="SEINFRA CE",D604="TCU",D604="SABESP",D604="EMBASA-BA INSUMO",D604="COMPOSIÇÃO ELAB."),B604,IF(MID(B604,1,5)="COMP.",VLOOKUP(B604,COMPOSIÇÕES!$K$1:$L$741741,2,FALSE),IF(MID(B604,1,13)="MÉDIA/MERCADO",VLOOKUP(B604,COMPOSIÇÕES!$K$1:$L$741741,2,FALSE)))))),0)</f>
        <v>93054</v>
      </c>
      <c r="S604" s="1035">
        <f>VLOOKUP(B604,'CURVA ABC'!$B$6:$M$7525,9,FALSE)</f>
        <v>16.110700000000001</v>
      </c>
      <c r="T604" s="700" t="b">
        <f t="shared" si="128"/>
        <v>1</v>
      </c>
      <c r="U604" s="452" t="b">
        <f t="shared" si="123"/>
        <v>1</v>
      </c>
      <c r="V604" s="452">
        <v>93054</v>
      </c>
      <c r="W604" s="452" t="s">
        <v>1213</v>
      </c>
      <c r="AB604" s="453"/>
    </row>
    <row r="605" spans="1:38" s="452" customFormat="1" ht="36.75" customHeight="1">
      <c r="A605" s="1038" t="s">
        <v>2393</v>
      </c>
      <c r="B605" s="197" t="s">
        <v>673</v>
      </c>
      <c r="C605" s="24">
        <v>0</v>
      </c>
      <c r="D605" s="1039" t="s">
        <v>837</v>
      </c>
      <c r="E605" s="1028" t="s">
        <v>901</v>
      </c>
      <c r="F605" s="15" t="e">
        <v>#N/A</v>
      </c>
      <c r="G605" s="1029" t="s">
        <v>126</v>
      </c>
      <c r="H605" s="15">
        <v>0</v>
      </c>
      <c r="I605" s="1046">
        <v>1</v>
      </c>
      <c r="J605" s="1030">
        <v>463.79</v>
      </c>
      <c r="K605" s="15">
        <v>131.11340000000001</v>
      </c>
      <c r="L605" s="1030">
        <v>594.90340000000003</v>
      </c>
      <c r="M605" s="1031">
        <f t="shared" si="126"/>
        <v>594.90340000000003</v>
      </c>
      <c r="N605" s="1032">
        <f t="shared" si="127"/>
        <v>1.3938865325320186E-4</v>
      </c>
      <c r="O605" s="1033"/>
      <c r="P605" s="1034">
        <f t="shared" si="125"/>
        <v>1</v>
      </c>
      <c r="Q605" s="451"/>
      <c r="R605" s="798" t="str">
        <f>IFERROR(IF(OR(B605="TÍTULO GRAU 1",B605="TÍTULO GRAU 2",B605="TÍTULO GRAU 3",B605="TÍTULO GRAU 4"),B605,IF(D605=0,"",IF(OR(D605="SINAPI",D605="SINAPI INSUMO",D605="ORSE INSUMO",D605="SEINFRA CE",D605="TCU",D605="SABESP",D605="EMBASA-BA INSUMO",D605="COMPOSIÇÃO ELAB."),B605,IF(MID(B605,1,5)="COMP.",VLOOKUP(B605,COMPOSIÇÕES!$K$1:$L$741741,2,FALSE),IF(MID(B605,1,13)="MÉDIA/MERCADO",VLOOKUP(B605,COMPOSIÇÕES!$K$1:$L$741741,2,FALSE)))))),0)</f>
        <v>COMP. 184</v>
      </c>
      <c r="S605" s="1035">
        <f>VLOOKUP(B605,'CURVA ABC'!$B$6:$M$7525,9,FALSE)</f>
        <v>594.90340000000003</v>
      </c>
      <c r="T605" s="700" t="b">
        <f t="shared" si="128"/>
        <v>1</v>
      </c>
      <c r="U605" s="452" t="b">
        <f t="shared" si="123"/>
        <v>1</v>
      </c>
      <c r="V605" s="452" t="s">
        <v>673</v>
      </c>
      <c r="W605" s="452" t="s">
        <v>901</v>
      </c>
      <c r="AB605" s="453"/>
    </row>
    <row r="606" spans="1:38" s="452" customFormat="1" ht="36.75" customHeight="1">
      <c r="A606" s="1038" t="s">
        <v>2394</v>
      </c>
      <c r="B606" s="197" t="s">
        <v>2165</v>
      </c>
      <c r="C606" s="24">
        <v>0</v>
      </c>
      <c r="D606" s="1039" t="s">
        <v>837</v>
      </c>
      <c r="E606" s="1028" t="s">
        <v>933</v>
      </c>
      <c r="F606" s="15" t="e">
        <v>#N/A</v>
      </c>
      <c r="G606" s="1029" t="s">
        <v>126</v>
      </c>
      <c r="H606" s="15">
        <v>0</v>
      </c>
      <c r="I606" s="1046">
        <v>35</v>
      </c>
      <c r="J606" s="1030">
        <v>102.79</v>
      </c>
      <c r="K606" s="15">
        <v>29.058700000000002</v>
      </c>
      <c r="L606" s="1030">
        <v>131.84870000000001</v>
      </c>
      <c r="M606" s="1031">
        <f t="shared" si="126"/>
        <v>4614.7044999999998</v>
      </c>
      <c r="N606" s="1032">
        <f t="shared" si="127"/>
        <v>1.0812468804456154E-3</v>
      </c>
      <c r="O606" s="1033"/>
      <c r="P606" s="1034">
        <f t="shared" si="125"/>
        <v>1</v>
      </c>
      <c r="Q606" s="451"/>
      <c r="R606" s="798" t="str">
        <f>IFERROR(IF(OR(B606="TÍTULO GRAU 1",B606="TÍTULO GRAU 2",B606="TÍTULO GRAU 3",B606="TÍTULO GRAU 4"),B606,IF(D606=0,"",IF(OR(D606="SINAPI",D606="SINAPI INSUMO",D606="ORSE INSUMO",D606="SEINFRA CE",D606="TCU",D606="SABESP",D606="EMBASA-BA INSUMO",D606="COMPOSIÇÃO ELAB."),B606,IF(MID(B606,1,5)="COMP.",VLOOKUP(B606,COMPOSIÇÕES!$K$1:$L$741741,2,FALSE),IF(MID(B606,1,13)="MÉDIA/MERCADO",VLOOKUP(B606,COMPOSIÇÕES!$K$1:$L$741741,2,FALSE)))))),0)</f>
        <v>COMP. 179</v>
      </c>
      <c r="S606" s="1035">
        <f>VLOOKUP(B606,'CURVA ABC'!$B$6:$M$7525,9,FALSE)</f>
        <v>131.84870000000001</v>
      </c>
      <c r="T606" s="700" t="b">
        <f>S606=L606</f>
        <v>1</v>
      </c>
      <c r="U606" s="452" t="b">
        <f t="shared" si="123"/>
        <v>1</v>
      </c>
      <c r="V606" s="452" t="s">
        <v>2165</v>
      </c>
      <c r="W606" s="452" t="s">
        <v>933</v>
      </c>
      <c r="AB606" s="453"/>
    </row>
    <row r="607" spans="1:38" s="452" customFormat="1" ht="36" customHeight="1">
      <c r="A607" s="1038" t="s">
        <v>2395</v>
      </c>
      <c r="B607" s="197" t="s">
        <v>674</v>
      </c>
      <c r="C607" s="24">
        <v>0</v>
      </c>
      <c r="D607" s="1039" t="s">
        <v>837</v>
      </c>
      <c r="E607" s="1028" t="s">
        <v>1407</v>
      </c>
      <c r="F607" s="15" t="e">
        <v>#N/A</v>
      </c>
      <c r="G607" s="1029" t="s">
        <v>53</v>
      </c>
      <c r="H607" s="15">
        <v>0</v>
      </c>
      <c r="I607" s="1046">
        <v>80</v>
      </c>
      <c r="J607" s="1030">
        <v>37.590000000000003</v>
      </c>
      <c r="K607" s="15">
        <v>10.6267</v>
      </c>
      <c r="L607" s="1030">
        <v>48.216700000000003</v>
      </c>
      <c r="M607" s="1031">
        <f t="shared" si="126"/>
        <v>3857.3359999999998</v>
      </c>
      <c r="N607" s="1032">
        <f t="shared" si="127"/>
        <v>9.0379189324702553E-4</v>
      </c>
      <c r="O607" s="1033"/>
      <c r="P607" s="1034">
        <f t="shared" si="125"/>
        <v>3</v>
      </c>
      <c r="Q607" s="451"/>
      <c r="R607" s="798" t="str">
        <f>IFERROR(IF(OR(B607="TÍTULO GRAU 1",B607="TÍTULO GRAU 2",B607="TÍTULO GRAU 3",B607="TÍTULO GRAU 4"),B607,IF(D607=0,"",IF(OR(D607="SINAPI",D607="SINAPI INSUMO",D607="ORSE INSUMO",D607="SEINFRA CE",D607="TCU",D607="SABESP",D607="EMBASA-BA INSUMO",D607="COMPOSIÇÃO ELAB."),B607,IF(MID(B607,1,5)="COMP.",VLOOKUP(B607,COMPOSIÇÕES!$K$1:$L$741741,2,FALSE),IF(MID(B607,1,13)="MÉDIA/MERCADO",VLOOKUP(B607,COMPOSIÇÕES!$K$1:$L$741741,2,FALSE)))))),0)</f>
        <v>COMP. 185</v>
      </c>
      <c r="S607" s="1035">
        <f>VLOOKUP(B607,'CURVA ABC'!$B$6:$M$7525,9,FALSE)</f>
        <v>48.216700000000003</v>
      </c>
      <c r="T607" s="700" t="b">
        <f t="shared" si="128"/>
        <v>1</v>
      </c>
      <c r="U607" s="452" t="b">
        <f t="shared" si="123"/>
        <v>1</v>
      </c>
      <c r="V607" s="452" t="s">
        <v>674</v>
      </c>
      <c r="W607" s="452" t="s">
        <v>1407</v>
      </c>
      <c r="AB607" s="453"/>
    </row>
    <row r="608" spans="1:38" s="452" customFormat="1" ht="36.75" customHeight="1">
      <c r="A608" s="1038" t="s">
        <v>2396</v>
      </c>
      <c r="B608" s="197" t="s">
        <v>675</v>
      </c>
      <c r="C608" s="24">
        <v>0</v>
      </c>
      <c r="D608" s="1039" t="s">
        <v>837</v>
      </c>
      <c r="E608" s="1028" t="s">
        <v>1408</v>
      </c>
      <c r="F608" s="15" t="e">
        <v>#N/A</v>
      </c>
      <c r="G608" s="1029" t="s">
        <v>53</v>
      </c>
      <c r="H608" s="15">
        <v>0</v>
      </c>
      <c r="I608" s="1046">
        <v>90</v>
      </c>
      <c r="J608" s="1030">
        <v>53.83</v>
      </c>
      <c r="K608" s="15">
        <v>15.217700000000001</v>
      </c>
      <c r="L608" s="1030">
        <v>69.047700000000006</v>
      </c>
      <c r="M608" s="1031">
        <f t="shared" si="126"/>
        <v>6214.2929999999997</v>
      </c>
      <c r="N608" s="1032">
        <f t="shared" si="127"/>
        <v>1.4560379587522938E-3</v>
      </c>
      <c r="O608" s="1033"/>
      <c r="P608" s="1034">
        <f t="shared" si="125"/>
        <v>3</v>
      </c>
      <c r="Q608" s="451"/>
      <c r="R608" s="798" t="str">
        <f>IFERROR(IF(OR(B608="TÍTULO GRAU 1",B608="TÍTULO GRAU 2",B608="TÍTULO GRAU 3",B608="TÍTULO GRAU 4"),B608,IF(D608=0,"",IF(OR(D608="SINAPI",D608="SINAPI INSUMO",D608="ORSE INSUMO",D608="SEINFRA CE",D608="TCU",D608="SABESP",D608="EMBASA-BA INSUMO",D608="COMPOSIÇÃO ELAB."),B608,IF(MID(B608,1,5)="COMP.",VLOOKUP(B608,COMPOSIÇÕES!$K$1:$L$741741,2,FALSE),IF(MID(B608,1,13)="MÉDIA/MERCADO",VLOOKUP(B608,COMPOSIÇÕES!$K$1:$L$741741,2,FALSE)))))),0)</f>
        <v>COMP. 186</v>
      </c>
      <c r="S608" s="1035">
        <f>VLOOKUP(B608,'CURVA ABC'!$B$6:$M$7525,9,FALSE)</f>
        <v>69.047700000000006</v>
      </c>
      <c r="T608" s="700" t="b">
        <f t="shared" si="128"/>
        <v>1</v>
      </c>
      <c r="U608" s="452" t="b">
        <f t="shared" si="123"/>
        <v>1</v>
      </c>
      <c r="V608" s="452" t="s">
        <v>675</v>
      </c>
      <c r="W608" s="452" t="s">
        <v>1408</v>
      </c>
      <c r="AB608" s="453"/>
    </row>
    <row r="609" spans="1:28" s="452" customFormat="1" ht="36.75" customHeight="1">
      <c r="A609" s="1038" t="s">
        <v>2397</v>
      </c>
      <c r="B609" s="197" t="s">
        <v>676</v>
      </c>
      <c r="C609" s="24">
        <v>0</v>
      </c>
      <c r="D609" s="1039" t="s">
        <v>837</v>
      </c>
      <c r="E609" s="1028" t="s">
        <v>1409</v>
      </c>
      <c r="F609" s="15" t="e">
        <v>#N/A</v>
      </c>
      <c r="G609" s="1029" t="s">
        <v>53</v>
      </c>
      <c r="H609" s="15">
        <v>0</v>
      </c>
      <c r="I609" s="1046">
        <v>65</v>
      </c>
      <c r="J609" s="1030">
        <v>65.39</v>
      </c>
      <c r="K609" s="15">
        <v>18.485800000000001</v>
      </c>
      <c r="L609" s="1030">
        <v>83.875799999999998</v>
      </c>
      <c r="M609" s="1031">
        <f t="shared" si="126"/>
        <v>5451.9269999999997</v>
      </c>
      <c r="N609" s="1032">
        <f t="shared" si="127"/>
        <v>1.2774120338945262E-3</v>
      </c>
      <c r="O609" s="1033"/>
      <c r="P609" s="1034">
        <f t="shared" si="125"/>
        <v>3</v>
      </c>
      <c r="Q609" s="451"/>
      <c r="R609" s="798" t="str">
        <f>IFERROR(IF(OR(B609="TÍTULO GRAU 1",B609="TÍTULO GRAU 2",B609="TÍTULO GRAU 3",B609="TÍTULO GRAU 4"),B609,IF(D609=0,"",IF(OR(D609="SINAPI",D609="SINAPI INSUMO",D609="ORSE INSUMO",D609="SEINFRA CE",D609="TCU",D609="SABESP",D609="EMBASA-BA INSUMO",D609="COMPOSIÇÃO ELAB."),B609,IF(MID(B609,1,5)="COMP.",VLOOKUP(B609,COMPOSIÇÕES!$K$1:$L$741741,2,FALSE),IF(MID(B609,1,13)="MÉDIA/MERCADO",VLOOKUP(B609,COMPOSIÇÕES!$K$1:$L$741741,2,FALSE)))))),0)</f>
        <v>COMP. 187</v>
      </c>
      <c r="S609" s="1035">
        <f>VLOOKUP(B609,'CURVA ABC'!$B$6:$M$7525,9,FALSE)</f>
        <v>83.875799999999998</v>
      </c>
      <c r="T609" s="700" t="b">
        <f t="shared" si="128"/>
        <v>1</v>
      </c>
      <c r="U609" s="452" t="b">
        <f t="shared" si="123"/>
        <v>1</v>
      </c>
      <c r="V609" s="452" t="s">
        <v>676</v>
      </c>
      <c r="W609" s="452" t="s">
        <v>1409</v>
      </c>
      <c r="X609" s="452" t="b">
        <f>W609=E609</f>
        <v>1</v>
      </c>
      <c r="AB609" s="453"/>
    </row>
    <row r="610" spans="1:28" s="452" customFormat="1" ht="35.25" customHeight="1">
      <c r="A610" s="1038" t="s">
        <v>2398</v>
      </c>
      <c r="B610" s="456">
        <v>92311</v>
      </c>
      <c r="C610" s="24" t="s">
        <v>183</v>
      </c>
      <c r="D610" s="1039" t="s">
        <v>131</v>
      </c>
      <c r="E610" s="1028" t="s">
        <v>1206</v>
      </c>
      <c r="F610" s="15" t="e">
        <v>#N/A</v>
      </c>
      <c r="G610" s="1029" t="s">
        <v>54</v>
      </c>
      <c r="H610" s="15">
        <v>0</v>
      </c>
      <c r="I610" s="1046">
        <v>76</v>
      </c>
      <c r="J610" s="1030">
        <v>7.97</v>
      </c>
      <c r="K610" s="15">
        <v>2.2530999999999999</v>
      </c>
      <c r="L610" s="1030">
        <v>10.223100000000001</v>
      </c>
      <c r="M610" s="1031">
        <f t="shared" si="126"/>
        <v>776.9556</v>
      </c>
      <c r="N610" s="1032">
        <f t="shared" si="127"/>
        <v>1.8204433647804567E-4</v>
      </c>
      <c r="O610" s="1033"/>
      <c r="P610" s="1034">
        <f t="shared" si="125"/>
        <v>3</v>
      </c>
      <c r="Q610" s="451"/>
      <c r="R610" s="798">
        <f>IFERROR(IF(OR(B610="TÍTULO GRAU 1",B610="TÍTULO GRAU 2",B610="TÍTULO GRAU 3",B610="TÍTULO GRAU 4"),B610,IF(D610=0,"",IF(OR(D610="SINAPI",D610="SINAPI INSUMO",D610="ORSE INSUMO",D610="SEINFRA CE",D610="TCU",D610="SABESP",D610="EMBASA-BA INSUMO",D610="COMPOSIÇÃO ELAB."),B610,IF(MID(B610,1,5)="COMP.",VLOOKUP(B610,COMPOSIÇÕES!$K$1:$L$741741,2,FALSE),IF(MID(B610,1,13)="MÉDIA/MERCADO",VLOOKUP(B610,COMPOSIÇÕES!$K$1:$L$741741,2,FALSE)))))),0)</f>
        <v>92311</v>
      </c>
      <c r="S610" s="1035">
        <f>VLOOKUP(B610,'CURVA ABC'!$B$6:$M$7525,9,FALSE)</f>
        <v>10.223100000000001</v>
      </c>
      <c r="T610" s="700" t="b">
        <f t="shared" si="128"/>
        <v>1</v>
      </c>
      <c r="U610" s="452" t="b">
        <f t="shared" si="123"/>
        <v>1</v>
      </c>
      <c r="V610" s="452">
        <v>92311</v>
      </c>
      <c r="W610" s="452" t="s">
        <v>1206</v>
      </c>
      <c r="AB610" s="453"/>
    </row>
    <row r="611" spans="1:28" s="452" customFormat="1" ht="35.25" customHeight="1">
      <c r="A611" s="1038" t="s">
        <v>2399</v>
      </c>
      <c r="B611" s="456">
        <v>92312</v>
      </c>
      <c r="C611" s="24" t="s">
        <v>183</v>
      </c>
      <c r="D611" s="1039" t="s">
        <v>131</v>
      </c>
      <c r="E611" s="1028" t="s">
        <v>1207</v>
      </c>
      <c r="F611" s="15" t="e">
        <v>#N/A</v>
      </c>
      <c r="G611" s="1029" t="s">
        <v>54</v>
      </c>
      <c r="H611" s="15">
        <v>0</v>
      </c>
      <c r="I611" s="1046">
        <v>15</v>
      </c>
      <c r="J611" s="1030">
        <v>12.58</v>
      </c>
      <c r="K611" s="15">
        <v>3.5564</v>
      </c>
      <c r="L611" s="1030">
        <v>16.136399999999998</v>
      </c>
      <c r="M611" s="1031">
        <f t="shared" si="126"/>
        <v>242.04599999999999</v>
      </c>
      <c r="N611" s="1032">
        <f t="shared" si="127"/>
        <v>5.6712511586460073E-5</v>
      </c>
      <c r="O611" s="1033"/>
      <c r="P611" s="1034">
        <f t="shared" si="125"/>
        <v>3</v>
      </c>
      <c r="Q611" s="451"/>
      <c r="R611" s="798">
        <f>IFERROR(IF(OR(B611="TÍTULO GRAU 1",B611="TÍTULO GRAU 2",B611="TÍTULO GRAU 3",B611="TÍTULO GRAU 4"),B611,IF(D611=0,"",IF(OR(D611="SINAPI",D611="SINAPI INSUMO",D611="ORSE INSUMO",D611="SEINFRA CE",D611="TCU",D611="SABESP",D611="EMBASA-BA INSUMO",D611="COMPOSIÇÃO ELAB."),B611,IF(MID(B611,1,5)="COMP.",VLOOKUP(B611,COMPOSIÇÕES!$K$1:$L$741741,2,FALSE),IF(MID(B611,1,13)="MÉDIA/MERCADO",VLOOKUP(B611,COMPOSIÇÕES!$K$1:$L$741741,2,FALSE)))))),0)</f>
        <v>92312</v>
      </c>
      <c r="S611" s="1035">
        <f>VLOOKUP(B611,'CURVA ABC'!$B$6:$M$7525,9,FALSE)</f>
        <v>16.136399999999998</v>
      </c>
      <c r="T611" s="700" t="b">
        <f>S611=L611</f>
        <v>1</v>
      </c>
      <c r="U611" s="452" t="b">
        <f t="shared" si="123"/>
        <v>1</v>
      </c>
      <c r="V611" s="452">
        <v>92312</v>
      </c>
      <c r="W611" s="452" t="s">
        <v>1207</v>
      </c>
      <c r="AB611" s="453"/>
    </row>
    <row r="612" spans="1:28" s="452" customFormat="1" ht="45" customHeight="1">
      <c r="A612" s="1038" t="s">
        <v>2400</v>
      </c>
      <c r="B612" s="197">
        <v>92313</v>
      </c>
      <c r="C612" s="24" t="s">
        <v>183</v>
      </c>
      <c r="D612" s="1039" t="s">
        <v>131</v>
      </c>
      <c r="E612" s="1028" t="s">
        <v>1208</v>
      </c>
      <c r="F612" s="15" t="e">
        <v>#N/A</v>
      </c>
      <c r="G612" s="1029" t="s">
        <v>54</v>
      </c>
      <c r="H612" s="15">
        <v>0</v>
      </c>
      <c r="I612" s="1046">
        <v>15</v>
      </c>
      <c r="J612" s="1030">
        <v>18.010000000000002</v>
      </c>
      <c r="K612" s="15">
        <v>5.0914000000000001</v>
      </c>
      <c r="L612" s="1030">
        <v>23.101400000000002</v>
      </c>
      <c r="M612" s="1031">
        <f t="shared" si="126"/>
        <v>346.52100000000002</v>
      </c>
      <c r="N612" s="1032">
        <f t="shared" si="127"/>
        <v>8.1191493465918588E-5</v>
      </c>
      <c r="O612" s="1033"/>
      <c r="P612" s="1034">
        <f t="shared" si="125"/>
        <v>3</v>
      </c>
      <c r="Q612" s="451"/>
      <c r="R612" s="798">
        <f>IFERROR(IF(OR(B612="TÍTULO GRAU 1",B612="TÍTULO GRAU 2",B612="TÍTULO GRAU 3",B612="TÍTULO GRAU 4"),B612,IF(D612=0,"",IF(OR(D612="SINAPI",D612="SINAPI INSUMO",D612="ORSE INSUMO",D612="SEINFRA CE",D612="TCU",D612="SABESP",D612="EMBASA-BA INSUMO",D612="COMPOSIÇÃO ELAB."),B612,IF(MID(B612,1,5)="COMP.",VLOOKUP(B612,COMPOSIÇÕES!$K$1:$L$741741,2,FALSE),IF(MID(B612,1,13)="MÉDIA/MERCADO",VLOOKUP(B612,COMPOSIÇÕES!$K$1:$L$741741,2,FALSE)))))),0)</f>
        <v>92313</v>
      </c>
      <c r="S612" s="1035">
        <f>VLOOKUP(B612,'CURVA ABC'!$B$6:$M$7525,9,FALSE)</f>
        <v>23.101400000000002</v>
      </c>
      <c r="T612" s="700" t="b">
        <f t="shared" si="128"/>
        <v>1</v>
      </c>
      <c r="U612" s="452" t="b">
        <f t="shared" si="123"/>
        <v>1</v>
      </c>
      <c r="V612" s="452">
        <v>92313</v>
      </c>
      <c r="W612" s="452" t="s">
        <v>1208</v>
      </c>
      <c r="AB612" s="453"/>
    </row>
    <row r="613" spans="1:28" s="452" customFormat="1" ht="36.75" customHeight="1">
      <c r="A613" s="1038" t="s">
        <v>2401</v>
      </c>
      <c r="B613" s="456" t="s">
        <v>677</v>
      </c>
      <c r="C613" s="24">
        <v>0</v>
      </c>
      <c r="D613" s="1039" t="s">
        <v>837</v>
      </c>
      <c r="E613" s="1028" t="s">
        <v>1410</v>
      </c>
      <c r="F613" s="15" t="e">
        <v>#N/A</v>
      </c>
      <c r="G613" s="1029" t="s">
        <v>126</v>
      </c>
      <c r="H613" s="15">
        <v>0</v>
      </c>
      <c r="I613" s="1046">
        <v>22</v>
      </c>
      <c r="J613" s="1030">
        <v>27.08</v>
      </c>
      <c r="K613" s="15">
        <v>7.6555</v>
      </c>
      <c r="L613" s="1030">
        <v>34.735500000000002</v>
      </c>
      <c r="M613" s="1031">
        <f t="shared" si="126"/>
        <v>764.18100000000004</v>
      </c>
      <c r="N613" s="1032">
        <f t="shared" si="127"/>
        <v>1.7905118785955005E-4</v>
      </c>
      <c r="O613" s="1033"/>
      <c r="P613" s="1034">
        <f t="shared" si="125"/>
        <v>3</v>
      </c>
      <c r="Q613" s="451"/>
      <c r="R613" s="798" t="str">
        <f>IFERROR(IF(OR(B613="TÍTULO GRAU 1",B613="TÍTULO GRAU 2",B613="TÍTULO GRAU 3",B613="TÍTULO GRAU 4"),B613,IF(D613=0,"",IF(OR(D613="SINAPI",D613="SINAPI INSUMO",D613="ORSE INSUMO",D613="SEINFRA CE",D613="TCU",D613="SABESP",D613="EMBASA-BA INSUMO",D613="COMPOSIÇÃO ELAB."),B613,IF(MID(B613,1,5)="COMP.",VLOOKUP(B613,COMPOSIÇÕES!$K$1:$L$741741,2,FALSE),IF(MID(B613,1,13)="MÉDIA/MERCADO",VLOOKUP(B613,COMPOSIÇÕES!$K$1:$L$741741,2,FALSE)))))),0)</f>
        <v>COMP. 188</v>
      </c>
      <c r="S613" s="1035">
        <f>VLOOKUP(B613,'CURVA ABC'!$B$6:$M$7525,9,FALSE)</f>
        <v>34.735500000000002</v>
      </c>
      <c r="T613" s="700" t="b">
        <f t="shared" si="128"/>
        <v>1</v>
      </c>
      <c r="U613" s="452" t="b">
        <f t="shared" si="123"/>
        <v>1</v>
      </c>
      <c r="V613" s="452" t="s">
        <v>677</v>
      </c>
      <c r="W613" s="452" t="s">
        <v>1410</v>
      </c>
      <c r="X613" s="452" t="b">
        <f>W613=E613</f>
        <v>1</v>
      </c>
      <c r="AB613" s="453"/>
    </row>
    <row r="614" spans="1:28" s="744" customFormat="1" ht="22.5" customHeight="1">
      <c r="A614" s="824" t="s">
        <v>868</v>
      </c>
      <c r="B614" s="738" t="s">
        <v>876</v>
      </c>
      <c r="C614" s="24" t="s">
        <v>876</v>
      </c>
      <c r="D614" s="739"/>
      <c r="E614" s="740" t="s">
        <v>893</v>
      </c>
      <c r="F614" s="741"/>
      <c r="G614" s="739"/>
      <c r="H614" s="739"/>
      <c r="I614" s="742"/>
      <c r="J614" s="766"/>
      <c r="K614" s="742"/>
      <c r="L614" s="766"/>
      <c r="M614" s="743">
        <f>SUM(M615:M631)</f>
        <v>74543.747499999998</v>
      </c>
      <c r="N614" s="852">
        <f>SUM(N615:N631)</f>
        <v>1.7465949215404938E-2</v>
      </c>
      <c r="O614" s="1015"/>
      <c r="P614" s="1034">
        <f t="shared" si="125"/>
        <v>25</v>
      </c>
      <c r="Q614" s="706"/>
      <c r="R614" s="798" t="str">
        <f>IFERROR(IF(OR(B614="TÍTULO GRAU 1",B614="TÍTULO GRAU 2",B614="TÍTULO GRAU 3",B614="TÍTULO GRAU 4"),B614,IF(D614=0,"",IF(OR(D614="SINAPI",D614="SINAPI INSUMO",D614="ORSE INSUMO",D614="SEINFRA CE",D614="TCU",D614="SABESP",D614="EMBASA-BA INSUMO",D614="COMPOSIÇÃO ELAB."),B614,IF(MID(B614,1,5)="COMP.",VLOOKUP(B614,COMPOSIÇÕES!$K$1:$L$741741,2,FALSE),IF(MID(B614,1,13)="MÉDIA/MERCADO",VLOOKUP(B614,COMPOSIÇÕES!$K$1:$L$741741,2,FALSE)))))),0)</f>
        <v>Título grau 2</v>
      </c>
      <c r="S614" s="1035" t="e">
        <f>VLOOKUP(B614,'CURVA ABC'!$B$6:$M$7525,9,FALSE)</f>
        <v>#N/A</v>
      </c>
      <c r="T614" s="700" t="e">
        <f t="shared" si="128"/>
        <v>#N/A</v>
      </c>
      <c r="U614" s="452" t="b">
        <f t="shared" si="123"/>
        <v>1</v>
      </c>
      <c r="V614" s="452" t="s">
        <v>876</v>
      </c>
      <c r="W614" s="744" t="s">
        <v>893</v>
      </c>
      <c r="AB614" s="745"/>
    </row>
    <row r="615" spans="1:28" s="452" customFormat="1" ht="45" customHeight="1">
      <c r="A615" s="1038" t="s">
        <v>2402</v>
      </c>
      <c r="B615" s="197" t="s">
        <v>2163</v>
      </c>
      <c r="C615" s="24">
        <v>0</v>
      </c>
      <c r="D615" s="1039" t="s">
        <v>837</v>
      </c>
      <c r="E615" s="1028" t="s">
        <v>2169</v>
      </c>
      <c r="F615" s="15" t="e">
        <v>#N/A</v>
      </c>
      <c r="G615" s="1029" t="s">
        <v>126</v>
      </c>
      <c r="H615" s="15">
        <v>0</v>
      </c>
      <c r="I615" s="1046">
        <v>1</v>
      </c>
      <c r="J615" s="1030">
        <v>33350.050000000003</v>
      </c>
      <c r="K615" s="15">
        <v>9428.0591000000004</v>
      </c>
      <c r="L615" s="1030">
        <v>42778.109100000001</v>
      </c>
      <c r="M615" s="1031">
        <f t="shared" ref="M615:M631" si="129">ROUND(I615*L615,4)</f>
        <v>42778.109100000001</v>
      </c>
      <c r="N615" s="1032">
        <f t="shared" ref="N615:N631" si="130">IFERROR(M615/$M$655,"")</f>
        <v>1.0023111342391955E-2</v>
      </c>
      <c r="O615" s="1033"/>
      <c r="P615" s="1034">
        <f t="shared" si="125"/>
        <v>1</v>
      </c>
      <c r="Q615" s="451"/>
      <c r="R615" s="798" t="str">
        <f>IFERROR(IF(OR(B615="TÍTULO GRAU 1",B615="TÍTULO GRAU 2",B615="TÍTULO GRAU 3",B615="TÍTULO GRAU 4"),B615,IF(D615=0,"",IF(OR(D615="SINAPI",D615="SINAPI INSUMO",D615="ORSE INSUMO",D615="SEINFRA CE",D615="TCU",D615="SABESP",D615="EMBASA-BA INSUMO",D615="COMPOSIÇÃO ELAB."),B615,IF(MID(B615,1,5)="COMP.",VLOOKUP(B615,COMPOSIÇÕES!$K$1:$L$741741,2,FALSE),IF(MID(B615,1,13)="MÉDIA/MERCADO",VLOOKUP(B615,COMPOSIÇÕES!$K$1:$L$741741,2,FALSE)))))),0)</f>
        <v>COMP. 276</v>
      </c>
      <c r="S615" s="1035">
        <f>VLOOKUP(B615,'CURVA ABC'!$B$6:$M$7525,9,FALSE)</f>
        <v>42778.109100000001</v>
      </c>
      <c r="T615" s="700" t="b">
        <f t="shared" si="128"/>
        <v>1</v>
      </c>
      <c r="U615" s="452" t="b">
        <f t="shared" si="123"/>
        <v>1</v>
      </c>
      <c r="V615" s="452" t="s">
        <v>2163</v>
      </c>
      <c r="W615" s="452" t="s">
        <v>2169</v>
      </c>
      <c r="AB615" s="453"/>
    </row>
    <row r="616" spans="1:28" s="452" customFormat="1" ht="45" customHeight="1">
      <c r="A616" s="1038" t="s">
        <v>2403</v>
      </c>
      <c r="B616" s="197" t="s">
        <v>669</v>
      </c>
      <c r="C616" s="24">
        <v>0</v>
      </c>
      <c r="D616" s="1039" t="s">
        <v>837</v>
      </c>
      <c r="E616" s="1028" t="s">
        <v>1406</v>
      </c>
      <c r="F616" s="15" t="e">
        <v>#N/A</v>
      </c>
      <c r="G616" s="1029" t="s">
        <v>126</v>
      </c>
      <c r="H616" s="15">
        <v>0</v>
      </c>
      <c r="I616" s="1046">
        <v>1</v>
      </c>
      <c r="J616" s="1030">
        <v>6145.06</v>
      </c>
      <c r="K616" s="15">
        <v>1737.2085</v>
      </c>
      <c r="L616" s="1030">
        <v>7882.2685000000001</v>
      </c>
      <c r="M616" s="1031">
        <f t="shared" si="129"/>
        <v>7882.2685000000001</v>
      </c>
      <c r="N616" s="1032">
        <f t="shared" si="130"/>
        <v>1.8468524314958284E-3</v>
      </c>
      <c r="O616" s="1033"/>
      <c r="P616" s="1034">
        <f t="shared" si="125"/>
        <v>2</v>
      </c>
      <c r="Q616" s="451"/>
      <c r="R616" s="798" t="str">
        <f>IFERROR(IF(OR(B616="TÍTULO GRAU 1",B616="TÍTULO GRAU 2",B616="TÍTULO GRAU 3",B616="TÍTULO GRAU 4"),B616,IF(D616=0,"",IF(OR(D616="SINAPI",D616="SINAPI INSUMO",D616="ORSE INSUMO",D616="SEINFRA CE",D616="TCU",D616="SABESP",D616="EMBASA-BA INSUMO",D616="COMPOSIÇÃO ELAB."),B616,IF(MID(B616,1,5)="COMP.",VLOOKUP(B616,COMPOSIÇÕES!$K$1:$L$741741,2,FALSE),IF(MID(B616,1,13)="MÉDIA/MERCADO",VLOOKUP(B616,COMPOSIÇÕES!$K$1:$L$741741,2,FALSE)))))),0)</f>
        <v>COMP. 182</v>
      </c>
      <c r="S616" s="1035">
        <f>VLOOKUP(B616,'CURVA ABC'!$B$6:$M$7525,9,FALSE)</f>
        <v>7882.2685000000001</v>
      </c>
      <c r="T616" s="700" t="b">
        <f>S616=L616</f>
        <v>1</v>
      </c>
      <c r="U616" s="452" t="b">
        <f t="shared" si="123"/>
        <v>1</v>
      </c>
      <c r="V616" s="452" t="s">
        <v>669</v>
      </c>
      <c r="W616" s="452" t="s">
        <v>1406</v>
      </c>
      <c r="AB616" s="453"/>
    </row>
    <row r="617" spans="1:28" s="452" customFormat="1" ht="40.5" customHeight="1">
      <c r="A617" s="1038" t="s">
        <v>2404</v>
      </c>
      <c r="B617" s="197" t="s">
        <v>672</v>
      </c>
      <c r="C617" s="24">
        <v>0</v>
      </c>
      <c r="D617" s="1039" t="s">
        <v>837</v>
      </c>
      <c r="E617" s="1028" t="s">
        <v>793</v>
      </c>
      <c r="F617" s="15" t="e">
        <v>#N/A</v>
      </c>
      <c r="G617" s="1029" t="s">
        <v>55</v>
      </c>
      <c r="H617" s="15">
        <v>0</v>
      </c>
      <c r="I617" s="1046">
        <v>9.91</v>
      </c>
      <c r="J617" s="1030">
        <v>45.45</v>
      </c>
      <c r="K617" s="15">
        <v>12.848699999999999</v>
      </c>
      <c r="L617" s="1030">
        <v>58.298699999999997</v>
      </c>
      <c r="M617" s="1031">
        <f t="shared" si="129"/>
        <v>577.74009999999998</v>
      </c>
      <c r="N617" s="1032">
        <f t="shared" si="130"/>
        <v>1.3536721166725581E-4</v>
      </c>
      <c r="O617" s="1033"/>
      <c r="P617" s="1034">
        <f t="shared" si="125"/>
        <v>2</v>
      </c>
      <c r="Q617" s="451"/>
      <c r="R617" s="798" t="str">
        <f>IFERROR(IF(OR(B617="TÍTULO GRAU 1",B617="TÍTULO GRAU 2",B617="TÍTULO GRAU 3",B617="TÍTULO GRAU 4"),B617,IF(D617=0,"",IF(OR(D617="SINAPI",D617="SINAPI INSUMO",D617="ORSE INSUMO",D617="SEINFRA CE",D617="TCU",D617="SABESP",D617="EMBASA-BA INSUMO",D617="COMPOSIÇÃO ELAB."),B617,IF(MID(B617,1,5)="COMP.",VLOOKUP(B617,COMPOSIÇÕES!$K$1:$L$741741,2,FALSE),IF(MID(B617,1,13)="MÉDIA/MERCADO",VLOOKUP(B617,COMPOSIÇÕES!$K$1:$L$741741,2,FALSE)))))),0)</f>
        <v>COMP. 183</v>
      </c>
      <c r="S617" s="1035">
        <f>VLOOKUP(B617,'CURVA ABC'!$B$6:$M$7525,9,FALSE)</f>
        <v>58.298699999999997</v>
      </c>
      <c r="T617" s="700" t="b">
        <f t="shared" si="128"/>
        <v>1</v>
      </c>
      <c r="U617" s="452" t="b">
        <f t="shared" si="123"/>
        <v>1</v>
      </c>
      <c r="V617" s="452" t="s">
        <v>672</v>
      </c>
      <c r="W617" s="452" t="s">
        <v>793</v>
      </c>
      <c r="AB617" s="453"/>
    </row>
    <row r="618" spans="1:28" s="452" customFormat="1" ht="45" customHeight="1">
      <c r="A618" s="1038" t="s">
        <v>2405</v>
      </c>
      <c r="B618" s="197">
        <v>95249</v>
      </c>
      <c r="C618" s="24" t="s">
        <v>183</v>
      </c>
      <c r="D618" s="1039" t="s">
        <v>131</v>
      </c>
      <c r="E618" s="1028" t="s">
        <v>1234</v>
      </c>
      <c r="F618" s="15" t="e">
        <v>#N/A</v>
      </c>
      <c r="G618" s="1029" t="s">
        <v>54</v>
      </c>
      <c r="H618" s="15">
        <v>0</v>
      </c>
      <c r="I618" s="1046">
        <v>2</v>
      </c>
      <c r="J618" s="1030">
        <v>68.42</v>
      </c>
      <c r="K618" s="15">
        <v>19.342300000000002</v>
      </c>
      <c r="L618" s="1030">
        <v>87.762299999999996</v>
      </c>
      <c r="M618" s="1031">
        <f t="shared" si="129"/>
        <v>175.52459999999999</v>
      </c>
      <c r="N618" s="1032">
        <f t="shared" si="130"/>
        <v>4.1126235968405879E-5</v>
      </c>
      <c r="O618" s="1033"/>
      <c r="P618" s="1034">
        <f t="shared" si="125"/>
        <v>3</v>
      </c>
      <c r="Q618" s="451"/>
      <c r="R618" s="798">
        <f>IFERROR(IF(OR(B618="TÍTULO GRAU 1",B618="TÍTULO GRAU 2",B618="TÍTULO GRAU 3",B618="TÍTULO GRAU 4"),B618,IF(D618=0,"",IF(OR(D618="SINAPI",D618="SINAPI INSUMO",D618="ORSE INSUMO",D618="SEINFRA CE",D618="TCU",D618="SABESP",D618="EMBASA-BA INSUMO",D618="COMPOSIÇÃO ELAB."),B618,IF(MID(B618,1,5)="COMP.",VLOOKUP(B618,COMPOSIÇÕES!$K$1:$L$741741,2,FALSE),IF(MID(B618,1,13)="MÉDIA/MERCADO",VLOOKUP(B618,COMPOSIÇÕES!$K$1:$L$741741,2,FALSE)))))),0)</f>
        <v>95249</v>
      </c>
      <c r="S618" s="1035">
        <f>VLOOKUP(B618,'CURVA ABC'!$B$6:$M$7525,9,FALSE)</f>
        <v>87.762299999999996</v>
      </c>
      <c r="T618" s="700" t="b">
        <f t="shared" si="128"/>
        <v>1</v>
      </c>
      <c r="U618" s="452" t="b">
        <f t="shared" si="123"/>
        <v>1</v>
      </c>
      <c r="V618" s="452">
        <v>95249</v>
      </c>
      <c r="W618" s="452" t="s">
        <v>1234</v>
      </c>
      <c r="AB618" s="453"/>
    </row>
    <row r="619" spans="1:28" s="452" customFormat="1" ht="45" customHeight="1">
      <c r="A619" s="1038" t="s">
        <v>2406</v>
      </c>
      <c r="B619" s="197">
        <v>93054</v>
      </c>
      <c r="C619" s="24" t="s">
        <v>183</v>
      </c>
      <c r="D619" s="1039" t="s">
        <v>131</v>
      </c>
      <c r="E619" s="1028" t="s">
        <v>1213</v>
      </c>
      <c r="F619" s="15" t="e">
        <v>#N/A</v>
      </c>
      <c r="G619" s="1029" t="s">
        <v>54</v>
      </c>
      <c r="H619" s="15">
        <v>0</v>
      </c>
      <c r="I619" s="1046">
        <v>4</v>
      </c>
      <c r="J619" s="1030">
        <v>12.56</v>
      </c>
      <c r="K619" s="15">
        <v>3.5507</v>
      </c>
      <c r="L619" s="1030">
        <v>16.110700000000001</v>
      </c>
      <c r="M619" s="1031">
        <f t="shared" si="129"/>
        <v>64.442800000000005</v>
      </c>
      <c r="N619" s="1032">
        <f t="shared" si="130"/>
        <v>1.509924990152256E-5</v>
      </c>
      <c r="O619" s="1033"/>
      <c r="P619" s="1034">
        <f t="shared" si="125"/>
        <v>3</v>
      </c>
      <c r="Q619" s="451"/>
      <c r="R619" s="798">
        <f>IFERROR(IF(OR(B619="TÍTULO GRAU 1",B619="TÍTULO GRAU 2",B619="TÍTULO GRAU 3",B619="TÍTULO GRAU 4"),B619,IF(D619=0,"",IF(OR(D619="SINAPI",D619="SINAPI INSUMO",D619="ORSE INSUMO",D619="SEINFRA CE",D619="TCU",D619="SABESP",D619="EMBASA-BA INSUMO",D619="COMPOSIÇÃO ELAB."),B619,IF(MID(B619,1,5)="COMP.",VLOOKUP(B619,COMPOSIÇÕES!$K$1:$L$741741,2,FALSE),IF(MID(B619,1,13)="MÉDIA/MERCADO",VLOOKUP(B619,COMPOSIÇÕES!$K$1:$L$741741,2,FALSE)))))),0)</f>
        <v>93054</v>
      </c>
      <c r="S619" s="1035">
        <f>VLOOKUP(B619,'CURVA ABC'!$B$6:$M$7525,9,FALSE)</f>
        <v>16.110700000000001</v>
      </c>
      <c r="T619" s="700" t="b">
        <f t="shared" si="128"/>
        <v>1</v>
      </c>
      <c r="U619" s="452" t="b">
        <f t="shared" si="123"/>
        <v>1</v>
      </c>
      <c r="V619" s="452">
        <v>93054</v>
      </c>
      <c r="W619" s="452" t="s">
        <v>1213</v>
      </c>
      <c r="AB619" s="453"/>
    </row>
    <row r="620" spans="1:28" s="452" customFormat="1" ht="48.75" customHeight="1">
      <c r="A620" s="1038" t="s">
        <v>2407</v>
      </c>
      <c r="B620" s="197">
        <v>95250</v>
      </c>
      <c r="C620" s="24" t="s">
        <v>183</v>
      </c>
      <c r="D620" s="1039" t="s">
        <v>131</v>
      </c>
      <c r="E620" s="1028" t="s">
        <v>1235</v>
      </c>
      <c r="F620" s="15" t="e">
        <v>#N/A</v>
      </c>
      <c r="G620" s="1029" t="s">
        <v>54</v>
      </c>
      <c r="H620" s="15">
        <v>0</v>
      </c>
      <c r="I620" s="1046">
        <v>1</v>
      </c>
      <c r="J620" s="1030">
        <v>83.25</v>
      </c>
      <c r="K620" s="15">
        <v>23.534800000000001</v>
      </c>
      <c r="L620" s="1030">
        <v>106.7848</v>
      </c>
      <c r="M620" s="1031">
        <f t="shared" si="129"/>
        <v>106.7848</v>
      </c>
      <c r="N620" s="1032">
        <f t="shared" si="130"/>
        <v>2.5020178838972021E-5</v>
      </c>
      <c r="O620" s="1033"/>
      <c r="P620" s="1034">
        <f t="shared" si="125"/>
        <v>3</v>
      </c>
      <c r="Q620" s="451"/>
      <c r="R620" s="798">
        <f>IFERROR(IF(OR(B620="TÍTULO GRAU 1",B620="TÍTULO GRAU 2",B620="TÍTULO GRAU 3",B620="TÍTULO GRAU 4"),B620,IF(D620=0,"",IF(OR(D620="SINAPI",D620="SINAPI INSUMO",D620="ORSE INSUMO",D620="SEINFRA CE",D620="TCU",D620="SABESP",D620="EMBASA-BA INSUMO",D620="COMPOSIÇÃO ELAB."),B620,IF(MID(B620,1,5)="COMP.",VLOOKUP(B620,COMPOSIÇÕES!$K$1:$L$741741,2,FALSE),IF(MID(B620,1,13)="MÉDIA/MERCADO",VLOOKUP(B620,COMPOSIÇÕES!$K$1:$L$741741,2,FALSE)))))),0)</f>
        <v>95250</v>
      </c>
      <c r="S620" s="1035">
        <f>VLOOKUP(B620,'CURVA ABC'!$B$6:$M$7525,9,FALSE)</f>
        <v>106.7848</v>
      </c>
      <c r="T620" s="700" t="b">
        <f t="shared" si="128"/>
        <v>1</v>
      </c>
      <c r="U620" s="452" t="b">
        <f t="shared" si="123"/>
        <v>1</v>
      </c>
      <c r="V620" s="452">
        <v>95250</v>
      </c>
      <c r="W620" s="452" t="s">
        <v>1235</v>
      </c>
      <c r="AB620" s="453"/>
    </row>
    <row r="621" spans="1:28" s="452" customFormat="1" ht="38.25" customHeight="1">
      <c r="A621" s="1038" t="s">
        <v>2408</v>
      </c>
      <c r="B621" s="197">
        <v>93059</v>
      </c>
      <c r="C621" s="24" t="s">
        <v>183</v>
      </c>
      <c r="D621" s="1039" t="s">
        <v>131</v>
      </c>
      <c r="E621" s="1028" t="s">
        <v>1214</v>
      </c>
      <c r="F621" s="15" t="e">
        <v>#N/A</v>
      </c>
      <c r="G621" s="1029" t="s">
        <v>54</v>
      </c>
      <c r="H621" s="15">
        <v>0</v>
      </c>
      <c r="I621" s="1046">
        <v>2</v>
      </c>
      <c r="J621" s="1030">
        <v>17.13</v>
      </c>
      <c r="K621" s="15">
        <v>4.8426999999999998</v>
      </c>
      <c r="L621" s="1030">
        <v>21.9727</v>
      </c>
      <c r="M621" s="1031">
        <f t="shared" si="129"/>
        <v>43.945399999999999</v>
      </c>
      <c r="N621" s="1032">
        <f t="shared" si="130"/>
        <v>1.0296613068059883E-5</v>
      </c>
      <c r="O621" s="1033"/>
      <c r="P621" s="1034">
        <f t="shared" si="125"/>
        <v>2</v>
      </c>
      <c r="Q621" s="451"/>
      <c r="R621" s="798">
        <f>IFERROR(IF(OR(B621="TÍTULO GRAU 1",B621="TÍTULO GRAU 2",B621="TÍTULO GRAU 3",B621="TÍTULO GRAU 4"),B621,IF(D621=0,"",IF(OR(D621="SINAPI",D621="SINAPI INSUMO",D621="ORSE INSUMO",D621="SEINFRA CE",D621="TCU",D621="SABESP",D621="EMBASA-BA INSUMO",D621="COMPOSIÇÃO ELAB."),B621,IF(MID(B621,1,5)="COMP.",VLOOKUP(B621,COMPOSIÇÕES!$K$1:$L$741741,2,FALSE),IF(MID(B621,1,13)="MÉDIA/MERCADO",VLOOKUP(B621,COMPOSIÇÕES!$K$1:$L$741741,2,FALSE)))))),0)</f>
        <v>93059</v>
      </c>
      <c r="S621" s="1035">
        <f>VLOOKUP(B621,'CURVA ABC'!$B$6:$M$7525,9,FALSE)</f>
        <v>21.9727</v>
      </c>
      <c r="T621" s="700" t="b">
        <f t="shared" si="128"/>
        <v>1</v>
      </c>
      <c r="U621" s="452" t="b">
        <f t="shared" si="123"/>
        <v>1</v>
      </c>
      <c r="V621" s="452">
        <v>93059</v>
      </c>
      <c r="W621" s="452" t="s">
        <v>1214</v>
      </c>
      <c r="AB621" s="453"/>
    </row>
    <row r="622" spans="1:28" s="452" customFormat="1" ht="30" customHeight="1">
      <c r="A622" s="1038" t="s">
        <v>2409</v>
      </c>
      <c r="B622" s="197" t="s">
        <v>678</v>
      </c>
      <c r="C622" s="24">
        <v>0</v>
      </c>
      <c r="D622" s="1039" t="s">
        <v>837</v>
      </c>
      <c r="E622" s="1028" t="s">
        <v>990</v>
      </c>
      <c r="F622" s="15" t="e">
        <v>#N/A</v>
      </c>
      <c r="G622" s="1029" t="s">
        <v>126</v>
      </c>
      <c r="H622" s="15">
        <v>0</v>
      </c>
      <c r="I622" s="1046">
        <v>1</v>
      </c>
      <c r="J622" s="1030">
        <v>463.79</v>
      </c>
      <c r="K622" s="15">
        <v>131.11340000000001</v>
      </c>
      <c r="L622" s="1030">
        <v>594.90340000000003</v>
      </c>
      <c r="M622" s="1031">
        <f t="shared" si="129"/>
        <v>594.90340000000003</v>
      </c>
      <c r="N622" s="1032">
        <f t="shared" si="130"/>
        <v>1.3938865325320186E-4</v>
      </c>
      <c r="O622" s="1033"/>
      <c r="P622" s="1034">
        <f t="shared" si="125"/>
        <v>1</v>
      </c>
      <c r="Q622" s="451"/>
      <c r="R622" s="798" t="str">
        <f>IFERROR(IF(OR(B622="TÍTULO GRAU 1",B622="TÍTULO GRAU 2",B622="TÍTULO GRAU 3",B622="TÍTULO GRAU 4"),B622,IF(D622=0,"",IF(OR(D622="SINAPI",D622="SINAPI INSUMO",D622="ORSE INSUMO",D622="SEINFRA CE",D622="TCU",D622="SABESP",D622="EMBASA-BA INSUMO",D622="COMPOSIÇÃO ELAB."),B622,IF(MID(B622,1,5)="COMP.",VLOOKUP(B622,COMPOSIÇÕES!$K$1:$L$741741,2,FALSE),IF(MID(B622,1,13)="MÉDIA/MERCADO",VLOOKUP(B622,COMPOSIÇÕES!$K$1:$L$741741,2,FALSE)))))),0)</f>
        <v>COMP. 189</v>
      </c>
      <c r="S622" s="1035">
        <f>VLOOKUP(B622,'CURVA ABC'!$B$6:$M$7525,9,FALSE)</f>
        <v>594.90340000000003</v>
      </c>
      <c r="T622" s="700" t="b">
        <f>S622=L622</f>
        <v>1</v>
      </c>
      <c r="U622" s="452" t="b">
        <f t="shared" si="123"/>
        <v>1</v>
      </c>
      <c r="V622" s="452" t="s">
        <v>678</v>
      </c>
      <c r="W622" s="452" t="s">
        <v>990</v>
      </c>
      <c r="AB622" s="453"/>
    </row>
    <row r="623" spans="1:28" s="452" customFormat="1" ht="36.75" customHeight="1">
      <c r="A623" s="1038" t="s">
        <v>2410</v>
      </c>
      <c r="B623" s="197" t="s">
        <v>2166</v>
      </c>
      <c r="C623" s="24">
        <v>0</v>
      </c>
      <c r="D623" s="1039" t="s">
        <v>837</v>
      </c>
      <c r="E623" s="1028" t="s">
        <v>934</v>
      </c>
      <c r="F623" s="15" t="e">
        <v>#N/A</v>
      </c>
      <c r="G623" s="1029" t="s">
        <v>126</v>
      </c>
      <c r="H623" s="15">
        <v>0</v>
      </c>
      <c r="I623" s="1046">
        <v>35</v>
      </c>
      <c r="J623" s="1030">
        <v>102.79</v>
      </c>
      <c r="K623" s="15">
        <v>29.058700000000002</v>
      </c>
      <c r="L623" s="1030">
        <v>131.84870000000001</v>
      </c>
      <c r="M623" s="1031">
        <f t="shared" si="129"/>
        <v>4614.7044999999998</v>
      </c>
      <c r="N623" s="1032">
        <f t="shared" si="130"/>
        <v>1.0812468804456154E-3</v>
      </c>
      <c r="O623" s="1033"/>
      <c r="P623" s="1034">
        <f t="shared" si="125"/>
        <v>1</v>
      </c>
      <c r="Q623" s="451"/>
      <c r="R623" s="798" t="str">
        <f>IFERROR(IF(OR(B623="TÍTULO GRAU 1",B623="TÍTULO GRAU 2",B623="TÍTULO GRAU 3",B623="TÍTULO GRAU 4"),B623,IF(D623=0,"",IF(OR(D623="SINAPI",D623="SINAPI INSUMO",D623="ORSE INSUMO",D623="SEINFRA CE",D623="TCU",D623="SABESP",D623="EMBASA-BA INSUMO",D623="COMPOSIÇÃO ELAB."),B623,IF(MID(B623,1,5)="COMP.",VLOOKUP(B623,COMPOSIÇÕES!$K$1:$L$741741,2,FALSE),IF(MID(B623,1,13)="MÉDIA/MERCADO",VLOOKUP(B623,COMPOSIÇÕES!$K$1:$L$741741,2,FALSE)))))),0)</f>
        <v>COMP. 180</v>
      </c>
      <c r="S623" s="1035">
        <f>VLOOKUP(B623,'CURVA ABC'!$B$6:$M$7525,9,FALSE)</f>
        <v>131.84870000000001</v>
      </c>
      <c r="T623" s="700" t="b">
        <f>S623=L623</f>
        <v>1</v>
      </c>
      <c r="U623" s="452" t="b">
        <f t="shared" si="123"/>
        <v>1</v>
      </c>
      <c r="V623" s="452" t="s">
        <v>2166</v>
      </c>
      <c r="W623" s="452" t="s">
        <v>934</v>
      </c>
      <c r="AB623" s="453"/>
    </row>
    <row r="624" spans="1:28" s="452" customFormat="1" ht="33" customHeight="1">
      <c r="A624" s="1038" t="s">
        <v>2411</v>
      </c>
      <c r="B624" s="197" t="s">
        <v>674</v>
      </c>
      <c r="C624" s="24">
        <v>0</v>
      </c>
      <c r="D624" s="1039" t="s">
        <v>837</v>
      </c>
      <c r="E624" s="1028" t="s">
        <v>1407</v>
      </c>
      <c r="F624" s="15" t="e">
        <v>#N/A</v>
      </c>
      <c r="G624" s="1029" t="s">
        <v>53</v>
      </c>
      <c r="H624" s="15">
        <v>0</v>
      </c>
      <c r="I624" s="1046">
        <v>80</v>
      </c>
      <c r="J624" s="1030">
        <v>37.590000000000003</v>
      </c>
      <c r="K624" s="15">
        <v>10.6267</v>
      </c>
      <c r="L624" s="1030">
        <v>48.216700000000003</v>
      </c>
      <c r="M624" s="1031">
        <f t="shared" si="129"/>
        <v>3857.3359999999998</v>
      </c>
      <c r="N624" s="1032">
        <f t="shared" si="130"/>
        <v>9.0379189324702553E-4</v>
      </c>
      <c r="O624" s="1033"/>
      <c r="P624" s="1034">
        <f t="shared" si="125"/>
        <v>3</v>
      </c>
      <c r="Q624" s="451"/>
      <c r="R624" s="798" t="str">
        <f>IFERROR(IF(OR(B624="TÍTULO GRAU 1",B624="TÍTULO GRAU 2",B624="TÍTULO GRAU 3",B624="TÍTULO GRAU 4"),B624,IF(D624=0,"",IF(OR(D624="SINAPI",D624="SINAPI INSUMO",D624="ORSE INSUMO",D624="SEINFRA CE",D624="TCU",D624="SABESP",D624="EMBASA-BA INSUMO",D624="COMPOSIÇÃO ELAB."),B624,IF(MID(B624,1,5)="COMP.",VLOOKUP(B624,COMPOSIÇÕES!$K$1:$L$741741,2,FALSE),IF(MID(B624,1,13)="MÉDIA/MERCADO",VLOOKUP(B624,COMPOSIÇÕES!$K$1:$L$741741,2,FALSE)))))),0)</f>
        <v>COMP. 185</v>
      </c>
      <c r="S624" s="1035">
        <f>VLOOKUP(B624,'CURVA ABC'!$B$6:$M$7525,9,FALSE)</f>
        <v>48.216700000000003</v>
      </c>
      <c r="T624" s="700" t="b">
        <f t="shared" si="128"/>
        <v>1</v>
      </c>
      <c r="U624" s="452" t="b">
        <f t="shared" si="123"/>
        <v>1</v>
      </c>
      <c r="V624" s="452" t="s">
        <v>674</v>
      </c>
      <c r="W624" s="452" t="s">
        <v>1407</v>
      </c>
      <c r="AB624" s="453"/>
    </row>
    <row r="625" spans="1:28" s="452" customFormat="1" ht="36.75" customHeight="1">
      <c r="A625" s="1038" t="s">
        <v>2412</v>
      </c>
      <c r="B625" s="197" t="s">
        <v>675</v>
      </c>
      <c r="C625" s="24">
        <v>0</v>
      </c>
      <c r="D625" s="1039" t="s">
        <v>837</v>
      </c>
      <c r="E625" s="1028" t="s">
        <v>1408</v>
      </c>
      <c r="F625" s="15" t="e">
        <v>#N/A</v>
      </c>
      <c r="G625" s="1029" t="s">
        <v>53</v>
      </c>
      <c r="H625" s="15">
        <v>0</v>
      </c>
      <c r="I625" s="1046">
        <v>90</v>
      </c>
      <c r="J625" s="1030">
        <v>53.83</v>
      </c>
      <c r="K625" s="15">
        <v>15.217700000000001</v>
      </c>
      <c r="L625" s="1030">
        <v>69.047700000000006</v>
      </c>
      <c r="M625" s="1031">
        <f t="shared" si="129"/>
        <v>6214.2929999999997</v>
      </c>
      <c r="N625" s="1032">
        <f t="shared" si="130"/>
        <v>1.4560379587522938E-3</v>
      </c>
      <c r="O625" s="1033"/>
      <c r="P625" s="1034">
        <f t="shared" si="125"/>
        <v>3</v>
      </c>
      <c r="Q625" s="451"/>
      <c r="R625" s="798" t="str">
        <f>IFERROR(IF(OR(B625="TÍTULO GRAU 1",B625="TÍTULO GRAU 2",B625="TÍTULO GRAU 3",B625="TÍTULO GRAU 4"),B625,IF(D625=0,"",IF(OR(D625="SINAPI",D625="SINAPI INSUMO",D625="ORSE INSUMO",D625="SEINFRA CE",D625="TCU",D625="SABESP",D625="EMBASA-BA INSUMO",D625="COMPOSIÇÃO ELAB."),B625,IF(MID(B625,1,5)="COMP.",VLOOKUP(B625,COMPOSIÇÕES!$K$1:$L$741741,2,FALSE),IF(MID(B625,1,13)="MÉDIA/MERCADO",VLOOKUP(B625,COMPOSIÇÕES!$K$1:$L$741741,2,FALSE)))))),0)</f>
        <v>COMP. 186</v>
      </c>
      <c r="S625" s="1035">
        <f>VLOOKUP(B625,'CURVA ABC'!$B$6:$M$7525,9,FALSE)</f>
        <v>69.047700000000006</v>
      </c>
      <c r="T625" s="700" t="b">
        <f t="shared" si="128"/>
        <v>1</v>
      </c>
      <c r="U625" s="452" t="b">
        <f t="shared" si="123"/>
        <v>1</v>
      </c>
      <c r="V625" s="452" t="s">
        <v>675</v>
      </c>
      <c r="W625" s="452" t="s">
        <v>1408</v>
      </c>
      <c r="AB625" s="453"/>
    </row>
    <row r="626" spans="1:28" s="452" customFormat="1" ht="36.75" customHeight="1">
      <c r="A626" s="1038" t="s">
        <v>2413</v>
      </c>
      <c r="B626" s="197" t="s">
        <v>676</v>
      </c>
      <c r="C626" s="24">
        <v>0</v>
      </c>
      <c r="D626" s="1039" t="s">
        <v>837</v>
      </c>
      <c r="E626" s="1028" t="s">
        <v>1409</v>
      </c>
      <c r="F626" s="15" t="e">
        <v>#N/A</v>
      </c>
      <c r="G626" s="1029" t="s">
        <v>53</v>
      </c>
      <c r="H626" s="15">
        <v>0</v>
      </c>
      <c r="I626" s="1046">
        <v>65</v>
      </c>
      <c r="J626" s="1030">
        <v>65.39</v>
      </c>
      <c r="K626" s="15">
        <v>18.485800000000001</v>
      </c>
      <c r="L626" s="1030">
        <v>83.875799999999998</v>
      </c>
      <c r="M626" s="1031">
        <f t="shared" si="129"/>
        <v>5451.9269999999997</v>
      </c>
      <c r="N626" s="1032">
        <f t="shared" si="130"/>
        <v>1.2774120338945262E-3</v>
      </c>
      <c r="O626" s="1033"/>
      <c r="P626" s="1034">
        <f t="shared" si="125"/>
        <v>3</v>
      </c>
      <c r="Q626" s="451"/>
      <c r="R626" s="798" t="str">
        <f>IFERROR(IF(OR(B626="TÍTULO GRAU 1",B626="TÍTULO GRAU 2",B626="TÍTULO GRAU 3",B626="TÍTULO GRAU 4"),B626,IF(D626=0,"",IF(OR(D626="SINAPI",D626="SINAPI INSUMO",D626="ORSE INSUMO",D626="SEINFRA CE",D626="TCU",D626="SABESP",D626="EMBASA-BA INSUMO",D626="COMPOSIÇÃO ELAB."),B626,IF(MID(B626,1,5)="COMP.",VLOOKUP(B626,COMPOSIÇÕES!$K$1:$L$741741,2,FALSE),IF(MID(B626,1,13)="MÉDIA/MERCADO",VLOOKUP(B626,COMPOSIÇÕES!$K$1:$L$741741,2,FALSE)))))),0)</f>
        <v>COMP. 187</v>
      </c>
      <c r="S626" s="1035">
        <f>VLOOKUP(B626,'CURVA ABC'!$B$6:$M$7525,9,FALSE)</f>
        <v>83.875799999999998</v>
      </c>
      <c r="T626" s="700" t="b">
        <f>S626=L626</f>
        <v>1</v>
      </c>
      <c r="U626" s="452" t="b">
        <f t="shared" si="123"/>
        <v>1</v>
      </c>
      <c r="V626" s="452" t="s">
        <v>676</v>
      </c>
      <c r="W626" s="452" t="s">
        <v>1409</v>
      </c>
      <c r="X626" s="452" t="b">
        <f>W626=E626</f>
        <v>1</v>
      </c>
      <c r="AB626" s="453"/>
    </row>
    <row r="627" spans="1:28" s="452" customFormat="1" ht="39.75" customHeight="1">
      <c r="A627" s="1038" t="s">
        <v>2414</v>
      </c>
      <c r="B627" s="456">
        <v>92311</v>
      </c>
      <c r="C627" s="24" t="s">
        <v>183</v>
      </c>
      <c r="D627" s="1039" t="s">
        <v>131</v>
      </c>
      <c r="E627" s="1028" t="s">
        <v>1206</v>
      </c>
      <c r="F627" s="15" t="e">
        <v>#N/A</v>
      </c>
      <c r="G627" s="1029" t="s">
        <v>54</v>
      </c>
      <c r="H627" s="15">
        <v>0</v>
      </c>
      <c r="I627" s="1046">
        <v>76</v>
      </c>
      <c r="J627" s="1030">
        <v>7.97</v>
      </c>
      <c r="K627" s="15">
        <v>2.2530999999999999</v>
      </c>
      <c r="L627" s="1030">
        <v>10.223100000000001</v>
      </c>
      <c r="M627" s="1031">
        <f t="shared" si="129"/>
        <v>776.9556</v>
      </c>
      <c r="N627" s="1032">
        <f t="shared" si="130"/>
        <v>1.8204433647804567E-4</v>
      </c>
      <c r="O627" s="1033"/>
      <c r="P627" s="1034">
        <f t="shared" si="125"/>
        <v>3</v>
      </c>
      <c r="Q627" s="451"/>
      <c r="R627" s="798">
        <f>IFERROR(IF(OR(B627="TÍTULO GRAU 1",B627="TÍTULO GRAU 2",B627="TÍTULO GRAU 3",B627="TÍTULO GRAU 4"),B627,IF(D627=0,"",IF(OR(D627="SINAPI",D627="SINAPI INSUMO",D627="ORSE INSUMO",D627="SEINFRA CE",D627="TCU",D627="SABESP",D627="EMBASA-BA INSUMO",D627="COMPOSIÇÃO ELAB."),B627,IF(MID(B627,1,5)="COMP.",VLOOKUP(B627,COMPOSIÇÕES!$K$1:$L$741741,2,FALSE),IF(MID(B627,1,13)="MÉDIA/MERCADO",VLOOKUP(B627,COMPOSIÇÕES!$K$1:$L$741741,2,FALSE)))))),0)</f>
        <v>92311</v>
      </c>
      <c r="S627" s="1035">
        <f>VLOOKUP(B627,'CURVA ABC'!$B$6:$M$7525,9,FALSE)</f>
        <v>10.223100000000001</v>
      </c>
      <c r="T627" s="700" t="b">
        <f t="shared" si="128"/>
        <v>1</v>
      </c>
      <c r="U627" s="452" t="b">
        <f t="shared" si="123"/>
        <v>1</v>
      </c>
      <c r="V627" s="452">
        <v>92311</v>
      </c>
      <c r="W627" s="452" t="s">
        <v>1206</v>
      </c>
      <c r="AB627" s="453"/>
    </row>
    <row r="628" spans="1:28" s="452" customFormat="1" ht="35.25" customHeight="1">
      <c r="A628" s="1038" t="s">
        <v>2415</v>
      </c>
      <c r="B628" s="456">
        <v>92312</v>
      </c>
      <c r="C628" s="24" t="s">
        <v>183</v>
      </c>
      <c r="D628" s="1039" t="s">
        <v>131</v>
      </c>
      <c r="E628" s="1028" t="s">
        <v>1207</v>
      </c>
      <c r="F628" s="15" t="e">
        <v>#N/A</v>
      </c>
      <c r="G628" s="1029" t="s">
        <v>54</v>
      </c>
      <c r="H628" s="15">
        <v>0</v>
      </c>
      <c r="I628" s="1046">
        <v>15</v>
      </c>
      <c r="J628" s="1030">
        <v>12.58</v>
      </c>
      <c r="K628" s="15">
        <v>3.5564</v>
      </c>
      <c r="L628" s="1030">
        <v>16.136399999999998</v>
      </c>
      <c r="M628" s="1031">
        <f t="shared" si="129"/>
        <v>242.04599999999999</v>
      </c>
      <c r="N628" s="1032">
        <f t="shared" si="130"/>
        <v>5.6712511586460073E-5</v>
      </c>
      <c r="O628" s="1033"/>
      <c r="P628" s="1034">
        <f t="shared" si="125"/>
        <v>3</v>
      </c>
      <c r="Q628" s="451"/>
      <c r="R628" s="798">
        <f>IFERROR(IF(OR(B628="TÍTULO GRAU 1",B628="TÍTULO GRAU 2",B628="TÍTULO GRAU 3",B628="TÍTULO GRAU 4"),B628,IF(D628=0,"",IF(OR(D628="SINAPI",D628="SINAPI INSUMO",D628="ORSE INSUMO",D628="SEINFRA CE",D628="TCU",D628="SABESP",D628="EMBASA-BA INSUMO",D628="COMPOSIÇÃO ELAB."),B628,IF(MID(B628,1,5)="COMP.",VLOOKUP(B628,COMPOSIÇÕES!$K$1:$L$741741,2,FALSE),IF(MID(B628,1,13)="MÉDIA/MERCADO",VLOOKUP(B628,COMPOSIÇÕES!$K$1:$L$741741,2,FALSE)))))),0)</f>
        <v>92312</v>
      </c>
      <c r="S628" s="1035">
        <f>VLOOKUP(B628,'CURVA ABC'!$B$6:$M$7525,9,FALSE)</f>
        <v>16.136399999999998</v>
      </c>
      <c r="T628" s="700" t="b">
        <f>S628=L628</f>
        <v>1</v>
      </c>
      <c r="U628" s="452" t="b">
        <f t="shared" si="123"/>
        <v>1</v>
      </c>
      <c r="V628" s="452">
        <v>92312</v>
      </c>
      <c r="W628" s="452" t="s">
        <v>1207</v>
      </c>
      <c r="AB628" s="453"/>
    </row>
    <row r="629" spans="1:28" s="452" customFormat="1" ht="39" customHeight="1">
      <c r="A629" s="1038" t="s">
        <v>2416</v>
      </c>
      <c r="B629" s="456">
        <v>92313</v>
      </c>
      <c r="C629" s="24" t="s">
        <v>183</v>
      </c>
      <c r="D629" s="1039" t="s">
        <v>131</v>
      </c>
      <c r="E629" s="1028" t="s">
        <v>1208</v>
      </c>
      <c r="F629" s="15" t="e">
        <v>#N/A</v>
      </c>
      <c r="G629" s="1029" t="s">
        <v>54</v>
      </c>
      <c r="H629" s="15">
        <v>0</v>
      </c>
      <c r="I629" s="1046">
        <v>15</v>
      </c>
      <c r="J629" s="1030">
        <v>18.010000000000002</v>
      </c>
      <c r="K629" s="15">
        <v>5.0914000000000001</v>
      </c>
      <c r="L629" s="1030">
        <v>23.101400000000002</v>
      </c>
      <c r="M629" s="1031">
        <f t="shared" si="129"/>
        <v>346.52100000000002</v>
      </c>
      <c r="N629" s="1032">
        <f t="shared" si="130"/>
        <v>8.1191493465918588E-5</v>
      </c>
      <c r="O629" s="1033"/>
      <c r="P629" s="1034">
        <f t="shared" si="125"/>
        <v>3</v>
      </c>
      <c r="Q629" s="451"/>
      <c r="R629" s="798">
        <f>IFERROR(IF(OR(B629="TÍTULO GRAU 1",B629="TÍTULO GRAU 2",B629="TÍTULO GRAU 3",B629="TÍTULO GRAU 4"),B629,IF(D629=0,"",IF(OR(D629="SINAPI",D629="SINAPI INSUMO",D629="ORSE INSUMO",D629="SEINFRA CE",D629="TCU",D629="SABESP",D629="EMBASA-BA INSUMO",D629="COMPOSIÇÃO ELAB."),B629,IF(MID(B629,1,5)="COMP.",VLOOKUP(B629,COMPOSIÇÕES!$K$1:$L$741741,2,FALSE),IF(MID(B629,1,13)="MÉDIA/MERCADO",VLOOKUP(B629,COMPOSIÇÕES!$K$1:$L$741741,2,FALSE)))))),0)</f>
        <v>92313</v>
      </c>
      <c r="S629" s="1035">
        <f>VLOOKUP(B629,'CURVA ABC'!$B$6:$M$7525,9,FALSE)</f>
        <v>23.101400000000002</v>
      </c>
      <c r="T629" s="700" t="b">
        <f>S629=L629</f>
        <v>1</v>
      </c>
      <c r="U629" s="452" t="b">
        <f t="shared" si="123"/>
        <v>1</v>
      </c>
      <c r="V629" s="452">
        <v>92313</v>
      </c>
      <c r="W629" s="452" t="s">
        <v>1208</v>
      </c>
      <c r="AB629" s="453"/>
    </row>
    <row r="630" spans="1:28" s="452" customFormat="1" ht="35.25" customHeight="1">
      <c r="A630" s="1038" t="s">
        <v>2417</v>
      </c>
      <c r="B630" s="456">
        <v>92331</v>
      </c>
      <c r="C630" s="24" t="s">
        <v>183</v>
      </c>
      <c r="D630" s="1039" t="s">
        <v>131</v>
      </c>
      <c r="E630" s="1028" t="s">
        <v>1209</v>
      </c>
      <c r="F630" s="15" t="e">
        <v>#N/A</v>
      </c>
      <c r="G630" s="1029" t="s">
        <v>54</v>
      </c>
      <c r="H630" s="15">
        <v>0</v>
      </c>
      <c r="I630" s="1046">
        <v>3</v>
      </c>
      <c r="J630" s="1030">
        <v>13.53</v>
      </c>
      <c r="K630" s="15">
        <v>3.8249</v>
      </c>
      <c r="L630" s="1030">
        <v>17.354900000000001</v>
      </c>
      <c r="M630" s="1031">
        <f t="shared" si="129"/>
        <v>52.064700000000002</v>
      </c>
      <c r="N630" s="1032">
        <f t="shared" si="130"/>
        <v>1.2199003090303363E-5</v>
      </c>
      <c r="O630" s="1033"/>
      <c r="P630" s="1034">
        <f t="shared" si="125"/>
        <v>1</v>
      </c>
      <c r="Q630" s="451"/>
      <c r="R630" s="798">
        <f>IFERROR(IF(OR(B630="TÍTULO GRAU 1",B630="TÍTULO GRAU 2",B630="TÍTULO GRAU 3",B630="TÍTULO GRAU 4"),B630,IF(D630=0,"",IF(OR(D630="SINAPI",D630="SINAPI INSUMO",D630="ORSE INSUMO",D630="SEINFRA CE",D630="TCU",D630="SABESP",D630="EMBASA-BA INSUMO",D630="COMPOSIÇÃO ELAB."),B630,IF(MID(B630,1,5)="COMP.",VLOOKUP(B630,COMPOSIÇÕES!$K$1:$L$741741,2,FALSE),IF(MID(B630,1,13)="MÉDIA/MERCADO",VLOOKUP(B630,COMPOSIÇÕES!$K$1:$L$741741,2,FALSE)))))),0)</f>
        <v>92331</v>
      </c>
      <c r="S630" s="1035">
        <f>VLOOKUP(B630,'CURVA ABC'!$B$6:$M$7525,9,FALSE)</f>
        <v>17.354900000000001</v>
      </c>
      <c r="T630" s="700" t="b">
        <f t="shared" si="128"/>
        <v>1</v>
      </c>
      <c r="U630" s="452" t="b">
        <f t="shared" si="123"/>
        <v>1</v>
      </c>
      <c r="V630" s="452">
        <v>92331</v>
      </c>
      <c r="W630" s="452" t="s">
        <v>1209</v>
      </c>
      <c r="AB630" s="453"/>
    </row>
    <row r="631" spans="1:28" s="452" customFormat="1" ht="39" customHeight="1">
      <c r="A631" s="1038" t="s">
        <v>2418</v>
      </c>
      <c r="B631" s="456" t="s">
        <v>677</v>
      </c>
      <c r="C631" s="24">
        <v>0</v>
      </c>
      <c r="D631" s="1039" t="s">
        <v>837</v>
      </c>
      <c r="E631" s="1028" t="s">
        <v>1410</v>
      </c>
      <c r="F631" s="15" t="e">
        <v>#N/A</v>
      </c>
      <c r="G631" s="1029" t="s">
        <v>126</v>
      </c>
      <c r="H631" s="15">
        <v>0</v>
      </c>
      <c r="I631" s="1046">
        <v>22</v>
      </c>
      <c r="J631" s="1030">
        <v>27.08</v>
      </c>
      <c r="K631" s="15">
        <v>7.6555</v>
      </c>
      <c r="L631" s="1030">
        <v>34.735500000000002</v>
      </c>
      <c r="M631" s="1031">
        <f t="shared" si="129"/>
        <v>764.18100000000004</v>
      </c>
      <c r="N631" s="1032">
        <f t="shared" si="130"/>
        <v>1.7905118785955005E-4</v>
      </c>
      <c r="O631" s="1033"/>
      <c r="P631" s="1034">
        <f t="shared" si="125"/>
        <v>3</v>
      </c>
      <c r="Q631" s="451"/>
      <c r="R631" s="798" t="str">
        <f>IFERROR(IF(OR(B631="TÍTULO GRAU 1",B631="TÍTULO GRAU 2",B631="TÍTULO GRAU 3",B631="TÍTULO GRAU 4"),B631,IF(D631=0,"",IF(OR(D631="SINAPI",D631="SINAPI INSUMO",D631="ORSE INSUMO",D631="SEINFRA CE",D631="TCU",D631="SABESP",D631="EMBASA-BA INSUMO",D631="COMPOSIÇÃO ELAB."),B631,IF(MID(B631,1,5)="COMP.",VLOOKUP(B631,COMPOSIÇÕES!$K$1:$L$741741,2,FALSE),IF(MID(B631,1,13)="MÉDIA/MERCADO",VLOOKUP(B631,COMPOSIÇÕES!$K$1:$L$741741,2,FALSE)))))),0)</f>
        <v>COMP. 188</v>
      </c>
      <c r="S631" s="1035">
        <f>VLOOKUP(B631,'CURVA ABC'!$B$6:$M$7525,9,FALSE)</f>
        <v>34.735500000000002</v>
      </c>
      <c r="T631" s="700" t="b">
        <f t="shared" si="128"/>
        <v>1</v>
      </c>
      <c r="U631" s="452" t="b">
        <f t="shared" si="123"/>
        <v>1</v>
      </c>
      <c r="V631" s="452" t="s">
        <v>677</v>
      </c>
      <c r="W631" s="452" t="s">
        <v>1410</v>
      </c>
      <c r="AB631" s="453"/>
    </row>
    <row r="632" spans="1:28" s="744" customFormat="1" ht="22.5" customHeight="1">
      <c r="A632" s="824" t="s">
        <v>869</v>
      </c>
      <c r="B632" s="738" t="s">
        <v>876</v>
      </c>
      <c r="C632" s="24" t="s">
        <v>876</v>
      </c>
      <c r="D632" s="739"/>
      <c r="E632" s="740" t="s">
        <v>894</v>
      </c>
      <c r="F632" s="741"/>
      <c r="G632" s="739"/>
      <c r="H632" s="739"/>
      <c r="I632" s="742"/>
      <c r="J632" s="766"/>
      <c r="K632" s="742"/>
      <c r="L632" s="766"/>
      <c r="M632" s="743">
        <f>SUM(M633:M647)</f>
        <v>131778.9523</v>
      </c>
      <c r="N632" s="852">
        <f>SUM(N633:N647)</f>
        <v>3.0876425799911258E-2</v>
      </c>
      <c r="O632" s="1015"/>
      <c r="P632" s="1034">
        <f t="shared" si="125"/>
        <v>25</v>
      </c>
      <c r="Q632" s="706"/>
      <c r="R632" s="798" t="str">
        <f>IFERROR(IF(OR(B632="TÍTULO GRAU 1",B632="TÍTULO GRAU 2",B632="TÍTULO GRAU 3",B632="TÍTULO GRAU 4"),B632,IF(D632=0,"",IF(OR(D632="SINAPI",D632="SINAPI INSUMO",D632="ORSE INSUMO",D632="SEINFRA CE",D632="TCU",D632="SABESP",D632="EMBASA-BA INSUMO",D632="COMPOSIÇÃO ELAB."),B632,IF(MID(B632,1,5)="COMP.",VLOOKUP(B632,COMPOSIÇÕES!$K$1:$L$741741,2,FALSE),IF(MID(B632,1,13)="MÉDIA/MERCADO",VLOOKUP(B632,COMPOSIÇÕES!$K$1:$L$741741,2,FALSE)))))),0)</f>
        <v>Título grau 2</v>
      </c>
      <c r="S632" s="1035" t="e">
        <f>VLOOKUP(B632,'CURVA ABC'!$B$6:$M$7525,9,FALSE)</f>
        <v>#N/A</v>
      </c>
      <c r="T632" s="700" t="e">
        <f t="shared" si="128"/>
        <v>#N/A</v>
      </c>
      <c r="U632" s="452" t="b">
        <f t="shared" si="123"/>
        <v>1</v>
      </c>
      <c r="V632" s="452" t="s">
        <v>876</v>
      </c>
      <c r="W632" s="744" t="s">
        <v>894</v>
      </c>
      <c r="AB632" s="745"/>
    </row>
    <row r="633" spans="1:28" s="452" customFormat="1" ht="35.25" customHeight="1">
      <c r="A633" s="1038" t="s">
        <v>2419</v>
      </c>
      <c r="B633" s="197" t="s">
        <v>679</v>
      </c>
      <c r="C633" s="24">
        <v>0</v>
      </c>
      <c r="D633" s="1039" t="s">
        <v>837</v>
      </c>
      <c r="E633" s="1028" t="s">
        <v>1411</v>
      </c>
      <c r="F633" s="15" t="e">
        <v>#N/A</v>
      </c>
      <c r="G633" s="1029" t="s">
        <v>126</v>
      </c>
      <c r="H633" s="15">
        <v>0</v>
      </c>
      <c r="I633" s="1046">
        <v>1</v>
      </c>
      <c r="J633" s="1030">
        <v>87253.119999999995</v>
      </c>
      <c r="K633" s="15">
        <v>24666.456999999999</v>
      </c>
      <c r="L633" s="1030">
        <v>111919.577</v>
      </c>
      <c r="M633" s="1031">
        <f t="shared" ref="M633:M647" si="131">ROUND(I633*L633,4)</f>
        <v>111919.577</v>
      </c>
      <c r="N633" s="1032">
        <f t="shared" ref="N633:N647" si="132">IFERROR(M633/$M$655,"")</f>
        <v>2.6223281142279609E-2</v>
      </c>
      <c r="O633" s="1033"/>
      <c r="P633" s="1034">
        <f t="shared" si="125"/>
        <v>1</v>
      </c>
      <c r="Q633" s="451"/>
      <c r="R633" s="798" t="str">
        <f>IFERROR(IF(OR(B633="TÍTULO GRAU 1",B633="TÍTULO GRAU 2",B633="TÍTULO GRAU 3",B633="TÍTULO GRAU 4"),B633,IF(D633=0,"",IF(OR(D633="SINAPI",D633="SINAPI INSUMO",D633="ORSE INSUMO",D633="SEINFRA CE",D633="TCU",D633="SABESP",D633="EMBASA-BA INSUMO",D633="COMPOSIÇÃO ELAB."),B633,IF(MID(B633,1,5)="COMP.",VLOOKUP(B633,COMPOSIÇÕES!$K$1:$L$741741,2,FALSE),IF(MID(B633,1,13)="MÉDIA/MERCADO",VLOOKUP(B633,COMPOSIÇÕES!$K$1:$L$741741,2,FALSE)))))),0)</f>
        <v>COMP. 190</v>
      </c>
      <c r="S633" s="1035">
        <f>VLOOKUP(B633,'CURVA ABC'!$B$6:$M$7525,9,FALSE)</f>
        <v>111919.577</v>
      </c>
      <c r="T633" s="700" t="b">
        <f t="shared" si="128"/>
        <v>1</v>
      </c>
      <c r="U633" s="452" t="b">
        <f t="shared" si="123"/>
        <v>1</v>
      </c>
      <c r="V633" s="452" t="s">
        <v>679</v>
      </c>
      <c r="W633" s="452" t="s">
        <v>1411</v>
      </c>
      <c r="AB633" s="453"/>
    </row>
    <row r="634" spans="1:28" s="452" customFormat="1" ht="45.75" customHeight="1">
      <c r="A634" s="1038" t="s">
        <v>2420</v>
      </c>
      <c r="B634" s="456">
        <v>95249</v>
      </c>
      <c r="C634" s="24" t="s">
        <v>183</v>
      </c>
      <c r="D634" s="1039" t="s">
        <v>131</v>
      </c>
      <c r="E634" s="1028" t="s">
        <v>1234</v>
      </c>
      <c r="F634" s="15" t="e">
        <v>#N/A</v>
      </c>
      <c r="G634" s="1029" t="s">
        <v>54</v>
      </c>
      <c r="H634" s="15">
        <v>0</v>
      </c>
      <c r="I634" s="1046">
        <v>2</v>
      </c>
      <c r="J634" s="1030">
        <v>68.42</v>
      </c>
      <c r="K634" s="15">
        <v>19.342300000000002</v>
      </c>
      <c r="L634" s="1030">
        <v>87.762299999999996</v>
      </c>
      <c r="M634" s="1031">
        <f t="shared" si="131"/>
        <v>175.52459999999999</v>
      </c>
      <c r="N634" s="1032">
        <f t="shared" si="132"/>
        <v>4.1126235968405879E-5</v>
      </c>
      <c r="O634" s="1033"/>
      <c r="P634" s="1034">
        <f t="shared" si="125"/>
        <v>3</v>
      </c>
      <c r="Q634" s="451"/>
      <c r="R634" s="798">
        <f>IFERROR(IF(OR(B634="TÍTULO GRAU 1",B634="TÍTULO GRAU 2",B634="TÍTULO GRAU 3",B634="TÍTULO GRAU 4"),B634,IF(D634=0,"",IF(OR(D634="SINAPI",D634="SINAPI INSUMO",D634="ORSE INSUMO",D634="SEINFRA CE",D634="TCU",D634="SABESP",D634="EMBASA-BA INSUMO",D634="COMPOSIÇÃO ELAB."),B634,IF(MID(B634,1,5)="COMP.",VLOOKUP(B634,COMPOSIÇÕES!$K$1:$L$741741,2,FALSE),IF(MID(B634,1,13)="MÉDIA/MERCADO",VLOOKUP(B634,COMPOSIÇÕES!$K$1:$L$741741,2,FALSE)))))),0)</f>
        <v>95249</v>
      </c>
      <c r="S634" s="1035">
        <f>VLOOKUP(B634,'CURVA ABC'!$B$6:$M$7525,9,FALSE)</f>
        <v>87.762299999999996</v>
      </c>
      <c r="T634" s="700" t="b">
        <f t="shared" si="128"/>
        <v>1</v>
      </c>
      <c r="U634" s="452" t="b">
        <f t="shared" si="123"/>
        <v>1</v>
      </c>
      <c r="V634" s="452">
        <v>95249</v>
      </c>
      <c r="W634" s="452" t="s">
        <v>1234</v>
      </c>
      <c r="AB634" s="453"/>
    </row>
    <row r="635" spans="1:28" s="452" customFormat="1" ht="45" customHeight="1">
      <c r="A635" s="1038" t="s">
        <v>2421</v>
      </c>
      <c r="B635" s="456">
        <v>93054</v>
      </c>
      <c r="C635" s="24" t="s">
        <v>183</v>
      </c>
      <c r="D635" s="1039" t="s">
        <v>131</v>
      </c>
      <c r="E635" s="1028" t="s">
        <v>1213</v>
      </c>
      <c r="F635" s="15" t="e">
        <v>#N/A</v>
      </c>
      <c r="G635" s="1029" t="s">
        <v>54</v>
      </c>
      <c r="H635" s="15">
        <v>0</v>
      </c>
      <c r="I635" s="1046">
        <v>4</v>
      </c>
      <c r="J635" s="1030">
        <v>12.56</v>
      </c>
      <c r="K635" s="15">
        <v>3.5507</v>
      </c>
      <c r="L635" s="1030">
        <v>16.110700000000001</v>
      </c>
      <c r="M635" s="1031">
        <f t="shared" si="131"/>
        <v>64.442800000000005</v>
      </c>
      <c r="N635" s="1032">
        <f t="shared" si="132"/>
        <v>1.509924990152256E-5</v>
      </c>
      <c r="O635" s="1033"/>
      <c r="P635" s="1034">
        <f t="shared" si="125"/>
        <v>3</v>
      </c>
      <c r="Q635" s="451"/>
      <c r="R635" s="798">
        <f>IFERROR(IF(OR(B635="TÍTULO GRAU 1",B635="TÍTULO GRAU 2",B635="TÍTULO GRAU 3",B635="TÍTULO GRAU 4"),B635,IF(D635=0,"",IF(OR(D635="SINAPI",D635="SINAPI INSUMO",D635="ORSE INSUMO",D635="SEINFRA CE",D635="TCU",D635="SABESP",D635="EMBASA-BA INSUMO",D635="COMPOSIÇÃO ELAB."),B635,IF(MID(B635,1,5)="COMP.",VLOOKUP(B635,COMPOSIÇÕES!$K$1:$L$741741,2,FALSE),IF(MID(B635,1,13)="MÉDIA/MERCADO",VLOOKUP(B635,COMPOSIÇÕES!$K$1:$L$741741,2,FALSE)))))),0)</f>
        <v>93054</v>
      </c>
      <c r="S635" s="1035">
        <f>VLOOKUP(B635,'CURVA ABC'!$B$6:$M$7525,9,FALSE)</f>
        <v>16.110700000000001</v>
      </c>
      <c r="T635" s="700" t="b">
        <f t="shared" si="128"/>
        <v>1</v>
      </c>
      <c r="U635" s="452" t="b">
        <f t="shared" si="123"/>
        <v>1</v>
      </c>
      <c r="V635" s="452">
        <v>93054</v>
      </c>
      <c r="W635" s="452" t="s">
        <v>1213</v>
      </c>
      <c r="AB635" s="453"/>
    </row>
    <row r="636" spans="1:28" s="452" customFormat="1" ht="45" customHeight="1">
      <c r="A636" s="1038" t="s">
        <v>2422</v>
      </c>
      <c r="B636" s="456">
        <v>95250</v>
      </c>
      <c r="C636" s="24" t="s">
        <v>183</v>
      </c>
      <c r="D636" s="1039" t="s">
        <v>131</v>
      </c>
      <c r="E636" s="1028" t="s">
        <v>1235</v>
      </c>
      <c r="F636" s="15" t="e">
        <v>#N/A</v>
      </c>
      <c r="G636" s="1029" t="s">
        <v>54</v>
      </c>
      <c r="H636" s="15">
        <v>0</v>
      </c>
      <c r="I636" s="1046">
        <v>2</v>
      </c>
      <c r="J636" s="1030">
        <v>83.25</v>
      </c>
      <c r="K636" s="15">
        <v>23.534800000000001</v>
      </c>
      <c r="L636" s="1030">
        <v>106.7848</v>
      </c>
      <c r="M636" s="1031">
        <f t="shared" si="131"/>
        <v>213.56960000000001</v>
      </c>
      <c r="N636" s="1032">
        <f t="shared" si="132"/>
        <v>5.0040357677944041E-5</v>
      </c>
      <c r="O636" s="1033"/>
      <c r="P636" s="1034">
        <f t="shared" si="125"/>
        <v>3</v>
      </c>
      <c r="Q636" s="451"/>
      <c r="R636" s="798">
        <f>IFERROR(IF(OR(B636="TÍTULO GRAU 1",B636="TÍTULO GRAU 2",B636="TÍTULO GRAU 3",B636="TÍTULO GRAU 4"),B636,IF(D636=0,"",IF(OR(D636="SINAPI",D636="SINAPI INSUMO",D636="ORSE INSUMO",D636="SEINFRA CE",D636="TCU",D636="SABESP",D636="EMBASA-BA INSUMO",D636="COMPOSIÇÃO ELAB."),B636,IF(MID(B636,1,5)="COMP.",VLOOKUP(B636,COMPOSIÇÕES!$K$1:$L$741741,2,FALSE),IF(MID(B636,1,13)="MÉDIA/MERCADO",VLOOKUP(B636,COMPOSIÇÕES!$K$1:$L$741741,2,FALSE)))))),0)</f>
        <v>95250</v>
      </c>
      <c r="S636" s="1035">
        <f>VLOOKUP(B636,'CURVA ABC'!$B$6:$M$7525,9,FALSE)</f>
        <v>106.7848</v>
      </c>
      <c r="T636" s="700" t="b">
        <f t="shared" si="128"/>
        <v>1</v>
      </c>
      <c r="U636" s="452" t="b">
        <f t="shared" si="123"/>
        <v>1</v>
      </c>
      <c r="V636" s="452">
        <v>95250</v>
      </c>
      <c r="W636" s="452" t="s">
        <v>1235</v>
      </c>
      <c r="AB636" s="453"/>
    </row>
    <row r="637" spans="1:28" s="452" customFormat="1" ht="39.75" customHeight="1">
      <c r="A637" s="1038" t="s">
        <v>2423</v>
      </c>
      <c r="B637" s="456">
        <v>93081</v>
      </c>
      <c r="C637" s="24" t="s">
        <v>183</v>
      </c>
      <c r="D637" s="1039" t="s">
        <v>131</v>
      </c>
      <c r="E637" s="1028" t="s">
        <v>1215</v>
      </c>
      <c r="F637" s="15" t="e">
        <v>#N/A</v>
      </c>
      <c r="G637" s="1029" t="s">
        <v>54</v>
      </c>
      <c r="H637" s="15">
        <v>0</v>
      </c>
      <c r="I637" s="1046">
        <v>4</v>
      </c>
      <c r="J637" s="1030">
        <v>11.14</v>
      </c>
      <c r="K637" s="15">
        <v>3.1493000000000002</v>
      </c>
      <c r="L637" s="1030">
        <v>14.289300000000001</v>
      </c>
      <c r="M637" s="1031">
        <f t="shared" si="131"/>
        <v>57.157200000000003</v>
      </c>
      <c r="N637" s="1032">
        <f t="shared" si="132"/>
        <v>1.3392199694477974E-5</v>
      </c>
      <c r="O637" s="1033"/>
      <c r="P637" s="1034">
        <f t="shared" si="125"/>
        <v>1</v>
      </c>
      <c r="Q637" s="451"/>
      <c r="R637" s="798">
        <f>IFERROR(IF(OR(B637="TÍTULO GRAU 1",B637="TÍTULO GRAU 2",B637="TÍTULO GRAU 3",B637="TÍTULO GRAU 4"),B637,IF(D637=0,"",IF(OR(D637="SINAPI",D637="SINAPI INSUMO",D637="ORSE INSUMO",D637="SEINFRA CE",D637="TCU",D637="SABESP",D637="EMBASA-BA INSUMO",D637="COMPOSIÇÃO ELAB."),B637,IF(MID(B637,1,5)="COMP.",VLOOKUP(B637,COMPOSIÇÕES!$K$1:$L$741741,2,FALSE),IF(MID(B637,1,13)="MÉDIA/MERCADO",VLOOKUP(B637,COMPOSIÇÕES!$K$1:$L$741741,2,FALSE)))))),0)</f>
        <v>93081</v>
      </c>
      <c r="S637" s="1035">
        <f>VLOOKUP(B637,'CURVA ABC'!$B$6:$M$7525,9,FALSE)</f>
        <v>14.289300000000001</v>
      </c>
      <c r="T637" s="700" t="b">
        <f t="shared" ref="T637:T643" si="133">S637=L637</f>
        <v>1</v>
      </c>
      <c r="U637" s="452" t="b">
        <f t="shared" si="123"/>
        <v>1</v>
      </c>
      <c r="V637" s="452">
        <v>93081</v>
      </c>
      <c r="W637" s="452" t="s">
        <v>1215</v>
      </c>
      <c r="AB637" s="453"/>
    </row>
    <row r="638" spans="1:28" s="452" customFormat="1" ht="39" customHeight="1">
      <c r="A638" s="1038" t="s">
        <v>2424</v>
      </c>
      <c r="B638" s="456" t="s">
        <v>680</v>
      </c>
      <c r="C638" s="24">
        <v>0</v>
      </c>
      <c r="D638" s="1039" t="s">
        <v>837</v>
      </c>
      <c r="E638" s="1028" t="s">
        <v>936</v>
      </c>
      <c r="F638" s="15" t="e">
        <v>#N/A</v>
      </c>
      <c r="G638" s="1029" t="s">
        <v>126</v>
      </c>
      <c r="H638" s="15">
        <v>0</v>
      </c>
      <c r="I638" s="1046">
        <v>1</v>
      </c>
      <c r="J638" s="1030">
        <v>463.79</v>
      </c>
      <c r="K638" s="15">
        <v>131.11340000000001</v>
      </c>
      <c r="L638" s="1030">
        <v>594.90340000000003</v>
      </c>
      <c r="M638" s="1031">
        <f t="shared" si="131"/>
        <v>594.90340000000003</v>
      </c>
      <c r="N638" s="1032">
        <f t="shared" si="132"/>
        <v>1.3938865325320186E-4</v>
      </c>
      <c r="O638" s="1033"/>
      <c r="P638" s="1034">
        <f t="shared" si="125"/>
        <v>1</v>
      </c>
      <c r="Q638" s="451"/>
      <c r="R638" s="798" t="str">
        <f>IFERROR(IF(OR(B638="TÍTULO GRAU 1",B638="TÍTULO GRAU 2",B638="TÍTULO GRAU 3",B638="TÍTULO GRAU 4"),B638,IF(D638=0,"",IF(OR(D638="SINAPI",D638="SINAPI INSUMO",D638="ORSE INSUMO",D638="SEINFRA CE",D638="TCU",D638="SABESP",D638="EMBASA-BA INSUMO",D638="COMPOSIÇÃO ELAB."),B638,IF(MID(B638,1,5)="COMP.",VLOOKUP(B638,COMPOSIÇÕES!$K$1:$L$741741,2,FALSE),IF(MID(B638,1,13)="MÉDIA/MERCADO",VLOOKUP(B638,COMPOSIÇÕES!$K$1:$L$741741,2,FALSE)))))),0)</f>
        <v>COMP. 191</v>
      </c>
      <c r="S638" s="1035">
        <f>VLOOKUP(B638,'CURVA ABC'!$B$6:$M$7525,9,FALSE)</f>
        <v>594.90340000000003</v>
      </c>
      <c r="T638" s="700" t="b">
        <f t="shared" si="133"/>
        <v>1</v>
      </c>
      <c r="U638" s="452" t="b">
        <f t="shared" si="123"/>
        <v>1</v>
      </c>
      <c r="V638" s="452" t="s">
        <v>680</v>
      </c>
      <c r="W638" s="452" t="s">
        <v>936</v>
      </c>
      <c r="AB638" s="453"/>
    </row>
    <row r="639" spans="1:28" s="452" customFormat="1" ht="36.75" customHeight="1">
      <c r="A639" s="1038" t="s">
        <v>2425</v>
      </c>
      <c r="B639" s="197" t="s">
        <v>2161</v>
      </c>
      <c r="C639" s="24">
        <v>0</v>
      </c>
      <c r="D639" s="1039" t="s">
        <v>837</v>
      </c>
      <c r="E639" s="1028" t="s">
        <v>935</v>
      </c>
      <c r="F639" s="15" t="e">
        <v>#N/A</v>
      </c>
      <c r="G639" s="1029" t="s">
        <v>126</v>
      </c>
      <c r="H639" s="15">
        <v>0</v>
      </c>
      <c r="I639" s="1046">
        <v>17</v>
      </c>
      <c r="J639" s="1030">
        <v>102.79</v>
      </c>
      <c r="K639" s="15">
        <v>29.058700000000002</v>
      </c>
      <c r="L639" s="1030">
        <v>131.84870000000001</v>
      </c>
      <c r="M639" s="1031">
        <f t="shared" si="131"/>
        <v>2241.4279000000001</v>
      </c>
      <c r="N639" s="1032">
        <f t="shared" si="132"/>
        <v>5.2517705621644181E-4</v>
      </c>
      <c r="O639" s="1033"/>
      <c r="P639" s="1034">
        <f t="shared" si="125"/>
        <v>1</v>
      </c>
      <c r="Q639" s="451"/>
      <c r="R639" s="798" t="str">
        <f>IFERROR(IF(OR(B639="TÍTULO GRAU 1",B639="TÍTULO GRAU 2",B639="TÍTULO GRAU 3",B639="TÍTULO GRAU 4"),B639,IF(D639=0,"",IF(OR(D639="SINAPI",D639="SINAPI INSUMO",D639="ORSE INSUMO",D639="SEINFRA CE",D639="TCU",D639="SABESP",D639="EMBASA-BA INSUMO",D639="COMPOSIÇÃO ELAB."),B639,IF(MID(B639,1,5)="COMP.",VLOOKUP(B639,COMPOSIÇÕES!$K$1:$L$741741,2,FALSE),IF(MID(B639,1,13)="MÉDIA/MERCADO",VLOOKUP(B639,COMPOSIÇÕES!$K$1:$L$741741,2,FALSE)))))),0)</f>
        <v>COMP. 275</v>
      </c>
      <c r="S639" s="1035">
        <f>VLOOKUP(B639,'CURVA ABC'!$B$6:$M$7525,9,FALSE)</f>
        <v>131.84870000000001</v>
      </c>
      <c r="T639" s="700" t="b">
        <f t="shared" si="133"/>
        <v>1</v>
      </c>
      <c r="U639" s="452" t="b">
        <f t="shared" si="123"/>
        <v>1</v>
      </c>
      <c r="V639" s="452" t="s">
        <v>2161</v>
      </c>
      <c r="W639" s="452" t="s">
        <v>935</v>
      </c>
      <c r="AB639" s="453"/>
    </row>
    <row r="640" spans="1:28" s="452" customFormat="1" ht="35.25" customHeight="1">
      <c r="A640" s="1038" t="s">
        <v>2426</v>
      </c>
      <c r="B640" s="197" t="s">
        <v>674</v>
      </c>
      <c r="C640" s="24">
        <v>0</v>
      </c>
      <c r="D640" s="1039" t="s">
        <v>837</v>
      </c>
      <c r="E640" s="1028" t="s">
        <v>1407</v>
      </c>
      <c r="F640" s="15" t="e">
        <v>#N/A</v>
      </c>
      <c r="G640" s="1029" t="s">
        <v>53</v>
      </c>
      <c r="H640" s="15">
        <v>0</v>
      </c>
      <c r="I640" s="1046">
        <v>45</v>
      </c>
      <c r="J640" s="1030">
        <v>37.590000000000003</v>
      </c>
      <c r="K640" s="15">
        <v>10.6267</v>
      </c>
      <c r="L640" s="1030">
        <v>48.216700000000003</v>
      </c>
      <c r="M640" s="1031">
        <f t="shared" si="131"/>
        <v>2169.7514999999999</v>
      </c>
      <c r="N640" s="1032">
        <f t="shared" si="132"/>
        <v>5.0838293995145189E-4</v>
      </c>
      <c r="O640" s="1033"/>
      <c r="P640" s="1034">
        <f t="shared" si="125"/>
        <v>3</v>
      </c>
      <c r="Q640" s="451"/>
      <c r="R640" s="798" t="str">
        <f>IFERROR(IF(OR(B640="TÍTULO GRAU 1",B640="TÍTULO GRAU 2",B640="TÍTULO GRAU 3",B640="TÍTULO GRAU 4"),B640,IF(D640=0,"",IF(OR(D640="SINAPI",D640="SINAPI INSUMO",D640="ORSE INSUMO",D640="SEINFRA CE",D640="TCU",D640="SABESP",D640="EMBASA-BA INSUMO",D640="COMPOSIÇÃO ELAB."),B640,IF(MID(B640,1,5)="COMP.",VLOOKUP(B640,COMPOSIÇÕES!$K$1:$L$741741,2,FALSE),IF(MID(B640,1,13)="MÉDIA/MERCADO",VLOOKUP(B640,COMPOSIÇÕES!$K$1:$L$741741,2,FALSE)))))),0)</f>
        <v>COMP. 185</v>
      </c>
      <c r="S640" s="1035">
        <f>VLOOKUP(B640,'CURVA ABC'!$B$6:$M$7525,9,FALSE)</f>
        <v>48.216700000000003</v>
      </c>
      <c r="T640" s="700" t="b">
        <f t="shared" si="133"/>
        <v>1</v>
      </c>
      <c r="U640" s="452" t="b">
        <f t="shared" si="123"/>
        <v>1</v>
      </c>
      <c r="V640" s="452" t="s">
        <v>674</v>
      </c>
      <c r="W640" s="452" t="s">
        <v>1407</v>
      </c>
      <c r="AB640" s="453"/>
    </row>
    <row r="641" spans="1:38" s="452" customFormat="1" ht="31.5" customHeight="1">
      <c r="A641" s="1038" t="s">
        <v>2427</v>
      </c>
      <c r="B641" s="197" t="s">
        <v>675</v>
      </c>
      <c r="C641" s="24">
        <v>0</v>
      </c>
      <c r="D641" s="1039" t="s">
        <v>837</v>
      </c>
      <c r="E641" s="1028" t="s">
        <v>1408</v>
      </c>
      <c r="F641" s="15" t="e">
        <v>#N/A</v>
      </c>
      <c r="G641" s="1029" t="s">
        <v>53</v>
      </c>
      <c r="H641" s="15">
        <v>0</v>
      </c>
      <c r="I641" s="1046">
        <v>90</v>
      </c>
      <c r="J641" s="1030">
        <v>53.83</v>
      </c>
      <c r="K641" s="15">
        <v>15.217700000000001</v>
      </c>
      <c r="L641" s="1030">
        <v>69.047700000000006</v>
      </c>
      <c r="M641" s="1031">
        <f t="shared" si="131"/>
        <v>6214.2929999999997</v>
      </c>
      <c r="N641" s="1032">
        <f t="shared" si="132"/>
        <v>1.4560379587522938E-3</v>
      </c>
      <c r="O641" s="1033"/>
      <c r="P641" s="1034">
        <f t="shared" si="125"/>
        <v>3</v>
      </c>
      <c r="Q641" s="451"/>
      <c r="R641" s="798" t="str">
        <f>IFERROR(IF(OR(B641="TÍTULO GRAU 1",B641="TÍTULO GRAU 2",B641="TÍTULO GRAU 3",B641="TÍTULO GRAU 4"),B641,IF(D641=0,"",IF(OR(D641="SINAPI",D641="SINAPI INSUMO",D641="ORSE INSUMO",D641="SEINFRA CE",D641="TCU",D641="SABESP",D641="EMBASA-BA INSUMO",D641="COMPOSIÇÃO ELAB."),B641,IF(MID(B641,1,5)="COMP.",VLOOKUP(B641,COMPOSIÇÕES!$K$1:$L$741741,2,FALSE),IF(MID(B641,1,13)="MÉDIA/MERCADO",VLOOKUP(B641,COMPOSIÇÕES!$K$1:$L$741741,2,FALSE)))))),0)</f>
        <v>COMP. 186</v>
      </c>
      <c r="S641" s="1035">
        <f>VLOOKUP(B641,'CURVA ABC'!$B$6:$M$7525,9,FALSE)</f>
        <v>69.047700000000006</v>
      </c>
      <c r="T641" s="700" t="b">
        <f t="shared" si="133"/>
        <v>1</v>
      </c>
      <c r="U641" s="452" t="b">
        <f t="shared" si="123"/>
        <v>1</v>
      </c>
      <c r="V641" s="452" t="s">
        <v>675</v>
      </c>
      <c r="W641" s="452" t="s">
        <v>1408</v>
      </c>
      <c r="AB641" s="453"/>
    </row>
    <row r="642" spans="1:38" s="452" customFormat="1" ht="34.5" customHeight="1">
      <c r="A642" s="1038" t="s">
        <v>2428</v>
      </c>
      <c r="B642" s="197" t="s">
        <v>676</v>
      </c>
      <c r="C642" s="24">
        <v>0</v>
      </c>
      <c r="D642" s="1039" t="s">
        <v>837</v>
      </c>
      <c r="E642" s="1028" t="s">
        <v>1409</v>
      </c>
      <c r="F642" s="15" t="e">
        <v>#N/A</v>
      </c>
      <c r="G642" s="1029" t="s">
        <v>53</v>
      </c>
      <c r="H642" s="15">
        <v>0</v>
      </c>
      <c r="I642" s="1046">
        <v>70</v>
      </c>
      <c r="J642" s="1030">
        <v>65.39</v>
      </c>
      <c r="K642" s="15">
        <v>18.485800000000001</v>
      </c>
      <c r="L642" s="1030">
        <v>83.875799999999998</v>
      </c>
      <c r="M642" s="1031">
        <f t="shared" si="131"/>
        <v>5871.3059999999996</v>
      </c>
      <c r="N642" s="1032">
        <f t="shared" si="132"/>
        <v>1.3756744980402589E-3</v>
      </c>
      <c r="O642" s="1033"/>
      <c r="P642" s="1034">
        <f t="shared" si="125"/>
        <v>3</v>
      </c>
      <c r="Q642" s="451"/>
      <c r="R642" s="798" t="str">
        <f>IFERROR(IF(OR(B642="TÍTULO GRAU 1",B642="TÍTULO GRAU 2",B642="TÍTULO GRAU 3",B642="TÍTULO GRAU 4"),B642,IF(D642=0,"",IF(OR(D642="SINAPI",D642="SINAPI INSUMO",D642="ORSE INSUMO",D642="SEINFRA CE",D642="TCU",D642="SABESP",D642="EMBASA-BA INSUMO",D642="COMPOSIÇÃO ELAB."),B642,IF(MID(B642,1,5)="COMP.",VLOOKUP(B642,COMPOSIÇÕES!$K$1:$L$741741,2,FALSE),IF(MID(B642,1,13)="MÉDIA/MERCADO",VLOOKUP(B642,COMPOSIÇÕES!$K$1:$L$741741,2,FALSE)))))),0)</f>
        <v>COMP. 187</v>
      </c>
      <c r="S642" s="1035">
        <f>VLOOKUP(B642,'CURVA ABC'!$B$6:$M$7525,9,FALSE)</f>
        <v>83.875799999999998</v>
      </c>
      <c r="T642" s="700" t="b">
        <f t="shared" si="133"/>
        <v>1</v>
      </c>
      <c r="U642" s="452" t="b">
        <f t="shared" si="123"/>
        <v>1</v>
      </c>
      <c r="V642" s="452" t="s">
        <v>676</v>
      </c>
      <c r="W642" s="452" t="s">
        <v>1409</v>
      </c>
      <c r="AB642" s="453"/>
    </row>
    <row r="643" spans="1:38" s="452" customFormat="1" ht="41.25" customHeight="1">
      <c r="A643" s="1038" t="s">
        <v>2429</v>
      </c>
      <c r="B643" s="456">
        <v>92311</v>
      </c>
      <c r="C643" s="24" t="s">
        <v>183</v>
      </c>
      <c r="D643" s="1039" t="s">
        <v>131</v>
      </c>
      <c r="E643" s="1028" t="s">
        <v>1206</v>
      </c>
      <c r="F643" s="15" t="e">
        <v>#N/A</v>
      </c>
      <c r="G643" s="1029" t="s">
        <v>54</v>
      </c>
      <c r="H643" s="15">
        <v>0</v>
      </c>
      <c r="I643" s="1046">
        <v>42</v>
      </c>
      <c r="J643" s="1030">
        <v>7.97</v>
      </c>
      <c r="K643" s="15">
        <v>2.2530999999999999</v>
      </c>
      <c r="L643" s="1030">
        <v>10.223100000000001</v>
      </c>
      <c r="M643" s="1031">
        <f t="shared" si="131"/>
        <v>429.37020000000001</v>
      </c>
      <c r="N643" s="1032">
        <f t="shared" si="132"/>
        <v>1.0060344910628838E-4</v>
      </c>
      <c r="O643" s="1033"/>
      <c r="P643" s="1034">
        <f t="shared" si="125"/>
        <v>3</v>
      </c>
      <c r="Q643" s="451"/>
      <c r="R643" s="798">
        <f>IFERROR(IF(OR(B643="TÍTULO GRAU 1",B643="TÍTULO GRAU 2",B643="TÍTULO GRAU 3",B643="TÍTULO GRAU 4"),B643,IF(D643=0,"",IF(OR(D643="SINAPI",D643="SINAPI INSUMO",D643="ORSE INSUMO",D643="SEINFRA CE",D643="TCU",D643="SABESP",D643="EMBASA-BA INSUMO",D643="COMPOSIÇÃO ELAB."),B643,IF(MID(B643,1,5)="COMP.",VLOOKUP(B643,COMPOSIÇÕES!$K$1:$L$741741,2,FALSE),IF(MID(B643,1,13)="MÉDIA/MERCADO",VLOOKUP(B643,COMPOSIÇÕES!$K$1:$L$741741,2,FALSE)))))),0)</f>
        <v>92311</v>
      </c>
      <c r="S643" s="1035">
        <f>VLOOKUP(B643,'CURVA ABC'!$B$6:$M$7525,9,FALSE)</f>
        <v>10.223100000000001</v>
      </c>
      <c r="T643" s="700" t="b">
        <f t="shared" si="133"/>
        <v>1</v>
      </c>
      <c r="U643" s="452" t="b">
        <f t="shared" si="123"/>
        <v>1</v>
      </c>
      <c r="V643" s="452">
        <v>92311</v>
      </c>
      <c r="W643" s="452" t="s">
        <v>1206</v>
      </c>
      <c r="AB643" s="453"/>
    </row>
    <row r="644" spans="1:38" s="452" customFormat="1" ht="36.75" customHeight="1">
      <c r="A644" s="1038" t="s">
        <v>2430</v>
      </c>
      <c r="B644" s="456">
        <v>92312</v>
      </c>
      <c r="C644" s="24" t="s">
        <v>183</v>
      </c>
      <c r="D644" s="1039" t="s">
        <v>131</v>
      </c>
      <c r="E644" s="1028" t="s">
        <v>1207</v>
      </c>
      <c r="F644" s="15" t="e">
        <v>#N/A</v>
      </c>
      <c r="G644" s="1029" t="s">
        <v>54</v>
      </c>
      <c r="H644" s="15">
        <v>0</v>
      </c>
      <c r="I644" s="1046">
        <v>10</v>
      </c>
      <c r="J644" s="1030">
        <v>12.58</v>
      </c>
      <c r="K644" s="15">
        <v>3.5564</v>
      </c>
      <c r="L644" s="1030">
        <v>16.136399999999998</v>
      </c>
      <c r="M644" s="1031">
        <f t="shared" si="131"/>
        <v>161.364</v>
      </c>
      <c r="N644" s="1032">
        <f t="shared" si="132"/>
        <v>3.7808341057640051E-5</v>
      </c>
      <c r="O644" s="1033"/>
      <c r="P644" s="1034">
        <f t="shared" si="125"/>
        <v>3</v>
      </c>
      <c r="Q644" s="451"/>
      <c r="R644" s="798">
        <f>IFERROR(IF(OR(B644="TÍTULO GRAU 1",B644="TÍTULO GRAU 2",B644="TÍTULO GRAU 3",B644="TÍTULO GRAU 4"),B644,IF(D644=0,"",IF(OR(D644="SINAPI",D644="SINAPI INSUMO",D644="ORSE INSUMO",D644="SEINFRA CE",D644="TCU",D644="SABESP",D644="EMBASA-BA INSUMO",D644="COMPOSIÇÃO ELAB."),B644,IF(MID(B644,1,5)="COMP.",VLOOKUP(B644,COMPOSIÇÕES!$K$1:$L$741741,2,FALSE),IF(MID(B644,1,13)="MÉDIA/MERCADO",VLOOKUP(B644,COMPOSIÇÕES!$K$1:$L$741741,2,FALSE)))))),0)</f>
        <v>92312</v>
      </c>
      <c r="S644" s="1035">
        <f>VLOOKUP(B644,'CURVA ABC'!$B$6:$M$7525,9,FALSE)</f>
        <v>16.136399999999998</v>
      </c>
      <c r="T644" s="700" t="b">
        <f t="shared" ref="T644:T654" si="134">S644=L644</f>
        <v>1</v>
      </c>
      <c r="U644" s="452" t="b">
        <f t="shared" si="123"/>
        <v>1</v>
      </c>
      <c r="V644" s="452">
        <v>92312</v>
      </c>
      <c r="W644" s="452" t="s">
        <v>1207</v>
      </c>
      <c r="X644" s="452" t="b">
        <f>W644=E644</f>
        <v>1</v>
      </c>
      <c r="AB644" s="453"/>
    </row>
    <row r="645" spans="1:38" s="452" customFormat="1" ht="41.25" customHeight="1">
      <c r="A645" s="1038" t="s">
        <v>2431</v>
      </c>
      <c r="B645" s="456">
        <v>92313</v>
      </c>
      <c r="C645" s="24" t="s">
        <v>183</v>
      </c>
      <c r="D645" s="1039" t="s">
        <v>131</v>
      </c>
      <c r="E645" s="1028" t="s">
        <v>1208</v>
      </c>
      <c r="F645" s="15" t="e">
        <v>#N/A</v>
      </c>
      <c r="G645" s="1029" t="s">
        <v>54</v>
      </c>
      <c r="H645" s="15">
        <v>0</v>
      </c>
      <c r="I645" s="1046">
        <v>18</v>
      </c>
      <c r="J645" s="1030">
        <v>18.010000000000002</v>
      </c>
      <c r="K645" s="15">
        <v>5.0914000000000001</v>
      </c>
      <c r="L645" s="1030">
        <v>23.101400000000002</v>
      </c>
      <c r="M645" s="1031">
        <f t="shared" si="131"/>
        <v>415.8252</v>
      </c>
      <c r="N645" s="1032">
        <f t="shared" si="132"/>
        <v>9.7429792159102303E-5</v>
      </c>
      <c r="O645" s="1033"/>
      <c r="P645" s="1034">
        <f t="shared" si="125"/>
        <v>3</v>
      </c>
      <c r="Q645" s="451"/>
      <c r="R645" s="798">
        <f>IFERROR(IF(OR(B645="TÍTULO GRAU 1",B645="TÍTULO GRAU 2",B645="TÍTULO GRAU 3",B645="TÍTULO GRAU 4"),B645,IF(D645=0,"",IF(OR(D645="SINAPI",D645="SINAPI INSUMO",D645="ORSE INSUMO",D645="SEINFRA CE",D645="TCU",D645="SABESP",D645="EMBASA-BA INSUMO",D645="COMPOSIÇÃO ELAB."),B645,IF(MID(B645,1,5)="COMP.",VLOOKUP(B645,COMPOSIÇÕES!$K$1:$L$741741,2,FALSE),IF(MID(B645,1,13)="MÉDIA/MERCADO",VLOOKUP(B645,COMPOSIÇÕES!$K$1:$L$741741,2,FALSE)))))),0)</f>
        <v>92313</v>
      </c>
      <c r="S645" s="1035">
        <f>VLOOKUP(B645,'CURVA ABC'!$B$6:$M$7525,9,FALSE)</f>
        <v>23.101400000000002</v>
      </c>
      <c r="T645" s="700" t="b">
        <f t="shared" si="134"/>
        <v>1</v>
      </c>
      <c r="U645" s="452" t="b">
        <f t="shared" si="123"/>
        <v>1</v>
      </c>
      <c r="V645" s="452">
        <v>92313</v>
      </c>
      <c r="W645" s="452" t="s">
        <v>1208</v>
      </c>
      <c r="AB645" s="453"/>
    </row>
    <row r="646" spans="1:38" s="452" customFormat="1" ht="36" customHeight="1">
      <c r="A646" s="1038" t="s">
        <v>2432</v>
      </c>
      <c r="B646" s="456" t="s">
        <v>677</v>
      </c>
      <c r="C646" s="24">
        <v>0</v>
      </c>
      <c r="D646" s="1039" t="s">
        <v>837</v>
      </c>
      <c r="E646" s="1028" t="s">
        <v>1410</v>
      </c>
      <c r="F646" s="15" t="e">
        <v>#N/A</v>
      </c>
      <c r="G646" s="1029" t="s">
        <v>126</v>
      </c>
      <c r="H646" s="15">
        <v>0</v>
      </c>
      <c r="I646" s="1046">
        <v>21</v>
      </c>
      <c r="J646" s="1030">
        <v>27.08</v>
      </c>
      <c r="K646" s="15">
        <v>7.6555</v>
      </c>
      <c r="L646" s="1030">
        <v>34.735500000000002</v>
      </c>
      <c r="M646" s="1031">
        <f t="shared" si="131"/>
        <v>729.44550000000004</v>
      </c>
      <c r="N646" s="1032">
        <f t="shared" si="132"/>
        <v>1.7091249750229777E-4</v>
      </c>
      <c r="O646" s="1033"/>
      <c r="P646" s="1034">
        <f t="shared" si="125"/>
        <v>3</v>
      </c>
      <c r="Q646" s="451"/>
      <c r="R646" s="798" t="str">
        <f>IFERROR(IF(OR(B646="TÍTULO GRAU 1",B646="TÍTULO GRAU 2",B646="TÍTULO GRAU 3",B646="TÍTULO GRAU 4"),B646,IF(D646=0,"",IF(OR(D646="SINAPI",D646="SINAPI INSUMO",D646="ORSE INSUMO",D646="SEINFRA CE",D646="TCU",D646="SABESP",D646="EMBASA-BA INSUMO",D646="COMPOSIÇÃO ELAB."),B646,IF(MID(B646,1,5)="COMP.",VLOOKUP(B646,COMPOSIÇÕES!$K$1:$L$741741,2,FALSE),IF(MID(B646,1,13)="MÉDIA/MERCADO",VLOOKUP(B646,COMPOSIÇÕES!$K$1:$L$741741,2,FALSE)))))),0)</f>
        <v>COMP. 188</v>
      </c>
      <c r="S646" s="1035">
        <f>VLOOKUP(B646,'CURVA ABC'!$B$6:$M$7525,9,FALSE)</f>
        <v>34.735500000000002</v>
      </c>
      <c r="T646" s="700" t="b">
        <f t="shared" si="134"/>
        <v>1</v>
      </c>
      <c r="U646" s="452" t="b">
        <f t="shared" si="123"/>
        <v>1</v>
      </c>
      <c r="V646" s="452" t="s">
        <v>677</v>
      </c>
      <c r="W646" s="452" t="s">
        <v>1410</v>
      </c>
      <c r="AB646" s="453"/>
    </row>
    <row r="647" spans="1:38" s="452" customFormat="1" ht="35.25" customHeight="1">
      <c r="A647" s="1038" t="s">
        <v>2433</v>
      </c>
      <c r="B647" s="456" t="s">
        <v>724</v>
      </c>
      <c r="C647" s="24">
        <v>0</v>
      </c>
      <c r="D647" s="1039" t="s">
        <v>837</v>
      </c>
      <c r="E647" s="1028" t="s">
        <v>1030</v>
      </c>
      <c r="F647" s="15" t="e">
        <v>#N/A</v>
      </c>
      <c r="G647" s="1029" t="s">
        <v>126</v>
      </c>
      <c r="H647" s="15">
        <v>0</v>
      </c>
      <c r="I647" s="1046">
        <v>3</v>
      </c>
      <c r="J647" s="1030">
        <v>135.38999999999999</v>
      </c>
      <c r="K647" s="15">
        <v>38.274799999999999</v>
      </c>
      <c r="L647" s="1030">
        <v>173.66480000000001</v>
      </c>
      <c r="M647" s="1031">
        <f t="shared" si="131"/>
        <v>520.99440000000004</v>
      </c>
      <c r="N647" s="1032">
        <f t="shared" si="132"/>
        <v>1.2207142835031696E-4</v>
      </c>
      <c r="O647" s="1033"/>
      <c r="P647" s="1034">
        <f t="shared" si="125"/>
        <v>1</v>
      </c>
      <c r="Q647" s="451"/>
      <c r="R647" s="798" t="str">
        <f>IFERROR(IF(OR(B647="TÍTULO GRAU 1",B647="TÍTULO GRAU 2",B647="TÍTULO GRAU 3",B647="TÍTULO GRAU 4"),B647,IF(D647=0,"",IF(OR(D647="SINAPI",D647="SINAPI INSUMO",D647="ORSE INSUMO",D647="SEINFRA CE",D647="TCU",D647="SABESP",D647="EMBASA-BA INSUMO",D647="COMPOSIÇÃO ELAB."),B647,IF(MID(B647,1,5)="COMP.",VLOOKUP(B647,COMPOSIÇÕES!$K$1:$L$741741,2,FALSE),IF(MID(B647,1,13)="MÉDIA/MERCADO",VLOOKUP(B647,COMPOSIÇÕES!$K$1:$L$741741,2,FALSE)))))),0)</f>
        <v>COMP. 192</v>
      </c>
      <c r="S647" s="1035">
        <f>VLOOKUP(B647,'CURVA ABC'!$B$6:$M$7525,9,FALSE)</f>
        <v>173.66480000000001</v>
      </c>
      <c r="T647" s="700" t="b">
        <f t="shared" si="134"/>
        <v>1</v>
      </c>
      <c r="U647" s="452" t="b">
        <f t="shared" si="123"/>
        <v>1</v>
      </c>
      <c r="V647" s="452" t="s">
        <v>724</v>
      </c>
      <c r="W647" s="452" t="s">
        <v>1030</v>
      </c>
      <c r="AB647" s="453"/>
    </row>
    <row r="648" spans="1:38" s="744" customFormat="1" ht="22.5" customHeight="1">
      <c r="A648" s="824" t="s">
        <v>1037</v>
      </c>
      <c r="B648" s="738" t="s">
        <v>876</v>
      </c>
      <c r="C648" s="24" t="s">
        <v>876</v>
      </c>
      <c r="D648" s="739"/>
      <c r="E648" s="740" t="s">
        <v>1412</v>
      </c>
      <c r="F648" s="741"/>
      <c r="G648" s="739"/>
      <c r="H648" s="739"/>
      <c r="I648" s="742"/>
      <c r="J648" s="766"/>
      <c r="K648" s="742"/>
      <c r="L648" s="766"/>
      <c r="M648" s="743">
        <f>SUM(M649:M652)</f>
        <v>9191.3896000000004</v>
      </c>
      <c r="N648" s="852">
        <f>SUM(N649:N652)</f>
        <v>2.1535856373816075E-3</v>
      </c>
      <c r="O648" s="1015"/>
      <c r="P648" s="1034">
        <f t="shared" si="125"/>
        <v>25</v>
      </c>
      <c r="Q648" s="706"/>
      <c r="R648" s="798" t="str">
        <f>IFERROR(IF(OR(B648="TÍTULO GRAU 1",B648="TÍTULO GRAU 2",B648="TÍTULO GRAU 3",B648="TÍTULO GRAU 4"),B648,IF(D648=0,"",IF(OR(D648="SINAPI",D648="SINAPI INSUMO",D648="ORSE INSUMO",D648="SEINFRA CE",D648="TCU",D648="SABESP",D648="EMBASA-BA INSUMO",D648="COMPOSIÇÃO ELAB."),B648,IF(MID(B648,1,5)="COMP.",VLOOKUP(B648,COMPOSIÇÕES!$K$1:$L$741741,2,FALSE),IF(MID(B648,1,13)="MÉDIA/MERCADO",VLOOKUP(B648,COMPOSIÇÕES!$K$1:$L$741741,2,FALSE)))))),0)</f>
        <v>Título grau 2</v>
      </c>
      <c r="S648" s="1035" t="e">
        <f>VLOOKUP(B648,'CURVA ABC'!$B$6:$M$7525,9,FALSE)</f>
        <v>#N/A</v>
      </c>
      <c r="T648" s="700" t="e">
        <f t="shared" si="134"/>
        <v>#N/A</v>
      </c>
      <c r="U648" s="452" t="b">
        <f t="shared" si="123"/>
        <v>1</v>
      </c>
      <c r="V648" s="452" t="s">
        <v>876</v>
      </c>
      <c r="W648" s="744" t="s">
        <v>1412</v>
      </c>
      <c r="AB648" s="745"/>
    </row>
    <row r="649" spans="1:38" s="452" customFormat="1" ht="27" customHeight="1">
      <c r="A649" s="1038" t="s">
        <v>2434</v>
      </c>
      <c r="B649" s="456">
        <v>96526</v>
      </c>
      <c r="C649" s="24" t="s">
        <v>183</v>
      </c>
      <c r="D649" s="1039" t="s">
        <v>131</v>
      </c>
      <c r="E649" s="1028" t="s">
        <v>1240</v>
      </c>
      <c r="F649" s="15" t="e">
        <v>#N/A</v>
      </c>
      <c r="G649" s="1029" t="s">
        <v>61</v>
      </c>
      <c r="H649" s="15">
        <v>0</v>
      </c>
      <c r="I649" s="1046">
        <v>19.200000000000003</v>
      </c>
      <c r="J649" s="1030">
        <v>181.96</v>
      </c>
      <c r="K649" s="15">
        <v>51.440100000000001</v>
      </c>
      <c r="L649" s="1030">
        <v>233.40010000000001</v>
      </c>
      <c r="M649" s="1031">
        <f>ROUND(I649*L649,4)</f>
        <v>4481.2819</v>
      </c>
      <c r="N649" s="1032">
        <f>IFERROR(M649/$M$655,"")</f>
        <v>1.0499853402904564E-3</v>
      </c>
      <c r="O649" s="1033"/>
      <c r="P649" s="1034">
        <f t="shared" si="125"/>
        <v>1</v>
      </c>
      <c r="Q649" s="451"/>
      <c r="R649" s="798">
        <f>IFERROR(IF(OR(B649="TÍTULO GRAU 1",B649="TÍTULO GRAU 2",B649="TÍTULO GRAU 3",B649="TÍTULO GRAU 4"),B649,IF(D649=0,"",IF(OR(D649="SINAPI",D649="SINAPI INSUMO",D649="ORSE INSUMO",D649="SEINFRA CE",D649="TCU",D649="SABESP",D649="EMBASA-BA INSUMO",D649="COMPOSIÇÃO ELAB."),B649,IF(MID(B649,1,5)="COMP.",VLOOKUP(B649,COMPOSIÇÕES!$K$1:$L$741741,2,FALSE),IF(MID(B649,1,13)="MÉDIA/MERCADO",VLOOKUP(B649,COMPOSIÇÕES!$K$1:$L$741741,2,FALSE)))))),0)</f>
        <v>96526</v>
      </c>
      <c r="S649" s="1035">
        <f>VLOOKUP(B649,'CURVA ABC'!$B$6:$M$7525,9,FALSE)</f>
        <v>233.40010000000001</v>
      </c>
      <c r="T649" s="700" t="b">
        <f t="shared" si="134"/>
        <v>1</v>
      </c>
      <c r="U649" s="452" t="b">
        <f t="shared" ref="U649:U654" si="135">W649=E649</f>
        <v>1</v>
      </c>
      <c r="V649" s="452">
        <v>96526</v>
      </c>
      <c r="W649" s="452" t="s">
        <v>1240</v>
      </c>
      <c r="AB649" s="453"/>
    </row>
    <row r="650" spans="1:38" s="452" customFormat="1" ht="35.25" customHeight="1">
      <c r="A650" s="1038" t="s">
        <v>2435</v>
      </c>
      <c r="B650" s="456" t="s">
        <v>681</v>
      </c>
      <c r="C650" s="24">
        <v>0</v>
      </c>
      <c r="D650" s="1039" t="s">
        <v>837</v>
      </c>
      <c r="E650" s="1028" t="s">
        <v>1571</v>
      </c>
      <c r="F650" s="15" t="e">
        <v>#N/A</v>
      </c>
      <c r="G650" s="1029" t="s">
        <v>61</v>
      </c>
      <c r="H650" s="15">
        <v>0</v>
      </c>
      <c r="I650" s="1046">
        <v>6</v>
      </c>
      <c r="J650" s="1030">
        <v>449.68</v>
      </c>
      <c r="K650" s="15">
        <v>127.1245</v>
      </c>
      <c r="L650" s="1030">
        <v>576.80449999999996</v>
      </c>
      <c r="M650" s="1031">
        <f>ROUND(I650*L650,4)</f>
        <v>3460.8270000000002</v>
      </c>
      <c r="N650" s="1032">
        <f>IFERROR(M650/$M$655,"")</f>
        <v>8.1088797722843537E-4</v>
      </c>
      <c r="O650" s="1033"/>
      <c r="P650" s="1034">
        <f t="shared" si="125"/>
        <v>1</v>
      </c>
      <c r="Q650" s="451"/>
      <c r="R650" s="798" t="str">
        <f>IFERROR(IF(OR(B650="TÍTULO GRAU 1",B650="TÍTULO GRAU 2",B650="TÍTULO GRAU 3",B650="TÍTULO GRAU 4"),B650,IF(D650=0,"",IF(OR(D650="SINAPI",D650="SINAPI INSUMO",D650="ORSE INSUMO",D650="SEINFRA CE",D650="TCU",D650="SABESP",D650="EMBASA-BA INSUMO",D650="COMPOSIÇÃO ELAB."),B650,IF(MID(B650,1,5)="COMP.",VLOOKUP(B650,COMPOSIÇÕES!$K$1:$L$741741,2,FALSE),IF(MID(B650,1,13)="MÉDIA/MERCADO",VLOOKUP(B650,COMPOSIÇÕES!$K$1:$L$741741,2,FALSE)))))),0)</f>
        <v>COMP. 193</v>
      </c>
      <c r="S650" s="1035">
        <f>VLOOKUP(B650,'CURVA ABC'!$B$6:$M$7525,9,FALSE)</f>
        <v>576.80449999999996</v>
      </c>
      <c r="T650" s="700" t="b">
        <f t="shared" si="134"/>
        <v>1</v>
      </c>
      <c r="U650" s="452" t="b">
        <f t="shared" si="135"/>
        <v>1</v>
      </c>
      <c r="V650" s="452" t="s">
        <v>681</v>
      </c>
      <c r="W650" s="452" t="s">
        <v>1571</v>
      </c>
      <c r="AB650" s="453"/>
    </row>
    <row r="651" spans="1:38" s="452" customFormat="1" ht="27" customHeight="1">
      <c r="A651" s="1038" t="s">
        <v>2436</v>
      </c>
      <c r="B651" s="456">
        <v>96995</v>
      </c>
      <c r="C651" s="24" t="s">
        <v>183</v>
      </c>
      <c r="D651" s="1039" t="s">
        <v>131</v>
      </c>
      <c r="E651" s="1028" t="s">
        <v>1045</v>
      </c>
      <c r="F651" s="15" t="e">
        <v>#N/A</v>
      </c>
      <c r="G651" s="1029" t="s">
        <v>61</v>
      </c>
      <c r="H651" s="15">
        <v>0</v>
      </c>
      <c r="I651" s="1046">
        <v>13.200000000000003</v>
      </c>
      <c r="J651" s="1030">
        <v>30.46</v>
      </c>
      <c r="K651" s="15">
        <v>8.6110000000000007</v>
      </c>
      <c r="L651" s="1030">
        <v>39.070999999999998</v>
      </c>
      <c r="M651" s="1031">
        <f>ROUND(I651*L651,4)</f>
        <v>515.73720000000003</v>
      </c>
      <c r="N651" s="1032">
        <f>IFERROR(M651/$M$655,"")</f>
        <v>1.2083964176465827E-4</v>
      </c>
      <c r="O651" s="1033"/>
      <c r="P651" s="1034">
        <f t="shared" si="125"/>
        <v>6</v>
      </c>
      <c r="Q651" s="451"/>
      <c r="R651" s="798">
        <f>IFERROR(IF(OR(B651="TÍTULO GRAU 1",B651="TÍTULO GRAU 2",B651="TÍTULO GRAU 3",B651="TÍTULO GRAU 4"),B651,IF(D651=0,"",IF(OR(D651="SINAPI",D651="SINAPI INSUMO",D651="ORSE INSUMO",D651="SEINFRA CE",D651="TCU",D651="SABESP",D651="EMBASA-BA INSUMO",D651="COMPOSIÇÃO ELAB."),B651,IF(MID(B651,1,5)="COMP.",VLOOKUP(B651,COMPOSIÇÕES!$K$1:$L$741741,2,FALSE),IF(MID(B651,1,13)="MÉDIA/MERCADO",VLOOKUP(B651,COMPOSIÇÕES!$K$1:$L$741741,2,FALSE)))))),0)</f>
        <v>96995</v>
      </c>
      <c r="S651" s="1035">
        <f>VLOOKUP(B651,'CURVA ABC'!$B$6:$M$7525,9,FALSE)</f>
        <v>39.070999999999998</v>
      </c>
      <c r="T651" s="700" t="b">
        <f t="shared" si="134"/>
        <v>1</v>
      </c>
      <c r="U651" s="452" t="b">
        <f t="shared" si="135"/>
        <v>1</v>
      </c>
      <c r="V651" s="452">
        <v>96995</v>
      </c>
      <c r="W651" s="452" t="s">
        <v>1045</v>
      </c>
      <c r="AB651" s="453"/>
    </row>
    <row r="652" spans="1:38" s="452" customFormat="1" ht="27" customHeight="1">
      <c r="A652" s="1038" t="s">
        <v>2437</v>
      </c>
      <c r="B652" s="456" t="s">
        <v>1258</v>
      </c>
      <c r="C652" s="24" t="s">
        <v>183</v>
      </c>
      <c r="D652" s="1039" t="s">
        <v>131</v>
      </c>
      <c r="E652" s="1028" t="s">
        <v>1259</v>
      </c>
      <c r="F652" s="15" t="e">
        <v>#N/A</v>
      </c>
      <c r="G652" s="1029" t="s">
        <v>57</v>
      </c>
      <c r="H652" s="15">
        <v>0</v>
      </c>
      <c r="I652" s="1046">
        <v>29.147499999999997</v>
      </c>
      <c r="J652" s="1030">
        <v>19.62</v>
      </c>
      <c r="K652" s="15">
        <v>5.5465999999999998</v>
      </c>
      <c r="L652" s="1030">
        <v>25.166599999999999</v>
      </c>
      <c r="M652" s="1031">
        <f>ROUND(I652*L652,4)</f>
        <v>733.54349999999999</v>
      </c>
      <c r="N652" s="1032">
        <f>IFERROR(M652/$M$655,"")</f>
        <v>1.7187267809805771E-4</v>
      </c>
      <c r="O652" s="1033"/>
      <c r="P652" s="1034">
        <f t="shared" si="125"/>
        <v>1</v>
      </c>
      <c r="Q652" s="451"/>
      <c r="R652" s="798" t="str">
        <f>IFERROR(IF(OR(B652="TÍTULO GRAU 1",B652="TÍTULO GRAU 2",B652="TÍTULO GRAU 3",B652="TÍTULO GRAU 4"),B652,IF(D652=0,"",IF(OR(D652="SINAPI",D652="SINAPI INSUMO",D652="ORSE INSUMO",D652="SEINFRA CE",D652="TCU",D652="SABESP",D652="EMBASA-BA INSUMO",D652="COMPOSIÇÃO ELAB."),B652,IF(MID(B652,1,5)="COMP.",VLOOKUP(B652,COMPOSIÇÕES!$K$1:$L$741741,2,FALSE),IF(MID(B652,1,13)="MÉDIA/MERCADO",VLOOKUP(B652,COMPOSIÇÕES!$K$1:$L$741741,2,FALSE)))))),0)</f>
        <v>73924/3</v>
      </c>
      <c r="S652" s="1035">
        <f>VLOOKUP(B652,'CURVA ABC'!$B$6:$M$7525,9,FALSE)</f>
        <v>25.166599999999999</v>
      </c>
      <c r="T652" s="700" t="b">
        <f t="shared" si="134"/>
        <v>1</v>
      </c>
      <c r="U652" s="452" t="b">
        <f t="shared" si="135"/>
        <v>1</v>
      </c>
      <c r="V652" s="452" t="s">
        <v>86</v>
      </c>
      <c r="W652" s="452" t="s">
        <v>1259</v>
      </c>
      <c r="AB652" s="453"/>
    </row>
    <row r="653" spans="1:38" s="744" customFormat="1" ht="24" customHeight="1">
      <c r="A653" s="826" t="s">
        <v>892</v>
      </c>
      <c r="B653" s="760" t="s">
        <v>875</v>
      </c>
      <c r="C653" s="24" t="s">
        <v>875</v>
      </c>
      <c r="D653" s="761"/>
      <c r="E653" s="757" t="s">
        <v>46</v>
      </c>
      <c r="F653" s="758"/>
      <c r="G653" s="762"/>
      <c r="H653" s="763"/>
      <c r="I653" s="764"/>
      <c r="J653" s="765"/>
      <c r="K653" s="764"/>
      <c r="L653" s="765"/>
      <c r="M653" s="743">
        <f>SUM(M654:M654)</f>
        <v>10314.2816</v>
      </c>
      <c r="N653" s="852">
        <f>SUM(N654:N654)</f>
        <v>2.4166844928072018E-3</v>
      </c>
      <c r="O653" s="1015">
        <v>7076.7889379999997</v>
      </c>
      <c r="P653" s="1034">
        <f t="shared" si="125"/>
        <v>20</v>
      </c>
      <c r="Q653" s="706"/>
      <c r="R653" s="798" t="str">
        <f>IFERROR(IF(OR(B653="TÍTULO GRAU 1",B653="TÍTULO GRAU 2",B653="TÍTULO GRAU 3",B653="TÍTULO GRAU 4"),B653,IF(D653=0,"",IF(OR(D653="SINAPI",D653="SINAPI INSUMO",D653="ORSE INSUMO",D653="SEINFRA CE",D653="TCU",D653="SABESP",D653="EMBASA-BA INSUMO",D653="COMPOSIÇÃO ELAB."),B653,IF(MID(B653,1,5)="COMP.",VLOOKUP(B653,COMPOSIÇÕES!$K$1:$L$741741,2,FALSE),IF(MID(B653,1,13)="MÉDIA/MERCADO",VLOOKUP(B653,COMPOSIÇÕES!$K$1:$L$741741,2,FALSE)))))),0)</f>
        <v>Título grau 1</v>
      </c>
      <c r="S653" s="1035" t="e">
        <f>VLOOKUP(B653,'CURVA ABC'!$B$6:$M$7525,9,FALSE)</f>
        <v>#N/A</v>
      </c>
      <c r="T653" s="1025" t="e">
        <f>S653-N653</f>
        <v>#N/A</v>
      </c>
      <c r="U653" s="452" t="b">
        <f t="shared" si="135"/>
        <v>1</v>
      </c>
      <c r="V653" s="452" t="s">
        <v>875</v>
      </c>
      <c r="W653" s="744" t="s">
        <v>46</v>
      </c>
      <c r="AB653" s="745"/>
    </row>
    <row r="654" spans="1:38" s="452" customFormat="1" ht="35.25" customHeight="1">
      <c r="A654" s="1038" t="s">
        <v>2438</v>
      </c>
      <c r="B654" s="197" t="s">
        <v>682</v>
      </c>
      <c r="C654" s="24">
        <v>0</v>
      </c>
      <c r="D654" s="1039" t="s">
        <v>837</v>
      </c>
      <c r="E654" s="1028" t="s">
        <v>1572</v>
      </c>
      <c r="F654" s="15" t="e">
        <v>#N/A</v>
      </c>
      <c r="G654" s="1029" t="s">
        <v>57</v>
      </c>
      <c r="H654" s="15">
        <v>0</v>
      </c>
      <c r="I654" s="1046">
        <v>4730.0200000000004</v>
      </c>
      <c r="J654" s="1030">
        <v>1.7</v>
      </c>
      <c r="K654" s="15">
        <v>0.48060000000000003</v>
      </c>
      <c r="L654" s="1030">
        <v>2.1806000000000001</v>
      </c>
      <c r="M654" s="1031">
        <f>ROUND(I654*L654,4)</f>
        <v>10314.2816</v>
      </c>
      <c r="N654" s="1032">
        <f>IFERROR(M654/$M$655,"")</f>
        <v>2.4166844928072018E-3</v>
      </c>
      <c r="O654" s="1033"/>
      <c r="P654" s="1034">
        <f t="shared" si="125"/>
        <v>1</v>
      </c>
      <c r="Q654" s="451"/>
      <c r="R654" s="798" t="str">
        <f>IFERROR(IF(OR(B654="TÍTULO GRAU 1",B654="TÍTULO GRAU 2",B654="TÍTULO GRAU 3",B654="TÍTULO GRAU 4"),B654,IF(D654=0,"",IF(OR(D654="SINAPI",D654="SINAPI INSUMO",D654="ORSE INSUMO",D654="SEINFRA CE",D654="TCU",D654="SABESP",D654="EMBASA-BA INSUMO",D654="COMPOSIÇÃO ELAB."),B654,IF(MID(B654,1,5)="COMP.",VLOOKUP(B654,COMPOSIÇÕES!$K$1:$L$741741,2,FALSE),IF(MID(B654,1,13)="MÉDIA/MERCADO",VLOOKUP(B654,COMPOSIÇÕES!$K$1:$L$741741,2,FALSE)))))),0)</f>
        <v>COMP. 195</v>
      </c>
      <c r="S654" s="1035">
        <f>VLOOKUP(B654,'CURVA ABC'!$B$6:$M$7525,9,FALSE)</f>
        <v>2.1806000000000001</v>
      </c>
      <c r="T654" s="700" t="b">
        <f t="shared" si="134"/>
        <v>1</v>
      </c>
      <c r="U654" s="452" t="b">
        <f t="shared" si="135"/>
        <v>1</v>
      </c>
      <c r="V654" s="452" t="s">
        <v>682</v>
      </c>
      <c r="W654" s="452" t="s">
        <v>1572</v>
      </c>
      <c r="AB654" s="453"/>
    </row>
    <row r="655" spans="1:38" ht="21.75" customHeight="1" thickBot="1">
      <c r="A655" s="828"/>
      <c r="B655" s="477"/>
      <c r="C655" s="477"/>
      <c r="D655" s="477"/>
      <c r="E655" s="703"/>
      <c r="F655" s="477"/>
      <c r="G655" s="477"/>
      <c r="H655" s="477"/>
      <c r="I655" s="477"/>
      <c r="J655" s="477"/>
      <c r="K655" s="478"/>
      <c r="L655" s="479" t="s">
        <v>363</v>
      </c>
      <c r="M655" s="480">
        <f>SUMIF(B6:B654,"TÍTULO GRAU 1",M6:M654)</f>
        <v>4267947.1112999991</v>
      </c>
      <c r="N655" s="1298">
        <f>SUMIF(B6:B654,"TÍTULO GRAU 1",N6:N654)</f>
        <v>1.0000000000000002</v>
      </c>
      <c r="O655" s="1021"/>
      <c r="P655" s="894"/>
      <c r="Q655" s="481"/>
      <c r="R655" s="799"/>
      <c r="S655" s="661"/>
      <c r="T655" s="662"/>
      <c r="U655" s="452" t="b">
        <f t="shared" ref="U655:U660" si="136">W655=E655</f>
        <v>1</v>
      </c>
      <c r="AB655" s="327"/>
      <c r="AL655" s="452"/>
    </row>
    <row r="656" spans="1:38" ht="21.75" customHeight="1" thickBot="1">
      <c r="A656" s="829"/>
      <c r="B656" s="830"/>
      <c r="C656" s="830"/>
      <c r="D656" s="830"/>
      <c r="E656" s="831"/>
      <c r="F656" s="830"/>
      <c r="G656" s="830"/>
      <c r="H656" s="830"/>
      <c r="I656" s="830"/>
      <c r="J656" s="830"/>
      <c r="K656" s="832"/>
      <c r="L656" s="833" t="s">
        <v>2895</v>
      </c>
      <c r="M656" s="834">
        <f>M666</f>
        <v>57585.802374082443</v>
      </c>
      <c r="N656" s="1299"/>
      <c r="O656" s="1021"/>
      <c r="P656" s="894"/>
      <c r="Q656" s="481"/>
      <c r="R656" s="799"/>
      <c r="S656" s="474"/>
      <c r="T656" s="475"/>
      <c r="U656" s="452" t="b">
        <f t="shared" si="136"/>
        <v>1</v>
      </c>
      <c r="AB656" s="327"/>
      <c r="AL656" s="452"/>
    </row>
    <row r="657" spans="1:21" ht="21.75" customHeight="1" thickBot="1">
      <c r="A657" s="829"/>
      <c r="B657" s="830"/>
      <c r="C657" s="830"/>
      <c r="D657" s="830"/>
      <c r="E657" s="831"/>
      <c r="F657" s="830"/>
      <c r="G657" s="830"/>
      <c r="H657" s="830"/>
      <c r="I657" s="830"/>
      <c r="J657" s="830"/>
      <c r="K657" s="832"/>
      <c r="L657" s="833" t="s">
        <v>2896</v>
      </c>
      <c r="M657" s="834">
        <f>M669</f>
        <v>863220.38788729208</v>
      </c>
      <c r="N657" s="1299"/>
      <c r="O657" s="1021" t="e">
        <f>#REF!</f>
        <v>#REF!</v>
      </c>
      <c r="P657" s="894"/>
      <c r="Q657" s="481"/>
      <c r="R657" s="799"/>
      <c r="S657" s="474"/>
      <c r="T657" s="482">
        <f>T655-T656</f>
        <v>0</v>
      </c>
      <c r="U657" s="452" t="b">
        <f t="shared" si="136"/>
        <v>1</v>
      </c>
    </row>
    <row r="658" spans="1:21" ht="21.75" customHeight="1" thickBot="1">
      <c r="A658" s="829"/>
      <c r="B658" s="830"/>
      <c r="C658" s="830"/>
      <c r="D658" s="830"/>
      <c r="E658" s="831"/>
      <c r="F658" s="830"/>
      <c r="G658" s="830"/>
      <c r="H658" s="830"/>
      <c r="I658" s="830"/>
      <c r="J658" s="830"/>
      <c r="K658" s="832"/>
      <c r="L658" s="833" t="s">
        <v>364</v>
      </c>
      <c r="M658" s="834">
        <f>M670</f>
        <v>3347140.9210386248</v>
      </c>
      <c r="N658" s="1299"/>
      <c r="O658" s="1021" t="e">
        <f>O657-O656</f>
        <v>#REF!</v>
      </c>
      <c r="P658" s="894"/>
      <c r="Q658" s="481"/>
      <c r="R658" s="799"/>
      <c r="S658" s="474"/>
      <c r="T658" s="475"/>
      <c r="U658" s="452" t="b">
        <f t="shared" si="136"/>
        <v>1</v>
      </c>
    </row>
    <row r="659" spans="1:21" s="483" customFormat="1" ht="15.75" thickBot="1">
      <c r="A659" s="1291" t="s">
        <v>896</v>
      </c>
      <c r="B659" s="1292"/>
      <c r="C659" s="1292"/>
      <c r="D659" s="1292"/>
      <c r="E659" s="1292"/>
      <c r="F659" s="1292"/>
      <c r="G659" s="1292"/>
      <c r="H659" s="1292"/>
      <c r="I659" s="1292"/>
      <c r="J659" s="1292"/>
      <c r="K659" s="1292"/>
      <c r="L659" s="1292"/>
      <c r="M659" s="835"/>
      <c r="N659" s="1300"/>
      <c r="O659" s="1022"/>
      <c r="P659" s="895"/>
      <c r="T659" s="484">
        <f>COUNTIF($B$27:$B$297,B659)</f>
        <v>0</v>
      </c>
      <c r="U659" s="452" t="b">
        <f t="shared" si="136"/>
        <v>1</v>
      </c>
    </row>
    <row r="660" spans="1:21">
      <c r="L660" s="210">
        <v>27810310.278989561</v>
      </c>
      <c r="M660" s="836" t="b">
        <f>L660=M655</f>
        <v>0</v>
      </c>
      <c r="N660" s="854"/>
      <c r="U660" s="452" t="b">
        <f t="shared" si="136"/>
        <v>1</v>
      </c>
    </row>
    <row r="661" spans="1:21">
      <c r="L661" s="207"/>
      <c r="M661" s="837"/>
      <c r="N661" s="855"/>
    </row>
    <row r="662" spans="1:21">
      <c r="I662" s="1118">
        <v>274.88241499999998</v>
      </c>
      <c r="J662" s="838"/>
      <c r="K662" s="836"/>
      <c r="L662" s="839"/>
      <c r="M662" s="836">
        <f>M655</f>
        <v>4267947.1112999991</v>
      </c>
      <c r="N662" s="856" t="s">
        <v>736</v>
      </c>
    </row>
    <row r="663" spans="1:21">
      <c r="L663" s="207"/>
      <c r="M663" s="836">
        <f>(SUMIF($Q$6:$Q$654,"MATERIAL",$M$6:$M$654))</f>
        <v>351241.09239999996</v>
      </c>
      <c r="N663" s="856" t="s">
        <v>841</v>
      </c>
    </row>
    <row r="664" spans="1:21">
      <c r="L664" s="207"/>
      <c r="M664" s="836">
        <f>M662-M663</f>
        <v>3916706.0188999991</v>
      </c>
      <c r="N664" s="856" t="s">
        <v>842</v>
      </c>
    </row>
    <row r="665" spans="1:21">
      <c r="L665" s="207"/>
      <c r="M665" s="836">
        <f>((SUMIF($Q$5:$Q$654,"MATERIAL",M5:M654))/(1+M4))</f>
        <v>293655.29002591752</v>
      </c>
      <c r="N665" s="856" t="s">
        <v>843</v>
      </c>
    </row>
    <row r="666" spans="1:21">
      <c r="L666" s="839"/>
      <c r="M666" s="840">
        <f>M663-M665</f>
        <v>57585.802374082443</v>
      </c>
      <c r="N666" s="857" t="s">
        <v>844</v>
      </c>
    </row>
    <row r="667" spans="1:21">
      <c r="L667" s="207"/>
      <c r="M667" s="836">
        <f>((M655-(SUMIF($Q$1:$Q$654,"MATERIAL",M1:M654)))/(1+M3))</f>
        <v>3053485.631012707</v>
      </c>
      <c r="N667" s="856" t="s">
        <v>846</v>
      </c>
    </row>
    <row r="668" spans="1:21">
      <c r="L668" s="207"/>
      <c r="M668" s="836">
        <f>((M655-((SUMIF($Q$1:$Q$654,"MATERIAL",M1:M654)))))</f>
        <v>3916706.0188999991</v>
      </c>
      <c r="N668" s="856" t="s">
        <v>842</v>
      </c>
    </row>
    <row r="669" spans="1:21">
      <c r="L669" s="207"/>
      <c r="M669" s="840">
        <f>M668-M667</f>
        <v>863220.38788729208</v>
      </c>
      <c r="N669" s="857" t="s">
        <v>845</v>
      </c>
    </row>
    <row r="670" spans="1:21">
      <c r="L670" s="207"/>
      <c r="M670" s="840">
        <f>M662-(M666+M669)</f>
        <v>3347140.9210386248</v>
      </c>
      <c r="N670" s="858" t="s">
        <v>364</v>
      </c>
    </row>
    <row r="671" spans="1:21">
      <c r="L671" s="207"/>
    </row>
    <row r="672" spans="1:21">
      <c r="C672" s="836"/>
      <c r="L672" s="207"/>
    </row>
    <row r="673" spans="3:16">
      <c r="C673" s="836"/>
      <c r="L673" s="207"/>
    </row>
    <row r="674" spans="3:16">
      <c r="C674" s="836"/>
      <c r="D674" s="474"/>
      <c r="G674" s="474"/>
      <c r="L674" s="207"/>
      <c r="O674" s="1023"/>
      <c r="P674" s="896"/>
    </row>
    <row r="675" spans="3:16">
      <c r="L675" s="207"/>
    </row>
    <row r="676" spans="3:16">
      <c r="L676" s="207"/>
    </row>
    <row r="2195" spans="3:3">
      <c r="C2195" s="1099" t="s">
        <v>2601</v>
      </c>
    </row>
  </sheetData>
  <autoFilter ref="A5:AL660"/>
  <customSheetViews>
    <customSheetView guid="{BF95D06F-A801-4955-B76D-3C2C36D85037}" scale="60" showPageBreaks="1" fitToPage="1" printArea="1" filter="1" showAutoFilter="1" hiddenColumns="1" view="pageBreakPreview" topLeftCell="I1">
      <selection activeCell="S986" sqref="S986"/>
      <rowBreaks count="3" manualBreakCount="3">
        <brk id="198" max="16383" man="1"/>
        <brk id="221" max="16383" man="1"/>
        <brk id="600" max="16383" man="1"/>
      </rowBreaks>
      <pageMargins left="0.39370078740157483" right="0.39370078740157483" top="0.39370078740157483" bottom="0.39370078740157483" header="0.31496062992125984" footer="0.31496062992125984"/>
      <pageSetup paperSize="9" scale="47" fitToHeight="0" orientation="landscape" r:id="rId1"/>
      <autoFilter ref="A1:U965">
        <filterColumn colId="20">
          <filters>
            <filter val="#N/D"/>
          </filters>
        </filterColumn>
      </autoFilter>
    </customSheetView>
    <customSheetView guid="{385977A3-6FE9-40C9-8548-2B73DA2662B2}" scale="70" showPageBreaks="1" fitToPage="1" printArea="1" showAutoFilter="1" hiddenColumns="1" view="pageBreakPreview" topLeftCell="A198">
      <selection activeCell="B203" sqref="B203"/>
      <rowBreaks count="5" manualBreakCount="5">
        <brk id="189" max="13" man="1"/>
        <brk id="229" max="16383" man="1"/>
        <brk id="680" max="16383" man="1"/>
        <brk id="890" max="16383" man="1"/>
        <brk id="905" max="16383" man="1"/>
      </rowBreaks>
      <pageMargins left="0.39370078740157483" right="0.39370078740157483" top="0.39370078740157483" bottom="0.39370078740157483" header="0.31496062992125984" footer="0.31496062992125984"/>
      <pageSetup paperSize="9" scale="48" fitToHeight="0" orientation="landscape" r:id="rId2"/>
      <autoFilter ref="A1:U1241"/>
    </customSheetView>
  </customSheetViews>
  <mergeCells count="4">
    <mergeCell ref="A659:L659"/>
    <mergeCell ref="A2:N2"/>
    <mergeCell ref="Q2:Q5"/>
    <mergeCell ref="N655:N659"/>
  </mergeCells>
  <conditionalFormatting sqref="G660:G1048576 G1:G7 G75 G295 G297 G114 G156:G157 G429 G343:G345 G227 G161 G539 G615 G38 G135:G137 G610 G612 G624:G625 G627 G631 G642:G643 G645:G646 G124 G479:G480 G486 G488 G482:G484 G547 G550 G528:G529 G533:G534 G163:G165 G178 G180 G216 G220 G329:G330 G337 G353 G459 G415 G399 G33:G35 G498:G503 G332 G334 G94 G53 G116:G117 G276 G102:G105 G655 G292 G286 G284 G149:G150 G280:G282 G140 G30:G31 G351 G61:G65 G599:G605 G633:G638 G617:G621 G607:G608 G640 G592:G594">
    <cfRule type="containsText" dxfId="12573" priority="30462" operator="containsText" text="FALSO">
      <formula>NOT(ISERROR(SEARCH("FALSO",G1)))</formula>
    </cfRule>
  </conditionalFormatting>
  <conditionalFormatting sqref="G8">
    <cfRule type="containsText" dxfId="12572" priority="30460" operator="containsText" text="FALSO">
      <formula>NOT(ISERROR(SEARCH("FALSO",G8)))</formula>
    </cfRule>
  </conditionalFormatting>
  <conditionalFormatting sqref="D660:D1048576 D75 D156:D158 D295 D94 D114 D503 D297 D38 D102 D428 D10:D11 D13:D14 D642 D638 D192 D329:D330 D459 D415 D501 D332 D334 D1:D7 D116:D117 D135:D137 D655 D150 D140 D61:D65 D640 D592:D594">
    <cfRule type="containsText" dxfId="12571" priority="30436" operator="containsText" text="ORSE">
      <formula>NOT(ISERROR(SEARCH("ORSE",D1)))</formula>
    </cfRule>
  </conditionalFormatting>
  <conditionalFormatting sqref="D659">
    <cfRule type="containsText" dxfId="12570" priority="30433" operator="containsText" text="orse">
      <formula>NOT(ISERROR(SEARCH("orse",D659)))</formula>
    </cfRule>
  </conditionalFormatting>
  <conditionalFormatting sqref="D276">
    <cfRule type="containsText" dxfId="12569" priority="30306" operator="containsText" text="ORSE">
      <formula>NOT(ISERROR(SEARCH("ORSE",D276)))</formula>
    </cfRule>
  </conditionalFormatting>
  <conditionalFormatting sqref="D277">
    <cfRule type="containsText" dxfId="12568" priority="30302" operator="containsText" text="ORSE">
      <formula>NOT(ISERROR(SEARCH("ORSE",D277)))</formula>
    </cfRule>
  </conditionalFormatting>
  <conditionalFormatting sqref="D286">
    <cfRule type="containsText" dxfId="12567" priority="30300" operator="containsText" text="ORSE">
      <formula>NOT(ISERROR(SEARCH("ORSE",D286)))</formula>
    </cfRule>
  </conditionalFormatting>
  <conditionalFormatting sqref="D278">
    <cfRule type="containsText" dxfId="12566" priority="30296" operator="containsText" text="ORSE">
      <formula>NOT(ISERROR(SEARCH("ORSE",D278)))</formula>
    </cfRule>
  </conditionalFormatting>
  <conditionalFormatting sqref="D656">
    <cfRule type="containsText" dxfId="12565" priority="30136" operator="containsText" text="ORSE">
      <formula>NOT(ISERROR(SEARCH("ORSE",D656)))</formula>
    </cfRule>
  </conditionalFormatting>
  <conditionalFormatting sqref="D657">
    <cfRule type="containsText" dxfId="12564" priority="30134" operator="containsText" text="ORSE">
      <formula>NOT(ISERROR(SEARCH("ORSE",D657)))</formula>
    </cfRule>
  </conditionalFormatting>
  <conditionalFormatting sqref="G656">
    <cfRule type="containsText" dxfId="12563" priority="30137" operator="containsText" text="FALSO">
      <formula>NOT(ISERROR(SEARCH("FALSO",G656)))</formula>
    </cfRule>
  </conditionalFormatting>
  <conditionalFormatting sqref="D658">
    <cfRule type="containsText" dxfId="12562" priority="30132" operator="containsText" text="ORSE">
      <formula>NOT(ISERROR(SEARCH("ORSE",D658)))</formula>
    </cfRule>
  </conditionalFormatting>
  <conditionalFormatting sqref="G657">
    <cfRule type="containsText" dxfId="12561" priority="30135" operator="containsText" text="FALSO">
      <formula>NOT(ISERROR(SEARCH("FALSO",G657)))</formula>
    </cfRule>
  </conditionalFormatting>
  <conditionalFormatting sqref="G658">
    <cfRule type="containsText" dxfId="12560" priority="30133" operator="containsText" text="FALSO">
      <formula>NOT(ISERROR(SEARCH("FALSO",G658)))</formula>
    </cfRule>
  </conditionalFormatting>
  <conditionalFormatting sqref="D149">
    <cfRule type="containsText" dxfId="12559" priority="30115" operator="containsText" text="ORSE">
      <formula>NOT(ISERROR(SEARCH("ORSE",D149)))</formula>
    </cfRule>
  </conditionalFormatting>
  <conditionalFormatting sqref="D292">
    <cfRule type="containsText" dxfId="12558" priority="30013" operator="containsText" text="ORSE">
      <formula>NOT(ISERROR(SEARCH("ORSE",D292)))</formula>
    </cfRule>
  </conditionalFormatting>
  <conditionalFormatting sqref="D104">
    <cfRule type="containsText" dxfId="12557" priority="30063" operator="containsText" text="ORSE">
      <formula>NOT(ISERROR(SEARCH("ORSE",D104)))</formula>
    </cfRule>
  </conditionalFormatting>
  <conditionalFormatting sqref="D105">
    <cfRule type="containsText" dxfId="12556" priority="30057" operator="containsText" text="ORSE">
      <formula>NOT(ISERROR(SEARCH("ORSE",D105)))</formula>
    </cfRule>
  </conditionalFormatting>
  <conditionalFormatting sqref="D124">
    <cfRule type="containsText" dxfId="12555" priority="30047" operator="containsText" text="ORSE">
      <formula>NOT(ISERROR(SEARCH("ORSE",D124)))</formula>
    </cfRule>
  </conditionalFormatting>
  <conditionalFormatting sqref="D21">
    <cfRule type="containsText" dxfId="12554" priority="30037" operator="containsText" text="ORSE">
      <formula>NOT(ISERROR(SEARCH("ORSE",D21)))</formula>
    </cfRule>
  </conditionalFormatting>
  <conditionalFormatting sqref="D282">
    <cfRule type="containsText" dxfId="12553" priority="30019" operator="containsText" text="ORSE">
      <formula>NOT(ISERROR(SEARCH("ORSE",D282)))</formula>
    </cfRule>
  </conditionalFormatting>
  <conditionalFormatting sqref="D53">
    <cfRule type="containsText" dxfId="12552" priority="29943" operator="containsText" text="ORSE">
      <formula>NOT(ISERROR(SEARCH("ORSE",D53)))</formula>
    </cfRule>
  </conditionalFormatting>
  <conditionalFormatting sqref="D36">
    <cfRule type="containsText" dxfId="12551" priority="29931" operator="containsText" text="ORSE">
      <formula>NOT(ISERROR(SEARCH("ORSE",D36)))</formula>
    </cfRule>
  </conditionalFormatting>
  <conditionalFormatting sqref="G36">
    <cfRule type="containsText" dxfId="12550" priority="29932" operator="containsText" text="FALSO">
      <formula>NOT(ISERROR(SEARCH("FALSO",G36)))</formula>
    </cfRule>
  </conditionalFormatting>
  <conditionalFormatting sqref="D284">
    <cfRule type="containsText" dxfId="12549" priority="29859" operator="containsText" text="ORSE">
      <formula>NOT(ISERROR(SEARCH("ORSE",D284)))</formula>
    </cfRule>
  </conditionalFormatting>
  <conditionalFormatting sqref="D483">
    <cfRule type="containsText" dxfId="12548" priority="29835" operator="containsText" text="ORSE">
      <formula>NOT(ISERROR(SEARCH("ORSE",D483)))</formula>
    </cfRule>
  </conditionalFormatting>
  <conditionalFormatting sqref="D484">
    <cfRule type="containsText" dxfId="12547" priority="29833" operator="containsText" text="ORSE">
      <formula>NOT(ISERROR(SEARCH("ORSE",D484)))</formula>
    </cfRule>
  </conditionalFormatting>
  <conditionalFormatting sqref="D475">
    <cfRule type="containsText" dxfId="12546" priority="29853" operator="containsText" text="ORSE">
      <formula>NOT(ISERROR(SEARCH("ORSE",D475)))</formula>
    </cfRule>
  </conditionalFormatting>
  <conditionalFormatting sqref="D488">
    <cfRule type="containsText" dxfId="12545" priority="29849" operator="containsText" text="ORSE">
      <formula>NOT(ISERROR(SEARCH("ORSE",D488)))</formula>
    </cfRule>
  </conditionalFormatting>
  <conditionalFormatting sqref="G475">
    <cfRule type="containsText" dxfId="12544" priority="29854" operator="containsText" text="FALSO">
      <formula>NOT(ISERROR(SEARCH("FALSO",G475)))</formula>
    </cfRule>
  </conditionalFormatting>
  <conditionalFormatting sqref="D479">
    <cfRule type="containsText" dxfId="12543" priority="29847" operator="containsText" text="ORSE">
      <formula>NOT(ISERROR(SEARCH("ORSE",D479)))</formula>
    </cfRule>
  </conditionalFormatting>
  <conditionalFormatting sqref="D477">
    <cfRule type="containsText" dxfId="12542" priority="29845" operator="containsText" text="ORSE">
      <formula>NOT(ISERROR(SEARCH("ORSE",D477)))</formula>
    </cfRule>
  </conditionalFormatting>
  <conditionalFormatting sqref="D476">
    <cfRule type="containsText" dxfId="12541" priority="29843" operator="containsText" text="ORSE">
      <formula>NOT(ISERROR(SEARCH("ORSE",D476)))</formula>
    </cfRule>
  </conditionalFormatting>
  <conditionalFormatting sqref="D480">
    <cfRule type="containsText" dxfId="12540" priority="29841" operator="containsText" text="ORSE">
      <formula>NOT(ISERROR(SEARCH("ORSE",D480)))</formula>
    </cfRule>
  </conditionalFormatting>
  <conditionalFormatting sqref="D482">
    <cfRule type="containsText" dxfId="12539" priority="29839" operator="containsText" text="ORSE">
      <formula>NOT(ISERROR(SEARCH("ORSE",D482)))</formula>
    </cfRule>
  </conditionalFormatting>
  <conditionalFormatting sqref="D502">
    <cfRule type="containsText" dxfId="12538" priority="29815" operator="containsText" text="ORSE">
      <formula>NOT(ISERROR(SEARCH("ORSE",D502)))</formula>
    </cfRule>
  </conditionalFormatting>
  <conditionalFormatting sqref="D498">
    <cfRule type="containsText" dxfId="12537" priority="29785" operator="containsText" text="ORSE">
      <formula>NOT(ISERROR(SEARCH("ORSE",D498)))</formula>
    </cfRule>
  </conditionalFormatting>
  <conditionalFormatting sqref="D500">
    <cfRule type="containsText" dxfId="12536" priority="29783" operator="containsText" text="ORSE">
      <formula>NOT(ISERROR(SEARCH("ORSE",D500)))</formula>
    </cfRule>
  </conditionalFormatting>
  <conditionalFormatting sqref="D163">
    <cfRule type="containsText" dxfId="12535" priority="29757" operator="containsText" text="ORSE">
      <formula>NOT(ISERROR(SEARCH("ORSE",D163)))</formula>
    </cfRule>
  </conditionalFormatting>
  <conditionalFormatting sqref="D164">
    <cfRule type="containsText" dxfId="12534" priority="29755" operator="containsText" text="ORSE">
      <formula>NOT(ISERROR(SEARCH("ORSE",D164)))</formula>
    </cfRule>
  </conditionalFormatting>
  <conditionalFormatting sqref="D165">
    <cfRule type="containsText" dxfId="12533" priority="29753" operator="containsText" text="ORSE">
      <formula>NOT(ISERROR(SEARCH("ORSE",D165)))</formula>
    </cfRule>
  </conditionalFormatting>
  <conditionalFormatting sqref="D161">
    <cfRule type="containsText" dxfId="12532" priority="29703" operator="containsText" text="ORSE">
      <formula>NOT(ISERROR(SEARCH("ORSE",D161)))</formula>
    </cfRule>
  </conditionalFormatting>
  <conditionalFormatting sqref="G260">
    <cfRule type="containsText" dxfId="12531" priority="29658" operator="containsText" text="FALSO">
      <formula>NOT(ISERROR(SEARCH("FALSO",G260)))</formula>
    </cfRule>
  </conditionalFormatting>
  <conditionalFormatting sqref="D260">
    <cfRule type="containsText" dxfId="12530" priority="29657" operator="containsText" text="ORSE">
      <formula>NOT(ISERROR(SEARCH("ORSE",D260)))</formula>
    </cfRule>
  </conditionalFormatting>
  <conditionalFormatting sqref="G558">
    <cfRule type="containsText" dxfId="12529" priority="29591" operator="containsText" text="FALSO">
      <formula>NOT(ISERROR(SEARCH("FALSO",G558)))</formula>
    </cfRule>
  </conditionalFormatting>
  <conditionalFormatting sqref="D558">
    <cfRule type="containsText" dxfId="12528" priority="29590" operator="containsText" text="ORSE">
      <formula>NOT(ISERROR(SEARCH("ORSE",D558)))</formula>
    </cfRule>
  </conditionalFormatting>
  <conditionalFormatting sqref="G525">
    <cfRule type="containsText" dxfId="12527" priority="29433" operator="containsText" text="FALSO">
      <formula>NOT(ISERROR(SEARCH("FALSO",G525)))</formula>
    </cfRule>
  </conditionalFormatting>
  <conditionalFormatting sqref="D525">
    <cfRule type="containsText" dxfId="12526" priority="29432" operator="containsText" text="ORSE">
      <formula>NOT(ISERROR(SEARCH("ORSE",D525)))</formula>
    </cfRule>
  </conditionalFormatting>
  <conditionalFormatting sqref="D528">
    <cfRule type="containsText" dxfId="12525" priority="29420" operator="containsText" text="ORSE">
      <formula>NOT(ISERROR(SEARCH("ORSE",D528)))</formula>
    </cfRule>
  </conditionalFormatting>
  <conditionalFormatting sqref="D533">
    <cfRule type="containsText" dxfId="12524" priority="29418" operator="containsText" text="ORSE">
      <formula>NOT(ISERROR(SEARCH("ORSE",D533)))</formula>
    </cfRule>
  </conditionalFormatting>
  <conditionalFormatting sqref="D542">
    <cfRule type="containsText" dxfId="12523" priority="29410" operator="containsText" text="ORSE">
      <formula>NOT(ISERROR(SEARCH("ORSE",D542)))</formula>
    </cfRule>
  </conditionalFormatting>
  <conditionalFormatting sqref="D541">
    <cfRule type="containsText" dxfId="12522" priority="29406" operator="containsText" text="ORSE">
      <formula>NOT(ISERROR(SEARCH("ORSE",D541)))</formula>
    </cfRule>
  </conditionalFormatting>
  <conditionalFormatting sqref="D539">
    <cfRule type="containsText" dxfId="12521" priority="29404" operator="containsText" text="ORSE">
      <formula>NOT(ISERROR(SEARCH("ORSE",D539)))</formula>
    </cfRule>
  </conditionalFormatting>
  <conditionalFormatting sqref="D547">
    <cfRule type="containsText" dxfId="12520" priority="29392" operator="containsText" text="ORSE">
      <formula>NOT(ISERROR(SEARCH("ORSE",D547)))</formula>
    </cfRule>
  </conditionalFormatting>
  <conditionalFormatting sqref="D550">
    <cfRule type="containsText" dxfId="12519" priority="29390" operator="containsText" text="ORSE">
      <formula>NOT(ISERROR(SEARCH("ORSE",D550)))</formula>
    </cfRule>
  </conditionalFormatting>
  <conditionalFormatting sqref="D555">
    <cfRule type="containsText" dxfId="12518" priority="29386" operator="containsText" text="ORSE">
      <formula>NOT(ISERROR(SEARCH("ORSE",D555)))</formula>
    </cfRule>
  </conditionalFormatting>
  <conditionalFormatting sqref="D529">
    <cfRule type="containsText" dxfId="12517" priority="29384" operator="containsText" text="ORSE">
      <formula>NOT(ISERROR(SEARCH("ORSE",D529)))</formula>
    </cfRule>
  </conditionalFormatting>
  <conditionalFormatting sqref="D554">
    <cfRule type="containsText" dxfId="12516" priority="29382" operator="containsText" text="ORSE">
      <formula>NOT(ISERROR(SEARCH("ORSE",D554)))</formula>
    </cfRule>
  </conditionalFormatting>
  <conditionalFormatting sqref="D531">
    <cfRule type="containsText" dxfId="12515" priority="29236" operator="containsText" text="ORSE">
      <formula>NOT(ISERROR(SEARCH("ORSE",D531)))</formula>
    </cfRule>
  </conditionalFormatting>
  <conditionalFormatting sqref="G597">
    <cfRule type="containsText" dxfId="12514" priority="29233" operator="containsText" text="FALSO">
      <formula>NOT(ISERROR(SEARCH("FALSO",G597)))</formula>
    </cfRule>
  </conditionalFormatting>
  <conditionalFormatting sqref="D597">
    <cfRule type="containsText" dxfId="12513" priority="29232" operator="containsText" text="ORSE">
      <formula>NOT(ISERROR(SEARCH("ORSE",D597)))</formula>
    </cfRule>
  </conditionalFormatting>
  <conditionalFormatting sqref="G598">
    <cfRule type="containsText" dxfId="12512" priority="29213" operator="containsText" text="FALSO">
      <formula>NOT(ISERROR(SEARCH("FALSO",G598)))</formula>
    </cfRule>
  </conditionalFormatting>
  <conditionalFormatting sqref="D598">
    <cfRule type="containsText" dxfId="12511" priority="29212" operator="containsText" text="ORSE">
      <formula>NOT(ISERROR(SEARCH("ORSE",D598)))</formula>
    </cfRule>
  </conditionalFormatting>
  <conditionalFormatting sqref="D599">
    <cfRule type="containsText" dxfId="12510" priority="29210" operator="containsText" text="ORSE">
      <formula>NOT(ISERROR(SEARCH("ORSE",D599)))</formula>
    </cfRule>
  </conditionalFormatting>
  <conditionalFormatting sqref="D600">
    <cfRule type="containsText" dxfId="12509" priority="29208" operator="containsText" text="ORSE">
      <formula>NOT(ISERROR(SEARCH("ORSE",D600)))</formula>
    </cfRule>
  </conditionalFormatting>
  <conditionalFormatting sqref="D601">
    <cfRule type="containsText" dxfId="12508" priority="29206" operator="containsText" text="ORSE">
      <formula>NOT(ISERROR(SEARCH("ORSE",D601)))</formula>
    </cfRule>
  </conditionalFormatting>
  <conditionalFormatting sqref="D604">
    <cfRule type="containsText" dxfId="12507" priority="29200" operator="containsText" text="ORSE">
      <formula>NOT(ISERROR(SEARCH("ORSE",D604)))</formula>
    </cfRule>
  </conditionalFormatting>
  <conditionalFormatting sqref="D602">
    <cfRule type="containsText" dxfId="12506" priority="29198" operator="containsText" text="ORSE">
      <formula>NOT(ISERROR(SEARCH("ORSE",D602)))</formula>
    </cfRule>
  </conditionalFormatting>
  <conditionalFormatting sqref="D603">
    <cfRule type="containsText" dxfId="12505" priority="29194" operator="containsText" text="ORSE">
      <formula>NOT(ISERROR(SEARCH("ORSE",D603)))</formula>
    </cfRule>
  </conditionalFormatting>
  <conditionalFormatting sqref="D605">
    <cfRule type="containsText" dxfId="12504" priority="29192" operator="containsText" text="ORSE">
      <formula>NOT(ISERROR(SEARCH("ORSE",D605)))</formula>
    </cfRule>
  </conditionalFormatting>
  <conditionalFormatting sqref="D607">
    <cfRule type="containsText" dxfId="12503" priority="29190" operator="containsText" text="ORSE">
      <formula>NOT(ISERROR(SEARCH("ORSE",D607)))</formula>
    </cfRule>
  </conditionalFormatting>
  <conditionalFormatting sqref="D608">
    <cfRule type="containsText" dxfId="12502" priority="29186" operator="containsText" text="ORSE">
      <formula>NOT(ISERROR(SEARCH("ORSE",D608)))</formula>
    </cfRule>
  </conditionalFormatting>
  <conditionalFormatting sqref="D615">
    <cfRule type="containsText" dxfId="12501" priority="29184" operator="containsText" text="ORSE">
      <formula>NOT(ISERROR(SEARCH("ORSE",D615)))</formula>
    </cfRule>
  </conditionalFormatting>
  <conditionalFormatting sqref="D612">
    <cfRule type="containsText" dxfId="12500" priority="29178" operator="containsText" text="ORSE">
      <formula>NOT(ISERROR(SEARCH("ORSE",D612)))</formula>
    </cfRule>
  </conditionalFormatting>
  <conditionalFormatting sqref="D610">
    <cfRule type="containsText" dxfId="12499" priority="29176" operator="containsText" text="ORSE">
      <formula>NOT(ISERROR(SEARCH("ORSE",D610)))</formula>
    </cfRule>
  </conditionalFormatting>
  <conditionalFormatting sqref="G614">
    <cfRule type="containsText" dxfId="12498" priority="29173" operator="containsText" text="FALSO">
      <formula>NOT(ISERROR(SEARCH("FALSO",G614)))</formula>
    </cfRule>
  </conditionalFormatting>
  <conditionalFormatting sqref="D614">
    <cfRule type="containsText" dxfId="12497" priority="29172" operator="containsText" text="ORSE">
      <formula>NOT(ISERROR(SEARCH("ORSE",D614)))</formula>
    </cfRule>
  </conditionalFormatting>
  <conditionalFormatting sqref="D617:D618">
    <cfRule type="containsText" dxfId="12496" priority="29166" operator="containsText" text="ORSE">
      <formula>NOT(ISERROR(SEARCH("ORSE",D617)))</formula>
    </cfRule>
  </conditionalFormatting>
  <conditionalFormatting sqref="D619">
    <cfRule type="containsText" dxfId="12495" priority="29164" operator="containsText" text="ORSE">
      <formula>NOT(ISERROR(SEARCH("ORSE",D619)))</formula>
    </cfRule>
  </conditionalFormatting>
  <conditionalFormatting sqref="D620">
    <cfRule type="containsText" dxfId="12494" priority="29160" operator="containsText" text="ORSE">
      <formula>NOT(ISERROR(SEARCH("ORSE",D620)))</formula>
    </cfRule>
  </conditionalFormatting>
  <conditionalFormatting sqref="D624">
    <cfRule type="containsText" dxfId="12493" priority="29158" operator="containsText" text="ORSE">
      <formula>NOT(ISERROR(SEARCH("ORSE",D624)))</formula>
    </cfRule>
  </conditionalFormatting>
  <conditionalFormatting sqref="D621">
    <cfRule type="containsText" dxfId="12492" priority="29156" operator="containsText" text="ORSE">
      <formula>NOT(ISERROR(SEARCH("ORSE",D621)))</formula>
    </cfRule>
  </conditionalFormatting>
  <conditionalFormatting sqref="D625">
    <cfRule type="containsText" dxfId="12491" priority="29154" operator="containsText" text="ORSE">
      <formula>NOT(ISERROR(SEARCH("ORSE",D625)))</formula>
    </cfRule>
  </conditionalFormatting>
  <conditionalFormatting sqref="D631">
    <cfRule type="containsText" dxfId="12490" priority="29148" operator="containsText" text="ORSE">
      <formula>NOT(ISERROR(SEARCH("ORSE",D631)))</formula>
    </cfRule>
  </conditionalFormatting>
  <conditionalFormatting sqref="D627">
    <cfRule type="containsText" dxfId="12489" priority="29144" operator="containsText" text="ORSE">
      <formula>NOT(ISERROR(SEARCH("ORSE",D627)))</formula>
    </cfRule>
  </conditionalFormatting>
  <conditionalFormatting sqref="D144">
    <cfRule type="containsText" dxfId="12488" priority="29124" operator="containsText" text="ORSE">
      <formula>NOT(ISERROR(SEARCH("ORSE",D144)))</formula>
    </cfRule>
  </conditionalFormatting>
  <conditionalFormatting sqref="G144">
    <cfRule type="containsText" dxfId="12487" priority="29125" operator="containsText" text="FALSO">
      <formula>NOT(ISERROR(SEARCH("FALSO",G144)))</formula>
    </cfRule>
  </conditionalFormatting>
  <conditionalFormatting sqref="D632">
    <cfRule type="containsText" dxfId="12486" priority="29108" operator="containsText" text="ORSE">
      <formula>NOT(ISERROR(SEARCH("ORSE",D632)))</formula>
    </cfRule>
  </conditionalFormatting>
  <conditionalFormatting sqref="D633:D634">
    <cfRule type="containsText" dxfId="12485" priority="29106" operator="containsText" text="ORSE">
      <formula>NOT(ISERROR(SEARCH("ORSE",D633)))</formula>
    </cfRule>
  </conditionalFormatting>
  <conditionalFormatting sqref="D646">
    <cfRule type="containsText" dxfId="12484" priority="29102" operator="containsText" text="ORSE">
      <formula>NOT(ISERROR(SEARCH("ORSE",D646)))</formula>
    </cfRule>
  </conditionalFormatting>
  <conditionalFormatting sqref="D645">
    <cfRule type="containsText" dxfId="12483" priority="29100" operator="containsText" text="ORSE">
      <formula>NOT(ISERROR(SEARCH("ORSE",D645)))</formula>
    </cfRule>
  </conditionalFormatting>
  <conditionalFormatting sqref="D635:D636">
    <cfRule type="containsText" dxfId="12482" priority="29096" operator="containsText" text="ORSE">
      <formula>NOT(ISERROR(SEARCH("ORSE",D635)))</formula>
    </cfRule>
  </conditionalFormatting>
  <conditionalFormatting sqref="D637">
    <cfRule type="containsText" dxfId="12481" priority="29086" operator="containsText" text="ORSE">
      <formula>NOT(ISERROR(SEARCH("ORSE",D637)))</formula>
    </cfRule>
  </conditionalFormatting>
  <conditionalFormatting sqref="G632">
    <cfRule type="containsText" dxfId="12480" priority="29109" operator="containsText" text="FALSO">
      <formula>NOT(ISERROR(SEARCH("FALSO",G632)))</formula>
    </cfRule>
  </conditionalFormatting>
  <conditionalFormatting sqref="D643">
    <cfRule type="containsText" dxfId="12479" priority="29082" operator="containsText" text="ORSE">
      <formula>NOT(ISERROR(SEARCH("ORSE",D643)))</formula>
    </cfRule>
  </conditionalFormatting>
  <conditionalFormatting sqref="D280:D281">
    <cfRule type="containsText" dxfId="12478" priority="28990" operator="containsText" text="ORSE">
      <formula>NOT(ISERROR(SEARCH("ORSE",D280)))</formula>
    </cfRule>
  </conditionalFormatting>
  <conditionalFormatting sqref="D648">
    <cfRule type="containsText" dxfId="12477" priority="28978" operator="containsText" text="ORSE">
      <formula>NOT(ISERROR(SEARCH("ORSE",D648)))</formula>
    </cfRule>
  </conditionalFormatting>
  <conditionalFormatting sqref="G648">
    <cfRule type="containsText" dxfId="12476" priority="28979" operator="containsText" text="FALSO">
      <formula>NOT(ISERROR(SEARCH("FALSO",G648)))</formula>
    </cfRule>
  </conditionalFormatting>
  <conditionalFormatting sqref="D328">
    <cfRule type="containsText" dxfId="12475" priority="28918" operator="containsText" text="ORSE">
      <formula>NOT(ISERROR(SEARCH("ORSE",D328)))</formula>
    </cfRule>
  </conditionalFormatting>
  <conditionalFormatting sqref="G328">
    <cfRule type="containsText" dxfId="12474" priority="28919" operator="containsText" text="FALSO">
      <formula>NOT(ISERROR(SEARCH("FALSO",G328)))</formula>
    </cfRule>
  </conditionalFormatting>
  <conditionalFormatting sqref="D341">
    <cfRule type="containsText" dxfId="12473" priority="28871" operator="containsText" text="ORSE">
      <formula>NOT(ISERROR(SEARCH("ORSE",D341)))</formula>
    </cfRule>
  </conditionalFormatting>
  <conditionalFormatting sqref="D337">
    <cfRule type="containsText" dxfId="12472" priority="28874" operator="containsText" text="ORSE">
      <formula>NOT(ISERROR(SEARCH("ORSE",D337)))</formula>
    </cfRule>
  </conditionalFormatting>
  <conditionalFormatting sqref="D343:D345">
    <cfRule type="containsText" dxfId="12471" priority="28870" operator="containsText" text="ORSE">
      <formula>NOT(ISERROR(SEARCH("ORSE",D343)))</formula>
    </cfRule>
  </conditionalFormatting>
  <conditionalFormatting sqref="D365">
    <cfRule type="containsText" dxfId="12470" priority="28794" operator="containsText" text="ORSE">
      <formula>NOT(ISERROR(SEARCH("ORSE",D365)))</formula>
    </cfRule>
  </conditionalFormatting>
  <conditionalFormatting sqref="D352">
    <cfRule type="containsText" dxfId="12469" priority="28833" operator="containsText" text="ORSE">
      <formula>NOT(ISERROR(SEARCH("ORSE",D352)))</formula>
    </cfRule>
  </conditionalFormatting>
  <conditionalFormatting sqref="D353">
    <cfRule type="containsText" dxfId="12468" priority="28825" operator="containsText" text="ORSE">
      <formula>NOT(ISERROR(SEARCH("ORSE",D353)))</formula>
    </cfRule>
  </conditionalFormatting>
  <conditionalFormatting sqref="G341">
    <cfRule type="containsText" dxfId="12467" priority="28872" operator="containsText" text="FALSO">
      <formula>NOT(ISERROR(SEARCH("FALSO",G341)))</formula>
    </cfRule>
  </conditionalFormatting>
  <conditionalFormatting sqref="D296">
    <cfRule type="containsText" dxfId="12466" priority="28770" operator="containsText" text="ORSE">
      <formula>NOT(ISERROR(SEARCH("ORSE",D296)))</formula>
    </cfRule>
  </conditionalFormatting>
  <conditionalFormatting sqref="D389">
    <cfRule type="containsText" dxfId="12465" priority="28768" operator="containsText" text="ORSE">
      <formula>NOT(ISERROR(SEARCH("ORSE",D389)))</formula>
    </cfRule>
  </conditionalFormatting>
  <conditionalFormatting sqref="D423:D424">
    <cfRule type="containsText" dxfId="12464" priority="28722" operator="containsText" text="ORSE">
      <formula>NOT(ISERROR(SEARCH("ORSE",D423)))</formula>
    </cfRule>
  </conditionalFormatting>
  <conditionalFormatting sqref="D429">
    <cfRule type="containsText" dxfId="12463" priority="28727" operator="containsText" text="ORSE">
      <formula>NOT(ISERROR(SEARCH("ORSE",D429)))</formula>
    </cfRule>
  </conditionalFormatting>
  <conditionalFormatting sqref="G352">
    <cfRule type="containsText" dxfId="12462" priority="28834" operator="containsText" text="FALSO">
      <formula>NOT(ISERROR(SEARCH("FALSO",G352)))</formula>
    </cfRule>
  </conditionalFormatting>
  <conditionalFormatting sqref="G365">
    <cfRule type="containsText" dxfId="12461" priority="28795" operator="containsText" text="FALSO">
      <formula>NOT(ISERROR(SEARCH("FALSO",G365)))</formula>
    </cfRule>
  </conditionalFormatting>
  <conditionalFormatting sqref="G296">
    <cfRule type="containsText" dxfId="12460" priority="28771" operator="containsText" text="FALSO">
      <formula>NOT(ISERROR(SEARCH("FALSO",G296)))</formula>
    </cfRule>
  </conditionalFormatting>
  <conditionalFormatting sqref="G389">
    <cfRule type="containsText" dxfId="12459" priority="28769" operator="containsText" text="FALSO">
      <formula>NOT(ISERROR(SEARCH("FALSO",G389)))</formula>
    </cfRule>
  </conditionalFormatting>
  <conditionalFormatting sqref="G526">
    <cfRule type="containsText" dxfId="12458" priority="28560" operator="containsText" text="FALSO">
      <formula>NOT(ISERROR(SEARCH("FALSO",G526)))</formula>
    </cfRule>
  </conditionalFormatting>
  <conditionalFormatting sqref="D526">
    <cfRule type="containsText" dxfId="12457" priority="28559" operator="containsText" text="ORSE">
      <formula>NOT(ISERROR(SEARCH("ORSE",D526)))</formula>
    </cfRule>
  </conditionalFormatting>
  <conditionalFormatting sqref="G554:G555 G531 G541:G542 G423:G424 G158 G10:G11 G196:G197 G21 G13:G14 G476:G477 G192 G277:G278 G17:G18">
    <cfRule type="containsText" dxfId="12456" priority="28551" operator="containsText" text="FALSO">
      <formula>NOT(ISERROR(SEARCH("FALSO",G10)))</formula>
    </cfRule>
  </conditionalFormatting>
  <conditionalFormatting sqref="D534">
    <cfRule type="containsText" dxfId="12455" priority="28540" operator="containsText" text="ORSE">
      <formula>NOT(ISERROR(SEARCH("ORSE",D534)))</formula>
    </cfRule>
  </conditionalFormatting>
  <conditionalFormatting sqref="D180">
    <cfRule type="containsText" dxfId="12454" priority="28534" operator="containsText" text="ORSE">
      <formula>NOT(ISERROR(SEARCH("ORSE",D180)))</formula>
    </cfRule>
  </conditionalFormatting>
  <conditionalFormatting sqref="D146">
    <cfRule type="containsText" dxfId="12453" priority="28522" operator="containsText" text="ORSE">
      <formula>NOT(ISERROR(SEARCH("ORSE",D146)))</formula>
    </cfRule>
  </conditionalFormatting>
  <conditionalFormatting sqref="G146">
    <cfRule type="containsText" dxfId="12452" priority="28521" operator="containsText" text="FALSO">
      <formula>NOT(ISERROR(SEARCH("FALSO",G146)))</formula>
    </cfRule>
  </conditionalFormatting>
  <conditionalFormatting sqref="D27">
    <cfRule type="containsText" dxfId="12451" priority="28508" operator="containsText" text="ORSE">
      <formula>NOT(ISERROR(SEARCH("ORSE",D27)))</formula>
    </cfRule>
  </conditionalFormatting>
  <conditionalFormatting sqref="G27">
    <cfRule type="containsText" dxfId="12450" priority="28509" operator="containsText" text="FALSO">
      <formula>NOT(ISERROR(SEARCH("FALSO",G27)))</formula>
    </cfRule>
  </conditionalFormatting>
  <conditionalFormatting sqref="B389 B114 B6:B8 B10:B11 B13:B14 B59 B612 B627 B643 B645 B124 B488 B554 B539 B558 B163 B180:B181 B191:B192 B256 B514 B405 B415 B475 B33 B27 B213 B220:B221 B260 B194:B195 B94 B17 B74:B75 B36 B38 B97 B116 B144 B276:B278 B102 B104:B105 B497:B498 B648 B652:B654 B156:B158 B422:B426 B502:B503 B525:B535 B614:B615 B289:B290 B280:B286 B30:B31 B146 B541:B542 B243 B248 B218 B295:B301 B343:B345 B303 B328:B330 B341 B352:B353 B365:B366 B477 B428:B429 B433:B443 B445 B459:B460 B50 B61:B65 B597:B605 B632:B638 B617:B622 B607:B610 B572:B588 B592 B594 B149:B154">
    <cfRule type="expression" dxfId="12449" priority="28498">
      <formula>$B6="título grau 3"</formula>
    </cfRule>
    <cfRule type="expression" dxfId="12448" priority="28504">
      <formula>$B6="título grau 4"</formula>
    </cfRule>
    <cfRule type="expression" dxfId="12447" priority="28505">
      <formula>$B6="título grau 2"</formula>
    </cfRule>
    <cfRule type="expression" dxfId="12446" priority="28506">
      <formula>$B6="título grau 1"</formula>
    </cfRule>
  </conditionalFormatting>
  <conditionalFormatting sqref="D260">
    <cfRule type="containsText" dxfId="12445" priority="28494" operator="containsText" text="ORSE">
      <formula>NOT(ISERROR(SEARCH("ORSE",D260)))</formula>
    </cfRule>
  </conditionalFormatting>
  <conditionalFormatting sqref="D276">
    <cfRule type="containsText" dxfId="12444" priority="28493" operator="containsText" text="ORSE">
      <formula>NOT(ISERROR(SEARCH("ORSE",D276)))</formula>
    </cfRule>
  </conditionalFormatting>
  <conditionalFormatting sqref="D328">
    <cfRule type="containsText" dxfId="12443" priority="28491" operator="containsText" text="ORSE">
      <formula>NOT(ISERROR(SEARCH("ORSE",D328)))</formula>
    </cfRule>
  </conditionalFormatting>
  <conditionalFormatting sqref="D341">
    <cfRule type="containsText" dxfId="12442" priority="28490" operator="containsText" text="ORSE">
      <formula>NOT(ISERROR(SEARCH("ORSE",D341)))</formula>
    </cfRule>
  </conditionalFormatting>
  <conditionalFormatting sqref="D352">
    <cfRule type="containsText" dxfId="12441" priority="28489" operator="containsText" text="ORSE">
      <formula>NOT(ISERROR(SEARCH("ORSE",D352)))</formula>
    </cfRule>
  </conditionalFormatting>
  <conditionalFormatting sqref="D365">
    <cfRule type="containsText" dxfId="12440" priority="28488" operator="containsText" text="ORSE">
      <formula>NOT(ISERROR(SEARCH("ORSE",D365)))</formula>
    </cfRule>
  </conditionalFormatting>
  <conditionalFormatting sqref="D475">
    <cfRule type="containsText" dxfId="12439" priority="28481" operator="containsText" text="ORSE">
      <formula>NOT(ISERROR(SEARCH("ORSE",D475)))</formula>
    </cfRule>
  </conditionalFormatting>
  <conditionalFormatting sqref="H428 B102 A6:N7 B10:B11 D10:J10 D428 D21:I21 D11:I11 D424:H424 D533:H533 D539:H539 A27:N27 A75:N75 A632:B633 A8:C8 E8:N8 B59 D59:H59 C42 B74 D74:H74 I77:I80 D610:H610 B612 D612:H612 C622:D622 B627:H627 C632:H632 B643:H643 B645:H645 D124:I124 I119:I120 A94:B94 I138:I139 I126 I100 I133 C614:H614 B13:I14 C486:D486 B488:H488 B497:C497 H497 A648:H648 A655:N8331 A503:H503 B539 D541:H542 D550 C547:D547 B554 A558:H558 C160:D161 B163:H163 E178:H178 B192 B180:H181 C192:C193 F210:H210 A298:C298 B514 F514:H514 A329:H329 B405:H405 F459:H459 D459 B415:H415 B425:D425 B429:D429 C435 A475:B475 C397:C398 B191:H191 D192:H192 B194:H195 I20 I128 C33:C35 B278:D278 C549:C550 C400 C399:D399 C332:H332 C334:H334 C110:C111 B330:H330 B213:C213 B220:C221 B256:C256 C269:C270 A260:H260 C261:C266 I122 C94:C95 B17:C17 I39 I42 C45:C46 I45:I46 C68:C69 I68:I69 A76:A80 A117 A38:I38 C53:D53 D100 B100 C100:C102 E97:I97 A96:A97 C97 A108:A113 A116:B116 A144:N144 A180:A182 A190:A197 C196 C209 E213:H216 E226:H227 E256:H256 D102 B104:I105 B422:D422 A389:H389 C459:C461 C597:H598 A652:H653 C654 A630:A632 G18 E18 E22:E23 E39 F53:I53 I72:I74 C72:C74 E98 F102:I102 D116:I117 E147 F160:H161 E159:E162 E196:H197 F278:H278 B341:H341 F337:H337 C337:D337 F399:H399 E406 B423:B424 F422:H423 F425:H425 E425:E427 F429:H429 B426 D475:N475 C479:D480 B477:D477 F477:H477 F479:H480 E477:E480 C482:D484 F482:H484 F486:H486 B498:D498 C499:D501 F498:H501 F511:H511 F516:H516 A525:H527 B528:H532 B533:B535 D534 F534:H534 E534:E535 F547:H547 F550:H550 D554:D555 F554:H555 D599:D600 F599:H600 D607:D608 F607:H608 E607:E609 E613 B633:B636 D633:H636 C646:H646 C631:D631 F631:H631 A614:B615 D615 F622:H622 C642:D642 C640:D640 F640:H640 F642:H642 E647 A295:H297 A156:N157 A114:N114 D94:N94 A36:N36 C292:D292 F292:H292 C294:D294 F294:H294 A119:A122 A151:C153 E151:E153 B289:E290 B280:H286 D135:D137 F135:I137 D140 A124:B124 I143 F140:I140 A143 A126:A129 A132:A140 C138:C140 E125:E126 E103:I103 E17:I17 E20 C31 I51 C51 E41 B146 D146:H146 C146:C147 C106 A149:I150 E85 B541:B542 D161:D164 C164:H166 B243:H243 C214:C216 C226:C227 F220:H221 C224 B248:H248 B218:H218 F224:H224 D242 E172:H173 C172:C173 A524 A509:A512 C509:C512 C190:H190 A185:A186 A188 B328:H328 B343:H345 B303:H303 B301:H301 A301:A303 E338:H340 A330:A340 C351 F351:H351 C354:D354 C364:D364 E388 C386:C387 F386:H387 A380:A388 A367:A375 A378 F354:H354 E354:E357 F364:H364 E367:E376 A354:A364 A504:A507 C514:C515 A514:A517 B502:H502 D423:D424 B428:B429 B433:B443 B445 B459:B460 C471 A459:A463 A465:A471 C474:C475 C50:I50 B61:I65 C55:C59 I55:I59 D601:H605 A597:B605 B637:H638 A634:A638 A617:B622 D617:H621 A607:A614 B607:B610 A624:A627 F624:H625 C624:D625 A640:A648 F615:H615 A20:A26 A39:A51 A53:A66 A68:A74 A159:A178 A476:A502 A528:A557 A210:A259 A261:A275 A278:A294 A276:H277 A299:H300 A352:H353 A365:H366 J365:N365 J352:N352 J328:N328 A158:H158 J295:N297 J341:N341 J389:N389 J260:N260 J276:N276 J525:N526 D476:H476 J653:N653 J597:N598 J558:N558 J648:N648 J503:N503 J614:N614 J632:N632 A9:A18 I16 I559:I571 B572:B588 F588:H588 C588:D588 E587:E588 I584:I590 F591:I592 B592:D592 I595:I596 B594:I594 C593:I593 A559:A596 I151:I155 C154:C155 A154:A155 N17 N13:N14 N10:N11 N21 N50 N38 N61:N65 N53 N59 N74 N97 N102:N105 N116:N117 N140 N124 N135:N137 N146 N149:N150 N158 N172:N173 N163:N166 N178 N160:N161 N180:N181 N194:N197 N190:N192 N210 N213:N216 N226:N227 N256 N243 N220:N221 N248 N218 N224 N277:N278 N294 N292 N280:N286 J299:N299 N298 N300:N301 N303 N337:N340 N329:N330 N332 N334 N351 N343:N345 N353:N354 N364 N366 N386:N387 N405 N415 N399:N400 N428:N429 N422:N425 N459 N488 N497:N502 N476:N477 N479:N480 N482:N484 N486 N511 N516 N514 N541:N542 N547 N550 N554:N555 N539 N527:N534 N591:N594 N588 N610 N612 N599:N605 N607:N608 N627 N631 N624:N625 N617:N622 N615 N642:N643 N645:N646 N640 N633:N638 N652">
    <cfRule type="expression" dxfId="12438" priority="28500">
      <formula>$B6="título grau 4"</formula>
    </cfRule>
    <cfRule type="expression" dxfId="12437" priority="28501">
      <formula>$B6="título grau 3"</formula>
    </cfRule>
    <cfRule type="expression" dxfId="12436" priority="28503">
      <formula>$B6="título grau 2"</formula>
    </cfRule>
    <cfRule type="expression" dxfId="12435" priority="28507">
      <formula>$B6="título grau 1"</formula>
    </cfRule>
  </conditionalFormatting>
  <conditionalFormatting sqref="E143:H143 D138 D33:H33 I33:I35 B33 I109:I111 B97 D97 B154 F654:H654 A654:B654 D151:D153 F151:H153 D154:H155 F289:H290 D289:D290 F138:H138 B31 D31:I31 I146 A146:A147 N31 N33:N35 N138 N143 N151:N155 N289:N290 N654">
    <cfRule type="expression" dxfId="12434" priority="28469">
      <formula>$B31="título grau 4"</formula>
    </cfRule>
    <cfRule type="expression" dxfId="12433" priority="28470">
      <formula>$B31="título grau 3"</formula>
    </cfRule>
    <cfRule type="expression" dxfId="12432" priority="28471">
      <formula>$B31="título grau 2"</formula>
    </cfRule>
    <cfRule type="expression" dxfId="12431" priority="28475">
      <formula>$B31="título grau 1"</formula>
    </cfRule>
  </conditionalFormatting>
  <conditionalFormatting sqref="D35">
    <cfRule type="containsText" dxfId="12430" priority="28443" operator="containsText" text="ORSE">
      <formula>NOT(ISERROR(SEARCH("ORSE",D35)))</formula>
    </cfRule>
  </conditionalFormatting>
  <conditionalFormatting sqref="D30">
    <cfRule type="containsText" dxfId="12429" priority="28446" operator="containsText" text="ORSE">
      <formula>NOT(ISERROR(SEARCH("ORSE",D30)))</formula>
    </cfRule>
  </conditionalFormatting>
  <conditionalFormatting sqref="D31">
    <cfRule type="containsText" dxfId="12428" priority="28441" operator="containsText" text="ORSE">
      <formula>NOT(ISERROR(SEARCH("ORSE",D31)))</formula>
    </cfRule>
  </conditionalFormatting>
  <conditionalFormatting sqref="D33">
    <cfRule type="containsText" dxfId="12427" priority="28440" operator="containsText" text="ORSE">
      <formula>NOT(ISERROR(SEARCH("ORSE",D33)))</formula>
    </cfRule>
  </conditionalFormatting>
  <conditionalFormatting sqref="D34">
    <cfRule type="containsText" dxfId="12426" priority="28438" operator="containsText" text="ORSE">
      <formula>NOT(ISERROR(SEARCH("ORSE",D34)))</formula>
    </cfRule>
  </conditionalFormatting>
  <conditionalFormatting sqref="B34:B35">
    <cfRule type="expression" dxfId="12425" priority="28429">
      <formula>$B34="título grau 3"</formula>
    </cfRule>
    <cfRule type="expression" dxfId="12424" priority="28433">
      <formula>$B34="título grau 4"</formula>
    </cfRule>
    <cfRule type="expression" dxfId="12423" priority="28434">
      <formula>$B34="título grau 2"</formula>
    </cfRule>
    <cfRule type="expression" dxfId="12422" priority="28435">
      <formula>$B34="título grau 1"</formula>
    </cfRule>
  </conditionalFormatting>
  <conditionalFormatting sqref="B30 B34:B35 D34:H35 D30:I30 N30">
    <cfRule type="expression" dxfId="12421" priority="28430">
      <formula>$B30="título grau 4"</formula>
    </cfRule>
    <cfRule type="expression" dxfId="12420" priority="28431">
      <formula>$B30="título grau 3"</formula>
    </cfRule>
    <cfRule type="expression" dxfId="12419" priority="28432">
      <formula>$B30="título grau 2"</formula>
    </cfRule>
    <cfRule type="expression" dxfId="12418" priority="28436">
      <formula>$B30="título grau 1"</formula>
    </cfRule>
  </conditionalFormatting>
  <conditionalFormatting sqref="D7">
    <cfRule type="containsText" dxfId="12417" priority="28428" operator="containsText" text="ORSE">
      <formula>NOT(ISERROR(SEARCH("ORSE",D7)))</formula>
    </cfRule>
  </conditionalFormatting>
  <conditionalFormatting sqref="D33">
    <cfRule type="containsText" dxfId="12416" priority="28389" operator="containsText" text="ORSE">
      <formula>NOT(ISERROR(SEARCH("ORSE",D33)))</formula>
    </cfRule>
  </conditionalFormatting>
  <conditionalFormatting sqref="D138">
    <cfRule type="containsText" dxfId="12415" priority="28218" operator="containsText" text="ORSE">
      <formula>NOT(ISERROR(SEARCH("ORSE",D138)))</formula>
    </cfRule>
  </conditionalFormatting>
  <conditionalFormatting sqref="G138">
    <cfRule type="containsText" dxfId="12414" priority="28217" operator="containsText" text="FALSO">
      <formula>NOT(ISERROR(SEARCH("FALSO",G138)))</formula>
    </cfRule>
  </conditionalFormatting>
  <conditionalFormatting sqref="G289">
    <cfRule type="containsText" dxfId="12413" priority="28026" operator="containsText" text="FALSO">
      <formula>NOT(ISERROR(SEARCH("FALSO",G289)))</formula>
    </cfRule>
  </conditionalFormatting>
  <conditionalFormatting sqref="D289">
    <cfRule type="containsText" dxfId="12412" priority="28016" operator="containsText" text="ORSE">
      <formula>NOT(ISERROR(SEARCH("ORSE",D289)))</formula>
    </cfRule>
  </conditionalFormatting>
  <conditionalFormatting sqref="D140">
    <cfRule type="containsText" dxfId="12411" priority="27772" operator="containsText" text="ORSE">
      <formula>NOT(ISERROR(SEARCH("ORSE",D140)))</formula>
    </cfRule>
  </conditionalFormatting>
  <conditionalFormatting sqref="B110">
    <cfRule type="expression" dxfId="12410" priority="27622">
      <formula>$B110="título grau 3"</formula>
    </cfRule>
    <cfRule type="expression" dxfId="12409" priority="27626">
      <formula>$B110="título grau 4"</formula>
    </cfRule>
    <cfRule type="expression" dxfId="12408" priority="27627">
      <formula>$B110="título grau 2"</formula>
    </cfRule>
    <cfRule type="expression" dxfId="12407" priority="27628">
      <formula>$B110="título grau 1"</formula>
    </cfRule>
  </conditionalFormatting>
  <conditionalFormatting sqref="D140">
    <cfRule type="expression" dxfId="12406" priority="27765">
      <formula>$B140="título grau 4"</formula>
    </cfRule>
    <cfRule type="expression" dxfId="12405" priority="27766">
      <formula>$B140="título grau 3"</formula>
    </cfRule>
    <cfRule type="expression" dxfId="12404" priority="27767">
      <formula>$B140="título grau 2"</formula>
    </cfRule>
    <cfRule type="expression" dxfId="12403" priority="27771">
      <formula>$B140="título grau 1"</formula>
    </cfRule>
  </conditionalFormatting>
  <conditionalFormatting sqref="G133">
    <cfRule type="containsText" dxfId="12402" priority="27762" operator="containsText" text="FALSO">
      <formula>NOT(ISERROR(SEARCH("FALSO",G133)))</formula>
    </cfRule>
  </conditionalFormatting>
  <conditionalFormatting sqref="D133">
    <cfRule type="containsText" dxfId="12401" priority="27761" operator="containsText" text="ORSE">
      <formula>NOT(ISERROR(SEARCH("ORSE",D133)))</formula>
    </cfRule>
  </conditionalFormatting>
  <conditionalFormatting sqref="D133 F133:H133 N133">
    <cfRule type="expression" dxfId="12400" priority="27754">
      <formula>$B133="título grau 4"</formula>
    </cfRule>
    <cfRule type="expression" dxfId="12399" priority="27755">
      <formula>$B133="título grau 3"</formula>
    </cfRule>
    <cfRule type="expression" dxfId="12398" priority="27756">
      <formula>$B133="título grau 2"</formula>
    </cfRule>
    <cfRule type="expression" dxfId="12397" priority="27760">
      <formula>$B133="título grau 1"</formula>
    </cfRule>
  </conditionalFormatting>
  <conditionalFormatting sqref="G126">
    <cfRule type="containsText" dxfId="12396" priority="27748" operator="containsText" text="FALSO">
      <formula>NOT(ISERROR(SEARCH("FALSO",G126)))</formula>
    </cfRule>
  </conditionalFormatting>
  <conditionalFormatting sqref="D126">
    <cfRule type="containsText" dxfId="12395" priority="27747" operator="containsText" text="ORSE">
      <formula>NOT(ISERROR(SEARCH("ORSE",D126)))</formula>
    </cfRule>
  </conditionalFormatting>
  <conditionalFormatting sqref="B126">
    <cfRule type="expression" dxfId="12394" priority="27739">
      <formula>$B126="título grau 3"</formula>
    </cfRule>
    <cfRule type="expression" dxfId="12393" priority="27743">
      <formula>$B126="título grau 4"</formula>
    </cfRule>
    <cfRule type="expression" dxfId="12392" priority="27744">
      <formula>$B126="título grau 2"</formula>
    </cfRule>
    <cfRule type="expression" dxfId="12391" priority="27745">
      <formula>$B126="título grau 1"</formula>
    </cfRule>
  </conditionalFormatting>
  <conditionalFormatting sqref="B126 D126 F126:H126 N126">
    <cfRule type="expression" dxfId="12390" priority="27740">
      <formula>$B126="título grau 4"</formula>
    </cfRule>
    <cfRule type="expression" dxfId="12389" priority="27741">
      <formula>$B126="título grau 3"</formula>
    </cfRule>
    <cfRule type="expression" dxfId="12388" priority="27742">
      <formula>$B126="título grau 2"</formula>
    </cfRule>
    <cfRule type="expression" dxfId="12387" priority="27746">
      <formula>$B126="título grau 1"</formula>
    </cfRule>
  </conditionalFormatting>
  <conditionalFormatting sqref="G100">
    <cfRule type="containsText" dxfId="12386" priority="27702" operator="containsText" text="FALSO">
      <formula>NOT(ISERROR(SEARCH("FALSO",G100)))</formula>
    </cfRule>
  </conditionalFormatting>
  <conditionalFormatting sqref="B100">
    <cfRule type="expression" dxfId="12385" priority="27694">
      <formula>$B100="título grau 3"</formula>
    </cfRule>
    <cfRule type="expression" dxfId="12384" priority="27698">
      <formula>$B100="título grau 4"</formula>
    </cfRule>
    <cfRule type="expression" dxfId="12383" priority="27699">
      <formula>$B100="título grau 2"</formula>
    </cfRule>
    <cfRule type="expression" dxfId="12382" priority="27700">
      <formula>$B100="título grau 1"</formula>
    </cfRule>
  </conditionalFormatting>
  <conditionalFormatting sqref="B100 E100:H100 N100">
    <cfRule type="expression" dxfId="12381" priority="27695">
      <formula>$B100="título grau 4"</formula>
    </cfRule>
    <cfRule type="expression" dxfId="12380" priority="27696">
      <formula>$B100="título grau 3"</formula>
    </cfRule>
    <cfRule type="expression" dxfId="12379" priority="27697">
      <formula>$B100="título grau 2"</formula>
    </cfRule>
    <cfRule type="expression" dxfId="12378" priority="27701">
      <formula>$B100="título grau 1"</formula>
    </cfRule>
  </conditionalFormatting>
  <conditionalFormatting sqref="D100">
    <cfRule type="containsText" dxfId="12377" priority="27693" operator="containsText" text="ORSE">
      <formula>NOT(ISERROR(SEARCH("ORSE",D100)))</formula>
    </cfRule>
  </conditionalFormatting>
  <conditionalFormatting sqref="D100">
    <cfRule type="expression" dxfId="12376" priority="27689">
      <formula>$B100="título grau 4"</formula>
    </cfRule>
    <cfRule type="expression" dxfId="12375" priority="27690">
      <formula>$B100="título grau 3"</formula>
    </cfRule>
    <cfRule type="expression" dxfId="12374" priority="27691">
      <formula>$B100="título grau 2"</formula>
    </cfRule>
    <cfRule type="expression" dxfId="12373" priority="27692">
      <formula>$B100="título grau 1"</formula>
    </cfRule>
  </conditionalFormatting>
  <conditionalFormatting sqref="B111">
    <cfRule type="expression" dxfId="12372" priority="27636">
      <formula>$B111="título grau 3"</formula>
    </cfRule>
    <cfRule type="expression" dxfId="12371" priority="27640">
      <formula>$B111="título grau 4"</formula>
    </cfRule>
    <cfRule type="expression" dxfId="12370" priority="27641">
      <formula>$B111="título grau 2"</formula>
    </cfRule>
    <cfRule type="expression" dxfId="12369" priority="27642">
      <formula>$B111="título grau 1"</formula>
    </cfRule>
  </conditionalFormatting>
  <conditionalFormatting sqref="B111 E111:H111 N111">
    <cfRule type="expression" dxfId="12368" priority="27637">
      <formula>$B111="título grau 4"</formula>
    </cfRule>
    <cfRule type="expression" dxfId="12367" priority="27638">
      <formula>$B111="título grau 3"</formula>
    </cfRule>
    <cfRule type="expression" dxfId="12366" priority="27639">
      <formula>$B111="título grau 2"</formula>
    </cfRule>
    <cfRule type="expression" dxfId="12365" priority="27643">
      <formula>$B111="título grau 1"</formula>
    </cfRule>
  </conditionalFormatting>
  <conditionalFormatting sqref="G111">
    <cfRule type="containsText" dxfId="12364" priority="27644" operator="containsText" text="FALSO">
      <formula>NOT(ISERROR(SEARCH("FALSO",G111)))</formula>
    </cfRule>
  </conditionalFormatting>
  <conditionalFormatting sqref="B110 E109:H110 N109:N110">
    <cfRule type="expression" dxfId="12363" priority="27623">
      <formula>$B109="título grau 4"</formula>
    </cfRule>
    <cfRule type="expression" dxfId="12362" priority="27624">
      <formula>$B109="título grau 3"</formula>
    </cfRule>
    <cfRule type="expression" dxfId="12361" priority="27625">
      <formula>$B109="título grau 2"</formula>
    </cfRule>
    <cfRule type="expression" dxfId="12360" priority="27629">
      <formula>$B109="título grau 1"</formula>
    </cfRule>
  </conditionalFormatting>
  <conditionalFormatting sqref="G109:G110">
    <cfRule type="containsText" dxfId="12359" priority="27630" operator="containsText" text="FALSO">
      <formula>NOT(ISERROR(SEARCH("FALSO",G109)))</formula>
    </cfRule>
  </conditionalFormatting>
  <conditionalFormatting sqref="D110:D111">
    <cfRule type="containsText" dxfId="12358" priority="27621" operator="containsText" text="ORSE">
      <formula>NOT(ISERROR(SEARCH("ORSE",D110)))</formula>
    </cfRule>
  </conditionalFormatting>
  <conditionalFormatting sqref="D110:D111">
    <cfRule type="expression" dxfId="12357" priority="27617">
      <formula>$B110="título grau 4"</formula>
    </cfRule>
    <cfRule type="expression" dxfId="12356" priority="27618">
      <formula>$B110="título grau 3"</formula>
    </cfRule>
    <cfRule type="expression" dxfId="12355" priority="27619">
      <formula>$B110="título grau 2"</formula>
    </cfRule>
    <cfRule type="expression" dxfId="12354" priority="27620">
      <formula>$B110="título grau 1"</formula>
    </cfRule>
  </conditionalFormatting>
  <conditionalFormatting sqref="D139">
    <cfRule type="containsText" dxfId="12353" priority="27586" operator="containsText" text="ORSE">
      <formula>NOT(ISERROR(SEARCH("ORSE",D139)))</formula>
    </cfRule>
  </conditionalFormatting>
  <conditionalFormatting sqref="G139">
    <cfRule type="containsText" dxfId="12352" priority="27585" operator="containsText" text="FALSO">
      <formula>NOT(ISERROR(SEARCH("FALSO",G139)))</formula>
    </cfRule>
  </conditionalFormatting>
  <conditionalFormatting sqref="D139 F139:H139 N139">
    <cfRule type="expression" dxfId="12351" priority="27578">
      <formula>$B139="título grau 4"</formula>
    </cfRule>
    <cfRule type="expression" dxfId="12350" priority="27579">
      <formula>$B139="título grau 3"</formula>
    </cfRule>
    <cfRule type="expression" dxfId="12349" priority="27580">
      <formula>$B139="título grau 2"</formula>
    </cfRule>
    <cfRule type="expression" dxfId="12348" priority="27584">
      <formula>$B139="título grau 1"</formula>
    </cfRule>
  </conditionalFormatting>
  <conditionalFormatting sqref="G143">
    <cfRule type="containsText" dxfId="12347" priority="27535" operator="containsText" text="FALSO">
      <formula>NOT(ISERROR(SEARCH("FALSO",G143)))</formula>
    </cfRule>
  </conditionalFormatting>
  <conditionalFormatting sqref="G95">
    <cfRule type="containsText" dxfId="12346" priority="27501" operator="containsText" text="FALSO">
      <formula>NOT(ISERROR(SEARCH("FALSO",G95)))</formula>
    </cfRule>
  </conditionalFormatting>
  <conditionalFormatting sqref="D95">
    <cfRule type="containsText" dxfId="12345" priority="27500" operator="containsText" text="ORSE">
      <formula>NOT(ISERROR(SEARCH("ORSE",D95)))</formula>
    </cfRule>
  </conditionalFormatting>
  <conditionalFormatting sqref="B95">
    <cfRule type="expression" dxfId="12344" priority="27492">
      <formula>$B95="título grau 3"</formula>
    </cfRule>
    <cfRule type="expression" dxfId="12343" priority="27496">
      <formula>$B95="título grau 4"</formula>
    </cfRule>
    <cfRule type="expression" dxfId="12342" priority="27497">
      <formula>$B95="título grau 2"</formula>
    </cfRule>
    <cfRule type="expression" dxfId="12341" priority="27498">
      <formula>$B95="título grau 1"</formula>
    </cfRule>
  </conditionalFormatting>
  <conditionalFormatting sqref="A95:B95 D95:N95">
    <cfRule type="expression" dxfId="12340" priority="27493">
      <formula>$B95="título grau 4"</formula>
    </cfRule>
    <cfRule type="expression" dxfId="12339" priority="27494">
      <formula>$B95="título grau 3"</formula>
    </cfRule>
    <cfRule type="expression" dxfId="12338" priority="27495">
      <formula>$B95="título grau 2"</formula>
    </cfRule>
    <cfRule type="expression" dxfId="12337" priority="27499">
      <formula>$B95="título grau 1"</formula>
    </cfRule>
  </conditionalFormatting>
  <conditionalFormatting sqref="D294">
    <cfRule type="containsText" dxfId="12336" priority="27127" operator="containsText" text="ORSE">
      <formula>NOT(ISERROR(SEARCH("ORSE",D294)))</formula>
    </cfRule>
  </conditionalFormatting>
  <conditionalFormatting sqref="G294">
    <cfRule type="containsText" dxfId="12335" priority="27126" operator="containsText" text="FALSO">
      <formula>NOT(ISERROR(SEARCH("FALSO",G294)))</formula>
    </cfRule>
  </conditionalFormatting>
  <conditionalFormatting sqref="G147">
    <cfRule type="containsText" dxfId="12334" priority="27117" operator="containsText" text="FALSO">
      <formula>NOT(ISERROR(SEARCH("FALSO",G147)))</formula>
    </cfRule>
  </conditionalFormatting>
  <conditionalFormatting sqref="D147">
    <cfRule type="containsText" dxfId="12333" priority="27116" operator="containsText" text="ORSE">
      <formula>NOT(ISERROR(SEARCH("ORSE",D147)))</formula>
    </cfRule>
  </conditionalFormatting>
  <conditionalFormatting sqref="D147 F147:H147 N147">
    <cfRule type="expression" dxfId="12332" priority="27109">
      <formula>$B147="título grau 4"</formula>
    </cfRule>
    <cfRule type="expression" dxfId="12331" priority="27110">
      <formula>$B147="título grau 3"</formula>
    </cfRule>
    <cfRule type="expression" dxfId="12330" priority="27111">
      <formula>$B147="título grau 2"</formula>
    </cfRule>
    <cfRule type="expression" dxfId="12329" priority="27115">
      <formula>$B147="título grau 1"</formula>
    </cfRule>
  </conditionalFormatting>
  <conditionalFormatting sqref="I147">
    <cfRule type="expression" dxfId="12328" priority="27104">
      <formula>$B147="título grau 4"</formula>
    </cfRule>
    <cfRule type="expression" dxfId="12327" priority="27105">
      <formula>$B147="título grau 3"</formula>
    </cfRule>
    <cfRule type="expression" dxfId="12326" priority="27106">
      <formula>$B147="título grau 2"</formula>
    </cfRule>
    <cfRule type="expression" dxfId="12325" priority="27107">
      <formula>$B147="título grau 1"</formula>
    </cfRule>
  </conditionalFormatting>
  <conditionalFormatting sqref="D391:D392">
    <cfRule type="containsText" dxfId="12324" priority="26760" operator="containsText" text="ORSE">
      <formula>NOT(ISERROR(SEARCH("ORSE",D391)))</formula>
    </cfRule>
  </conditionalFormatting>
  <conditionalFormatting sqref="D393">
    <cfRule type="containsText" dxfId="12323" priority="26759" operator="containsText" text="ORSE">
      <formula>NOT(ISERROR(SEARCH("ORSE",D393)))</formula>
    </cfRule>
  </conditionalFormatting>
  <conditionalFormatting sqref="B391:B393">
    <cfRule type="expression" dxfId="12322" priority="26750">
      <formula>$B391="título grau 3"</formula>
    </cfRule>
    <cfRule type="expression" dxfId="12321" priority="26754">
      <formula>$B391="título grau 4"</formula>
    </cfRule>
    <cfRule type="expression" dxfId="12320" priority="26755">
      <formula>$B391="título grau 2"</formula>
    </cfRule>
    <cfRule type="expression" dxfId="12319" priority="26756">
      <formula>$B391="título grau 1"</formula>
    </cfRule>
  </conditionalFormatting>
  <conditionalFormatting sqref="A391:B391 H391:H393 D391:D393 B392:B393 A392:A394 A396:A443 N391:N393">
    <cfRule type="expression" dxfId="12318" priority="26751">
      <formula>$B391="título grau 4"</formula>
    </cfRule>
    <cfRule type="expression" dxfId="12317" priority="26752">
      <formula>$B391="título grau 3"</formula>
    </cfRule>
    <cfRule type="expression" dxfId="12316" priority="26753">
      <formula>$B391="título grau 2"</formula>
    </cfRule>
    <cfRule type="expression" dxfId="12315" priority="26757">
      <formula>$B391="título grau 1"</formula>
    </cfRule>
  </conditionalFormatting>
  <conditionalFormatting sqref="D394 D397">
    <cfRule type="containsText" dxfId="12314" priority="26749" operator="containsText" text="ORSE">
      <formula>NOT(ISERROR(SEARCH("ORSE",D394)))</formula>
    </cfRule>
  </conditionalFormatting>
  <conditionalFormatting sqref="D398">
    <cfRule type="containsText" dxfId="12313" priority="26748" operator="containsText" text="ORSE">
      <formula>NOT(ISERROR(SEARCH("ORSE",D398)))</formula>
    </cfRule>
  </conditionalFormatting>
  <conditionalFormatting sqref="B397:B402 B404">
    <cfRule type="expression" dxfId="12312" priority="26739">
      <formula>$B397="título grau 3"</formula>
    </cfRule>
    <cfRule type="expression" dxfId="12311" priority="26743">
      <formula>$B397="título grau 4"</formula>
    </cfRule>
    <cfRule type="expression" dxfId="12310" priority="26744">
      <formula>$B397="título grau 2"</formula>
    </cfRule>
    <cfRule type="expression" dxfId="12309" priority="26745">
      <formula>$B397="título grau 1"</formula>
    </cfRule>
  </conditionalFormatting>
  <conditionalFormatting sqref="H397:H398 D394 H394 B397:B402 D397:D398 B404 N394 N397:N398">
    <cfRule type="expression" dxfId="12308" priority="26740">
      <formula>$B394="título grau 4"</formula>
    </cfRule>
    <cfRule type="expression" dxfId="12307" priority="26741">
      <formula>$B394="título grau 3"</formula>
    </cfRule>
    <cfRule type="expression" dxfId="12306" priority="26742">
      <formula>$B394="título grau 2"</formula>
    </cfRule>
    <cfRule type="expression" dxfId="12305" priority="26746">
      <formula>$B394="título grau 1"</formula>
    </cfRule>
  </conditionalFormatting>
  <conditionalFormatting sqref="D400">
    <cfRule type="containsText" dxfId="12304" priority="26738" operator="containsText" text="ORSE">
      <formula>NOT(ISERROR(SEARCH("ORSE",D400)))</formula>
    </cfRule>
  </conditionalFormatting>
  <conditionalFormatting sqref="H400 D400">
    <cfRule type="expression" dxfId="12303" priority="26729">
      <formula>$B400="título grau 4"</formula>
    </cfRule>
    <cfRule type="expression" dxfId="12302" priority="26730">
      <formula>$B400="título grau 3"</formula>
    </cfRule>
    <cfRule type="expression" dxfId="12301" priority="26731">
      <formula>$B400="título grau 2"</formula>
    </cfRule>
    <cfRule type="expression" dxfId="12300" priority="26735">
      <formula>$B400="título grau 1"</formula>
    </cfRule>
  </conditionalFormatting>
  <conditionalFormatting sqref="H435 N435">
    <cfRule type="expression" dxfId="12299" priority="26710">
      <formula>$B435="título grau 4"</formula>
    </cfRule>
    <cfRule type="expression" dxfId="12298" priority="26711">
      <formula>$B435="título grau 3"</formula>
    </cfRule>
    <cfRule type="expression" dxfId="12297" priority="26712">
      <formula>$B435="título grau 2"</formula>
    </cfRule>
    <cfRule type="expression" dxfId="12296" priority="26716">
      <formula>$B435="título grau 1"</formula>
    </cfRule>
  </conditionalFormatting>
  <conditionalFormatting sqref="D405">
    <cfRule type="containsText" dxfId="12295" priority="26435" operator="containsText" text="ORSE">
      <formula>NOT(ISERROR(SEARCH("ORSE",D405)))</formula>
    </cfRule>
  </conditionalFormatting>
  <conditionalFormatting sqref="D471:D473">
    <cfRule type="containsText" dxfId="12294" priority="26415" operator="containsText" text="ORSE">
      <formula>NOT(ISERROR(SEARCH("ORSE",D471)))</formula>
    </cfRule>
  </conditionalFormatting>
  <conditionalFormatting sqref="B471">
    <cfRule type="expression" dxfId="12293" priority="26406">
      <formula>$B471="título grau 3"</formula>
    </cfRule>
    <cfRule type="expression" dxfId="12292" priority="26410">
      <formula>$B471="título grau 4"</formula>
    </cfRule>
    <cfRule type="expression" dxfId="12291" priority="26411">
      <formula>$B471="título grau 2"</formula>
    </cfRule>
    <cfRule type="expression" dxfId="12290" priority="26412">
      <formula>$B471="título grau 1"</formula>
    </cfRule>
  </conditionalFormatting>
  <conditionalFormatting sqref="B471 F471 H471 D471:D473 N471">
    <cfRule type="expression" dxfId="12289" priority="26407">
      <formula>$B471="título grau 4"</formula>
    </cfRule>
    <cfRule type="expression" dxfId="12288" priority="26408">
      <formula>$B471="título grau 3"</formula>
    </cfRule>
    <cfRule type="expression" dxfId="12287" priority="26409">
      <formula>$B471="título grau 2"</formula>
    </cfRule>
    <cfRule type="expression" dxfId="12286" priority="26413">
      <formula>$B471="título grau 1"</formula>
    </cfRule>
  </conditionalFormatting>
  <conditionalFormatting sqref="D461">
    <cfRule type="containsText" dxfId="12285" priority="26405" operator="containsText" text="ORSE">
      <formula>NOT(ISERROR(SEARCH("ORSE",D461)))</formula>
    </cfRule>
  </conditionalFormatting>
  <conditionalFormatting sqref="B461">
    <cfRule type="expression" dxfId="12284" priority="26396">
      <formula>$B461="título grau 3"</formula>
    </cfRule>
    <cfRule type="expression" dxfId="12283" priority="26400">
      <formula>$B461="título grau 4"</formula>
    </cfRule>
    <cfRule type="expression" dxfId="12282" priority="26401">
      <formula>$B461="título grau 2"</formula>
    </cfRule>
    <cfRule type="expression" dxfId="12281" priority="26402">
      <formula>$B461="título grau 1"</formula>
    </cfRule>
  </conditionalFormatting>
  <conditionalFormatting sqref="B461 H460:H461 D461 N460:N461">
    <cfRule type="expression" dxfId="12280" priority="26397">
      <formula>$B460="título grau 4"</formula>
    </cfRule>
    <cfRule type="expression" dxfId="12279" priority="26398">
      <formula>$B460="título grau 3"</formula>
    </cfRule>
    <cfRule type="expression" dxfId="12278" priority="26399">
      <formula>$B460="título grau 2"</formula>
    </cfRule>
    <cfRule type="expression" dxfId="12277" priority="26403">
      <formula>$B460="título grau 1"</formula>
    </cfRule>
  </conditionalFormatting>
  <conditionalFormatting sqref="G471">
    <cfRule type="containsText" dxfId="12276" priority="26368" operator="containsText" text="FALSO">
      <formula>NOT(ISERROR(SEARCH("FALSO",G471)))</formula>
    </cfRule>
  </conditionalFormatting>
  <conditionalFormatting sqref="G471">
    <cfRule type="expression" dxfId="12275" priority="26364">
      <formula>$B471="título grau 4"</formula>
    </cfRule>
    <cfRule type="expression" dxfId="12274" priority="26365">
      <formula>$B471="título grau 3"</formula>
    </cfRule>
    <cfRule type="expression" dxfId="12273" priority="26366">
      <formula>$B471="título grau 2"</formula>
    </cfRule>
    <cfRule type="expression" dxfId="12272" priority="26367">
      <formula>$B471="título grau 1"</formula>
    </cfRule>
  </conditionalFormatting>
  <conditionalFormatting sqref="F461">
    <cfRule type="expression" dxfId="12271" priority="26360">
      <formula>$B461="título grau 4"</formula>
    </cfRule>
    <cfRule type="expression" dxfId="12270" priority="26361">
      <formula>$B461="título grau 3"</formula>
    </cfRule>
    <cfRule type="expression" dxfId="12269" priority="26362">
      <formula>$B461="título grau 2"</formula>
    </cfRule>
    <cfRule type="expression" dxfId="12268" priority="26363">
      <formula>$B461="título grau 1"</formula>
    </cfRule>
  </conditionalFormatting>
  <conditionalFormatting sqref="E461">
    <cfRule type="expression" dxfId="12267" priority="26356">
      <formula>$B461="título grau 4"</formula>
    </cfRule>
    <cfRule type="expression" dxfId="12266" priority="26357">
      <formula>$B461="título grau 3"</formula>
    </cfRule>
    <cfRule type="expression" dxfId="12265" priority="26358">
      <formula>$B461="título grau 2"</formula>
    </cfRule>
    <cfRule type="expression" dxfId="12264" priority="26359">
      <formula>$B461="título grau 1"</formula>
    </cfRule>
  </conditionalFormatting>
  <conditionalFormatting sqref="G461">
    <cfRule type="containsText" dxfId="12263" priority="26355" operator="containsText" text="FALSO">
      <formula>NOT(ISERROR(SEARCH("FALSO",G461)))</formula>
    </cfRule>
  </conditionalFormatting>
  <conditionalFormatting sqref="G461">
    <cfRule type="expression" dxfId="12262" priority="26351">
      <formula>$B461="título grau 4"</formula>
    </cfRule>
    <cfRule type="expression" dxfId="12261" priority="26352">
      <formula>$B461="título grau 3"</formula>
    </cfRule>
    <cfRule type="expression" dxfId="12260" priority="26353">
      <formula>$B461="título grau 2"</formula>
    </cfRule>
    <cfRule type="expression" dxfId="12259" priority="26354">
      <formula>$B461="título grau 1"</formula>
    </cfRule>
  </conditionalFormatting>
  <conditionalFormatting sqref="G405">
    <cfRule type="containsText" dxfId="12258" priority="26329" operator="containsText" text="FALSO">
      <formula>NOT(ISERROR(SEARCH("FALSO",G405)))</formula>
    </cfRule>
  </conditionalFormatting>
  <conditionalFormatting sqref="D298">
    <cfRule type="containsText" dxfId="12257" priority="26077" operator="containsText" text="ORSE">
      <formula>NOT(ISERROR(SEARCH("ORSE",D298)))</formula>
    </cfRule>
  </conditionalFormatting>
  <conditionalFormatting sqref="H298 D298">
    <cfRule type="expression" dxfId="12256" priority="26068">
      <formula>$B298="título grau 4"</formula>
    </cfRule>
    <cfRule type="expression" dxfId="12255" priority="26069">
      <formula>$B298="título grau 3"</formula>
    </cfRule>
    <cfRule type="expression" dxfId="12254" priority="26070">
      <formula>$B298="título grau 2"</formula>
    </cfRule>
    <cfRule type="expression" dxfId="12253" priority="26074">
      <formula>$B298="título grau 1"</formula>
    </cfRule>
  </conditionalFormatting>
  <conditionalFormatting sqref="D366">
    <cfRule type="containsText" dxfId="12252" priority="25915" operator="containsText" text="ORSE">
      <formula>NOT(ISERROR(SEARCH("ORSE",D366)))</formula>
    </cfRule>
  </conditionalFormatting>
  <conditionalFormatting sqref="D474">
    <cfRule type="containsText" dxfId="12251" priority="25668" operator="containsText" text="ORSE">
      <formula>NOT(ISERROR(SEARCH("ORSE",D474)))</formula>
    </cfRule>
  </conditionalFormatting>
  <conditionalFormatting sqref="B474">
    <cfRule type="expression" dxfId="12250" priority="25660">
      <formula>$B474="título grau 3"</formula>
    </cfRule>
    <cfRule type="expression" dxfId="12249" priority="25664">
      <formula>$B474="título grau 4"</formula>
    </cfRule>
    <cfRule type="expression" dxfId="12248" priority="25665">
      <formula>$B474="título grau 2"</formula>
    </cfRule>
    <cfRule type="expression" dxfId="12247" priority="25666">
      <formula>$B474="título grau 1"</formula>
    </cfRule>
  </conditionalFormatting>
  <conditionalFormatting sqref="B474 H474 D474 N474">
    <cfRule type="expression" dxfId="12246" priority="25661">
      <formula>$B474="título grau 4"</formula>
    </cfRule>
    <cfRule type="expression" dxfId="12245" priority="25662">
      <formula>$B474="título grau 3"</formula>
    </cfRule>
    <cfRule type="expression" dxfId="12244" priority="25663">
      <formula>$B474="título grau 2"</formula>
    </cfRule>
    <cfRule type="expression" dxfId="12243" priority="25667">
      <formula>$B474="título grau 1"</formula>
    </cfRule>
  </conditionalFormatting>
  <conditionalFormatting sqref="E474">
    <cfRule type="expression" dxfId="12242" priority="25639">
      <formula>$B474="título grau 4"</formula>
    </cfRule>
    <cfRule type="expression" dxfId="12241" priority="25640">
      <formula>$B474="título grau 3"</formula>
    </cfRule>
    <cfRule type="expression" dxfId="12240" priority="25641">
      <formula>$B474="título grau 2"</formula>
    </cfRule>
    <cfRule type="expression" dxfId="12239" priority="25642">
      <formula>$B474="título grau 1"</formula>
    </cfRule>
  </conditionalFormatting>
  <conditionalFormatting sqref="G474">
    <cfRule type="containsText" dxfId="12238" priority="25638" operator="containsText" text="FALSO">
      <formula>NOT(ISERROR(SEARCH("FALSO",G474)))</formula>
    </cfRule>
  </conditionalFormatting>
  <conditionalFormatting sqref="G474">
    <cfRule type="expression" dxfId="12237" priority="25634">
      <formula>$B474="título grau 4"</formula>
    </cfRule>
    <cfRule type="expression" dxfId="12236" priority="25635">
      <formula>$B474="título grau 3"</formula>
    </cfRule>
    <cfRule type="expression" dxfId="12235" priority="25636">
      <formula>$B474="título grau 2"</formula>
    </cfRule>
    <cfRule type="expression" dxfId="12234" priority="25637">
      <formula>$B474="título grau 1"</formula>
    </cfRule>
  </conditionalFormatting>
  <conditionalFormatting sqref="F474">
    <cfRule type="expression" dxfId="12233" priority="25643">
      <formula>$B474="título grau 4"</formula>
    </cfRule>
    <cfRule type="expression" dxfId="12232" priority="25644">
      <formula>$B474="título grau 3"</formula>
    </cfRule>
    <cfRule type="expression" dxfId="12231" priority="25645">
      <formula>$B474="título grau 2"</formula>
    </cfRule>
    <cfRule type="expression" dxfId="12230" priority="25646">
      <formula>$B474="título grau 1"</formula>
    </cfRule>
  </conditionalFormatting>
  <conditionalFormatting sqref="F460">
    <cfRule type="expression" dxfId="12229" priority="25630">
      <formula>$B460="título grau 4"</formula>
    </cfRule>
    <cfRule type="expression" dxfId="12228" priority="25631">
      <formula>$B460="título grau 3"</formula>
    </cfRule>
    <cfRule type="expression" dxfId="12227" priority="25632">
      <formula>$B460="título grau 2"</formula>
    </cfRule>
    <cfRule type="expression" dxfId="12226" priority="25633">
      <formula>$B460="título grau 1"</formula>
    </cfRule>
  </conditionalFormatting>
  <conditionalFormatting sqref="G460">
    <cfRule type="containsText" dxfId="12225" priority="25625" operator="containsText" text="FALSO">
      <formula>NOT(ISERROR(SEARCH("FALSO",G460)))</formula>
    </cfRule>
  </conditionalFormatting>
  <conditionalFormatting sqref="G460">
    <cfRule type="expression" dxfId="12224" priority="25621">
      <formula>$B460="título grau 4"</formula>
    </cfRule>
    <cfRule type="expression" dxfId="12223" priority="25622">
      <formula>$B460="título grau 3"</formula>
    </cfRule>
    <cfRule type="expression" dxfId="12222" priority="25623">
      <formula>$B460="título grau 2"</formula>
    </cfRule>
    <cfRule type="expression" dxfId="12221" priority="25624">
      <formula>$B460="título grau 1"</formula>
    </cfRule>
  </conditionalFormatting>
  <conditionalFormatting sqref="F428">
    <cfRule type="expression" dxfId="12220" priority="25506">
      <formula>$B428="título grau 4"</formula>
    </cfRule>
    <cfRule type="expression" dxfId="12219" priority="25507">
      <formula>$B428="título grau 3"</formula>
    </cfRule>
    <cfRule type="expression" dxfId="12218" priority="25508">
      <formula>$B428="título grau 2"</formula>
    </cfRule>
    <cfRule type="expression" dxfId="12217" priority="25509">
      <formula>$B428="título grau 1"</formula>
    </cfRule>
  </conditionalFormatting>
  <conditionalFormatting sqref="E428:E443 E459:E460">
    <cfRule type="expression" dxfId="12216" priority="25502">
      <formula>$B428="título grau 4"</formula>
    </cfRule>
    <cfRule type="expression" dxfId="12215" priority="25503">
      <formula>$B428="título grau 3"</formula>
    </cfRule>
    <cfRule type="expression" dxfId="12214" priority="25504">
      <formula>$B428="título grau 2"</formula>
    </cfRule>
    <cfRule type="expression" dxfId="12213" priority="25505">
      <formula>$B428="título grau 1"</formula>
    </cfRule>
  </conditionalFormatting>
  <conditionalFormatting sqref="G428">
    <cfRule type="containsText" dxfId="12212" priority="25501" operator="containsText" text="FALSO">
      <formula>NOT(ISERROR(SEARCH("FALSO",G428)))</formula>
    </cfRule>
  </conditionalFormatting>
  <conditionalFormatting sqref="G428">
    <cfRule type="expression" dxfId="12211" priority="25497">
      <formula>$B428="título grau 4"</formula>
    </cfRule>
    <cfRule type="expression" dxfId="12210" priority="25498">
      <formula>$B428="título grau 3"</formula>
    </cfRule>
    <cfRule type="expression" dxfId="12209" priority="25499">
      <formula>$B428="título grau 2"</formula>
    </cfRule>
    <cfRule type="expression" dxfId="12208" priority="25500">
      <formula>$B428="título grau 1"</formula>
    </cfRule>
  </conditionalFormatting>
  <conditionalFormatting sqref="G391">
    <cfRule type="containsText" dxfId="12207" priority="25487" operator="containsText" text="FALSO">
      <formula>NOT(ISERROR(SEARCH("FALSO",G391)))</formula>
    </cfRule>
  </conditionalFormatting>
  <conditionalFormatting sqref="F391:G391">
    <cfRule type="expression" dxfId="12206" priority="25483">
      <formula>$B391="título grau 4"</formula>
    </cfRule>
    <cfRule type="expression" dxfId="12205" priority="25484">
      <formula>$B391="título grau 3"</formula>
    </cfRule>
    <cfRule type="expression" dxfId="12204" priority="25485">
      <formula>$B391="título grau 2"</formula>
    </cfRule>
    <cfRule type="expression" dxfId="12203" priority="25486">
      <formula>$B391="título grau 1"</formula>
    </cfRule>
  </conditionalFormatting>
  <conditionalFormatting sqref="G392">
    <cfRule type="containsText" dxfId="12202" priority="25482" operator="containsText" text="FALSO">
      <formula>NOT(ISERROR(SEARCH("FALSO",G392)))</formula>
    </cfRule>
  </conditionalFormatting>
  <conditionalFormatting sqref="F392:G392">
    <cfRule type="expression" dxfId="12201" priority="25478">
      <formula>$B392="título grau 4"</formula>
    </cfRule>
    <cfRule type="expression" dxfId="12200" priority="25479">
      <formula>$B392="título grau 3"</formula>
    </cfRule>
    <cfRule type="expression" dxfId="12199" priority="25480">
      <formula>$B392="título grau 2"</formula>
    </cfRule>
    <cfRule type="expression" dxfId="12198" priority="25481">
      <formula>$B392="título grau 1"</formula>
    </cfRule>
  </conditionalFormatting>
  <conditionalFormatting sqref="G393">
    <cfRule type="containsText" dxfId="12197" priority="25477" operator="containsText" text="FALSO">
      <formula>NOT(ISERROR(SEARCH("FALSO",G393)))</formula>
    </cfRule>
  </conditionalFormatting>
  <conditionalFormatting sqref="F393:G393">
    <cfRule type="expression" dxfId="12196" priority="25473">
      <formula>$B393="título grau 4"</formula>
    </cfRule>
    <cfRule type="expression" dxfId="12195" priority="25474">
      <formula>$B393="título grau 3"</formula>
    </cfRule>
    <cfRule type="expression" dxfId="12194" priority="25475">
      <formula>$B393="título grau 2"</formula>
    </cfRule>
    <cfRule type="expression" dxfId="12193" priority="25476">
      <formula>$B393="título grau 1"</formula>
    </cfRule>
  </conditionalFormatting>
  <conditionalFormatting sqref="G394">
    <cfRule type="containsText" dxfId="12192" priority="25472" operator="containsText" text="FALSO">
      <formula>NOT(ISERROR(SEARCH("FALSO",G394)))</formula>
    </cfRule>
  </conditionalFormatting>
  <conditionalFormatting sqref="F394:G394">
    <cfRule type="expression" dxfId="12191" priority="25468">
      <formula>$B394="título grau 4"</formula>
    </cfRule>
    <cfRule type="expression" dxfId="12190" priority="25469">
      <formula>$B394="título grau 3"</formula>
    </cfRule>
    <cfRule type="expression" dxfId="12189" priority="25470">
      <formula>$B394="título grau 2"</formula>
    </cfRule>
    <cfRule type="expression" dxfId="12188" priority="25471">
      <formula>$B394="título grau 1"</formula>
    </cfRule>
  </conditionalFormatting>
  <conditionalFormatting sqref="G397">
    <cfRule type="containsText" dxfId="12187" priority="25467" operator="containsText" text="FALSO">
      <formula>NOT(ISERROR(SEARCH("FALSO",G397)))</formula>
    </cfRule>
  </conditionalFormatting>
  <conditionalFormatting sqref="E397:G397 E398:E404">
    <cfRule type="expression" dxfId="12186" priority="25463">
      <formula>$B397="título grau 4"</formula>
    </cfRule>
    <cfRule type="expression" dxfId="12185" priority="25464">
      <formula>$B397="título grau 3"</formula>
    </cfRule>
    <cfRule type="expression" dxfId="12184" priority="25465">
      <formula>$B397="título grau 2"</formula>
    </cfRule>
    <cfRule type="expression" dxfId="12183" priority="25466">
      <formula>$B397="título grau 1"</formula>
    </cfRule>
  </conditionalFormatting>
  <conditionalFormatting sqref="G398">
    <cfRule type="containsText" dxfId="12182" priority="25462" operator="containsText" text="FALSO">
      <formula>NOT(ISERROR(SEARCH("FALSO",G398)))</formula>
    </cfRule>
  </conditionalFormatting>
  <conditionalFormatting sqref="F398:G398">
    <cfRule type="expression" dxfId="12181" priority="25458">
      <formula>$B398="título grau 4"</formula>
    </cfRule>
    <cfRule type="expression" dxfId="12180" priority="25459">
      <formula>$B398="título grau 3"</formula>
    </cfRule>
    <cfRule type="expression" dxfId="12179" priority="25460">
      <formula>$B398="título grau 2"</formula>
    </cfRule>
    <cfRule type="expression" dxfId="12178" priority="25461">
      <formula>$B398="título grau 1"</formula>
    </cfRule>
  </conditionalFormatting>
  <conditionalFormatting sqref="G400">
    <cfRule type="containsText" dxfId="12177" priority="25457" operator="containsText" text="FALSO">
      <formula>NOT(ISERROR(SEARCH("FALSO",G400)))</formula>
    </cfRule>
  </conditionalFormatting>
  <conditionalFormatting sqref="F400:G400">
    <cfRule type="expression" dxfId="12176" priority="25453">
      <formula>$B400="título grau 4"</formula>
    </cfRule>
    <cfRule type="expression" dxfId="12175" priority="25454">
      <formula>$B400="título grau 3"</formula>
    </cfRule>
    <cfRule type="expression" dxfId="12174" priority="25455">
      <formula>$B400="título grau 2"</formula>
    </cfRule>
    <cfRule type="expression" dxfId="12173" priority="25456">
      <formula>$B400="título grau 1"</formula>
    </cfRule>
  </conditionalFormatting>
  <conditionalFormatting sqref="G298">
    <cfRule type="containsText" dxfId="12172" priority="25293" operator="containsText" text="FALSO">
      <formula>NOT(ISERROR(SEARCH("FALSO",G298)))</formula>
    </cfRule>
  </conditionalFormatting>
  <conditionalFormatting sqref="F298:G298">
    <cfRule type="expression" dxfId="12171" priority="25289">
      <formula>$B298="título grau 4"</formula>
    </cfRule>
    <cfRule type="expression" dxfId="12170" priority="25290">
      <formula>$B298="título grau 3"</formula>
    </cfRule>
    <cfRule type="expression" dxfId="12169" priority="25291">
      <formula>$B298="título grau 2"</formula>
    </cfRule>
    <cfRule type="expression" dxfId="12168" priority="25292">
      <formula>$B298="título grau 1"</formula>
    </cfRule>
  </conditionalFormatting>
  <conditionalFormatting sqref="G364">
    <cfRule type="containsText" dxfId="12167" priority="25218" operator="containsText" text="FALSO">
      <formula>NOT(ISERROR(SEARCH("FALSO",G364)))</formula>
    </cfRule>
  </conditionalFormatting>
  <conditionalFormatting sqref="D364">
    <cfRule type="containsText" dxfId="12166" priority="25217" operator="containsText" text="ORSE">
      <formula>NOT(ISERROR(SEARCH("ORSE",D364)))</formula>
    </cfRule>
  </conditionalFormatting>
  <conditionalFormatting sqref="G210">
    <cfRule type="containsText" dxfId="12165" priority="24684" operator="containsText" text="FALSO">
      <formula>NOT(ISERROR(SEARCH("FALSO",G210)))</formula>
    </cfRule>
  </conditionalFormatting>
  <conditionalFormatting sqref="G224">
    <cfRule type="containsText" dxfId="12164" priority="24674" operator="containsText" text="FALSO">
      <formula>NOT(ISERROR(SEARCH("FALSO",G224)))</formula>
    </cfRule>
  </conditionalFormatting>
  <conditionalFormatting sqref="G221">
    <cfRule type="containsText" dxfId="12163" priority="24664" operator="containsText" text="FALSO">
      <formula>NOT(ISERROR(SEARCH("FALSO",G221)))</formula>
    </cfRule>
  </conditionalFormatting>
  <conditionalFormatting sqref="G215">
    <cfRule type="containsText" dxfId="12162" priority="24654" operator="containsText" text="FALSO">
      <formula>NOT(ISERROR(SEARCH("FALSO",G215)))</formula>
    </cfRule>
  </conditionalFormatting>
  <conditionalFormatting sqref="G214">
    <cfRule type="containsText" dxfId="12161" priority="24634" operator="containsText" text="FALSO">
      <formula>NOT(ISERROR(SEARCH("FALSO",G214)))</formula>
    </cfRule>
  </conditionalFormatting>
  <conditionalFormatting sqref="G213">
    <cfRule type="containsText" dxfId="12160" priority="24624" operator="containsText" text="FALSO">
      <formula>NOT(ISERROR(SEARCH("FALSO",G213)))</formula>
    </cfRule>
  </conditionalFormatting>
  <conditionalFormatting sqref="G256">
    <cfRule type="containsText" dxfId="12159" priority="24453" operator="containsText" text="FALSO">
      <formula>NOT(ISERROR(SEARCH("FALSO",G256)))</formula>
    </cfRule>
  </conditionalFormatting>
  <conditionalFormatting sqref="D193">
    <cfRule type="containsText" dxfId="12158" priority="23979" operator="containsText" text="ORSE">
      <formula>NOT(ISERROR(SEARCH("ORSE",D193)))</formula>
    </cfRule>
  </conditionalFormatting>
  <conditionalFormatting sqref="G193">
    <cfRule type="containsText" dxfId="12157" priority="23978" operator="containsText" text="FALSO">
      <formula>NOT(ISERROR(SEARCH("FALSO",G193)))</formula>
    </cfRule>
  </conditionalFormatting>
  <conditionalFormatting sqref="B193">
    <cfRule type="expression" dxfId="12156" priority="23970">
      <formula>$B193="título grau 3"</formula>
    </cfRule>
    <cfRule type="expression" dxfId="12155" priority="23974">
      <formula>$B193="título grau 4"</formula>
    </cfRule>
    <cfRule type="expression" dxfId="12154" priority="23975">
      <formula>$B193="título grau 2"</formula>
    </cfRule>
    <cfRule type="expression" dxfId="12153" priority="23976">
      <formula>$B193="título grau 1"</formula>
    </cfRule>
  </conditionalFormatting>
  <conditionalFormatting sqref="B193 D193:H193 N193">
    <cfRule type="expression" dxfId="12152" priority="23971">
      <formula>$B193="título grau 4"</formula>
    </cfRule>
    <cfRule type="expression" dxfId="12151" priority="23972">
      <formula>$B193="título grau 3"</formula>
    </cfRule>
    <cfRule type="expression" dxfId="12150" priority="23973">
      <formula>$B193="título grau 2"</formula>
    </cfRule>
    <cfRule type="expression" dxfId="12149" priority="23977">
      <formula>$B193="título grau 1"</formula>
    </cfRule>
  </conditionalFormatting>
  <conditionalFormatting sqref="D166">
    <cfRule type="containsText" dxfId="12148" priority="23838" operator="containsText" text="ORSE">
      <formula>NOT(ISERROR(SEARCH("ORSE",D166)))</formula>
    </cfRule>
  </conditionalFormatting>
  <conditionalFormatting sqref="G181">
    <cfRule type="containsText" dxfId="12147" priority="23737" operator="containsText" text="FALSO">
      <formula>NOT(ISERROR(SEARCH("FALSO",G181)))</formula>
    </cfRule>
  </conditionalFormatting>
  <conditionalFormatting sqref="D181">
    <cfRule type="containsText" dxfId="12146" priority="23736" operator="containsText" text="ORSE">
      <formula>NOT(ISERROR(SEARCH("ORSE",D181)))</formula>
    </cfRule>
  </conditionalFormatting>
  <conditionalFormatting sqref="G160">
    <cfRule type="containsText" dxfId="12145" priority="23677" operator="containsText" text="FALSO">
      <formula>NOT(ISERROR(SEARCH("FALSO",G160)))</formula>
    </cfRule>
  </conditionalFormatting>
  <conditionalFormatting sqref="D160">
    <cfRule type="containsText" dxfId="12144" priority="23676" operator="containsText" text="ORSE">
      <formula>NOT(ISERROR(SEARCH("ORSE",D160)))</formula>
    </cfRule>
  </conditionalFormatting>
  <conditionalFormatting sqref="G166">
    <cfRule type="containsText" dxfId="12143" priority="22041" operator="containsText" text="FALSO">
      <formula>NOT(ISERROR(SEARCH("FALSO",G166)))</formula>
    </cfRule>
  </conditionalFormatting>
  <conditionalFormatting sqref="G261">
    <cfRule type="containsText" dxfId="12142" priority="22021" operator="containsText" text="FALSO">
      <formula>NOT(ISERROR(SEARCH("FALSO",G261)))</formula>
    </cfRule>
  </conditionalFormatting>
  <conditionalFormatting sqref="D261">
    <cfRule type="containsText" dxfId="12141" priority="22020" operator="containsText" text="ORSE">
      <formula>NOT(ISERROR(SEARCH("ORSE",D261)))</formula>
    </cfRule>
  </conditionalFormatting>
  <conditionalFormatting sqref="B265">
    <cfRule type="expression" dxfId="12140" priority="21972">
      <formula>$B265="título grau 3"</formula>
    </cfRule>
    <cfRule type="expression" dxfId="12139" priority="21976">
      <formula>$B265="título grau 4"</formula>
    </cfRule>
    <cfRule type="expression" dxfId="12138" priority="21977">
      <formula>$B265="título grau 2"</formula>
    </cfRule>
    <cfRule type="expression" dxfId="12137" priority="21978">
      <formula>$B265="título grau 1"</formula>
    </cfRule>
  </conditionalFormatting>
  <conditionalFormatting sqref="D261:H261 N261">
    <cfRule type="expression" dxfId="12136" priority="22013">
      <formula>$B261="título grau 4"</formula>
    </cfRule>
    <cfRule type="expression" dxfId="12135" priority="22014">
      <formula>$B261="título grau 3"</formula>
    </cfRule>
    <cfRule type="expression" dxfId="12134" priority="22015">
      <formula>$B261="título grau 2"</formula>
    </cfRule>
    <cfRule type="expression" dxfId="12133" priority="22019">
      <formula>$B261="título grau 1"</formula>
    </cfRule>
  </conditionalFormatting>
  <conditionalFormatting sqref="G262">
    <cfRule type="containsText" dxfId="12132" priority="22011" operator="containsText" text="FALSO">
      <formula>NOT(ISERROR(SEARCH("FALSO",G262)))</formula>
    </cfRule>
  </conditionalFormatting>
  <conditionalFormatting sqref="D262">
    <cfRule type="containsText" dxfId="12131" priority="22010" operator="containsText" text="ORSE">
      <formula>NOT(ISERROR(SEARCH("ORSE",D262)))</formula>
    </cfRule>
  </conditionalFormatting>
  <conditionalFormatting sqref="D262:H262 N262">
    <cfRule type="expression" dxfId="12130" priority="22003">
      <formula>$B262="título grau 4"</formula>
    </cfRule>
    <cfRule type="expression" dxfId="12129" priority="22004">
      <formula>$B262="título grau 3"</formula>
    </cfRule>
    <cfRule type="expression" dxfId="12128" priority="22005">
      <formula>$B262="título grau 2"</formula>
    </cfRule>
    <cfRule type="expression" dxfId="12127" priority="22009">
      <formula>$B262="título grau 1"</formula>
    </cfRule>
  </conditionalFormatting>
  <conditionalFormatting sqref="G263">
    <cfRule type="containsText" dxfId="12126" priority="22001" operator="containsText" text="FALSO">
      <formula>NOT(ISERROR(SEARCH("FALSO",G263)))</formula>
    </cfRule>
  </conditionalFormatting>
  <conditionalFormatting sqref="D263">
    <cfRule type="containsText" dxfId="12125" priority="22000" operator="containsText" text="ORSE">
      <formula>NOT(ISERROR(SEARCH("ORSE",D263)))</formula>
    </cfRule>
  </conditionalFormatting>
  <conditionalFormatting sqref="B263">
    <cfRule type="expression" dxfId="12124" priority="21992">
      <formula>$B263="título grau 3"</formula>
    </cfRule>
    <cfRule type="expression" dxfId="12123" priority="21996">
      <formula>$B263="título grau 4"</formula>
    </cfRule>
    <cfRule type="expression" dxfId="12122" priority="21997">
      <formula>$B263="título grau 2"</formula>
    </cfRule>
    <cfRule type="expression" dxfId="12121" priority="21998">
      <formula>$B263="título grau 1"</formula>
    </cfRule>
  </conditionalFormatting>
  <conditionalFormatting sqref="B263 D263:H263 N263">
    <cfRule type="expression" dxfId="12120" priority="21993">
      <formula>$B263="título grau 4"</formula>
    </cfRule>
    <cfRule type="expression" dxfId="12119" priority="21994">
      <formula>$B263="título grau 3"</formula>
    </cfRule>
    <cfRule type="expression" dxfId="12118" priority="21995">
      <formula>$B263="título grau 2"</formula>
    </cfRule>
    <cfRule type="expression" dxfId="12117" priority="21999">
      <formula>$B263="título grau 1"</formula>
    </cfRule>
  </conditionalFormatting>
  <conditionalFormatting sqref="G264">
    <cfRule type="containsText" dxfId="12116" priority="21991" operator="containsText" text="FALSO">
      <formula>NOT(ISERROR(SEARCH("FALSO",G264)))</formula>
    </cfRule>
  </conditionalFormatting>
  <conditionalFormatting sqref="D264">
    <cfRule type="containsText" dxfId="12115" priority="21990" operator="containsText" text="ORSE">
      <formula>NOT(ISERROR(SEARCH("ORSE",D264)))</formula>
    </cfRule>
  </conditionalFormatting>
  <conditionalFormatting sqref="B264">
    <cfRule type="expression" dxfId="12114" priority="21982">
      <formula>$B264="título grau 3"</formula>
    </cfRule>
    <cfRule type="expression" dxfId="12113" priority="21986">
      <formula>$B264="título grau 4"</formula>
    </cfRule>
    <cfRule type="expression" dxfId="12112" priority="21987">
      <formula>$B264="título grau 2"</formula>
    </cfRule>
    <cfRule type="expression" dxfId="12111" priority="21988">
      <formula>$B264="título grau 1"</formula>
    </cfRule>
  </conditionalFormatting>
  <conditionalFormatting sqref="B264 D264:H264 N264">
    <cfRule type="expression" dxfId="12110" priority="21983">
      <formula>$B264="título grau 4"</formula>
    </cfRule>
    <cfRule type="expression" dxfId="12109" priority="21984">
      <formula>$B264="título grau 3"</formula>
    </cfRule>
    <cfRule type="expression" dxfId="12108" priority="21985">
      <formula>$B264="título grau 2"</formula>
    </cfRule>
    <cfRule type="expression" dxfId="12107" priority="21989">
      <formula>$B264="título grau 1"</formula>
    </cfRule>
  </conditionalFormatting>
  <conditionalFormatting sqref="G265">
    <cfRule type="containsText" dxfId="12106" priority="21981" operator="containsText" text="FALSO">
      <formula>NOT(ISERROR(SEARCH("FALSO",G265)))</formula>
    </cfRule>
  </conditionalFormatting>
  <conditionalFormatting sqref="B265 E265:H265 N265">
    <cfRule type="expression" dxfId="12105" priority="21973">
      <formula>$B265="título grau 4"</formula>
    </cfRule>
    <cfRule type="expression" dxfId="12104" priority="21974">
      <formula>$B265="título grau 3"</formula>
    </cfRule>
    <cfRule type="expression" dxfId="12103" priority="21975">
      <formula>$B265="título grau 2"</formula>
    </cfRule>
    <cfRule type="expression" dxfId="12102" priority="21979">
      <formula>$B265="título grau 1"</formula>
    </cfRule>
  </conditionalFormatting>
  <conditionalFormatting sqref="G266">
    <cfRule type="containsText" dxfId="12101" priority="21971" operator="containsText" text="FALSO">
      <formula>NOT(ISERROR(SEARCH("FALSO",G266)))</formula>
    </cfRule>
  </conditionalFormatting>
  <conditionalFormatting sqref="E266:H266 N266">
    <cfRule type="expression" dxfId="12100" priority="21963">
      <formula>$B266="título grau 4"</formula>
    </cfRule>
    <cfRule type="expression" dxfId="12099" priority="21964">
      <formula>$B266="título grau 3"</formula>
    </cfRule>
    <cfRule type="expression" dxfId="12098" priority="21965">
      <formula>$B266="título grau 2"</formula>
    </cfRule>
    <cfRule type="expression" dxfId="12097" priority="21969">
      <formula>$B266="título grau 1"</formula>
    </cfRule>
  </conditionalFormatting>
  <conditionalFormatting sqref="G269">
    <cfRule type="containsText" dxfId="12096" priority="21961" operator="containsText" text="FALSO">
      <formula>NOT(ISERROR(SEARCH("FALSO",G269)))</formula>
    </cfRule>
  </conditionalFormatting>
  <conditionalFormatting sqref="D269">
    <cfRule type="containsText" dxfId="12095" priority="21960" operator="containsText" text="ORSE">
      <formula>NOT(ISERROR(SEARCH("ORSE",D269)))</formula>
    </cfRule>
  </conditionalFormatting>
  <conditionalFormatting sqref="D269:H269 N269">
    <cfRule type="expression" dxfId="12094" priority="21953">
      <formula>$B269="título grau 4"</formula>
    </cfRule>
    <cfRule type="expression" dxfId="12093" priority="21954">
      <formula>$B269="título grau 3"</formula>
    </cfRule>
    <cfRule type="expression" dxfId="12092" priority="21955">
      <formula>$B269="título grau 2"</formula>
    </cfRule>
    <cfRule type="expression" dxfId="12091" priority="21959">
      <formula>$B269="título grau 1"</formula>
    </cfRule>
  </conditionalFormatting>
  <conditionalFormatting sqref="G270">
    <cfRule type="containsText" dxfId="12090" priority="21951" operator="containsText" text="FALSO">
      <formula>NOT(ISERROR(SEARCH("FALSO",G270)))</formula>
    </cfRule>
  </conditionalFormatting>
  <conditionalFormatting sqref="D270">
    <cfRule type="containsText" dxfId="12089" priority="21950" operator="containsText" text="ORSE">
      <formula>NOT(ISERROR(SEARCH("ORSE",D270)))</formula>
    </cfRule>
  </conditionalFormatting>
  <conditionalFormatting sqref="D270:H270 N270">
    <cfRule type="expression" dxfId="12088" priority="21943">
      <formula>$B270="título grau 4"</formula>
    </cfRule>
    <cfRule type="expression" dxfId="12087" priority="21944">
      <formula>$B270="título grau 3"</formula>
    </cfRule>
    <cfRule type="expression" dxfId="12086" priority="21945">
      <formula>$B270="título grau 2"</formula>
    </cfRule>
    <cfRule type="expression" dxfId="12085" priority="21949">
      <formula>$B270="título grau 1"</formula>
    </cfRule>
  </conditionalFormatting>
  <conditionalFormatting sqref="G504">
    <cfRule type="containsText" dxfId="12084" priority="21694" operator="containsText" text="FALSO">
      <formula>NOT(ISERROR(SEARCH("FALSO",G504)))</formula>
    </cfRule>
  </conditionalFormatting>
  <conditionalFormatting sqref="F504:H504 N504">
    <cfRule type="expression" dxfId="12083" priority="21687">
      <formula>$B504="título grau 4"</formula>
    </cfRule>
    <cfRule type="expression" dxfId="12082" priority="21688">
      <formula>$B504="título grau 3"</formula>
    </cfRule>
    <cfRule type="expression" dxfId="12081" priority="21689">
      <formula>$B504="título grau 2"</formula>
    </cfRule>
    <cfRule type="expression" dxfId="12080" priority="21693">
      <formula>$B504="título grau 1"</formula>
    </cfRule>
  </conditionalFormatting>
  <conditionalFormatting sqref="G505">
    <cfRule type="containsText" dxfId="12079" priority="21684" operator="containsText" text="FALSO">
      <formula>NOT(ISERROR(SEARCH("FALSO",G505)))</formula>
    </cfRule>
  </conditionalFormatting>
  <conditionalFormatting sqref="F505:H505 N505">
    <cfRule type="expression" dxfId="12078" priority="21677">
      <formula>$B505="título grau 4"</formula>
    </cfRule>
    <cfRule type="expression" dxfId="12077" priority="21678">
      <formula>$B505="título grau 3"</formula>
    </cfRule>
    <cfRule type="expression" dxfId="12076" priority="21679">
      <formula>$B505="título grau 2"</formula>
    </cfRule>
    <cfRule type="expression" dxfId="12075" priority="21683">
      <formula>$B505="título grau 1"</formula>
    </cfRule>
  </conditionalFormatting>
  <conditionalFormatting sqref="G506">
    <cfRule type="containsText" dxfId="12074" priority="21674" operator="containsText" text="FALSO">
      <formula>NOT(ISERROR(SEARCH("FALSO",G506)))</formula>
    </cfRule>
  </conditionalFormatting>
  <conditionalFormatting sqref="F506:H506 N506">
    <cfRule type="expression" dxfId="12073" priority="21667">
      <formula>$B506="título grau 4"</formula>
    </cfRule>
    <cfRule type="expression" dxfId="12072" priority="21668">
      <formula>$B506="título grau 3"</formula>
    </cfRule>
    <cfRule type="expression" dxfId="12071" priority="21669">
      <formula>$B506="título grau 2"</formula>
    </cfRule>
    <cfRule type="expression" dxfId="12070" priority="21673">
      <formula>$B506="título grau 1"</formula>
    </cfRule>
  </conditionalFormatting>
  <conditionalFormatting sqref="B509">
    <cfRule type="expression" dxfId="12069" priority="21656">
      <formula>$B509="título grau 3"</formula>
    </cfRule>
    <cfRule type="expression" dxfId="12068" priority="21660">
      <formula>$B509="título grau 4"</formula>
    </cfRule>
    <cfRule type="expression" dxfId="12067" priority="21661">
      <formula>$B509="título grau 2"</formula>
    </cfRule>
    <cfRule type="expression" dxfId="12066" priority="21662">
      <formula>$B509="título grau 1"</formula>
    </cfRule>
  </conditionalFormatting>
  <conditionalFormatting sqref="B509">
    <cfRule type="expression" dxfId="12065" priority="21657">
      <formula>$B509="título grau 4"</formula>
    </cfRule>
    <cfRule type="expression" dxfId="12064" priority="21658">
      <formula>$B509="título grau 3"</formula>
    </cfRule>
    <cfRule type="expression" dxfId="12063" priority="21659">
      <formula>$B509="título grau 2"</formula>
    </cfRule>
    <cfRule type="expression" dxfId="12062" priority="21663">
      <formula>$B509="título grau 1"</formula>
    </cfRule>
  </conditionalFormatting>
  <conditionalFormatting sqref="G509">
    <cfRule type="containsText" dxfId="12061" priority="21644" operator="containsText" text="FALSO">
      <formula>NOT(ISERROR(SEARCH("FALSO",G509)))</formula>
    </cfRule>
  </conditionalFormatting>
  <conditionalFormatting sqref="F509:H509 N509">
    <cfRule type="expression" dxfId="12060" priority="21637">
      <formula>$B509="título grau 4"</formula>
    </cfRule>
    <cfRule type="expression" dxfId="12059" priority="21638">
      <formula>$B509="título grau 3"</formula>
    </cfRule>
    <cfRule type="expression" dxfId="12058" priority="21639">
      <formula>$B509="título grau 2"</formula>
    </cfRule>
    <cfRule type="expression" dxfId="12057" priority="21643">
      <formula>$B509="título grau 1"</formula>
    </cfRule>
  </conditionalFormatting>
  <conditionalFormatting sqref="G510">
    <cfRule type="containsText" dxfId="12056" priority="21624" operator="containsText" text="FALSO">
      <formula>NOT(ISERROR(SEARCH("FALSO",G510)))</formula>
    </cfRule>
  </conditionalFormatting>
  <conditionalFormatting sqref="B510">
    <cfRule type="expression" dxfId="12055" priority="21616">
      <formula>$B510="título grau 3"</formula>
    </cfRule>
    <cfRule type="expression" dxfId="12054" priority="21620">
      <formula>$B510="título grau 4"</formula>
    </cfRule>
    <cfRule type="expression" dxfId="12053" priority="21621">
      <formula>$B510="título grau 2"</formula>
    </cfRule>
    <cfRule type="expression" dxfId="12052" priority="21622">
      <formula>$B510="título grau 1"</formula>
    </cfRule>
  </conditionalFormatting>
  <conditionalFormatting sqref="B510 E510:H510 E511 N510">
    <cfRule type="expression" dxfId="12051" priority="21617">
      <formula>$B510="título grau 4"</formula>
    </cfRule>
    <cfRule type="expression" dxfId="12050" priority="21618">
      <formula>$B510="título grau 3"</formula>
    </cfRule>
    <cfRule type="expression" dxfId="12049" priority="21619">
      <formula>$B510="título grau 2"</formula>
    </cfRule>
    <cfRule type="expression" dxfId="12048" priority="21623">
      <formula>$B510="título grau 1"</formula>
    </cfRule>
  </conditionalFormatting>
  <conditionalFormatting sqref="G512">
    <cfRule type="containsText" dxfId="12047" priority="21614" operator="containsText" text="FALSO">
      <formula>NOT(ISERROR(SEARCH("FALSO",G512)))</formula>
    </cfRule>
  </conditionalFormatting>
  <conditionalFormatting sqref="F512:H512 N512">
    <cfRule type="expression" dxfId="12046" priority="21607">
      <formula>$B512="título grau 4"</formula>
    </cfRule>
    <cfRule type="expression" dxfId="12045" priority="21608">
      <formula>$B512="título grau 3"</formula>
    </cfRule>
    <cfRule type="expression" dxfId="12044" priority="21609">
      <formula>$B512="título grau 2"</formula>
    </cfRule>
    <cfRule type="expression" dxfId="12043" priority="21613">
      <formula>$B512="título grau 1"</formula>
    </cfRule>
  </conditionalFormatting>
  <conditionalFormatting sqref="G511">
    <cfRule type="containsText" dxfId="12042" priority="21604" operator="containsText" text="FALSO">
      <formula>NOT(ISERROR(SEARCH("FALSO",G511)))</formula>
    </cfRule>
  </conditionalFormatting>
  <conditionalFormatting sqref="G524">
    <cfRule type="containsText" dxfId="12041" priority="21574" operator="containsText" text="FALSO">
      <formula>NOT(ISERROR(SEARCH("FALSO",G524)))</formula>
    </cfRule>
  </conditionalFormatting>
  <conditionalFormatting sqref="F524:H524 N524">
    <cfRule type="expression" dxfId="12040" priority="21567">
      <formula>$B524="título grau 4"</formula>
    </cfRule>
    <cfRule type="expression" dxfId="12039" priority="21568">
      <formula>$B524="título grau 3"</formula>
    </cfRule>
    <cfRule type="expression" dxfId="12038" priority="21569">
      <formula>$B524="título grau 2"</formula>
    </cfRule>
    <cfRule type="expression" dxfId="12037" priority="21573">
      <formula>$B524="título grau 1"</formula>
    </cfRule>
  </conditionalFormatting>
  <conditionalFormatting sqref="G535">
    <cfRule type="containsText" dxfId="12036" priority="21347" operator="containsText" text="FALSO">
      <formula>NOT(ISERROR(SEARCH("FALSO",G535)))</formula>
    </cfRule>
  </conditionalFormatting>
  <conditionalFormatting sqref="D535">
    <cfRule type="containsText" dxfId="12035" priority="21346" operator="containsText" text="ORSE">
      <formula>NOT(ISERROR(SEARCH("ORSE",D535)))</formula>
    </cfRule>
  </conditionalFormatting>
  <conditionalFormatting sqref="D535 F535:H535 N535">
    <cfRule type="expression" dxfId="12034" priority="21339">
      <formula>$B535="título grau 4"</formula>
    </cfRule>
    <cfRule type="expression" dxfId="12033" priority="21340">
      <formula>$B535="título grau 3"</formula>
    </cfRule>
    <cfRule type="expression" dxfId="12032" priority="21341">
      <formula>$B535="título grau 2"</formula>
    </cfRule>
    <cfRule type="expression" dxfId="12031" priority="21345">
      <formula>$B535="título grau 1"</formula>
    </cfRule>
  </conditionalFormatting>
  <conditionalFormatting sqref="G536">
    <cfRule type="containsText" dxfId="12030" priority="21337" operator="containsText" text="FALSO">
      <formula>NOT(ISERROR(SEARCH("FALSO",G536)))</formula>
    </cfRule>
  </conditionalFormatting>
  <conditionalFormatting sqref="D536">
    <cfRule type="containsText" dxfId="12029" priority="21336" operator="containsText" text="ORSE">
      <formula>NOT(ISERROR(SEARCH("ORSE",D536)))</formula>
    </cfRule>
  </conditionalFormatting>
  <conditionalFormatting sqref="B536">
    <cfRule type="expression" dxfId="12028" priority="21328">
      <formula>$B536="título grau 3"</formula>
    </cfRule>
    <cfRule type="expression" dxfId="12027" priority="21332">
      <formula>$B536="título grau 4"</formula>
    </cfRule>
    <cfRule type="expression" dxfId="12026" priority="21333">
      <formula>$B536="título grau 2"</formula>
    </cfRule>
    <cfRule type="expression" dxfId="12025" priority="21334">
      <formula>$B536="título grau 1"</formula>
    </cfRule>
  </conditionalFormatting>
  <conditionalFormatting sqref="B536 D536:H536 N536">
    <cfRule type="expression" dxfId="12024" priority="21329">
      <formula>$B536="título grau 4"</formula>
    </cfRule>
    <cfRule type="expression" dxfId="12023" priority="21330">
      <formula>$B536="título grau 3"</formula>
    </cfRule>
    <cfRule type="expression" dxfId="12022" priority="21331">
      <formula>$B536="título grau 2"</formula>
    </cfRule>
    <cfRule type="expression" dxfId="12021" priority="21335">
      <formula>$B536="título grau 1"</formula>
    </cfRule>
  </conditionalFormatting>
  <conditionalFormatting sqref="D530">
    <cfRule type="containsText" dxfId="12020" priority="21327" operator="containsText" text="ORSE">
      <formula>NOT(ISERROR(SEARCH("ORSE",D530)))</formula>
    </cfRule>
  </conditionalFormatting>
  <conditionalFormatting sqref="G530">
    <cfRule type="containsText" dxfId="12019" priority="21326" operator="containsText" text="FALSO">
      <formula>NOT(ISERROR(SEARCH("FALSO",G530)))</formula>
    </cfRule>
  </conditionalFormatting>
  <conditionalFormatting sqref="D532">
    <cfRule type="containsText" dxfId="12018" priority="21317" operator="containsText" text="ORSE">
      <formula>NOT(ISERROR(SEARCH("ORSE",D532)))</formula>
    </cfRule>
  </conditionalFormatting>
  <conditionalFormatting sqref="G532">
    <cfRule type="containsText" dxfId="12017" priority="21316" operator="containsText" text="FALSO">
      <formula>NOT(ISERROR(SEARCH("FALSO",G532)))</formula>
    </cfRule>
  </conditionalFormatting>
  <conditionalFormatting sqref="D549">
    <cfRule type="containsText" dxfId="12016" priority="21307" operator="containsText" text="ORSE">
      <formula>NOT(ISERROR(SEARCH("ORSE",D549)))</formula>
    </cfRule>
  </conditionalFormatting>
  <conditionalFormatting sqref="G549">
    <cfRule type="containsText" dxfId="12015" priority="21306" operator="containsText" text="FALSO">
      <formula>NOT(ISERROR(SEARCH("FALSO",G549)))</formula>
    </cfRule>
  </conditionalFormatting>
  <conditionalFormatting sqref="D549 F549:H549 N549">
    <cfRule type="expression" dxfId="12014" priority="21299">
      <formula>$B549="título grau 4"</formula>
    </cfRule>
    <cfRule type="expression" dxfId="12013" priority="21300">
      <formula>$B549="título grau 3"</formula>
    </cfRule>
    <cfRule type="expression" dxfId="12012" priority="21301">
      <formula>$B549="título grau 2"</formula>
    </cfRule>
    <cfRule type="expression" dxfId="12011" priority="21305">
      <formula>$B549="título grau 1"</formula>
    </cfRule>
  </conditionalFormatting>
  <conditionalFormatting sqref="G622">
    <cfRule type="containsText" dxfId="12010" priority="21297" operator="containsText" text="FALSO">
      <formula>NOT(ISERROR(SEARCH("FALSO",G622)))</formula>
    </cfRule>
  </conditionalFormatting>
  <conditionalFormatting sqref="D622">
    <cfRule type="containsText" dxfId="12009" priority="21296" operator="containsText" text="ORSE">
      <formula>NOT(ISERROR(SEARCH("ORSE",D622)))</formula>
    </cfRule>
  </conditionalFormatting>
  <conditionalFormatting sqref="G652">
    <cfRule type="containsText" dxfId="12008" priority="21287" operator="containsText" text="FALSO">
      <formula>NOT(ISERROR(SEARCH("FALSO",G652)))</formula>
    </cfRule>
  </conditionalFormatting>
  <conditionalFormatting sqref="D652">
    <cfRule type="containsText" dxfId="12007" priority="21286" operator="containsText" text="ORSE">
      <formula>NOT(ISERROR(SEARCH("ORSE",D652)))</formula>
    </cfRule>
  </conditionalFormatting>
  <conditionalFormatting sqref="G106">
    <cfRule type="containsText" dxfId="12006" priority="20840" operator="containsText" text="FALSO">
      <formula>NOT(ISERROR(SEARCH("FALSO",G106)))</formula>
    </cfRule>
  </conditionalFormatting>
  <conditionalFormatting sqref="B106">
    <cfRule type="expression" dxfId="12005" priority="20832">
      <formula>$B106="título grau 3"</formula>
    </cfRule>
    <cfRule type="expression" dxfId="12004" priority="20836">
      <formula>$B106="título grau 4"</formula>
    </cfRule>
    <cfRule type="expression" dxfId="12003" priority="20837">
      <formula>$B106="título grau 2"</formula>
    </cfRule>
    <cfRule type="expression" dxfId="12002" priority="20838">
      <formula>$B106="título grau 1"</formula>
    </cfRule>
  </conditionalFormatting>
  <conditionalFormatting sqref="B106 E106:I106 N106">
    <cfRule type="expression" dxfId="12001" priority="20833">
      <formula>$B106="título grau 4"</formula>
    </cfRule>
    <cfRule type="expression" dxfId="12000" priority="20834">
      <formula>$B106="título grau 3"</formula>
    </cfRule>
    <cfRule type="expression" dxfId="11999" priority="20835">
      <formula>$B106="título grau 2"</formula>
    </cfRule>
    <cfRule type="expression" dxfId="11998" priority="20839">
      <formula>$B106="título grau 1"</formula>
    </cfRule>
  </conditionalFormatting>
  <conditionalFormatting sqref="G366">
    <cfRule type="containsText" dxfId="11997" priority="20079" operator="containsText" text="FALSO">
      <formula>NOT(ISERROR(SEARCH("FALSO",G366)))</formula>
    </cfRule>
  </conditionalFormatting>
  <conditionalFormatting sqref="G226">
    <cfRule type="containsText" dxfId="11996" priority="18301" operator="containsText" text="FALSO">
      <formula>NOT(ISERROR(SEARCH("FALSO",G226)))</formula>
    </cfRule>
  </conditionalFormatting>
  <conditionalFormatting sqref="G190">
    <cfRule type="containsText" dxfId="11995" priority="18027" operator="containsText" text="FALSO">
      <formula>NOT(ISERROR(SEARCH("FALSO",G190)))</formula>
    </cfRule>
  </conditionalFormatting>
  <conditionalFormatting sqref="D190">
    <cfRule type="containsText" dxfId="11994" priority="18026" operator="containsText" text="ORSE">
      <formula>NOT(ISERROR(SEARCH("ORSE",D190)))</formula>
    </cfRule>
  </conditionalFormatting>
  <conditionalFormatting sqref="G191">
    <cfRule type="containsText" dxfId="11993" priority="18017" operator="containsText" text="FALSO">
      <formula>NOT(ISERROR(SEARCH("FALSO",G191)))</formula>
    </cfRule>
  </conditionalFormatting>
  <conditionalFormatting sqref="D191">
    <cfRule type="containsText" dxfId="11992" priority="18016" operator="containsText" text="ORSE">
      <formula>NOT(ISERROR(SEARCH("ORSE",D191)))</formula>
    </cfRule>
  </conditionalFormatting>
  <conditionalFormatting sqref="G194">
    <cfRule type="containsText" dxfId="11991" priority="17969" operator="containsText" text="FALSO">
      <formula>NOT(ISERROR(SEARCH("FALSO",G194)))</formula>
    </cfRule>
  </conditionalFormatting>
  <conditionalFormatting sqref="D194">
    <cfRule type="containsText" dxfId="11990" priority="17968" operator="containsText" text="ORSE">
      <formula>NOT(ISERROR(SEARCH("ORSE",D194)))</formula>
    </cfRule>
  </conditionalFormatting>
  <conditionalFormatting sqref="D195">
    <cfRule type="containsText" dxfId="11989" priority="17959" operator="containsText" text="ORSE">
      <formula>NOT(ISERROR(SEARCH("ORSE",D195)))</formula>
    </cfRule>
  </conditionalFormatting>
  <conditionalFormatting sqref="G195">
    <cfRule type="containsText" dxfId="11988" priority="17950" operator="containsText" text="FALSO">
      <formula>NOT(ISERROR(SEARCH("FALSO",G195)))</formula>
    </cfRule>
  </conditionalFormatting>
  <conditionalFormatting sqref="G209:H209">
    <cfRule type="containsText" dxfId="11987" priority="17683" operator="containsText" text="FALSO">
      <formula>NOT(ISERROR(SEARCH("FALSO",G209)))</formula>
    </cfRule>
  </conditionalFormatting>
  <conditionalFormatting sqref="D209">
    <cfRule type="containsText" dxfId="11986" priority="17682" operator="containsText" text="ORSE">
      <formula>NOT(ISERROR(SEARCH("ORSE",D209)))</formula>
    </cfRule>
  </conditionalFormatting>
  <conditionalFormatting sqref="B209">
    <cfRule type="expression" dxfId="11985" priority="17674">
      <formula>$B209="título grau 3"</formula>
    </cfRule>
    <cfRule type="expression" dxfId="11984" priority="17678">
      <formula>$B209="título grau 4"</formula>
    </cfRule>
    <cfRule type="expression" dxfId="11983" priority="17679">
      <formula>$B209="título grau 2"</formula>
    </cfRule>
    <cfRule type="expression" dxfId="11982" priority="17680">
      <formula>$B209="título grau 1"</formula>
    </cfRule>
  </conditionalFormatting>
  <conditionalFormatting sqref="A209:B209 D209:H209 J209:N209">
    <cfRule type="expression" dxfId="11981" priority="17675">
      <formula>$B209="título grau 4"</formula>
    </cfRule>
    <cfRule type="expression" dxfId="11980" priority="17676">
      <formula>$B209="título grau 3"</formula>
    </cfRule>
    <cfRule type="expression" dxfId="11979" priority="17677">
      <formula>$B209="título grau 2"</formula>
    </cfRule>
    <cfRule type="expression" dxfId="11978" priority="17681">
      <formula>$B209="título grau 1"</formula>
    </cfRule>
  </conditionalFormatting>
  <conditionalFormatting sqref="G151:G155">
    <cfRule type="containsText" dxfId="11977" priority="17273" operator="containsText" text="FALSO">
      <formula>NOT(ISERROR(SEARCH("FALSO",G151)))</formula>
    </cfRule>
  </conditionalFormatting>
  <conditionalFormatting sqref="D151:D155">
    <cfRule type="containsText" dxfId="11976" priority="17272" operator="containsText" text="ORSE">
      <formula>NOT(ISERROR(SEARCH("ORSE",D151)))</formula>
    </cfRule>
  </conditionalFormatting>
  <conditionalFormatting sqref="G9">
    <cfRule type="containsText" dxfId="11975" priority="16770" operator="containsText" text="FALSO">
      <formula>NOT(ISERROR(SEARCH("FALSO",G9)))</formula>
    </cfRule>
  </conditionalFormatting>
  <conditionalFormatting sqref="D9">
    <cfRule type="containsText" dxfId="11974" priority="16769" operator="containsText" text="ORSE">
      <formula>NOT(ISERROR(SEARCH("ORSE",D9)))</formula>
    </cfRule>
  </conditionalFormatting>
  <conditionalFormatting sqref="B9">
    <cfRule type="expression" dxfId="11973" priority="16761">
      <formula>$B9="título grau 3"</formula>
    </cfRule>
    <cfRule type="expression" dxfId="11972" priority="16765">
      <formula>$B9="título grau 4"</formula>
    </cfRule>
    <cfRule type="expression" dxfId="11971" priority="16766">
      <formula>$B9="título grau 2"</formula>
    </cfRule>
    <cfRule type="expression" dxfId="11970" priority="16767">
      <formula>$B9="título grau 1"</formula>
    </cfRule>
  </conditionalFormatting>
  <conditionalFormatting sqref="B9 D9:J9 N9">
    <cfRule type="expression" dxfId="11969" priority="16762">
      <formula>$B9="título grau 4"</formula>
    </cfRule>
    <cfRule type="expression" dxfId="11968" priority="16763">
      <formula>$B9="título grau 3"</formula>
    </cfRule>
    <cfRule type="expression" dxfId="11967" priority="16764">
      <formula>$B9="título grau 2"</formula>
    </cfRule>
    <cfRule type="expression" dxfId="11966" priority="16768">
      <formula>$B9="título grau 1"</formula>
    </cfRule>
  </conditionalFormatting>
  <conditionalFormatting sqref="D21">
    <cfRule type="containsText" dxfId="11965" priority="16760" operator="containsText" text="ORSE">
      <formula>NOT(ISERROR(SEARCH("ORSE",D21)))</formula>
    </cfRule>
  </conditionalFormatting>
  <conditionalFormatting sqref="B42">
    <cfRule type="expression" dxfId="11964" priority="16659">
      <formula>$B42="título grau 3"</formula>
    </cfRule>
    <cfRule type="expression" dxfId="11963" priority="16663">
      <formula>$B42="título grau 4"</formula>
    </cfRule>
    <cfRule type="expression" dxfId="11962" priority="16664">
      <formula>$B42="título grau 2"</formula>
    </cfRule>
    <cfRule type="expression" dxfId="11961" priority="16665">
      <formula>$B42="título grau 1"</formula>
    </cfRule>
  </conditionalFormatting>
  <conditionalFormatting sqref="G42">
    <cfRule type="containsText" dxfId="11960" priority="16668" operator="containsText" text="FALSO">
      <formula>NOT(ISERROR(SEARCH("FALSO",G42)))</formula>
    </cfRule>
  </conditionalFormatting>
  <conditionalFormatting sqref="D42">
    <cfRule type="containsText" dxfId="11959" priority="16667" operator="containsText" text="ORSE">
      <formula>NOT(ISERROR(SEARCH("ORSE",D42)))</formula>
    </cfRule>
  </conditionalFormatting>
  <conditionalFormatting sqref="B42 D42:H42 N42">
    <cfRule type="expression" dxfId="11958" priority="16660">
      <formula>$B42="título grau 4"</formula>
    </cfRule>
    <cfRule type="expression" dxfId="11957" priority="16661">
      <formula>$B42="título grau 3"</formula>
    </cfRule>
    <cfRule type="expression" dxfId="11956" priority="16662">
      <formula>$B42="título grau 2"</formula>
    </cfRule>
    <cfRule type="expression" dxfId="11955" priority="16666">
      <formula>$B42="título grau 1"</formula>
    </cfRule>
  </conditionalFormatting>
  <conditionalFormatting sqref="G45">
    <cfRule type="containsText" dxfId="11954" priority="16658" operator="containsText" text="FALSO">
      <formula>NOT(ISERROR(SEARCH("FALSO",G45)))</formula>
    </cfRule>
  </conditionalFormatting>
  <conditionalFormatting sqref="D45">
    <cfRule type="containsText" dxfId="11953" priority="16657" operator="containsText" text="ORSE">
      <formula>NOT(ISERROR(SEARCH("ORSE",D45)))</formula>
    </cfRule>
  </conditionalFormatting>
  <conditionalFormatting sqref="D45:H45 N45">
    <cfRule type="expression" dxfId="11952" priority="16650">
      <formula>$B45="título grau 4"</formula>
    </cfRule>
    <cfRule type="expression" dxfId="11951" priority="16651">
      <formula>$B45="título grau 3"</formula>
    </cfRule>
    <cfRule type="expression" dxfId="11950" priority="16652">
      <formula>$B45="título grau 2"</formula>
    </cfRule>
    <cfRule type="expression" dxfId="11949" priority="16656">
      <formula>$B45="título grau 1"</formula>
    </cfRule>
  </conditionalFormatting>
  <conditionalFormatting sqref="B45">
    <cfRule type="expression" dxfId="11948" priority="16645">
      <formula>$B45="título grau 3"</formula>
    </cfRule>
    <cfRule type="expression" dxfId="11947" priority="16646">
      <formula>$B45="título grau 4"</formula>
    </cfRule>
    <cfRule type="expression" dxfId="11946" priority="16647">
      <formula>$B45="título grau 2"</formula>
    </cfRule>
    <cfRule type="expression" dxfId="11945" priority="16648">
      <formula>$B45="título grau 1"</formula>
    </cfRule>
  </conditionalFormatting>
  <conditionalFormatting sqref="G46">
    <cfRule type="containsText" dxfId="11944" priority="16644" operator="containsText" text="FALSO">
      <formula>NOT(ISERROR(SEARCH("FALSO",G46)))</formula>
    </cfRule>
  </conditionalFormatting>
  <conditionalFormatting sqref="D46">
    <cfRule type="containsText" dxfId="11943" priority="16643" operator="containsText" text="ORSE">
      <formula>NOT(ISERROR(SEARCH("ORSE",D46)))</formula>
    </cfRule>
  </conditionalFormatting>
  <conditionalFormatting sqref="D46:H46 N46">
    <cfRule type="expression" dxfId="11942" priority="16639">
      <formula>$B46="título grau 4"</formula>
    </cfRule>
    <cfRule type="expression" dxfId="11941" priority="16640">
      <formula>$B46="título grau 3"</formula>
    </cfRule>
    <cfRule type="expression" dxfId="11940" priority="16641">
      <formula>$B46="título grau 2"</formula>
    </cfRule>
    <cfRule type="expression" dxfId="11939" priority="16642">
      <formula>$B46="título grau 1"</formula>
    </cfRule>
  </conditionalFormatting>
  <conditionalFormatting sqref="B46">
    <cfRule type="expression" dxfId="11938" priority="16631">
      <formula>$B46="título grau 3"</formula>
    </cfRule>
    <cfRule type="expression" dxfId="11937" priority="16632">
      <formula>$B46="título grau 4"</formula>
    </cfRule>
    <cfRule type="expression" dxfId="11936" priority="16633">
      <formula>$B46="título grau 2"</formula>
    </cfRule>
    <cfRule type="expression" dxfId="11935" priority="16634">
      <formula>$B46="título grau 1"</formula>
    </cfRule>
  </conditionalFormatting>
  <conditionalFormatting sqref="B51">
    <cfRule type="expression" dxfId="11934" priority="16621">
      <formula>$B51="título grau 3"</formula>
    </cfRule>
    <cfRule type="expression" dxfId="11933" priority="16622">
      <formula>$B51="título grau 4"</formula>
    </cfRule>
    <cfRule type="expression" dxfId="11932" priority="16623">
      <formula>$B51="título grau 2"</formula>
    </cfRule>
    <cfRule type="expression" dxfId="11931" priority="16624">
      <formula>$B51="título grau 1"</formula>
    </cfRule>
  </conditionalFormatting>
  <conditionalFormatting sqref="G51">
    <cfRule type="containsText" dxfId="11930" priority="16630" operator="containsText" text="FALSO">
      <formula>NOT(ISERROR(SEARCH("FALSO",G51)))</formula>
    </cfRule>
  </conditionalFormatting>
  <conditionalFormatting sqref="D51">
    <cfRule type="containsText" dxfId="11929" priority="16629" operator="containsText" text="ORSE">
      <formula>NOT(ISERROR(SEARCH("ORSE",D51)))</formula>
    </cfRule>
  </conditionalFormatting>
  <conditionalFormatting sqref="D51:H51 N51">
    <cfRule type="expression" dxfId="11928" priority="16625">
      <formula>$B51="título grau 4"</formula>
    </cfRule>
    <cfRule type="expression" dxfId="11927" priority="16626">
      <formula>$B51="título grau 3"</formula>
    </cfRule>
    <cfRule type="expression" dxfId="11926" priority="16627">
      <formula>$B51="título grau 2"</formula>
    </cfRule>
    <cfRule type="expression" dxfId="11925" priority="16628">
      <formula>$B51="título grau 1"</formula>
    </cfRule>
  </conditionalFormatting>
  <conditionalFormatting sqref="C9:C11 C21">
    <cfRule type="expression" dxfId="11924" priority="16398">
      <formula>$B9="título grau 4"</formula>
    </cfRule>
    <cfRule type="expression" dxfId="11923" priority="16399">
      <formula>$B9="título grau 3"</formula>
    </cfRule>
    <cfRule type="expression" dxfId="11922" priority="16400">
      <formula>$B9="título grau 2"</formula>
    </cfRule>
    <cfRule type="expression" dxfId="11921" priority="16401">
      <formula>$B9="título grau 1"</formula>
    </cfRule>
  </conditionalFormatting>
  <conditionalFormatting sqref="C633:C636 C615 C554:C555 C533:C536 C476 C423:C424 C391:C394 C135:C137 C116:C117 C30 C610 C612 C124 C133 C428 C539 C126 C541:C542 C599:C605 C617:C621 C607:C608">
    <cfRule type="expression" dxfId="11920" priority="16394">
      <formula>$B30="título grau 4"</formula>
    </cfRule>
    <cfRule type="expression" dxfId="11919" priority="16395">
      <formula>$B30="título grau 3"</formula>
    </cfRule>
    <cfRule type="expression" dxfId="11918" priority="16396">
      <formula>$B30="título grau 2"</formula>
    </cfRule>
    <cfRule type="expression" dxfId="11917" priority="16397">
      <formula>$B30="título grau 1"</formula>
    </cfRule>
  </conditionalFormatting>
  <conditionalFormatting sqref="B39">
    <cfRule type="expression" dxfId="11916" priority="16348">
      <formula>$B39="título grau 3"</formula>
    </cfRule>
    <cfRule type="expression" dxfId="11915" priority="16352">
      <formula>$B39="título grau 4"</formula>
    </cfRule>
    <cfRule type="expression" dxfId="11914" priority="16353">
      <formula>$B39="título grau 2"</formula>
    </cfRule>
    <cfRule type="expression" dxfId="11913" priority="16354">
      <formula>$B39="título grau 1"</formula>
    </cfRule>
  </conditionalFormatting>
  <conditionalFormatting sqref="G39">
    <cfRule type="containsText" dxfId="11912" priority="16357" operator="containsText" text="FALSO">
      <formula>NOT(ISERROR(SEARCH("FALSO",G39)))</formula>
    </cfRule>
  </conditionalFormatting>
  <conditionalFormatting sqref="D39">
    <cfRule type="containsText" dxfId="11911" priority="16356" operator="containsText" text="ORSE">
      <formula>NOT(ISERROR(SEARCH("ORSE",D39)))</formula>
    </cfRule>
  </conditionalFormatting>
  <conditionalFormatting sqref="B39 D39 F39:H39 N39">
    <cfRule type="expression" dxfId="11910" priority="16349">
      <formula>$B39="título grau 4"</formula>
    </cfRule>
    <cfRule type="expression" dxfId="11909" priority="16350">
      <formula>$B39="título grau 3"</formula>
    </cfRule>
    <cfRule type="expression" dxfId="11908" priority="16351">
      <formula>$B39="título grau 2"</formula>
    </cfRule>
    <cfRule type="expression" dxfId="11907" priority="16355">
      <formula>$B39="título grau 1"</formula>
    </cfRule>
  </conditionalFormatting>
  <conditionalFormatting sqref="C39">
    <cfRule type="expression" dxfId="11906" priority="16340">
      <formula>$B39="título grau 4"</formula>
    </cfRule>
    <cfRule type="expression" dxfId="11905" priority="16341">
      <formula>$B39="título grau 3"</formula>
    </cfRule>
    <cfRule type="expression" dxfId="11904" priority="16342">
      <formula>$B39="título grau 2"</formula>
    </cfRule>
    <cfRule type="expression" dxfId="11903" priority="16343">
      <formula>$B39="título grau 1"</formula>
    </cfRule>
  </conditionalFormatting>
  <conditionalFormatting sqref="D12">
    <cfRule type="containsText" dxfId="11902" priority="16306" operator="containsText" text="ORSE">
      <formula>NOT(ISERROR(SEARCH("ORSE",D12)))</formula>
    </cfRule>
  </conditionalFormatting>
  <conditionalFormatting sqref="G12">
    <cfRule type="containsText" dxfId="11901" priority="16305" operator="containsText" text="FALSO">
      <formula>NOT(ISERROR(SEARCH("FALSO",G12)))</formula>
    </cfRule>
  </conditionalFormatting>
  <conditionalFormatting sqref="B12">
    <cfRule type="expression" dxfId="11900" priority="16297">
      <formula>$B12="título grau 3"</formula>
    </cfRule>
    <cfRule type="expression" dxfId="11899" priority="16301">
      <formula>$B12="título grau 4"</formula>
    </cfRule>
    <cfRule type="expression" dxfId="11898" priority="16302">
      <formula>$B12="título grau 2"</formula>
    </cfRule>
    <cfRule type="expression" dxfId="11897" priority="16303">
      <formula>$B12="título grau 1"</formula>
    </cfRule>
  </conditionalFormatting>
  <conditionalFormatting sqref="D12:I12 B12 N12">
    <cfRule type="expression" dxfId="11896" priority="16298">
      <formula>$B12="título grau 4"</formula>
    </cfRule>
    <cfRule type="expression" dxfId="11895" priority="16299">
      <formula>$B12="título grau 3"</formula>
    </cfRule>
    <cfRule type="expression" dxfId="11894" priority="16300">
      <formula>$B12="título grau 2"</formula>
    </cfRule>
    <cfRule type="expression" dxfId="11893" priority="16304">
      <formula>$B12="título grau 1"</formula>
    </cfRule>
  </conditionalFormatting>
  <conditionalFormatting sqref="C12">
    <cfRule type="expression" dxfId="11892" priority="16289">
      <formula>$B12="título grau 4"</formula>
    </cfRule>
    <cfRule type="expression" dxfId="11891" priority="16290">
      <formula>$B12="título grau 3"</formula>
    </cfRule>
    <cfRule type="expression" dxfId="11890" priority="16291">
      <formula>$B12="título grau 2"</formula>
    </cfRule>
    <cfRule type="expression" dxfId="11889" priority="16292">
      <formula>$B12="título grau 1"</formula>
    </cfRule>
  </conditionalFormatting>
  <conditionalFormatting sqref="D599">
    <cfRule type="containsText" dxfId="11888" priority="16288" operator="containsText" text="ORSE">
      <formula>NOT(ISERROR(SEARCH("ORSE",D599)))</formula>
    </cfRule>
  </conditionalFormatting>
  <conditionalFormatting sqref="D599">
    <cfRule type="containsText" dxfId="11887" priority="16287" operator="containsText" text="ORSE">
      <formula>NOT(ISERROR(SEARCH("ORSE",D599)))</formula>
    </cfRule>
  </conditionalFormatting>
  <conditionalFormatting sqref="D8">
    <cfRule type="containsText" dxfId="11886" priority="16286" operator="containsText" text="ORSE">
      <formula>NOT(ISERROR(SEARCH("ORSE",D8)))</formula>
    </cfRule>
  </conditionalFormatting>
  <conditionalFormatting sqref="D8">
    <cfRule type="expression" dxfId="11885" priority="16282">
      <formula>$B8="título grau 4"</formula>
    </cfRule>
    <cfRule type="expression" dxfId="11884" priority="16283">
      <formula>$B8="título grau 3"</formula>
    </cfRule>
    <cfRule type="expression" dxfId="11883" priority="16284">
      <formula>$B8="título grau 2"</formula>
    </cfRule>
    <cfRule type="expression" dxfId="11882" priority="16285">
      <formula>$B8="título grau 1"</formula>
    </cfRule>
  </conditionalFormatting>
  <conditionalFormatting sqref="G55:G56">
    <cfRule type="containsText" dxfId="11881" priority="16259" operator="containsText" text="FALSO">
      <formula>NOT(ISERROR(SEARCH("FALSO",G55)))</formula>
    </cfRule>
  </conditionalFormatting>
  <conditionalFormatting sqref="D55">
    <cfRule type="containsText" dxfId="11880" priority="16258" operator="containsText" text="ORSE">
      <formula>NOT(ISERROR(SEARCH("ORSE",D55)))</formula>
    </cfRule>
  </conditionalFormatting>
  <conditionalFormatting sqref="D56">
    <cfRule type="containsText" dxfId="11879" priority="16257" operator="containsText" text="ORSE">
      <formula>NOT(ISERROR(SEARCH("ORSE",D56)))</formula>
    </cfRule>
  </conditionalFormatting>
  <conditionalFormatting sqref="D55:D56 F55:H56 N55:N56">
    <cfRule type="expression" dxfId="11878" priority="16250">
      <formula>$B55="título grau 4"</formula>
    </cfRule>
    <cfRule type="expression" dxfId="11877" priority="16251">
      <formula>$B55="título grau 3"</formula>
    </cfRule>
    <cfRule type="expression" dxfId="11876" priority="16252">
      <formula>$B55="título grau 2"</formula>
    </cfRule>
    <cfRule type="expression" dxfId="11875" priority="16256">
      <formula>$B55="título grau 1"</formula>
    </cfRule>
  </conditionalFormatting>
  <conditionalFormatting sqref="G57">
    <cfRule type="containsText" dxfId="11874" priority="16248" operator="containsText" text="FALSO">
      <formula>NOT(ISERROR(SEARCH("FALSO",G57)))</formula>
    </cfRule>
  </conditionalFormatting>
  <conditionalFormatting sqref="F57:H57 N57">
    <cfRule type="expression" dxfId="11873" priority="16244">
      <formula>$B57="título grau 4"</formula>
    </cfRule>
    <cfRule type="expression" dxfId="11872" priority="16245">
      <formula>$B57="título grau 3"</formula>
    </cfRule>
    <cfRule type="expression" dxfId="11871" priority="16246">
      <formula>$B57="título grau 2"</formula>
    </cfRule>
    <cfRule type="expression" dxfId="11870" priority="16247">
      <formula>$B57="título grau 1"</formula>
    </cfRule>
  </conditionalFormatting>
  <conditionalFormatting sqref="D57">
    <cfRule type="containsText" dxfId="11869" priority="16235" operator="containsText" text="ORSE">
      <formula>NOT(ISERROR(SEARCH("ORSE",D57)))</formula>
    </cfRule>
  </conditionalFormatting>
  <conditionalFormatting sqref="D57">
    <cfRule type="expression" dxfId="11868" priority="16231">
      <formula>$B57="título grau 4"</formula>
    </cfRule>
    <cfRule type="expression" dxfId="11867" priority="16232">
      <formula>$B57="título grau 3"</formula>
    </cfRule>
    <cfRule type="expression" dxfId="11866" priority="16233">
      <formula>$B57="título grau 2"</formula>
    </cfRule>
    <cfRule type="expression" dxfId="11865" priority="16234">
      <formula>$B57="título grau 1"</formula>
    </cfRule>
  </conditionalFormatting>
  <conditionalFormatting sqref="G59">
    <cfRule type="containsText" dxfId="11864" priority="16204" operator="containsText" text="FALSO">
      <formula>NOT(ISERROR(SEARCH("FALSO",G59)))</formula>
    </cfRule>
  </conditionalFormatting>
  <conditionalFormatting sqref="D59">
    <cfRule type="containsText" dxfId="11863" priority="16203" operator="containsText" text="ORSE">
      <formula>NOT(ISERROR(SEARCH("ORSE",D59)))</formula>
    </cfRule>
  </conditionalFormatting>
  <conditionalFormatting sqref="B58">
    <cfRule type="expression" dxfId="11862" priority="16158">
      <formula>$B58="título grau 3"</formula>
    </cfRule>
    <cfRule type="expression" dxfId="11861" priority="16159">
      <formula>$B58="título grau 4"</formula>
    </cfRule>
    <cfRule type="expression" dxfId="11860" priority="16160">
      <formula>$B58="título grau 2"</formula>
    </cfRule>
    <cfRule type="expression" dxfId="11859" priority="16161">
      <formula>$B58="título grau 1"</formula>
    </cfRule>
  </conditionalFormatting>
  <conditionalFormatting sqref="G58">
    <cfRule type="containsText" dxfId="11858" priority="16167" operator="containsText" text="FALSO">
      <formula>NOT(ISERROR(SEARCH("FALSO",G58)))</formula>
    </cfRule>
  </conditionalFormatting>
  <conditionalFormatting sqref="D58">
    <cfRule type="containsText" dxfId="11857" priority="16166" operator="containsText" text="ORSE">
      <formula>NOT(ISERROR(SEARCH("ORSE",D58)))</formula>
    </cfRule>
  </conditionalFormatting>
  <conditionalFormatting sqref="D58:H58 N58">
    <cfRule type="expression" dxfId="11856" priority="16162">
      <formula>$B58="título grau 4"</formula>
    </cfRule>
    <cfRule type="expression" dxfId="11855" priority="16163">
      <formula>$B58="título grau 3"</formula>
    </cfRule>
    <cfRule type="expression" dxfId="11854" priority="16164">
      <formula>$B58="título grau 2"</formula>
    </cfRule>
    <cfRule type="expression" dxfId="11853" priority="16165">
      <formula>$B58="título grau 1"</formula>
    </cfRule>
  </conditionalFormatting>
  <conditionalFormatting sqref="G68:G69">
    <cfRule type="containsText" dxfId="11852" priority="16149" operator="containsText" text="FALSO">
      <formula>NOT(ISERROR(SEARCH("FALSO",G68)))</formula>
    </cfRule>
  </conditionalFormatting>
  <conditionalFormatting sqref="D68">
    <cfRule type="containsText" dxfId="11851" priority="16148" operator="containsText" text="ORSE">
      <formula>NOT(ISERROR(SEARCH("ORSE",D68)))</formula>
    </cfRule>
  </conditionalFormatting>
  <conditionalFormatting sqref="D69">
    <cfRule type="containsText" dxfId="11850" priority="16147" operator="containsText" text="ORSE">
      <formula>NOT(ISERROR(SEARCH("ORSE",D69)))</formula>
    </cfRule>
  </conditionalFormatting>
  <conditionalFormatting sqref="B68:B72">
    <cfRule type="expression" dxfId="11849" priority="16139">
      <formula>$B68="título grau 3"</formula>
    </cfRule>
    <cfRule type="expression" dxfId="11848" priority="16143">
      <formula>$B68="título grau 4"</formula>
    </cfRule>
    <cfRule type="expression" dxfId="11847" priority="16144">
      <formula>$B68="título grau 2"</formula>
    </cfRule>
    <cfRule type="expression" dxfId="11846" priority="16145">
      <formula>$B68="título grau 1"</formula>
    </cfRule>
  </conditionalFormatting>
  <conditionalFormatting sqref="D68:H68 D69 F69:H69 E69:E72 B68:B72 N68:N69">
    <cfRule type="expression" dxfId="11845" priority="16140">
      <formula>$B68="título grau 4"</formula>
    </cfRule>
    <cfRule type="expression" dxfId="11844" priority="16141">
      <formula>$B68="título grau 3"</formula>
    </cfRule>
    <cfRule type="expression" dxfId="11843" priority="16142">
      <formula>$B68="título grau 2"</formula>
    </cfRule>
    <cfRule type="expression" dxfId="11842" priority="16146">
      <formula>$B68="título grau 1"</formula>
    </cfRule>
  </conditionalFormatting>
  <conditionalFormatting sqref="G72">
    <cfRule type="containsText" dxfId="11841" priority="16138" operator="containsText" text="FALSO">
      <formula>NOT(ISERROR(SEARCH("FALSO",G72)))</formula>
    </cfRule>
  </conditionalFormatting>
  <conditionalFormatting sqref="F72:H72 N72">
    <cfRule type="expression" dxfId="11840" priority="16134">
      <formula>$B72="título grau 4"</formula>
    </cfRule>
    <cfRule type="expression" dxfId="11839" priority="16135">
      <formula>$B72="título grau 3"</formula>
    </cfRule>
    <cfRule type="expression" dxfId="11838" priority="16136">
      <formula>$B72="título grau 2"</formula>
    </cfRule>
    <cfRule type="expression" dxfId="11837" priority="16137">
      <formula>$B72="título grau 1"</formula>
    </cfRule>
  </conditionalFormatting>
  <conditionalFormatting sqref="D72">
    <cfRule type="containsText" dxfId="11836" priority="16125" operator="containsText" text="ORSE">
      <formula>NOT(ISERROR(SEARCH("ORSE",D72)))</formula>
    </cfRule>
  </conditionalFormatting>
  <conditionalFormatting sqref="D72">
    <cfRule type="expression" dxfId="11835" priority="16121">
      <formula>$B72="título grau 4"</formula>
    </cfRule>
    <cfRule type="expression" dxfId="11834" priority="16122">
      <formula>$B72="título grau 3"</formula>
    </cfRule>
    <cfRule type="expression" dxfId="11833" priority="16123">
      <formula>$B72="título grau 2"</formula>
    </cfRule>
    <cfRule type="expression" dxfId="11832" priority="16124">
      <formula>$B72="título grau 1"</formula>
    </cfRule>
  </conditionalFormatting>
  <conditionalFormatting sqref="G74">
    <cfRule type="containsText" dxfId="11831" priority="16094" operator="containsText" text="FALSO">
      <formula>NOT(ISERROR(SEARCH("FALSO",G74)))</formula>
    </cfRule>
  </conditionalFormatting>
  <conditionalFormatting sqref="D74">
    <cfRule type="containsText" dxfId="11830" priority="16093" operator="containsText" text="ORSE">
      <formula>NOT(ISERROR(SEARCH("ORSE",D74)))</formula>
    </cfRule>
  </conditionalFormatting>
  <conditionalFormatting sqref="B73">
    <cfRule type="expression" dxfId="11829" priority="16048">
      <formula>$B73="título grau 3"</formula>
    </cfRule>
    <cfRule type="expression" dxfId="11828" priority="16049">
      <formula>$B73="título grau 4"</formula>
    </cfRule>
    <cfRule type="expression" dxfId="11827" priority="16050">
      <formula>$B73="título grau 2"</formula>
    </cfRule>
    <cfRule type="expression" dxfId="11826" priority="16051">
      <formula>$B73="título grau 1"</formula>
    </cfRule>
  </conditionalFormatting>
  <conditionalFormatting sqref="G73">
    <cfRule type="containsText" dxfId="11825" priority="16057" operator="containsText" text="FALSO">
      <formula>NOT(ISERROR(SEARCH("FALSO",G73)))</formula>
    </cfRule>
  </conditionalFormatting>
  <conditionalFormatting sqref="D73">
    <cfRule type="containsText" dxfId="11824" priority="16056" operator="containsText" text="ORSE">
      <formula>NOT(ISERROR(SEARCH("ORSE",D73)))</formula>
    </cfRule>
  </conditionalFormatting>
  <conditionalFormatting sqref="D73:H73 N73">
    <cfRule type="expression" dxfId="11823" priority="16052">
      <formula>$B73="título grau 4"</formula>
    </cfRule>
    <cfRule type="expression" dxfId="11822" priority="16053">
      <formula>$B73="título grau 3"</formula>
    </cfRule>
    <cfRule type="expression" dxfId="11821" priority="16054">
      <formula>$B73="título grau 2"</formula>
    </cfRule>
    <cfRule type="expression" dxfId="11820" priority="16055">
      <formula>$B73="título grau 1"</formula>
    </cfRule>
  </conditionalFormatting>
  <conditionalFormatting sqref="C77">
    <cfRule type="expression" dxfId="11819" priority="16022">
      <formula>$B77="título grau 4"</formula>
    </cfRule>
    <cfRule type="expression" dxfId="11818" priority="16023">
      <formula>$B77="título grau 3"</formula>
    </cfRule>
    <cfRule type="expression" dxfId="11817" priority="16024">
      <formula>$B77="título grau 2"</formula>
    </cfRule>
    <cfRule type="expression" dxfId="11816" priority="16025">
      <formula>$B77="título grau 1"</formula>
    </cfRule>
  </conditionalFormatting>
  <conditionalFormatting sqref="D77">
    <cfRule type="containsText" dxfId="11815" priority="16021" operator="containsText" text="ORSE">
      <formula>NOT(ISERROR(SEARCH("ORSE",D77)))</formula>
    </cfRule>
  </conditionalFormatting>
  <conditionalFormatting sqref="G77">
    <cfRule type="containsText" dxfId="11814" priority="16020" operator="containsText" text="FALSO">
      <formula>NOT(ISERROR(SEARCH("FALSO",G77)))</formula>
    </cfRule>
  </conditionalFormatting>
  <conditionalFormatting sqref="B77">
    <cfRule type="expression" dxfId="11813" priority="16012">
      <formula>$B77="título grau 3"</formula>
    </cfRule>
    <cfRule type="expression" dxfId="11812" priority="16016">
      <formula>$B77="título grau 4"</formula>
    </cfRule>
    <cfRule type="expression" dxfId="11811" priority="16017">
      <formula>$B77="título grau 2"</formula>
    </cfRule>
    <cfRule type="expression" dxfId="11810" priority="16018">
      <formula>$B77="título grau 1"</formula>
    </cfRule>
  </conditionalFormatting>
  <conditionalFormatting sqref="B77 D77:H77 N77">
    <cfRule type="expression" dxfId="11809" priority="16013">
      <formula>$B77="título grau 4"</formula>
    </cfRule>
    <cfRule type="expression" dxfId="11808" priority="16014">
      <formula>$B77="título grau 3"</formula>
    </cfRule>
    <cfRule type="expression" dxfId="11807" priority="16015">
      <formula>$B77="título grau 2"</formula>
    </cfRule>
    <cfRule type="expression" dxfId="11806" priority="16019">
      <formula>$B77="título grau 1"</formula>
    </cfRule>
  </conditionalFormatting>
  <conditionalFormatting sqref="C78">
    <cfRule type="expression" dxfId="11805" priority="16008">
      <formula>$B78="título grau 4"</formula>
    </cfRule>
    <cfRule type="expression" dxfId="11804" priority="16009">
      <formula>$B78="título grau 3"</formula>
    </cfRule>
    <cfRule type="expression" dxfId="11803" priority="16010">
      <formula>$B78="título grau 2"</formula>
    </cfRule>
    <cfRule type="expression" dxfId="11802" priority="16011">
      <formula>$B78="título grau 1"</formula>
    </cfRule>
  </conditionalFormatting>
  <conditionalFormatting sqref="D78">
    <cfRule type="containsText" dxfId="11801" priority="16007" operator="containsText" text="ORSE">
      <formula>NOT(ISERROR(SEARCH("ORSE",D78)))</formula>
    </cfRule>
  </conditionalFormatting>
  <conditionalFormatting sqref="G78">
    <cfRule type="containsText" dxfId="11800" priority="16006" operator="containsText" text="FALSO">
      <formula>NOT(ISERROR(SEARCH("FALSO",G78)))</formula>
    </cfRule>
  </conditionalFormatting>
  <conditionalFormatting sqref="B78">
    <cfRule type="expression" dxfId="11799" priority="15998">
      <formula>$B78="título grau 3"</formula>
    </cfRule>
    <cfRule type="expression" dxfId="11798" priority="16002">
      <formula>$B78="título grau 4"</formula>
    </cfRule>
    <cfRule type="expression" dxfId="11797" priority="16003">
      <formula>$B78="título grau 2"</formula>
    </cfRule>
    <cfRule type="expression" dxfId="11796" priority="16004">
      <formula>$B78="título grau 1"</formula>
    </cfRule>
  </conditionalFormatting>
  <conditionalFormatting sqref="B78 D78:H78 E79:E80 N78">
    <cfRule type="expression" dxfId="11795" priority="15999">
      <formula>$B78="título grau 4"</formula>
    </cfRule>
    <cfRule type="expression" dxfId="11794" priority="16000">
      <formula>$B78="título grau 3"</formula>
    </cfRule>
    <cfRule type="expression" dxfId="11793" priority="16001">
      <formula>$B78="título grau 2"</formula>
    </cfRule>
    <cfRule type="expression" dxfId="11792" priority="16005">
      <formula>$B78="título grau 1"</formula>
    </cfRule>
  </conditionalFormatting>
  <conditionalFormatting sqref="C79">
    <cfRule type="expression" dxfId="11791" priority="15994">
      <formula>$B79="título grau 4"</formula>
    </cfRule>
    <cfRule type="expression" dxfId="11790" priority="15995">
      <formula>$B79="título grau 3"</formula>
    </cfRule>
    <cfRule type="expression" dxfId="11789" priority="15996">
      <formula>$B79="título grau 2"</formula>
    </cfRule>
    <cfRule type="expression" dxfId="11788" priority="15997">
      <formula>$B79="título grau 1"</formula>
    </cfRule>
  </conditionalFormatting>
  <conditionalFormatting sqref="D79">
    <cfRule type="containsText" dxfId="11787" priority="15993" operator="containsText" text="ORSE">
      <formula>NOT(ISERROR(SEARCH("ORSE",D79)))</formula>
    </cfRule>
  </conditionalFormatting>
  <conditionalFormatting sqref="G79">
    <cfRule type="containsText" dxfId="11786" priority="15992" operator="containsText" text="FALSO">
      <formula>NOT(ISERROR(SEARCH("FALSO",G79)))</formula>
    </cfRule>
  </conditionalFormatting>
  <conditionalFormatting sqref="B79:B80">
    <cfRule type="expression" dxfId="11785" priority="15984">
      <formula>$B79="título grau 3"</formula>
    </cfRule>
    <cfRule type="expression" dxfId="11784" priority="15988">
      <formula>$B79="título grau 4"</formula>
    </cfRule>
    <cfRule type="expression" dxfId="11783" priority="15989">
      <formula>$B79="título grau 2"</formula>
    </cfRule>
    <cfRule type="expression" dxfId="11782" priority="15990">
      <formula>$B79="título grau 1"</formula>
    </cfRule>
  </conditionalFormatting>
  <conditionalFormatting sqref="D79 B79:B80 F79:H79 N79">
    <cfRule type="expression" dxfId="11781" priority="15985">
      <formula>$B79="título grau 4"</formula>
    </cfRule>
    <cfRule type="expression" dxfId="11780" priority="15986">
      <formula>$B79="título grau 3"</formula>
    </cfRule>
    <cfRule type="expression" dxfId="11779" priority="15987">
      <formula>$B79="título grau 2"</formula>
    </cfRule>
    <cfRule type="expression" dxfId="11778" priority="15991">
      <formula>$B79="título grau 1"</formula>
    </cfRule>
  </conditionalFormatting>
  <conditionalFormatting sqref="C80">
    <cfRule type="expression" dxfId="11777" priority="15980">
      <formula>$B80="título grau 4"</formula>
    </cfRule>
    <cfRule type="expression" dxfId="11776" priority="15981">
      <formula>$B80="título grau 3"</formula>
    </cfRule>
    <cfRule type="expression" dxfId="11775" priority="15982">
      <formula>$B80="título grau 2"</formula>
    </cfRule>
    <cfRule type="expression" dxfId="11774" priority="15983">
      <formula>$B80="título grau 1"</formula>
    </cfRule>
  </conditionalFormatting>
  <conditionalFormatting sqref="D80">
    <cfRule type="containsText" dxfId="11773" priority="15979" operator="containsText" text="ORSE">
      <formula>NOT(ISERROR(SEARCH("ORSE",D80)))</formula>
    </cfRule>
  </conditionalFormatting>
  <conditionalFormatting sqref="G80">
    <cfRule type="containsText" dxfId="11772" priority="15978" operator="containsText" text="FALSO">
      <formula>NOT(ISERROR(SEARCH("FALSO",G80)))</formula>
    </cfRule>
  </conditionalFormatting>
  <conditionalFormatting sqref="D80 F80:H80 N80">
    <cfRule type="expression" dxfId="11771" priority="15971">
      <formula>$B80="título grau 4"</formula>
    </cfRule>
    <cfRule type="expression" dxfId="11770" priority="15972">
      <formula>$B80="título grau 3"</formula>
    </cfRule>
    <cfRule type="expression" dxfId="11769" priority="15973">
      <formula>$B80="título grau 2"</formula>
    </cfRule>
    <cfRule type="expression" dxfId="11768" priority="15977">
      <formula>$B80="título grau 1"</formula>
    </cfRule>
  </conditionalFormatting>
  <conditionalFormatting sqref="D18">
    <cfRule type="containsText" dxfId="11767" priority="15589" operator="containsText" text="ORSE">
      <formula>NOT(ISERROR(SEARCH("ORSE",D18)))</formula>
    </cfRule>
  </conditionalFormatting>
  <conditionalFormatting sqref="B18">
    <cfRule type="expression" dxfId="11766" priority="15580">
      <formula>$B18="título grau 3"</formula>
    </cfRule>
    <cfRule type="expression" dxfId="11765" priority="15584">
      <formula>$B18="título grau 4"</formula>
    </cfRule>
    <cfRule type="expression" dxfId="11764" priority="15585">
      <formula>$B18="título grau 2"</formula>
    </cfRule>
    <cfRule type="expression" dxfId="11763" priority="15586">
      <formula>$B18="título grau 1"</formula>
    </cfRule>
  </conditionalFormatting>
  <conditionalFormatting sqref="D18 B18 F18 H18:I18 N18">
    <cfRule type="expression" dxfId="11762" priority="15581">
      <formula>$B18="título grau 4"</formula>
    </cfRule>
    <cfRule type="expression" dxfId="11761" priority="15582">
      <formula>$B18="título grau 3"</formula>
    </cfRule>
    <cfRule type="expression" dxfId="11760" priority="15583">
      <formula>$B18="título grau 2"</formula>
    </cfRule>
    <cfRule type="expression" dxfId="11759" priority="15587">
      <formula>$B18="título grau 1"</formula>
    </cfRule>
  </conditionalFormatting>
  <conditionalFormatting sqref="D18">
    <cfRule type="containsText" dxfId="11758" priority="15579" operator="containsText" text="ORSE">
      <formula>NOT(ISERROR(SEARCH("ORSE",D18)))</formula>
    </cfRule>
  </conditionalFormatting>
  <conditionalFormatting sqref="C18">
    <cfRule type="expression" dxfId="11757" priority="15571">
      <formula>$B18="título grau 4"</formula>
    </cfRule>
    <cfRule type="expression" dxfId="11756" priority="15572">
      <formula>$B18="título grau 3"</formula>
    </cfRule>
    <cfRule type="expression" dxfId="11755" priority="15573">
      <formula>$B18="título grau 2"</formula>
    </cfRule>
    <cfRule type="expression" dxfId="11754" priority="15574">
      <formula>$B18="título grau 1"</formula>
    </cfRule>
  </conditionalFormatting>
  <conditionalFormatting sqref="D609 F609:H609 N609">
    <cfRule type="expression" dxfId="11753" priority="15560">
      <formula>$B609="título grau 4"</formula>
    </cfRule>
    <cfRule type="expression" dxfId="11752" priority="15561">
      <formula>$B609="título grau 3"</formula>
    </cfRule>
    <cfRule type="expression" dxfId="11751" priority="15562">
      <formula>$B609="título grau 2"</formula>
    </cfRule>
    <cfRule type="expression" dxfId="11750" priority="15566">
      <formula>$B609="título grau 1"</formula>
    </cfRule>
  </conditionalFormatting>
  <conditionalFormatting sqref="G609">
    <cfRule type="containsText" dxfId="11749" priority="15558" operator="containsText" text="FALSO">
      <formula>NOT(ISERROR(SEARCH("FALSO",G609)))</formula>
    </cfRule>
  </conditionalFormatting>
  <conditionalFormatting sqref="D609">
    <cfRule type="containsText" dxfId="11748" priority="15557" operator="containsText" text="ORSE">
      <formula>NOT(ISERROR(SEARCH("ORSE",D609)))</formula>
    </cfRule>
  </conditionalFormatting>
  <conditionalFormatting sqref="D609">
    <cfRule type="containsText" dxfId="11747" priority="15556" operator="containsText" text="ORSE">
      <formula>NOT(ISERROR(SEARCH("ORSE",D609)))</formula>
    </cfRule>
  </conditionalFormatting>
  <conditionalFormatting sqref="C609">
    <cfRule type="expression" dxfId="11746" priority="15548">
      <formula>$B609="título grau 4"</formula>
    </cfRule>
    <cfRule type="expression" dxfId="11745" priority="15549">
      <formula>$B609="título grau 3"</formula>
    </cfRule>
    <cfRule type="expression" dxfId="11744" priority="15550">
      <formula>$B609="título grau 2"</formula>
    </cfRule>
    <cfRule type="expression" dxfId="11743" priority="15551">
      <formula>$B609="título grau 1"</formula>
    </cfRule>
  </conditionalFormatting>
  <conditionalFormatting sqref="G611">
    <cfRule type="containsText" dxfId="11742" priority="15547" operator="containsText" text="FALSO">
      <formula>NOT(ISERROR(SEARCH("FALSO",G611)))</formula>
    </cfRule>
  </conditionalFormatting>
  <conditionalFormatting sqref="D611">
    <cfRule type="containsText" dxfId="11741" priority="15546" operator="containsText" text="ORSE">
      <formula>NOT(ISERROR(SEARCH("ORSE",D611)))</formula>
    </cfRule>
  </conditionalFormatting>
  <conditionalFormatting sqref="B611">
    <cfRule type="expression" dxfId="11740" priority="15538">
      <formula>$B611="título grau 3"</formula>
    </cfRule>
    <cfRule type="expression" dxfId="11739" priority="15542">
      <formula>$B611="título grau 4"</formula>
    </cfRule>
    <cfRule type="expression" dxfId="11738" priority="15543">
      <formula>$B611="título grau 2"</formula>
    </cfRule>
    <cfRule type="expression" dxfId="11737" priority="15544">
      <formula>$B611="título grau 1"</formula>
    </cfRule>
  </conditionalFormatting>
  <conditionalFormatting sqref="D611:H611 B611 N611">
    <cfRule type="expression" dxfId="11736" priority="15539">
      <formula>$B611="título grau 4"</formula>
    </cfRule>
    <cfRule type="expression" dxfId="11735" priority="15540">
      <formula>$B611="título grau 3"</formula>
    </cfRule>
    <cfRule type="expression" dxfId="11734" priority="15541">
      <formula>$B611="título grau 2"</formula>
    </cfRule>
    <cfRule type="expression" dxfId="11733" priority="15545">
      <formula>$B611="título grau 1"</formula>
    </cfRule>
  </conditionalFormatting>
  <conditionalFormatting sqref="C611">
    <cfRule type="expression" dxfId="11732" priority="15534">
      <formula>$B611="título grau 4"</formula>
    </cfRule>
    <cfRule type="expression" dxfId="11731" priority="15535">
      <formula>$B611="título grau 3"</formula>
    </cfRule>
    <cfRule type="expression" dxfId="11730" priority="15536">
      <formula>$B611="título grau 2"</formula>
    </cfRule>
    <cfRule type="expression" dxfId="11729" priority="15537">
      <formula>$B611="título grau 1"</formula>
    </cfRule>
  </conditionalFormatting>
  <conditionalFormatting sqref="G613">
    <cfRule type="containsText" dxfId="11728" priority="15521" operator="containsText" text="FALSO">
      <formula>NOT(ISERROR(SEARCH("FALSO",G613)))</formula>
    </cfRule>
  </conditionalFormatting>
  <conditionalFormatting sqref="B613">
    <cfRule type="expression" dxfId="11727" priority="15522">
      <formula>$B613="título grau 3"</formula>
    </cfRule>
    <cfRule type="expression" dxfId="11726" priority="15526">
      <formula>$B613="título grau 4"</formula>
    </cfRule>
    <cfRule type="expression" dxfId="11725" priority="15527">
      <formula>$B613="título grau 2"</formula>
    </cfRule>
    <cfRule type="expression" dxfId="11724" priority="15528">
      <formula>$B613="título grau 1"</formula>
    </cfRule>
  </conditionalFormatting>
  <conditionalFormatting sqref="B613 D613 F613:H613 N613">
    <cfRule type="expression" dxfId="11723" priority="15523">
      <formula>$B613="título grau 4"</formula>
    </cfRule>
    <cfRule type="expression" dxfId="11722" priority="15524">
      <formula>$B613="título grau 3"</formula>
    </cfRule>
    <cfRule type="expression" dxfId="11721" priority="15525">
      <formula>$B613="título grau 2"</formula>
    </cfRule>
    <cfRule type="expression" dxfId="11720" priority="15529">
      <formula>$B613="título grau 1"</formula>
    </cfRule>
  </conditionalFormatting>
  <conditionalFormatting sqref="D613">
    <cfRule type="containsText" dxfId="11719" priority="15520" operator="containsText" text="ORSE">
      <formula>NOT(ISERROR(SEARCH("ORSE",D613)))</formula>
    </cfRule>
  </conditionalFormatting>
  <conditionalFormatting sqref="D613">
    <cfRule type="containsText" dxfId="11718" priority="15519" operator="containsText" text="ORSE">
      <formula>NOT(ISERROR(SEARCH("ORSE",D613)))</formula>
    </cfRule>
  </conditionalFormatting>
  <conditionalFormatting sqref="C613">
    <cfRule type="expression" dxfId="11717" priority="15511">
      <formula>$B613="título grau 4"</formula>
    </cfRule>
    <cfRule type="expression" dxfId="11716" priority="15512">
      <formula>$B613="título grau 3"</formula>
    </cfRule>
    <cfRule type="expression" dxfId="11715" priority="15513">
      <formula>$B613="título grau 2"</formula>
    </cfRule>
    <cfRule type="expression" dxfId="11714" priority="15514">
      <formula>$B613="título grau 1"</formula>
    </cfRule>
  </conditionalFormatting>
  <conditionalFormatting sqref="D626 F626:H626 N626">
    <cfRule type="expression" dxfId="11713" priority="15454">
      <formula>$B626="título grau 4"</formula>
    </cfRule>
    <cfRule type="expression" dxfId="11712" priority="15455">
      <formula>$B626="título grau 3"</formula>
    </cfRule>
    <cfRule type="expression" dxfId="11711" priority="15456">
      <formula>$B626="título grau 2"</formula>
    </cfRule>
    <cfRule type="expression" dxfId="11710" priority="15460">
      <formula>$B626="título grau 1"</formula>
    </cfRule>
  </conditionalFormatting>
  <conditionalFormatting sqref="G626">
    <cfRule type="containsText" dxfId="11709" priority="15452" operator="containsText" text="FALSO">
      <formula>NOT(ISERROR(SEARCH("FALSO",G626)))</formula>
    </cfRule>
  </conditionalFormatting>
  <conditionalFormatting sqref="D626">
    <cfRule type="containsText" dxfId="11708" priority="15451" operator="containsText" text="ORSE">
      <formula>NOT(ISERROR(SEARCH("ORSE",D626)))</formula>
    </cfRule>
  </conditionalFormatting>
  <conditionalFormatting sqref="D626">
    <cfRule type="containsText" dxfId="11707" priority="15450" operator="containsText" text="ORSE">
      <formula>NOT(ISERROR(SEARCH("ORSE",D626)))</formula>
    </cfRule>
  </conditionalFormatting>
  <conditionalFormatting sqref="C626">
    <cfRule type="expression" dxfId="11706" priority="15442">
      <formula>$B626="título grau 4"</formula>
    </cfRule>
    <cfRule type="expression" dxfId="11705" priority="15443">
      <formula>$B626="título grau 3"</formula>
    </cfRule>
    <cfRule type="expression" dxfId="11704" priority="15444">
      <formula>$B626="título grau 2"</formula>
    </cfRule>
    <cfRule type="expression" dxfId="11703" priority="15445">
      <formula>$B626="título grau 1"</formula>
    </cfRule>
  </conditionalFormatting>
  <conditionalFormatting sqref="G630">
    <cfRule type="containsText" dxfId="11702" priority="15437" operator="containsText" text="FALSO">
      <formula>NOT(ISERROR(SEARCH("FALSO",G630)))</formula>
    </cfRule>
  </conditionalFormatting>
  <conditionalFormatting sqref="D630">
    <cfRule type="containsText" dxfId="11701" priority="15436" operator="containsText" text="ORSE">
      <formula>NOT(ISERROR(SEARCH("ORSE",D630)))</formula>
    </cfRule>
  </conditionalFormatting>
  <conditionalFormatting sqref="B630">
    <cfRule type="expression" dxfId="11700" priority="15428">
      <formula>$B630="título grau 3"</formula>
    </cfRule>
    <cfRule type="expression" dxfId="11699" priority="15432">
      <formula>$B630="título grau 4"</formula>
    </cfRule>
    <cfRule type="expression" dxfId="11698" priority="15433">
      <formula>$B630="título grau 2"</formula>
    </cfRule>
    <cfRule type="expression" dxfId="11697" priority="15434">
      <formula>$B630="título grau 1"</formula>
    </cfRule>
  </conditionalFormatting>
  <conditionalFormatting sqref="D630:H630 B630 N630">
    <cfRule type="expression" dxfId="11696" priority="15429">
      <formula>$B630="título grau 4"</formula>
    </cfRule>
    <cfRule type="expression" dxfId="11695" priority="15430">
      <formula>$B630="título grau 3"</formula>
    </cfRule>
    <cfRule type="expression" dxfId="11694" priority="15431">
      <formula>$B630="título grau 2"</formula>
    </cfRule>
    <cfRule type="expression" dxfId="11693" priority="15435">
      <formula>$B630="título grau 1"</formula>
    </cfRule>
  </conditionalFormatting>
  <conditionalFormatting sqref="C630">
    <cfRule type="expression" dxfId="11692" priority="15424">
      <formula>$B630="título grau 4"</formula>
    </cfRule>
    <cfRule type="expression" dxfId="11691" priority="15425">
      <formula>$B630="título grau 3"</formula>
    </cfRule>
    <cfRule type="expression" dxfId="11690" priority="15426">
      <formula>$B630="título grau 2"</formula>
    </cfRule>
    <cfRule type="expression" dxfId="11689" priority="15427">
      <formula>$B630="título grau 1"</formula>
    </cfRule>
  </conditionalFormatting>
  <conditionalFormatting sqref="C641:D641 F641:H641 N641">
    <cfRule type="expression" dxfId="11688" priority="15399">
      <formula>$B641="título grau 4"</formula>
    </cfRule>
    <cfRule type="expression" dxfId="11687" priority="15400">
      <formula>$B641="título grau 3"</formula>
    </cfRule>
    <cfRule type="expression" dxfId="11686" priority="15401">
      <formula>$B641="título grau 2"</formula>
    </cfRule>
    <cfRule type="expression" dxfId="11685" priority="15405">
      <formula>$B641="título grau 1"</formula>
    </cfRule>
  </conditionalFormatting>
  <conditionalFormatting sqref="G641">
    <cfRule type="containsText" dxfId="11684" priority="15397" operator="containsText" text="FALSO">
      <formula>NOT(ISERROR(SEARCH("FALSO",G641)))</formula>
    </cfRule>
  </conditionalFormatting>
  <conditionalFormatting sqref="D641">
    <cfRule type="containsText" dxfId="11683" priority="15396" operator="containsText" text="ORSE">
      <formula>NOT(ISERROR(SEARCH("ORSE",D641)))</formula>
    </cfRule>
  </conditionalFormatting>
  <conditionalFormatting sqref="B644">
    <cfRule type="expression" dxfId="11682" priority="15384">
      <formula>$B644="título grau 3"</formula>
    </cfRule>
    <cfRule type="expression" dxfId="11681" priority="15388">
      <formula>$B644="título grau 4"</formula>
    </cfRule>
    <cfRule type="expression" dxfId="11680" priority="15389">
      <formula>$B644="título grau 2"</formula>
    </cfRule>
    <cfRule type="expression" dxfId="11679" priority="15390">
      <formula>$B644="título grau 1"</formula>
    </cfRule>
  </conditionalFormatting>
  <conditionalFormatting sqref="B644 D644:H644 N644">
    <cfRule type="expression" dxfId="11678" priority="15385">
      <formula>$B644="título grau 4"</formula>
    </cfRule>
    <cfRule type="expression" dxfId="11677" priority="15386">
      <formula>$B644="título grau 3"</formula>
    </cfRule>
    <cfRule type="expression" dxfId="11676" priority="15387">
      <formula>$B644="título grau 2"</formula>
    </cfRule>
    <cfRule type="expression" dxfId="11675" priority="15391">
      <formula>$B644="título grau 1"</formula>
    </cfRule>
  </conditionalFormatting>
  <conditionalFormatting sqref="G644">
    <cfRule type="containsText" dxfId="11674" priority="15383" operator="containsText" text="FALSO">
      <formula>NOT(ISERROR(SEARCH("FALSO",G644)))</formula>
    </cfRule>
  </conditionalFormatting>
  <conditionalFormatting sqref="D644">
    <cfRule type="containsText" dxfId="11673" priority="15382" operator="containsText" text="ORSE">
      <formula>NOT(ISERROR(SEARCH("ORSE",D644)))</formula>
    </cfRule>
  </conditionalFormatting>
  <conditionalFormatting sqref="D644">
    <cfRule type="containsText" dxfId="11672" priority="15381" operator="containsText" text="ORSE">
      <formula>NOT(ISERROR(SEARCH("ORSE",D644)))</formula>
    </cfRule>
  </conditionalFormatting>
  <conditionalFormatting sqref="C644">
    <cfRule type="expression" dxfId="11671" priority="15373">
      <formula>$B644="título grau 4"</formula>
    </cfRule>
    <cfRule type="expression" dxfId="11670" priority="15374">
      <formula>$B644="título grau 3"</formula>
    </cfRule>
    <cfRule type="expression" dxfId="11669" priority="15375">
      <formula>$B644="título grau 2"</formula>
    </cfRule>
    <cfRule type="expression" dxfId="11668" priority="15376">
      <formula>$B644="título grau 1"</formula>
    </cfRule>
  </conditionalFormatting>
  <conditionalFormatting sqref="G647">
    <cfRule type="containsText" dxfId="11667" priority="15368" operator="containsText" text="FALSO">
      <formula>NOT(ISERROR(SEARCH("FALSO",G647)))</formula>
    </cfRule>
  </conditionalFormatting>
  <conditionalFormatting sqref="D647">
    <cfRule type="containsText" dxfId="11666" priority="15367" operator="containsText" text="ORSE">
      <formula>NOT(ISERROR(SEARCH("ORSE",D647)))</formula>
    </cfRule>
  </conditionalFormatting>
  <conditionalFormatting sqref="B647">
    <cfRule type="expression" dxfId="11665" priority="15359">
      <formula>$B647="título grau 3"</formula>
    </cfRule>
    <cfRule type="expression" dxfId="11664" priority="15363">
      <formula>$B647="título grau 4"</formula>
    </cfRule>
    <cfRule type="expression" dxfId="11663" priority="15364">
      <formula>$B647="título grau 2"</formula>
    </cfRule>
    <cfRule type="expression" dxfId="11662" priority="15365">
      <formula>$B647="título grau 1"</formula>
    </cfRule>
  </conditionalFormatting>
  <conditionalFormatting sqref="D647 B647 F647:H647 N647">
    <cfRule type="expression" dxfId="11661" priority="15360">
      <formula>$B647="título grau 4"</formula>
    </cfRule>
    <cfRule type="expression" dxfId="11660" priority="15361">
      <formula>$B647="título grau 3"</formula>
    </cfRule>
    <cfRule type="expression" dxfId="11659" priority="15362">
      <formula>$B647="título grau 2"</formula>
    </cfRule>
    <cfRule type="expression" dxfId="11658" priority="15366">
      <formula>$B647="título grau 1"</formula>
    </cfRule>
  </conditionalFormatting>
  <conditionalFormatting sqref="C647">
    <cfRule type="expression" dxfId="11657" priority="15355">
      <formula>$B647="título grau 4"</formula>
    </cfRule>
    <cfRule type="expression" dxfId="11656" priority="15356">
      <formula>$B647="título grau 3"</formula>
    </cfRule>
    <cfRule type="expression" dxfId="11655" priority="15357">
      <formula>$B647="título grau 2"</formula>
    </cfRule>
    <cfRule type="expression" dxfId="11654" priority="15358">
      <formula>$B647="título grau 1"</formula>
    </cfRule>
  </conditionalFormatting>
  <conditionalFormatting sqref="G119:G120">
    <cfRule type="containsText" dxfId="11653" priority="15208" operator="containsText" text="FALSO">
      <formula>NOT(ISERROR(SEARCH("FALSO",G119)))</formula>
    </cfRule>
  </conditionalFormatting>
  <conditionalFormatting sqref="D119:D120">
    <cfRule type="containsText" dxfId="11652" priority="15207" operator="containsText" text="ORSE">
      <formula>NOT(ISERROR(SEARCH("ORSE",D119)))</formula>
    </cfRule>
  </conditionalFormatting>
  <conditionalFormatting sqref="B119:B120">
    <cfRule type="expression" dxfId="11651" priority="15199">
      <formula>$B119="título grau 3"</formula>
    </cfRule>
    <cfRule type="expression" dxfId="11650" priority="15203">
      <formula>$B119="título grau 4"</formula>
    </cfRule>
    <cfRule type="expression" dxfId="11649" priority="15204">
      <formula>$B119="título grau 2"</formula>
    </cfRule>
    <cfRule type="expression" dxfId="11648" priority="15205">
      <formula>$B119="título grau 1"</formula>
    </cfRule>
  </conditionalFormatting>
  <conditionalFormatting sqref="D119:H120 B119:B120 N119:N120">
    <cfRule type="expression" dxfId="11647" priority="15200">
      <formula>$B119="título grau 4"</formula>
    </cfRule>
    <cfRule type="expression" dxfId="11646" priority="15201">
      <formula>$B119="título grau 3"</formula>
    </cfRule>
    <cfRule type="expression" dxfId="11645" priority="15202">
      <formula>$B119="título grau 2"</formula>
    </cfRule>
    <cfRule type="expression" dxfId="11644" priority="15206">
      <formula>$B119="título grau 1"</formula>
    </cfRule>
  </conditionalFormatting>
  <conditionalFormatting sqref="C119:C120">
    <cfRule type="expression" dxfId="11643" priority="15191">
      <formula>$B119="título grau 4"</formula>
    </cfRule>
    <cfRule type="expression" dxfId="11642" priority="15192">
      <formula>$B119="título grau 3"</formula>
    </cfRule>
    <cfRule type="expression" dxfId="11641" priority="15193">
      <formula>$B119="título grau 2"</formula>
    </cfRule>
    <cfRule type="expression" dxfId="11640" priority="15194">
      <formula>$B119="título grau 1"</formula>
    </cfRule>
  </conditionalFormatting>
  <conditionalFormatting sqref="G128">
    <cfRule type="containsText" dxfId="11639" priority="15186" operator="containsText" text="FALSO">
      <formula>NOT(ISERROR(SEARCH("FALSO",G128)))</formula>
    </cfRule>
  </conditionalFormatting>
  <conditionalFormatting sqref="B128">
    <cfRule type="expression" dxfId="11638" priority="15177">
      <formula>$B128="título grau 3"</formula>
    </cfRule>
    <cfRule type="expression" dxfId="11637" priority="15181">
      <formula>$B128="título grau 4"</formula>
    </cfRule>
    <cfRule type="expression" dxfId="11636" priority="15182">
      <formula>$B128="título grau 2"</formula>
    </cfRule>
    <cfRule type="expression" dxfId="11635" priority="15183">
      <formula>$B128="título grau 1"</formula>
    </cfRule>
  </conditionalFormatting>
  <conditionalFormatting sqref="B128 F128:H128 N128">
    <cfRule type="expression" dxfId="11634" priority="15178">
      <formula>$B128="título grau 4"</formula>
    </cfRule>
    <cfRule type="expression" dxfId="11633" priority="15179">
      <formula>$B128="título grau 3"</formula>
    </cfRule>
    <cfRule type="expression" dxfId="11632" priority="15180">
      <formula>$B128="título grau 2"</formula>
    </cfRule>
    <cfRule type="expression" dxfId="11631" priority="15184">
      <formula>$B128="título grau 1"</formula>
    </cfRule>
  </conditionalFormatting>
  <conditionalFormatting sqref="C128">
    <cfRule type="expression" dxfId="11630" priority="15169">
      <formula>$B128="título grau 4"</formula>
    </cfRule>
    <cfRule type="expression" dxfId="11629" priority="15170">
      <formula>$B128="título grau 3"</formula>
    </cfRule>
    <cfRule type="expression" dxfId="11628" priority="15171">
      <formula>$B128="título grau 2"</formula>
    </cfRule>
    <cfRule type="expression" dxfId="11627" priority="15172">
      <formula>$B128="título grau 1"</formula>
    </cfRule>
  </conditionalFormatting>
  <conditionalFormatting sqref="I132">
    <cfRule type="expression" dxfId="11626" priority="15151">
      <formula>$B132="título grau 4"</formula>
    </cfRule>
    <cfRule type="expression" dxfId="11625" priority="15152">
      <formula>$B132="título grau 3"</formula>
    </cfRule>
    <cfRule type="expression" dxfId="11624" priority="15153">
      <formula>$B132="título grau 2"</formula>
    </cfRule>
    <cfRule type="expression" dxfId="11623" priority="15154">
      <formula>$B132="título grau 1"</formula>
    </cfRule>
  </conditionalFormatting>
  <conditionalFormatting sqref="G132">
    <cfRule type="containsText" dxfId="11622" priority="15150" operator="containsText" text="FALSO">
      <formula>NOT(ISERROR(SEARCH("FALSO",G132)))</formula>
    </cfRule>
  </conditionalFormatting>
  <conditionalFormatting sqref="D132">
    <cfRule type="containsText" dxfId="11621" priority="15149" operator="containsText" text="ORSE">
      <formula>NOT(ISERROR(SEARCH("ORSE",D132)))</formula>
    </cfRule>
  </conditionalFormatting>
  <conditionalFormatting sqref="D132 F132:H132 N132">
    <cfRule type="expression" dxfId="11620" priority="15142">
      <formula>$B132="título grau 4"</formula>
    </cfRule>
    <cfRule type="expression" dxfId="11619" priority="15143">
      <formula>$B132="título grau 3"</formula>
    </cfRule>
    <cfRule type="expression" dxfId="11618" priority="15144">
      <formula>$B132="título grau 2"</formula>
    </cfRule>
    <cfRule type="expression" dxfId="11617" priority="15148">
      <formula>$B132="título grau 1"</formula>
    </cfRule>
  </conditionalFormatting>
  <conditionalFormatting sqref="C132">
    <cfRule type="expression" dxfId="11616" priority="15133">
      <formula>$B132="título grau 4"</formula>
    </cfRule>
    <cfRule type="expression" dxfId="11615" priority="15134">
      <formula>$B132="título grau 3"</formula>
    </cfRule>
    <cfRule type="expression" dxfId="11614" priority="15135">
      <formula>$B132="título grau 2"</formula>
    </cfRule>
    <cfRule type="expression" dxfId="11613" priority="15136">
      <formula>$B132="título grau 1"</formula>
    </cfRule>
  </conditionalFormatting>
  <conditionalFormatting sqref="D478">
    <cfRule type="containsText" dxfId="11612" priority="14936" operator="containsText" text="ORSE">
      <formula>NOT(ISERROR(SEARCH("ORSE",D478)))</formula>
    </cfRule>
  </conditionalFormatting>
  <conditionalFormatting sqref="G478">
    <cfRule type="containsText" dxfId="11611" priority="14935" operator="containsText" text="FALSO">
      <formula>NOT(ISERROR(SEARCH("FALSO",G478)))</formula>
    </cfRule>
  </conditionalFormatting>
  <conditionalFormatting sqref="C478:D478 F478:H478 N478">
    <cfRule type="expression" dxfId="11610" priority="14928">
      <formula>$B478="título grau 4"</formula>
    </cfRule>
    <cfRule type="expression" dxfId="11609" priority="14929">
      <formula>$B478="título grau 3"</formula>
    </cfRule>
    <cfRule type="expression" dxfId="11608" priority="14930">
      <formula>$B478="título grau 2"</formula>
    </cfRule>
    <cfRule type="expression" dxfId="11607" priority="14934">
      <formula>$B478="título grau 1"</formula>
    </cfRule>
  </conditionalFormatting>
  <conditionalFormatting sqref="G481">
    <cfRule type="containsText" dxfId="11606" priority="14926" operator="containsText" text="FALSO">
      <formula>NOT(ISERROR(SEARCH("FALSO",G481)))</formula>
    </cfRule>
  </conditionalFormatting>
  <conditionalFormatting sqref="D485">
    <cfRule type="containsText" dxfId="11605" priority="14910" operator="containsText" text="ORSE">
      <formula>NOT(ISERROR(SEARCH("ORSE",D485)))</formula>
    </cfRule>
  </conditionalFormatting>
  <conditionalFormatting sqref="B481">
    <cfRule type="expression" dxfId="11604" priority="14917">
      <formula>$B481="título grau 3"</formula>
    </cfRule>
    <cfRule type="expression" dxfId="11603" priority="14921">
      <formula>$B481="título grau 4"</formula>
    </cfRule>
    <cfRule type="expression" dxfId="11602" priority="14922">
      <formula>$B481="título grau 2"</formula>
    </cfRule>
    <cfRule type="expression" dxfId="11601" priority="14923">
      <formula>$B481="título grau 1"</formula>
    </cfRule>
  </conditionalFormatting>
  <conditionalFormatting sqref="B481:C481 E481:H481 E482:E487 N481">
    <cfRule type="expression" dxfId="11600" priority="14918">
      <formula>$B481="título grau 4"</formula>
    </cfRule>
    <cfRule type="expression" dxfId="11599" priority="14919">
      <formula>$B481="título grau 3"</formula>
    </cfRule>
    <cfRule type="expression" dxfId="11598" priority="14920">
      <formula>$B481="título grau 2"</formula>
    </cfRule>
    <cfRule type="expression" dxfId="11597" priority="14924">
      <formula>$B481="título grau 1"</formula>
    </cfRule>
  </conditionalFormatting>
  <conditionalFormatting sqref="D481">
    <cfRule type="containsText" dxfId="11596" priority="14916" operator="containsText" text="ORSE">
      <formula>NOT(ISERROR(SEARCH("ORSE",D481)))</formula>
    </cfRule>
  </conditionalFormatting>
  <conditionalFormatting sqref="D481">
    <cfRule type="expression" dxfId="11595" priority="14912">
      <formula>$B481="título grau 4"</formula>
    </cfRule>
    <cfRule type="expression" dxfId="11594" priority="14913">
      <formula>$B481="título grau 3"</formula>
    </cfRule>
    <cfRule type="expression" dxfId="11593" priority="14914">
      <formula>$B481="título grau 2"</formula>
    </cfRule>
    <cfRule type="expression" dxfId="11592" priority="14915">
      <formula>$B481="título grau 1"</formula>
    </cfRule>
  </conditionalFormatting>
  <conditionalFormatting sqref="G485">
    <cfRule type="containsText" dxfId="11591" priority="14911" operator="containsText" text="FALSO">
      <formula>NOT(ISERROR(SEARCH("FALSO",G485)))</formula>
    </cfRule>
  </conditionalFormatting>
  <conditionalFormatting sqref="D486">
    <cfRule type="containsText" dxfId="11590" priority="14899" operator="containsText" text="ORSE">
      <formula>NOT(ISERROR(SEARCH("ORSE",D486)))</formula>
    </cfRule>
  </conditionalFormatting>
  <conditionalFormatting sqref="C485:D485 F485:H485 N485">
    <cfRule type="expression" dxfId="11589" priority="14903">
      <formula>$B485="título grau 4"</formula>
    </cfRule>
    <cfRule type="expression" dxfId="11588" priority="14904">
      <formula>$B485="título grau 3"</formula>
    </cfRule>
    <cfRule type="expression" dxfId="11587" priority="14905">
      <formula>$B485="título grau 2"</formula>
    </cfRule>
    <cfRule type="expression" dxfId="11586" priority="14909">
      <formula>$B485="título grau 1"</formula>
    </cfRule>
  </conditionalFormatting>
  <conditionalFormatting sqref="D499">
    <cfRule type="containsText" dxfId="11585" priority="14900" operator="containsText" text="ORSE">
      <formula>NOT(ISERROR(SEARCH("ORSE",D499)))</formula>
    </cfRule>
  </conditionalFormatting>
  <conditionalFormatting sqref="C487 H487 N487">
    <cfRule type="expression" dxfId="11584" priority="14883">
      <formula>$B487="título grau 4"</formula>
    </cfRule>
    <cfRule type="expression" dxfId="11583" priority="14884">
      <formula>$B487="título grau 3"</formula>
    </cfRule>
    <cfRule type="expression" dxfId="11582" priority="14885">
      <formula>$B487="título grau 2"</formula>
    </cfRule>
    <cfRule type="expression" dxfId="11581" priority="14889">
      <formula>$B487="título grau 1"</formula>
    </cfRule>
  </conditionalFormatting>
  <conditionalFormatting sqref="B489">
    <cfRule type="expression" dxfId="11580" priority="14871">
      <formula>$B489="título grau 3"</formula>
    </cfRule>
    <cfRule type="expression" dxfId="11579" priority="14875">
      <formula>$B489="título grau 4"</formula>
    </cfRule>
    <cfRule type="expression" dxfId="11578" priority="14876">
      <formula>$B489="título grau 2"</formula>
    </cfRule>
    <cfRule type="expression" dxfId="11577" priority="14877">
      <formula>$B489="título grau 1"</formula>
    </cfRule>
  </conditionalFormatting>
  <conditionalFormatting sqref="B489:C489 H489 C491:C492 H491:H492 N489 N491:N492">
    <cfRule type="expression" dxfId="11576" priority="14872">
      <formula>$B489="título grau 4"</formula>
    </cfRule>
    <cfRule type="expression" dxfId="11575" priority="14873">
      <formula>$B489="título grau 3"</formula>
    </cfRule>
    <cfRule type="expression" dxfId="11574" priority="14874">
      <formula>$B489="título grau 2"</formula>
    </cfRule>
    <cfRule type="expression" dxfId="11573" priority="14878">
      <formula>$B489="título grau 1"</formula>
    </cfRule>
  </conditionalFormatting>
  <conditionalFormatting sqref="D488">
    <cfRule type="containsText" dxfId="11572" priority="14870" operator="containsText" text="ORSE">
      <formula>NOT(ISERROR(SEARCH("ORSE",D488)))</formula>
    </cfRule>
  </conditionalFormatting>
  <conditionalFormatting sqref="C490 H490 N490">
    <cfRule type="expression" dxfId="11571" priority="14861">
      <formula>$B490="título grau 4"</formula>
    </cfRule>
    <cfRule type="expression" dxfId="11570" priority="14862">
      <formula>$B490="título grau 3"</formula>
    </cfRule>
    <cfRule type="expression" dxfId="11569" priority="14863">
      <formula>$B490="título grau 2"</formula>
    </cfRule>
    <cfRule type="expression" dxfId="11568" priority="14867">
      <formula>$B490="título grau 1"</formula>
    </cfRule>
  </conditionalFormatting>
  <conditionalFormatting sqref="C496 C494 H494 H496 N496 N494">
    <cfRule type="expression" dxfId="11567" priority="14851">
      <formula>$B494="título grau 4"</formula>
    </cfRule>
    <cfRule type="expression" dxfId="11566" priority="14852">
      <formula>$B494="título grau 3"</formula>
    </cfRule>
    <cfRule type="expression" dxfId="11565" priority="14853">
      <formula>$B494="título grau 2"</formula>
    </cfRule>
    <cfRule type="expression" dxfId="11564" priority="14857">
      <formula>$B494="título grau 1"</formula>
    </cfRule>
  </conditionalFormatting>
  <conditionalFormatting sqref="C493 H493 N493">
    <cfRule type="expression" dxfId="11563" priority="14841">
      <formula>$B493="título grau 4"</formula>
    </cfRule>
    <cfRule type="expression" dxfId="11562" priority="14842">
      <formula>$B493="título grau 3"</formula>
    </cfRule>
    <cfRule type="expression" dxfId="11561" priority="14843">
      <formula>$B493="título grau 2"</formula>
    </cfRule>
    <cfRule type="expression" dxfId="11560" priority="14847">
      <formula>$B493="título grau 1"</formula>
    </cfRule>
  </conditionalFormatting>
  <conditionalFormatting sqref="C495 H495 N495">
    <cfRule type="expression" dxfId="11559" priority="14827">
      <formula>$B495="título grau 4"</formula>
    </cfRule>
    <cfRule type="expression" dxfId="11558" priority="14828">
      <formula>$B495="título grau 3"</formula>
    </cfRule>
    <cfRule type="expression" dxfId="11557" priority="14829">
      <formula>$B495="título grau 2"</formula>
    </cfRule>
    <cfRule type="expression" dxfId="11556" priority="14833">
      <formula>$B495="título grau 1"</formula>
    </cfRule>
  </conditionalFormatting>
  <conditionalFormatting sqref="D502">
    <cfRule type="containsText" dxfId="11555" priority="14821" operator="containsText" text="ORSE">
      <formula>NOT(ISERROR(SEARCH("ORSE",D502)))</formula>
    </cfRule>
  </conditionalFormatting>
  <conditionalFormatting sqref="D484">
    <cfRule type="containsText" dxfId="11554" priority="14771" operator="containsText" text="ORSE">
      <formula>NOT(ISERROR(SEARCH("ORSE",D484)))</formula>
    </cfRule>
  </conditionalFormatting>
  <conditionalFormatting sqref="G487">
    <cfRule type="containsText" dxfId="11553" priority="14770" operator="containsText" text="FALSO">
      <formula>NOT(ISERROR(SEARCH("FALSO",G487)))</formula>
    </cfRule>
  </conditionalFormatting>
  <conditionalFormatting sqref="D487 F487:G487">
    <cfRule type="expression" dxfId="11552" priority="14766">
      <formula>$B487="título grau 4"</formula>
    </cfRule>
    <cfRule type="expression" dxfId="11551" priority="14767">
      <formula>$B487="título grau 3"</formula>
    </cfRule>
    <cfRule type="expression" dxfId="11550" priority="14768">
      <formula>$B487="título grau 2"</formula>
    </cfRule>
    <cfRule type="expression" dxfId="11549" priority="14769">
      <formula>$B487="título grau 1"</formula>
    </cfRule>
  </conditionalFormatting>
  <conditionalFormatting sqref="D487">
    <cfRule type="containsText" dxfId="11548" priority="14765" operator="containsText" text="ORSE">
      <formula>NOT(ISERROR(SEARCH("ORSE",D487)))</formula>
    </cfRule>
  </conditionalFormatting>
  <conditionalFormatting sqref="G489">
    <cfRule type="containsText" dxfId="11547" priority="14764" operator="containsText" text="FALSO">
      <formula>NOT(ISERROR(SEARCH("FALSO",G489)))</formula>
    </cfRule>
  </conditionalFormatting>
  <conditionalFormatting sqref="D489">
    <cfRule type="containsText" dxfId="11546" priority="14763" operator="containsText" text="ORSE">
      <formula>NOT(ISERROR(SEARCH("ORSE",D489)))</formula>
    </cfRule>
  </conditionalFormatting>
  <conditionalFormatting sqref="D489:G489 E490:E496">
    <cfRule type="expression" dxfId="11545" priority="14759">
      <formula>$B489="título grau 4"</formula>
    </cfRule>
    <cfRule type="expression" dxfId="11544" priority="14760">
      <formula>$B489="título grau 3"</formula>
    </cfRule>
    <cfRule type="expression" dxfId="11543" priority="14761">
      <formula>$B489="título grau 2"</formula>
    </cfRule>
    <cfRule type="expression" dxfId="11542" priority="14762">
      <formula>$B489="título grau 1"</formula>
    </cfRule>
  </conditionalFormatting>
  <conditionalFormatting sqref="D489">
    <cfRule type="containsText" dxfId="11541" priority="14758" operator="containsText" text="ORSE">
      <formula>NOT(ISERROR(SEARCH("ORSE",D489)))</formula>
    </cfRule>
  </conditionalFormatting>
  <conditionalFormatting sqref="G490">
    <cfRule type="containsText" dxfId="11540" priority="14757" operator="containsText" text="FALSO">
      <formula>NOT(ISERROR(SEARCH("FALSO",G490)))</formula>
    </cfRule>
  </conditionalFormatting>
  <conditionalFormatting sqref="D490">
    <cfRule type="containsText" dxfId="11539" priority="14756" operator="containsText" text="ORSE">
      <formula>NOT(ISERROR(SEARCH("ORSE",D490)))</formula>
    </cfRule>
  </conditionalFormatting>
  <conditionalFormatting sqref="D490 F490:G490">
    <cfRule type="expression" dxfId="11538" priority="14752">
      <formula>$B490="título grau 4"</formula>
    </cfRule>
    <cfRule type="expression" dxfId="11537" priority="14753">
      <formula>$B490="título grau 3"</formula>
    </cfRule>
    <cfRule type="expression" dxfId="11536" priority="14754">
      <formula>$B490="título grau 2"</formula>
    </cfRule>
    <cfRule type="expression" dxfId="11535" priority="14755">
      <formula>$B490="título grau 1"</formula>
    </cfRule>
  </conditionalFormatting>
  <conditionalFormatting sqref="D490">
    <cfRule type="containsText" dxfId="11534" priority="14751" operator="containsText" text="ORSE">
      <formula>NOT(ISERROR(SEARCH("ORSE",D490)))</formula>
    </cfRule>
  </conditionalFormatting>
  <conditionalFormatting sqref="G491">
    <cfRule type="containsText" dxfId="11533" priority="14750" operator="containsText" text="FALSO">
      <formula>NOT(ISERROR(SEARCH("FALSO",G491)))</formula>
    </cfRule>
  </conditionalFormatting>
  <conditionalFormatting sqref="D491">
    <cfRule type="containsText" dxfId="11532" priority="14749" operator="containsText" text="ORSE">
      <formula>NOT(ISERROR(SEARCH("ORSE",D491)))</formula>
    </cfRule>
  </conditionalFormatting>
  <conditionalFormatting sqref="D491 F491:G491">
    <cfRule type="expression" dxfId="11531" priority="14745">
      <formula>$B491="título grau 4"</formula>
    </cfRule>
    <cfRule type="expression" dxfId="11530" priority="14746">
      <formula>$B491="título grau 3"</formula>
    </cfRule>
    <cfRule type="expression" dxfId="11529" priority="14747">
      <formula>$B491="título grau 2"</formula>
    </cfRule>
    <cfRule type="expression" dxfId="11528" priority="14748">
      <formula>$B491="título grau 1"</formula>
    </cfRule>
  </conditionalFormatting>
  <conditionalFormatting sqref="D491">
    <cfRule type="containsText" dxfId="11527" priority="14744" operator="containsText" text="ORSE">
      <formula>NOT(ISERROR(SEARCH("ORSE",D491)))</formula>
    </cfRule>
  </conditionalFormatting>
  <conditionalFormatting sqref="G492">
    <cfRule type="containsText" dxfId="11526" priority="14743" operator="containsText" text="FALSO">
      <formula>NOT(ISERROR(SEARCH("FALSO",G492)))</formula>
    </cfRule>
  </conditionalFormatting>
  <conditionalFormatting sqref="D492">
    <cfRule type="containsText" dxfId="11525" priority="14742" operator="containsText" text="ORSE">
      <formula>NOT(ISERROR(SEARCH("ORSE",D492)))</formula>
    </cfRule>
  </conditionalFormatting>
  <conditionalFormatting sqref="D492 F492:G492">
    <cfRule type="expression" dxfId="11524" priority="14738">
      <formula>$B492="título grau 4"</formula>
    </cfRule>
    <cfRule type="expression" dxfId="11523" priority="14739">
      <formula>$B492="título grau 3"</formula>
    </cfRule>
    <cfRule type="expression" dxfId="11522" priority="14740">
      <formula>$B492="título grau 2"</formula>
    </cfRule>
    <cfRule type="expression" dxfId="11521" priority="14741">
      <formula>$B492="título grau 1"</formula>
    </cfRule>
  </conditionalFormatting>
  <conditionalFormatting sqref="D492">
    <cfRule type="containsText" dxfId="11520" priority="14737" operator="containsText" text="ORSE">
      <formula>NOT(ISERROR(SEARCH("ORSE",D492)))</formula>
    </cfRule>
  </conditionalFormatting>
  <conditionalFormatting sqref="G493">
    <cfRule type="containsText" dxfId="11519" priority="14736" operator="containsText" text="FALSO">
      <formula>NOT(ISERROR(SEARCH("FALSO",G493)))</formula>
    </cfRule>
  </conditionalFormatting>
  <conditionalFormatting sqref="D493">
    <cfRule type="containsText" dxfId="11518" priority="14735" operator="containsText" text="ORSE">
      <formula>NOT(ISERROR(SEARCH("ORSE",D493)))</formula>
    </cfRule>
  </conditionalFormatting>
  <conditionalFormatting sqref="D493 F493:G493">
    <cfRule type="expression" dxfId="11517" priority="14731">
      <formula>$B493="título grau 4"</formula>
    </cfRule>
    <cfRule type="expression" dxfId="11516" priority="14732">
      <formula>$B493="título grau 3"</formula>
    </cfRule>
    <cfRule type="expression" dxfId="11515" priority="14733">
      <formula>$B493="título grau 2"</formula>
    </cfRule>
    <cfRule type="expression" dxfId="11514" priority="14734">
      <formula>$B493="título grau 1"</formula>
    </cfRule>
  </conditionalFormatting>
  <conditionalFormatting sqref="D493">
    <cfRule type="containsText" dxfId="11513" priority="14730" operator="containsText" text="ORSE">
      <formula>NOT(ISERROR(SEARCH("ORSE",D493)))</formula>
    </cfRule>
  </conditionalFormatting>
  <conditionalFormatting sqref="G494">
    <cfRule type="containsText" dxfId="11512" priority="14729" operator="containsText" text="FALSO">
      <formula>NOT(ISERROR(SEARCH("FALSO",G494)))</formula>
    </cfRule>
  </conditionalFormatting>
  <conditionalFormatting sqref="D494">
    <cfRule type="containsText" dxfId="11511" priority="14728" operator="containsText" text="ORSE">
      <formula>NOT(ISERROR(SEARCH("ORSE",D494)))</formula>
    </cfRule>
  </conditionalFormatting>
  <conditionalFormatting sqref="D494 F494:G494">
    <cfRule type="expression" dxfId="11510" priority="14724">
      <formula>$B494="título grau 4"</formula>
    </cfRule>
    <cfRule type="expression" dxfId="11509" priority="14725">
      <formula>$B494="título grau 3"</formula>
    </cfRule>
    <cfRule type="expression" dxfId="11508" priority="14726">
      <formula>$B494="título grau 2"</formula>
    </cfRule>
    <cfRule type="expression" dxfId="11507" priority="14727">
      <formula>$B494="título grau 1"</formula>
    </cfRule>
  </conditionalFormatting>
  <conditionalFormatting sqref="D494">
    <cfRule type="containsText" dxfId="11506" priority="14723" operator="containsText" text="ORSE">
      <formula>NOT(ISERROR(SEARCH("ORSE",D494)))</formula>
    </cfRule>
  </conditionalFormatting>
  <conditionalFormatting sqref="G495">
    <cfRule type="containsText" dxfId="11505" priority="14722" operator="containsText" text="FALSO">
      <formula>NOT(ISERROR(SEARCH("FALSO",G495)))</formula>
    </cfRule>
  </conditionalFormatting>
  <conditionalFormatting sqref="D495">
    <cfRule type="containsText" dxfId="11504" priority="14721" operator="containsText" text="ORSE">
      <formula>NOT(ISERROR(SEARCH("ORSE",D495)))</formula>
    </cfRule>
  </conditionalFormatting>
  <conditionalFormatting sqref="D495 F495:G495">
    <cfRule type="expression" dxfId="11503" priority="14717">
      <formula>$B495="título grau 4"</formula>
    </cfRule>
    <cfRule type="expression" dxfId="11502" priority="14718">
      <formula>$B495="título grau 3"</formula>
    </cfRule>
    <cfRule type="expression" dxfId="11501" priority="14719">
      <formula>$B495="título grau 2"</formula>
    </cfRule>
    <cfRule type="expression" dxfId="11500" priority="14720">
      <formula>$B495="título grau 1"</formula>
    </cfRule>
  </conditionalFormatting>
  <conditionalFormatting sqref="D495">
    <cfRule type="containsText" dxfId="11499" priority="14716" operator="containsText" text="ORSE">
      <formula>NOT(ISERROR(SEARCH("ORSE",D495)))</formula>
    </cfRule>
  </conditionalFormatting>
  <conditionalFormatting sqref="G496">
    <cfRule type="containsText" dxfId="11498" priority="14715" operator="containsText" text="FALSO">
      <formula>NOT(ISERROR(SEARCH("FALSO",G496)))</formula>
    </cfRule>
  </conditionalFormatting>
  <conditionalFormatting sqref="D496">
    <cfRule type="containsText" dxfId="11497" priority="14714" operator="containsText" text="ORSE">
      <formula>NOT(ISERROR(SEARCH("ORSE",D496)))</formula>
    </cfRule>
  </conditionalFormatting>
  <conditionalFormatting sqref="D496 F496:G496">
    <cfRule type="expression" dxfId="11496" priority="14710">
      <formula>$B496="título grau 4"</formula>
    </cfRule>
    <cfRule type="expression" dxfId="11495" priority="14711">
      <formula>$B496="título grau 3"</formula>
    </cfRule>
    <cfRule type="expression" dxfId="11494" priority="14712">
      <formula>$B496="título grau 2"</formula>
    </cfRule>
    <cfRule type="expression" dxfId="11493" priority="14713">
      <formula>$B496="título grau 1"</formula>
    </cfRule>
  </conditionalFormatting>
  <conditionalFormatting sqref="D496">
    <cfRule type="containsText" dxfId="11492" priority="14709" operator="containsText" text="ORSE">
      <formula>NOT(ISERROR(SEARCH("ORSE",D496)))</formula>
    </cfRule>
  </conditionalFormatting>
  <conditionalFormatting sqref="G497">
    <cfRule type="containsText" dxfId="11491" priority="14708" operator="containsText" text="FALSO">
      <formula>NOT(ISERROR(SEARCH("FALSO",G497)))</formula>
    </cfRule>
  </conditionalFormatting>
  <conditionalFormatting sqref="D497">
    <cfRule type="containsText" dxfId="11490" priority="14707" operator="containsText" text="ORSE">
      <formula>NOT(ISERROR(SEARCH("ORSE",D497)))</formula>
    </cfRule>
  </conditionalFormatting>
  <conditionalFormatting sqref="D497:G497 E498:E501">
    <cfRule type="expression" dxfId="11489" priority="14703">
      <formula>$B497="título grau 4"</formula>
    </cfRule>
    <cfRule type="expression" dxfId="11488" priority="14704">
      <formula>$B497="título grau 3"</formula>
    </cfRule>
    <cfRule type="expression" dxfId="11487" priority="14705">
      <formula>$B497="título grau 2"</formula>
    </cfRule>
    <cfRule type="expression" dxfId="11486" priority="14706">
      <formula>$B497="título grau 1"</formula>
    </cfRule>
  </conditionalFormatting>
  <conditionalFormatting sqref="D497">
    <cfRule type="containsText" dxfId="11485" priority="14702" operator="containsText" text="ORSE">
      <formula>NOT(ISERROR(SEARCH("ORSE",D497)))</formula>
    </cfRule>
  </conditionalFormatting>
  <conditionalFormatting sqref="D502">
    <cfRule type="containsText" dxfId="11484" priority="14701" operator="containsText" text="ORSE">
      <formula>NOT(ISERROR(SEARCH("ORSE",D502)))</formula>
    </cfRule>
  </conditionalFormatting>
  <conditionalFormatting sqref="G515">
    <cfRule type="containsText" dxfId="11483" priority="14692" operator="containsText" text="FALSO">
      <formula>NOT(ISERROR(SEARCH("FALSO",G515)))</formula>
    </cfRule>
  </conditionalFormatting>
  <conditionalFormatting sqref="F515:H515 N515">
    <cfRule type="expression" dxfId="11482" priority="14685">
      <formula>$B515="título grau 4"</formula>
    </cfRule>
    <cfRule type="expression" dxfId="11481" priority="14686">
      <formula>$B515="título grau 3"</formula>
    </cfRule>
    <cfRule type="expression" dxfId="11480" priority="14687">
      <formula>$B515="título grau 2"</formula>
    </cfRule>
    <cfRule type="expression" dxfId="11479" priority="14691">
      <formula>$B515="título grau 1"</formula>
    </cfRule>
  </conditionalFormatting>
  <conditionalFormatting sqref="G514">
    <cfRule type="containsText" dxfId="11478" priority="14682" operator="containsText" text="FALSO">
      <formula>NOT(ISERROR(SEARCH("FALSO",G514)))</formula>
    </cfRule>
  </conditionalFormatting>
  <conditionalFormatting sqref="G517">
    <cfRule type="containsText" dxfId="11477" priority="14660" operator="containsText" text="FALSO">
      <formula>NOT(ISERROR(SEARCH("FALSO",G517)))</formula>
    </cfRule>
  </conditionalFormatting>
  <conditionalFormatting sqref="B517">
    <cfRule type="expression" dxfId="11476" priority="14652">
      <formula>$B517="título grau 3"</formula>
    </cfRule>
    <cfRule type="expression" dxfId="11475" priority="14656">
      <formula>$B517="título grau 4"</formula>
    </cfRule>
    <cfRule type="expression" dxfId="11474" priority="14657">
      <formula>$B517="título grau 2"</formula>
    </cfRule>
    <cfRule type="expression" dxfId="11473" priority="14658">
      <formula>$B517="título grau 1"</formula>
    </cfRule>
  </conditionalFormatting>
  <conditionalFormatting sqref="B517 F517:H517 N517">
    <cfRule type="expression" dxfId="11472" priority="14653">
      <formula>$B517="título grau 4"</formula>
    </cfRule>
    <cfRule type="expression" dxfId="11471" priority="14654">
      <formula>$B517="título grau 3"</formula>
    </cfRule>
    <cfRule type="expression" dxfId="11470" priority="14655">
      <formula>$B517="título grau 2"</formula>
    </cfRule>
    <cfRule type="expression" dxfId="11469" priority="14659">
      <formula>$B517="título grau 1"</formula>
    </cfRule>
  </conditionalFormatting>
  <conditionalFormatting sqref="C517">
    <cfRule type="expression" dxfId="11468" priority="14644">
      <formula>$B517="título grau 4"</formula>
    </cfRule>
    <cfRule type="expression" dxfId="11467" priority="14645">
      <formula>$B517="título grau 3"</formula>
    </cfRule>
    <cfRule type="expression" dxfId="11466" priority="14646">
      <formula>$B517="título grau 2"</formula>
    </cfRule>
    <cfRule type="expression" dxfId="11465" priority="14647">
      <formula>$B517="título grau 1"</formula>
    </cfRule>
  </conditionalFormatting>
  <conditionalFormatting sqref="G516">
    <cfRule type="containsText" dxfId="11464" priority="14638" operator="containsText" text="FALSO">
      <formula>NOT(ISERROR(SEARCH("FALSO",G516)))</formula>
    </cfRule>
  </conditionalFormatting>
  <conditionalFormatting sqref="G518">
    <cfRule type="containsText" dxfId="11463" priority="14616" operator="containsText" text="FALSO">
      <formula>NOT(ISERROR(SEARCH("FALSO",G518)))</formula>
    </cfRule>
  </conditionalFormatting>
  <conditionalFormatting sqref="E518:H518 N518">
    <cfRule type="expression" dxfId="11462" priority="14609">
      <formula>$B518="título grau 4"</formula>
    </cfRule>
    <cfRule type="expression" dxfId="11461" priority="14610">
      <formula>$B518="título grau 3"</formula>
    </cfRule>
    <cfRule type="expression" dxfId="11460" priority="14611">
      <formula>$B518="título grau 2"</formula>
    </cfRule>
    <cfRule type="expression" dxfId="11459" priority="14615">
      <formula>$B518="título grau 1"</formula>
    </cfRule>
  </conditionalFormatting>
  <conditionalFormatting sqref="C518">
    <cfRule type="expression" dxfId="11458" priority="14600">
      <formula>$B518="título grau 4"</formula>
    </cfRule>
    <cfRule type="expression" dxfId="11457" priority="14601">
      <formula>$B518="título grau 3"</formula>
    </cfRule>
    <cfRule type="expression" dxfId="11456" priority="14602">
      <formula>$B518="título grau 2"</formula>
    </cfRule>
    <cfRule type="expression" dxfId="11455" priority="14603">
      <formula>$B518="título grau 1"</formula>
    </cfRule>
  </conditionalFormatting>
  <conditionalFormatting sqref="G507">
    <cfRule type="containsText" dxfId="11454" priority="14450" operator="containsText" text="FALSO">
      <formula>NOT(ISERROR(SEARCH("FALSO",G507)))</formula>
    </cfRule>
  </conditionalFormatting>
  <conditionalFormatting sqref="E507:H507 E509 N507">
    <cfRule type="expression" dxfId="11453" priority="14443">
      <formula>$B507="título grau 4"</formula>
    </cfRule>
    <cfRule type="expression" dxfId="11452" priority="14444">
      <formula>$B507="título grau 3"</formula>
    </cfRule>
    <cfRule type="expression" dxfId="11451" priority="14445">
      <formula>$B507="título grau 2"</formula>
    </cfRule>
    <cfRule type="expression" dxfId="11450" priority="14449">
      <formula>$B507="título grau 1"</formula>
    </cfRule>
  </conditionalFormatting>
  <conditionalFormatting sqref="D527">
    <cfRule type="containsText" dxfId="11449" priority="14433" operator="containsText" text="ORSE">
      <formula>NOT(ISERROR(SEARCH("ORSE",D527)))</formula>
    </cfRule>
  </conditionalFormatting>
  <conditionalFormatting sqref="G527">
    <cfRule type="containsText" dxfId="11448" priority="14432" operator="containsText" text="FALSO">
      <formula>NOT(ISERROR(SEARCH("FALSO",G527)))</formula>
    </cfRule>
  </conditionalFormatting>
  <conditionalFormatting sqref="G543 G545">
    <cfRule type="containsText" dxfId="11447" priority="14419" operator="containsText" text="FALSO">
      <formula>NOT(ISERROR(SEARCH("FALSO",G543)))</formula>
    </cfRule>
  </conditionalFormatting>
  <conditionalFormatting sqref="D543">
    <cfRule type="containsText" dxfId="11446" priority="14418" operator="containsText" text="ORSE">
      <formula>NOT(ISERROR(SEARCH("ORSE",D543)))</formula>
    </cfRule>
  </conditionalFormatting>
  <conditionalFormatting sqref="D545">
    <cfRule type="containsText" dxfId="11445" priority="14417" operator="containsText" text="ORSE">
      <formula>NOT(ISERROR(SEARCH("ORSE",D545)))</formula>
    </cfRule>
  </conditionalFormatting>
  <conditionalFormatting sqref="B543">
    <cfRule type="expression" dxfId="11444" priority="14409">
      <formula>$B543="título grau 3"</formula>
    </cfRule>
    <cfRule type="expression" dxfId="11443" priority="14413">
      <formula>$B543="título grau 4"</formula>
    </cfRule>
    <cfRule type="expression" dxfId="11442" priority="14414">
      <formula>$B543="título grau 2"</formula>
    </cfRule>
    <cfRule type="expression" dxfId="11441" priority="14415">
      <formula>$B543="título grau 1"</formula>
    </cfRule>
  </conditionalFormatting>
  <conditionalFormatting sqref="D543:H543 B543 D545 F545:H545 N545 N543">
    <cfRule type="expression" dxfId="11440" priority="14410">
      <formula>$B543="título grau 4"</formula>
    </cfRule>
    <cfRule type="expression" dxfId="11439" priority="14411">
      <formula>$B543="título grau 3"</formula>
    </cfRule>
    <cfRule type="expression" dxfId="11438" priority="14412">
      <formula>$B543="título grau 2"</formula>
    </cfRule>
    <cfRule type="expression" dxfId="11437" priority="14416">
      <formula>$B543="título grau 1"</formula>
    </cfRule>
  </conditionalFormatting>
  <conditionalFormatting sqref="C543 C545">
    <cfRule type="expression" dxfId="11436" priority="14401">
      <formula>$B543="título grau 4"</formula>
    </cfRule>
    <cfRule type="expression" dxfId="11435" priority="14402">
      <formula>$B543="título grau 3"</formula>
    </cfRule>
    <cfRule type="expression" dxfId="11434" priority="14403">
      <formula>$B543="título grau 2"</formula>
    </cfRule>
    <cfRule type="expression" dxfId="11433" priority="14404">
      <formula>$B543="título grau 1"</formula>
    </cfRule>
  </conditionalFormatting>
  <conditionalFormatting sqref="D546">
    <cfRule type="containsText" dxfId="11432" priority="14400" operator="containsText" text="ORSE">
      <formula>NOT(ISERROR(SEARCH("ORSE",D546)))</formula>
    </cfRule>
  </conditionalFormatting>
  <conditionalFormatting sqref="G546">
    <cfRule type="containsText" dxfId="11431" priority="14399" operator="containsText" text="FALSO">
      <formula>NOT(ISERROR(SEARCH("FALSO",G546)))</formula>
    </cfRule>
  </conditionalFormatting>
  <conditionalFormatting sqref="D546 F546:H546 N546">
    <cfRule type="expression" dxfId="11430" priority="14392">
      <formula>$B546="título grau 4"</formula>
    </cfRule>
    <cfRule type="expression" dxfId="11429" priority="14393">
      <formula>$B546="título grau 3"</formula>
    </cfRule>
    <cfRule type="expression" dxfId="11428" priority="14394">
      <formula>$B546="título grau 2"</formula>
    </cfRule>
    <cfRule type="expression" dxfId="11427" priority="14398">
      <formula>$B546="título grau 1"</formula>
    </cfRule>
  </conditionalFormatting>
  <conditionalFormatting sqref="C546">
    <cfRule type="expression" dxfId="11426" priority="14387">
      <formula>$B546="título grau 4"</formula>
    </cfRule>
    <cfRule type="expression" dxfId="11425" priority="14388">
      <formula>$B546="título grau 3"</formula>
    </cfRule>
    <cfRule type="expression" dxfId="11424" priority="14389">
      <formula>$B546="título grau 2"</formula>
    </cfRule>
    <cfRule type="expression" dxfId="11423" priority="14390">
      <formula>$B546="título grau 1"</formula>
    </cfRule>
  </conditionalFormatting>
  <conditionalFormatting sqref="G552">
    <cfRule type="containsText" dxfId="11422" priority="14386" operator="containsText" text="FALSO">
      <formula>NOT(ISERROR(SEARCH("FALSO",G552)))</formula>
    </cfRule>
  </conditionalFormatting>
  <conditionalFormatting sqref="D552">
    <cfRule type="containsText" dxfId="11421" priority="14385" operator="containsText" text="ORSE">
      <formula>NOT(ISERROR(SEARCH("ORSE",D552)))</formula>
    </cfRule>
  </conditionalFormatting>
  <conditionalFormatting sqref="B556:B557">
    <cfRule type="expression" dxfId="11420" priority="14357">
      <formula>$B556="título grau 3"</formula>
    </cfRule>
    <cfRule type="expression" dxfId="11419" priority="14361">
      <formula>$B556="título grau 4"</formula>
    </cfRule>
    <cfRule type="expression" dxfId="11418" priority="14362">
      <formula>$B556="título grau 2"</formula>
    </cfRule>
    <cfRule type="expression" dxfId="11417" priority="14363">
      <formula>$B556="título grau 1"</formula>
    </cfRule>
  </conditionalFormatting>
  <conditionalFormatting sqref="C552:D552 F552:H552 N552">
    <cfRule type="expression" dxfId="11416" priority="14378">
      <formula>$B552="título grau 4"</formula>
    </cfRule>
    <cfRule type="expression" dxfId="11415" priority="14379">
      <formula>$B552="título grau 3"</formula>
    </cfRule>
    <cfRule type="expression" dxfId="11414" priority="14380">
      <formula>$B552="título grau 2"</formula>
    </cfRule>
    <cfRule type="expression" dxfId="11413" priority="14384">
      <formula>$B552="título grau 1"</formula>
    </cfRule>
  </conditionalFormatting>
  <conditionalFormatting sqref="G553">
    <cfRule type="containsText" dxfId="11412" priority="14376" operator="containsText" text="FALSO">
      <formula>NOT(ISERROR(SEARCH("FALSO",G553)))</formula>
    </cfRule>
  </conditionalFormatting>
  <conditionalFormatting sqref="D553">
    <cfRule type="containsText" dxfId="11411" priority="14375" operator="containsText" text="ORSE">
      <formula>NOT(ISERROR(SEARCH("ORSE",D553)))</formula>
    </cfRule>
  </conditionalFormatting>
  <conditionalFormatting sqref="B553">
    <cfRule type="expression" dxfId="11410" priority="14367">
      <formula>$B553="título grau 3"</formula>
    </cfRule>
    <cfRule type="expression" dxfId="11409" priority="14371">
      <formula>$B553="título grau 4"</formula>
    </cfRule>
    <cfRule type="expression" dxfId="11408" priority="14372">
      <formula>$B553="título grau 2"</formula>
    </cfRule>
    <cfRule type="expression" dxfId="11407" priority="14373">
      <formula>$B553="título grau 1"</formula>
    </cfRule>
  </conditionalFormatting>
  <conditionalFormatting sqref="B553:D553 F553:H553 N553">
    <cfRule type="expression" dxfId="11406" priority="14368">
      <formula>$B553="título grau 4"</formula>
    </cfRule>
    <cfRule type="expression" dxfId="11405" priority="14369">
      <formula>$B553="título grau 3"</formula>
    </cfRule>
    <cfRule type="expression" dxfId="11404" priority="14370">
      <formula>$B553="título grau 2"</formula>
    </cfRule>
    <cfRule type="expression" dxfId="11403" priority="14374">
      <formula>$B553="título grau 1"</formula>
    </cfRule>
  </conditionalFormatting>
  <conditionalFormatting sqref="D556">
    <cfRule type="containsText" dxfId="11402" priority="14366" operator="containsText" text="ORSE">
      <formula>NOT(ISERROR(SEARCH("ORSE",D556)))</formula>
    </cfRule>
  </conditionalFormatting>
  <conditionalFormatting sqref="G556">
    <cfRule type="containsText" dxfId="11401" priority="14365" operator="containsText" text="FALSO">
      <formula>NOT(ISERROR(SEARCH("FALSO",G556)))</formula>
    </cfRule>
  </conditionalFormatting>
  <conditionalFormatting sqref="D556 B556:B557 F556:H556 N556">
    <cfRule type="expression" dxfId="11400" priority="14358">
      <formula>$B556="título grau 4"</formula>
    </cfRule>
    <cfRule type="expression" dxfId="11399" priority="14359">
      <formula>$B556="título grau 3"</formula>
    </cfRule>
    <cfRule type="expression" dxfId="11398" priority="14360">
      <formula>$B556="título grau 2"</formula>
    </cfRule>
    <cfRule type="expression" dxfId="11397" priority="14364">
      <formula>$B556="título grau 1"</formula>
    </cfRule>
  </conditionalFormatting>
  <conditionalFormatting sqref="C556">
    <cfRule type="expression" dxfId="11396" priority="14353">
      <formula>$B556="título grau 4"</formula>
    </cfRule>
    <cfRule type="expression" dxfId="11395" priority="14354">
      <formula>$B556="título grau 3"</formula>
    </cfRule>
    <cfRule type="expression" dxfId="11394" priority="14355">
      <formula>$B556="título grau 2"</formula>
    </cfRule>
    <cfRule type="expression" dxfId="11393" priority="14356">
      <formula>$B556="título grau 1"</formula>
    </cfRule>
  </conditionalFormatting>
  <conditionalFormatting sqref="D557">
    <cfRule type="containsText" dxfId="11392" priority="14348" operator="containsText" text="ORSE">
      <formula>NOT(ISERROR(SEARCH("ORSE",D557)))</formula>
    </cfRule>
  </conditionalFormatting>
  <conditionalFormatting sqref="G557">
    <cfRule type="containsText" dxfId="11391" priority="14347" operator="containsText" text="FALSO">
      <formula>NOT(ISERROR(SEARCH("FALSO",G557)))</formula>
    </cfRule>
  </conditionalFormatting>
  <conditionalFormatting sqref="D557 F557:H557 N557">
    <cfRule type="expression" dxfId="11390" priority="14340">
      <formula>$B557="título grau 4"</formula>
    </cfRule>
    <cfRule type="expression" dxfId="11389" priority="14341">
      <formula>$B557="título grau 3"</formula>
    </cfRule>
    <cfRule type="expression" dxfId="11388" priority="14342">
      <formula>$B557="título grau 2"</formula>
    </cfRule>
    <cfRule type="expression" dxfId="11387" priority="14346">
      <formula>$B557="título grau 1"</formula>
    </cfRule>
  </conditionalFormatting>
  <conditionalFormatting sqref="C557">
    <cfRule type="expression" dxfId="11386" priority="14335">
      <formula>$B557="título grau 4"</formula>
    </cfRule>
    <cfRule type="expression" dxfId="11385" priority="14336">
      <formula>$B557="título grau 3"</formula>
    </cfRule>
    <cfRule type="expression" dxfId="11384" priority="14337">
      <formula>$B557="título grau 2"</formula>
    </cfRule>
    <cfRule type="expression" dxfId="11383" priority="14338">
      <formula>$B557="título grau 1"</formula>
    </cfRule>
  </conditionalFormatting>
  <conditionalFormatting sqref="G559">
    <cfRule type="containsText" dxfId="11382" priority="13988" operator="containsText" text="FALSO">
      <formula>NOT(ISERROR(SEARCH("FALSO",G559)))</formula>
    </cfRule>
  </conditionalFormatting>
  <conditionalFormatting sqref="D559">
    <cfRule type="containsText" dxfId="11381" priority="13987" operator="containsText" text="ORSE">
      <formula>NOT(ISERROR(SEARCH("ORSE",D559)))</formula>
    </cfRule>
  </conditionalFormatting>
  <conditionalFormatting sqref="D559 F559:H559 N559">
    <cfRule type="expression" dxfId="11380" priority="13980">
      <formula>$B559="título grau 4"</formula>
    </cfRule>
    <cfRule type="expression" dxfId="11379" priority="13981">
      <formula>$B559="título grau 3"</formula>
    </cfRule>
    <cfRule type="expression" dxfId="11378" priority="13982">
      <formula>$B559="título grau 2"</formula>
    </cfRule>
    <cfRule type="expression" dxfId="11377" priority="13986">
      <formula>$B559="título grau 1"</formula>
    </cfRule>
  </conditionalFormatting>
  <conditionalFormatting sqref="C559">
    <cfRule type="expression" dxfId="11376" priority="13975">
      <formula>$B559="título grau 4"</formula>
    </cfRule>
    <cfRule type="expression" dxfId="11375" priority="13976">
      <formula>$B559="título grau 3"</formula>
    </cfRule>
    <cfRule type="expression" dxfId="11374" priority="13977">
      <formula>$B559="título grau 2"</formula>
    </cfRule>
    <cfRule type="expression" dxfId="11373" priority="13978">
      <formula>$B559="título grau 1"</formula>
    </cfRule>
  </conditionalFormatting>
  <conditionalFormatting sqref="G560">
    <cfRule type="containsText" dxfId="11372" priority="13974" operator="containsText" text="FALSO">
      <formula>NOT(ISERROR(SEARCH("FALSO",G560)))</formula>
    </cfRule>
  </conditionalFormatting>
  <conditionalFormatting sqref="D560">
    <cfRule type="containsText" dxfId="11371" priority="13973" operator="containsText" text="ORSE">
      <formula>NOT(ISERROR(SEARCH("ORSE",D560)))</formula>
    </cfRule>
  </conditionalFormatting>
  <conditionalFormatting sqref="D560 F560:H560 N560">
    <cfRule type="expression" dxfId="11370" priority="13966">
      <formula>$B560="título grau 4"</formula>
    </cfRule>
    <cfRule type="expression" dxfId="11369" priority="13967">
      <formula>$B560="título grau 3"</formula>
    </cfRule>
    <cfRule type="expression" dxfId="11368" priority="13968">
      <formula>$B560="título grau 2"</formula>
    </cfRule>
    <cfRule type="expression" dxfId="11367" priority="13972">
      <formula>$B560="título grau 1"</formula>
    </cfRule>
  </conditionalFormatting>
  <conditionalFormatting sqref="C560">
    <cfRule type="expression" dxfId="11366" priority="13961">
      <formula>$B560="título grau 4"</formula>
    </cfRule>
    <cfRule type="expression" dxfId="11365" priority="13962">
      <formula>$B560="título grau 3"</formula>
    </cfRule>
    <cfRule type="expression" dxfId="11364" priority="13963">
      <formula>$B560="título grau 2"</formula>
    </cfRule>
    <cfRule type="expression" dxfId="11363" priority="13964">
      <formula>$B560="título grau 1"</formula>
    </cfRule>
  </conditionalFormatting>
  <conditionalFormatting sqref="G561">
    <cfRule type="containsText" dxfId="11362" priority="13960" operator="containsText" text="FALSO">
      <formula>NOT(ISERROR(SEARCH("FALSO",G561)))</formula>
    </cfRule>
  </conditionalFormatting>
  <conditionalFormatting sqref="D561">
    <cfRule type="containsText" dxfId="11361" priority="13959" operator="containsText" text="ORSE">
      <formula>NOT(ISERROR(SEARCH("ORSE",D561)))</formula>
    </cfRule>
  </conditionalFormatting>
  <conditionalFormatting sqref="D561 F561:H561 N561">
    <cfRule type="expression" dxfId="11360" priority="13952">
      <formula>$B561="título grau 4"</formula>
    </cfRule>
    <cfRule type="expression" dxfId="11359" priority="13953">
      <formula>$B561="título grau 3"</formula>
    </cfRule>
    <cfRule type="expression" dxfId="11358" priority="13954">
      <formula>$B561="título grau 2"</formula>
    </cfRule>
    <cfRule type="expression" dxfId="11357" priority="13958">
      <formula>$B561="título grau 1"</formula>
    </cfRule>
  </conditionalFormatting>
  <conditionalFormatting sqref="C561">
    <cfRule type="expression" dxfId="11356" priority="13947">
      <formula>$B561="título grau 4"</formula>
    </cfRule>
    <cfRule type="expression" dxfId="11355" priority="13948">
      <formula>$B561="título grau 3"</formula>
    </cfRule>
    <cfRule type="expression" dxfId="11354" priority="13949">
      <formula>$B561="título grau 2"</formula>
    </cfRule>
    <cfRule type="expression" dxfId="11353" priority="13950">
      <formula>$B561="título grau 1"</formula>
    </cfRule>
  </conditionalFormatting>
  <conditionalFormatting sqref="G563">
    <cfRule type="containsText" dxfId="11352" priority="13946" operator="containsText" text="FALSO">
      <formula>NOT(ISERROR(SEARCH("FALSO",G563)))</formula>
    </cfRule>
  </conditionalFormatting>
  <conditionalFormatting sqref="D563">
    <cfRule type="containsText" dxfId="11351" priority="13945" operator="containsText" text="ORSE">
      <formula>NOT(ISERROR(SEARCH("ORSE",D563)))</formula>
    </cfRule>
  </conditionalFormatting>
  <conditionalFormatting sqref="D563 F563:H563 N563">
    <cfRule type="expression" dxfId="11350" priority="13938">
      <formula>$B563="título grau 4"</formula>
    </cfRule>
    <cfRule type="expression" dxfId="11349" priority="13939">
      <formula>$B563="título grau 3"</formula>
    </cfRule>
    <cfRule type="expression" dxfId="11348" priority="13940">
      <formula>$B563="título grau 2"</formula>
    </cfRule>
    <cfRule type="expression" dxfId="11347" priority="13944">
      <formula>$B563="título grau 1"</formula>
    </cfRule>
  </conditionalFormatting>
  <conditionalFormatting sqref="C563">
    <cfRule type="expression" dxfId="11346" priority="13933">
      <formula>$B563="título grau 4"</formula>
    </cfRule>
    <cfRule type="expression" dxfId="11345" priority="13934">
      <formula>$B563="título grau 3"</formula>
    </cfRule>
    <cfRule type="expression" dxfId="11344" priority="13935">
      <formula>$B563="título grau 2"</formula>
    </cfRule>
    <cfRule type="expression" dxfId="11343" priority="13936">
      <formula>$B563="título grau 1"</formula>
    </cfRule>
  </conditionalFormatting>
  <conditionalFormatting sqref="G567">
    <cfRule type="containsText" dxfId="11342" priority="13932" operator="containsText" text="FALSO">
      <formula>NOT(ISERROR(SEARCH("FALSO",G567)))</formula>
    </cfRule>
  </conditionalFormatting>
  <conditionalFormatting sqref="D567">
    <cfRule type="containsText" dxfId="11341" priority="13931" operator="containsText" text="ORSE">
      <formula>NOT(ISERROR(SEARCH("ORSE",D567)))</formula>
    </cfRule>
  </conditionalFormatting>
  <conditionalFormatting sqref="D567 F567:H567 N567">
    <cfRule type="expression" dxfId="11340" priority="13924">
      <formula>$B567="título grau 4"</formula>
    </cfRule>
    <cfRule type="expression" dxfId="11339" priority="13925">
      <formula>$B567="título grau 3"</formula>
    </cfRule>
    <cfRule type="expression" dxfId="11338" priority="13926">
      <formula>$B567="título grau 2"</formula>
    </cfRule>
    <cfRule type="expression" dxfId="11337" priority="13930">
      <formula>$B567="título grau 1"</formula>
    </cfRule>
  </conditionalFormatting>
  <conditionalFormatting sqref="C567">
    <cfRule type="expression" dxfId="11336" priority="13919">
      <formula>$B567="título grau 4"</formula>
    </cfRule>
    <cfRule type="expression" dxfId="11335" priority="13920">
      <formula>$B567="título grau 3"</formula>
    </cfRule>
    <cfRule type="expression" dxfId="11334" priority="13921">
      <formula>$B567="título grau 2"</formula>
    </cfRule>
    <cfRule type="expression" dxfId="11333" priority="13922">
      <formula>$B567="título grau 1"</formula>
    </cfRule>
  </conditionalFormatting>
  <conditionalFormatting sqref="G568">
    <cfRule type="containsText" dxfId="11332" priority="13918" operator="containsText" text="FALSO">
      <formula>NOT(ISERROR(SEARCH("FALSO",G568)))</formula>
    </cfRule>
  </conditionalFormatting>
  <conditionalFormatting sqref="D568">
    <cfRule type="containsText" dxfId="11331" priority="13917" operator="containsText" text="ORSE">
      <formula>NOT(ISERROR(SEARCH("ORSE",D568)))</formula>
    </cfRule>
  </conditionalFormatting>
  <conditionalFormatting sqref="D568 F568:H568 N568">
    <cfRule type="expression" dxfId="11330" priority="13910">
      <formula>$B568="título grau 4"</formula>
    </cfRule>
    <cfRule type="expression" dxfId="11329" priority="13911">
      <formula>$B568="título grau 3"</formula>
    </cfRule>
    <cfRule type="expression" dxfId="11328" priority="13912">
      <formula>$B568="título grau 2"</formula>
    </cfRule>
    <cfRule type="expression" dxfId="11327" priority="13916">
      <formula>$B568="título grau 1"</formula>
    </cfRule>
  </conditionalFormatting>
  <conditionalFormatting sqref="C568">
    <cfRule type="expression" dxfId="11326" priority="13905">
      <formula>$B568="título grau 4"</formula>
    </cfRule>
    <cfRule type="expression" dxfId="11325" priority="13906">
      <formula>$B568="título grau 3"</formula>
    </cfRule>
    <cfRule type="expression" dxfId="11324" priority="13907">
      <formula>$B568="título grau 2"</formula>
    </cfRule>
    <cfRule type="expression" dxfId="11323" priority="13908">
      <formula>$B568="título grau 1"</formula>
    </cfRule>
  </conditionalFormatting>
  <conditionalFormatting sqref="D159">
    <cfRule type="containsText" dxfId="11322" priority="13876" operator="containsText" text="ORSE">
      <formula>NOT(ISERROR(SEARCH("ORSE",D159)))</formula>
    </cfRule>
  </conditionalFormatting>
  <conditionalFormatting sqref="G159">
    <cfRule type="containsText" dxfId="11321" priority="13875" operator="containsText" text="FALSO">
      <formula>NOT(ISERROR(SEARCH("FALSO",G159)))</formula>
    </cfRule>
  </conditionalFormatting>
  <conditionalFormatting sqref="B159">
    <cfRule type="expression" dxfId="11320" priority="13867">
      <formula>$B159="título grau 3"</formula>
    </cfRule>
    <cfRule type="expression" dxfId="11319" priority="13871">
      <formula>$B159="título grau 4"</formula>
    </cfRule>
    <cfRule type="expression" dxfId="11318" priority="13872">
      <formula>$B159="título grau 2"</formula>
    </cfRule>
    <cfRule type="expression" dxfId="11317" priority="13873">
      <formula>$B159="título grau 1"</formula>
    </cfRule>
  </conditionalFormatting>
  <conditionalFormatting sqref="B159:D159 F159:H159 N159">
    <cfRule type="expression" dxfId="11316" priority="13868">
      <formula>$B159="título grau 4"</formula>
    </cfRule>
    <cfRule type="expression" dxfId="11315" priority="13869">
      <formula>$B159="título grau 3"</formula>
    </cfRule>
    <cfRule type="expression" dxfId="11314" priority="13870">
      <formula>$B159="título grau 2"</formula>
    </cfRule>
    <cfRule type="expression" dxfId="11313" priority="13874">
      <formula>$B159="título grau 1"</formula>
    </cfRule>
  </conditionalFormatting>
  <conditionalFormatting sqref="G162">
    <cfRule type="containsText" dxfId="11312" priority="13866" operator="containsText" text="FALSO">
      <formula>NOT(ISERROR(SEARCH("FALSO",G162)))</formula>
    </cfRule>
  </conditionalFormatting>
  <conditionalFormatting sqref="D162">
    <cfRule type="containsText" dxfId="11311" priority="13865" operator="containsText" text="ORSE">
      <formula>NOT(ISERROR(SEARCH("ORSE",D162)))</formula>
    </cfRule>
  </conditionalFormatting>
  <conditionalFormatting sqref="C162:D162 F162:H162 N162">
    <cfRule type="expression" dxfId="11310" priority="13858">
      <formula>$B162="título grau 4"</formula>
    </cfRule>
    <cfRule type="expression" dxfId="11309" priority="13859">
      <formula>$B162="título grau 3"</formula>
    </cfRule>
    <cfRule type="expression" dxfId="11308" priority="13860">
      <formula>$B162="título grau 2"</formula>
    </cfRule>
    <cfRule type="expression" dxfId="11307" priority="13864">
      <formula>$B162="título grau 1"</formula>
    </cfRule>
  </conditionalFormatting>
  <conditionalFormatting sqref="G167">
    <cfRule type="containsText" dxfId="11306" priority="13856" operator="containsText" text="FALSO">
      <formula>NOT(ISERROR(SEARCH("FALSO",G167)))</formula>
    </cfRule>
  </conditionalFormatting>
  <conditionalFormatting sqref="E167:H167 N167">
    <cfRule type="expression" dxfId="11305" priority="13848">
      <formula>$B167="título grau 4"</formula>
    </cfRule>
    <cfRule type="expression" dxfId="11304" priority="13849">
      <formula>$B167="título grau 3"</formula>
    </cfRule>
    <cfRule type="expression" dxfId="11303" priority="13850">
      <formula>$B167="título grau 2"</formula>
    </cfRule>
    <cfRule type="expression" dxfId="11302" priority="13854">
      <formula>$B167="título grau 1"</formula>
    </cfRule>
  </conditionalFormatting>
  <conditionalFormatting sqref="C167">
    <cfRule type="expression" dxfId="11301" priority="13839">
      <formula>$B167="título grau 4"</formula>
    </cfRule>
    <cfRule type="expression" dxfId="11300" priority="13840">
      <formula>$B167="título grau 3"</formula>
    </cfRule>
    <cfRule type="expression" dxfId="11299" priority="13841">
      <formula>$B167="título grau 2"</formula>
    </cfRule>
    <cfRule type="expression" dxfId="11298" priority="13842">
      <formula>$B167="título grau 1"</formula>
    </cfRule>
  </conditionalFormatting>
  <conditionalFormatting sqref="G175:G176">
    <cfRule type="containsText" dxfId="11297" priority="13838" operator="containsText" text="FALSO">
      <formula>NOT(ISERROR(SEARCH("FALSO",G175)))</formula>
    </cfRule>
  </conditionalFormatting>
  <conditionalFormatting sqref="G170:G171 G168">
    <cfRule type="containsText" dxfId="11296" priority="13834" operator="containsText" text="FALSO">
      <formula>NOT(ISERROR(SEARCH("FALSO",G168)))</formula>
    </cfRule>
  </conditionalFormatting>
  <conditionalFormatting sqref="E170:H171 E168:H168 C175 E175:H176 N168 N175:N176 N170:N171">
    <cfRule type="expression" dxfId="11295" priority="13825">
      <formula>$B168="título grau 4"</formula>
    </cfRule>
    <cfRule type="expression" dxfId="11294" priority="13826">
      <formula>$B168="título grau 3"</formula>
    </cfRule>
    <cfRule type="expression" dxfId="11293" priority="13827">
      <formula>$B168="título grau 2"</formula>
    </cfRule>
    <cfRule type="expression" dxfId="11292" priority="13831">
      <formula>$B168="título grau 1"</formula>
    </cfRule>
  </conditionalFormatting>
  <conditionalFormatting sqref="G169">
    <cfRule type="containsText" dxfId="11291" priority="13822" operator="containsText" text="FALSO">
      <formula>NOT(ISERROR(SEARCH("FALSO",G169)))</formula>
    </cfRule>
  </conditionalFormatting>
  <conditionalFormatting sqref="E169:H169 N169">
    <cfRule type="expression" dxfId="11290" priority="13815">
      <formula>$B169="título grau 4"</formula>
    </cfRule>
    <cfRule type="expression" dxfId="11289" priority="13816">
      <formula>$B169="título grau 3"</formula>
    </cfRule>
    <cfRule type="expression" dxfId="11288" priority="13817">
      <formula>$B169="título grau 2"</formula>
    </cfRule>
    <cfRule type="expression" dxfId="11287" priority="13821">
      <formula>$B169="título grau 1"</formula>
    </cfRule>
  </conditionalFormatting>
  <conditionalFormatting sqref="G174">
    <cfRule type="containsText" dxfId="11286" priority="13812" operator="containsText" text="FALSO">
      <formula>NOT(ISERROR(SEARCH("FALSO",G174)))</formula>
    </cfRule>
  </conditionalFormatting>
  <conditionalFormatting sqref="E174:H174 N174">
    <cfRule type="expression" dxfId="11285" priority="13805">
      <formula>$B174="título grau 4"</formula>
    </cfRule>
    <cfRule type="expression" dxfId="11284" priority="13806">
      <formula>$B174="título grau 3"</formula>
    </cfRule>
    <cfRule type="expression" dxfId="11283" priority="13807">
      <formula>$B174="título grau 2"</formula>
    </cfRule>
    <cfRule type="expression" dxfId="11282" priority="13811">
      <formula>$B174="título grau 1"</formula>
    </cfRule>
  </conditionalFormatting>
  <conditionalFormatting sqref="H177 N177">
    <cfRule type="expression" dxfId="11281" priority="13796">
      <formula>$B177="título grau 4"</formula>
    </cfRule>
    <cfRule type="expression" dxfId="11280" priority="13797">
      <formula>$B177="título grau 3"</formula>
    </cfRule>
    <cfRule type="expression" dxfId="11279" priority="13798">
      <formula>$B177="título grau 2"</formula>
    </cfRule>
    <cfRule type="expression" dxfId="11278" priority="13802">
      <formula>$B177="título grau 1"</formula>
    </cfRule>
  </conditionalFormatting>
  <conditionalFormatting sqref="G177">
    <cfRule type="containsText" dxfId="11277" priority="13794" operator="containsText" text="FALSO">
      <formula>NOT(ISERROR(SEARCH("FALSO",G177)))</formula>
    </cfRule>
  </conditionalFormatting>
  <conditionalFormatting sqref="E177:G177">
    <cfRule type="expression" dxfId="11276" priority="13790">
      <formula>$B177="título grau 4"</formula>
    </cfRule>
    <cfRule type="expression" dxfId="11275" priority="13791">
      <formula>$B177="título grau 3"</formula>
    </cfRule>
    <cfRule type="expression" dxfId="11274" priority="13792">
      <formula>$B177="título grau 2"</formula>
    </cfRule>
    <cfRule type="expression" dxfId="11273" priority="13793">
      <formula>$B177="título grau 1"</formula>
    </cfRule>
  </conditionalFormatting>
  <conditionalFormatting sqref="G188">
    <cfRule type="containsText" dxfId="11272" priority="13718" operator="containsText" text="FALSO">
      <formula>NOT(ISERROR(SEARCH("FALSO",G188)))</formula>
    </cfRule>
  </conditionalFormatting>
  <conditionalFormatting sqref="D182">
    <cfRule type="containsText" dxfId="11271" priority="13716" operator="containsText" text="ORSE">
      <formula>NOT(ISERROR(SEARCH("ORSE",D182)))</formula>
    </cfRule>
  </conditionalFormatting>
  <conditionalFormatting sqref="G182 G185">
    <cfRule type="containsText" dxfId="11270" priority="13715" operator="containsText" text="FALSO">
      <formula>NOT(ISERROR(SEARCH("FALSO",G182)))</formula>
    </cfRule>
  </conditionalFormatting>
  <conditionalFormatting sqref="D188">
    <cfRule type="containsText" dxfId="11269" priority="13713" operator="containsText" text="ORSE">
      <formula>NOT(ISERROR(SEARCH("ORSE",D188)))</formula>
    </cfRule>
  </conditionalFormatting>
  <conditionalFormatting sqref="B182 B188">
    <cfRule type="expression" dxfId="11268" priority="13705">
      <formula>$B182="título grau 3"</formula>
    </cfRule>
    <cfRule type="expression" dxfId="11267" priority="13709">
      <formula>$B182="título grau 4"</formula>
    </cfRule>
    <cfRule type="expression" dxfId="11266" priority="13710">
      <formula>$B182="título grau 2"</formula>
    </cfRule>
    <cfRule type="expression" dxfId="11265" priority="13711">
      <formula>$B182="título grau 1"</formula>
    </cfRule>
  </conditionalFormatting>
  <conditionalFormatting sqref="B182:H182 E186 E185:H185 B188:H188 N182 N188 N185">
    <cfRule type="expression" dxfId="11264" priority="13706">
      <formula>$B182="título grau 4"</formula>
    </cfRule>
    <cfRule type="expression" dxfId="11263" priority="13707">
      <formula>$B182="título grau 3"</formula>
    </cfRule>
    <cfRule type="expression" dxfId="11262" priority="13708">
      <formula>$B182="título grau 2"</formula>
    </cfRule>
    <cfRule type="expression" dxfId="11261" priority="13712">
      <formula>$B182="título grau 1"</formula>
    </cfRule>
  </conditionalFormatting>
  <conditionalFormatting sqref="G186">
    <cfRule type="containsText" dxfId="11260" priority="13703" operator="containsText" text="FALSO">
      <formula>NOT(ISERROR(SEARCH("FALSO",G186)))</formula>
    </cfRule>
  </conditionalFormatting>
  <conditionalFormatting sqref="F186:H186 N186">
    <cfRule type="expression" dxfId="11259" priority="13696">
      <formula>$B186="título grau 4"</formula>
    </cfRule>
    <cfRule type="expression" dxfId="11258" priority="13697">
      <formula>$B186="título grau 3"</formula>
    </cfRule>
    <cfRule type="expression" dxfId="11257" priority="13698">
      <formula>$B186="título grau 2"</formula>
    </cfRule>
    <cfRule type="expression" dxfId="11256" priority="13702">
      <formula>$B186="título grau 1"</formula>
    </cfRule>
  </conditionalFormatting>
  <conditionalFormatting sqref="G228">
    <cfRule type="containsText" dxfId="11255" priority="13694" operator="containsText" text="FALSO">
      <formula>NOT(ISERROR(SEARCH("FALSO",G228)))</formula>
    </cfRule>
  </conditionalFormatting>
  <conditionalFormatting sqref="C228 E228:H228 N228">
    <cfRule type="expression" dxfId="11254" priority="13686">
      <formula>$B228="título grau 4"</formula>
    </cfRule>
    <cfRule type="expression" dxfId="11253" priority="13687">
      <formula>$B228="título grau 3"</formula>
    </cfRule>
    <cfRule type="expression" dxfId="11252" priority="13688">
      <formula>$B228="título grau 2"</formula>
    </cfRule>
    <cfRule type="expression" dxfId="11251" priority="13692">
      <formula>$B228="título grau 1"</formula>
    </cfRule>
  </conditionalFormatting>
  <conditionalFormatting sqref="G229">
    <cfRule type="containsText" dxfId="11250" priority="13684" operator="containsText" text="FALSO">
      <formula>NOT(ISERROR(SEARCH("FALSO",G229)))</formula>
    </cfRule>
  </conditionalFormatting>
  <conditionalFormatting sqref="C229 F229:H229 N229">
    <cfRule type="expression" dxfId="11249" priority="13676">
      <formula>$B229="título grau 4"</formula>
    </cfRule>
    <cfRule type="expression" dxfId="11248" priority="13677">
      <formula>$B229="título grau 3"</formula>
    </cfRule>
    <cfRule type="expression" dxfId="11247" priority="13678">
      <formula>$B229="título grau 2"</formula>
    </cfRule>
    <cfRule type="expression" dxfId="11246" priority="13682">
      <formula>$B229="título grau 1"</formula>
    </cfRule>
  </conditionalFormatting>
  <conditionalFormatting sqref="G230">
    <cfRule type="containsText" dxfId="11245" priority="13674" operator="containsText" text="FALSO">
      <formula>NOT(ISERROR(SEARCH("FALSO",G230)))</formula>
    </cfRule>
  </conditionalFormatting>
  <conditionalFormatting sqref="C230 E230:H230 N230">
    <cfRule type="expression" dxfId="11244" priority="13666">
      <formula>$B230="título grau 4"</formula>
    </cfRule>
    <cfRule type="expression" dxfId="11243" priority="13667">
      <formula>$B230="título grau 3"</formula>
    </cfRule>
    <cfRule type="expression" dxfId="11242" priority="13668">
      <formula>$B230="título grau 2"</formula>
    </cfRule>
    <cfRule type="expression" dxfId="11241" priority="13672">
      <formula>$B230="título grau 1"</formula>
    </cfRule>
  </conditionalFormatting>
  <conditionalFormatting sqref="C231">
    <cfRule type="expression" dxfId="11240" priority="13661">
      <formula>$B231="título grau 4"</formula>
    </cfRule>
    <cfRule type="expression" dxfId="11239" priority="13662">
      <formula>$B231="título grau 3"</formula>
    </cfRule>
    <cfRule type="expression" dxfId="11238" priority="13663">
      <formula>$B231="título grau 2"</formula>
    </cfRule>
    <cfRule type="expression" dxfId="11237" priority="13664">
      <formula>$B231="título grau 1"</formula>
    </cfRule>
  </conditionalFormatting>
  <conditionalFormatting sqref="H231 N231">
    <cfRule type="expression" dxfId="11236" priority="13653">
      <formula>$B231="título grau 4"</formula>
    </cfRule>
    <cfRule type="expression" dxfId="11235" priority="13654">
      <formula>$B231="título grau 3"</formula>
    </cfRule>
    <cfRule type="expression" dxfId="11234" priority="13655">
      <formula>$B231="título grau 2"</formula>
    </cfRule>
    <cfRule type="expression" dxfId="11233" priority="13659">
      <formula>$B231="título grau 1"</formula>
    </cfRule>
  </conditionalFormatting>
  <conditionalFormatting sqref="G231">
    <cfRule type="containsText" dxfId="11232" priority="13651" operator="containsText" text="FALSO">
      <formula>NOT(ISERROR(SEARCH("FALSO",G231)))</formula>
    </cfRule>
  </conditionalFormatting>
  <conditionalFormatting sqref="E231:G231 E232">
    <cfRule type="expression" dxfId="11231" priority="13647">
      <formula>$B231="título grau 4"</formula>
    </cfRule>
    <cfRule type="expression" dxfId="11230" priority="13648">
      <formula>$B231="título grau 3"</formula>
    </cfRule>
    <cfRule type="expression" dxfId="11229" priority="13649">
      <formula>$B231="título grau 2"</formula>
    </cfRule>
    <cfRule type="expression" dxfId="11228" priority="13650">
      <formula>$B231="título grau 1"</formula>
    </cfRule>
  </conditionalFormatting>
  <conditionalFormatting sqref="I101 C101">
    <cfRule type="expression" dxfId="11227" priority="13142">
      <formula>$B101="título grau 4"</formula>
    </cfRule>
    <cfRule type="expression" dxfId="11226" priority="13143">
      <formula>$B101="título grau 3"</formula>
    </cfRule>
    <cfRule type="expression" dxfId="11225" priority="13144">
      <formula>$B101="título grau 2"</formula>
    </cfRule>
    <cfRule type="expression" dxfId="11224" priority="13145">
      <formula>$B101="título grau 1"</formula>
    </cfRule>
  </conditionalFormatting>
  <conditionalFormatting sqref="G101">
    <cfRule type="containsText" dxfId="11223" priority="13141" operator="containsText" text="FALSO">
      <formula>NOT(ISERROR(SEARCH("FALSO",G101)))</formula>
    </cfRule>
  </conditionalFormatting>
  <conditionalFormatting sqref="B101">
    <cfRule type="expression" dxfId="11222" priority="13133">
      <formula>$B101="título grau 3"</formula>
    </cfRule>
    <cfRule type="expression" dxfId="11221" priority="13137">
      <formula>$B101="título grau 4"</formula>
    </cfRule>
    <cfRule type="expression" dxfId="11220" priority="13138">
      <formula>$B101="título grau 2"</formula>
    </cfRule>
    <cfRule type="expression" dxfId="11219" priority="13139">
      <formula>$B101="título grau 1"</formula>
    </cfRule>
  </conditionalFormatting>
  <conditionalFormatting sqref="B101 E101:H101 E102 N101">
    <cfRule type="expression" dxfId="11218" priority="13134">
      <formula>$B101="título grau 4"</formula>
    </cfRule>
    <cfRule type="expression" dxfId="11217" priority="13135">
      <formula>$B101="título grau 3"</formula>
    </cfRule>
    <cfRule type="expression" dxfId="11216" priority="13136">
      <formula>$B101="título grau 2"</formula>
    </cfRule>
    <cfRule type="expression" dxfId="11215" priority="13140">
      <formula>$B101="título grau 1"</formula>
    </cfRule>
  </conditionalFormatting>
  <conditionalFormatting sqref="D101">
    <cfRule type="containsText" dxfId="11214" priority="13132" operator="containsText" text="ORSE">
      <formula>NOT(ISERROR(SEARCH("ORSE",D101)))</formula>
    </cfRule>
  </conditionalFormatting>
  <conditionalFormatting sqref="D101">
    <cfRule type="expression" dxfId="11213" priority="13128">
      <formula>$B101="título grau 4"</formula>
    </cfRule>
    <cfRule type="expression" dxfId="11212" priority="13129">
      <formula>$B101="título grau 3"</formula>
    </cfRule>
    <cfRule type="expression" dxfId="11211" priority="13130">
      <formula>$B101="título grau 2"</formula>
    </cfRule>
    <cfRule type="expression" dxfId="11210" priority="13131">
      <formula>$B101="título grau 1"</formula>
    </cfRule>
  </conditionalFormatting>
  <conditionalFormatting sqref="I129">
    <cfRule type="expression" dxfId="11209" priority="13124">
      <formula>$B129="título grau 4"</formula>
    </cfRule>
    <cfRule type="expression" dxfId="11208" priority="13125">
      <formula>$B129="título grau 3"</formula>
    </cfRule>
    <cfRule type="expression" dxfId="11207" priority="13126">
      <formula>$B129="título grau 2"</formula>
    </cfRule>
    <cfRule type="expression" dxfId="11206" priority="13127">
      <formula>$B129="título grau 1"</formula>
    </cfRule>
  </conditionalFormatting>
  <conditionalFormatting sqref="D129">
    <cfRule type="containsText" dxfId="11205" priority="13122" operator="containsText" text="ORSE">
      <formula>NOT(ISERROR(SEARCH("ORSE",D129)))</formula>
    </cfRule>
  </conditionalFormatting>
  <conditionalFormatting sqref="D129 H129 N129">
    <cfRule type="expression" dxfId="11204" priority="13115">
      <formula>$B129="título grau 4"</formula>
    </cfRule>
    <cfRule type="expression" dxfId="11203" priority="13116">
      <formula>$B129="título grau 3"</formula>
    </cfRule>
    <cfRule type="expression" dxfId="11202" priority="13117">
      <formula>$B129="título grau 2"</formula>
    </cfRule>
    <cfRule type="expression" dxfId="11201" priority="13121">
      <formula>$B129="título grau 1"</formula>
    </cfRule>
  </conditionalFormatting>
  <conditionalFormatting sqref="C129">
    <cfRule type="expression" dxfId="11200" priority="13106">
      <formula>$B129="título grau 4"</formula>
    </cfRule>
    <cfRule type="expression" dxfId="11199" priority="13107">
      <formula>$B129="título grau 3"</formula>
    </cfRule>
    <cfRule type="expression" dxfId="11198" priority="13108">
      <formula>$B129="título grau 2"</formula>
    </cfRule>
    <cfRule type="expression" dxfId="11197" priority="13109">
      <formula>$B129="título grau 1"</formula>
    </cfRule>
  </conditionalFormatting>
  <conditionalFormatting sqref="G562">
    <cfRule type="containsText" dxfId="11196" priority="13105" operator="containsText" text="FALSO">
      <formula>NOT(ISERROR(SEARCH("FALSO",G562)))</formula>
    </cfRule>
  </conditionalFormatting>
  <conditionalFormatting sqref="D562">
    <cfRule type="containsText" dxfId="11195" priority="13104" operator="containsText" text="ORSE">
      <formula>NOT(ISERROR(SEARCH("ORSE",D562)))</formula>
    </cfRule>
  </conditionalFormatting>
  <conditionalFormatting sqref="D562 F562:H562 N562">
    <cfRule type="expression" dxfId="11194" priority="13097">
      <formula>$B562="título grau 4"</formula>
    </cfRule>
    <cfRule type="expression" dxfId="11193" priority="13098">
      <formula>$B562="título grau 3"</formula>
    </cfRule>
    <cfRule type="expression" dxfId="11192" priority="13099">
      <formula>$B562="título grau 2"</formula>
    </cfRule>
    <cfRule type="expression" dxfId="11191" priority="13103">
      <formula>$B562="título grau 1"</formula>
    </cfRule>
  </conditionalFormatting>
  <conditionalFormatting sqref="C562">
    <cfRule type="expression" dxfId="11190" priority="13092">
      <formula>$B562="título grau 4"</formula>
    </cfRule>
    <cfRule type="expression" dxfId="11189" priority="13093">
      <formula>$B562="título grau 3"</formula>
    </cfRule>
    <cfRule type="expression" dxfId="11188" priority="13094">
      <formula>$B562="título grau 2"</formula>
    </cfRule>
    <cfRule type="expression" dxfId="11187" priority="13095">
      <formula>$B562="título grau 1"</formula>
    </cfRule>
  </conditionalFormatting>
  <conditionalFormatting sqref="G566">
    <cfRule type="containsText" dxfId="11186" priority="13091" operator="containsText" text="FALSO">
      <formula>NOT(ISERROR(SEARCH("FALSO",G566)))</formula>
    </cfRule>
  </conditionalFormatting>
  <conditionalFormatting sqref="D566">
    <cfRule type="containsText" dxfId="11185" priority="13090" operator="containsText" text="ORSE">
      <formula>NOT(ISERROR(SEARCH("ORSE",D566)))</formula>
    </cfRule>
  </conditionalFormatting>
  <conditionalFormatting sqref="D566 F566:H566 N566">
    <cfRule type="expression" dxfId="11184" priority="13083">
      <formula>$B566="título grau 4"</formula>
    </cfRule>
    <cfRule type="expression" dxfId="11183" priority="13084">
      <formula>$B566="título grau 3"</formula>
    </cfRule>
    <cfRule type="expression" dxfId="11182" priority="13085">
      <formula>$B566="título grau 2"</formula>
    </cfRule>
    <cfRule type="expression" dxfId="11181" priority="13089">
      <formula>$B566="título grau 1"</formula>
    </cfRule>
  </conditionalFormatting>
  <conditionalFormatting sqref="C566">
    <cfRule type="expression" dxfId="11180" priority="13078">
      <formula>$B566="título grau 4"</formula>
    </cfRule>
    <cfRule type="expression" dxfId="11179" priority="13079">
      <formula>$B566="título grau 3"</formula>
    </cfRule>
    <cfRule type="expression" dxfId="11178" priority="13080">
      <formula>$B566="título grau 2"</formula>
    </cfRule>
    <cfRule type="expression" dxfId="11177" priority="13081">
      <formula>$B566="título grau 1"</formula>
    </cfRule>
  </conditionalFormatting>
  <conditionalFormatting sqref="G304">
    <cfRule type="containsText" dxfId="11176" priority="13063" operator="containsText" text="FALSO">
      <formula>NOT(ISERROR(SEARCH("FALSO",G304)))</formula>
    </cfRule>
  </conditionalFormatting>
  <conditionalFormatting sqref="D304">
    <cfRule type="containsText" dxfId="11175" priority="13062" operator="containsText" text="ORSE">
      <formula>NOT(ISERROR(SEARCH("ORSE",D304)))</formula>
    </cfRule>
  </conditionalFormatting>
  <conditionalFormatting sqref="B304">
    <cfRule type="expression" dxfId="11174" priority="13054">
      <formula>$B304="título grau 3"</formula>
    </cfRule>
    <cfRule type="expression" dxfId="11173" priority="13058">
      <formula>$B304="título grau 4"</formula>
    </cfRule>
    <cfRule type="expression" dxfId="11172" priority="13059">
      <formula>$B304="título grau 2"</formula>
    </cfRule>
    <cfRule type="expression" dxfId="11171" priority="13060">
      <formula>$B304="título grau 1"</formula>
    </cfRule>
  </conditionalFormatting>
  <conditionalFormatting sqref="A304:H304 J304:N304">
    <cfRule type="expression" dxfId="11170" priority="13055">
      <formula>$B304="título grau 4"</formula>
    </cfRule>
    <cfRule type="expression" dxfId="11169" priority="13056">
      <formula>$B304="título grau 3"</formula>
    </cfRule>
    <cfRule type="expression" dxfId="11168" priority="13057">
      <formula>$B304="título grau 2"</formula>
    </cfRule>
    <cfRule type="expression" dxfId="11167" priority="13061">
      <formula>$B304="título grau 1"</formula>
    </cfRule>
  </conditionalFormatting>
  <conditionalFormatting sqref="B305">
    <cfRule type="expression" dxfId="11166" priority="13046">
      <formula>$B305="título grau 3"</formula>
    </cfRule>
    <cfRule type="expression" dxfId="11165" priority="13050">
      <formula>$B305="título grau 4"</formula>
    </cfRule>
    <cfRule type="expression" dxfId="11164" priority="13051">
      <formula>$B305="título grau 2"</formula>
    </cfRule>
    <cfRule type="expression" dxfId="11163" priority="13052">
      <formula>$B305="título grau 1"</formula>
    </cfRule>
  </conditionalFormatting>
  <conditionalFormatting sqref="A305:C305 A306:A327 N305">
    <cfRule type="expression" dxfId="11162" priority="13047">
      <formula>$B305="título grau 4"</formula>
    </cfRule>
    <cfRule type="expression" dxfId="11161" priority="13048">
      <formula>$B305="título grau 3"</formula>
    </cfRule>
    <cfRule type="expression" dxfId="11160" priority="13049">
      <formula>$B305="título grau 2"</formula>
    </cfRule>
    <cfRule type="expression" dxfId="11159" priority="13053">
      <formula>$B305="título grau 1"</formula>
    </cfRule>
  </conditionalFormatting>
  <conditionalFormatting sqref="D305">
    <cfRule type="containsText" dxfId="11158" priority="13045" operator="containsText" text="ORSE">
      <formula>NOT(ISERROR(SEARCH("ORSE",D305)))</formula>
    </cfRule>
  </conditionalFormatting>
  <conditionalFormatting sqref="H305 D305">
    <cfRule type="expression" dxfId="11157" priority="13041">
      <formula>$B305="título grau 4"</formula>
    </cfRule>
    <cfRule type="expression" dxfId="11156" priority="13042">
      <formula>$B305="título grau 3"</formula>
    </cfRule>
    <cfRule type="expression" dxfId="11155" priority="13043">
      <formula>$B305="título grau 2"</formula>
    </cfRule>
    <cfRule type="expression" dxfId="11154" priority="13044">
      <formula>$B305="título grau 1"</formula>
    </cfRule>
  </conditionalFormatting>
  <conditionalFormatting sqref="G305">
    <cfRule type="containsText" dxfId="11153" priority="13040" operator="containsText" text="FALSO">
      <formula>NOT(ISERROR(SEARCH("FALSO",G305)))</formula>
    </cfRule>
  </conditionalFormatting>
  <conditionalFormatting sqref="E305:G305">
    <cfRule type="expression" dxfId="11152" priority="13036">
      <formula>$B305="título grau 4"</formula>
    </cfRule>
    <cfRule type="expression" dxfId="11151" priority="13037">
      <formula>$B305="título grau 3"</formula>
    </cfRule>
    <cfRule type="expression" dxfId="11150" priority="13038">
      <formula>$B305="título grau 2"</formula>
    </cfRule>
    <cfRule type="expression" dxfId="11149" priority="13039">
      <formula>$B305="título grau 1"</formula>
    </cfRule>
  </conditionalFormatting>
  <conditionalFormatting sqref="C335:H335 N335">
    <cfRule type="expression" dxfId="11148" priority="12349">
      <formula>$B335="título grau 4"</formula>
    </cfRule>
    <cfRule type="expression" dxfId="11147" priority="12350">
      <formula>$B335="título grau 3"</formula>
    </cfRule>
    <cfRule type="expression" dxfId="11146" priority="12351">
      <formula>$B335="título grau 2"</formula>
    </cfRule>
    <cfRule type="expression" dxfId="11145" priority="12355">
      <formula>$B335="título grau 1"</formula>
    </cfRule>
  </conditionalFormatting>
  <conditionalFormatting sqref="N311">
    <cfRule type="expression" dxfId="11144" priority="12985">
      <formula>$B311="título grau 4"</formula>
    </cfRule>
    <cfRule type="expression" dxfId="11143" priority="12986">
      <formula>$B311="título grau 3"</formula>
    </cfRule>
    <cfRule type="expression" dxfId="11142" priority="12987">
      <formula>$B311="título grau 2"</formula>
    </cfRule>
    <cfRule type="expression" dxfId="11141" priority="12991">
      <formula>$B311="título grau 1"</formula>
    </cfRule>
  </conditionalFormatting>
  <conditionalFormatting sqref="H311">
    <cfRule type="expression" dxfId="11140" priority="12979">
      <formula>$B311="título grau 4"</formula>
    </cfRule>
    <cfRule type="expression" dxfId="11139" priority="12980">
      <formula>$B311="título grau 3"</formula>
    </cfRule>
    <cfRule type="expression" dxfId="11138" priority="12981">
      <formula>$B311="título grau 2"</formula>
    </cfRule>
    <cfRule type="expression" dxfId="11137" priority="12982">
      <formula>$B311="título grau 1"</formula>
    </cfRule>
  </conditionalFormatting>
  <conditionalFormatting sqref="G311">
    <cfRule type="containsText" dxfId="11136" priority="12978" operator="containsText" text="FALSO">
      <formula>NOT(ISERROR(SEARCH("FALSO",G311)))</formula>
    </cfRule>
  </conditionalFormatting>
  <conditionalFormatting sqref="F311:G311">
    <cfRule type="expression" dxfId="11135" priority="12974">
      <formula>$B311="título grau 4"</formula>
    </cfRule>
    <cfRule type="expression" dxfId="11134" priority="12975">
      <formula>$B311="título grau 3"</formula>
    </cfRule>
    <cfRule type="expression" dxfId="11133" priority="12976">
      <formula>$B311="título grau 2"</formula>
    </cfRule>
    <cfRule type="expression" dxfId="11132" priority="12977">
      <formula>$B311="título grau 1"</formula>
    </cfRule>
  </conditionalFormatting>
  <conditionalFormatting sqref="N312">
    <cfRule type="expression" dxfId="11131" priority="12963">
      <formula>$B312="título grau 4"</formula>
    </cfRule>
    <cfRule type="expression" dxfId="11130" priority="12964">
      <formula>$B312="título grau 3"</formula>
    </cfRule>
    <cfRule type="expression" dxfId="11129" priority="12965">
      <formula>$B312="título grau 2"</formula>
    </cfRule>
    <cfRule type="expression" dxfId="11128" priority="12969">
      <formula>$B312="título grau 1"</formula>
    </cfRule>
  </conditionalFormatting>
  <conditionalFormatting sqref="H312">
    <cfRule type="expression" dxfId="11127" priority="12957">
      <formula>$B312="título grau 4"</formula>
    </cfRule>
    <cfRule type="expression" dxfId="11126" priority="12958">
      <formula>$B312="título grau 3"</formula>
    </cfRule>
    <cfRule type="expression" dxfId="11125" priority="12959">
      <formula>$B312="título grau 2"</formula>
    </cfRule>
    <cfRule type="expression" dxfId="11124" priority="12960">
      <formula>$B312="título grau 1"</formula>
    </cfRule>
  </conditionalFormatting>
  <conditionalFormatting sqref="G312">
    <cfRule type="containsText" dxfId="11123" priority="12956" operator="containsText" text="FALSO">
      <formula>NOT(ISERROR(SEARCH("FALSO",G312)))</formula>
    </cfRule>
  </conditionalFormatting>
  <conditionalFormatting sqref="F312:G312">
    <cfRule type="expression" dxfId="11122" priority="12952">
      <formula>$B312="título grau 4"</formula>
    </cfRule>
    <cfRule type="expression" dxfId="11121" priority="12953">
      <formula>$B312="título grau 3"</formula>
    </cfRule>
    <cfRule type="expression" dxfId="11120" priority="12954">
      <formula>$B312="título grau 2"</formula>
    </cfRule>
    <cfRule type="expression" dxfId="11119" priority="12955">
      <formula>$B312="título grau 1"</formula>
    </cfRule>
  </conditionalFormatting>
  <conditionalFormatting sqref="N309">
    <cfRule type="expression" dxfId="11118" priority="12763">
      <formula>$B309="título grau 4"</formula>
    </cfRule>
    <cfRule type="expression" dxfId="11117" priority="12764">
      <formula>$B309="título grau 3"</formula>
    </cfRule>
    <cfRule type="expression" dxfId="11116" priority="12765">
      <formula>$B309="título grau 2"</formula>
    </cfRule>
    <cfRule type="expression" dxfId="11115" priority="12769">
      <formula>$B309="título grau 1"</formula>
    </cfRule>
  </conditionalFormatting>
  <conditionalFormatting sqref="H309">
    <cfRule type="expression" dxfId="11114" priority="12758">
      <formula>$B309="título grau 4"</formula>
    </cfRule>
    <cfRule type="expression" dxfId="11113" priority="12759">
      <formula>$B309="título grau 3"</formula>
    </cfRule>
    <cfRule type="expression" dxfId="11112" priority="12760">
      <formula>$B309="título grau 2"</formula>
    </cfRule>
    <cfRule type="expression" dxfId="11111" priority="12761">
      <formula>$B309="título grau 1"</formula>
    </cfRule>
  </conditionalFormatting>
  <conditionalFormatting sqref="G309">
    <cfRule type="containsText" dxfId="11110" priority="12757" operator="containsText" text="FALSO">
      <formula>NOT(ISERROR(SEARCH("FALSO",G309)))</formula>
    </cfRule>
  </conditionalFormatting>
  <conditionalFormatting sqref="F309:G309">
    <cfRule type="expression" dxfId="11109" priority="12753">
      <formula>$B309="título grau 4"</formula>
    </cfRule>
    <cfRule type="expression" dxfId="11108" priority="12754">
      <formula>$B309="título grau 3"</formula>
    </cfRule>
    <cfRule type="expression" dxfId="11107" priority="12755">
      <formula>$B309="título grau 2"</formula>
    </cfRule>
    <cfRule type="expression" dxfId="11106" priority="12756">
      <formula>$B309="título grau 1"</formula>
    </cfRule>
  </conditionalFormatting>
  <conditionalFormatting sqref="B384">
    <cfRule type="expression" dxfId="11105" priority="12117">
      <formula>$B384="título grau 3"</formula>
    </cfRule>
    <cfRule type="expression" dxfId="11104" priority="12121">
      <formula>$B384="título grau 4"</formula>
    </cfRule>
    <cfRule type="expression" dxfId="11103" priority="12122">
      <formula>$B384="título grau 2"</formula>
    </cfRule>
    <cfRule type="expression" dxfId="11102" priority="12123">
      <formula>$B384="título grau 1"</formula>
    </cfRule>
  </conditionalFormatting>
  <conditionalFormatting sqref="B384 D384:H384 E385:E387 N384">
    <cfRule type="expression" dxfId="11101" priority="12118">
      <formula>$B384="título grau 4"</formula>
    </cfRule>
    <cfRule type="expression" dxfId="11100" priority="12119">
      <formula>$B384="título grau 3"</formula>
    </cfRule>
    <cfRule type="expression" dxfId="11099" priority="12120">
      <formula>$B384="título grau 2"</formula>
    </cfRule>
    <cfRule type="expression" dxfId="11098" priority="12124">
      <formula>$B384="título grau 1"</formula>
    </cfRule>
  </conditionalFormatting>
  <conditionalFormatting sqref="C384">
    <cfRule type="expression" dxfId="11097" priority="12113">
      <formula>$B384="título grau 4"</formula>
    </cfRule>
    <cfRule type="expression" dxfId="11096" priority="12114">
      <formula>$B384="título grau 3"</formula>
    </cfRule>
    <cfRule type="expression" dxfId="11095" priority="12115">
      <formula>$B384="título grau 2"</formula>
    </cfRule>
    <cfRule type="expression" dxfId="11094" priority="12116">
      <formula>$B384="título grau 1"</formula>
    </cfRule>
  </conditionalFormatting>
  <conditionalFormatting sqref="G335">
    <cfRule type="containsText" dxfId="11093" priority="12357" operator="containsText" text="FALSO">
      <formula>NOT(ISERROR(SEARCH("FALSO",G335)))</formula>
    </cfRule>
  </conditionalFormatting>
  <conditionalFormatting sqref="D335">
    <cfRule type="containsText" dxfId="11092" priority="12356" operator="containsText" text="ORSE">
      <formula>NOT(ISERROR(SEARCH("ORSE",D335)))</formula>
    </cfRule>
  </conditionalFormatting>
  <conditionalFormatting sqref="G336">
    <cfRule type="containsText" dxfId="11091" priority="12333" operator="containsText" text="FALSO">
      <formula>NOT(ISERROR(SEARCH("FALSO",G336)))</formula>
    </cfRule>
  </conditionalFormatting>
  <conditionalFormatting sqref="D336">
    <cfRule type="containsText" dxfId="11090" priority="12332" operator="containsText" text="ORSE">
      <formula>NOT(ISERROR(SEARCH("ORSE",D336)))</formula>
    </cfRule>
  </conditionalFormatting>
  <conditionalFormatting sqref="C336:H336 E337 N336">
    <cfRule type="expression" dxfId="11089" priority="12325">
      <formula>$B336="título grau 4"</formula>
    </cfRule>
    <cfRule type="expression" dxfId="11088" priority="12326">
      <formula>$B336="título grau 3"</formula>
    </cfRule>
    <cfRule type="expression" dxfId="11087" priority="12327">
      <formula>$B336="título grau 2"</formula>
    </cfRule>
    <cfRule type="expression" dxfId="11086" priority="12331">
      <formula>$B336="título grau 1"</formula>
    </cfRule>
  </conditionalFormatting>
  <conditionalFormatting sqref="G342">
    <cfRule type="containsText" dxfId="11085" priority="12305" operator="containsText" text="FALSO">
      <formula>NOT(ISERROR(SEARCH("FALSO",G342)))</formula>
    </cfRule>
  </conditionalFormatting>
  <conditionalFormatting sqref="D342">
    <cfRule type="containsText" dxfId="11084" priority="12304" operator="containsText" text="ORSE">
      <formula>NOT(ISERROR(SEARCH("ORSE",D342)))</formula>
    </cfRule>
  </conditionalFormatting>
  <conditionalFormatting sqref="B342">
    <cfRule type="expression" dxfId="11083" priority="12296">
      <formula>$B342="título grau 3"</formula>
    </cfRule>
    <cfRule type="expression" dxfId="11082" priority="12300">
      <formula>$B342="título grau 4"</formula>
    </cfRule>
    <cfRule type="expression" dxfId="11081" priority="12301">
      <formula>$B342="título grau 2"</formula>
    </cfRule>
    <cfRule type="expression" dxfId="11080" priority="12302">
      <formula>$B342="título grau 1"</formula>
    </cfRule>
  </conditionalFormatting>
  <conditionalFormatting sqref="A342:B342 D342:H342 A343:A351 N342">
    <cfRule type="expression" dxfId="11079" priority="12297">
      <formula>$B342="título grau 4"</formula>
    </cfRule>
    <cfRule type="expression" dxfId="11078" priority="12298">
      <formula>$B342="título grau 3"</formula>
    </cfRule>
    <cfRule type="expression" dxfId="11077" priority="12299">
      <formula>$B342="título grau 2"</formula>
    </cfRule>
    <cfRule type="expression" dxfId="11076" priority="12303">
      <formula>$B342="título grau 1"</formula>
    </cfRule>
  </conditionalFormatting>
  <conditionalFormatting sqref="C342">
    <cfRule type="expression" dxfId="11075" priority="12292">
      <formula>$B342="título grau 4"</formula>
    </cfRule>
    <cfRule type="expression" dxfId="11074" priority="12293">
      <formula>$B342="título grau 3"</formula>
    </cfRule>
    <cfRule type="expression" dxfId="11073" priority="12294">
      <formula>$B342="título grau 2"</formula>
    </cfRule>
    <cfRule type="expression" dxfId="11072" priority="12295">
      <formula>$B342="título grau 1"</formula>
    </cfRule>
  </conditionalFormatting>
  <conditionalFormatting sqref="D379">
    <cfRule type="containsText" dxfId="11071" priority="12208" operator="containsText" text="ORSE">
      <formula>NOT(ISERROR(SEARCH("ORSE",D379)))</formula>
    </cfRule>
  </conditionalFormatting>
  <conditionalFormatting sqref="G379">
    <cfRule type="containsText" dxfId="11070" priority="12209" operator="containsText" text="FALSO">
      <formula>NOT(ISERROR(SEARCH("FALSO",G379)))</formula>
    </cfRule>
  </conditionalFormatting>
  <conditionalFormatting sqref="B379">
    <cfRule type="expression" dxfId="11069" priority="12200">
      <formula>$B379="título grau 3"</formula>
    </cfRule>
    <cfRule type="expression" dxfId="11068" priority="12204">
      <formula>$B379="título grau 4"</formula>
    </cfRule>
    <cfRule type="expression" dxfId="11067" priority="12205">
      <formula>$B379="título grau 2"</formula>
    </cfRule>
    <cfRule type="expression" dxfId="11066" priority="12206">
      <formula>$B379="título grau 1"</formula>
    </cfRule>
  </conditionalFormatting>
  <conditionalFormatting sqref="D379">
    <cfRule type="containsText" dxfId="11065" priority="12199" operator="containsText" text="ORSE">
      <formula>NOT(ISERROR(SEARCH("ORSE",D379)))</formula>
    </cfRule>
  </conditionalFormatting>
  <conditionalFormatting sqref="B379:H379 J379:N379">
    <cfRule type="expression" dxfId="11064" priority="12201">
      <formula>$B379="título grau 4"</formula>
    </cfRule>
    <cfRule type="expression" dxfId="11063" priority="12202">
      <formula>$B379="título grau 3"</formula>
    </cfRule>
    <cfRule type="expression" dxfId="11062" priority="12203">
      <formula>$B379="título grau 2"</formula>
    </cfRule>
    <cfRule type="expression" dxfId="11061" priority="12207">
      <formula>$B379="título grau 1"</formula>
    </cfRule>
  </conditionalFormatting>
  <conditionalFormatting sqref="G380">
    <cfRule type="containsText" dxfId="11060" priority="12198" operator="containsText" text="FALSO">
      <formula>NOT(ISERROR(SEARCH("FALSO",G380)))</formula>
    </cfRule>
  </conditionalFormatting>
  <conditionalFormatting sqref="D380">
    <cfRule type="containsText" dxfId="11059" priority="12197" operator="containsText" text="ORSE">
      <formula>NOT(ISERROR(SEARCH("ORSE",D380)))</formula>
    </cfRule>
  </conditionalFormatting>
  <conditionalFormatting sqref="D380:H380 N380">
    <cfRule type="expression" dxfId="11058" priority="12190">
      <formula>$B380="título grau 4"</formula>
    </cfRule>
    <cfRule type="expression" dxfId="11057" priority="12191">
      <formula>$B380="título grau 3"</formula>
    </cfRule>
    <cfRule type="expression" dxfId="11056" priority="12192">
      <formula>$B380="título grau 2"</formula>
    </cfRule>
    <cfRule type="expression" dxfId="11055" priority="12196">
      <formula>$B380="título grau 1"</formula>
    </cfRule>
  </conditionalFormatting>
  <conditionalFormatting sqref="C380">
    <cfRule type="expression" dxfId="11054" priority="12185">
      <formula>$B380="título grau 4"</formula>
    </cfRule>
    <cfRule type="expression" dxfId="11053" priority="12186">
      <formula>$B380="título grau 3"</formula>
    </cfRule>
    <cfRule type="expression" dxfId="11052" priority="12187">
      <formula>$B380="título grau 2"</formula>
    </cfRule>
    <cfRule type="expression" dxfId="11051" priority="12188">
      <formula>$B380="título grau 1"</formula>
    </cfRule>
  </conditionalFormatting>
  <conditionalFormatting sqref="G381">
    <cfRule type="containsText" dxfId="11050" priority="12180" operator="containsText" text="FALSO">
      <formula>NOT(ISERROR(SEARCH("FALSO",G381)))</formula>
    </cfRule>
  </conditionalFormatting>
  <conditionalFormatting sqref="D381">
    <cfRule type="containsText" dxfId="11049" priority="12179" operator="containsText" text="ORSE">
      <formula>NOT(ISERROR(SEARCH("ORSE",D381)))</formula>
    </cfRule>
  </conditionalFormatting>
  <conditionalFormatting sqref="D381:H381 N381">
    <cfRule type="expression" dxfId="11048" priority="12172">
      <formula>$B381="título grau 4"</formula>
    </cfRule>
    <cfRule type="expression" dxfId="11047" priority="12173">
      <formula>$B381="título grau 3"</formula>
    </cfRule>
    <cfRule type="expression" dxfId="11046" priority="12174">
      <formula>$B381="título grau 2"</formula>
    </cfRule>
    <cfRule type="expression" dxfId="11045" priority="12178">
      <formula>$B381="título grau 1"</formula>
    </cfRule>
  </conditionalFormatting>
  <conditionalFormatting sqref="C381">
    <cfRule type="expression" dxfId="11044" priority="12167">
      <formula>$B381="título grau 4"</formula>
    </cfRule>
    <cfRule type="expression" dxfId="11043" priority="12168">
      <formula>$B381="título grau 3"</formula>
    </cfRule>
    <cfRule type="expression" dxfId="11042" priority="12169">
      <formula>$B381="título grau 2"</formula>
    </cfRule>
    <cfRule type="expression" dxfId="11041" priority="12170">
      <formula>$B381="título grau 1"</formula>
    </cfRule>
  </conditionalFormatting>
  <conditionalFormatting sqref="C385">
    <cfRule type="expression" dxfId="11040" priority="12091">
      <formula>$B385="título grau 4"</formula>
    </cfRule>
    <cfRule type="expression" dxfId="11039" priority="12092">
      <formula>$B385="título grau 3"</formula>
    </cfRule>
    <cfRule type="expression" dxfId="11038" priority="12093">
      <formula>$B385="título grau 2"</formula>
    </cfRule>
    <cfRule type="expression" dxfId="11037" priority="12094">
      <formula>$B385="título grau 1"</formula>
    </cfRule>
  </conditionalFormatting>
  <conditionalFormatting sqref="G382">
    <cfRule type="containsText" dxfId="11036" priority="12162" operator="containsText" text="FALSO">
      <formula>NOT(ISERROR(SEARCH("FALSO",G382)))</formula>
    </cfRule>
  </conditionalFormatting>
  <conditionalFormatting sqref="D382">
    <cfRule type="containsText" dxfId="11035" priority="12161" operator="containsText" text="ORSE">
      <formula>NOT(ISERROR(SEARCH("ORSE",D382)))</formula>
    </cfRule>
  </conditionalFormatting>
  <conditionalFormatting sqref="B382">
    <cfRule type="expression" dxfId="11034" priority="12153">
      <formula>$B382="título grau 3"</formula>
    </cfRule>
    <cfRule type="expression" dxfId="11033" priority="12157">
      <formula>$B382="título grau 4"</formula>
    </cfRule>
    <cfRule type="expression" dxfId="11032" priority="12158">
      <formula>$B382="título grau 2"</formula>
    </cfRule>
    <cfRule type="expression" dxfId="11031" priority="12159">
      <formula>$B382="título grau 1"</formula>
    </cfRule>
  </conditionalFormatting>
  <conditionalFormatting sqref="B382 D382:H382 N382">
    <cfRule type="expression" dxfId="11030" priority="12154">
      <formula>$B382="título grau 4"</formula>
    </cfRule>
    <cfRule type="expression" dxfId="11029" priority="12155">
      <formula>$B382="título grau 3"</formula>
    </cfRule>
    <cfRule type="expression" dxfId="11028" priority="12156">
      <formula>$B382="título grau 2"</formula>
    </cfRule>
    <cfRule type="expression" dxfId="11027" priority="12160">
      <formula>$B382="título grau 1"</formula>
    </cfRule>
  </conditionalFormatting>
  <conditionalFormatting sqref="C382">
    <cfRule type="expression" dxfId="11026" priority="12149">
      <formula>$B382="título grau 4"</formula>
    </cfRule>
    <cfRule type="expression" dxfId="11025" priority="12150">
      <formula>$B382="título grau 3"</formula>
    </cfRule>
    <cfRule type="expression" dxfId="11024" priority="12151">
      <formula>$B382="título grau 2"</formula>
    </cfRule>
    <cfRule type="expression" dxfId="11023" priority="12152">
      <formula>$B382="título grau 1"</formula>
    </cfRule>
  </conditionalFormatting>
  <conditionalFormatting sqref="G383">
    <cfRule type="containsText" dxfId="11022" priority="12144" operator="containsText" text="FALSO">
      <formula>NOT(ISERROR(SEARCH("FALSO",G383)))</formula>
    </cfRule>
  </conditionalFormatting>
  <conditionalFormatting sqref="D383">
    <cfRule type="containsText" dxfId="11021" priority="12143" operator="containsText" text="ORSE">
      <formula>NOT(ISERROR(SEARCH("ORSE",D383)))</formula>
    </cfRule>
  </conditionalFormatting>
  <conditionalFormatting sqref="B383">
    <cfRule type="expression" dxfId="11020" priority="12135">
      <formula>$B383="título grau 3"</formula>
    </cfRule>
    <cfRule type="expression" dxfId="11019" priority="12139">
      <formula>$B383="título grau 4"</formula>
    </cfRule>
    <cfRule type="expression" dxfId="11018" priority="12140">
      <formula>$B383="título grau 2"</formula>
    </cfRule>
    <cfRule type="expression" dxfId="11017" priority="12141">
      <formula>$B383="título grau 1"</formula>
    </cfRule>
  </conditionalFormatting>
  <conditionalFormatting sqref="B383 D383:H383 N383">
    <cfRule type="expression" dxfId="11016" priority="12136">
      <formula>$B383="título grau 4"</formula>
    </cfRule>
    <cfRule type="expression" dxfId="11015" priority="12137">
      <formula>$B383="título grau 3"</formula>
    </cfRule>
    <cfRule type="expression" dxfId="11014" priority="12138">
      <formula>$B383="título grau 2"</formula>
    </cfRule>
    <cfRule type="expression" dxfId="11013" priority="12142">
      <formula>$B383="título grau 1"</formula>
    </cfRule>
  </conditionalFormatting>
  <conditionalFormatting sqref="C383">
    <cfRule type="expression" dxfId="11012" priority="12131">
      <formula>$B383="título grau 4"</formula>
    </cfRule>
    <cfRule type="expression" dxfId="11011" priority="12132">
      <formula>$B383="título grau 3"</formula>
    </cfRule>
    <cfRule type="expression" dxfId="11010" priority="12133">
      <formula>$B383="título grau 2"</formula>
    </cfRule>
    <cfRule type="expression" dxfId="11009" priority="12134">
      <formula>$B383="título grau 1"</formula>
    </cfRule>
  </conditionalFormatting>
  <conditionalFormatting sqref="G384">
    <cfRule type="containsText" dxfId="11008" priority="12126" operator="containsText" text="FALSO">
      <formula>NOT(ISERROR(SEARCH("FALSO",G384)))</formula>
    </cfRule>
  </conditionalFormatting>
  <conditionalFormatting sqref="D384">
    <cfRule type="containsText" dxfId="11007" priority="12125" operator="containsText" text="ORSE">
      <formula>NOT(ISERROR(SEARCH("ORSE",D384)))</formula>
    </cfRule>
  </conditionalFormatting>
  <conditionalFormatting sqref="G385">
    <cfRule type="containsText" dxfId="11006" priority="12104" operator="containsText" text="FALSO">
      <formula>NOT(ISERROR(SEARCH("FALSO",G385)))</formula>
    </cfRule>
  </conditionalFormatting>
  <conditionalFormatting sqref="D385">
    <cfRule type="containsText" dxfId="11005" priority="12103" operator="containsText" text="ORSE">
      <formula>NOT(ISERROR(SEARCH("ORSE",D385)))</formula>
    </cfRule>
  </conditionalFormatting>
  <conditionalFormatting sqref="D385 F385:H385 N385">
    <cfRule type="expression" dxfId="11004" priority="12096">
      <formula>$B385="título grau 4"</formula>
    </cfRule>
    <cfRule type="expression" dxfId="11003" priority="12097">
      <formula>$B385="título grau 3"</formula>
    </cfRule>
    <cfRule type="expression" dxfId="11002" priority="12098">
      <formula>$B385="título grau 2"</formula>
    </cfRule>
    <cfRule type="expression" dxfId="11001" priority="12102">
      <formula>$B385="título grau 1"</formula>
    </cfRule>
  </conditionalFormatting>
  <conditionalFormatting sqref="G388">
    <cfRule type="containsText" dxfId="11000" priority="12050" operator="containsText" text="FALSO">
      <formula>NOT(ISERROR(SEARCH("FALSO",G388)))</formula>
    </cfRule>
  </conditionalFormatting>
  <conditionalFormatting sqref="F388:H388 N388">
    <cfRule type="expression" dxfId="10999" priority="12042">
      <formula>$B388="título grau 4"</formula>
    </cfRule>
    <cfRule type="expression" dxfId="10998" priority="12043">
      <formula>$B388="título grau 3"</formula>
    </cfRule>
    <cfRule type="expression" dxfId="10997" priority="12044">
      <formula>$B388="título grau 2"</formula>
    </cfRule>
    <cfRule type="expression" dxfId="10996" priority="12048">
      <formula>$B388="título grau 1"</formula>
    </cfRule>
  </conditionalFormatting>
  <conditionalFormatting sqref="D106">
    <cfRule type="containsText" dxfId="10995" priority="11840" operator="containsText" text="ORSE">
      <formula>NOT(ISERROR(SEARCH("ORSE",D106)))</formula>
    </cfRule>
  </conditionalFormatting>
  <conditionalFormatting sqref="D106">
    <cfRule type="expression" dxfId="10994" priority="11836">
      <formula>$B106="título grau 4"</formula>
    </cfRule>
    <cfRule type="expression" dxfId="10993" priority="11837">
      <formula>$B106="título grau 3"</formula>
    </cfRule>
    <cfRule type="expression" dxfId="10992" priority="11838">
      <formula>$B106="título grau 2"</formula>
    </cfRule>
    <cfRule type="expression" dxfId="10991" priority="11839">
      <formula>$B106="título grau 1"</formula>
    </cfRule>
  </conditionalFormatting>
  <conditionalFormatting sqref="D106">
    <cfRule type="containsText" dxfId="10990" priority="11835" operator="containsText" text="ORSE">
      <formula>NOT(ISERROR(SEARCH("ORSE",D106)))</formula>
    </cfRule>
  </conditionalFormatting>
  <conditionalFormatting sqref="D299">
    <cfRule type="containsText" dxfId="10989" priority="11815" operator="containsText" text="ORSE">
      <formula>NOT(ISERROR(SEARCH("ORSE",D299)))</formula>
    </cfRule>
  </conditionalFormatting>
  <conditionalFormatting sqref="G299">
    <cfRule type="containsText" dxfId="10988" priority="11816" operator="containsText" text="FALSO">
      <formula>NOT(ISERROR(SEARCH("FALSO",G299)))</formula>
    </cfRule>
  </conditionalFormatting>
  <conditionalFormatting sqref="D299">
    <cfRule type="containsText" dxfId="10987" priority="11806" operator="containsText" text="ORSE">
      <formula>NOT(ISERROR(SEARCH("ORSE",D299)))</formula>
    </cfRule>
  </conditionalFormatting>
  <conditionalFormatting sqref="G300">
    <cfRule type="containsText" dxfId="10986" priority="11801" operator="containsText" text="FALSO">
      <formula>NOT(ISERROR(SEARCH("FALSO",G300)))</formula>
    </cfRule>
  </conditionalFormatting>
  <conditionalFormatting sqref="D300">
    <cfRule type="containsText" dxfId="10985" priority="11800" operator="containsText" text="ORSE">
      <formula>NOT(ISERROR(SEARCH("ORSE",D300)))</formula>
    </cfRule>
  </conditionalFormatting>
  <conditionalFormatting sqref="G301">
    <cfRule type="containsText" dxfId="10984" priority="11783" operator="containsText" text="FALSO">
      <formula>NOT(ISERROR(SEARCH("FALSO",G301)))</formula>
    </cfRule>
  </conditionalFormatting>
  <conditionalFormatting sqref="D301">
    <cfRule type="containsText" dxfId="10983" priority="11782" operator="containsText" text="ORSE">
      <formula>NOT(ISERROR(SEARCH("ORSE",D301)))</formula>
    </cfRule>
  </conditionalFormatting>
  <conditionalFormatting sqref="G303">
    <cfRule type="containsText" dxfId="10982" priority="11765" operator="containsText" text="FALSO">
      <formula>NOT(ISERROR(SEARCH("FALSO",G303)))</formula>
    </cfRule>
  </conditionalFormatting>
  <conditionalFormatting sqref="D303">
    <cfRule type="containsText" dxfId="10981" priority="11764" operator="containsText" text="ORSE">
      <formula>NOT(ISERROR(SEARCH("ORSE",D303)))</formula>
    </cfRule>
  </conditionalFormatting>
  <conditionalFormatting sqref="G354">
    <cfRule type="containsText" dxfId="10980" priority="11443" operator="containsText" text="FALSO">
      <formula>NOT(ISERROR(SEARCH("FALSO",G354)))</formula>
    </cfRule>
  </conditionalFormatting>
  <conditionalFormatting sqref="D354">
    <cfRule type="containsText" dxfId="10979" priority="11442" operator="containsText" text="ORSE">
      <formula>NOT(ISERROR(SEARCH("ORSE",D354)))</formula>
    </cfRule>
  </conditionalFormatting>
  <conditionalFormatting sqref="D396">
    <cfRule type="containsText" dxfId="10978" priority="11168" operator="containsText" text="ORSE">
      <formula>NOT(ISERROR(SEARCH("ORSE",D396)))</formula>
    </cfRule>
  </conditionalFormatting>
  <conditionalFormatting sqref="B396">
    <cfRule type="expression" dxfId="10977" priority="11160">
      <formula>$B396="título grau 3"</formula>
    </cfRule>
    <cfRule type="expression" dxfId="10976" priority="11164">
      <formula>$B396="título grau 4"</formula>
    </cfRule>
    <cfRule type="expression" dxfId="10975" priority="11165">
      <formula>$B396="título grau 2"</formula>
    </cfRule>
    <cfRule type="expression" dxfId="10974" priority="11166">
      <formula>$B396="título grau 1"</formula>
    </cfRule>
  </conditionalFormatting>
  <conditionalFormatting sqref="B396 D396 H396 N396">
    <cfRule type="expression" dxfId="10973" priority="11161">
      <formula>$B396="título grau 4"</formula>
    </cfRule>
    <cfRule type="expression" dxfId="10972" priority="11162">
      <formula>$B396="título grau 3"</formula>
    </cfRule>
    <cfRule type="expression" dxfId="10971" priority="11163">
      <formula>$B396="título grau 2"</formula>
    </cfRule>
    <cfRule type="expression" dxfId="10970" priority="11167">
      <formula>$B396="título grau 1"</formula>
    </cfRule>
  </conditionalFormatting>
  <conditionalFormatting sqref="G396">
    <cfRule type="containsText" dxfId="10969" priority="11159" operator="containsText" text="FALSO">
      <formula>NOT(ISERROR(SEARCH("FALSO",G396)))</formula>
    </cfRule>
  </conditionalFormatting>
  <conditionalFormatting sqref="F396:G396">
    <cfRule type="expression" dxfId="10968" priority="11155">
      <formula>$B396="título grau 4"</formula>
    </cfRule>
    <cfRule type="expression" dxfId="10967" priority="11156">
      <formula>$B396="título grau 3"</formula>
    </cfRule>
    <cfRule type="expression" dxfId="10966" priority="11157">
      <formula>$B396="título grau 2"</formula>
    </cfRule>
    <cfRule type="expression" dxfId="10965" priority="11158">
      <formula>$B396="título grau 1"</formula>
    </cfRule>
  </conditionalFormatting>
  <conditionalFormatting sqref="C396">
    <cfRule type="expression" dxfId="10964" priority="11147">
      <formula>$B396="título grau 4"</formula>
    </cfRule>
    <cfRule type="expression" dxfId="10963" priority="11148">
      <formula>$B396="título grau 3"</formula>
    </cfRule>
    <cfRule type="expression" dxfId="10962" priority="11149">
      <formula>$B396="título grau 2"</formula>
    </cfRule>
    <cfRule type="expression" dxfId="10961" priority="11150">
      <formula>$B396="título grau 1"</formula>
    </cfRule>
  </conditionalFormatting>
  <conditionalFormatting sqref="D399">
    <cfRule type="containsText" dxfId="10960" priority="11142" operator="containsText" text="ORSE">
      <formula>NOT(ISERROR(SEARCH("ORSE",D399)))</formula>
    </cfRule>
  </conditionalFormatting>
  <conditionalFormatting sqref="G402">
    <cfRule type="containsText" dxfId="10959" priority="11125" operator="containsText" text="FALSO">
      <formula>NOT(ISERROR(SEARCH("FALSO",G402)))</formula>
    </cfRule>
  </conditionalFormatting>
  <conditionalFormatting sqref="F402:H402 N402">
    <cfRule type="expression" dxfId="10958" priority="11121">
      <formula>$B402="título grau 4"</formula>
    </cfRule>
    <cfRule type="expression" dxfId="10957" priority="11122">
      <formula>$B402="título grau 3"</formula>
    </cfRule>
    <cfRule type="expression" dxfId="10956" priority="11123">
      <formula>$B402="título grau 2"</formula>
    </cfRule>
    <cfRule type="expression" dxfId="10955" priority="11124">
      <formula>$B402="título grau 1"</formula>
    </cfRule>
  </conditionalFormatting>
  <conditionalFormatting sqref="D402">
    <cfRule type="containsText" dxfId="10954" priority="11116" operator="containsText" text="ORSE">
      <formula>NOT(ISERROR(SEARCH("ORSE",D402)))</formula>
    </cfRule>
  </conditionalFormatting>
  <conditionalFormatting sqref="D402">
    <cfRule type="expression" dxfId="10953" priority="11109">
      <formula>$B402="título grau 4"</formula>
    </cfRule>
    <cfRule type="expression" dxfId="10952" priority="11110">
      <formula>$B402="título grau 3"</formula>
    </cfRule>
    <cfRule type="expression" dxfId="10951" priority="11111">
      <formula>$B402="título grau 2"</formula>
    </cfRule>
    <cfRule type="expression" dxfId="10950" priority="11115">
      <formula>$B402="título grau 1"</formula>
    </cfRule>
  </conditionalFormatting>
  <conditionalFormatting sqref="C402">
    <cfRule type="expression" dxfId="10949" priority="11104">
      <formula>$B402="título grau 4"</formula>
    </cfRule>
    <cfRule type="expression" dxfId="10948" priority="11105">
      <formula>$B402="título grau 3"</formula>
    </cfRule>
    <cfRule type="expression" dxfId="10947" priority="11106">
      <formula>$B402="título grau 2"</formula>
    </cfRule>
    <cfRule type="expression" dxfId="10946" priority="11107">
      <formula>$B402="título grau 1"</formula>
    </cfRule>
  </conditionalFormatting>
  <conditionalFormatting sqref="D403">
    <cfRule type="containsText" dxfId="10945" priority="11099" operator="containsText" text="ORSE">
      <formula>NOT(ISERROR(SEARCH("ORSE",D403)))</formula>
    </cfRule>
  </conditionalFormatting>
  <conditionalFormatting sqref="D403 H403 N403">
    <cfRule type="expression" dxfId="10944" priority="11092">
      <formula>$B403="título grau 4"</formula>
    </cfRule>
    <cfRule type="expression" dxfId="10943" priority="11093">
      <formula>$B403="título grau 3"</formula>
    </cfRule>
    <cfRule type="expression" dxfId="10942" priority="11094">
      <formula>$B403="título grau 2"</formula>
    </cfRule>
    <cfRule type="expression" dxfId="10941" priority="11098">
      <formula>$B403="título grau 1"</formula>
    </cfRule>
  </conditionalFormatting>
  <conditionalFormatting sqref="G403">
    <cfRule type="containsText" dxfId="10940" priority="11090" operator="containsText" text="FALSO">
      <formula>NOT(ISERROR(SEARCH("FALSO",G403)))</formula>
    </cfRule>
  </conditionalFormatting>
  <conditionalFormatting sqref="F403:G403">
    <cfRule type="expression" dxfId="10939" priority="11086">
      <formula>$B403="título grau 4"</formula>
    </cfRule>
    <cfRule type="expression" dxfId="10938" priority="11087">
      <formula>$B403="título grau 3"</formula>
    </cfRule>
    <cfRule type="expression" dxfId="10937" priority="11088">
      <formula>$B403="título grau 2"</formula>
    </cfRule>
    <cfRule type="expression" dxfId="10936" priority="11089">
      <formula>$B403="título grau 1"</formula>
    </cfRule>
  </conditionalFormatting>
  <conditionalFormatting sqref="C403">
    <cfRule type="expression" dxfId="10935" priority="11078">
      <formula>$B403="título grau 4"</formula>
    </cfRule>
    <cfRule type="expression" dxfId="10934" priority="11079">
      <formula>$B403="título grau 3"</formula>
    </cfRule>
    <cfRule type="expression" dxfId="10933" priority="11080">
      <formula>$B403="título grau 2"</formula>
    </cfRule>
    <cfRule type="expression" dxfId="10932" priority="11081">
      <formula>$B403="título grau 1"</formula>
    </cfRule>
  </conditionalFormatting>
  <conditionalFormatting sqref="G404">
    <cfRule type="containsText" dxfId="10931" priority="11069" operator="containsText" text="FALSO">
      <formula>NOT(ISERROR(SEARCH("FALSO",G404)))</formula>
    </cfRule>
  </conditionalFormatting>
  <conditionalFormatting sqref="F404:H404 N404">
    <cfRule type="expression" dxfId="10930" priority="11065">
      <formula>$B404="título grau 4"</formula>
    </cfRule>
    <cfRule type="expression" dxfId="10929" priority="11066">
      <formula>$B404="título grau 3"</formula>
    </cfRule>
    <cfRule type="expression" dxfId="10928" priority="11067">
      <formula>$B404="título grau 2"</formula>
    </cfRule>
    <cfRule type="expression" dxfId="10927" priority="11068">
      <formula>$B404="título grau 1"</formula>
    </cfRule>
  </conditionalFormatting>
  <conditionalFormatting sqref="D404">
    <cfRule type="containsText" dxfId="10926" priority="11060" operator="containsText" text="ORSE">
      <formula>NOT(ISERROR(SEARCH("ORSE",D404)))</formula>
    </cfRule>
  </conditionalFormatting>
  <conditionalFormatting sqref="D404">
    <cfRule type="expression" dxfId="10925" priority="11053">
      <formula>$B404="título grau 4"</formula>
    </cfRule>
    <cfRule type="expression" dxfId="10924" priority="11054">
      <formula>$B404="título grau 3"</formula>
    </cfRule>
    <cfRule type="expression" dxfId="10923" priority="11055">
      <formula>$B404="título grau 2"</formula>
    </cfRule>
    <cfRule type="expression" dxfId="10922" priority="11059">
      <formula>$B404="título grau 1"</formula>
    </cfRule>
  </conditionalFormatting>
  <conditionalFormatting sqref="C404">
    <cfRule type="expression" dxfId="10921" priority="11048">
      <formula>$B404="título grau 4"</formula>
    </cfRule>
    <cfRule type="expression" dxfId="10920" priority="11049">
      <formula>$B404="título grau 3"</formula>
    </cfRule>
    <cfRule type="expression" dxfId="10919" priority="11050">
      <formula>$B404="título grau 2"</formula>
    </cfRule>
    <cfRule type="expression" dxfId="10918" priority="11051">
      <formula>$B404="título grau 1"</formula>
    </cfRule>
  </conditionalFormatting>
  <conditionalFormatting sqref="G406">
    <cfRule type="containsText" dxfId="10917" priority="11017" operator="containsText" text="FALSO">
      <formula>NOT(ISERROR(SEARCH("FALSO",G406)))</formula>
    </cfRule>
  </conditionalFormatting>
  <conditionalFormatting sqref="F406:H406 N406">
    <cfRule type="expression" dxfId="10916" priority="11013">
      <formula>$B406="título grau 4"</formula>
    </cfRule>
    <cfRule type="expression" dxfId="10915" priority="11014">
      <formula>$B406="título grau 3"</formula>
    </cfRule>
    <cfRule type="expression" dxfId="10914" priority="11015">
      <formula>$B406="título grau 2"</formula>
    </cfRule>
    <cfRule type="expression" dxfId="10913" priority="11016">
      <formula>$B406="título grau 1"</formula>
    </cfRule>
  </conditionalFormatting>
  <conditionalFormatting sqref="D406">
    <cfRule type="containsText" dxfId="10912" priority="11008" operator="containsText" text="ORSE">
      <formula>NOT(ISERROR(SEARCH("ORSE",D406)))</formula>
    </cfRule>
  </conditionalFormatting>
  <conditionalFormatting sqref="B406">
    <cfRule type="expression" dxfId="10911" priority="11000">
      <formula>$B406="título grau 3"</formula>
    </cfRule>
    <cfRule type="expression" dxfId="10910" priority="11004">
      <formula>$B406="título grau 4"</formula>
    </cfRule>
    <cfRule type="expression" dxfId="10909" priority="11005">
      <formula>$B406="título grau 2"</formula>
    </cfRule>
    <cfRule type="expression" dxfId="10908" priority="11006">
      <formula>$B406="título grau 1"</formula>
    </cfRule>
  </conditionalFormatting>
  <conditionalFormatting sqref="B406 D406">
    <cfRule type="expression" dxfId="10907" priority="11001">
      <formula>$B406="título grau 4"</formula>
    </cfRule>
    <cfRule type="expression" dxfId="10906" priority="11002">
      <formula>$B406="título grau 3"</formula>
    </cfRule>
    <cfRule type="expression" dxfId="10905" priority="11003">
      <formula>$B406="título grau 2"</formula>
    </cfRule>
    <cfRule type="expression" dxfId="10904" priority="11007">
      <formula>$B406="título grau 1"</formula>
    </cfRule>
  </conditionalFormatting>
  <conditionalFormatting sqref="C406">
    <cfRule type="expression" dxfId="10903" priority="10996">
      <formula>$B406="título grau 4"</formula>
    </cfRule>
    <cfRule type="expression" dxfId="10902" priority="10997">
      <formula>$B406="título grau 3"</formula>
    </cfRule>
    <cfRule type="expression" dxfId="10901" priority="10998">
      <formula>$B406="título grau 2"</formula>
    </cfRule>
    <cfRule type="expression" dxfId="10900" priority="10999">
      <formula>$B406="título grau 1"</formula>
    </cfRule>
  </conditionalFormatting>
  <conditionalFormatting sqref="C407:D407 E408:E412 F407:H407 N407">
    <cfRule type="expression" dxfId="10899" priority="10989">
      <formula>$B407="título grau 4"</formula>
    </cfRule>
    <cfRule type="expression" dxfId="10898" priority="10990">
      <formula>$B407="título grau 3"</formula>
    </cfRule>
    <cfRule type="expression" dxfId="10897" priority="10991">
      <formula>$B407="título grau 2"</formula>
    </cfRule>
    <cfRule type="expression" dxfId="10896" priority="10995">
      <formula>$B407="título grau 1"</formula>
    </cfRule>
  </conditionalFormatting>
  <conditionalFormatting sqref="D407">
    <cfRule type="containsText" dxfId="10895" priority="10987" operator="containsText" text="ORSE">
      <formula>NOT(ISERROR(SEARCH("ORSE",D407)))</formula>
    </cfRule>
  </conditionalFormatting>
  <conditionalFormatting sqref="G407">
    <cfRule type="containsText" dxfId="10894" priority="10986" operator="containsText" text="FALSO">
      <formula>NOT(ISERROR(SEARCH("FALSO",G407)))</formula>
    </cfRule>
  </conditionalFormatting>
  <conditionalFormatting sqref="C408">
    <cfRule type="expression" dxfId="10893" priority="10968">
      <formula>$B408="título grau 4"</formula>
    </cfRule>
    <cfRule type="expression" dxfId="10892" priority="10969">
      <formula>$B408="título grau 3"</formula>
    </cfRule>
    <cfRule type="expression" dxfId="10891" priority="10970">
      <formula>$B408="título grau 2"</formula>
    </cfRule>
    <cfRule type="expression" dxfId="10890" priority="10971">
      <formula>$B408="título grau 1"</formula>
    </cfRule>
  </conditionalFormatting>
  <conditionalFormatting sqref="D408">
    <cfRule type="containsText" dxfId="10889" priority="10981" operator="containsText" text="ORSE">
      <formula>NOT(ISERROR(SEARCH("ORSE",D408)))</formula>
    </cfRule>
  </conditionalFormatting>
  <conditionalFormatting sqref="G408">
    <cfRule type="containsText" dxfId="10888" priority="10980" operator="containsText" text="FALSO">
      <formula>NOT(ISERROR(SEARCH("FALSO",G408)))</formula>
    </cfRule>
  </conditionalFormatting>
  <conditionalFormatting sqref="B408:B412">
    <cfRule type="expression" dxfId="10887" priority="10972">
      <formula>$B408="título grau 3"</formula>
    </cfRule>
    <cfRule type="expression" dxfId="10886" priority="10976">
      <formula>$B408="título grau 4"</formula>
    </cfRule>
    <cfRule type="expression" dxfId="10885" priority="10977">
      <formula>$B408="título grau 2"</formula>
    </cfRule>
    <cfRule type="expression" dxfId="10884" priority="10978">
      <formula>$B408="título grau 1"</formula>
    </cfRule>
  </conditionalFormatting>
  <conditionalFormatting sqref="D408 F408:H408 B408:B412 N408">
    <cfRule type="expression" dxfId="10883" priority="10973">
      <formula>$B408="título grau 4"</formula>
    </cfRule>
    <cfRule type="expression" dxfId="10882" priority="10974">
      <formula>$B408="título grau 3"</formula>
    </cfRule>
    <cfRule type="expression" dxfId="10881" priority="10975">
      <formula>$B408="título grau 2"</formula>
    </cfRule>
    <cfRule type="expression" dxfId="10880" priority="10979">
      <formula>$B408="título grau 1"</formula>
    </cfRule>
  </conditionalFormatting>
  <conditionalFormatting sqref="H409 N409">
    <cfRule type="expression" dxfId="10879" priority="10959">
      <formula>$B409="título grau 4"</formula>
    </cfRule>
    <cfRule type="expression" dxfId="10878" priority="10960">
      <formula>$B409="título grau 3"</formula>
    </cfRule>
    <cfRule type="expression" dxfId="10877" priority="10961">
      <formula>$B409="título grau 2"</formula>
    </cfRule>
    <cfRule type="expression" dxfId="10876" priority="10962">
      <formula>$B409="título grau 1"</formula>
    </cfRule>
  </conditionalFormatting>
  <conditionalFormatting sqref="D409">
    <cfRule type="containsText" dxfId="10875" priority="10954" operator="containsText" text="ORSE">
      <formula>NOT(ISERROR(SEARCH("ORSE",D409)))</formula>
    </cfRule>
  </conditionalFormatting>
  <conditionalFormatting sqref="D409">
    <cfRule type="expression" dxfId="10874" priority="10947">
      <formula>$B409="título grau 4"</formula>
    </cfRule>
    <cfRule type="expression" dxfId="10873" priority="10948">
      <formula>$B409="título grau 3"</formula>
    </cfRule>
    <cfRule type="expression" dxfId="10872" priority="10949">
      <formula>$B409="título grau 2"</formula>
    </cfRule>
    <cfRule type="expression" dxfId="10871" priority="10953">
      <formula>$B409="título grau 1"</formula>
    </cfRule>
  </conditionalFormatting>
  <conditionalFormatting sqref="C409">
    <cfRule type="expression" dxfId="10870" priority="10942">
      <formula>$B409="título grau 4"</formula>
    </cfRule>
    <cfRule type="expression" dxfId="10869" priority="10943">
      <formula>$B409="título grau 3"</formula>
    </cfRule>
    <cfRule type="expression" dxfId="10868" priority="10944">
      <formula>$B409="título grau 2"</formula>
    </cfRule>
    <cfRule type="expression" dxfId="10867" priority="10945">
      <formula>$B409="título grau 1"</formula>
    </cfRule>
  </conditionalFormatting>
  <conditionalFormatting sqref="G410">
    <cfRule type="containsText" dxfId="10866" priority="10937" operator="containsText" text="FALSO">
      <formula>NOT(ISERROR(SEARCH("FALSO",G410)))</formula>
    </cfRule>
  </conditionalFormatting>
  <conditionalFormatting sqref="F410:H410 N410">
    <cfRule type="expression" dxfId="10865" priority="10933">
      <formula>$B410="título grau 4"</formula>
    </cfRule>
    <cfRule type="expression" dxfId="10864" priority="10934">
      <formula>$B410="título grau 3"</formula>
    </cfRule>
    <cfRule type="expression" dxfId="10863" priority="10935">
      <formula>$B410="título grau 2"</formula>
    </cfRule>
    <cfRule type="expression" dxfId="10862" priority="10936">
      <formula>$B410="título grau 1"</formula>
    </cfRule>
  </conditionalFormatting>
  <conditionalFormatting sqref="D410">
    <cfRule type="containsText" dxfId="10861" priority="10928" operator="containsText" text="ORSE">
      <formula>NOT(ISERROR(SEARCH("ORSE",D410)))</formula>
    </cfRule>
  </conditionalFormatting>
  <conditionalFormatting sqref="D410">
    <cfRule type="expression" dxfId="10860" priority="10921">
      <formula>$B410="título grau 4"</formula>
    </cfRule>
    <cfRule type="expression" dxfId="10859" priority="10922">
      <formula>$B410="título grau 3"</formula>
    </cfRule>
    <cfRule type="expression" dxfId="10858" priority="10923">
      <formula>$B410="título grau 2"</formula>
    </cfRule>
    <cfRule type="expression" dxfId="10857" priority="10927">
      <formula>$B410="título grau 1"</formula>
    </cfRule>
  </conditionalFormatting>
  <conditionalFormatting sqref="C410">
    <cfRule type="expression" dxfId="10856" priority="10916">
      <formula>$B410="título grau 4"</formula>
    </cfRule>
    <cfRule type="expression" dxfId="10855" priority="10917">
      <formula>$B410="título grau 3"</formula>
    </cfRule>
    <cfRule type="expression" dxfId="10854" priority="10918">
      <formula>$B410="título grau 2"</formula>
    </cfRule>
    <cfRule type="expression" dxfId="10853" priority="10919">
      <formula>$B410="título grau 1"</formula>
    </cfRule>
  </conditionalFormatting>
  <conditionalFormatting sqref="G411">
    <cfRule type="containsText" dxfId="10852" priority="10911" operator="containsText" text="FALSO">
      <formula>NOT(ISERROR(SEARCH("FALSO",G411)))</formula>
    </cfRule>
  </conditionalFormatting>
  <conditionalFormatting sqref="F411:H411 N411">
    <cfRule type="expression" dxfId="10851" priority="10907">
      <formula>$B411="título grau 4"</formula>
    </cfRule>
    <cfRule type="expression" dxfId="10850" priority="10908">
      <formula>$B411="título grau 3"</formula>
    </cfRule>
    <cfRule type="expression" dxfId="10849" priority="10909">
      <formula>$B411="título grau 2"</formula>
    </cfRule>
    <cfRule type="expression" dxfId="10848" priority="10910">
      <formula>$B411="título grau 1"</formula>
    </cfRule>
  </conditionalFormatting>
  <conditionalFormatting sqref="D411">
    <cfRule type="containsText" dxfId="10847" priority="10902" operator="containsText" text="ORSE">
      <formula>NOT(ISERROR(SEARCH("ORSE",D411)))</formula>
    </cfRule>
  </conditionalFormatting>
  <conditionalFormatting sqref="D411">
    <cfRule type="expression" dxfId="10846" priority="10895">
      <formula>$B411="título grau 4"</formula>
    </cfRule>
    <cfRule type="expression" dxfId="10845" priority="10896">
      <formula>$B411="título grau 3"</formula>
    </cfRule>
    <cfRule type="expression" dxfId="10844" priority="10897">
      <formula>$B411="título grau 2"</formula>
    </cfRule>
    <cfRule type="expression" dxfId="10843" priority="10901">
      <formula>$B411="título grau 1"</formula>
    </cfRule>
  </conditionalFormatting>
  <conditionalFormatting sqref="C411">
    <cfRule type="expression" dxfId="10842" priority="10890">
      <formula>$B411="título grau 4"</formula>
    </cfRule>
    <cfRule type="expression" dxfId="10841" priority="10891">
      <formula>$B411="título grau 3"</formula>
    </cfRule>
    <cfRule type="expression" dxfId="10840" priority="10892">
      <formula>$B411="título grau 2"</formula>
    </cfRule>
    <cfRule type="expression" dxfId="10839" priority="10893">
      <formula>$B411="título grau 1"</formula>
    </cfRule>
  </conditionalFormatting>
  <conditionalFormatting sqref="G412">
    <cfRule type="containsText" dxfId="10838" priority="10885" operator="containsText" text="FALSO">
      <formula>NOT(ISERROR(SEARCH("FALSO",G412)))</formula>
    </cfRule>
  </conditionalFormatting>
  <conditionalFormatting sqref="F412:H412 N412">
    <cfRule type="expression" dxfId="10837" priority="10881">
      <formula>$B412="título grau 4"</formula>
    </cfRule>
    <cfRule type="expression" dxfId="10836" priority="10882">
      <formula>$B412="título grau 3"</formula>
    </cfRule>
    <cfRule type="expression" dxfId="10835" priority="10883">
      <formula>$B412="título grau 2"</formula>
    </cfRule>
    <cfRule type="expression" dxfId="10834" priority="10884">
      <formula>$B412="título grau 1"</formula>
    </cfRule>
  </conditionalFormatting>
  <conditionalFormatting sqref="D412">
    <cfRule type="containsText" dxfId="10833" priority="10876" operator="containsText" text="ORSE">
      <formula>NOT(ISERROR(SEARCH("ORSE",D412)))</formula>
    </cfRule>
  </conditionalFormatting>
  <conditionalFormatting sqref="D412">
    <cfRule type="expression" dxfId="10832" priority="10869">
      <formula>$B412="título grau 4"</formula>
    </cfRule>
    <cfRule type="expression" dxfId="10831" priority="10870">
      <formula>$B412="título grau 3"</formula>
    </cfRule>
    <cfRule type="expression" dxfId="10830" priority="10871">
      <formula>$B412="título grau 2"</formula>
    </cfRule>
    <cfRule type="expression" dxfId="10829" priority="10875">
      <formula>$B412="título grau 1"</formula>
    </cfRule>
  </conditionalFormatting>
  <conditionalFormatting sqref="C412">
    <cfRule type="expression" dxfId="10828" priority="10864">
      <formula>$B412="título grau 4"</formula>
    </cfRule>
    <cfRule type="expression" dxfId="10827" priority="10865">
      <formula>$B412="título grau 3"</formula>
    </cfRule>
    <cfRule type="expression" dxfId="10826" priority="10866">
      <formula>$B412="título grau 2"</formula>
    </cfRule>
    <cfRule type="expression" dxfId="10825" priority="10867">
      <formula>$B412="título grau 1"</formula>
    </cfRule>
  </conditionalFormatting>
  <conditionalFormatting sqref="G413">
    <cfRule type="containsText" dxfId="10824" priority="10859" operator="containsText" text="FALSO">
      <formula>NOT(ISERROR(SEARCH("FALSO",G413)))</formula>
    </cfRule>
  </conditionalFormatting>
  <conditionalFormatting sqref="F413:H413 N413">
    <cfRule type="expression" dxfId="10823" priority="10855">
      <formula>$B413="título grau 4"</formula>
    </cfRule>
    <cfRule type="expression" dxfId="10822" priority="10856">
      <formula>$B413="título grau 3"</formula>
    </cfRule>
    <cfRule type="expression" dxfId="10821" priority="10857">
      <formula>$B413="título grau 2"</formula>
    </cfRule>
    <cfRule type="expression" dxfId="10820" priority="10858">
      <formula>$B413="título grau 1"</formula>
    </cfRule>
  </conditionalFormatting>
  <conditionalFormatting sqref="D413">
    <cfRule type="containsText" dxfId="10819" priority="10850" operator="containsText" text="ORSE">
      <formula>NOT(ISERROR(SEARCH("ORSE",D413)))</formula>
    </cfRule>
  </conditionalFormatting>
  <conditionalFormatting sqref="D413">
    <cfRule type="expression" dxfId="10818" priority="10843">
      <formula>$B413="título grau 4"</formula>
    </cfRule>
    <cfRule type="expression" dxfId="10817" priority="10844">
      <formula>$B413="título grau 3"</formula>
    </cfRule>
    <cfRule type="expression" dxfId="10816" priority="10845">
      <formula>$B413="título grau 2"</formula>
    </cfRule>
    <cfRule type="expression" dxfId="10815" priority="10849">
      <formula>$B413="título grau 1"</formula>
    </cfRule>
  </conditionalFormatting>
  <conditionalFormatting sqref="C413">
    <cfRule type="expression" dxfId="10814" priority="10838">
      <formula>$B413="título grau 4"</formula>
    </cfRule>
    <cfRule type="expression" dxfId="10813" priority="10839">
      <formula>$B413="título grau 3"</formula>
    </cfRule>
    <cfRule type="expression" dxfId="10812" priority="10840">
      <formula>$B413="título grau 2"</formula>
    </cfRule>
    <cfRule type="expression" dxfId="10811" priority="10841">
      <formula>$B413="título grau 1"</formula>
    </cfRule>
  </conditionalFormatting>
  <conditionalFormatting sqref="H414 N414">
    <cfRule type="expression" dxfId="10810" priority="10829">
      <formula>$B414="título grau 4"</formula>
    </cfRule>
    <cfRule type="expression" dxfId="10809" priority="10830">
      <formula>$B414="título grau 3"</formula>
    </cfRule>
    <cfRule type="expression" dxfId="10808" priority="10831">
      <formula>$B414="título grau 2"</formula>
    </cfRule>
    <cfRule type="expression" dxfId="10807" priority="10832">
      <formula>$B414="título grau 1"</formula>
    </cfRule>
  </conditionalFormatting>
  <conditionalFormatting sqref="D414">
    <cfRule type="containsText" dxfId="10806" priority="10824" operator="containsText" text="ORSE">
      <formula>NOT(ISERROR(SEARCH("ORSE",D414)))</formula>
    </cfRule>
  </conditionalFormatting>
  <conditionalFormatting sqref="B413:B414">
    <cfRule type="expression" dxfId="10805" priority="10816">
      <formula>$B413="título grau 3"</formula>
    </cfRule>
    <cfRule type="expression" dxfId="10804" priority="10820">
      <formula>$B413="título grau 4"</formula>
    </cfRule>
    <cfRule type="expression" dxfId="10803" priority="10821">
      <formula>$B413="título grau 2"</formula>
    </cfRule>
    <cfRule type="expression" dxfId="10802" priority="10822">
      <formula>$B413="título grau 1"</formula>
    </cfRule>
  </conditionalFormatting>
  <conditionalFormatting sqref="D414 B413:B414">
    <cfRule type="expression" dxfId="10801" priority="10817">
      <formula>$B413="título grau 4"</formula>
    </cfRule>
    <cfRule type="expression" dxfId="10800" priority="10818">
      <formula>$B413="título grau 3"</formula>
    </cfRule>
    <cfRule type="expression" dxfId="10799" priority="10819">
      <formula>$B413="título grau 2"</formula>
    </cfRule>
    <cfRule type="expression" dxfId="10798" priority="10823">
      <formula>$B413="título grau 1"</formula>
    </cfRule>
  </conditionalFormatting>
  <conditionalFormatting sqref="C414">
    <cfRule type="expression" dxfId="10797" priority="10812">
      <formula>$B414="título grau 4"</formula>
    </cfRule>
    <cfRule type="expression" dxfId="10796" priority="10813">
      <formula>$B414="título grau 3"</formula>
    </cfRule>
    <cfRule type="expression" dxfId="10795" priority="10814">
      <formula>$B414="título grau 2"</formula>
    </cfRule>
    <cfRule type="expression" dxfId="10794" priority="10815">
      <formula>$B414="título grau 1"</formula>
    </cfRule>
  </conditionalFormatting>
  <conditionalFormatting sqref="B416">
    <cfRule type="expression" dxfId="10793" priority="10800">
      <formula>$B416="título grau 3"</formula>
    </cfRule>
    <cfRule type="expression" dxfId="10792" priority="10804">
      <formula>$B416="título grau 4"</formula>
    </cfRule>
    <cfRule type="expression" dxfId="10791" priority="10805">
      <formula>$B416="título grau 2"</formula>
    </cfRule>
    <cfRule type="expression" dxfId="10790" priority="10806">
      <formula>$B416="título grau 1"</formula>
    </cfRule>
  </conditionalFormatting>
  <conditionalFormatting sqref="B416:C416 N416">
    <cfRule type="expression" dxfId="10789" priority="10801">
      <formula>$B416="título grau 4"</formula>
    </cfRule>
    <cfRule type="expression" dxfId="10788" priority="10802">
      <formula>$B416="título grau 3"</formula>
    </cfRule>
    <cfRule type="expression" dxfId="10787" priority="10803">
      <formula>$B416="título grau 2"</formula>
    </cfRule>
    <cfRule type="expression" dxfId="10786" priority="10807">
      <formula>$B416="título grau 1"</formula>
    </cfRule>
  </conditionalFormatting>
  <conditionalFormatting sqref="H416">
    <cfRule type="expression" dxfId="10785" priority="10796">
      <formula>$B416="título grau 4"</formula>
    </cfRule>
    <cfRule type="expression" dxfId="10784" priority="10797">
      <formula>$B416="título grau 3"</formula>
    </cfRule>
    <cfRule type="expression" dxfId="10783" priority="10798">
      <formula>$B416="título grau 2"</formula>
    </cfRule>
    <cfRule type="expression" dxfId="10782" priority="10799">
      <formula>$B416="título grau 1"</formula>
    </cfRule>
  </conditionalFormatting>
  <conditionalFormatting sqref="G416">
    <cfRule type="containsText" dxfId="10781" priority="10795" operator="containsText" text="FALSO">
      <formula>NOT(ISERROR(SEARCH("FALSO",G416)))</formula>
    </cfRule>
  </conditionalFormatting>
  <conditionalFormatting sqref="E416:G416 E417:E420">
    <cfRule type="expression" dxfId="10780" priority="10791">
      <formula>$B416="título grau 4"</formula>
    </cfRule>
    <cfRule type="expression" dxfId="10779" priority="10792">
      <formula>$B416="título grau 3"</formula>
    </cfRule>
    <cfRule type="expression" dxfId="10778" priority="10793">
      <formula>$B416="título grau 2"</formula>
    </cfRule>
    <cfRule type="expression" dxfId="10777" priority="10794">
      <formula>$B416="título grau 1"</formula>
    </cfRule>
  </conditionalFormatting>
  <conditionalFormatting sqref="D416">
    <cfRule type="containsText" dxfId="10776" priority="10790" operator="containsText" text="ORSE">
      <formula>NOT(ISERROR(SEARCH("ORSE",D416)))</formula>
    </cfRule>
  </conditionalFormatting>
  <conditionalFormatting sqref="D416">
    <cfRule type="expression" dxfId="10775" priority="10786">
      <formula>$B416="título grau 4"</formula>
    </cfRule>
    <cfRule type="expression" dxfId="10774" priority="10787">
      <formula>$B416="título grau 3"</formula>
    </cfRule>
    <cfRule type="expression" dxfId="10773" priority="10788">
      <formula>$B416="título grau 2"</formula>
    </cfRule>
    <cfRule type="expression" dxfId="10772" priority="10789">
      <formula>$B416="título grau 1"</formula>
    </cfRule>
  </conditionalFormatting>
  <conditionalFormatting sqref="B417:B420">
    <cfRule type="expression" dxfId="10771" priority="10778">
      <formula>$B417="título grau 3"</formula>
    </cfRule>
    <cfRule type="expression" dxfId="10770" priority="10782">
      <formula>$B417="título grau 4"</formula>
    </cfRule>
    <cfRule type="expression" dxfId="10769" priority="10783">
      <formula>$B417="título grau 2"</formula>
    </cfRule>
    <cfRule type="expression" dxfId="10768" priority="10784">
      <formula>$B417="título grau 1"</formula>
    </cfRule>
  </conditionalFormatting>
  <conditionalFormatting sqref="B417:C417 B418:B420 N417">
    <cfRule type="expression" dxfId="10767" priority="10779">
      <formula>$B417="título grau 4"</formula>
    </cfRule>
    <cfRule type="expression" dxfId="10766" priority="10780">
      <formula>$B417="título grau 3"</formula>
    </cfRule>
    <cfRule type="expression" dxfId="10765" priority="10781">
      <formula>$B417="título grau 2"</formula>
    </cfRule>
    <cfRule type="expression" dxfId="10764" priority="10785">
      <formula>$B417="título grau 1"</formula>
    </cfRule>
  </conditionalFormatting>
  <conditionalFormatting sqref="H417">
    <cfRule type="expression" dxfId="10763" priority="10774">
      <formula>$B417="título grau 4"</formula>
    </cfRule>
    <cfRule type="expression" dxfId="10762" priority="10775">
      <formula>$B417="título grau 3"</formula>
    </cfRule>
    <cfRule type="expression" dxfId="10761" priority="10776">
      <formula>$B417="título grau 2"</formula>
    </cfRule>
    <cfRule type="expression" dxfId="10760" priority="10777">
      <formula>$B417="título grau 1"</formula>
    </cfRule>
  </conditionalFormatting>
  <conditionalFormatting sqref="G417">
    <cfRule type="containsText" dxfId="10759" priority="10773" operator="containsText" text="FALSO">
      <formula>NOT(ISERROR(SEARCH("FALSO",G417)))</formula>
    </cfRule>
  </conditionalFormatting>
  <conditionalFormatting sqref="F417:G417">
    <cfRule type="expression" dxfId="10758" priority="10769">
      <formula>$B417="título grau 4"</formula>
    </cfRule>
    <cfRule type="expression" dxfId="10757" priority="10770">
      <formula>$B417="título grau 3"</formula>
    </cfRule>
    <cfRule type="expression" dxfId="10756" priority="10771">
      <formula>$B417="título grau 2"</formula>
    </cfRule>
    <cfRule type="expression" dxfId="10755" priority="10772">
      <formula>$B417="título grau 1"</formula>
    </cfRule>
  </conditionalFormatting>
  <conditionalFormatting sqref="D417">
    <cfRule type="containsText" dxfId="10754" priority="10768" operator="containsText" text="ORSE">
      <formula>NOT(ISERROR(SEARCH("ORSE",D417)))</formula>
    </cfRule>
  </conditionalFormatting>
  <conditionalFormatting sqref="D417">
    <cfRule type="expression" dxfId="10753" priority="10764">
      <formula>$B417="título grau 4"</formula>
    </cfRule>
    <cfRule type="expression" dxfId="10752" priority="10765">
      <formula>$B417="título grau 3"</formula>
    </cfRule>
    <cfRule type="expression" dxfId="10751" priority="10766">
      <formula>$B417="título grau 2"</formula>
    </cfRule>
    <cfRule type="expression" dxfId="10750" priority="10767">
      <formula>$B417="título grau 1"</formula>
    </cfRule>
  </conditionalFormatting>
  <conditionalFormatting sqref="G418">
    <cfRule type="containsText" dxfId="10749" priority="10759" operator="containsText" text="FALSO">
      <formula>NOT(ISERROR(SEARCH("FALSO",G418)))</formula>
    </cfRule>
  </conditionalFormatting>
  <conditionalFormatting sqref="F418:H418 N418">
    <cfRule type="expression" dxfId="10748" priority="10755">
      <formula>$B418="título grau 4"</formula>
    </cfRule>
    <cfRule type="expression" dxfId="10747" priority="10756">
      <formula>$B418="título grau 3"</formula>
    </cfRule>
    <cfRule type="expression" dxfId="10746" priority="10757">
      <formula>$B418="título grau 2"</formula>
    </cfRule>
    <cfRule type="expression" dxfId="10745" priority="10758">
      <formula>$B418="título grau 1"</formula>
    </cfRule>
  </conditionalFormatting>
  <conditionalFormatting sqref="D418">
    <cfRule type="containsText" dxfId="10744" priority="10750" operator="containsText" text="ORSE">
      <formula>NOT(ISERROR(SEARCH("ORSE",D418)))</formula>
    </cfRule>
  </conditionalFormatting>
  <conditionalFormatting sqref="D418">
    <cfRule type="expression" dxfId="10743" priority="10743">
      <formula>$B418="título grau 4"</formula>
    </cfRule>
    <cfRule type="expression" dxfId="10742" priority="10744">
      <formula>$B418="título grau 3"</formula>
    </cfRule>
    <cfRule type="expression" dxfId="10741" priority="10745">
      <formula>$B418="título grau 2"</formula>
    </cfRule>
    <cfRule type="expression" dxfId="10740" priority="10749">
      <formula>$B418="título grau 1"</formula>
    </cfRule>
  </conditionalFormatting>
  <conditionalFormatting sqref="C418">
    <cfRule type="expression" dxfId="10739" priority="10738">
      <formula>$B418="título grau 4"</formula>
    </cfRule>
    <cfRule type="expression" dxfId="10738" priority="10739">
      <formula>$B418="título grau 3"</formula>
    </cfRule>
    <cfRule type="expression" dxfId="10737" priority="10740">
      <formula>$B418="título grau 2"</formula>
    </cfRule>
    <cfRule type="expression" dxfId="10736" priority="10741">
      <formula>$B418="título grau 1"</formula>
    </cfRule>
  </conditionalFormatting>
  <conditionalFormatting sqref="C419 N419">
    <cfRule type="expression" dxfId="10735" priority="10727">
      <formula>$B419="título grau 4"</formula>
    </cfRule>
    <cfRule type="expression" dxfId="10734" priority="10728">
      <formula>$B419="título grau 3"</formula>
    </cfRule>
    <cfRule type="expression" dxfId="10733" priority="10729">
      <formula>$B419="título grau 2"</formula>
    </cfRule>
    <cfRule type="expression" dxfId="10732" priority="10733">
      <formula>$B419="título grau 1"</formula>
    </cfRule>
  </conditionalFormatting>
  <conditionalFormatting sqref="H419">
    <cfRule type="expression" dxfId="10731" priority="10722">
      <formula>$B419="título grau 4"</formula>
    </cfRule>
    <cfRule type="expression" dxfId="10730" priority="10723">
      <formula>$B419="título grau 3"</formula>
    </cfRule>
    <cfRule type="expression" dxfId="10729" priority="10724">
      <formula>$B419="título grau 2"</formula>
    </cfRule>
    <cfRule type="expression" dxfId="10728" priority="10725">
      <formula>$B419="título grau 1"</formula>
    </cfRule>
  </conditionalFormatting>
  <conditionalFormatting sqref="G419">
    <cfRule type="containsText" dxfId="10727" priority="10721" operator="containsText" text="FALSO">
      <formula>NOT(ISERROR(SEARCH("FALSO",G419)))</formula>
    </cfRule>
  </conditionalFormatting>
  <conditionalFormatting sqref="F419:G419">
    <cfRule type="expression" dxfId="10726" priority="10717">
      <formula>$B419="título grau 4"</formula>
    </cfRule>
    <cfRule type="expression" dxfId="10725" priority="10718">
      <formula>$B419="título grau 3"</formula>
    </cfRule>
    <cfRule type="expression" dxfId="10724" priority="10719">
      <formula>$B419="título grau 2"</formula>
    </cfRule>
    <cfRule type="expression" dxfId="10723" priority="10720">
      <formula>$B419="título grau 1"</formula>
    </cfRule>
  </conditionalFormatting>
  <conditionalFormatting sqref="D419">
    <cfRule type="containsText" dxfId="10722" priority="10716" operator="containsText" text="ORSE">
      <formula>NOT(ISERROR(SEARCH("ORSE",D419)))</formula>
    </cfRule>
  </conditionalFormatting>
  <conditionalFormatting sqref="D419">
    <cfRule type="expression" dxfId="10721" priority="10712">
      <formula>$B419="título grau 4"</formula>
    </cfRule>
    <cfRule type="expression" dxfId="10720" priority="10713">
      <formula>$B419="título grau 3"</formula>
    </cfRule>
    <cfRule type="expression" dxfId="10719" priority="10714">
      <formula>$B419="título grau 2"</formula>
    </cfRule>
    <cfRule type="expression" dxfId="10718" priority="10715">
      <formula>$B419="título grau 1"</formula>
    </cfRule>
  </conditionalFormatting>
  <conditionalFormatting sqref="D420">
    <cfRule type="containsText" dxfId="10717" priority="10707" operator="containsText" text="ORSE">
      <formula>NOT(ISERROR(SEARCH("ORSE",D420)))</formula>
    </cfRule>
  </conditionalFormatting>
  <conditionalFormatting sqref="C420">
    <cfRule type="expression" dxfId="10716" priority="10694">
      <formula>$B420="título grau 4"</formula>
    </cfRule>
    <cfRule type="expression" dxfId="10715" priority="10695">
      <formula>$B420="título grau 3"</formula>
    </cfRule>
    <cfRule type="expression" dxfId="10714" priority="10696">
      <formula>$B420="título grau 2"</formula>
    </cfRule>
    <cfRule type="expression" dxfId="10713" priority="10697">
      <formula>$B420="título grau 1"</formula>
    </cfRule>
  </conditionalFormatting>
  <conditionalFormatting sqref="G420">
    <cfRule type="containsText" dxfId="10712" priority="10706" operator="containsText" text="FALSO">
      <formula>NOT(ISERROR(SEARCH("FALSO",G420)))</formula>
    </cfRule>
  </conditionalFormatting>
  <conditionalFormatting sqref="D420 F420:H420 N420">
    <cfRule type="expression" dxfId="10711" priority="10699">
      <formula>$B420="título grau 4"</formula>
    </cfRule>
    <cfRule type="expression" dxfId="10710" priority="10700">
      <formula>$B420="título grau 3"</formula>
    </cfRule>
    <cfRule type="expression" dxfId="10709" priority="10701">
      <formula>$B420="título grau 2"</formula>
    </cfRule>
    <cfRule type="expression" dxfId="10708" priority="10705">
      <formula>$B420="título grau 1"</formula>
    </cfRule>
  </conditionalFormatting>
  <conditionalFormatting sqref="D421 F421:H421 N421">
    <cfRule type="expression" dxfId="10707" priority="10650">
      <formula>$B421="título grau 4"</formula>
    </cfRule>
    <cfRule type="expression" dxfId="10706" priority="10651">
      <formula>$B421="título grau 3"</formula>
    </cfRule>
    <cfRule type="expression" dxfId="10705" priority="10652">
      <formula>$B421="título grau 2"</formula>
    </cfRule>
    <cfRule type="expression" dxfId="10704" priority="10653">
      <formula>$B421="título grau 1"</formula>
    </cfRule>
  </conditionalFormatting>
  <conditionalFormatting sqref="C421">
    <cfRule type="expression" dxfId="10703" priority="10626">
      <formula>$B421="título grau 4"</formula>
    </cfRule>
    <cfRule type="expression" dxfId="10702" priority="10627">
      <formula>$B421="título grau 3"</formula>
    </cfRule>
    <cfRule type="expression" dxfId="10701" priority="10628">
      <formula>$B421="título grau 2"</formula>
    </cfRule>
    <cfRule type="expression" dxfId="10700" priority="10629">
      <formula>$B421="título grau 1"</formula>
    </cfRule>
  </conditionalFormatting>
  <conditionalFormatting sqref="D421">
    <cfRule type="containsText" dxfId="10699" priority="10655" operator="containsText" text="ORSE">
      <formula>NOT(ISERROR(SEARCH("ORSE",D421)))</formula>
    </cfRule>
  </conditionalFormatting>
  <conditionalFormatting sqref="G421">
    <cfRule type="containsText" dxfId="10698" priority="10654" operator="containsText" text="FALSO">
      <formula>NOT(ISERROR(SEARCH("FALSO",G421)))</formula>
    </cfRule>
  </conditionalFormatting>
  <conditionalFormatting sqref="B421">
    <cfRule type="expression" dxfId="10697" priority="10642">
      <formula>$B421="título grau 3"</formula>
    </cfRule>
    <cfRule type="expression" dxfId="10696" priority="10646">
      <formula>$B421="título grau 4"</formula>
    </cfRule>
    <cfRule type="expression" dxfId="10695" priority="10647">
      <formula>$B421="título grau 2"</formula>
    </cfRule>
    <cfRule type="expression" dxfId="10694" priority="10648">
      <formula>$B421="título grau 1"</formula>
    </cfRule>
  </conditionalFormatting>
  <conditionalFormatting sqref="B421">
    <cfRule type="expression" dxfId="10693" priority="10643">
      <formula>$B421="título grau 4"</formula>
    </cfRule>
    <cfRule type="expression" dxfId="10692" priority="10644">
      <formula>$B421="título grau 3"</formula>
    </cfRule>
    <cfRule type="expression" dxfId="10691" priority="10645">
      <formula>$B421="título grau 2"</formula>
    </cfRule>
    <cfRule type="expression" dxfId="10690" priority="10649">
      <formula>$B421="título grau 1"</formula>
    </cfRule>
  </conditionalFormatting>
  <conditionalFormatting sqref="E421:E423">
    <cfRule type="expression" dxfId="10689" priority="10638">
      <formula>$B421="título grau 4"</formula>
    </cfRule>
    <cfRule type="expression" dxfId="10688" priority="10639">
      <formula>$B421="título grau 3"</formula>
    </cfRule>
    <cfRule type="expression" dxfId="10687" priority="10640">
      <formula>$B421="título grau 2"</formula>
    </cfRule>
    <cfRule type="expression" dxfId="10686" priority="10641">
      <formula>$B421="título grau 1"</formula>
    </cfRule>
  </conditionalFormatting>
  <conditionalFormatting sqref="D422">
    <cfRule type="containsText" dxfId="10685" priority="10621" operator="containsText" text="ORSE">
      <formula>NOT(ISERROR(SEARCH("ORSE",D422)))</formula>
    </cfRule>
  </conditionalFormatting>
  <conditionalFormatting sqref="G422">
    <cfRule type="containsText" dxfId="10684" priority="10620" operator="containsText" text="FALSO">
      <formula>NOT(ISERROR(SEARCH("FALSO",G422)))</formula>
    </cfRule>
  </conditionalFormatting>
  <conditionalFormatting sqref="G425">
    <cfRule type="containsText" dxfId="10683" priority="10577" operator="containsText" text="FALSO">
      <formula>NOT(ISERROR(SEARCH("FALSO",G425)))</formula>
    </cfRule>
  </conditionalFormatting>
  <conditionalFormatting sqref="D425">
    <cfRule type="containsText" dxfId="10682" priority="10576" operator="containsText" text="ORSE">
      <formula>NOT(ISERROR(SEARCH("ORSE",D425)))</formula>
    </cfRule>
  </conditionalFormatting>
  <conditionalFormatting sqref="G426">
    <cfRule type="containsText" dxfId="10681" priority="10563" operator="containsText" text="FALSO">
      <formula>NOT(ISERROR(SEARCH("FALSO",G426)))</formula>
    </cfRule>
  </conditionalFormatting>
  <conditionalFormatting sqref="D426">
    <cfRule type="containsText" dxfId="10680" priority="10562" operator="containsText" text="ORSE">
      <formula>NOT(ISERROR(SEARCH("ORSE",D426)))</formula>
    </cfRule>
  </conditionalFormatting>
  <conditionalFormatting sqref="C426:D426 F426:H426 N426">
    <cfRule type="expression" dxfId="10679" priority="10555">
      <formula>$B426="título grau 4"</formula>
    </cfRule>
    <cfRule type="expression" dxfId="10678" priority="10556">
      <formula>$B426="título grau 3"</formula>
    </cfRule>
    <cfRule type="expression" dxfId="10677" priority="10557">
      <formula>$B426="título grau 2"</formula>
    </cfRule>
    <cfRule type="expression" dxfId="10676" priority="10561">
      <formula>$B426="título grau 1"</formula>
    </cfRule>
  </conditionalFormatting>
  <conditionalFormatting sqref="F427:H427 N427">
    <cfRule type="expression" dxfId="10675" priority="10547">
      <formula>$B427="título grau 4"</formula>
    </cfRule>
    <cfRule type="expression" dxfId="10674" priority="10548">
      <formula>$B427="título grau 3"</formula>
    </cfRule>
    <cfRule type="expression" dxfId="10673" priority="10549">
      <formula>$B427="título grau 2"</formula>
    </cfRule>
    <cfRule type="expression" dxfId="10672" priority="10553">
      <formula>$B427="título grau 1"</formula>
    </cfRule>
  </conditionalFormatting>
  <conditionalFormatting sqref="G427">
    <cfRule type="containsText" dxfId="10671" priority="10544" operator="containsText" text="FALSO">
      <formula>NOT(ISERROR(SEARCH("FALSO",G427)))</formula>
    </cfRule>
  </conditionalFormatting>
  <conditionalFormatting sqref="G430">
    <cfRule type="containsText" dxfId="10670" priority="10539" operator="containsText" text="FALSO">
      <formula>NOT(ISERROR(SEARCH("FALSO",G430)))</formula>
    </cfRule>
  </conditionalFormatting>
  <conditionalFormatting sqref="F430:H430 N430">
    <cfRule type="expression" dxfId="10669" priority="10535">
      <formula>$B430="título grau 4"</formula>
    </cfRule>
    <cfRule type="expression" dxfId="10668" priority="10536">
      <formula>$B430="título grau 3"</formula>
    </cfRule>
    <cfRule type="expression" dxfId="10667" priority="10537">
      <formula>$B430="título grau 2"</formula>
    </cfRule>
    <cfRule type="expression" dxfId="10666" priority="10538">
      <formula>$B430="título grau 1"</formula>
    </cfRule>
  </conditionalFormatting>
  <conditionalFormatting sqref="C430">
    <cfRule type="expression" dxfId="10665" priority="10518">
      <formula>$B430="título grau 4"</formula>
    </cfRule>
    <cfRule type="expression" dxfId="10664" priority="10519">
      <formula>$B430="título grau 3"</formula>
    </cfRule>
    <cfRule type="expression" dxfId="10663" priority="10520">
      <formula>$B430="título grau 2"</formula>
    </cfRule>
    <cfRule type="expression" dxfId="10662" priority="10521">
      <formula>$B430="título grau 1"</formula>
    </cfRule>
  </conditionalFormatting>
  <conditionalFormatting sqref="D430">
    <cfRule type="containsText" dxfId="10661" priority="10517" operator="containsText" text="ORSE">
      <formula>NOT(ISERROR(SEARCH("ORSE",D430)))</formula>
    </cfRule>
  </conditionalFormatting>
  <conditionalFormatting sqref="D430">
    <cfRule type="expression" dxfId="10660" priority="10513">
      <formula>$B430="título grau 4"</formula>
    </cfRule>
    <cfRule type="expression" dxfId="10659" priority="10514">
      <formula>$B430="título grau 3"</formula>
    </cfRule>
    <cfRule type="expression" dxfId="10658" priority="10515">
      <formula>$B430="título grau 2"</formula>
    </cfRule>
    <cfRule type="expression" dxfId="10657" priority="10516">
      <formula>$B430="título grau 1"</formula>
    </cfRule>
  </conditionalFormatting>
  <conditionalFormatting sqref="C432">
    <cfRule type="expression" dxfId="10656" priority="10458">
      <formula>$B432="título grau 4"</formula>
    </cfRule>
    <cfRule type="expression" dxfId="10655" priority="10459">
      <formula>$B432="título grau 3"</formula>
    </cfRule>
    <cfRule type="expression" dxfId="10654" priority="10460">
      <formula>$B432="título grau 2"</formula>
    </cfRule>
    <cfRule type="expression" dxfId="10653" priority="10461">
      <formula>$B432="título grau 1"</formula>
    </cfRule>
  </conditionalFormatting>
  <conditionalFormatting sqref="G431">
    <cfRule type="containsText" dxfId="10652" priority="10508" operator="containsText" text="FALSO">
      <formula>NOT(ISERROR(SEARCH("FALSO",G431)))</formula>
    </cfRule>
  </conditionalFormatting>
  <conditionalFormatting sqref="F431:H431 N431">
    <cfRule type="expression" dxfId="10651" priority="10504">
      <formula>$B431="título grau 4"</formula>
    </cfRule>
    <cfRule type="expression" dxfId="10650" priority="10505">
      <formula>$B431="título grau 3"</formula>
    </cfRule>
    <cfRule type="expression" dxfId="10649" priority="10506">
      <formula>$B431="título grau 2"</formula>
    </cfRule>
    <cfRule type="expression" dxfId="10648" priority="10507">
      <formula>$B431="título grau 1"</formula>
    </cfRule>
  </conditionalFormatting>
  <conditionalFormatting sqref="C431">
    <cfRule type="expression" dxfId="10647" priority="10488">
      <formula>$B431="título grau 4"</formula>
    </cfRule>
    <cfRule type="expression" dxfId="10646" priority="10489">
      <formula>$B431="título grau 3"</formula>
    </cfRule>
    <cfRule type="expression" dxfId="10645" priority="10490">
      <formula>$B431="título grau 2"</formula>
    </cfRule>
    <cfRule type="expression" dxfId="10644" priority="10491">
      <formula>$B431="título grau 1"</formula>
    </cfRule>
  </conditionalFormatting>
  <conditionalFormatting sqref="D431">
    <cfRule type="containsText" dxfId="10643" priority="10487" operator="containsText" text="ORSE">
      <formula>NOT(ISERROR(SEARCH("ORSE",D431)))</formula>
    </cfRule>
  </conditionalFormatting>
  <conditionalFormatting sqref="D431">
    <cfRule type="expression" dxfId="10642" priority="10483">
      <formula>$B431="título grau 4"</formula>
    </cfRule>
    <cfRule type="expression" dxfId="10641" priority="10484">
      <formula>$B431="título grau 3"</formula>
    </cfRule>
    <cfRule type="expression" dxfId="10640" priority="10485">
      <formula>$B431="título grau 2"</formula>
    </cfRule>
    <cfRule type="expression" dxfId="10639" priority="10486">
      <formula>$B431="título grau 1"</formula>
    </cfRule>
  </conditionalFormatting>
  <conditionalFormatting sqref="C433">
    <cfRule type="expression" dxfId="10638" priority="10428">
      <formula>$B433="título grau 4"</formula>
    </cfRule>
    <cfRule type="expression" dxfId="10637" priority="10429">
      <formula>$B433="título grau 3"</formula>
    </cfRule>
    <cfRule type="expression" dxfId="10636" priority="10430">
      <formula>$B433="título grau 2"</formula>
    </cfRule>
    <cfRule type="expression" dxfId="10635" priority="10431">
      <formula>$B433="título grau 1"</formula>
    </cfRule>
  </conditionalFormatting>
  <conditionalFormatting sqref="G432">
    <cfRule type="containsText" dxfId="10634" priority="10478" operator="containsText" text="FALSO">
      <formula>NOT(ISERROR(SEARCH("FALSO",G432)))</formula>
    </cfRule>
  </conditionalFormatting>
  <conditionalFormatting sqref="F432:H432 N432">
    <cfRule type="expression" dxfId="10633" priority="10474">
      <formula>$B432="título grau 4"</formula>
    </cfRule>
    <cfRule type="expression" dxfId="10632" priority="10475">
      <formula>$B432="título grau 3"</formula>
    </cfRule>
    <cfRule type="expression" dxfId="10631" priority="10476">
      <formula>$B432="título grau 2"</formula>
    </cfRule>
    <cfRule type="expression" dxfId="10630" priority="10477">
      <formula>$B432="título grau 1"</formula>
    </cfRule>
  </conditionalFormatting>
  <conditionalFormatting sqref="D432">
    <cfRule type="containsText" dxfId="10629" priority="10457" operator="containsText" text="ORSE">
      <formula>NOT(ISERROR(SEARCH("ORSE",D432)))</formula>
    </cfRule>
  </conditionalFormatting>
  <conditionalFormatting sqref="D432">
    <cfRule type="expression" dxfId="10628" priority="10453">
      <formula>$B432="título grau 4"</formula>
    </cfRule>
    <cfRule type="expression" dxfId="10627" priority="10454">
      <formula>$B432="título grau 3"</formula>
    </cfRule>
    <cfRule type="expression" dxfId="10626" priority="10455">
      <formula>$B432="título grau 2"</formula>
    </cfRule>
    <cfRule type="expression" dxfId="10625" priority="10456">
      <formula>$B432="título grau 1"</formula>
    </cfRule>
  </conditionalFormatting>
  <conditionalFormatting sqref="C434">
    <cfRule type="expression" dxfId="10624" priority="10398">
      <formula>$B434="título grau 4"</formula>
    </cfRule>
    <cfRule type="expression" dxfId="10623" priority="10399">
      <formula>$B434="título grau 3"</formula>
    </cfRule>
    <cfRule type="expression" dxfId="10622" priority="10400">
      <formula>$B434="título grau 2"</formula>
    </cfRule>
    <cfRule type="expression" dxfId="10621" priority="10401">
      <formula>$B434="título grau 1"</formula>
    </cfRule>
  </conditionalFormatting>
  <conditionalFormatting sqref="G433">
    <cfRule type="containsText" dxfId="10620" priority="10448" operator="containsText" text="FALSO">
      <formula>NOT(ISERROR(SEARCH("FALSO",G433)))</formula>
    </cfRule>
  </conditionalFormatting>
  <conditionalFormatting sqref="F433:H433 N433">
    <cfRule type="expression" dxfId="10619" priority="10444">
      <formula>$B433="título grau 4"</formula>
    </cfRule>
    <cfRule type="expression" dxfId="10618" priority="10445">
      <formula>$B433="título grau 3"</formula>
    </cfRule>
    <cfRule type="expression" dxfId="10617" priority="10446">
      <formula>$B433="título grau 2"</formula>
    </cfRule>
    <cfRule type="expression" dxfId="10616" priority="10447">
      <formula>$B433="título grau 1"</formula>
    </cfRule>
  </conditionalFormatting>
  <conditionalFormatting sqref="D433">
    <cfRule type="containsText" dxfId="10615" priority="10427" operator="containsText" text="ORSE">
      <formula>NOT(ISERROR(SEARCH("ORSE",D433)))</formula>
    </cfRule>
  </conditionalFormatting>
  <conditionalFormatting sqref="D433">
    <cfRule type="expression" dxfId="10614" priority="10423">
      <formula>$B433="título grau 4"</formula>
    </cfRule>
    <cfRule type="expression" dxfId="10613" priority="10424">
      <formula>$B433="título grau 3"</formula>
    </cfRule>
    <cfRule type="expression" dxfId="10612" priority="10425">
      <formula>$B433="título grau 2"</formula>
    </cfRule>
    <cfRule type="expression" dxfId="10611" priority="10426">
      <formula>$B433="título grau 1"</formula>
    </cfRule>
  </conditionalFormatting>
  <conditionalFormatting sqref="G434">
    <cfRule type="containsText" dxfId="10610" priority="10418" operator="containsText" text="FALSO">
      <formula>NOT(ISERROR(SEARCH("FALSO",G434)))</formula>
    </cfRule>
  </conditionalFormatting>
  <conditionalFormatting sqref="F434:H434 N434">
    <cfRule type="expression" dxfId="10609" priority="10414">
      <formula>$B434="título grau 4"</formula>
    </cfRule>
    <cfRule type="expression" dxfId="10608" priority="10415">
      <formula>$B434="título grau 3"</formula>
    </cfRule>
    <cfRule type="expression" dxfId="10607" priority="10416">
      <formula>$B434="título grau 2"</formula>
    </cfRule>
    <cfRule type="expression" dxfId="10606" priority="10417">
      <formula>$B434="título grau 1"</formula>
    </cfRule>
  </conditionalFormatting>
  <conditionalFormatting sqref="D434">
    <cfRule type="containsText" dxfId="10605" priority="10397" operator="containsText" text="ORSE">
      <formula>NOT(ISERROR(SEARCH("ORSE",D434)))</formula>
    </cfRule>
  </conditionalFormatting>
  <conditionalFormatting sqref="D434">
    <cfRule type="expression" dxfId="10604" priority="10393">
      <formula>$B434="título grau 4"</formula>
    </cfRule>
    <cfRule type="expression" dxfId="10603" priority="10394">
      <formula>$B434="título grau 3"</formula>
    </cfRule>
    <cfRule type="expression" dxfId="10602" priority="10395">
      <formula>$B434="título grau 2"</formula>
    </cfRule>
    <cfRule type="expression" dxfId="10601" priority="10396">
      <formula>$B434="título grau 1"</formula>
    </cfRule>
  </conditionalFormatting>
  <conditionalFormatting sqref="H436 N436">
    <cfRule type="expression" dxfId="10600" priority="10384">
      <formula>$B436="título grau 4"</formula>
    </cfRule>
    <cfRule type="expression" dxfId="10599" priority="10385">
      <formula>$B436="título grau 3"</formula>
    </cfRule>
    <cfRule type="expression" dxfId="10598" priority="10386">
      <formula>$B436="título grau 2"</formula>
    </cfRule>
    <cfRule type="expression" dxfId="10597" priority="10387">
      <formula>$B436="título grau 1"</formula>
    </cfRule>
  </conditionalFormatting>
  <conditionalFormatting sqref="C436">
    <cfRule type="expression" dxfId="10596" priority="10367">
      <formula>$B436="título grau 4"</formula>
    </cfRule>
    <cfRule type="expression" dxfId="10595" priority="10368">
      <formula>$B436="título grau 3"</formula>
    </cfRule>
    <cfRule type="expression" dxfId="10594" priority="10369">
      <formula>$B436="título grau 2"</formula>
    </cfRule>
    <cfRule type="expression" dxfId="10593" priority="10370">
      <formula>$B436="título grau 1"</formula>
    </cfRule>
  </conditionalFormatting>
  <conditionalFormatting sqref="H437 N437">
    <cfRule type="expression" dxfId="10592" priority="10358">
      <formula>$B437="título grau 4"</formula>
    </cfRule>
    <cfRule type="expression" dxfId="10591" priority="10359">
      <formula>$B437="título grau 3"</formula>
    </cfRule>
    <cfRule type="expression" dxfId="10590" priority="10360">
      <formula>$B437="título grau 2"</formula>
    </cfRule>
    <cfRule type="expression" dxfId="10589" priority="10361">
      <formula>$B437="título grau 1"</formula>
    </cfRule>
  </conditionalFormatting>
  <conditionalFormatting sqref="C437">
    <cfRule type="expression" dxfId="10588" priority="10341">
      <formula>$B437="título grau 4"</formula>
    </cfRule>
    <cfRule type="expression" dxfId="10587" priority="10342">
      <formula>$B437="título grau 3"</formula>
    </cfRule>
    <cfRule type="expression" dxfId="10586" priority="10343">
      <formula>$B437="título grau 2"</formula>
    </cfRule>
    <cfRule type="expression" dxfId="10585" priority="10344">
      <formula>$B437="título grau 1"</formula>
    </cfRule>
  </conditionalFormatting>
  <conditionalFormatting sqref="H438 N438">
    <cfRule type="expression" dxfId="10584" priority="10332">
      <formula>$B438="título grau 4"</formula>
    </cfRule>
    <cfRule type="expression" dxfId="10583" priority="10333">
      <formula>$B438="título grau 3"</formula>
    </cfRule>
    <cfRule type="expression" dxfId="10582" priority="10334">
      <formula>$B438="título grau 2"</formula>
    </cfRule>
    <cfRule type="expression" dxfId="10581" priority="10335">
      <formula>$B438="título grau 1"</formula>
    </cfRule>
  </conditionalFormatting>
  <conditionalFormatting sqref="C438">
    <cfRule type="expression" dxfId="10580" priority="10315">
      <formula>$B438="título grau 4"</formula>
    </cfRule>
    <cfRule type="expression" dxfId="10579" priority="10316">
      <formula>$B438="título grau 3"</formula>
    </cfRule>
    <cfRule type="expression" dxfId="10578" priority="10317">
      <formula>$B438="título grau 2"</formula>
    </cfRule>
    <cfRule type="expression" dxfId="10577" priority="10318">
      <formula>$B438="título grau 1"</formula>
    </cfRule>
  </conditionalFormatting>
  <conditionalFormatting sqref="A445:A454 A456:A457">
    <cfRule type="expression" dxfId="10576" priority="10311">
      <formula>$B445="título grau 4"</formula>
    </cfRule>
    <cfRule type="expression" dxfId="10575" priority="10312">
      <formula>$B445="título grau 3"</formula>
    </cfRule>
    <cfRule type="expression" dxfId="10574" priority="10313">
      <formula>$B445="título grau 2"</formula>
    </cfRule>
    <cfRule type="expression" dxfId="10573" priority="10314">
      <formula>$B445="título grau 1"</formula>
    </cfRule>
  </conditionalFormatting>
  <conditionalFormatting sqref="G439">
    <cfRule type="containsText" dxfId="10572" priority="10310" operator="containsText" text="FALSO">
      <formula>NOT(ISERROR(SEARCH("FALSO",G439)))</formula>
    </cfRule>
  </conditionalFormatting>
  <conditionalFormatting sqref="D439">
    <cfRule type="containsText" dxfId="10571" priority="10309" operator="containsText" text="ORSE">
      <formula>NOT(ISERROR(SEARCH("ORSE",D439)))</formula>
    </cfRule>
  </conditionalFormatting>
  <conditionalFormatting sqref="C439:D439 F439:H439 N439">
    <cfRule type="expression" dxfId="10570" priority="10302">
      <formula>$B439="título grau 4"</formula>
    </cfRule>
    <cfRule type="expression" dxfId="10569" priority="10303">
      <formula>$B439="título grau 3"</formula>
    </cfRule>
    <cfRule type="expression" dxfId="10568" priority="10304">
      <formula>$B439="título grau 2"</formula>
    </cfRule>
    <cfRule type="expression" dxfId="10567" priority="10308">
      <formula>$B439="título grau 1"</formula>
    </cfRule>
  </conditionalFormatting>
  <conditionalFormatting sqref="G440">
    <cfRule type="containsText" dxfId="10566" priority="10296" operator="containsText" text="FALSO">
      <formula>NOT(ISERROR(SEARCH("FALSO",G440)))</formula>
    </cfRule>
  </conditionalFormatting>
  <conditionalFormatting sqref="D440">
    <cfRule type="containsText" dxfId="10565" priority="10295" operator="containsText" text="ORSE">
      <formula>NOT(ISERROR(SEARCH("ORSE",D440)))</formula>
    </cfRule>
  </conditionalFormatting>
  <conditionalFormatting sqref="C440:D440 F440:H440 N440">
    <cfRule type="expression" dxfId="10564" priority="10288">
      <formula>$B440="título grau 4"</formula>
    </cfRule>
    <cfRule type="expression" dxfId="10563" priority="10289">
      <formula>$B440="título grau 3"</formula>
    </cfRule>
    <cfRule type="expression" dxfId="10562" priority="10290">
      <formula>$B440="título grau 2"</formula>
    </cfRule>
    <cfRule type="expression" dxfId="10561" priority="10294">
      <formula>$B440="título grau 1"</formula>
    </cfRule>
  </conditionalFormatting>
  <conditionalFormatting sqref="G441">
    <cfRule type="containsText" dxfId="10560" priority="10282" operator="containsText" text="FALSO">
      <formula>NOT(ISERROR(SEARCH("FALSO",G441)))</formula>
    </cfRule>
  </conditionalFormatting>
  <conditionalFormatting sqref="D441">
    <cfRule type="containsText" dxfId="10559" priority="10281" operator="containsText" text="ORSE">
      <formula>NOT(ISERROR(SEARCH("ORSE",D441)))</formula>
    </cfRule>
  </conditionalFormatting>
  <conditionalFormatting sqref="C441:D441 F441:H441 N441">
    <cfRule type="expression" dxfId="10558" priority="10274">
      <formula>$B441="título grau 4"</formula>
    </cfRule>
    <cfRule type="expression" dxfId="10557" priority="10275">
      <formula>$B441="título grau 3"</formula>
    </cfRule>
    <cfRule type="expression" dxfId="10556" priority="10276">
      <formula>$B441="título grau 2"</formula>
    </cfRule>
    <cfRule type="expression" dxfId="10555" priority="10280">
      <formula>$B441="título grau 1"</formula>
    </cfRule>
  </conditionalFormatting>
  <conditionalFormatting sqref="H442 N442">
    <cfRule type="expression" dxfId="10554" priority="10236">
      <formula>$B442="título grau 4"</formula>
    </cfRule>
    <cfRule type="expression" dxfId="10553" priority="10237">
      <formula>$B442="título grau 3"</formula>
    </cfRule>
    <cfRule type="expression" dxfId="10552" priority="10238">
      <formula>$B442="título grau 2"</formula>
    </cfRule>
    <cfRule type="expression" dxfId="10551" priority="10239">
      <formula>$B442="título grau 1"</formula>
    </cfRule>
  </conditionalFormatting>
  <conditionalFormatting sqref="D442">
    <cfRule type="containsText" dxfId="10550" priority="10231" operator="containsText" text="ORSE">
      <formula>NOT(ISERROR(SEARCH("ORSE",D442)))</formula>
    </cfRule>
  </conditionalFormatting>
  <conditionalFormatting sqref="D442">
    <cfRule type="expression" dxfId="10549" priority="10224">
      <formula>$B442="título grau 4"</formula>
    </cfRule>
    <cfRule type="expression" dxfId="10548" priority="10225">
      <formula>$B442="título grau 3"</formula>
    </cfRule>
    <cfRule type="expression" dxfId="10547" priority="10226">
      <formula>$B442="título grau 2"</formula>
    </cfRule>
    <cfRule type="expression" dxfId="10546" priority="10230">
      <formula>$B442="título grau 1"</formula>
    </cfRule>
  </conditionalFormatting>
  <conditionalFormatting sqref="C442">
    <cfRule type="expression" dxfId="10545" priority="10219">
      <formula>$B442="título grau 4"</formula>
    </cfRule>
    <cfRule type="expression" dxfId="10544" priority="10220">
      <formula>$B442="título grau 3"</formula>
    </cfRule>
    <cfRule type="expression" dxfId="10543" priority="10221">
      <formula>$B442="título grau 2"</formula>
    </cfRule>
    <cfRule type="expression" dxfId="10542" priority="10222">
      <formula>$B442="título grau 1"</formula>
    </cfRule>
  </conditionalFormatting>
  <conditionalFormatting sqref="G445">
    <cfRule type="containsText" dxfId="10541" priority="10214" operator="containsText" text="FALSO">
      <formula>NOT(ISERROR(SEARCH("FALSO",G445)))</formula>
    </cfRule>
  </conditionalFormatting>
  <conditionalFormatting sqref="D445">
    <cfRule type="containsText" dxfId="10540" priority="10213" operator="containsText" text="ORSE">
      <formula>NOT(ISERROR(SEARCH("ORSE",D445)))</formula>
    </cfRule>
  </conditionalFormatting>
  <conditionalFormatting sqref="C445:D445 F445:H445 N445">
    <cfRule type="expression" dxfId="10539" priority="10206">
      <formula>$B445="título grau 4"</formula>
    </cfRule>
    <cfRule type="expression" dxfId="10538" priority="10207">
      <formula>$B445="título grau 3"</formula>
    </cfRule>
    <cfRule type="expression" dxfId="10537" priority="10208">
      <formula>$B445="título grau 2"</formula>
    </cfRule>
    <cfRule type="expression" dxfId="10536" priority="10212">
      <formula>$B445="título grau 1"</formula>
    </cfRule>
  </conditionalFormatting>
  <conditionalFormatting sqref="G435">
    <cfRule type="containsText" dxfId="10535" priority="9391" operator="containsText" text="FALSO">
      <formula>NOT(ISERROR(SEARCH("FALSO",G435)))</formula>
    </cfRule>
  </conditionalFormatting>
  <conditionalFormatting sqref="F435:G435">
    <cfRule type="expression" dxfId="10534" priority="9387">
      <formula>$B435="título grau 4"</formula>
    </cfRule>
    <cfRule type="expression" dxfId="10533" priority="9388">
      <formula>$B435="título grau 3"</formula>
    </cfRule>
    <cfRule type="expression" dxfId="10532" priority="9389">
      <formula>$B435="título grau 2"</formula>
    </cfRule>
    <cfRule type="expression" dxfId="10531" priority="9390">
      <formula>$B435="título grau 1"</formula>
    </cfRule>
  </conditionalFormatting>
  <conditionalFormatting sqref="D435">
    <cfRule type="containsText" dxfId="10530" priority="9386" operator="containsText" text="ORSE">
      <formula>NOT(ISERROR(SEARCH("ORSE",D435)))</formula>
    </cfRule>
  </conditionalFormatting>
  <conditionalFormatting sqref="D435">
    <cfRule type="expression" dxfId="10529" priority="9382">
      <formula>$B435="título grau 4"</formula>
    </cfRule>
    <cfRule type="expression" dxfId="10528" priority="9383">
      <formula>$B435="título grau 3"</formula>
    </cfRule>
    <cfRule type="expression" dxfId="10527" priority="9384">
      <formula>$B435="título grau 2"</formula>
    </cfRule>
    <cfRule type="expression" dxfId="10526" priority="9385">
      <formula>$B435="título grau 1"</formula>
    </cfRule>
  </conditionalFormatting>
  <conditionalFormatting sqref="G436">
    <cfRule type="containsText" dxfId="10525" priority="9381" operator="containsText" text="FALSO">
      <formula>NOT(ISERROR(SEARCH("FALSO",G436)))</formula>
    </cfRule>
  </conditionalFormatting>
  <conditionalFormatting sqref="F436:G436">
    <cfRule type="expression" dxfId="10524" priority="9377">
      <formula>$B436="título grau 4"</formula>
    </cfRule>
    <cfRule type="expression" dxfId="10523" priority="9378">
      <formula>$B436="título grau 3"</formula>
    </cfRule>
    <cfRule type="expression" dxfId="10522" priority="9379">
      <formula>$B436="título grau 2"</formula>
    </cfRule>
    <cfRule type="expression" dxfId="10521" priority="9380">
      <formula>$B436="título grau 1"</formula>
    </cfRule>
  </conditionalFormatting>
  <conditionalFormatting sqref="F409:G409">
    <cfRule type="expression" dxfId="10520" priority="9348">
      <formula>$B409="título grau 4"</formula>
    </cfRule>
    <cfRule type="expression" dxfId="10519" priority="9349">
      <formula>$B409="título grau 3"</formula>
    </cfRule>
    <cfRule type="expression" dxfId="10518" priority="9350">
      <formula>$B409="título grau 2"</formula>
    </cfRule>
    <cfRule type="expression" dxfId="10517" priority="9351">
      <formula>$B409="título grau 1"</formula>
    </cfRule>
  </conditionalFormatting>
  <conditionalFormatting sqref="G437">
    <cfRule type="containsText" dxfId="10516" priority="9371" operator="containsText" text="FALSO">
      <formula>NOT(ISERROR(SEARCH("FALSO",G437)))</formula>
    </cfRule>
  </conditionalFormatting>
  <conditionalFormatting sqref="F437:G437">
    <cfRule type="expression" dxfId="10515" priority="9367">
      <formula>$B437="título grau 4"</formula>
    </cfRule>
    <cfRule type="expression" dxfId="10514" priority="9368">
      <formula>$B437="título grau 3"</formula>
    </cfRule>
    <cfRule type="expression" dxfId="10513" priority="9369">
      <formula>$B437="título grau 2"</formula>
    </cfRule>
    <cfRule type="expression" dxfId="10512" priority="9370">
      <formula>$B437="título grau 1"</formula>
    </cfRule>
  </conditionalFormatting>
  <conditionalFormatting sqref="G438">
    <cfRule type="containsText" dxfId="10511" priority="9361" operator="containsText" text="FALSO">
      <formula>NOT(ISERROR(SEARCH("FALSO",G438)))</formula>
    </cfRule>
  </conditionalFormatting>
  <conditionalFormatting sqref="F438:G438">
    <cfRule type="expression" dxfId="10510" priority="9357">
      <formula>$B438="título grau 4"</formula>
    </cfRule>
    <cfRule type="expression" dxfId="10509" priority="9358">
      <formula>$B438="título grau 3"</formula>
    </cfRule>
    <cfRule type="expression" dxfId="10508" priority="9359">
      <formula>$B438="título grau 2"</formula>
    </cfRule>
    <cfRule type="expression" dxfId="10507" priority="9360">
      <formula>$B438="título grau 1"</formula>
    </cfRule>
  </conditionalFormatting>
  <conditionalFormatting sqref="G409">
    <cfRule type="containsText" dxfId="10506" priority="9352" operator="containsText" text="FALSO">
      <formula>NOT(ISERROR(SEARCH("FALSO",G409)))</formula>
    </cfRule>
  </conditionalFormatting>
  <conditionalFormatting sqref="G414">
    <cfRule type="containsText" dxfId="10505" priority="9347" operator="containsText" text="FALSO">
      <formula>NOT(ISERROR(SEARCH("FALSO",G414)))</formula>
    </cfRule>
  </conditionalFormatting>
  <conditionalFormatting sqref="E414:G414">
    <cfRule type="expression" dxfId="10504" priority="9343">
      <formula>$B414="título grau 4"</formula>
    </cfRule>
    <cfRule type="expression" dxfId="10503" priority="9344">
      <formula>$B414="título grau 3"</formula>
    </cfRule>
    <cfRule type="expression" dxfId="10502" priority="9345">
      <formula>$B414="título grau 2"</formula>
    </cfRule>
    <cfRule type="expression" dxfId="10501" priority="9346">
      <formula>$B414="título grau 1"</formula>
    </cfRule>
  </conditionalFormatting>
  <conditionalFormatting sqref="D20">
    <cfRule type="containsText" dxfId="10500" priority="9330" operator="containsText" text="ORSE">
      <formula>NOT(ISERROR(SEARCH("ORSE",D20)))</formula>
    </cfRule>
  </conditionalFormatting>
  <conditionalFormatting sqref="B20">
    <cfRule type="expression" dxfId="10499" priority="9321">
      <formula>$B20="título grau 3"</formula>
    </cfRule>
    <cfRule type="expression" dxfId="10498" priority="9325">
      <formula>$B20="título grau 4"</formula>
    </cfRule>
    <cfRule type="expression" dxfId="10497" priority="9326">
      <formula>$B20="título grau 2"</formula>
    </cfRule>
    <cfRule type="expression" dxfId="10496" priority="9327">
      <formula>$B20="título grau 1"</formula>
    </cfRule>
  </conditionalFormatting>
  <conditionalFormatting sqref="D20 B20 H20 F20 N20">
    <cfRule type="expression" dxfId="10495" priority="9322">
      <formula>$B20="título grau 4"</formula>
    </cfRule>
    <cfRule type="expression" dxfId="10494" priority="9323">
      <formula>$B20="título grau 3"</formula>
    </cfRule>
    <cfRule type="expression" dxfId="10493" priority="9324">
      <formula>$B20="título grau 2"</formula>
    </cfRule>
    <cfRule type="expression" dxfId="10492" priority="9328">
      <formula>$B20="título grau 1"</formula>
    </cfRule>
  </conditionalFormatting>
  <conditionalFormatting sqref="D20">
    <cfRule type="containsText" dxfId="10491" priority="9320" operator="containsText" text="ORSE">
      <formula>NOT(ISERROR(SEARCH("ORSE",D20)))</formula>
    </cfRule>
  </conditionalFormatting>
  <conditionalFormatting sqref="C20">
    <cfRule type="expression" dxfId="10490" priority="9312">
      <formula>$B20="título grau 4"</formula>
    </cfRule>
    <cfRule type="expression" dxfId="10489" priority="9313">
      <formula>$B20="título grau 3"</formula>
    </cfRule>
    <cfRule type="expression" dxfId="10488" priority="9314">
      <formula>$B20="título grau 2"</formula>
    </cfRule>
    <cfRule type="expression" dxfId="10487" priority="9315">
      <formula>$B20="título grau 1"</formula>
    </cfRule>
  </conditionalFormatting>
  <conditionalFormatting sqref="G20">
    <cfRule type="containsText" dxfId="10486" priority="9311" operator="containsText" text="FALSO">
      <formula>NOT(ISERROR(SEARCH("FALSO",G20)))</formula>
    </cfRule>
  </conditionalFormatting>
  <conditionalFormatting sqref="G20">
    <cfRule type="expression" dxfId="10485" priority="9307">
      <formula>$B20="título grau 4"</formula>
    </cfRule>
    <cfRule type="expression" dxfId="10484" priority="9308">
      <formula>$B20="título grau 3"</formula>
    </cfRule>
    <cfRule type="expression" dxfId="10483" priority="9309">
      <formula>$B20="título grau 2"</formula>
    </cfRule>
    <cfRule type="expression" dxfId="10482" priority="9310">
      <formula>$B20="título grau 1"</formula>
    </cfRule>
  </conditionalFormatting>
  <conditionalFormatting sqref="I127">
    <cfRule type="expression" dxfId="10481" priority="9303">
      <formula>$B127="título grau 4"</formula>
    </cfRule>
    <cfRule type="expression" dxfId="10480" priority="9304">
      <formula>$B127="título grau 3"</formula>
    </cfRule>
    <cfRule type="expression" dxfId="10479" priority="9305">
      <formula>$B127="título grau 2"</formula>
    </cfRule>
    <cfRule type="expression" dxfId="10478" priority="9306">
      <formula>$B127="título grau 1"</formula>
    </cfRule>
  </conditionalFormatting>
  <conditionalFormatting sqref="G127">
    <cfRule type="containsText" dxfId="10477" priority="9302" operator="containsText" text="FALSO">
      <formula>NOT(ISERROR(SEARCH("FALSO",G127)))</formula>
    </cfRule>
  </conditionalFormatting>
  <conditionalFormatting sqref="D127">
    <cfRule type="containsText" dxfId="10476" priority="9301" operator="containsText" text="ORSE">
      <formula>NOT(ISERROR(SEARCH("ORSE",D127)))</formula>
    </cfRule>
  </conditionalFormatting>
  <conditionalFormatting sqref="B127">
    <cfRule type="expression" dxfId="10475" priority="9293">
      <formula>$B127="título grau 3"</formula>
    </cfRule>
    <cfRule type="expression" dxfId="10474" priority="9297">
      <formula>$B127="título grau 4"</formula>
    </cfRule>
    <cfRule type="expression" dxfId="10473" priority="9298">
      <formula>$B127="título grau 2"</formula>
    </cfRule>
    <cfRule type="expression" dxfId="10472" priority="9299">
      <formula>$B127="título grau 1"</formula>
    </cfRule>
  </conditionalFormatting>
  <conditionalFormatting sqref="B127 D127 F127:H127 N127">
    <cfRule type="expression" dxfId="10471" priority="9294">
      <formula>$B127="título grau 4"</formula>
    </cfRule>
    <cfRule type="expression" dxfId="10470" priority="9295">
      <formula>$B127="título grau 3"</formula>
    </cfRule>
    <cfRule type="expression" dxfId="10469" priority="9296">
      <formula>$B127="título grau 2"</formula>
    </cfRule>
    <cfRule type="expression" dxfId="10468" priority="9300">
      <formula>$B127="título grau 1"</formula>
    </cfRule>
  </conditionalFormatting>
  <conditionalFormatting sqref="C127">
    <cfRule type="expression" dxfId="10467" priority="9285">
      <formula>$B127="título grau 4"</formula>
    </cfRule>
    <cfRule type="expression" dxfId="10466" priority="9286">
      <formula>$B127="título grau 3"</formula>
    </cfRule>
    <cfRule type="expression" dxfId="10465" priority="9287">
      <formula>$B127="título grau 2"</formula>
    </cfRule>
    <cfRule type="expression" dxfId="10464" priority="9288">
      <formula>$B127="título grau 1"</formula>
    </cfRule>
  </conditionalFormatting>
  <conditionalFormatting sqref="G29">
    <cfRule type="containsText" dxfId="10463" priority="9244" operator="containsText" text="FALSO">
      <formula>NOT(ISERROR(SEARCH("FALSO",G29)))</formula>
    </cfRule>
  </conditionalFormatting>
  <conditionalFormatting sqref="B29">
    <cfRule type="expression" dxfId="10462" priority="9240">
      <formula>$B29="título grau 3"</formula>
    </cfRule>
    <cfRule type="expression" dxfId="10461" priority="9241">
      <formula>$B29="título grau 4"</formula>
    </cfRule>
    <cfRule type="expression" dxfId="10460" priority="9242">
      <formula>$B29="título grau 2"</formula>
    </cfRule>
    <cfRule type="expression" dxfId="10459" priority="9243">
      <formula>$B29="título grau 1"</formula>
    </cfRule>
  </conditionalFormatting>
  <conditionalFormatting sqref="D29">
    <cfRule type="containsText" dxfId="10458" priority="9239" operator="containsText" text="ORSE">
      <formula>NOT(ISERROR(SEARCH("ORSE",D29)))</formula>
    </cfRule>
  </conditionalFormatting>
  <conditionalFormatting sqref="A29:B29 D29:I29 A30:A35 N29">
    <cfRule type="expression" dxfId="10457" priority="9235">
      <formula>$B29="título grau 4"</formula>
    </cfRule>
    <cfRule type="expression" dxfId="10456" priority="9236">
      <formula>$B29="título grau 3"</formula>
    </cfRule>
    <cfRule type="expression" dxfId="10455" priority="9237">
      <formula>$B29="título grau 2"</formula>
    </cfRule>
    <cfRule type="expression" dxfId="10454" priority="9238">
      <formula>$B29="título grau 1"</formula>
    </cfRule>
  </conditionalFormatting>
  <conditionalFormatting sqref="C29">
    <cfRule type="expression" dxfId="10453" priority="9227">
      <formula>$B29="título grau 4"</formula>
    </cfRule>
    <cfRule type="expression" dxfId="10452" priority="9228">
      <formula>$B29="título grau 3"</formula>
    </cfRule>
    <cfRule type="expression" dxfId="10451" priority="9229">
      <formula>$B29="título grau 2"</formula>
    </cfRule>
    <cfRule type="expression" dxfId="10450" priority="9230">
      <formula>$B29="título grau 1"</formula>
    </cfRule>
  </conditionalFormatting>
  <conditionalFormatting sqref="D28">
    <cfRule type="containsText" dxfId="10449" priority="9225" operator="containsText" text="ORSE">
      <formula>NOT(ISERROR(SEARCH("ORSE",D28)))</formula>
    </cfRule>
  </conditionalFormatting>
  <conditionalFormatting sqref="G28">
    <cfRule type="containsText" dxfId="10448" priority="9226" operator="containsText" text="FALSO">
      <formula>NOT(ISERROR(SEARCH("FALSO",G28)))</formula>
    </cfRule>
  </conditionalFormatting>
  <conditionalFormatting sqref="B28">
    <cfRule type="expression" dxfId="10447" priority="9217">
      <formula>$B28="título grau 3"</formula>
    </cfRule>
    <cfRule type="expression" dxfId="10446" priority="9221">
      <formula>$B28="título grau 4"</formula>
    </cfRule>
    <cfRule type="expression" dxfId="10445" priority="9222">
      <formula>$B28="título grau 2"</formula>
    </cfRule>
    <cfRule type="expression" dxfId="10444" priority="9223">
      <formula>$B28="título grau 1"</formula>
    </cfRule>
  </conditionalFormatting>
  <conditionalFormatting sqref="A28:N28">
    <cfRule type="expression" dxfId="10443" priority="9218">
      <formula>$B28="título grau 4"</formula>
    </cfRule>
    <cfRule type="expression" dxfId="10442" priority="9219">
      <formula>$B28="título grau 3"</formula>
    </cfRule>
    <cfRule type="expression" dxfId="10441" priority="9220">
      <formula>$B28="título grau 2"</formula>
    </cfRule>
    <cfRule type="expression" dxfId="10440" priority="9224">
      <formula>$B28="título grau 1"</formula>
    </cfRule>
  </conditionalFormatting>
  <conditionalFormatting sqref="D653">
    <cfRule type="containsText" dxfId="10439" priority="9151" operator="containsText" text="ORSE">
      <formula>NOT(ISERROR(SEARCH("ORSE",D653)))</formula>
    </cfRule>
  </conditionalFormatting>
  <conditionalFormatting sqref="G653">
    <cfRule type="containsText" dxfId="10438" priority="9152" operator="containsText" text="FALSO">
      <formula>NOT(ISERROR(SEARCH("FALSO",G653)))</formula>
    </cfRule>
  </conditionalFormatting>
  <conditionalFormatting sqref="G654">
    <cfRule type="containsText" dxfId="10437" priority="9138" operator="containsText" text="FALSO">
      <formula>NOT(ISERROR(SEARCH("FALSO",G654)))</formula>
    </cfRule>
  </conditionalFormatting>
  <conditionalFormatting sqref="G32">
    <cfRule type="containsText" dxfId="10436" priority="9016" operator="containsText" text="FALSO">
      <formula>NOT(ISERROR(SEARCH("FALSO",G32)))</formula>
    </cfRule>
  </conditionalFormatting>
  <conditionalFormatting sqref="B32">
    <cfRule type="expression" dxfId="10435" priority="9008">
      <formula>$B32="título grau 3"</formula>
    </cfRule>
    <cfRule type="expression" dxfId="10434" priority="9012">
      <formula>$B32="título grau 4"</formula>
    </cfRule>
    <cfRule type="expression" dxfId="10433" priority="9013">
      <formula>$B32="título grau 2"</formula>
    </cfRule>
    <cfRule type="expression" dxfId="10432" priority="9014">
      <formula>$B32="título grau 1"</formula>
    </cfRule>
  </conditionalFormatting>
  <conditionalFormatting sqref="C32">
    <cfRule type="expression" dxfId="10431" priority="9009">
      <formula>$B32="título grau 4"</formula>
    </cfRule>
    <cfRule type="expression" dxfId="10430" priority="9010">
      <formula>$B32="título grau 3"</formula>
    </cfRule>
    <cfRule type="expression" dxfId="10429" priority="9011">
      <formula>$B32="título grau 2"</formula>
    </cfRule>
    <cfRule type="expression" dxfId="10428" priority="9015">
      <formula>$B32="título grau 1"</formula>
    </cfRule>
  </conditionalFormatting>
  <conditionalFormatting sqref="D32:I32 B32 N32">
    <cfRule type="expression" dxfId="10427" priority="9004">
      <formula>$B32="título grau 4"</formula>
    </cfRule>
    <cfRule type="expression" dxfId="10426" priority="9005">
      <formula>$B32="título grau 3"</formula>
    </cfRule>
    <cfRule type="expression" dxfId="10425" priority="9006">
      <formula>$B32="título grau 2"</formula>
    </cfRule>
    <cfRule type="expression" dxfId="10424" priority="9007">
      <formula>$B32="título grau 1"</formula>
    </cfRule>
  </conditionalFormatting>
  <conditionalFormatting sqref="D32">
    <cfRule type="containsText" dxfId="10423" priority="9003" operator="containsText" text="ORSE">
      <formula>NOT(ISERROR(SEARCH("ORSE",D32)))</formula>
    </cfRule>
  </conditionalFormatting>
  <conditionalFormatting sqref="D32">
    <cfRule type="containsText" dxfId="10422" priority="9002" operator="containsText" text="ORSE">
      <formula>NOT(ISERROR(SEARCH("ORSE",D32)))</formula>
    </cfRule>
  </conditionalFormatting>
  <conditionalFormatting sqref="C112">
    <cfRule type="expression" dxfId="10421" priority="8903">
      <formula>$B112="título grau 4"</formula>
    </cfRule>
    <cfRule type="expression" dxfId="10420" priority="8904">
      <formula>$B112="título grau 3"</formula>
    </cfRule>
    <cfRule type="expression" dxfId="10419" priority="8905">
      <formula>$B112="título grau 2"</formula>
    </cfRule>
    <cfRule type="expression" dxfId="10418" priority="8906">
      <formula>$B112="título grau 1"</formula>
    </cfRule>
  </conditionalFormatting>
  <conditionalFormatting sqref="I112">
    <cfRule type="expression" dxfId="10417" priority="8899">
      <formula>$B112="título grau 4"</formula>
    </cfRule>
    <cfRule type="expression" dxfId="10416" priority="8900">
      <formula>$B112="título grau 3"</formula>
    </cfRule>
    <cfRule type="expression" dxfId="10415" priority="8901">
      <formula>$B112="título grau 2"</formula>
    </cfRule>
    <cfRule type="expression" dxfId="10414" priority="8902">
      <formula>$B112="título grau 1"</formula>
    </cfRule>
  </conditionalFormatting>
  <conditionalFormatting sqref="B112">
    <cfRule type="expression" dxfId="10413" priority="8890">
      <formula>$B112="título grau 3"</formula>
    </cfRule>
    <cfRule type="expression" dxfId="10412" priority="8894">
      <formula>$B112="título grau 4"</formula>
    </cfRule>
    <cfRule type="expression" dxfId="10411" priority="8895">
      <formula>$B112="título grau 2"</formula>
    </cfRule>
    <cfRule type="expression" dxfId="10410" priority="8896">
      <formula>$B112="título grau 1"</formula>
    </cfRule>
  </conditionalFormatting>
  <conditionalFormatting sqref="B112 E112:H112 N112">
    <cfRule type="expression" dxfId="10409" priority="8891">
      <formula>$B112="título grau 4"</formula>
    </cfRule>
    <cfRule type="expression" dxfId="10408" priority="8892">
      <formula>$B112="título grau 3"</formula>
    </cfRule>
    <cfRule type="expression" dxfId="10407" priority="8893">
      <formula>$B112="título grau 2"</formula>
    </cfRule>
    <cfRule type="expression" dxfId="10406" priority="8897">
      <formula>$B112="título grau 1"</formula>
    </cfRule>
  </conditionalFormatting>
  <conditionalFormatting sqref="G112">
    <cfRule type="containsText" dxfId="10405" priority="8898" operator="containsText" text="FALSO">
      <formula>NOT(ISERROR(SEARCH("FALSO",G112)))</formula>
    </cfRule>
  </conditionalFormatting>
  <conditionalFormatting sqref="D112">
    <cfRule type="containsText" dxfId="10404" priority="8889" operator="containsText" text="ORSE">
      <formula>NOT(ISERROR(SEARCH("ORSE",D112)))</formula>
    </cfRule>
  </conditionalFormatting>
  <conditionalFormatting sqref="D112">
    <cfRule type="expression" dxfId="10403" priority="8885">
      <formula>$B112="título grau 4"</formula>
    </cfRule>
    <cfRule type="expression" dxfId="10402" priority="8886">
      <formula>$B112="título grau 3"</formula>
    </cfRule>
    <cfRule type="expression" dxfId="10401" priority="8887">
      <formula>$B112="título grau 2"</formula>
    </cfRule>
    <cfRule type="expression" dxfId="10400" priority="8888">
      <formula>$B112="título grau 1"</formula>
    </cfRule>
  </conditionalFormatting>
  <conditionalFormatting sqref="D108">
    <cfRule type="containsText" dxfId="10399" priority="8884" operator="containsText" text="ORSE">
      <formula>NOT(ISERROR(SEARCH("ORSE",D108)))</formula>
    </cfRule>
  </conditionalFormatting>
  <conditionalFormatting sqref="G108">
    <cfRule type="containsText" dxfId="10398" priority="8883" operator="containsText" text="FALSO">
      <formula>NOT(ISERROR(SEARCH("FALSO",G108)))</formula>
    </cfRule>
  </conditionalFormatting>
  <conditionalFormatting sqref="B108">
    <cfRule type="expression" dxfId="10397" priority="8875">
      <formula>$B108="título grau 3"</formula>
    </cfRule>
    <cfRule type="expression" dxfId="10396" priority="8879">
      <formula>$B108="título grau 4"</formula>
    </cfRule>
    <cfRule type="expression" dxfId="10395" priority="8880">
      <formula>$B108="título grau 2"</formula>
    </cfRule>
    <cfRule type="expression" dxfId="10394" priority="8881">
      <formula>$B108="título grau 1"</formula>
    </cfRule>
  </conditionalFormatting>
  <conditionalFormatting sqref="B108:I108 N108">
    <cfRule type="expression" dxfId="10393" priority="8876">
      <formula>$B108="título grau 4"</formula>
    </cfRule>
    <cfRule type="expression" dxfId="10392" priority="8877">
      <formula>$B108="título grau 3"</formula>
    </cfRule>
    <cfRule type="expression" dxfId="10391" priority="8878">
      <formula>$B108="título grau 2"</formula>
    </cfRule>
    <cfRule type="expression" dxfId="10390" priority="8882">
      <formula>$B108="título grau 1"</formula>
    </cfRule>
  </conditionalFormatting>
  <conditionalFormatting sqref="I134">
    <cfRule type="expression" dxfId="10389" priority="8781">
      <formula>$B134="título grau 4"</formula>
    </cfRule>
    <cfRule type="expression" dxfId="10388" priority="8782">
      <formula>$B134="título grau 3"</formula>
    </cfRule>
    <cfRule type="expression" dxfId="10387" priority="8783">
      <formula>$B134="título grau 2"</formula>
    </cfRule>
    <cfRule type="expression" dxfId="10386" priority="8784">
      <formula>$B134="título grau 1"</formula>
    </cfRule>
  </conditionalFormatting>
  <conditionalFormatting sqref="G134">
    <cfRule type="containsText" dxfId="10385" priority="8780" operator="containsText" text="FALSO">
      <formula>NOT(ISERROR(SEARCH("FALSO",G134)))</formula>
    </cfRule>
  </conditionalFormatting>
  <conditionalFormatting sqref="D134">
    <cfRule type="containsText" dxfId="10384" priority="8779" operator="containsText" text="ORSE">
      <formula>NOT(ISERROR(SEARCH("ORSE",D134)))</formula>
    </cfRule>
  </conditionalFormatting>
  <conditionalFormatting sqref="D134 F134:H134 N134">
    <cfRule type="expression" dxfId="10383" priority="8775">
      <formula>$B134="título grau 4"</formula>
    </cfRule>
    <cfRule type="expression" dxfId="10382" priority="8776">
      <formula>$B134="título grau 3"</formula>
    </cfRule>
    <cfRule type="expression" dxfId="10381" priority="8777">
      <formula>$B134="título grau 2"</formula>
    </cfRule>
    <cfRule type="expression" dxfId="10380" priority="8778">
      <formula>$B134="título grau 1"</formula>
    </cfRule>
  </conditionalFormatting>
  <conditionalFormatting sqref="C134">
    <cfRule type="expression" dxfId="10379" priority="8759">
      <formula>$B134="título grau 4"</formula>
    </cfRule>
    <cfRule type="expression" dxfId="10378" priority="8760">
      <formula>$B134="título grau 3"</formula>
    </cfRule>
    <cfRule type="expression" dxfId="10377" priority="8761">
      <formula>$B134="título grau 2"</formula>
    </cfRule>
    <cfRule type="expression" dxfId="10376" priority="8762">
      <formula>$B134="título grau 1"</formula>
    </cfRule>
  </conditionalFormatting>
  <conditionalFormatting sqref="D279">
    <cfRule type="containsText" dxfId="10375" priority="8744" operator="containsText" text="ORSE">
      <formula>NOT(ISERROR(SEARCH("ORSE",D279)))</formula>
    </cfRule>
  </conditionalFormatting>
  <conditionalFormatting sqref="G279">
    <cfRule type="containsText" dxfId="10374" priority="8743" operator="containsText" text="FALSO">
      <formula>NOT(ISERROR(SEARCH("FALSO",G279)))</formula>
    </cfRule>
  </conditionalFormatting>
  <conditionalFormatting sqref="B279">
    <cfRule type="expression" dxfId="10373" priority="8735">
      <formula>$B279="título grau 3"</formula>
    </cfRule>
    <cfRule type="expression" dxfId="10372" priority="8739">
      <formula>$B279="título grau 4"</formula>
    </cfRule>
    <cfRule type="expression" dxfId="10371" priority="8740">
      <formula>$B279="título grau 2"</formula>
    </cfRule>
    <cfRule type="expression" dxfId="10370" priority="8741">
      <formula>$B279="título grau 1"</formula>
    </cfRule>
  </conditionalFormatting>
  <conditionalFormatting sqref="B279:H279 N279">
    <cfRule type="expression" dxfId="10369" priority="8736">
      <formula>$B279="título grau 4"</formula>
    </cfRule>
    <cfRule type="expression" dxfId="10368" priority="8737">
      <formula>$B279="título grau 3"</formula>
    </cfRule>
    <cfRule type="expression" dxfId="10367" priority="8738">
      <formula>$B279="título grau 2"</formula>
    </cfRule>
    <cfRule type="expression" dxfId="10366" priority="8742">
      <formula>$B279="título grau 1"</formula>
    </cfRule>
  </conditionalFormatting>
  <conditionalFormatting sqref="E278">
    <cfRule type="expression" dxfId="10365" priority="8726">
      <formula>$B278="título grau 4"</formula>
    </cfRule>
    <cfRule type="expression" dxfId="10364" priority="8727">
      <formula>$B278="título grau 3"</formula>
    </cfRule>
    <cfRule type="expression" dxfId="10363" priority="8728">
      <formula>$B278="título grau 2"</formula>
    </cfRule>
    <cfRule type="expression" dxfId="10362" priority="8732">
      <formula>$B278="título grau 1"</formula>
    </cfRule>
  </conditionalFormatting>
  <conditionalFormatting sqref="G121">
    <cfRule type="containsText" dxfId="10361" priority="8638" operator="containsText" text="FALSO">
      <formula>NOT(ISERROR(SEARCH("FALSO",G121)))</formula>
    </cfRule>
  </conditionalFormatting>
  <conditionalFormatting sqref="D121">
    <cfRule type="containsText" dxfId="10360" priority="8637" operator="containsText" text="ORSE">
      <formula>NOT(ISERROR(SEARCH("ORSE",D121)))</formula>
    </cfRule>
  </conditionalFormatting>
  <conditionalFormatting sqref="B121">
    <cfRule type="expression" dxfId="10359" priority="8629">
      <formula>$B121="título grau 3"</formula>
    </cfRule>
    <cfRule type="expression" dxfId="10358" priority="8633">
      <formula>$B121="título grau 4"</formula>
    </cfRule>
    <cfRule type="expression" dxfId="10357" priority="8634">
      <formula>$B121="título grau 2"</formula>
    </cfRule>
    <cfRule type="expression" dxfId="10356" priority="8635">
      <formula>$B121="título grau 1"</formula>
    </cfRule>
  </conditionalFormatting>
  <conditionalFormatting sqref="D121:I121 B121 N121">
    <cfRule type="expression" dxfId="10355" priority="8630">
      <formula>$B121="título grau 4"</formula>
    </cfRule>
    <cfRule type="expression" dxfId="10354" priority="8631">
      <formula>$B121="título grau 3"</formula>
    </cfRule>
    <cfRule type="expression" dxfId="10353" priority="8632">
      <formula>$B121="título grau 2"</formula>
    </cfRule>
    <cfRule type="expression" dxfId="10352" priority="8636">
      <formula>$B121="título grau 1"</formula>
    </cfRule>
  </conditionalFormatting>
  <conditionalFormatting sqref="C121">
    <cfRule type="expression" dxfId="10351" priority="8621">
      <formula>$B121="título grau 4"</formula>
    </cfRule>
    <cfRule type="expression" dxfId="10350" priority="8622">
      <formula>$B121="título grau 3"</formula>
    </cfRule>
    <cfRule type="expression" dxfId="10349" priority="8623">
      <formula>$B121="título grau 2"</formula>
    </cfRule>
    <cfRule type="expression" dxfId="10348" priority="8624">
      <formula>$B121="título grau 1"</formula>
    </cfRule>
  </conditionalFormatting>
  <conditionalFormatting sqref="G442">
    <cfRule type="containsText" dxfId="10347" priority="8620" operator="containsText" text="FALSO">
      <formula>NOT(ISERROR(SEARCH("FALSO",G442)))</formula>
    </cfRule>
  </conditionalFormatting>
  <conditionalFormatting sqref="F442:G442">
    <cfRule type="expression" dxfId="10346" priority="8616">
      <formula>$B442="título grau 4"</formula>
    </cfRule>
    <cfRule type="expression" dxfId="10345" priority="8617">
      <formula>$B442="título grau 3"</formula>
    </cfRule>
    <cfRule type="expression" dxfId="10344" priority="8618">
      <formula>$B442="título grau 2"</formula>
    </cfRule>
    <cfRule type="expression" dxfId="10343" priority="8619">
      <formula>$B442="título grau 1"</formula>
    </cfRule>
  </conditionalFormatting>
  <conditionalFormatting sqref="H443 N443">
    <cfRule type="expression" dxfId="10342" priority="8608">
      <formula>$B443="título grau 4"</formula>
    </cfRule>
    <cfRule type="expression" dxfId="10341" priority="8609">
      <formula>$B443="título grau 3"</formula>
    </cfRule>
    <cfRule type="expression" dxfId="10340" priority="8610">
      <formula>$B443="título grau 2"</formula>
    </cfRule>
    <cfRule type="expression" dxfId="10339" priority="8611">
      <formula>$B443="título grau 1"</formula>
    </cfRule>
  </conditionalFormatting>
  <conditionalFormatting sqref="D443">
    <cfRule type="containsText" dxfId="10338" priority="8603" operator="containsText" text="ORSE">
      <formula>NOT(ISERROR(SEARCH("ORSE",D443)))</formula>
    </cfRule>
  </conditionalFormatting>
  <conditionalFormatting sqref="D443">
    <cfRule type="expression" dxfId="10337" priority="8596">
      <formula>$B443="título grau 4"</formula>
    </cfRule>
    <cfRule type="expression" dxfId="10336" priority="8597">
      <formula>$B443="título grau 3"</formula>
    </cfRule>
    <cfRule type="expression" dxfId="10335" priority="8598">
      <formula>$B443="título grau 2"</formula>
    </cfRule>
    <cfRule type="expression" dxfId="10334" priority="8602">
      <formula>$B443="título grau 1"</formula>
    </cfRule>
  </conditionalFormatting>
  <conditionalFormatting sqref="C443">
    <cfRule type="expression" dxfId="10333" priority="8591">
      <formula>$B443="título grau 4"</formula>
    </cfRule>
    <cfRule type="expression" dxfId="10332" priority="8592">
      <formula>$B443="título grau 3"</formula>
    </cfRule>
    <cfRule type="expression" dxfId="10331" priority="8593">
      <formula>$B443="título grau 2"</formula>
    </cfRule>
    <cfRule type="expression" dxfId="10330" priority="8594">
      <formula>$B443="título grau 1"</formula>
    </cfRule>
  </conditionalFormatting>
  <conditionalFormatting sqref="G443">
    <cfRule type="containsText" dxfId="10329" priority="8590" operator="containsText" text="FALSO">
      <formula>NOT(ISERROR(SEARCH("FALSO",G443)))</formula>
    </cfRule>
  </conditionalFormatting>
  <conditionalFormatting sqref="F443:G443">
    <cfRule type="expression" dxfId="10328" priority="8586">
      <formula>$B443="título grau 4"</formula>
    </cfRule>
    <cfRule type="expression" dxfId="10327" priority="8587">
      <formula>$B443="título grau 3"</formula>
    </cfRule>
    <cfRule type="expression" dxfId="10326" priority="8588">
      <formula>$B443="título grau 2"</formula>
    </cfRule>
    <cfRule type="expression" dxfId="10325" priority="8589">
      <formula>$B443="título grau 1"</formula>
    </cfRule>
  </conditionalFormatting>
  <conditionalFormatting sqref="D501">
    <cfRule type="containsText" dxfId="10324" priority="8585" operator="containsText" text="ORSE">
      <formula>NOT(ISERROR(SEARCH("ORSE",D501)))</formula>
    </cfRule>
  </conditionalFormatting>
  <conditionalFormatting sqref="D501">
    <cfRule type="containsText" dxfId="10323" priority="8584" operator="containsText" text="ORSE">
      <formula>NOT(ISERROR(SEARCH("ORSE",D501)))</formula>
    </cfRule>
  </conditionalFormatting>
  <conditionalFormatting sqref="G537">
    <cfRule type="containsText" dxfId="10322" priority="8550" operator="containsText" text="FALSO">
      <formula>NOT(ISERROR(SEARCH("FALSO",G537)))</formula>
    </cfRule>
  </conditionalFormatting>
  <conditionalFormatting sqref="D537">
    <cfRule type="containsText" dxfId="10321" priority="8549" operator="containsText" text="ORSE">
      <formula>NOT(ISERROR(SEARCH("ORSE",D537)))</formula>
    </cfRule>
  </conditionalFormatting>
  <conditionalFormatting sqref="B537">
    <cfRule type="expression" dxfId="10320" priority="8541">
      <formula>$B537="título grau 3"</formula>
    </cfRule>
    <cfRule type="expression" dxfId="10319" priority="8545">
      <formula>$B537="título grau 4"</formula>
    </cfRule>
    <cfRule type="expression" dxfId="10318" priority="8546">
      <formula>$B537="título grau 2"</formula>
    </cfRule>
    <cfRule type="expression" dxfId="10317" priority="8547">
      <formula>$B537="título grau 1"</formula>
    </cfRule>
  </conditionalFormatting>
  <conditionalFormatting sqref="B537 D537:H537 N537">
    <cfRule type="expression" dxfId="10316" priority="8542">
      <formula>$B537="título grau 4"</formula>
    </cfRule>
    <cfRule type="expression" dxfId="10315" priority="8543">
      <formula>$B537="título grau 3"</formula>
    </cfRule>
    <cfRule type="expression" dxfId="10314" priority="8544">
      <formula>$B537="título grau 2"</formula>
    </cfRule>
    <cfRule type="expression" dxfId="10313" priority="8548">
      <formula>$B537="título grau 1"</formula>
    </cfRule>
  </conditionalFormatting>
  <conditionalFormatting sqref="C537">
    <cfRule type="expression" dxfId="10312" priority="8533">
      <formula>$B537="título grau 4"</formula>
    </cfRule>
    <cfRule type="expression" dxfId="10311" priority="8534">
      <formula>$B537="título grau 3"</formula>
    </cfRule>
    <cfRule type="expression" dxfId="10310" priority="8535">
      <formula>$B537="título grau 2"</formula>
    </cfRule>
    <cfRule type="expression" dxfId="10309" priority="8536">
      <formula>$B537="título grau 1"</formula>
    </cfRule>
  </conditionalFormatting>
  <conditionalFormatting sqref="G538">
    <cfRule type="containsText" dxfId="10308" priority="8528" operator="containsText" text="FALSO">
      <formula>NOT(ISERROR(SEARCH("FALSO",G538)))</formula>
    </cfRule>
  </conditionalFormatting>
  <conditionalFormatting sqref="D538">
    <cfRule type="containsText" dxfId="10307" priority="8527" operator="containsText" text="ORSE">
      <formula>NOT(ISERROR(SEARCH("ORSE",D538)))</formula>
    </cfRule>
  </conditionalFormatting>
  <conditionalFormatting sqref="B538">
    <cfRule type="expression" dxfId="10306" priority="8519">
      <formula>$B538="título grau 3"</formula>
    </cfRule>
    <cfRule type="expression" dxfId="10305" priority="8523">
      <formula>$B538="título grau 4"</formula>
    </cfRule>
    <cfRule type="expression" dxfId="10304" priority="8524">
      <formula>$B538="título grau 2"</formula>
    </cfRule>
    <cfRule type="expression" dxfId="10303" priority="8525">
      <formula>$B538="título grau 1"</formula>
    </cfRule>
  </conditionalFormatting>
  <conditionalFormatting sqref="B538 D538:H538 N538">
    <cfRule type="expression" dxfId="10302" priority="8520">
      <formula>$B538="título grau 4"</formula>
    </cfRule>
    <cfRule type="expression" dxfId="10301" priority="8521">
      <formula>$B538="título grau 3"</formula>
    </cfRule>
    <cfRule type="expression" dxfId="10300" priority="8522">
      <formula>$B538="título grau 2"</formula>
    </cfRule>
    <cfRule type="expression" dxfId="10299" priority="8526">
      <formula>$B538="título grau 1"</formula>
    </cfRule>
  </conditionalFormatting>
  <conditionalFormatting sqref="C538">
    <cfRule type="expression" dxfId="10298" priority="8511">
      <formula>$B538="título grau 4"</formula>
    </cfRule>
    <cfRule type="expression" dxfId="10297" priority="8512">
      <formula>$B538="título grau 3"</formula>
    </cfRule>
    <cfRule type="expression" dxfId="10296" priority="8513">
      <formula>$B538="título grau 2"</formula>
    </cfRule>
    <cfRule type="expression" dxfId="10295" priority="8514">
      <formula>$B538="título grau 1"</formula>
    </cfRule>
  </conditionalFormatting>
  <conditionalFormatting sqref="G544">
    <cfRule type="containsText" dxfId="10294" priority="8506" operator="containsText" text="FALSO">
      <formula>NOT(ISERROR(SEARCH("FALSO",G544)))</formula>
    </cfRule>
  </conditionalFormatting>
  <conditionalFormatting sqref="D544">
    <cfRule type="containsText" dxfId="10293" priority="8505" operator="containsText" text="ORSE">
      <formula>NOT(ISERROR(SEARCH("ORSE",D544)))</formula>
    </cfRule>
  </conditionalFormatting>
  <conditionalFormatting sqref="B544">
    <cfRule type="expression" dxfId="10292" priority="8497">
      <formula>$B544="título grau 3"</formula>
    </cfRule>
    <cfRule type="expression" dxfId="10291" priority="8501">
      <formula>$B544="título grau 4"</formula>
    </cfRule>
    <cfRule type="expression" dxfId="10290" priority="8502">
      <formula>$B544="título grau 2"</formula>
    </cfRule>
    <cfRule type="expression" dxfId="10289" priority="8503">
      <formula>$B544="título grau 1"</formula>
    </cfRule>
  </conditionalFormatting>
  <conditionalFormatting sqref="D544:H544 B544 E545:E552 N544">
    <cfRule type="expression" dxfId="10288" priority="8498">
      <formula>$B544="título grau 4"</formula>
    </cfRule>
    <cfRule type="expression" dxfId="10287" priority="8499">
      <formula>$B544="título grau 3"</formula>
    </cfRule>
    <cfRule type="expression" dxfId="10286" priority="8500">
      <formula>$B544="título grau 2"</formula>
    </cfRule>
    <cfRule type="expression" dxfId="10285" priority="8504">
      <formula>$B544="título grau 1"</formula>
    </cfRule>
  </conditionalFormatting>
  <conditionalFormatting sqref="C544">
    <cfRule type="expression" dxfId="10284" priority="8489">
      <formula>$B544="título grau 4"</formula>
    </cfRule>
    <cfRule type="expression" dxfId="10283" priority="8490">
      <formula>$B544="título grau 3"</formula>
    </cfRule>
    <cfRule type="expression" dxfId="10282" priority="8491">
      <formula>$B544="título grau 2"</formula>
    </cfRule>
    <cfRule type="expression" dxfId="10281" priority="8492">
      <formula>$B544="título grau 1"</formula>
    </cfRule>
  </conditionalFormatting>
  <conditionalFormatting sqref="G548">
    <cfRule type="containsText" dxfId="10280" priority="8484" operator="containsText" text="FALSO">
      <formula>NOT(ISERROR(SEARCH("FALSO",G548)))</formula>
    </cfRule>
  </conditionalFormatting>
  <conditionalFormatting sqref="D548">
    <cfRule type="containsText" dxfId="10279" priority="8483" operator="containsText" text="ORSE">
      <formula>NOT(ISERROR(SEARCH("ORSE",D548)))</formula>
    </cfRule>
  </conditionalFormatting>
  <conditionalFormatting sqref="D548 F548:H548 N548">
    <cfRule type="expression" dxfId="10278" priority="8476">
      <formula>$B548="título grau 4"</formula>
    </cfRule>
    <cfRule type="expression" dxfId="10277" priority="8477">
      <formula>$B548="título grau 3"</formula>
    </cfRule>
    <cfRule type="expression" dxfId="10276" priority="8478">
      <formula>$B548="título grau 2"</formula>
    </cfRule>
    <cfRule type="expression" dxfId="10275" priority="8482">
      <formula>$B548="título grau 1"</formula>
    </cfRule>
  </conditionalFormatting>
  <conditionalFormatting sqref="C548">
    <cfRule type="expression" dxfId="10274" priority="8467">
      <formula>$B548="título grau 4"</formula>
    </cfRule>
    <cfRule type="expression" dxfId="10273" priority="8468">
      <formula>$B548="título grau 3"</formula>
    </cfRule>
    <cfRule type="expression" dxfId="10272" priority="8469">
      <formula>$B548="título grau 2"</formula>
    </cfRule>
    <cfRule type="expression" dxfId="10271" priority="8470">
      <formula>$B548="título grau 1"</formula>
    </cfRule>
  </conditionalFormatting>
  <conditionalFormatting sqref="G551">
    <cfRule type="containsText" dxfId="10270" priority="8466" operator="containsText" text="FALSO">
      <formula>NOT(ISERROR(SEARCH("FALSO",G551)))</formula>
    </cfRule>
  </conditionalFormatting>
  <conditionalFormatting sqref="D551">
    <cfRule type="containsText" dxfId="10269" priority="8465" operator="containsText" text="ORSE">
      <formula>NOT(ISERROR(SEARCH("ORSE",D551)))</formula>
    </cfRule>
  </conditionalFormatting>
  <conditionalFormatting sqref="C551:D551 F551:H551 N551">
    <cfRule type="expression" dxfId="10268" priority="8458">
      <formula>$B551="título grau 4"</formula>
    </cfRule>
    <cfRule type="expression" dxfId="10267" priority="8459">
      <formula>$B551="título grau 3"</formula>
    </cfRule>
    <cfRule type="expression" dxfId="10266" priority="8460">
      <formula>$B551="título grau 2"</formula>
    </cfRule>
    <cfRule type="expression" dxfId="10265" priority="8464">
      <formula>$B551="título grau 1"</formula>
    </cfRule>
  </conditionalFormatting>
  <conditionalFormatting sqref="C401 N401">
    <cfRule type="expression" dxfId="10264" priority="8342">
      <formula>$B401="título grau 4"</formula>
    </cfRule>
    <cfRule type="expression" dxfId="10263" priority="8343">
      <formula>$B401="título grau 3"</formula>
    </cfRule>
    <cfRule type="expression" dxfId="10262" priority="8344">
      <formula>$B401="título grau 2"</formula>
    </cfRule>
    <cfRule type="expression" dxfId="10261" priority="8348">
      <formula>$B401="título grau 1"</formula>
    </cfRule>
  </conditionalFormatting>
  <conditionalFormatting sqref="D401">
    <cfRule type="containsText" dxfId="10260" priority="8340" operator="containsText" text="ORSE">
      <formula>NOT(ISERROR(SEARCH("ORSE",D401)))</formula>
    </cfRule>
  </conditionalFormatting>
  <conditionalFormatting sqref="H401 D401">
    <cfRule type="expression" dxfId="10259" priority="8336">
      <formula>$B401="título grau 4"</formula>
    </cfRule>
    <cfRule type="expression" dxfId="10258" priority="8337">
      <formula>$B401="título grau 3"</formula>
    </cfRule>
    <cfRule type="expression" dxfId="10257" priority="8338">
      <formula>$B401="título grau 2"</formula>
    </cfRule>
    <cfRule type="expression" dxfId="10256" priority="8339">
      <formula>$B401="título grau 1"</formula>
    </cfRule>
  </conditionalFormatting>
  <conditionalFormatting sqref="G401">
    <cfRule type="containsText" dxfId="10255" priority="8335" operator="containsText" text="FALSO">
      <formula>NOT(ISERROR(SEARCH("FALSO",G401)))</formula>
    </cfRule>
  </conditionalFormatting>
  <conditionalFormatting sqref="F401:G401">
    <cfRule type="expression" dxfId="10254" priority="8331">
      <formula>$B401="título grau 4"</formula>
    </cfRule>
    <cfRule type="expression" dxfId="10253" priority="8332">
      <formula>$B401="título grau 3"</formula>
    </cfRule>
    <cfRule type="expression" dxfId="10252" priority="8333">
      <formula>$B401="título grau 2"</formula>
    </cfRule>
    <cfRule type="expression" dxfId="10251" priority="8334">
      <formula>$B401="título grau 1"</formula>
    </cfRule>
  </conditionalFormatting>
  <conditionalFormatting sqref="G331">
    <cfRule type="containsText" dxfId="10250" priority="8330" operator="containsText" text="FALSO">
      <formula>NOT(ISERROR(SEARCH("FALSO",G331)))</formula>
    </cfRule>
  </conditionalFormatting>
  <conditionalFormatting sqref="D331">
    <cfRule type="containsText" dxfId="10249" priority="8329" operator="containsText" text="ORSE">
      <formula>NOT(ISERROR(SEARCH("ORSE",D331)))</formula>
    </cfRule>
  </conditionalFormatting>
  <conditionalFormatting sqref="B331">
    <cfRule type="expression" dxfId="10248" priority="8321">
      <formula>$B331="título grau 3"</formula>
    </cfRule>
    <cfRule type="expression" dxfId="10247" priority="8325">
      <formula>$B331="título grau 4"</formula>
    </cfRule>
    <cfRule type="expression" dxfId="10246" priority="8326">
      <formula>$B331="título grau 2"</formula>
    </cfRule>
    <cfRule type="expression" dxfId="10245" priority="8327">
      <formula>$B331="título grau 1"</formula>
    </cfRule>
  </conditionalFormatting>
  <conditionalFormatting sqref="B331:H331 N331">
    <cfRule type="expression" dxfId="10244" priority="8322">
      <formula>$B331="título grau 4"</formula>
    </cfRule>
    <cfRule type="expression" dxfId="10243" priority="8323">
      <formula>$B331="título grau 3"</formula>
    </cfRule>
    <cfRule type="expression" dxfId="10242" priority="8324">
      <formula>$B331="título grau 2"</formula>
    </cfRule>
    <cfRule type="expression" dxfId="10241" priority="8328">
      <formula>$B331="título grau 1"</formula>
    </cfRule>
  </conditionalFormatting>
  <conditionalFormatting sqref="G333">
    <cfRule type="containsText" dxfId="10240" priority="8320" operator="containsText" text="FALSO">
      <formula>NOT(ISERROR(SEARCH("FALSO",G333)))</formula>
    </cfRule>
  </conditionalFormatting>
  <conditionalFormatting sqref="E333:H333 N333">
    <cfRule type="expression" dxfId="10239" priority="8312">
      <formula>$B333="título grau 4"</formula>
    </cfRule>
    <cfRule type="expression" dxfId="10238" priority="8313">
      <formula>$B333="título grau 3"</formula>
    </cfRule>
    <cfRule type="expression" dxfId="10237" priority="8314">
      <formula>$B333="título grau 2"</formula>
    </cfRule>
    <cfRule type="expression" dxfId="10236" priority="8318">
      <formula>$B333="título grau 1"</formula>
    </cfRule>
  </conditionalFormatting>
  <conditionalFormatting sqref="G97">
    <cfRule type="containsText" dxfId="10235" priority="8186" operator="containsText" text="FALSO">
      <formula>NOT(ISERROR(SEARCH("FALSO",G97)))</formula>
    </cfRule>
  </conditionalFormatting>
  <conditionalFormatting sqref="I96 C96">
    <cfRule type="expression" dxfId="10234" priority="8178">
      <formula>$B96="título grau 4"</formula>
    </cfRule>
    <cfRule type="expression" dxfId="10233" priority="8179">
      <formula>$B96="título grau 3"</formula>
    </cfRule>
    <cfRule type="expression" dxfId="10232" priority="8180">
      <formula>$B96="título grau 2"</formula>
    </cfRule>
    <cfRule type="expression" dxfId="10231" priority="8184">
      <formula>$B96="título grau 1"</formula>
    </cfRule>
  </conditionalFormatting>
  <conditionalFormatting sqref="G96">
    <cfRule type="containsText" dxfId="10230" priority="8176" operator="containsText" text="FALSO">
      <formula>NOT(ISERROR(SEARCH("FALSO",G96)))</formula>
    </cfRule>
  </conditionalFormatting>
  <conditionalFormatting sqref="B96">
    <cfRule type="expression" dxfId="10229" priority="8168">
      <formula>$B96="título grau 3"</formula>
    </cfRule>
    <cfRule type="expression" dxfId="10228" priority="8172">
      <formula>$B96="título grau 4"</formula>
    </cfRule>
    <cfRule type="expression" dxfId="10227" priority="8173">
      <formula>$B96="título grau 2"</formula>
    </cfRule>
    <cfRule type="expression" dxfId="10226" priority="8174">
      <formula>$B96="título grau 1"</formula>
    </cfRule>
  </conditionalFormatting>
  <conditionalFormatting sqref="B96 E96:H96 N96">
    <cfRule type="expression" dxfId="10225" priority="8169">
      <formula>$B96="título grau 4"</formula>
    </cfRule>
    <cfRule type="expression" dxfId="10224" priority="8170">
      <formula>$B96="título grau 3"</formula>
    </cfRule>
    <cfRule type="expression" dxfId="10223" priority="8171">
      <formula>$B96="título grau 2"</formula>
    </cfRule>
    <cfRule type="expression" dxfId="10222" priority="8175">
      <formula>$B96="título grau 1"</formula>
    </cfRule>
  </conditionalFormatting>
  <conditionalFormatting sqref="D96">
    <cfRule type="containsText" dxfId="10221" priority="8167" operator="containsText" text="ORSE">
      <formula>NOT(ISERROR(SEARCH("ORSE",D96)))</formula>
    </cfRule>
  </conditionalFormatting>
  <conditionalFormatting sqref="D96">
    <cfRule type="expression" dxfId="10220" priority="8163">
      <formula>$B96="título grau 4"</formula>
    </cfRule>
    <cfRule type="expression" dxfId="10219" priority="8164">
      <formula>$B96="título grau 3"</formula>
    </cfRule>
    <cfRule type="expression" dxfId="10218" priority="8165">
      <formula>$B96="título grau 2"</formula>
    </cfRule>
    <cfRule type="expression" dxfId="10217" priority="8166">
      <formula>$B96="título grau 1"</formula>
    </cfRule>
  </conditionalFormatting>
  <conditionalFormatting sqref="A100:A106">
    <cfRule type="expression" dxfId="10216" priority="8159">
      <formula>$B100="título grau 4"</formula>
    </cfRule>
    <cfRule type="expression" dxfId="10215" priority="8160">
      <formula>$B100="título grau 3"</formula>
    </cfRule>
    <cfRule type="expression" dxfId="10214" priority="8161">
      <formula>$B100="título grau 2"</formula>
    </cfRule>
    <cfRule type="expression" dxfId="10213" priority="8162">
      <formula>$B100="título grau 1"</formula>
    </cfRule>
  </conditionalFormatting>
  <conditionalFormatting sqref="C211 E211:H211 N211">
    <cfRule type="expression" dxfId="10212" priority="8119">
      <formula>$B211="título grau 4"</formula>
    </cfRule>
    <cfRule type="expression" dxfId="10211" priority="8120">
      <formula>$B211="título grau 3"</formula>
    </cfRule>
    <cfRule type="expression" dxfId="10210" priority="8121">
      <formula>$B211="título grau 2"</formula>
    </cfRule>
    <cfRule type="expression" dxfId="10209" priority="8125">
      <formula>$B211="título grau 1"</formula>
    </cfRule>
  </conditionalFormatting>
  <conditionalFormatting sqref="G211">
    <cfRule type="containsText" dxfId="10208" priority="8117" operator="containsText" text="FALSO">
      <formula>NOT(ISERROR(SEARCH("FALSO",G211)))</formula>
    </cfRule>
  </conditionalFormatting>
  <conditionalFormatting sqref="B212">
    <cfRule type="expression" dxfId="10207" priority="8104">
      <formula>$B212="título grau 3"</formula>
    </cfRule>
    <cfRule type="expression" dxfId="10206" priority="8108">
      <formula>$B212="título grau 4"</formula>
    </cfRule>
    <cfRule type="expression" dxfId="10205" priority="8109">
      <formula>$B212="título grau 2"</formula>
    </cfRule>
    <cfRule type="expression" dxfId="10204" priority="8110">
      <formula>$B212="título grau 1"</formula>
    </cfRule>
  </conditionalFormatting>
  <conditionalFormatting sqref="B212:C212 E212:H212 N212">
    <cfRule type="expression" dxfId="10203" priority="8105">
      <formula>$B212="título grau 4"</formula>
    </cfRule>
    <cfRule type="expression" dxfId="10202" priority="8106">
      <formula>$B212="título grau 3"</formula>
    </cfRule>
    <cfRule type="expression" dxfId="10201" priority="8107">
      <formula>$B212="título grau 2"</formula>
    </cfRule>
    <cfRule type="expression" dxfId="10200" priority="8111">
      <formula>$B212="título grau 1"</formula>
    </cfRule>
  </conditionalFormatting>
  <conditionalFormatting sqref="G212">
    <cfRule type="containsText" dxfId="10199" priority="8103" operator="containsText" text="FALSO">
      <formula>NOT(ISERROR(SEARCH("FALSO",G212)))</formula>
    </cfRule>
  </conditionalFormatting>
  <conditionalFormatting sqref="G217">
    <cfRule type="containsText" dxfId="10198" priority="8101" operator="containsText" text="FALSO">
      <formula>NOT(ISERROR(SEARCH("FALSO",G217)))</formula>
    </cfRule>
  </conditionalFormatting>
  <conditionalFormatting sqref="C217 E217:H217 N217">
    <cfRule type="expression" dxfId="10197" priority="8093">
      <formula>$B217="título grau 4"</formula>
    </cfRule>
    <cfRule type="expression" dxfId="10196" priority="8094">
      <formula>$B217="título grau 3"</formula>
    </cfRule>
    <cfRule type="expression" dxfId="10195" priority="8095">
      <formula>$B217="título grau 2"</formula>
    </cfRule>
    <cfRule type="expression" dxfId="10194" priority="8099">
      <formula>$B217="título grau 1"</formula>
    </cfRule>
  </conditionalFormatting>
  <conditionalFormatting sqref="G219">
    <cfRule type="containsText" dxfId="10193" priority="8091" operator="containsText" text="FALSO">
      <formula>NOT(ISERROR(SEARCH("FALSO",G219)))</formula>
    </cfRule>
  </conditionalFormatting>
  <conditionalFormatting sqref="C219 E219:H219 N219">
    <cfRule type="expression" dxfId="10192" priority="8083">
      <formula>$B219="título grau 4"</formula>
    </cfRule>
    <cfRule type="expression" dxfId="10191" priority="8084">
      <formula>$B219="título grau 3"</formula>
    </cfRule>
    <cfRule type="expression" dxfId="10190" priority="8085">
      <formula>$B219="título grau 2"</formula>
    </cfRule>
    <cfRule type="expression" dxfId="10189" priority="8089">
      <formula>$B219="título grau 1"</formula>
    </cfRule>
  </conditionalFormatting>
  <conditionalFormatting sqref="G218">
    <cfRule type="containsText" dxfId="10188" priority="8081" operator="containsText" text="FALSO">
      <formula>NOT(ISERROR(SEARCH("FALSO",G218)))</formula>
    </cfRule>
  </conditionalFormatting>
  <conditionalFormatting sqref="G225">
    <cfRule type="containsText" dxfId="10187" priority="8071" operator="containsText" text="FALSO">
      <formula>NOT(ISERROR(SEARCH("FALSO",G225)))</formula>
    </cfRule>
  </conditionalFormatting>
  <conditionalFormatting sqref="C225 E225:H225 N225">
    <cfRule type="expression" dxfId="10186" priority="8063">
      <formula>$B225="título grau 4"</formula>
    </cfRule>
    <cfRule type="expression" dxfId="10185" priority="8064">
      <formula>$B225="título grau 3"</formula>
    </cfRule>
    <cfRule type="expression" dxfId="10184" priority="8065">
      <formula>$B225="título grau 2"</formula>
    </cfRule>
    <cfRule type="expression" dxfId="10183" priority="8069">
      <formula>$B225="título grau 1"</formula>
    </cfRule>
  </conditionalFormatting>
  <conditionalFormatting sqref="C232">
    <cfRule type="expression" dxfId="10182" priority="8054">
      <formula>$B232="título grau 4"</formula>
    </cfRule>
    <cfRule type="expression" dxfId="10181" priority="8055">
      <formula>$B232="título grau 3"</formula>
    </cfRule>
    <cfRule type="expression" dxfId="10180" priority="8056">
      <formula>$B232="título grau 2"</formula>
    </cfRule>
    <cfRule type="expression" dxfId="10179" priority="8057">
      <formula>$B232="título grau 1"</formula>
    </cfRule>
  </conditionalFormatting>
  <conditionalFormatting sqref="H232 N232">
    <cfRule type="expression" dxfId="10178" priority="8046">
      <formula>$B232="título grau 4"</formula>
    </cfRule>
    <cfRule type="expression" dxfId="10177" priority="8047">
      <formula>$B232="título grau 3"</formula>
    </cfRule>
    <cfRule type="expression" dxfId="10176" priority="8048">
      <formula>$B232="título grau 2"</formula>
    </cfRule>
    <cfRule type="expression" dxfId="10175" priority="8052">
      <formula>$B232="título grau 1"</formula>
    </cfRule>
  </conditionalFormatting>
  <conditionalFormatting sqref="G232">
    <cfRule type="containsText" dxfId="10174" priority="8044" operator="containsText" text="FALSO">
      <formula>NOT(ISERROR(SEARCH("FALSO",G232)))</formula>
    </cfRule>
  </conditionalFormatting>
  <conditionalFormatting sqref="F232:G232">
    <cfRule type="expression" dxfId="10173" priority="8040">
      <formula>$B232="título grau 4"</formula>
    </cfRule>
    <cfRule type="expression" dxfId="10172" priority="8041">
      <formula>$B232="título grau 3"</formula>
    </cfRule>
    <cfRule type="expression" dxfId="10171" priority="8042">
      <formula>$B232="título grau 2"</formula>
    </cfRule>
    <cfRule type="expression" dxfId="10170" priority="8043">
      <formula>$B232="título grau 1"</formula>
    </cfRule>
  </conditionalFormatting>
  <conditionalFormatting sqref="C234">
    <cfRule type="expression" dxfId="10169" priority="8032">
      <formula>$B234="título grau 4"</formula>
    </cfRule>
    <cfRule type="expression" dxfId="10168" priority="8033">
      <formula>$B234="título grau 3"</formula>
    </cfRule>
    <cfRule type="expression" dxfId="10167" priority="8034">
      <formula>$B234="título grau 2"</formula>
    </cfRule>
    <cfRule type="expression" dxfId="10166" priority="8035">
      <formula>$B234="título grau 1"</formula>
    </cfRule>
  </conditionalFormatting>
  <conditionalFormatting sqref="H234 N234">
    <cfRule type="expression" dxfId="10165" priority="8024">
      <formula>$B234="título grau 4"</formula>
    </cfRule>
    <cfRule type="expression" dxfId="10164" priority="8025">
      <formula>$B234="título grau 3"</formula>
    </cfRule>
    <cfRule type="expression" dxfId="10163" priority="8026">
      <formula>$B234="título grau 2"</formula>
    </cfRule>
    <cfRule type="expression" dxfId="10162" priority="8030">
      <formula>$B234="título grau 1"</formula>
    </cfRule>
  </conditionalFormatting>
  <conditionalFormatting sqref="G234">
    <cfRule type="containsText" dxfId="10161" priority="8022" operator="containsText" text="FALSO">
      <formula>NOT(ISERROR(SEARCH("FALSO",G234)))</formula>
    </cfRule>
  </conditionalFormatting>
  <conditionalFormatting sqref="E234:G234">
    <cfRule type="expression" dxfId="10160" priority="8018">
      <formula>$B234="título grau 4"</formula>
    </cfRule>
    <cfRule type="expression" dxfId="10159" priority="8019">
      <formula>$B234="título grau 3"</formula>
    </cfRule>
    <cfRule type="expression" dxfId="10158" priority="8020">
      <formula>$B234="título grau 2"</formula>
    </cfRule>
    <cfRule type="expression" dxfId="10157" priority="8021">
      <formula>$B234="título grau 1"</formula>
    </cfRule>
  </conditionalFormatting>
  <conditionalFormatting sqref="C235">
    <cfRule type="expression" dxfId="10156" priority="8010">
      <formula>$B235="título grau 4"</formula>
    </cfRule>
    <cfRule type="expression" dxfId="10155" priority="8011">
      <formula>$B235="título grau 3"</formula>
    </cfRule>
    <cfRule type="expression" dxfId="10154" priority="8012">
      <formula>$B235="título grau 2"</formula>
    </cfRule>
    <cfRule type="expression" dxfId="10153" priority="8013">
      <formula>$B235="título grau 1"</formula>
    </cfRule>
  </conditionalFormatting>
  <conditionalFormatting sqref="H235 N235">
    <cfRule type="expression" dxfId="10152" priority="8002">
      <formula>$B235="título grau 4"</formula>
    </cfRule>
    <cfRule type="expression" dxfId="10151" priority="8003">
      <formula>$B235="título grau 3"</formula>
    </cfRule>
    <cfRule type="expression" dxfId="10150" priority="8004">
      <formula>$B235="título grau 2"</formula>
    </cfRule>
    <cfRule type="expression" dxfId="10149" priority="8008">
      <formula>$B235="título grau 1"</formula>
    </cfRule>
  </conditionalFormatting>
  <conditionalFormatting sqref="G235">
    <cfRule type="containsText" dxfId="10148" priority="8000" operator="containsText" text="FALSO">
      <formula>NOT(ISERROR(SEARCH("FALSO",G235)))</formula>
    </cfRule>
  </conditionalFormatting>
  <conditionalFormatting sqref="E235:G235">
    <cfRule type="expression" dxfId="10147" priority="7996">
      <formula>$B235="título grau 4"</formula>
    </cfRule>
    <cfRule type="expression" dxfId="10146" priority="7997">
      <formula>$B235="título grau 3"</formula>
    </cfRule>
    <cfRule type="expression" dxfId="10145" priority="7998">
      <formula>$B235="título grau 2"</formula>
    </cfRule>
    <cfRule type="expression" dxfId="10144" priority="7999">
      <formula>$B235="título grau 1"</formula>
    </cfRule>
  </conditionalFormatting>
  <conditionalFormatting sqref="C236">
    <cfRule type="expression" dxfId="10143" priority="7988">
      <formula>$B236="título grau 4"</formula>
    </cfRule>
    <cfRule type="expression" dxfId="10142" priority="7989">
      <formula>$B236="título grau 3"</formula>
    </cfRule>
    <cfRule type="expression" dxfId="10141" priority="7990">
      <formula>$B236="título grau 2"</formula>
    </cfRule>
    <cfRule type="expression" dxfId="10140" priority="7991">
      <formula>$B236="título grau 1"</formula>
    </cfRule>
  </conditionalFormatting>
  <conditionalFormatting sqref="H236 N236">
    <cfRule type="expression" dxfId="10139" priority="7980">
      <formula>$B236="título grau 4"</formula>
    </cfRule>
    <cfRule type="expression" dxfId="10138" priority="7981">
      <formula>$B236="título grau 3"</formula>
    </cfRule>
    <cfRule type="expression" dxfId="10137" priority="7982">
      <formula>$B236="título grau 2"</formula>
    </cfRule>
    <cfRule type="expression" dxfId="10136" priority="7986">
      <formula>$B236="título grau 1"</formula>
    </cfRule>
  </conditionalFormatting>
  <conditionalFormatting sqref="G236">
    <cfRule type="containsText" dxfId="10135" priority="7978" operator="containsText" text="FALSO">
      <formula>NOT(ISERROR(SEARCH("FALSO",G236)))</formula>
    </cfRule>
  </conditionalFormatting>
  <conditionalFormatting sqref="E236:G236">
    <cfRule type="expression" dxfId="10134" priority="7974">
      <formula>$B236="título grau 4"</formula>
    </cfRule>
    <cfRule type="expression" dxfId="10133" priority="7975">
      <formula>$B236="título grau 3"</formula>
    </cfRule>
    <cfRule type="expression" dxfId="10132" priority="7976">
      <formula>$B236="título grau 2"</formula>
    </cfRule>
    <cfRule type="expression" dxfId="10131" priority="7977">
      <formula>$B236="título grau 1"</formula>
    </cfRule>
  </conditionalFormatting>
  <conditionalFormatting sqref="C237">
    <cfRule type="expression" dxfId="10130" priority="7966">
      <formula>$B237="título grau 4"</formula>
    </cfRule>
    <cfRule type="expression" dxfId="10129" priority="7967">
      <formula>$B237="título grau 3"</formula>
    </cfRule>
    <cfRule type="expression" dxfId="10128" priority="7968">
      <formula>$B237="título grau 2"</formula>
    </cfRule>
    <cfRule type="expression" dxfId="10127" priority="7969">
      <formula>$B237="título grau 1"</formula>
    </cfRule>
  </conditionalFormatting>
  <conditionalFormatting sqref="H237 N237">
    <cfRule type="expression" dxfId="10126" priority="7958">
      <formula>$B237="título grau 4"</formula>
    </cfRule>
    <cfRule type="expression" dxfId="10125" priority="7959">
      <formula>$B237="título grau 3"</formula>
    </cfRule>
    <cfRule type="expression" dxfId="10124" priority="7960">
      <formula>$B237="título grau 2"</formula>
    </cfRule>
    <cfRule type="expression" dxfId="10123" priority="7964">
      <formula>$B237="título grau 1"</formula>
    </cfRule>
  </conditionalFormatting>
  <conditionalFormatting sqref="G237">
    <cfRule type="containsText" dxfId="10122" priority="7956" operator="containsText" text="FALSO">
      <formula>NOT(ISERROR(SEARCH("FALSO",G237)))</formula>
    </cfRule>
  </conditionalFormatting>
  <conditionalFormatting sqref="E237:G237">
    <cfRule type="expression" dxfId="10121" priority="7952">
      <formula>$B237="título grau 4"</formula>
    </cfRule>
    <cfRule type="expression" dxfId="10120" priority="7953">
      <formula>$B237="título grau 3"</formula>
    </cfRule>
    <cfRule type="expression" dxfId="10119" priority="7954">
      <formula>$B237="título grau 2"</formula>
    </cfRule>
    <cfRule type="expression" dxfId="10118" priority="7955">
      <formula>$B237="título grau 1"</formula>
    </cfRule>
  </conditionalFormatting>
  <conditionalFormatting sqref="C238">
    <cfRule type="expression" dxfId="10117" priority="7944">
      <formula>$B238="título grau 4"</formula>
    </cfRule>
    <cfRule type="expression" dxfId="10116" priority="7945">
      <formula>$B238="título grau 3"</formula>
    </cfRule>
    <cfRule type="expression" dxfId="10115" priority="7946">
      <formula>$B238="título grau 2"</formula>
    </cfRule>
    <cfRule type="expression" dxfId="10114" priority="7947">
      <formula>$B238="título grau 1"</formula>
    </cfRule>
  </conditionalFormatting>
  <conditionalFormatting sqref="B238">
    <cfRule type="expression" dxfId="10113" priority="7935">
      <formula>$B238="título grau 3"</formula>
    </cfRule>
    <cfRule type="expression" dxfId="10112" priority="7939">
      <formula>$B238="título grau 4"</formula>
    </cfRule>
    <cfRule type="expression" dxfId="10111" priority="7940">
      <formula>$B238="título grau 2"</formula>
    </cfRule>
    <cfRule type="expression" dxfId="10110" priority="7941">
      <formula>$B238="título grau 1"</formula>
    </cfRule>
  </conditionalFormatting>
  <conditionalFormatting sqref="H238 B238 N238">
    <cfRule type="expression" dxfId="10109" priority="7936">
      <formula>$B238="título grau 4"</formula>
    </cfRule>
    <cfRule type="expression" dxfId="10108" priority="7937">
      <formula>$B238="título grau 3"</formula>
    </cfRule>
    <cfRule type="expression" dxfId="10107" priority="7938">
      <formula>$B238="título grau 2"</formula>
    </cfRule>
    <cfRule type="expression" dxfId="10106" priority="7942">
      <formula>$B238="título grau 1"</formula>
    </cfRule>
  </conditionalFormatting>
  <conditionalFormatting sqref="G238">
    <cfRule type="containsText" dxfId="10105" priority="7934" operator="containsText" text="FALSO">
      <formula>NOT(ISERROR(SEARCH("FALSO",G238)))</formula>
    </cfRule>
  </conditionalFormatting>
  <conditionalFormatting sqref="E238:G238 E239">
    <cfRule type="expression" dxfId="10104" priority="7930">
      <formula>$B238="título grau 4"</formula>
    </cfRule>
    <cfRule type="expression" dxfId="10103" priority="7931">
      <formula>$B238="título grau 3"</formula>
    </cfRule>
    <cfRule type="expression" dxfId="10102" priority="7932">
      <formula>$B238="título grau 2"</formula>
    </cfRule>
    <cfRule type="expression" dxfId="10101" priority="7933">
      <formula>$B238="título grau 1"</formula>
    </cfRule>
  </conditionalFormatting>
  <conditionalFormatting sqref="C239">
    <cfRule type="expression" dxfId="10100" priority="7922">
      <formula>$B239="título grau 4"</formula>
    </cfRule>
    <cfRule type="expression" dxfId="10099" priority="7923">
      <formula>$B239="título grau 3"</formula>
    </cfRule>
    <cfRule type="expression" dxfId="10098" priority="7924">
      <formula>$B239="título grau 2"</formula>
    </cfRule>
    <cfRule type="expression" dxfId="10097" priority="7925">
      <formula>$B239="título grau 1"</formula>
    </cfRule>
  </conditionalFormatting>
  <conditionalFormatting sqref="B239">
    <cfRule type="expression" dxfId="10096" priority="7913">
      <formula>$B239="título grau 3"</formula>
    </cfRule>
    <cfRule type="expression" dxfId="10095" priority="7917">
      <formula>$B239="título grau 4"</formula>
    </cfRule>
    <cfRule type="expression" dxfId="10094" priority="7918">
      <formula>$B239="título grau 2"</formula>
    </cfRule>
    <cfRule type="expression" dxfId="10093" priority="7919">
      <formula>$B239="título grau 1"</formula>
    </cfRule>
  </conditionalFormatting>
  <conditionalFormatting sqref="H239 B239 N239">
    <cfRule type="expression" dxfId="10092" priority="7914">
      <formula>$B239="título grau 4"</formula>
    </cfRule>
    <cfRule type="expression" dxfId="10091" priority="7915">
      <formula>$B239="título grau 3"</formula>
    </cfRule>
    <cfRule type="expression" dxfId="10090" priority="7916">
      <formula>$B239="título grau 2"</formula>
    </cfRule>
    <cfRule type="expression" dxfId="10089" priority="7920">
      <formula>$B239="título grau 1"</formula>
    </cfRule>
  </conditionalFormatting>
  <conditionalFormatting sqref="G239">
    <cfRule type="containsText" dxfId="10088" priority="7912" operator="containsText" text="FALSO">
      <formula>NOT(ISERROR(SEARCH("FALSO",G239)))</formula>
    </cfRule>
  </conditionalFormatting>
  <conditionalFormatting sqref="F239:G239">
    <cfRule type="expression" dxfId="10087" priority="7908">
      <formula>$B239="título grau 4"</formula>
    </cfRule>
    <cfRule type="expression" dxfId="10086" priority="7909">
      <formula>$B239="título grau 3"</formula>
    </cfRule>
    <cfRule type="expression" dxfId="10085" priority="7910">
      <formula>$B239="título grau 2"</formula>
    </cfRule>
    <cfRule type="expression" dxfId="10084" priority="7911">
      <formula>$B239="título grau 1"</formula>
    </cfRule>
  </conditionalFormatting>
  <conditionalFormatting sqref="C240">
    <cfRule type="expression" dxfId="10083" priority="7900">
      <formula>$B240="título grau 4"</formula>
    </cfRule>
    <cfRule type="expression" dxfId="10082" priority="7901">
      <formula>$B240="título grau 3"</formula>
    </cfRule>
    <cfRule type="expression" dxfId="10081" priority="7902">
      <formula>$B240="título grau 2"</formula>
    </cfRule>
    <cfRule type="expression" dxfId="10080" priority="7903">
      <formula>$B240="título grau 1"</formula>
    </cfRule>
  </conditionalFormatting>
  <conditionalFormatting sqref="B240">
    <cfRule type="expression" dxfId="10079" priority="7891">
      <formula>$B240="título grau 3"</formula>
    </cfRule>
    <cfRule type="expression" dxfId="10078" priority="7895">
      <formula>$B240="título grau 4"</formula>
    </cfRule>
    <cfRule type="expression" dxfId="10077" priority="7896">
      <formula>$B240="título grau 2"</formula>
    </cfRule>
    <cfRule type="expression" dxfId="10076" priority="7897">
      <formula>$B240="título grau 1"</formula>
    </cfRule>
  </conditionalFormatting>
  <conditionalFormatting sqref="H240 B240 N240">
    <cfRule type="expression" dxfId="10075" priority="7892">
      <formula>$B240="título grau 4"</formula>
    </cfRule>
    <cfRule type="expression" dxfId="10074" priority="7893">
      <formula>$B240="título grau 3"</formula>
    </cfRule>
    <cfRule type="expression" dxfId="10073" priority="7894">
      <formula>$B240="título grau 2"</formula>
    </cfRule>
    <cfRule type="expression" dxfId="10072" priority="7898">
      <formula>$B240="título grau 1"</formula>
    </cfRule>
  </conditionalFormatting>
  <conditionalFormatting sqref="G240">
    <cfRule type="containsText" dxfId="10071" priority="7890" operator="containsText" text="FALSO">
      <formula>NOT(ISERROR(SEARCH("FALSO",G240)))</formula>
    </cfRule>
  </conditionalFormatting>
  <conditionalFormatting sqref="E240:G240">
    <cfRule type="expression" dxfId="10070" priority="7886">
      <formula>$B240="título grau 4"</formula>
    </cfRule>
    <cfRule type="expression" dxfId="10069" priority="7887">
      <formula>$B240="título grau 3"</formula>
    </cfRule>
    <cfRule type="expression" dxfId="10068" priority="7888">
      <formula>$B240="título grau 2"</formula>
    </cfRule>
    <cfRule type="expression" dxfId="10067" priority="7889">
      <formula>$B240="título grau 1"</formula>
    </cfRule>
  </conditionalFormatting>
  <conditionalFormatting sqref="C241">
    <cfRule type="expression" dxfId="10066" priority="7878">
      <formula>$B241="título grau 4"</formula>
    </cfRule>
    <cfRule type="expression" dxfId="10065" priority="7879">
      <formula>$B241="título grau 3"</formula>
    </cfRule>
    <cfRule type="expression" dxfId="10064" priority="7880">
      <formula>$B241="título grau 2"</formula>
    </cfRule>
    <cfRule type="expression" dxfId="10063" priority="7881">
      <formula>$B241="título grau 1"</formula>
    </cfRule>
  </conditionalFormatting>
  <conditionalFormatting sqref="B241">
    <cfRule type="expression" dxfId="10062" priority="7869">
      <formula>$B241="título grau 3"</formula>
    </cfRule>
    <cfRule type="expression" dxfId="10061" priority="7873">
      <formula>$B241="título grau 4"</formula>
    </cfRule>
    <cfRule type="expression" dxfId="10060" priority="7874">
      <formula>$B241="título grau 2"</formula>
    </cfRule>
    <cfRule type="expression" dxfId="10059" priority="7875">
      <formula>$B241="título grau 1"</formula>
    </cfRule>
  </conditionalFormatting>
  <conditionalFormatting sqref="H241 B241 N241">
    <cfRule type="expression" dxfId="10058" priority="7870">
      <formula>$B241="título grau 4"</formula>
    </cfRule>
    <cfRule type="expression" dxfId="10057" priority="7871">
      <formula>$B241="título grau 3"</formula>
    </cfRule>
    <cfRule type="expression" dxfId="10056" priority="7872">
      <formula>$B241="título grau 2"</formula>
    </cfRule>
    <cfRule type="expression" dxfId="10055" priority="7876">
      <formula>$B241="título grau 1"</formula>
    </cfRule>
  </conditionalFormatting>
  <conditionalFormatting sqref="G241">
    <cfRule type="containsText" dxfId="10054" priority="7868" operator="containsText" text="FALSO">
      <formula>NOT(ISERROR(SEARCH("FALSO",G241)))</formula>
    </cfRule>
  </conditionalFormatting>
  <conditionalFormatting sqref="E241:G241">
    <cfRule type="expression" dxfId="10053" priority="7864">
      <formula>$B241="título grau 4"</formula>
    </cfRule>
    <cfRule type="expression" dxfId="10052" priority="7865">
      <formula>$B241="título grau 3"</formula>
    </cfRule>
    <cfRule type="expression" dxfId="10051" priority="7866">
      <formula>$B241="título grau 2"</formula>
    </cfRule>
    <cfRule type="expression" dxfId="10050" priority="7867">
      <formula>$B241="título grau 1"</formula>
    </cfRule>
  </conditionalFormatting>
  <conditionalFormatting sqref="C242">
    <cfRule type="expression" dxfId="10049" priority="7856">
      <formula>$B242="título grau 4"</formula>
    </cfRule>
    <cfRule type="expression" dxfId="10048" priority="7857">
      <formula>$B242="título grau 3"</formula>
    </cfRule>
    <cfRule type="expression" dxfId="10047" priority="7858">
      <formula>$B242="título grau 2"</formula>
    </cfRule>
    <cfRule type="expression" dxfId="10046" priority="7859">
      <formula>$B242="título grau 1"</formula>
    </cfRule>
  </conditionalFormatting>
  <conditionalFormatting sqref="B242">
    <cfRule type="expression" dxfId="10045" priority="7847">
      <formula>$B242="título grau 3"</formula>
    </cfRule>
    <cfRule type="expression" dxfId="10044" priority="7851">
      <formula>$B242="título grau 4"</formula>
    </cfRule>
    <cfRule type="expression" dxfId="10043" priority="7852">
      <formula>$B242="título grau 2"</formula>
    </cfRule>
    <cfRule type="expression" dxfId="10042" priority="7853">
      <formula>$B242="título grau 1"</formula>
    </cfRule>
  </conditionalFormatting>
  <conditionalFormatting sqref="H242 B242 N242">
    <cfRule type="expression" dxfId="10041" priority="7848">
      <formula>$B242="título grau 4"</formula>
    </cfRule>
    <cfRule type="expression" dxfId="10040" priority="7849">
      <formula>$B242="título grau 3"</formula>
    </cfRule>
    <cfRule type="expression" dxfId="10039" priority="7850">
      <formula>$B242="título grau 2"</formula>
    </cfRule>
    <cfRule type="expression" dxfId="10038" priority="7854">
      <formula>$B242="título grau 1"</formula>
    </cfRule>
  </conditionalFormatting>
  <conditionalFormatting sqref="G242">
    <cfRule type="containsText" dxfId="10037" priority="7846" operator="containsText" text="FALSO">
      <formula>NOT(ISERROR(SEARCH("FALSO",G242)))</formula>
    </cfRule>
  </conditionalFormatting>
  <conditionalFormatting sqref="E242:G242">
    <cfRule type="expression" dxfId="10036" priority="7842">
      <formula>$B242="título grau 4"</formula>
    </cfRule>
    <cfRule type="expression" dxfId="10035" priority="7843">
      <formula>$B242="título grau 3"</formula>
    </cfRule>
    <cfRule type="expression" dxfId="10034" priority="7844">
      <formula>$B242="título grau 2"</formula>
    </cfRule>
    <cfRule type="expression" dxfId="10033" priority="7845">
      <formula>$B242="título grau 1"</formula>
    </cfRule>
  </conditionalFormatting>
  <conditionalFormatting sqref="E254">
    <cfRule type="expression" dxfId="10032" priority="7693">
      <formula>$B254="título grau 4"</formula>
    </cfRule>
    <cfRule type="expression" dxfId="10031" priority="7694">
      <formula>$B254="título grau 3"</formula>
    </cfRule>
    <cfRule type="expression" dxfId="10030" priority="7695">
      <formula>$B254="título grau 2"</formula>
    </cfRule>
    <cfRule type="expression" dxfId="10029" priority="7699">
      <formula>$B254="título grau 1"</formula>
    </cfRule>
  </conditionalFormatting>
  <conditionalFormatting sqref="G254">
    <cfRule type="containsText" dxfId="10028" priority="7681" operator="containsText" text="FALSO">
      <formula>NOT(ISERROR(SEARCH("FALSO",G254)))</formula>
    </cfRule>
  </conditionalFormatting>
  <conditionalFormatting sqref="D254">
    <cfRule type="containsText" dxfId="10027" priority="7680" operator="containsText" text="ORSE">
      <formula>NOT(ISERROR(SEARCH("ORSE",D254)))</formula>
    </cfRule>
  </conditionalFormatting>
  <conditionalFormatting sqref="C254:D254 F254:H254 N254">
    <cfRule type="expression" dxfId="10026" priority="7673">
      <formula>$B254="título grau 4"</formula>
    </cfRule>
    <cfRule type="expression" dxfId="10025" priority="7674">
      <formula>$B254="título grau 3"</formula>
    </cfRule>
    <cfRule type="expression" dxfId="10024" priority="7675">
      <formula>$B254="título grau 2"</formula>
    </cfRule>
    <cfRule type="expression" dxfId="10023" priority="7679">
      <formula>$B254="título grau 1"</formula>
    </cfRule>
  </conditionalFormatting>
  <conditionalFormatting sqref="G255">
    <cfRule type="containsText" dxfId="10022" priority="7671" operator="containsText" text="FALSO">
      <formula>NOT(ISERROR(SEARCH("FALSO",G255)))</formula>
    </cfRule>
  </conditionalFormatting>
  <conditionalFormatting sqref="C255 E255:H255 N255">
    <cfRule type="expression" dxfId="10021" priority="7663">
      <formula>$B255="título grau 4"</formula>
    </cfRule>
    <cfRule type="expression" dxfId="10020" priority="7664">
      <formula>$B255="título grau 3"</formula>
    </cfRule>
    <cfRule type="expression" dxfId="10019" priority="7665">
      <formula>$B255="título grau 2"</formula>
    </cfRule>
    <cfRule type="expression" dxfId="10018" priority="7669">
      <formula>$B255="título grau 1"</formula>
    </cfRule>
  </conditionalFormatting>
  <conditionalFormatting sqref="C267">
    <cfRule type="expression" dxfId="10017" priority="7574">
      <formula>$B267="título grau 4"</formula>
    </cfRule>
    <cfRule type="expression" dxfId="10016" priority="7575">
      <formula>$B267="título grau 3"</formula>
    </cfRule>
    <cfRule type="expression" dxfId="10015" priority="7576">
      <formula>$B267="título grau 2"</formula>
    </cfRule>
    <cfRule type="expression" dxfId="10014" priority="7577">
      <formula>$B267="título grau 1"</formula>
    </cfRule>
  </conditionalFormatting>
  <conditionalFormatting sqref="B257">
    <cfRule type="expression" dxfId="10013" priority="7650">
      <formula>$B257="título grau 3"</formula>
    </cfRule>
    <cfRule type="expression" dxfId="10012" priority="7654">
      <formula>$B257="título grau 4"</formula>
    </cfRule>
    <cfRule type="expression" dxfId="10011" priority="7655">
      <formula>$B257="título grau 2"</formula>
    </cfRule>
    <cfRule type="expression" dxfId="10010" priority="7656">
      <formula>$B257="título grau 1"</formula>
    </cfRule>
  </conditionalFormatting>
  <conditionalFormatting sqref="B257:C257 E257:H257 E259 N257">
    <cfRule type="expression" dxfId="10009" priority="7651">
      <formula>$B257="título grau 4"</formula>
    </cfRule>
    <cfRule type="expression" dxfId="10008" priority="7652">
      <formula>$B257="título grau 3"</formula>
    </cfRule>
    <cfRule type="expression" dxfId="10007" priority="7653">
      <formula>$B257="título grau 2"</formula>
    </cfRule>
    <cfRule type="expression" dxfId="10006" priority="7657">
      <formula>$B257="título grau 1"</formula>
    </cfRule>
  </conditionalFormatting>
  <conditionalFormatting sqref="G257">
    <cfRule type="containsText" dxfId="10005" priority="7649" operator="containsText" text="FALSO">
      <formula>NOT(ISERROR(SEARCH("FALSO",G257)))</formula>
    </cfRule>
  </conditionalFormatting>
  <conditionalFormatting sqref="G259">
    <cfRule type="containsText" dxfId="10004" priority="7647" operator="containsText" text="FALSO">
      <formula>NOT(ISERROR(SEARCH("FALSO",G259)))</formula>
    </cfRule>
  </conditionalFormatting>
  <conditionalFormatting sqref="D259">
    <cfRule type="containsText" dxfId="10003" priority="7646" operator="containsText" text="ORSE">
      <formula>NOT(ISERROR(SEARCH("ORSE",D259)))</formula>
    </cfRule>
  </conditionalFormatting>
  <conditionalFormatting sqref="B259">
    <cfRule type="expression" dxfId="10002" priority="7638">
      <formula>$B259="título grau 3"</formula>
    </cfRule>
    <cfRule type="expression" dxfId="10001" priority="7642">
      <formula>$B259="título grau 4"</formula>
    </cfRule>
    <cfRule type="expression" dxfId="10000" priority="7643">
      <formula>$B259="título grau 2"</formula>
    </cfRule>
    <cfRule type="expression" dxfId="9999" priority="7644">
      <formula>$B259="título grau 1"</formula>
    </cfRule>
  </conditionalFormatting>
  <conditionalFormatting sqref="B259:D259 F259:H259 N259">
    <cfRule type="expression" dxfId="9998" priority="7639">
      <formula>$B259="título grau 4"</formula>
    </cfRule>
    <cfRule type="expression" dxfId="9997" priority="7640">
      <formula>$B259="título grau 3"</formula>
    </cfRule>
    <cfRule type="expression" dxfId="9996" priority="7641">
      <formula>$B259="título grau 2"</formula>
    </cfRule>
    <cfRule type="expression" dxfId="9995" priority="7645">
      <formula>$B259="título grau 1"</formula>
    </cfRule>
  </conditionalFormatting>
  <conditionalFormatting sqref="G267">
    <cfRule type="containsText" dxfId="9994" priority="7573" operator="containsText" text="FALSO">
      <formula>NOT(ISERROR(SEARCH("FALSO",G267)))</formula>
    </cfRule>
  </conditionalFormatting>
  <conditionalFormatting sqref="E267:H267 N267">
    <cfRule type="expression" dxfId="9993" priority="7565">
      <formula>$B267="título grau 4"</formula>
    </cfRule>
    <cfRule type="expression" dxfId="9992" priority="7566">
      <formula>$B267="título grau 3"</formula>
    </cfRule>
    <cfRule type="expression" dxfId="9991" priority="7567">
      <formula>$B267="título grau 2"</formula>
    </cfRule>
    <cfRule type="expression" dxfId="9990" priority="7571">
      <formula>$B267="título grau 1"</formula>
    </cfRule>
  </conditionalFormatting>
  <conditionalFormatting sqref="C268">
    <cfRule type="expression" dxfId="9989" priority="7560">
      <formula>$B268="título grau 4"</formula>
    </cfRule>
    <cfRule type="expression" dxfId="9988" priority="7561">
      <formula>$B268="título grau 3"</formula>
    </cfRule>
    <cfRule type="expression" dxfId="9987" priority="7562">
      <formula>$B268="título grau 2"</formula>
    </cfRule>
    <cfRule type="expression" dxfId="9986" priority="7563">
      <formula>$B268="título grau 1"</formula>
    </cfRule>
  </conditionalFormatting>
  <conditionalFormatting sqref="G268">
    <cfRule type="containsText" dxfId="9985" priority="7559" operator="containsText" text="FALSO">
      <formula>NOT(ISERROR(SEARCH("FALSO",G268)))</formula>
    </cfRule>
  </conditionalFormatting>
  <conditionalFormatting sqref="D268">
    <cfRule type="containsText" dxfId="9984" priority="7558" operator="containsText" text="ORSE">
      <formula>NOT(ISERROR(SEARCH("ORSE",D268)))</formula>
    </cfRule>
  </conditionalFormatting>
  <conditionalFormatting sqref="D268:H268 N268">
    <cfRule type="expression" dxfId="9983" priority="7551">
      <formula>$B268="título grau 4"</formula>
    </cfRule>
    <cfRule type="expression" dxfId="9982" priority="7552">
      <formula>$B268="título grau 3"</formula>
    </cfRule>
    <cfRule type="expression" dxfId="9981" priority="7553">
      <formula>$B268="título grau 2"</formula>
    </cfRule>
    <cfRule type="expression" dxfId="9980" priority="7557">
      <formula>$B268="título grau 1"</formula>
    </cfRule>
  </conditionalFormatting>
  <conditionalFormatting sqref="G271">
    <cfRule type="containsText" dxfId="9979" priority="7545" operator="containsText" text="FALSO">
      <formula>NOT(ISERROR(SEARCH("FALSO",G271)))</formula>
    </cfRule>
  </conditionalFormatting>
  <conditionalFormatting sqref="D271">
    <cfRule type="containsText" dxfId="9978" priority="7544" operator="containsText" text="ORSE">
      <formula>NOT(ISERROR(SEARCH("ORSE",D271)))</formula>
    </cfRule>
  </conditionalFormatting>
  <conditionalFormatting sqref="D271:H271 N271">
    <cfRule type="expression" dxfId="9977" priority="7537">
      <formula>$B271="título grau 4"</formula>
    </cfRule>
    <cfRule type="expression" dxfId="9976" priority="7538">
      <formula>$B271="título grau 3"</formula>
    </cfRule>
    <cfRule type="expression" dxfId="9975" priority="7539">
      <formula>$B271="título grau 2"</formula>
    </cfRule>
    <cfRule type="expression" dxfId="9974" priority="7543">
      <formula>$B271="título grau 1"</formula>
    </cfRule>
  </conditionalFormatting>
  <conditionalFormatting sqref="C271">
    <cfRule type="expression" dxfId="9973" priority="7546">
      <formula>$B271="título grau 4"</formula>
    </cfRule>
    <cfRule type="expression" dxfId="9972" priority="7547">
      <formula>$B271="título grau 3"</formula>
    </cfRule>
    <cfRule type="expression" dxfId="9971" priority="7548">
      <formula>$B271="título grau 2"</formula>
    </cfRule>
    <cfRule type="expression" dxfId="9970" priority="7549">
      <formula>$B271="título grau 1"</formula>
    </cfRule>
  </conditionalFormatting>
  <conditionalFormatting sqref="G243">
    <cfRule type="containsText" dxfId="9969" priority="7517" operator="containsText" text="FALSO">
      <formula>NOT(ISERROR(SEARCH("FALSO",G243)))</formula>
    </cfRule>
  </conditionalFormatting>
  <conditionalFormatting sqref="D243">
    <cfRule type="containsText" dxfId="9968" priority="7516" operator="containsText" text="ORSE">
      <formula>NOT(ISERROR(SEARCH("ORSE",D243)))</formula>
    </cfRule>
  </conditionalFormatting>
  <conditionalFormatting sqref="G129">
    <cfRule type="containsText" dxfId="9967" priority="7225" operator="containsText" text="FALSO">
      <formula>NOT(ISERROR(SEARCH("FALSO",G129)))</formula>
    </cfRule>
  </conditionalFormatting>
  <conditionalFormatting sqref="F129:G129">
    <cfRule type="expression" dxfId="9966" priority="7221">
      <formula>$B129="título grau 4"</formula>
    </cfRule>
    <cfRule type="expression" dxfId="9965" priority="7222">
      <formula>$B129="título grau 3"</formula>
    </cfRule>
    <cfRule type="expression" dxfId="9964" priority="7223">
      <formula>$B129="título grau 2"</formula>
    </cfRule>
    <cfRule type="expression" dxfId="9963" priority="7224">
      <formula>$B129="título grau 1"</formula>
    </cfRule>
  </conditionalFormatting>
  <conditionalFormatting sqref="G122">
    <cfRule type="containsText" dxfId="9962" priority="7220" operator="containsText" text="FALSO">
      <formula>NOT(ISERROR(SEARCH("FALSO",G122)))</formula>
    </cfRule>
  </conditionalFormatting>
  <conditionalFormatting sqref="B122">
    <cfRule type="expression" dxfId="9961" priority="7211">
      <formula>$B122="título grau 3"</formula>
    </cfRule>
    <cfRule type="expression" dxfId="9960" priority="7215">
      <formula>$B122="título grau 4"</formula>
    </cfRule>
    <cfRule type="expression" dxfId="9959" priority="7216">
      <formula>$B122="título grau 2"</formula>
    </cfRule>
    <cfRule type="expression" dxfId="9958" priority="7217">
      <formula>$B122="título grau 1"</formula>
    </cfRule>
  </conditionalFormatting>
  <conditionalFormatting sqref="E122:H122 B122 N122">
    <cfRule type="expression" dxfId="9957" priority="7212">
      <formula>$B122="título grau 4"</formula>
    </cfRule>
    <cfRule type="expression" dxfId="9956" priority="7213">
      <formula>$B122="título grau 3"</formula>
    </cfRule>
    <cfRule type="expression" dxfId="9955" priority="7214">
      <formula>$B122="título grau 2"</formula>
    </cfRule>
    <cfRule type="expression" dxfId="9954" priority="7218">
      <formula>$B122="título grau 1"</formula>
    </cfRule>
  </conditionalFormatting>
  <conditionalFormatting sqref="C122">
    <cfRule type="expression" dxfId="9953" priority="7203">
      <formula>$B122="título grau 4"</formula>
    </cfRule>
    <cfRule type="expression" dxfId="9952" priority="7204">
      <formula>$B122="título grau 3"</formula>
    </cfRule>
    <cfRule type="expression" dxfId="9951" priority="7205">
      <formula>$B122="título grau 2"</formula>
    </cfRule>
    <cfRule type="expression" dxfId="9950" priority="7206">
      <formula>$B122="título grau 1"</formula>
    </cfRule>
  </conditionalFormatting>
  <conditionalFormatting sqref="D122">
    <cfRule type="containsText" dxfId="9949" priority="7202" operator="containsText" text="ORSE">
      <formula>NOT(ISERROR(SEARCH("ORSE",D122)))</formula>
    </cfRule>
  </conditionalFormatting>
  <conditionalFormatting sqref="D122">
    <cfRule type="expression" dxfId="9948" priority="7198">
      <formula>$B122="título grau 4"</formula>
    </cfRule>
    <cfRule type="expression" dxfId="9947" priority="7199">
      <formula>$B122="título grau 3"</formula>
    </cfRule>
    <cfRule type="expression" dxfId="9946" priority="7200">
      <formula>$B122="título grau 2"</formula>
    </cfRule>
    <cfRule type="expression" dxfId="9945" priority="7201">
      <formula>$B122="título grau 1"</formula>
    </cfRule>
  </conditionalFormatting>
  <conditionalFormatting sqref="C113">
    <cfRule type="expression" dxfId="9944" priority="7000">
      <formula>$B113="título grau 4"</formula>
    </cfRule>
    <cfRule type="expression" dxfId="9943" priority="7001">
      <formula>$B113="título grau 3"</formula>
    </cfRule>
    <cfRule type="expression" dxfId="9942" priority="7002">
      <formula>$B113="título grau 2"</formula>
    </cfRule>
    <cfRule type="expression" dxfId="9941" priority="7003">
      <formula>$B113="título grau 1"</formula>
    </cfRule>
  </conditionalFormatting>
  <conditionalFormatting sqref="I113">
    <cfRule type="expression" dxfId="9940" priority="6996">
      <formula>$B113="título grau 4"</formula>
    </cfRule>
    <cfRule type="expression" dxfId="9939" priority="6997">
      <formula>$B113="título grau 3"</formula>
    </cfRule>
    <cfRule type="expression" dxfId="9938" priority="6998">
      <formula>$B113="título grau 2"</formula>
    </cfRule>
    <cfRule type="expression" dxfId="9937" priority="6999">
      <formula>$B113="título grau 1"</formula>
    </cfRule>
  </conditionalFormatting>
  <conditionalFormatting sqref="F113:H113 N113">
    <cfRule type="expression" dxfId="9936" priority="6988">
      <formula>$B113="título grau 4"</formula>
    </cfRule>
    <cfRule type="expression" dxfId="9935" priority="6989">
      <formula>$B113="título grau 3"</formula>
    </cfRule>
    <cfRule type="expression" dxfId="9934" priority="6990">
      <formula>$B113="título grau 2"</formula>
    </cfRule>
    <cfRule type="expression" dxfId="9933" priority="6994">
      <formula>$B113="título grau 1"</formula>
    </cfRule>
  </conditionalFormatting>
  <conditionalFormatting sqref="G113">
    <cfRule type="containsText" dxfId="9932" priority="6995" operator="containsText" text="FALSO">
      <formula>NOT(ISERROR(SEARCH("FALSO",G113)))</formula>
    </cfRule>
  </conditionalFormatting>
  <conditionalFormatting sqref="D113">
    <cfRule type="containsText" dxfId="9931" priority="6977" operator="containsText" text="ORSE">
      <formula>NOT(ISERROR(SEARCH("ORSE",D113)))</formula>
    </cfRule>
  </conditionalFormatting>
  <conditionalFormatting sqref="D113">
    <cfRule type="expression" dxfId="9930" priority="6973">
      <formula>$B113="título grau 4"</formula>
    </cfRule>
    <cfRule type="expression" dxfId="9929" priority="6974">
      <formula>$B113="título grau 3"</formula>
    </cfRule>
    <cfRule type="expression" dxfId="9928" priority="6975">
      <formula>$B113="título grau 2"</formula>
    </cfRule>
    <cfRule type="expression" dxfId="9927" priority="6976">
      <formula>$B113="título grau 1"</formula>
    </cfRule>
  </conditionalFormatting>
  <conditionalFormatting sqref="C15">
    <cfRule type="expression" dxfId="9926" priority="6940">
      <formula>$B15="título grau 4"</formula>
    </cfRule>
    <cfRule type="expression" dxfId="9925" priority="6941">
      <formula>$B15="título grau 3"</formula>
    </cfRule>
    <cfRule type="expression" dxfId="9924" priority="6942">
      <formula>$B15="título grau 2"</formula>
    </cfRule>
    <cfRule type="expression" dxfId="9923" priority="6943">
      <formula>$B15="título grau 1"</formula>
    </cfRule>
  </conditionalFormatting>
  <conditionalFormatting sqref="D15">
    <cfRule type="containsText" dxfId="9922" priority="6958" operator="containsText" text="ORSE">
      <formula>NOT(ISERROR(SEARCH("ORSE",D15)))</formula>
    </cfRule>
  </conditionalFormatting>
  <conditionalFormatting sqref="G15">
    <cfRule type="containsText" dxfId="9921" priority="6957" operator="containsText" text="FALSO">
      <formula>NOT(ISERROR(SEARCH("FALSO",G15)))</formula>
    </cfRule>
  </conditionalFormatting>
  <conditionalFormatting sqref="B15">
    <cfRule type="expression" dxfId="9920" priority="6949">
      <formula>$B15="título grau 3"</formula>
    </cfRule>
    <cfRule type="expression" dxfId="9919" priority="6953">
      <formula>$B15="título grau 4"</formula>
    </cfRule>
    <cfRule type="expression" dxfId="9918" priority="6954">
      <formula>$B15="título grau 2"</formula>
    </cfRule>
    <cfRule type="expression" dxfId="9917" priority="6955">
      <formula>$B15="título grau 1"</formula>
    </cfRule>
  </conditionalFormatting>
  <conditionalFormatting sqref="D15:I15 B15 N15">
    <cfRule type="expression" dxfId="9916" priority="6950">
      <formula>$B15="título grau 4"</formula>
    </cfRule>
    <cfRule type="expression" dxfId="9915" priority="6951">
      <formula>$B15="título grau 3"</formula>
    </cfRule>
    <cfRule type="expression" dxfId="9914" priority="6952">
      <formula>$B15="título grau 2"</formula>
    </cfRule>
    <cfRule type="expression" dxfId="9913" priority="6956">
      <formula>$B15="título grau 1"</formula>
    </cfRule>
  </conditionalFormatting>
  <conditionalFormatting sqref="D15">
    <cfRule type="containsText" dxfId="9912" priority="6948" operator="containsText" text="ORSE">
      <formula>NOT(ISERROR(SEARCH("ORSE",D15)))</formula>
    </cfRule>
  </conditionalFormatting>
  <conditionalFormatting sqref="I43 C43">
    <cfRule type="expression" dxfId="9911" priority="6936">
      <formula>$B43="título grau 4"</formula>
    </cfRule>
    <cfRule type="expression" dxfId="9910" priority="6937">
      <formula>$B43="título grau 3"</formula>
    </cfRule>
    <cfRule type="expression" dxfId="9909" priority="6938">
      <formula>$B43="título grau 2"</formula>
    </cfRule>
    <cfRule type="expression" dxfId="9908" priority="6939">
      <formula>$B43="título grau 1"</formula>
    </cfRule>
  </conditionalFormatting>
  <conditionalFormatting sqref="B43">
    <cfRule type="expression" dxfId="9907" priority="6926">
      <formula>$B43="título grau 3"</formula>
    </cfRule>
    <cfRule type="expression" dxfId="9906" priority="6930">
      <formula>$B43="título grau 4"</formula>
    </cfRule>
    <cfRule type="expression" dxfId="9905" priority="6931">
      <formula>$B43="título grau 2"</formula>
    </cfRule>
    <cfRule type="expression" dxfId="9904" priority="6932">
      <formula>$B43="título grau 1"</formula>
    </cfRule>
  </conditionalFormatting>
  <conditionalFormatting sqref="G43">
    <cfRule type="containsText" dxfId="9903" priority="6935" operator="containsText" text="FALSO">
      <formula>NOT(ISERROR(SEARCH("FALSO",G43)))</formula>
    </cfRule>
  </conditionalFormatting>
  <conditionalFormatting sqref="D43">
    <cfRule type="containsText" dxfId="9902" priority="6934" operator="containsText" text="ORSE">
      <formula>NOT(ISERROR(SEARCH("ORSE",D43)))</formula>
    </cfRule>
  </conditionalFormatting>
  <conditionalFormatting sqref="B43 D43:H43 N43">
    <cfRule type="expression" dxfId="9901" priority="6927">
      <formula>$B43="título grau 4"</formula>
    </cfRule>
    <cfRule type="expression" dxfId="9900" priority="6928">
      <formula>$B43="título grau 3"</formula>
    </cfRule>
    <cfRule type="expression" dxfId="9899" priority="6929">
      <formula>$B43="título grau 2"</formula>
    </cfRule>
    <cfRule type="expression" dxfId="9898" priority="6933">
      <formula>$B43="título grau 1"</formula>
    </cfRule>
  </conditionalFormatting>
  <conditionalFormatting sqref="I41">
    <cfRule type="expression" dxfId="9897" priority="6922">
      <formula>$B41="título grau 4"</formula>
    </cfRule>
    <cfRule type="expression" dxfId="9896" priority="6923">
      <formula>$B41="título grau 3"</formula>
    </cfRule>
    <cfRule type="expression" dxfId="9895" priority="6924">
      <formula>$B41="título grau 2"</formula>
    </cfRule>
    <cfRule type="expression" dxfId="9894" priority="6925">
      <formula>$B41="título grau 1"</formula>
    </cfRule>
  </conditionalFormatting>
  <conditionalFormatting sqref="B41">
    <cfRule type="expression" dxfId="9893" priority="6912">
      <formula>$B41="título grau 3"</formula>
    </cfRule>
    <cfRule type="expression" dxfId="9892" priority="6916">
      <formula>$B41="título grau 4"</formula>
    </cfRule>
    <cfRule type="expression" dxfId="9891" priority="6917">
      <formula>$B41="título grau 2"</formula>
    </cfRule>
    <cfRule type="expression" dxfId="9890" priority="6918">
      <formula>$B41="título grau 1"</formula>
    </cfRule>
  </conditionalFormatting>
  <conditionalFormatting sqref="G41">
    <cfRule type="containsText" dxfId="9889" priority="6921" operator="containsText" text="FALSO">
      <formula>NOT(ISERROR(SEARCH("FALSO",G41)))</formula>
    </cfRule>
  </conditionalFormatting>
  <conditionalFormatting sqref="D41">
    <cfRule type="containsText" dxfId="9888" priority="6920" operator="containsText" text="ORSE">
      <formula>NOT(ISERROR(SEARCH("ORSE",D41)))</formula>
    </cfRule>
  </conditionalFormatting>
  <conditionalFormatting sqref="B41 D41 F41:H41 N41">
    <cfRule type="expression" dxfId="9887" priority="6913">
      <formula>$B41="título grau 4"</formula>
    </cfRule>
    <cfRule type="expression" dxfId="9886" priority="6914">
      <formula>$B41="título grau 3"</formula>
    </cfRule>
    <cfRule type="expression" dxfId="9885" priority="6915">
      <formula>$B41="título grau 2"</formula>
    </cfRule>
    <cfRule type="expression" dxfId="9884" priority="6919">
      <formula>$B41="título grau 1"</formula>
    </cfRule>
  </conditionalFormatting>
  <conditionalFormatting sqref="C41">
    <cfRule type="expression" dxfId="9883" priority="6904">
      <formula>$B41="título grau 4"</formula>
    </cfRule>
    <cfRule type="expression" dxfId="9882" priority="6905">
      <formula>$B41="título grau 3"</formula>
    </cfRule>
    <cfRule type="expression" dxfId="9881" priority="6906">
      <formula>$B41="título grau 2"</formula>
    </cfRule>
    <cfRule type="expression" dxfId="9880" priority="6907">
      <formula>$B41="título grau 1"</formula>
    </cfRule>
  </conditionalFormatting>
  <conditionalFormatting sqref="I54 C54">
    <cfRule type="expression" dxfId="9879" priority="6900">
      <formula>$B54="título grau 4"</formula>
    </cfRule>
    <cfRule type="expression" dxfId="9878" priority="6901">
      <formula>$B54="título grau 3"</formula>
    </cfRule>
    <cfRule type="expression" dxfId="9877" priority="6902">
      <formula>$B54="título grau 2"</formula>
    </cfRule>
    <cfRule type="expression" dxfId="9876" priority="6903">
      <formula>$B54="título grau 1"</formula>
    </cfRule>
  </conditionalFormatting>
  <conditionalFormatting sqref="G54">
    <cfRule type="containsText" dxfId="9875" priority="6899" operator="containsText" text="FALSO">
      <formula>NOT(ISERROR(SEARCH("FALSO",G54)))</formula>
    </cfRule>
  </conditionalFormatting>
  <conditionalFormatting sqref="D54">
    <cfRule type="containsText" dxfId="9874" priority="6898" operator="containsText" text="ORSE">
      <formula>NOT(ISERROR(SEARCH("ORSE",D54)))</formula>
    </cfRule>
  </conditionalFormatting>
  <conditionalFormatting sqref="D54 F54:H54 N54">
    <cfRule type="expression" dxfId="9873" priority="6891">
      <formula>$B54="título grau 4"</formula>
    </cfRule>
    <cfRule type="expression" dxfId="9872" priority="6892">
      <formula>$B54="título grau 3"</formula>
    </cfRule>
    <cfRule type="expression" dxfId="9871" priority="6893">
      <formula>$B54="título grau 2"</formula>
    </cfRule>
    <cfRule type="expression" dxfId="9870" priority="6897">
      <formula>$B54="título grau 1"</formula>
    </cfRule>
  </conditionalFormatting>
  <conditionalFormatting sqref="B66">
    <cfRule type="expression" dxfId="9869" priority="6882">
      <formula>$B66="título grau 3"</formula>
    </cfRule>
    <cfRule type="expression" dxfId="9868" priority="6886">
      <formula>$B66="título grau 4"</formula>
    </cfRule>
    <cfRule type="expression" dxfId="9867" priority="6887">
      <formula>$B66="título grau 2"</formula>
    </cfRule>
    <cfRule type="expression" dxfId="9866" priority="6888">
      <formula>$B66="título grau 1"</formula>
    </cfRule>
  </conditionalFormatting>
  <conditionalFormatting sqref="B66:I66 N66">
    <cfRule type="expression" dxfId="9865" priority="6883">
      <formula>$B66="título grau 4"</formula>
    </cfRule>
    <cfRule type="expression" dxfId="9864" priority="6884">
      <formula>$B66="título grau 3"</formula>
    </cfRule>
    <cfRule type="expression" dxfId="9863" priority="6885">
      <formula>$B66="título grau 2"</formula>
    </cfRule>
    <cfRule type="expression" dxfId="9862" priority="6889">
      <formula>$B66="título grau 1"</formula>
    </cfRule>
  </conditionalFormatting>
  <conditionalFormatting sqref="G66">
    <cfRule type="containsText" dxfId="9861" priority="6881" operator="containsText" text="FALSO">
      <formula>NOT(ISERROR(SEARCH("FALSO",G66)))</formula>
    </cfRule>
  </conditionalFormatting>
  <conditionalFormatting sqref="D66">
    <cfRule type="containsText" dxfId="9860" priority="6880" operator="containsText" text="ORSE">
      <formula>NOT(ISERROR(SEARCH("ORSE",D66)))</formula>
    </cfRule>
  </conditionalFormatting>
  <conditionalFormatting sqref="I76">
    <cfRule type="expression" dxfId="9859" priority="6852">
      <formula>$B76="título grau 4"</formula>
    </cfRule>
    <cfRule type="expression" dxfId="9858" priority="6853">
      <formula>$B76="título grau 3"</formula>
    </cfRule>
    <cfRule type="expression" dxfId="9857" priority="6854">
      <formula>$B76="título grau 2"</formula>
    </cfRule>
    <cfRule type="expression" dxfId="9856" priority="6855">
      <formula>$B76="título grau 1"</formula>
    </cfRule>
  </conditionalFormatting>
  <conditionalFormatting sqref="C76">
    <cfRule type="expression" dxfId="9855" priority="6848">
      <formula>$B76="título grau 4"</formula>
    </cfRule>
    <cfRule type="expression" dxfId="9854" priority="6849">
      <formula>$B76="título grau 3"</formula>
    </cfRule>
    <cfRule type="expression" dxfId="9853" priority="6850">
      <formula>$B76="título grau 2"</formula>
    </cfRule>
    <cfRule type="expression" dxfId="9852" priority="6851">
      <formula>$B76="título grau 1"</formula>
    </cfRule>
  </conditionalFormatting>
  <conditionalFormatting sqref="G76">
    <cfRule type="containsText" dxfId="9851" priority="6846" operator="containsText" text="FALSO">
      <formula>NOT(ISERROR(SEARCH("FALSO",G76)))</formula>
    </cfRule>
  </conditionalFormatting>
  <conditionalFormatting sqref="B76">
    <cfRule type="expression" dxfId="9850" priority="6838">
      <formula>$B76="título grau 3"</formula>
    </cfRule>
    <cfRule type="expression" dxfId="9849" priority="6842">
      <formula>$B76="título grau 4"</formula>
    </cfRule>
    <cfRule type="expression" dxfId="9848" priority="6843">
      <formula>$B76="título grau 2"</formula>
    </cfRule>
    <cfRule type="expression" dxfId="9847" priority="6844">
      <formula>$B76="título grau 1"</formula>
    </cfRule>
  </conditionalFormatting>
  <conditionalFormatting sqref="B76 F76:H76 N76">
    <cfRule type="expression" dxfId="9846" priority="6839">
      <formula>$B76="título grau 4"</formula>
    </cfRule>
    <cfRule type="expression" dxfId="9845" priority="6840">
      <formula>$B76="título grau 3"</formula>
    </cfRule>
    <cfRule type="expression" dxfId="9844" priority="6841">
      <formula>$B76="título grau 2"</formula>
    </cfRule>
    <cfRule type="expression" dxfId="9843" priority="6845">
      <formula>$B76="título grau 1"</formula>
    </cfRule>
  </conditionalFormatting>
  <conditionalFormatting sqref="D87">
    <cfRule type="containsText" dxfId="9842" priority="6546" operator="containsText" text="ORSE">
      <formula>NOT(ISERROR(SEARCH("ORSE",D87)))</formula>
    </cfRule>
  </conditionalFormatting>
  <conditionalFormatting sqref="D8:D15 D38:D39 D68:D69 D77:D80 D94:D96 D108 D110:D114 D116:D117 D144 D180:D182 D190:D195 D209 D100:D102 D652:D653 D72:D75 D292 D289 D119:D122 D286 D284 D124 D129 D126:D127 D132:D140 D18 D20:D21 D27:D36 D51 D41:D43 D146:D147 D104:D106 D541:D563 D259:D264 D268:D271 D276:D282 D243 D254 D525:D539 D188 D294:D301 D303:D305 D328:D332 D334:D337 D341:D345 D352:D354 D364:D366 D379:D385 D389 D391:D394 D396:D426 D428:D435 D439:D443 D459 D445 D461 D471:D503 D566:D568 D61:D66 D53:D59 D45:D46 D597:D605 D630:D638 D617:D622 D607:D615 D624:D627 D640:D648 D592:D594 D149:D166">
    <cfRule type="containsText" dxfId="9841" priority="6793" operator="containsText" text="ORSE INSUMO">
      <formula>NOT(ISERROR(SEARCH("ORSE INSUMO",D8)))</formula>
    </cfRule>
  </conditionalFormatting>
  <conditionalFormatting sqref="C22:C24 C26">
    <cfRule type="expression" dxfId="9840" priority="6770">
      <formula>$B22="título grau 4"</formula>
    </cfRule>
    <cfRule type="expression" dxfId="9839" priority="6771">
      <formula>$B22="título grau 3"</formula>
    </cfRule>
    <cfRule type="expression" dxfId="9838" priority="6772">
      <formula>$B22="título grau 2"</formula>
    </cfRule>
    <cfRule type="expression" dxfId="9837" priority="6773">
      <formula>$B22="título grau 1"</formula>
    </cfRule>
  </conditionalFormatting>
  <conditionalFormatting sqref="D22:D24 D26">
    <cfRule type="containsText" dxfId="9836" priority="6788" operator="containsText" text="ORSE">
      <formula>NOT(ISERROR(SEARCH("ORSE",D22)))</formula>
    </cfRule>
  </conditionalFormatting>
  <conditionalFormatting sqref="G22:G24 G26">
    <cfRule type="containsText" dxfId="9835" priority="6787" operator="containsText" text="FALSO">
      <formula>NOT(ISERROR(SEARCH("FALSO",G22)))</formula>
    </cfRule>
  </conditionalFormatting>
  <conditionalFormatting sqref="B22:B24 B26">
    <cfRule type="expression" dxfId="9834" priority="6779">
      <formula>$B22="título grau 3"</formula>
    </cfRule>
    <cfRule type="expression" dxfId="9833" priority="6783">
      <formula>$B22="título grau 4"</formula>
    </cfRule>
    <cfRule type="expression" dxfId="9832" priority="6784">
      <formula>$B22="título grau 2"</formula>
    </cfRule>
    <cfRule type="expression" dxfId="9831" priority="6785">
      <formula>$B22="título grau 1"</formula>
    </cfRule>
  </conditionalFormatting>
  <conditionalFormatting sqref="D24:I24 B22:B24 D22:D23 F22:I23 B26 D26:I26 N26 N22:N24">
    <cfRule type="expression" dxfId="9830" priority="6780">
      <formula>$B22="título grau 4"</formula>
    </cfRule>
    <cfRule type="expression" dxfId="9829" priority="6781">
      <formula>$B22="título grau 3"</formula>
    </cfRule>
    <cfRule type="expression" dxfId="9828" priority="6782">
      <formula>$B22="título grau 2"</formula>
    </cfRule>
    <cfRule type="expression" dxfId="9827" priority="6786">
      <formula>$B22="título grau 1"</formula>
    </cfRule>
  </conditionalFormatting>
  <conditionalFormatting sqref="D22:D24 D26">
    <cfRule type="containsText" dxfId="9826" priority="6778" operator="containsText" text="ORSE">
      <formula>NOT(ISERROR(SEARCH("ORSE",D22)))</formula>
    </cfRule>
  </conditionalFormatting>
  <conditionalFormatting sqref="D22:D24 D26">
    <cfRule type="containsText" dxfId="9825" priority="6769" operator="containsText" text="ORSE INSUMO">
      <formula>NOT(ISERROR(SEARCH("ORSE INSUMO",D22)))</formula>
    </cfRule>
  </conditionalFormatting>
  <conditionalFormatting sqref="D37">
    <cfRule type="containsText" dxfId="9824" priority="6767" operator="containsText" text="ORSE">
      <formula>NOT(ISERROR(SEARCH("ORSE",D37)))</formula>
    </cfRule>
  </conditionalFormatting>
  <conditionalFormatting sqref="G37">
    <cfRule type="containsText" dxfId="9823" priority="6768" operator="containsText" text="FALSO">
      <formula>NOT(ISERROR(SEARCH("FALSO",G37)))</formula>
    </cfRule>
  </conditionalFormatting>
  <conditionalFormatting sqref="B37">
    <cfRule type="expression" dxfId="9822" priority="6759">
      <formula>$B37="título grau 3"</formula>
    </cfRule>
    <cfRule type="expression" dxfId="9821" priority="6763">
      <formula>$B37="título grau 4"</formula>
    </cfRule>
    <cfRule type="expression" dxfId="9820" priority="6764">
      <formula>$B37="título grau 2"</formula>
    </cfRule>
    <cfRule type="expression" dxfId="9819" priority="6765">
      <formula>$B37="título grau 1"</formula>
    </cfRule>
  </conditionalFormatting>
  <conditionalFormatting sqref="A37:N37">
    <cfRule type="expression" dxfId="9818" priority="6760">
      <formula>$B37="título grau 4"</formula>
    </cfRule>
    <cfRule type="expression" dxfId="9817" priority="6761">
      <formula>$B37="título grau 3"</formula>
    </cfRule>
    <cfRule type="expression" dxfId="9816" priority="6762">
      <formula>$B37="título grau 2"</formula>
    </cfRule>
    <cfRule type="expression" dxfId="9815" priority="6766">
      <formula>$B37="título grau 1"</formula>
    </cfRule>
  </conditionalFormatting>
  <conditionalFormatting sqref="D37">
    <cfRule type="containsText" dxfId="9814" priority="6758" operator="containsText" text="ORSE INSUMO">
      <formula>NOT(ISERROR(SEARCH("ORSE INSUMO",D37)))</formula>
    </cfRule>
  </conditionalFormatting>
  <conditionalFormatting sqref="D52">
    <cfRule type="containsText" dxfId="9813" priority="6756" operator="containsText" text="ORSE">
      <formula>NOT(ISERROR(SEARCH("ORSE",D52)))</formula>
    </cfRule>
  </conditionalFormatting>
  <conditionalFormatting sqref="G52">
    <cfRule type="containsText" dxfId="9812" priority="6757" operator="containsText" text="FALSO">
      <formula>NOT(ISERROR(SEARCH("FALSO",G52)))</formula>
    </cfRule>
  </conditionalFormatting>
  <conditionalFormatting sqref="B52">
    <cfRule type="expression" dxfId="9811" priority="6748">
      <formula>$B52="título grau 3"</formula>
    </cfRule>
    <cfRule type="expression" dxfId="9810" priority="6752">
      <formula>$B52="título grau 4"</formula>
    </cfRule>
    <cfRule type="expression" dxfId="9809" priority="6753">
      <formula>$B52="título grau 2"</formula>
    </cfRule>
    <cfRule type="expression" dxfId="9808" priority="6754">
      <formula>$B52="título grau 1"</formula>
    </cfRule>
  </conditionalFormatting>
  <conditionalFormatting sqref="A52:N52">
    <cfRule type="expression" dxfId="9807" priority="6749">
      <formula>$B52="título grau 4"</formula>
    </cfRule>
    <cfRule type="expression" dxfId="9806" priority="6750">
      <formula>$B52="título grau 3"</formula>
    </cfRule>
    <cfRule type="expression" dxfId="9805" priority="6751">
      <formula>$B52="título grau 2"</formula>
    </cfRule>
    <cfRule type="expression" dxfId="9804" priority="6755">
      <formula>$B52="título grau 1"</formula>
    </cfRule>
  </conditionalFormatting>
  <conditionalFormatting sqref="D52">
    <cfRule type="containsText" dxfId="9803" priority="6747" operator="containsText" text="ORSE INSUMO">
      <formula>NOT(ISERROR(SEARCH("ORSE INSUMO",D52)))</formula>
    </cfRule>
  </conditionalFormatting>
  <conditionalFormatting sqref="D53">
    <cfRule type="containsText" dxfId="9802" priority="6746" operator="containsText" text="ORSE">
      <formula>NOT(ISERROR(SEARCH("ORSE",D53)))</formula>
    </cfRule>
  </conditionalFormatting>
  <conditionalFormatting sqref="D53">
    <cfRule type="expression" dxfId="9801" priority="6742">
      <formula>$B53="título grau 4"</formula>
    </cfRule>
    <cfRule type="expression" dxfId="9800" priority="6743">
      <formula>$B53="título grau 3"</formula>
    </cfRule>
    <cfRule type="expression" dxfId="9799" priority="6744">
      <formula>$B53="título grau 2"</formula>
    </cfRule>
    <cfRule type="expression" dxfId="9798" priority="6745">
      <formula>$B53="título grau 1"</formula>
    </cfRule>
  </conditionalFormatting>
  <conditionalFormatting sqref="B53:B57">
    <cfRule type="expression" dxfId="9797" priority="6734">
      <formula>$B53="título grau 3"</formula>
    </cfRule>
    <cfRule type="expression" dxfId="9796" priority="6738">
      <formula>$B53="título grau 4"</formula>
    </cfRule>
    <cfRule type="expression" dxfId="9795" priority="6739">
      <formula>$B53="título grau 2"</formula>
    </cfRule>
    <cfRule type="expression" dxfId="9794" priority="6740">
      <formula>$B53="título grau 1"</formula>
    </cfRule>
  </conditionalFormatting>
  <conditionalFormatting sqref="B53:B57">
    <cfRule type="expression" dxfId="9793" priority="6735">
      <formula>$B53="título grau 4"</formula>
    </cfRule>
    <cfRule type="expression" dxfId="9792" priority="6736">
      <formula>$B53="título grau 3"</formula>
    </cfRule>
    <cfRule type="expression" dxfId="9791" priority="6737">
      <formula>$B53="título grau 2"</formula>
    </cfRule>
    <cfRule type="expression" dxfId="9790" priority="6741">
      <formula>$B53="título grau 1"</formula>
    </cfRule>
  </conditionalFormatting>
  <conditionalFormatting sqref="G67">
    <cfRule type="containsText" dxfId="9789" priority="6733" operator="containsText" text="FALSO">
      <formula>NOT(ISERROR(SEARCH("FALSO",G67)))</formula>
    </cfRule>
  </conditionalFormatting>
  <conditionalFormatting sqref="D67">
    <cfRule type="containsText" dxfId="9788" priority="6732" operator="containsText" text="ORSE">
      <formula>NOT(ISERROR(SEARCH("ORSE",D67)))</formula>
    </cfRule>
  </conditionalFormatting>
  <conditionalFormatting sqref="B67">
    <cfRule type="expression" dxfId="9787" priority="6724">
      <formula>$B67="título grau 3"</formula>
    </cfRule>
    <cfRule type="expression" dxfId="9786" priority="6728">
      <formula>$B67="título grau 4"</formula>
    </cfRule>
    <cfRule type="expression" dxfId="9785" priority="6729">
      <formula>$B67="título grau 2"</formula>
    </cfRule>
    <cfRule type="expression" dxfId="9784" priority="6730">
      <formula>$B67="título grau 1"</formula>
    </cfRule>
  </conditionalFormatting>
  <conditionalFormatting sqref="A67:N67">
    <cfRule type="expression" dxfId="9783" priority="6725">
      <formula>$B67="título grau 4"</formula>
    </cfRule>
    <cfRule type="expression" dxfId="9782" priority="6726">
      <formula>$B67="título grau 3"</formula>
    </cfRule>
    <cfRule type="expression" dxfId="9781" priority="6727">
      <formula>$B67="título grau 2"</formula>
    </cfRule>
    <cfRule type="expression" dxfId="9780" priority="6731">
      <formula>$B67="título grau 1"</formula>
    </cfRule>
  </conditionalFormatting>
  <conditionalFormatting sqref="D67">
    <cfRule type="containsText" dxfId="9779" priority="6723" operator="containsText" text="ORSE INSUMO">
      <formula>NOT(ISERROR(SEARCH("ORSE INSUMO",D67)))</formula>
    </cfRule>
  </conditionalFormatting>
  <conditionalFormatting sqref="D86">
    <cfRule type="containsText" dxfId="9778" priority="6602" operator="containsText" text="ORSE">
      <formula>NOT(ISERROR(SEARCH("ORSE",D86)))</formula>
    </cfRule>
  </conditionalFormatting>
  <conditionalFormatting sqref="G81">
    <cfRule type="containsText" dxfId="9777" priority="6717" operator="containsText" text="FALSO">
      <formula>NOT(ISERROR(SEARCH("FALSO",G81)))</formula>
    </cfRule>
  </conditionalFormatting>
  <conditionalFormatting sqref="D81">
    <cfRule type="containsText" dxfId="9776" priority="6716" operator="containsText" text="ORSE">
      <formula>NOT(ISERROR(SEARCH("ORSE",D81)))</formula>
    </cfRule>
  </conditionalFormatting>
  <conditionalFormatting sqref="B81">
    <cfRule type="expression" dxfId="9775" priority="6708">
      <formula>$B81="título grau 3"</formula>
    </cfRule>
    <cfRule type="expression" dxfId="9774" priority="6712">
      <formula>$B81="título grau 4"</formula>
    </cfRule>
    <cfRule type="expression" dxfId="9773" priority="6713">
      <formula>$B81="título grau 2"</formula>
    </cfRule>
    <cfRule type="expression" dxfId="9772" priority="6714">
      <formula>$B81="título grau 1"</formula>
    </cfRule>
  </conditionalFormatting>
  <conditionalFormatting sqref="A81:L81 I83:I84 A82:A84">
    <cfRule type="expression" dxfId="9771" priority="6709">
      <formula>$B81="título grau 4"</formula>
    </cfRule>
    <cfRule type="expression" dxfId="9770" priority="6710">
      <formula>$B81="título grau 3"</formula>
    </cfRule>
    <cfRule type="expression" dxfId="9769" priority="6711">
      <formula>$B81="título grau 2"</formula>
    </cfRule>
    <cfRule type="expression" dxfId="9768" priority="6715">
      <formula>$B81="título grau 1"</formula>
    </cfRule>
  </conditionalFormatting>
  <conditionalFormatting sqref="C83">
    <cfRule type="expression" dxfId="9767" priority="6704">
      <formula>$B83="título grau 4"</formula>
    </cfRule>
    <cfRule type="expression" dxfId="9766" priority="6705">
      <formula>$B83="título grau 3"</formula>
    </cfRule>
    <cfRule type="expression" dxfId="9765" priority="6706">
      <formula>$B83="título grau 2"</formula>
    </cfRule>
    <cfRule type="expression" dxfId="9764" priority="6707">
      <formula>$B83="título grau 1"</formula>
    </cfRule>
  </conditionalFormatting>
  <conditionalFormatting sqref="D83">
    <cfRule type="containsText" dxfId="9763" priority="6703" operator="containsText" text="ORSE">
      <formula>NOT(ISERROR(SEARCH("ORSE",D83)))</formula>
    </cfRule>
  </conditionalFormatting>
  <conditionalFormatting sqref="G83">
    <cfRule type="containsText" dxfId="9762" priority="6702" operator="containsText" text="FALSO">
      <formula>NOT(ISERROR(SEARCH("FALSO",G83)))</formula>
    </cfRule>
  </conditionalFormatting>
  <conditionalFormatting sqref="B83">
    <cfRule type="expression" dxfId="9761" priority="6694">
      <formula>$B83="título grau 3"</formula>
    </cfRule>
    <cfRule type="expression" dxfId="9760" priority="6698">
      <formula>$B83="título grau 4"</formula>
    </cfRule>
    <cfRule type="expression" dxfId="9759" priority="6699">
      <formula>$B83="título grau 2"</formula>
    </cfRule>
    <cfRule type="expression" dxfId="9758" priority="6700">
      <formula>$B83="título grau 1"</formula>
    </cfRule>
  </conditionalFormatting>
  <conditionalFormatting sqref="B83 D83:H83 N83">
    <cfRule type="expression" dxfId="9757" priority="6695">
      <formula>$B83="título grau 4"</formula>
    </cfRule>
    <cfRule type="expression" dxfId="9756" priority="6696">
      <formula>$B83="título grau 3"</formula>
    </cfRule>
    <cfRule type="expression" dxfId="9755" priority="6697">
      <formula>$B83="título grau 2"</formula>
    </cfRule>
    <cfRule type="expression" dxfId="9754" priority="6701">
      <formula>$B83="título grau 1"</formula>
    </cfRule>
  </conditionalFormatting>
  <conditionalFormatting sqref="C84">
    <cfRule type="expression" dxfId="9753" priority="6690">
      <formula>$B84="título grau 4"</formula>
    </cfRule>
    <cfRule type="expression" dxfId="9752" priority="6691">
      <formula>$B84="título grau 3"</formula>
    </cfRule>
    <cfRule type="expression" dxfId="9751" priority="6692">
      <formula>$B84="título grau 2"</formula>
    </cfRule>
    <cfRule type="expression" dxfId="9750" priority="6693">
      <formula>$B84="título grau 1"</formula>
    </cfRule>
  </conditionalFormatting>
  <conditionalFormatting sqref="D84">
    <cfRule type="containsText" dxfId="9749" priority="6689" operator="containsText" text="ORSE">
      <formula>NOT(ISERROR(SEARCH("ORSE",D84)))</formula>
    </cfRule>
  </conditionalFormatting>
  <conditionalFormatting sqref="G84">
    <cfRule type="containsText" dxfId="9748" priority="6688" operator="containsText" text="FALSO">
      <formula>NOT(ISERROR(SEARCH("FALSO",G84)))</formula>
    </cfRule>
  </conditionalFormatting>
  <conditionalFormatting sqref="B84">
    <cfRule type="expression" dxfId="9747" priority="6680">
      <formula>$B84="título grau 3"</formula>
    </cfRule>
    <cfRule type="expression" dxfId="9746" priority="6684">
      <formula>$B84="título grau 4"</formula>
    </cfRule>
    <cfRule type="expression" dxfId="9745" priority="6685">
      <formula>$B84="título grau 2"</formula>
    </cfRule>
    <cfRule type="expression" dxfId="9744" priority="6686">
      <formula>$B84="título grau 1"</formula>
    </cfRule>
  </conditionalFormatting>
  <conditionalFormatting sqref="B84 D84:H84 N84">
    <cfRule type="expression" dxfId="9743" priority="6681">
      <formula>$B84="título grau 4"</formula>
    </cfRule>
    <cfRule type="expression" dxfId="9742" priority="6682">
      <formula>$B84="título grau 3"</formula>
    </cfRule>
    <cfRule type="expression" dxfId="9741" priority="6683">
      <formula>$B84="título grau 2"</formula>
    </cfRule>
    <cfRule type="expression" dxfId="9740" priority="6687">
      <formula>$B84="título grau 1"</formula>
    </cfRule>
  </conditionalFormatting>
  <conditionalFormatting sqref="I82">
    <cfRule type="expression" dxfId="9739" priority="6676">
      <formula>$B82="título grau 4"</formula>
    </cfRule>
    <cfRule type="expression" dxfId="9738" priority="6677">
      <formula>$B82="título grau 3"</formula>
    </cfRule>
    <cfRule type="expression" dxfId="9737" priority="6678">
      <formula>$B82="título grau 2"</formula>
    </cfRule>
    <cfRule type="expression" dxfId="9736" priority="6679">
      <formula>$B82="título grau 1"</formula>
    </cfRule>
  </conditionalFormatting>
  <conditionalFormatting sqref="C82">
    <cfRule type="expression" dxfId="9735" priority="6672">
      <formula>$B82="título grau 4"</formula>
    </cfRule>
    <cfRule type="expression" dxfId="9734" priority="6673">
      <formula>$B82="título grau 3"</formula>
    </cfRule>
    <cfRule type="expression" dxfId="9733" priority="6674">
      <formula>$B82="título grau 2"</formula>
    </cfRule>
    <cfRule type="expression" dxfId="9732" priority="6675">
      <formula>$B82="título grau 1"</formula>
    </cfRule>
  </conditionalFormatting>
  <conditionalFormatting sqref="G82">
    <cfRule type="containsText" dxfId="9731" priority="6670" operator="containsText" text="FALSO">
      <formula>NOT(ISERROR(SEARCH("FALSO",G82)))</formula>
    </cfRule>
  </conditionalFormatting>
  <conditionalFormatting sqref="B82">
    <cfRule type="expression" dxfId="9730" priority="6662">
      <formula>$B82="título grau 3"</formula>
    </cfRule>
    <cfRule type="expression" dxfId="9729" priority="6666">
      <formula>$B82="título grau 4"</formula>
    </cfRule>
    <cfRule type="expression" dxfId="9728" priority="6667">
      <formula>$B82="título grau 2"</formula>
    </cfRule>
    <cfRule type="expression" dxfId="9727" priority="6668">
      <formula>$B82="título grau 1"</formula>
    </cfRule>
  </conditionalFormatting>
  <conditionalFormatting sqref="B82 F82:H82 N82">
    <cfRule type="expression" dxfId="9726" priority="6663">
      <formula>$B82="título grau 4"</formula>
    </cfRule>
    <cfRule type="expression" dxfId="9725" priority="6664">
      <formula>$B82="título grau 3"</formula>
    </cfRule>
    <cfRule type="expression" dxfId="9724" priority="6665">
      <formula>$B82="título grau 2"</formula>
    </cfRule>
    <cfRule type="expression" dxfId="9723" priority="6669">
      <formula>$B82="título grau 1"</formula>
    </cfRule>
  </conditionalFormatting>
  <conditionalFormatting sqref="D81 D83:D84">
    <cfRule type="containsText" dxfId="9722" priority="6661" operator="containsText" text="ORSE INSUMO">
      <formula>NOT(ISERROR(SEARCH("ORSE INSUMO",D81)))</formula>
    </cfRule>
  </conditionalFormatting>
  <conditionalFormatting sqref="M81:N81">
    <cfRule type="expression" dxfId="9721" priority="6652">
      <formula>$B81="título grau 4"</formula>
    </cfRule>
    <cfRule type="expression" dxfId="9720" priority="6653">
      <formula>$B81="título grau 3"</formula>
    </cfRule>
    <cfRule type="expression" dxfId="9719" priority="6654">
      <formula>$B81="título grau 2"</formula>
    </cfRule>
    <cfRule type="expression" dxfId="9718" priority="6655">
      <formula>$B81="título grau 1"</formula>
    </cfRule>
  </conditionalFormatting>
  <conditionalFormatting sqref="D76">
    <cfRule type="containsText" dxfId="9717" priority="6651" operator="containsText" text="ORSE">
      <formula>NOT(ISERROR(SEARCH("ORSE",D76)))</formula>
    </cfRule>
  </conditionalFormatting>
  <conditionalFormatting sqref="D76:E76">
    <cfRule type="expression" dxfId="9716" priority="6647">
      <formula>$B76="título grau 4"</formula>
    </cfRule>
    <cfRule type="expression" dxfId="9715" priority="6648">
      <formula>$B76="título grau 3"</formula>
    </cfRule>
    <cfRule type="expression" dxfId="9714" priority="6649">
      <formula>$B76="título grau 2"</formula>
    </cfRule>
    <cfRule type="expression" dxfId="9713" priority="6650">
      <formula>$B76="título grau 1"</formula>
    </cfRule>
  </conditionalFormatting>
  <conditionalFormatting sqref="D76">
    <cfRule type="containsText" dxfId="9712" priority="6646" operator="containsText" text="ORSE INSUMO">
      <formula>NOT(ISERROR(SEARCH("ORSE INSUMO",D76)))</formula>
    </cfRule>
  </conditionalFormatting>
  <conditionalFormatting sqref="D80">
    <cfRule type="containsText" dxfId="9711" priority="6645" operator="containsText" text="ORSE">
      <formula>NOT(ISERROR(SEARCH("ORSE",D80)))</formula>
    </cfRule>
  </conditionalFormatting>
  <conditionalFormatting sqref="D80">
    <cfRule type="expression" dxfId="9710" priority="6641">
      <formula>$B80="título grau 4"</formula>
    </cfRule>
    <cfRule type="expression" dxfId="9709" priority="6642">
      <formula>$B80="título grau 3"</formula>
    </cfRule>
    <cfRule type="expression" dxfId="9708" priority="6643">
      <formula>$B80="título grau 2"</formula>
    </cfRule>
    <cfRule type="expression" dxfId="9707" priority="6644">
      <formula>$B80="título grau 1"</formula>
    </cfRule>
  </conditionalFormatting>
  <conditionalFormatting sqref="B86">
    <cfRule type="expression" dxfId="9706" priority="6594">
      <formula>$B86="título grau 3"</formula>
    </cfRule>
    <cfRule type="expression" dxfId="9705" priority="6598">
      <formula>$B86="título grau 4"</formula>
    </cfRule>
    <cfRule type="expression" dxfId="9704" priority="6599">
      <formula>$B86="título grau 2"</formula>
    </cfRule>
    <cfRule type="expression" dxfId="9703" priority="6600">
      <formula>$B86="título grau 1"</formula>
    </cfRule>
  </conditionalFormatting>
  <conditionalFormatting sqref="A86:L86 I88:I89 A87:A89">
    <cfRule type="expression" dxfId="9702" priority="6595">
      <formula>$B86="título grau 4"</formula>
    </cfRule>
    <cfRule type="expression" dxfId="9701" priority="6596">
      <formula>$B86="título grau 3"</formula>
    </cfRule>
    <cfRule type="expression" dxfId="9700" priority="6597">
      <formula>$B86="título grau 2"</formula>
    </cfRule>
    <cfRule type="expression" dxfId="9699" priority="6601">
      <formula>$B86="título grau 1"</formula>
    </cfRule>
  </conditionalFormatting>
  <conditionalFormatting sqref="D82">
    <cfRule type="containsText" dxfId="9698" priority="6532" operator="containsText" text="ORSE INSUMO">
      <formula>NOT(ISERROR(SEARCH("ORSE INSUMO",D82)))</formula>
    </cfRule>
  </conditionalFormatting>
  <conditionalFormatting sqref="I90 A90">
    <cfRule type="expression" dxfId="9697" priority="6619">
      <formula>$B90="título grau 4"</formula>
    </cfRule>
    <cfRule type="expression" dxfId="9696" priority="6620">
      <formula>$B90="título grau 3"</formula>
    </cfRule>
    <cfRule type="expression" dxfId="9695" priority="6621">
      <formula>$B90="título grau 2"</formula>
    </cfRule>
    <cfRule type="expression" dxfId="9694" priority="6622">
      <formula>$B90="título grau 1"</formula>
    </cfRule>
  </conditionalFormatting>
  <conditionalFormatting sqref="C90">
    <cfRule type="expression" dxfId="9693" priority="6615">
      <formula>$B90="título grau 4"</formula>
    </cfRule>
    <cfRule type="expression" dxfId="9692" priority="6616">
      <formula>$B90="título grau 3"</formula>
    </cfRule>
    <cfRule type="expression" dxfId="9691" priority="6617">
      <formula>$B90="título grau 2"</formula>
    </cfRule>
    <cfRule type="expression" dxfId="9690" priority="6618">
      <formula>$B90="título grau 1"</formula>
    </cfRule>
  </conditionalFormatting>
  <conditionalFormatting sqref="G90">
    <cfRule type="containsText" dxfId="9689" priority="6613" operator="containsText" text="FALSO">
      <formula>NOT(ISERROR(SEARCH("FALSO",G90)))</formula>
    </cfRule>
  </conditionalFormatting>
  <conditionalFormatting sqref="F90:H90 N90">
    <cfRule type="expression" dxfId="9688" priority="6606">
      <formula>$B90="título grau 4"</formula>
    </cfRule>
    <cfRule type="expression" dxfId="9687" priority="6607">
      <formula>$B90="título grau 3"</formula>
    </cfRule>
    <cfRule type="expression" dxfId="9686" priority="6608">
      <formula>$B90="título grau 2"</formula>
    </cfRule>
    <cfRule type="expression" dxfId="9685" priority="6612">
      <formula>$B90="título grau 1"</formula>
    </cfRule>
  </conditionalFormatting>
  <conditionalFormatting sqref="G86">
    <cfRule type="containsText" dxfId="9684" priority="6603" operator="containsText" text="FALSO">
      <formula>NOT(ISERROR(SEARCH("FALSO",G86)))</formula>
    </cfRule>
  </conditionalFormatting>
  <conditionalFormatting sqref="C88">
    <cfRule type="expression" dxfId="9683" priority="6590">
      <formula>$B88="título grau 4"</formula>
    </cfRule>
    <cfRule type="expression" dxfId="9682" priority="6591">
      <formula>$B88="título grau 3"</formula>
    </cfRule>
    <cfRule type="expression" dxfId="9681" priority="6592">
      <formula>$B88="título grau 2"</formula>
    </cfRule>
    <cfRule type="expression" dxfId="9680" priority="6593">
      <formula>$B88="título grau 1"</formula>
    </cfRule>
  </conditionalFormatting>
  <conditionalFormatting sqref="D88">
    <cfRule type="containsText" dxfId="9679" priority="6589" operator="containsText" text="ORSE">
      <formula>NOT(ISERROR(SEARCH("ORSE",D88)))</formula>
    </cfRule>
  </conditionalFormatting>
  <conditionalFormatting sqref="G88">
    <cfRule type="containsText" dxfId="9678" priority="6588" operator="containsText" text="FALSO">
      <formula>NOT(ISERROR(SEARCH("FALSO",G88)))</formula>
    </cfRule>
  </conditionalFormatting>
  <conditionalFormatting sqref="B88">
    <cfRule type="expression" dxfId="9677" priority="6580">
      <formula>$B88="título grau 3"</formula>
    </cfRule>
    <cfRule type="expression" dxfId="9676" priority="6584">
      <formula>$B88="título grau 4"</formula>
    </cfRule>
    <cfRule type="expression" dxfId="9675" priority="6585">
      <formula>$B88="título grau 2"</formula>
    </cfRule>
    <cfRule type="expression" dxfId="9674" priority="6586">
      <formula>$B88="título grau 1"</formula>
    </cfRule>
  </conditionalFormatting>
  <conditionalFormatting sqref="B88 D88:H88 N88">
    <cfRule type="expression" dxfId="9673" priority="6581">
      <formula>$B88="título grau 4"</formula>
    </cfRule>
    <cfRule type="expression" dxfId="9672" priority="6582">
      <formula>$B88="título grau 3"</formula>
    </cfRule>
    <cfRule type="expression" dxfId="9671" priority="6583">
      <formula>$B88="título grau 2"</formula>
    </cfRule>
    <cfRule type="expression" dxfId="9670" priority="6587">
      <formula>$B88="título grau 1"</formula>
    </cfRule>
  </conditionalFormatting>
  <conditionalFormatting sqref="C89">
    <cfRule type="expression" dxfId="9669" priority="6576">
      <formula>$B89="título grau 4"</formula>
    </cfRule>
    <cfRule type="expression" dxfId="9668" priority="6577">
      <formula>$B89="título grau 3"</formula>
    </cfRule>
    <cfRule type="expression" dxfId="9667" priority="6578">
      <formula>$B89="título grau 2"</formula>
    </cfRule>
    <cfRule type="expression" dxfId="9666" priority="6579">
      <formula>$B89="título grau 1"</formula>
    </cfRule>
  </conditionalFormatting>
  <conditionalFormatting sqref="D89">
    <cfRule type="containsText" dxfId="9665" priority="6575" operator="containsText" text="ORSE">
      <formula>NOT(ISERROR(SEARCH("ORSE",D89)))</formula>
    </cfRule>
  </conditionalFormatting>
  <conditionalFormatting sqref="G89">
    <cfRule type="containsText" dxfId="9664" priority="6574" operator="containsText" text="FALSO">
      <formula>NOT(ISERROR(SEARCH("FALSO",G89)))</formula>
    </cfRule>
  </conditionalFormatting>
  <conditionalFormatting sqref="B89">
    <cfRule type="expression" dxfId="9663" priority="6566">
      <formula>$B89="título grau 3"</formula>
    </cfRule>
    <cfRule type="expression" dxfId="9662" priority="6570">
      <formula>$B89="título grau 4"</formula>
    </cfRule>
    <cfRule type="expression" dxfId="9661" priority="6571">
      <formula>$B89="título grau 2"</formula>
    </cfRule>
    <cfRule type="expression" dxfId="9660" priority="6572">
      <formula>$B89="título grau 1"</formula>
    </cfRule>
  </conditionalFormatting>
  <conditionalFormatting sqref="B89 D89:H89 E90 N89">
    <cfRule type="expression" dxfId="9659" priority="6567">
      <formula>$B89="título grau 4"</formula>
    </cfRule>
    <cfRule type="expression" dxfId="9658" priority="6568">
      <formula>$B89="título grau 3"</formula>
    </cfRule>
    <cfRule type="expression" dxfId="9657" priority="6569">
      <formula>$B89="título grau 2"</formula>
    </cfRule>
    <cfRule type="expression" dxfId="9656" priority="6573">
      <formula>$B89="título grau 1"</formula>
    </cfRule>
  </conditionalFormatting>
  <conditionalFormatting sqref="I87">
    <cfRule type="expression" dxfId="9655" priority="6562">
      <formula>$B87="título grau 4"</formula>
    </cfRule>
    <cfRule type="expression" dxfId="9654" priority="6563">
      <formula>$B87="título grau 3"</formula>
    </cfRule>
    <cfRule type="expression" dxfId="9653" priority="6564">
      <formula>$B87="título grau 2"</formula>
    </cfRule>
    <cfRule type="expression" dxfId="9652" priority="6565">
      <formula>$B87="título grau 1"</formula>
    </cfRule>
  </conditionalFormatting>
  <conditionalFormatting sqref="C87">
    <cfRule type="expression" dxfId="9651" priority="6558">
      <formula>$B87="título grau 4"</formula>
    </cfRule>
    <cfRule type="expression" dxfId="9650" priority="6559">
      <formula>$B87="título grau 3"</formula>
    </cfRule>
    <cfRule type="expression" dxfId="9649" priority="6560">
      <formula>$B87="título grau 2"</formula>
    </cfRule>
    <cfRule type="expression" dxfId="9648" priority="6561">
      <formula>$B87="título grau 1"</formula>
    </cfRule>
  </conditionalFormatting>
  <conditionalFormatting sqref="D87">
    <cfRule type="containsText" dxfId="9647" priority="6557" operator="containsText" text="ORSE">
      <formula>NOT(ISERROR(SEARCH("ORSE",D87)))</formula>
    </cfRule>
  </conditionalFormatting>
  <conditionalFormatting sqref="G87">
    <cfRule type="containsText" dxfId="9646" priority="6556" operator="containsText" text="FALSO">
      <formula>NOT(ISERROR(SEARCH("FALSO",G87)))</formula>
    </cfRule>
  </conditionalFormatting>
  <conditionalFormatting sqref="D87 F87:H87 N87">
    <cfRule type="expression" dxfId="9645" priority="6549">
      <formula>$B87="título grau 4"</formula>
    </cfRule>
    <cfRule type="expression" dxfId="9644" priority="6550">
      <formula>$B87="título grau 3"</formula>
    </cfRule>
    <cfRule type="expression" dxfId="9643" priority="6551">
      <formula>$B87="título grau 2"</formula>
    </cfRule>
    <cfRule type="expression" dxfId="9642" priority="6555">
      <formula>$B87="título grau 1"</formula>
    </cfRule>
  </conditionalFormatting>
  <conditionalFormatting sqref="D86:D89">
    <cfRule type="containsText" dxfId="9641" priority="6547" operator="containsText" text="ORSE INSUMO">
      <formula>NOT(ISERROR(SEARCH("ORSE INSUMO",D86)))</formula>
    </cfRule>
  </conditionalFormatting>
  <conditionalFormatting sqref="D87">
    <cfRule type="expression" dxfId="9640" priority="6542">
      <formula>$B87="título grau 4"</formula>
    </cfRule>
    <cfRule type="expression" dxfId="9639" priority="6543">
      <formula>$B87="título grau 3"</formula>
    </cfRule>
    <cfRule type="expression" dxfId="9638" priority="6544">
      <formula>$B87="título grau 2"</formula>
    </cfRule>
    <cfRule type="expression" dxfId="9637" priority="6545">
      <formula>$B87="título grau 1"</formula>
    </cfRule>
  </conditionalFormatting>
  <conditionalFormatting sqref="M86:N86">
    <cfRule type="expression" dxfId="9636" priority="6538">
      <formula>$B86="título grau 4"</formula>
    </cfRule>
    <cfRule type="expression" dxfId="9635" priority="6539">
      <formula>$B86="título grau 3"</formula>
    </cfRule>
    <cfRule type="expression" dxfId="9634" priority="6540">
      <formula>$B86="título grau 2"</formula>
    </cfRule>
    <cfRule type="expression" dxfId="9633" priority="6541">
      <formula>$B86="título grau 1"</formula>
    </cfRule>
  </conditionalFormatting>
  <conditionalFormatting sqref="D82">
    <cfRule type="containsText" dxfId="9632" priority="6537" operator="containsText" text="ORSE">
      <formula>NOT(ISERROR(SEARCH("ORSE",D82)))</formula>
    </cfRule>
  </conditionalFormatting>
  <conditionalFormatting sqref="D82:E82">
    <cfRule type="expression" dxfId="9631" priority="6533">
      <formula>$B82="título grau 4"</formula>
    </cfRule>
    <cfRule type="expression" dxfId="9630" priority="6534">
      <formula>$B82="título grau 3"</formula>
    </cfRule>
    <cfRule type="expression" dxfId="9629" priority="6535">
      <formula>$B82="título grau 2"</formula>
    </cfRule>
    <cfRule type="expression" dxfId="9628" priority="6536">
      <formula>$B82="título grau 1"</formula>
    </cfRule>
  </conditionalFormatting>
  <conditionalFormatting sqref="D92">
    <cfRule type="containsText" dxfId="9627" priority="6457" operator="containsText" text="ORSE INSUMO">
      <formula>NOT(ISERROR(SEARCH("ORSE INSUMO",D92)))</formula>
    </cfRule>
  </conditionalFormatting>
  <conditionalFormatting sqref="I85 A85">
    <cfRule type="expression" dxfId="9626" priority="6528">
      <formula>$B85="título grau 4"</formula>
    </cfRule>
    <cfRule type="expression" dxfId="9625" priority="6529">
      <formula>$B85="título grau 3"</formula>
    </cfRule>
    <cfRule type="expression" dxfId="9624" priority="6530">
      <formula>$B85="título grau 2"</formula>
    </cfRule>
    <cfRule type="expression" dxfId="9623" priority="6531">
      <formula>$B85="título grau 1"</formula>
    </cfRule>
  </conditionalFormatting>
  <conditionalFormatting sqref="C85">
    <cfRule type="expression" dxfId="9622" priority="6524">
      <formula>$B85="título grau 4"</formula>
    </cfRule>
    <cfRule type="expression" dxfId="9621" priority="6525">
      <formula>$B85="título grau 3"</formula>
    </cfRule>
    <cfRule type="expression" dxfId="9620" priority="6526">
      <formula>$B85="título grau 2"</formula>
    </cfRule>
    <cfRule type="expression" dxfId="9619" priority="6527">
      <formula>$B85="título grau 1"</formula>
    </cfRule>
  </conditionalFormatting>
  <conditionalFormatting sqref="D85">
    <cfRule type="containsText" dxfId="9618" priority="6523" operator="containsText" text="ORSE">
      <formula>NOT(ISERROR(SEARCH("ORSE",D85)))</formula>
    </cfRule>
  </conditionalFormatting>
  <conditionalFormatting sqref="G85">
    <cfRule type="containsText" dxfId="9617" priority="6522" operator="containsText" text="FALSO">
      <formula>NOT(ISERROR(SEARCH("FALSO",G85)))</formula>
    </cfRule>
  </conditionalFormatting>
  <conditionalFormatting sqref="B85">
    <cfRule type="expression" dxfId="9616" priority="6514">
      <formula>$B85="título grau 3"</formula>
    </cfRule>
    <cfRule type="expression" dxfId="9615" priority="6518">
      <formula>$B85="título grau 4"</formula>
    </cfRule>
    <cfRule type="expression" dxfId="9614" priority="6519">
      <formula>$B85="título grau 2"</formula>
    </cfRule>
    <cfRule type="expression" dxfId="9613" priority="6520">
      <formula>$B85="título grau 1"</formula>
    </cfRule>
  </conditionalFormatting>
  <conditionalFormatting sqref="B85 D85 F85:H85 N85">
    <cfRule type="expression" dxfId="9612" priority="6515">
      <formula>$B85="título grau 4"</formula>
    </cfRule>
    <cfRule type="expression" dxfId="9611" priority="6516">
      <formula>$B85="título grau 3"</formula>
    </cfRule>
    <cfRule type="expression" dxfId="9610" priority="6517">
      <formula>$B85="título grau 2"</formula>
    </cfRule>
    <cfRule type="expression" dxfId="9609" priority="6521">
      <formula>$B85="título grau 1"</formula>
    </cfRule>
  </conditionalFormatting>
  <conditionalFormatting sqref="D85">
    <cfRule type="containsText" dxfId="9608" priority="6513" operator="containsText" text="ORSE INSUMO">
      <formula>NOT(ISERROR(SEARCH("ORSE INSUMO",D85)))</formula>
    </cfRule>
  </conditionalFormatting>
  <conditionalFormatting sqref="G91">
    <cfRule type="containsText" dxfId="9607" priority="6508" operator="containsText" text="FALSO">
      <formula>NOT(ISERROR(SEARCH("FALSO",G91)))</formula>
    </cfRule>
  </conditionalFormatting>
  <conditionalFormatting sqref="D91">
    <cfRule type="containsText" dxfId="9606" priority="6507" operator="containsText" text="ORSE">
      <formula>NOT(ISERROR(SEARCH("ORSE",D91)))</formula>
    </cfRule>
  </conditionalFormatting>
  <conditionalFormatting sqref="B91">
    <cfRule type="expression" dxfId="9605" priority="6499">
      <formula>$B91="título grau 3"</formula>
    </cfRule>
    <cfRule type="expression" dxfId="9604" priority="6503">
      <formula>$B91="título grau 4"</formula>
    </cfRule>
    <cfRule type="expression" dxfId="9603" priority="6504">
      <formula>$B91="título grau 2"</formula>
    </cfRule>
    <cfRule type="expression" dxfId="9602" priority="6505">
      <formula>$B91="título grau 1"</formula>
    </cfRule>
  </conditionalFormatting>
  <conditionalFormatting sqref="A91:L91 I93 A92:A93">
    <cfRule type="expression" dxfId="9601" priority="6500">
      <formula>$B91="título grau 4"</formula>
    </cfRule>
    <cfRule type="expression" dxfId="9600" priority="6501">
      <formula>$B91="título grau 3"</formula>
    </cfRule>
    <cfRule type="expression" dxfId="9599" priority="6502">
      <formula>$B91="título grau 2"</formula>
    </cfRule>
    <cfRule type="expression" dxfId="9598" priority="6506">
      <formula>$B91="título grau 1"</formula>
    </cfRule>
  </conditionalFormatting>
  <conditionalFormatting sqref="C93">
    <cfRule type="expression" dxfId="9597" priority="6495">
      <formula>$B93="título grau 4"</formula>
    </cfRule>
    <cfRule type="expression" dxfId="9596" priority="6496">
      <formula>$B93="título grau 3"</formula>
    </cfRule>
    <cfRule type="expression" dxfId="9595" priority="6497">
      <formula>$B93="título grau 2"</formula>
    </cfRule>
    <cfRule type="expression" dxfId="9594" priority="6498">
      <formula>$B93="título grau 1"</formula>
    </cfRule>
  </conditionalFormatting>
  <conditionalFormatting sqref="D93">
    <cfRule type="containsText" dxfId="9593" priority="6494" operator="containsText" text="ORSE">
      <formula>NOT(ISERROR(SEARCH("ORSE",D93)))</formula>
    </cfRule>
  </conditionalFormatting>
  <conditionalFormatting sqref="G93">
    <cfRule type="containsText" dxfId="9592" priority="6493" operator="containsText" text="FALSO">
      <formula>NOT(ISERROR(SEARCH("FALSO",G93)))</formula>
    </cfRule>
  </conditionalFormatting>
  <conditionalFormatting sqref="B93">
    <cfRule type="expression" dxfId="9591" priority="6485">
      <formula>$B93="título grau 3"</formula>
    </cfRule>
    <cfRule type="expression" dxfId="9590" priority="6489">
      <formula>$B93="título grau 4"</formula>
    </cfRule>
    <cfRule type="expression" dxfId="9589" priority="6490">
      <formula>$B93="título grau 2"</formula>
    </cfRule>
    <cfRule type="expression" dxfId="9588" priority="6491">
      <formula>$B93="título grau 1"</formula>
    </cfRule>
  </conditionalFormatting>
  <conditionalFormatting sqref="B93 D93:H93 N93">
    <cfRule type="expression" dxfId="9587" priority="6486">
      <formula>$B93="título grau 4"</formula>
    </cfRule>
    <cfRule type="expression" dxfId="9586" priority="6487">
      <formula>$B93="título grau 3"</formula>
    </cfRule>
    <cfRule type="expression" dxfId="9585" priority="6488">
      <formula>$B93="título grau 2"</formula>
    </cfRule>
    <cfRule type="expression" dxfId="9584" priority="6492">
      <formula>$B93="título grau 1"</formula>
    </cfRule>
  </conditionalFormatting>
  <conditionalFormatting sqref="I92">
    <cfRule type="expression" dxfId="9583" priority="6481">
      <formula>$B92="título grau 4"</formula>
    </cfRule>
    <cfRule type="expression" dxfId="9582" priority="6482">
      <formula>$B92="título grau 3"</formula>
    </cfRule>
    <cfRule type="expression" dxfId="9581" priority="6483">
      <formula>$B92="título grau 2"</formula>
    </cfRule>
    <cfRule type="expression" dxfId="9580" priority="6484">
      <formula>$B92="título grau 1"</formula>
    </cfRule>
  </conditionalFormatting>
  <conditionalFormatting sqref="C92">
    <cfRule type="expression" dxfId="9579" priority="6477">
      <formula>$B92="título grau 4"</formula>
    </cfRule>
    <cfRule type="expression" dxfId="9578" priority="6478">
      <formula>$B92="título grau 3"</formula>
    </cfRule>
    <cfRule type="expression" dxfId="9577" priority="6479">
      <formula>$B92="título grau 2"</formula>
    </cfRule>
    <cfRule type="expression" dxfId="9576" priority="6480">
      <formula>$B92="título grau 1"</formula>
    </cfRule>
  </conditionalFormatting>
  <conditionalFormatting sqref="G92">
    <cfRule type="containsText" dxfId="9575" priority="6476" operator="containsText" text="FALSO">
      <formula>NOT(ISERROR(SEARCH("FALSO",G92)))</formula>
    </cfRule>
  </conditionalFormatting>
  <conditionalFormatting sqref="B92">
    <cfRule type="expression" dxfId="9574" priority="6468">
      <formula>$B92="título grau 3"</formula>
    </cfRule>
    <cfRule type="expression" dxfId="9573" priority="6472">
      <formula>$B92="título grau 4"</formula>
    </cfRule>
    <cfRule type="expression" dxfId="9572" priority="6473">
      <formula>$B92="título grau 2"</formula>
    </cfRule>
    <cfRule type="expression" dxfId="9571" priority="6474">
      <formula>$B92="título grau 1"</formula>
    </cfRule>
  </conditionalFormatting>
  <conditionalFormatting sqref="B92 F92:H92 N92">
    <cfRule type="expression" dxfId="9570" priority="6469">
      <formula>$B92="título grau 4"</formula>
    </cfRule>
    <cfRule type="expression" dxfId="9569" priority="6470">
      <formula>$B92="título grau 3"</formula>
    </cfRule>
    <cfRule type="expression" dxfId="9568" priority="6471">
      <formula>$B92="título grau 2"</formula>
    </cfRule>
    <cfRule type="expression" dxfId="9567" priority="6475">
      <formula>$B92="título grau 1"</formula>
    </cfRule>
  </conditionalFormatting>
  <conditionalFormatting sqref="D91 D93">
    <cfRule type="containsText" dxfId="9566" priority="6467" operator="containsText" text="ORSE INSUMO">
      <formula>NOT(ISERROR(SEARCH("ORSE INSUMO",D91)))</formula>
    </cfRule>
  </conditionalFormatting>
  <conditionalFormatting sqref="M91:N91">
    <cfRule type="expression" dxfId="9565" priority="6463">
      <formula>$B91="título grau 4"</formula>
    </cfRule>
    <cfRule type="expression" dxfId="9564" priority="6464">
      <formula>$B91="título grau 3"</formula>
    </cfRule>
    <cfRule type="expression" dxfId="9563" priority="6465">
      <formula>$B91="título grau 2"</formula>
    </cfRule>
    <cfRule type="expression" dxfId="9562" priority="6466">
      <formula>$B91="título grau 1"</formula>
    </cfRule>
  </conditionalFormatting>
  <conditionalFormatting sqref="D92">
    <cfRule type="containsText" dxfId="9561" priority="6462" operator="containsText" text="ORSE">
      <formula>NOT(ISERROR(SEARCH("ORSE",D92)))</formula>
    </cfRule>
  </conditionalFormatting>
  <conditionalFormatting sqref="D92:E92">
    <cfRule type="expression" dxfId="9560" priority="6458">
      <formula>$B92="título grau 4"</formula>
    </cfRule>
    <cfRule type="expression" dxfId="9559" priority="6459">
      <formula>$B92="título grau 3"</formula>
    </cfRule>
    <cfRule type="expression" dxfId="9558" priority="6460">
      <formula>$B92="título grau 2"</formula>
    </cfRule>
    <cfRule type="expression" dxfId="9557" priority="6461">
      <formula>$B92="título grau 1"</formula>
    </cfRule>
  </conditionalFormatting>
  <conditionalFormatting sqref="D97">
    <cfRule type="containsText" dxfId="9556" priority="6444" operator="containsText" text="ORSE">
      <formula>NOT(ISERROR(SEARCH("ORSE",D97)))</formula>
    </cfRule>
  </conditionalFormatting>
  <conditionalFormatting sqref="D97">
    <cfRule type="containsText" dxfId="9555" priority="6439" operator="containsText" text="ORSE INSUMO">
      <formula>NOT(ISERROR(SEARCH("ORSE INSUMO",D97)))</formula>
    </cfRule>
  </conditionalFormatting>
  <conditionalFormatting sqref="D100">
    <cfRule type="containsText" dxfId="9554" priority="6433" operator="containsText" text="ORSE">
      <formula>NOT(ISERROR(SEARCH("ORSE",D100)))</formula>
    </cfRule>
  </conditionalFormatting>
  <conditionalFormatting sqref="B100">
    <cfRule type="expression" dxfId="9553" priority="6429">
      <formula>$B100="título grau 3"</formula>
    </cfRule>
    <cfRule type="expression" dxfId="9552" priority="6430">
      <formula>$B100="título grau 4"</formula>
    </cfRule>
    <cfRule type="expression" dxfId="9551" priority="6431">
      <formula>$B100="título grau 2"</formula>
    </cfRule>
    <cfRule type="expression" dxfId="9550" priority="6432">
      <formula>$B100="título grau 1"</formula>
    </cfRule>
  </conditionalFormatting>
  <conditionalFormatting sqref="B101">
    <cfRule type="expression" dxfId="9549" priority="6421">
      <formula>$B101="título grau 3"</formula>
    </cfRule>
    <cfRule type="expression" dxfId="9548" priority="6425">
      <formula>$B101="título grau 4"</formula>
    </cfRule>
    <cfRule type="expression" dxfId="9547" priority="6426">
      <formula>$B101="título grau 2"</formula>
    </cfRule>
    <cfRule type="expression" dxfId="9546" priority="6427">
      <formula>$B101="título grau 1"</formula>
    </cfRule>
  </conditionalFormatting>
  <conditionalFormatting sqref="B101">
    <cfRule type="expression" dxfId="9545" priority="6422">
      <formula>$B101="título grau 4"</formula>
    </cfRule>
    <cfRule type="expression" dxfId="9544" priority="6423">
      <formula>$B101="título grau 3"</formula>
    </cfRule>
    <cfRule type="expression" dxfId="9543" priority="6424">
      <formula>$B101="título grau 2"</formula>
    </cfRule>
    <cfRule type="expression" dxfId="9542" priority="6428">
      <formula>$B101="título grau 1"</formula>
    </cfRule>
  </conditionalFormatting>
  <conditionalFormatting sqref="D101">
    <cfRule type="containsText" dxfId="9541" priority="6420" operator="containsText" text="ORSE">
      <formula>NOT(ISERROR(SEARCH("ORSE",D101)))</formula>
    </cfRule>
  </conditionalFormatting>
  <conditionalFormatting sqref="D101">
    <cfRule type="expression" dxfId="9540" priority="6416">
      <formula>$B101="título grau 4"</formula>
    </cfRule>
    <cfRule type="expression" dxfId="9539" priority="6417">
      <formula>$B101="título grau 3"</formula>
    </cfRule>
    <cfRule type="expression" dxfId="9538" priority="6418">
      <formula>$B101="título grau 2"</formula>
    </cfRule>
    <cfRule type="expression" dxfId="9537" priority="6419">
      <formula>$B101="título grau 1"</formula>
    </cfRule>
  </conditionalFormatting>
  <conditionalFormatting sqref="D100">
    <cfRule type="containsText" dxfId="9536" priority="6415" operator="containsText" text="ORSE">
      <formula>NOT(ISERROR(SEARCH("ORSE",D100)))</formula>
    </cfRule>
  </conditionalFormatting>
  <conditionalFormatting sqref="D100">
    <cfRule type="expression" dxfId="9535" priority="6411">
      <formula>$B100="título grau 4"</formula>
    </cfRule>
    <cfRule type="expression" dxfId="9534" priority="6412">
      <formula>$B100="título grau 3"</formula>
    </cfRule>
    <cfRule type="expression" dxfId="9533" priority="6413">
      <formula>$B100="título grau 2"</formula>
    </cfRule>
    <cfRule type="expression" dxfId="9532" priority="6414">
      <formula>$B100="título grau 1"</formula>
    </cfRule>
  </conditionalFormatting>
  <conditionalFormatting sqref="C99">
    <cfRule type="expression" dxfId="9531" priority="6407">
      <formula>$B99="título grau 4"</formula>
    </cfRule>
    <cfRule type="expression" dxfId="9530" priority="6408">
      <formula>$B99="título grau 3"</formula>
    </cfRule>
    <cfRule type="expression" dxfId="9529" priority="6409">
      <formula>$B99="título grau 2"</formula>
    </cfRule>
    <cfRule type="expression" dxfId="9528" priority="6410">
      <formula>$B99="título grau 1"</formula>
    </cfRule>
  </conditionalFormatting>
  <conditionalFormatting sqref="G99">
    <cfRule type="containsText" dxfId="9527" priority="6406" operator="containsText" text="FALSO">
      <formula>NOT(ISERROR(SEARCH("FALSO",G99)))</formula>
    </cfRule>
  </conditionalFormatting>
  <conditionalFormatting sqref="D99">
    <cfRule type="containsText" dxfId="9526" priority="6405" operator="containsText" text="ORSE">
      <formula>NOT(ISERROR(SEARCH("ORSE",D99)))</formula>
    </cfRule>
  </conditionalFormatting>
  <conditionalFormatting sqref="B99">
    <cfRule type="expression" dxfId="9525" priority="6397">
      <formula>$B99="título grau 3"</formula>
    </cfRule>
    <cfRule type="expression" dxfId="9524" priority="6401">
      <formula>$B99="título grau 4"</formula>
    </cfRule>
    <cfRule type="expression" dxfId="9523" priority="6402">
      <formula>$B99="título grau 2"</formula>
    </cfRule>
    <cfRule type="expression" dxfId="9522" priority="6403">
      <formula>$B99="título grau 1"</formula>
    </cfRule>
  </conditionalFormatting>
  <conditionalFormatting sqref="A99:B99 D99:N99">
    <cfRule type="expression" dxfId="9521" priority="6398">
      <formula>$B99="título grau 4"</formula>
    </cfRule>
    <cfRule type="expression" dxfId="9520" priority="6399">
      <formula>$B99="título grau 3"</formula>
    </cfRule>
    <cfRule type="expression" dxfId="9519" priority="6400">
      <formula>$B99="título grau 2"</formula>
    </cfRule>
    <cfRule type="expression" dxfId="9518" priority="6404">
      <formula>$B99="título grau 1"</formula>
    </cfRule>
  </conditionalFormatting>
  <conditionalFormatting sqref="D99">
    <cfRule type="containsText" dxfId="9517" priority="6396" operator="containsText" text="ORSE INSUMO">
      <formula>NOT(ISERROR(SEARCH("ORSE INSUMO",D99)))</formula>
    </cfRule>
  </conditionalFormatting>
  <conditionalFormatting sqref="A98">
    <cfRule type="expression" dxfId="9516" priority="6392">
      <formula>$B98="título grau 4"</formula>
    </cfRule>
    <cfRule type="expression" dxfId="9515" priority="6393">
      <formula>$B98="título grau 3"</formula>
    </cfRule>
    <cfRule type="expression" dxfId="9514" priority="6394">
      <formula>$B98="título grau 2"</formula>
    </cfRule>
    <cfRule type="expression" dxfId="9513" priority="6395">
      <formula>$B98="título grau 1"</formula>
    </cfRule>
  </conditionalFormatting>
  <conditionalFormatting sqref="I98 C98">
    <cfRule type="expression" dxfId="9512" priority="6388">
      <formula>$B98="título grau 4"</formula>
    </cfRule>
    <cfRule type="expression" dxfId="9511" priority="6389">
      <formula>$B98="título grau 3"</formula>
    </cfRule>
    <cfRule type="expression" dxfId="9510" priority="6390">
      <formula>$B98="título grau 2"</formula>
    </cfRule>
    <cfRule type="expression" dxfId="9509" priority="6391">
      <formula>$B98="título grau 1"</formula>
    </cfRule>
  </conditionalFormatting>
  <conditionalFormatting sqref="G98">
    <cfRule type="containsText" dxfId="9508" priority="6387" operator="containsText" text="FALSO">
      <formula>NOT(ISERROR(SEARCH("FALSO",G98)))</formula>
    </cfRule>
  </conditionalFormatting>
  <conditionalFormatting sqref="F98:H98 N98">
    <cfRule type="expression" dxfId="9507" priority="6380">
      <formula>$B98="título grau 4"</formula>
    </cfRule>
    <cfRule type="expression" dxfId="9506" priority="6381">
      <formula>$B98="título grau 3"</formula>
    </cfRule>
    <cfRule type="expression" dxfId="9505" priority="6382">
      <formula>$B98="título grau 2"</formula>
    </cfRule>
    <cfRule type="expression" dxfId="9504" priority="6386">
      <formula>$B98="título grau 1"</formula>
    </cfRule>
  </conditionalFormatting>
  <conditionalFormatting sqref="D109">
    <cfRule type="containsText" dxfId="9503" priority="6338" operator="containsText" text="ORSE">
      <formula>NOT(ISERROR(SEARCH("ORSE",D109)))</formula>
    </cfRule>
  </conditionalFormatting>
  <conditionalFormatting sqref="D109">
    <cfRule type="expression" dxfId="9502" priority="6334">
      <formula>$B109="título grau 4"</formula>
    </cfRule>
    <cfRule type="expression" dxfId="9501" priority="6335">
      <formula>$B109="título grau 3"</formula>
    </cfRule>
    <cfRule type="expression" dxfId="9500" priority="6336">
      <formula>$B109="título grau 2"</formula>
    </cfRule>
    <cfRule type="expression" dxfId="9499" priority="6337">
      <formula>$B109="título grau 1"</formula>
    </cfRule>
  </conditionalFormatting>
  <conditionalFormatting sqref="D109">
    <cfRule type="containsText" dxfId="9498" priority="6333" operator="containsText" text="ORSE INSUMO">
      <formula>NOT(ISERROR(SEARCH("ORSE INSUMO",D109)))</formula>
    </cfRule>
  </conditionalFormatting>
  <conditionalFormatting sqref="D112:D113">
    <cfRule type="containsText" dxfId="9497" priority="6332" operator="containsText" text="ORSE">
      <formula>NOT(ISERROR(SEARCH("ORSE",D112)))</formula>
    </cfRule>
  </conditionalFormatting>
  <conditionalFormatting sqref="D112:D113">
    <cfRule type="expression" dxfId="9496" priority="6328">
      <formula>$B112="título grau 4"</formula>
    </cfRule>
    <cfRule type="expression" dxfId="9495" priority="6329">
      <formula>$B112="título grau 3"</formula>
    </cfRule>
    <cfRule type="expression" dxfId="9494" priority="6330">
      <formula>$B112="título grau 2"</formula>
    </cfRule>
    <cfRule type="expression" dxfId="9493" priority="6331">
      <formula>$B112="título grau 1"</formula>
    </cfRule>
  </conditionalFormatting>
  <conditionalFormatting sqref="D98">
    <cfRule type="containsText" dxfId="9492" priority="6367" operator="containsText" text="ORSE">
      <formula>NOT(ISERROR(SEARCH("ORSE",D98)))</formula>
    </cfRule>
  </conditionalFormatting>
  <conditionalFormatting sqref="D98">
    <cfRule type="expression" dxfId="9491" priority="6363">
      <formula>$B98="título grau 4"</formula>
    </cfRule>
    <cfRule type="expression" dxfId="9490" priority="6364">
      <formula>$B98="título grau 3"</formula>
    </cfRule>
    <cfRule type="expression" dxfId="9489" priority="6365">
      <formula>$B98="título grau 2"</formula>
    </cfRule>
    <cfRule type="expression" dxfId="9488" priority="6366">
      <formula>$B98="título grau 1"</formula>
    </cfRule>
  </conditionalFormatting>
  <conditionalFormatting sqref="D98">
    <cfRule type="containsText" dxfId="9487" priority="6362" operator="containsText" text="ORSE INSUMO">
      <formula>NOT(ISERROR(SEARCH("ORSE INSUMO",D98)))</formula>
    </cfRule>
  </conditionalFormatting>
  <conditionalFormatting sqref="G107">
    <cfRule type="containsText" dxfId="9486" priority="6361" operator="containsText" text="FALSO">
      <formula>NOT(ISERROR(SEARCH("FALSO",G107)))</formula>
    </cfRule>
  </conditionalFormatting>
  <conditionalFormatting sqref="D107">
    <cfRule type="containsText" dxfId="9485" priority="6360" operator="containsText" text="ORSE">
      <formula>NOT(ISERROR(SEARCH("ORSE",D107)))</formula>
    </cfRule>
  </conditionalFormatting>
  <conditionalFormatting sqref="B107">
    <cfRule type="expression" dxfId="9484" priority="6352">
      <formula>$B107="título grau 3"</formula>
    </cfRule>
    <cfRule type="expression" dxfId="9483" priority="6356">
      <formula>$B107="título grau 4"</formula>
    </cfRule>
    <cfRule type="expression" dxfId="9482" priority="6357">
      <formula>$B107="título grau 2"</formula>
    </cfRule>
    <cfRule type="expression" dxfId="9481" priority="6358">
      <formula>$B107="título grau 1"</formula>
    </cfRule>
  </conditionalFormatting>
  <conditionalFormatting sqref="A107:L107">
    <cfRule type="expression" dxfId="9480" priority="6353">
      <formula>$B107="título grau 4"</formula>
    </cfRule>
    <cfRule type="expression" dxfId="9479" priority="6354">
      <formula>$B107="título grau 3"</formula>
    </cfRule>
    <cfRule type="expression" dxfId="9478" priority="6355">
      <formula>$B107="título grau 2"</formula>
    </cfRule>
    <cfRule type="expression" dxfId="9477" priority="6359">
      <formula>$B107="título grau 1"</formula>
    </cfRule>
  </conditionalFormatting>
  <conditionalFormatting sqref="D107">
    <cfRule type="containsText" dxfId="9476" priority="6351" operator="containsText" text="ORSE INSUMO">
      <formula>NOT(ISERROR(SEARCH("ORSE INSUMO",D107)))</formula>
    </cfRule>
  </conditionalFormatting>
  <conditionalFormatting sqref="C109">
    <cfRule type="expression" dxfId="9475" priority="6347">
      <formula>$B109="título grau 4"</formula>
    </cfRule>
    <cfRule type="expression" dxfId="9474" priority="6348">
      <formula>$B109="título grau 3"</formula>
    </cfRule>
    <cfRule type="expression" dxfId="9473" priority="6349">
      <formula>$B109="título grau 2"</formula>
    </cfRule>
    <cfRule type="expression" dxfId="9472" priority="6350">
      <formula>$B109="título grau 1"</formula>
    </cfRule>
  </conditionalFormatting>
  <conditionalFormatting sqref="B109">
    <cfRule type="expression" dxfId="9471" priority="6339">
      <formula>$B109="título grau 3"</formula>
    </cfRule>
    <cfRule type="expression" dxfId="9470" priority="6343">
      <formula>$B109="título grau 4"</formula>
    </cfRule>
    <cfRule type="expression" dxfId="9469" priority="6344">
      <formula>$B109="título grau 2"</formula>
    </cfRule>
    <cfRule type="expression" dxfId="9468" priority="6345">
      <formula>$B109="título grau 1"</formula>
    </cfRule>
  </conditionalFormatting>
  <conditionalFormatting sqref="B109">
    <cfRule type="expression" dxfId="9467" priority="6340">
      <formula>$B109="título grau 4"</formula>
    </cfRule>
    <cfRule type="expression" dxfId="9466" priority="6341">
      <formula>$B109="título grau 3"</formula>
    </cfRule>
    <cfRule type="expression" dxfId="9465" priority="6342">
      <formula>$B109="título grau 2"</formula>
    </cfRule>
    <cfRule type="expression" dxfId="9464" priority="6346">
      <formula>$B109="título grau 1"</formula>
    </cfRule>
  </conditionalFormatting>
  <conditionalFormatting sqref="E113">
    <cfRule type="expression" dxfId="9463" priority="6308">
      <formula>$B113="título grau 4"</formula>
    </cfRule>
    <cfRule type="expression" dxfId="9462" priority="6309">
      <formula>$B113="título grau 3"</formula>
    </cfRule>
    <cfRule type="expression" dxfId="9461" priority="6310">
      <formula>$B113="título grau 2"</formula>
    </cfRule>
    <cfRule type="expression" dxfId="9460" priority="6314">
      <formula>$B113="título grau 1"</formula>
    </cfRule>
  </conditionalFormatting>
  <conditionalFormatting sqref="D113">
    <cfRule type="containsText" dxfId="9459" priority="6295" operator="containsText" text="ORSE">
      <formula>NOT(ISERROR(SEARCH("ORSE",D113)))</formula>
    </cfRule>
  </conditionalFormatting>
  <conditionalFormatting sqref="D113">
    <cfRule type="expression" dxfId="9458" priority="6291">
      <formula>$B113="título grau 4"</formula>
    </cfRule>
    <cfRule type="expression" dxfId="9457" priority="6292">
      <formula>$B113="título grau 3"</formula>
    </cfRule>
    <cfRule type="expression" dxfId="9456" priority="6293">
      <formula>$B113="título grau 2"</formula>
    </cfRule>
    <cfRule type="expression" dxfId="9455" priority="6294">
      <formula>$B113="título grau 1"</formula>
    </cfRule>
  </conditionalFormatting>
  <conditionalFormatting sqref="M107:N107">
    <cfRule type="expression" dxfId="9454" priority="6287">
      <formula>$B107="título grau 4"</formula>
    </cfRule>
    <cfRule type="expression" dxfId="9453" priority="6288">
      <formula>$B107="título grau 3"</formula>
    </cfRule>
    <cfRule type="expression" dxfId="9452" priority="6289">
      <formula>$B107="título grau 2"</formula>
    </cfRule>
    <cfRule type="expression" dxfId="9451" priority="6290">
      <formula>$B107="título grau 1"</formula>
    </cfRule>
  </conditionalFormatting>
  <conditionalFormatting sqref="G115">
    <cfRule type="containsText" dxfId="9450" priority="6286" operator="containsText" text="FALSO">
      <formula>NOT(ISERROR(SEARCH("FALSO",G115)))</formula>
    </cfRule>
  </conditionalFormatting>
  <conditionalFormatting sqref="D115">
    <cfRule type="containsText" dxfId="9449" priority="6285" operator="containsText" text="ORSE">
      <formula>NOT(ISERROR(SEARCH("ORSE",D115)))</formula>
    </cfRule>
  </conditionalFormatting>
  <conditionalFormatting sqref="B115">
    <cfRule type="expression" dxfId="9448" priority="6277">
      <formula>$B115="título grau 3"</formula>
    </cfRule>
    <cfRule type="expression" dxfId="9447" priority="6281">
      <formula>$B115="título grau 4"</formula>
    </cfRule>
    <cfRule type="expression" dxfId="9446" priority="6282">
      <formula>$B115="título grau 2"</formula>
    </cfRule>
    <cfRule type="expression" dxfId="9445" priority="6283">
      <formula>$B115="título grau 1"</formula>
    </cfRule>
  </conditionalFormatting>
  <conditionalFormatting sqref="A115:N115">
    <cfRule type="expression" dxfId="9444" priority="6278">
      <formula>$B115="título grau 4"</formula>
    </cfRule>
    <cfRule type="expression" dxfId="9443" priority="6279">
      <formula>$B115="título grau 3"</formula>
    </cfRule>
    <cfRule type="expression" dxfId="9442" priority="6280">
      <formula>$B115="título grau 2"</formula>
    </cfRule>
    <cfRule type="expression" dxfId="9441" priority="6284">
      <formula>$B115="título grau 1"</formula>
    </cfRule>
  </conditionalFormatting>
  <conditionalFormatting sqref="D115">
    <cfRule type="containsText" dxfId="9440" priority="6276" operator="containsText" text="ORSE INSUMO">
      <formula>NOT(ISERROR(SEARCH("ORSE INSUMO",D115)))</formula>
    </cfRule>
  </conditionalFormatting>
  <conditionalFormatting sqref="D121:D122 D124">
    <cfRule type="containsText" dxfId="9439" priority="6275" operator="containsText" text="ORSE">
      <formula>NOT(ISERROR(SEARCH("ORSE",D121)))</formula>
    </cfRule>
  </conditionalFormatting>
  <conditionalFormatting sqref="D121:D122 D124">
    <cfRule type="expression" dxfId="9438" priority="6271">
      <formula>$B121="título grau 4"</formula>
    </cfRule>
    <cfRule type="expression" dxfId="9437" priority="6272">
      <formula>$B121="título grau 3"</formula>
    </cfRule>
    <cfRule type="expression" dxfId="9436" priority="6273">
      <formula>$B121="título grau 2"</formula>
    </cfRule>
    <cfRule type="expression" dxfId="9435" priority="6274">
      <formula>$B121="título grau 1"</formula>
    </cfRule>
  </conditionalFormatting>
  <conditionalFormatting sqref="G123">
    <cfRule type="containsText" dxfId="9434" priority="6270" operator="containsText" text="FALSO">
      <formula>NOT(ISERROR(SEARCH("FALSO",G123)))</formula>
    </cfRule>
  </conditionalFormatting>
  <conditionalFormatting sqref="D123">
    <cfRule type="containsText" dxfId="9433" priority="6269" operator="containsText" text="ORSE">
      <formula>NOT(ISERROR(SEARCH("ORSE",D123)))</formula>
    </cfRule>
  </conditionalFormatting>
  <conditionalFormatting sqref="B123">
    <cfRule type="expression" dxfId="9432" priority="6261">
      <formula>$B123="título grau 3"</formula>
    </cfRule>
    <cfRule type="expression" dxfId="9431" priority="6265">
      <formula>$B123="título grau 4"</formula>
    </cfRule>
    <cfRule type="expression" dxfId="9430" priority="6266">
      <formula>$B123="título grau 2"</formula>
    </cfRule>
    <cfRule type="expression" dxfId="9429" priority="6267">
      <formula>$B123="título grau 1"</formula>
    </cfRule>
  </conditionalFormatting>
  <conditionalFormatting sqref="A123:N123">
    <cfRule type="expression" dxfId="9428" priority="6262">
      <formula>$B123="título grau 4"</formula>
    </cfRule>
    <cfRule type="expression" dxfId="9427" priority="6263">
      <formula>$B123="título grau 3"</formula>
    </cfRule>
    <cfRule type="expression" dxfId="9426" priority="6264">
      <formula>$B123="título grau 2"</formula>
    </cfRule>
    <cfRule type="expression" dxfId="9425" priority="6268">
      <formula>$B123="título grau 1"</formula>
    </cfRule>
  </conditionalFormatting>
  <conditionalFormatting sqref="D123">
    <cfRule type="containsText" dxfId="9424" priority="6260" operator="containsText" text="ORSE INSUMO">
      <formula>NOT(ISERROR(SEARCH("ORSE INSUMO",D123)))</formula>
    </cfRule>
  </conditionalFormatting>
  <conditionalFormatting sqref="D143">
    <cfRule type="containsText" dxfId="9423" priority="6251" operator="containsText" text="ORSE">
      <formula>NOT(ISERROR(SEARCH("ORSE",D143)))</formula>
    </cfRule>
  </conditionalFormatting>
  <conditionalFormatting sqref="D143">
    <cfRule type="expression" dxfId="9422" priority="6247">
      <formula>$B143="título grau 4"</formula>
    </cfRule>
    <cfRule type="expression" dxfId="9421" priority="6248">
      <formula>$B143="título grau 3"</formula>
    </cfRule>
    <cfRule type="expression" dxfId="9420" priority="6249">
      <formula>$B143="título grau 2"</formula>
    </cfRule>
    <cfRule type="expression" dxfId="9419" priority="6250">
      <formula>$B143="título grau 1"</formula>
    </cfRule>
  </conditionalFormatting>
  <conditionalFormatting sqref="C143">
    <cfRule type="expression" dxfId="9418" priority="6243">
      <formula>$B143="título grau 4"</formula>
    </cfRule>
    <cfRule type="expression" dxfId="9417" priority="6244">
      <formula>$B143="título grau 3"</formula>
    </cfRule>
    <cfRule type="expression" dxfId="9416" priority="6245">
      <formula>$B143="título grau 2"</formula>
    </cfRule>
    <cfRule type="expression" dxfId="9415" priority="6246">
      <formula>$B143="título grau 1"</formula>
    </cfRule>
  </conditionalFormatting>
  <conditionalFormatting sqref="D143">
    <cfRule type="containsText" dxfId="9414" priority="6242" operator="containsText" text="ORSE INSUMO">
      <formula>NOT(ISERROR(SEARCH("ORSE INSUMO",D143)))</formula>
    </cfRule>
  </conditionalFormatting>
  <conditionalFormatting sqref="B143">
    <cfRule type="expression" dxfId="9413" priority="6234">
      <formula>$B143="título grau 3"</formula>
    </cfRule>
    <cfRule type="expression" dxfId="9412" priority="6238">
      <formula>$B143="título grau 4"</formula>
    </cfRule>
    <cfRule type="expression" dxfId="9411" priority="6239">
      <formula>$B143="título grau 2"</formula>
    </cfRule>
    <cfRule type="expression" dxfId="9410" priority="6240">
      <formula>$B143="título grau 1"</formula>
    </cfRule>
  </conditionalFormatting>
  <conditionalFormatting sqref="B143">
    <cfRule type="expression" dxfId="9409" priority="6235">
      <formula>$B143="título grau 4"</formula>
    </cfRule>
    <cfRule type="expression" dxfId="9408" priority="6236">
      <formula>$B143="título grau 3"</formula>
    </cfRule>
    <cfRule type="expression" dxfId="9407" priority="6237">
      <formula>$B143="título grau 2"</formula>
    </cfRule>
    <cfRule type="expression" dxfId="9406" priority="6241">
      <formula>$B143="título grau 1"</formula>
    </cfRule>
  </conditionalFormatting>
  <conditionalFormatting sqref="D146">
    <cfRule type="containsText" dxfId="9405" priority="6232" operator="containsText" text="ORSE">
      <formula>NOT(ISERROR(SEARCH("ORSE",D146)))</formula>
    </cfRule>
  </conditionalFormatting>
  <conditionalFormatting sqref="D147">
    <cfRule type="containsText" dxfId="9404" priority="6231" operator="containsText" text="ORSE">
      <formula>NOT(ISERROR(SEARCH("ORSE",D147)))</formula>
    </cfRule>
  </conditionalFormatting>
  <conditionalFormatting sqref="D147">
    <cfRule type="expression" dxfId="9403" priority="6227">
      <formula>$B147="título grau 4"</formula>
    </cfRule>
    <cfRule type="expression" dxfId="9402" priority="6228">
      <formula>$B147="título grau 3"</formula>
    </cfRule>
    <cfRule type="expression" dxfId="9401" priority="6229">
      <formula>$B147="título grau 2"</formula>
    </cfRule>
    <cfRule type="expression" dxfId="9400" priority="6230">
      <formula>$B147="título grau 1"</formula>
    </cfRule>
  </conditionalFormatting>
  <conditionalFormatting sqref="D289 D151:D153">
    <cfRule type="containsText" dxfId="9399" priority="6226" operator="containsText" text="ORSE">
      <formula>NOT(ISERROR(SEARCH("ORSE",D151)))</formula>
    </cfRule>
  </conditionalFormatting>
  <conditionalFormatting sqref="D151:D153">
    <cfRule type="expression" dxfId="9398" priority="6222">
      <formula>$B151="título grau 4"</formula>
    </cfRule>
    <cfRule type="expression" dxfId="9397" priority="6223">
      <formula>$B151="título grau 3"</formula>
    </cfRule>
    <cfRule type="expression" dxfId="9396" priority="6224">
      <formula>$B151="título grau 2"</formula>
    </cfRule>
    <cfRule type="expression" dxfId="9395" priority="6225">
      <formula>$B151="título grau 1"</formula>
    </cfRule>
  </conditionalFormatting>
  <conditionalFormatting sqref="D161:D162">
    <cfRule type="containsText" dxfId="9394" priority="6217" operator="containsText" text="ORSE">
      <formula>NOT(ISERROR(SEARCH("ORSE",D161)))</formula>
    </cfRule>
  </conditionalFormatting>
  <conditionalFormatting sqref="D166">
    <cfRule type="containsText" dxfId="9393" priority="6205" operator="containsText" text="ORSE">
      <formula>NOT(ISERROR(SEARCH("ORSE",D166)))</formula>
    </cfRule>
  </conditionalFormatting>
  <conditionalFormatting sqref="D166">
    <cfRule type="expression" dxfId="9392" priority="6201">
      <formula>$B166="título grau 4"</formula>
    </cfRule>
    <cfRule type="expression" dxfId="9391" priority="6202">
      <formula>$B166="título grau 3"</formula>
    </cfRule>
    <cfRule type="expression" dxfId="9390" priority="6203">
      <formula>$B166="título grau 2"</formula>
    </cfRule>
    <cfRule type="expression" dxfId="9389" priority="6204">
      <formula>$B166="título grau 1"</formula>
    </cfRule>
  </conditionalFormatting>
  <conditionalFormatting sqref="G179">
    <cfRule type="containsText" dxfId="9388" priority="6200" operator="containsText" text="FALSO">
      <formula>NOT(ISERROR(SEARCH("FALSO",G179)))</formula>
    </cfRule>
  </conditionalFormatting>
  <conditionalFormatting sqref="D179">
    <cfRule type="containsText" dxfId="9387" priority="6199" operator="containsText" text="ORSE">
      <formula>NOT(ISERROR(SEARCH("ORSE",D179)))</formula>
    </cfRule>
  </conditionalFormatting>
  <conditionalFormatting sqref="B179">
    <cfRule type="expression" dxfId="9386" priority="6191">
      <formula>$B179="título grau 3"</formula>
    </cfRule>
    <cfRule type="expression" dxfId="9385" priority="6195">
      <formula>$B179="título grau 4"</formula>
    </cfRule>
    <cfRule type="expression" dxfId="9384" priority="6196">
      <formula>$B179="título grau 2"</formula>
    </cfRule>
    <cfRule type="expression" dxfId="9383" priority="6197">
      <formula>$B179="título grau 1"</formula>
    </cfRule>
  </conditionalFormatting>
  <conditionalFormatting sqref="A179:H179 N179 J179:L179">
    <cfRule type="expression" dxfId="9382" priority="6192">
      <formula>$B179="título grau 4"</formula>
    </cfRule>
    <cfRule type="expression" dxfId="9381" priority="6193">
      <formula>$B179="título grau 3"</formula>
    </cfRule>
    <cfRule type="expression" dxfId="9380" priority="6194">
      <formula>$B179="título grau 2"</formula>
    </cfRule>
    <cfRule type="expression" dxfId="9379" priority="6198">
      <formula>$B179="título grau 1"</formula>
    </cfRule>
  </conditionalFormatting>
  <conditionalFormatting sqref="D179">
    <cfRule type="containsText" dxfId="9378" priority="6190" operator="containsText" text="ORSE INSUMO">
      <formula>NOT(ISERROR(SEARCH("ORSE INSUMO",D179)))</formula>
    </cfRule>
  </conditionalFormatting>
  <conditionalFormatting sqref="D180:D181">
    <cfRule type="containsText" dxfId="9377" priority="6189" operator="containsText" text="ORSE">
      <formula>NOT(ISERROR(SEARCH("ORSE",D180)))</formula>
    </cfRule>
  </conditionalFormatting>
  <conditionalFormatting sqref="D180:D181">
    <cfRule type="expression" dxfId="9376" priority="6185">
      <formula>$B180="título grau 4"</formula>
    </cfRule>
    <cfRule type="expression" dxfId="9375" priority="6186">
      <formula>$B180="título grau 3"</formula>
    </cfRule>
    <cfRule type="expression" dxfId="9374" priority="6187">
      <formula>$B180="título grau 2"</formula>
    </cfRule>
    <cfRule type="expression" dxfId="9373" priority="6188">
      <formula>$B180="título grau 1"</formula>
    </cfRule>
  </conditionalFormatting>
  <conditionalFormatting sqref="G189">
    <cfRule type="containsText" dxfId="9372" priority="6174" operator="containsText" text="FALSO">
      <formula>NOT(ISERROR(SEARCH("FALSO",G189)))</formula>
    </cfRule>
  </conditionalFormatting>
  <conditionalFormatting sqref="D189">
    <cfRule type="containsText" dxfId="9371" priority="6173" operator="containsText" text="ORSE">
      <formula>NOT(ISERROR(SEARCH("ORSE",D189)))</formula>
    </cfRule>
  </conditionalFormatting>
  <conditionalFormatting sqref="B189">
    <cfRule type="expression" dxfId="9370" priority="6165">
      <formula>$B189="título grau 3"</formula>
    </cfRule>
    <cfRule type="expression" dxfId="9369" priority="6169">
      <formula>$B189="título grau 4"</formula>
    </cfRule>
    <cfRule type="expression" dxfId="9368" priority="6170">
      <formula>$B189="título grau 2"</formula>
    </cfRule>
    <cfRule type="expression" dxfId="9367" priority="6171">
      <formula>$B189="título grau 1"</formula>
    </cfRule>
  </conditionalFormatting>
  <conditionalFormatting sqref="A189:H189 J189:N189">
    <cfRule type="expression" dxfId="9366" priority="6166">
      <formula>$B189="título grau 4"</formula>
    </cfRule>
    <cfRule type="expression" dxfId="9365" priority="6167">
      <formula>$B189="título grau 3"</formula>
    </cfRule>
    <cfRule type="expression" dxfId="9364" priority="6168">
      <formula>$B189="título grau 2"</formula>
    </cfRule>
    <cfRule type="expression" dxfId="9363" priority="6172">
      <formula>$B189="título grau 1"</formula>
    </cfRule>
  </conditionalFormatting>
  <conditionalFormatting sqref="D189">
    <cfRule type="containsText" dxfId="9362" priority="6164" operator="containsText" text="ORSE INSUMO">
      <formula>NOT(ISERROR(SEARCH("ORSE INSUMO",D189)))</formula>
    </cfRule>
  </conditionalFormatting>
  <conditionalFormatting sqref="B197">
    <cfRule type="expression" dxfId="9361" priority="6108">
      <formula>$B197="título grau 3"</formula>
    </cfRule>
    <cfRule type="expression" dxfId="9360" priority="6112">
      <formula>$B197="título grau 4"</formula>
    </cfRule>
    <cfRule type="expression" dxfId="9359" priority="6113">
      <formula>$B197="título grau 2"</formula>
    </cfRule>
    <cfRule type="expression" dxfId="9358" priority="6114">
      <formula>$B197="título grau 1"</formula>
    </cfRule>
  </conditionalFormatting>
  <conditionalFormatting sqref="B197:D197">
    <cfRule type="expression" dxfId="9357" priority="6109">
      <formula>$B197="título grau 4"</formula>
    </cfRule>
    <cfRule type="expression" dxfId="9356" priority="6110">
      <formula>$B197="título grau 3"</formula>
    </cfRule>
    <cfRule type="expression" dxfId="9355" priority="6111">
      <formula>$B197="título grau 2"</formula>
    </cfRule>
    <cfRule type="expression" dxfId="9354" priority="6115">
      <formula>$B197="título grau 1"</formula>
    </cfRule>
  </conditionalFormatting>
  <conditionalFormatting sqref="D197">
    <cfRule type="containsText" dxfId="9353" priority="6107" operator="containsText" text="ORSE">
      <formula>NOT(ISERROR(SEARCH("ORSE",D197)))</formula>
    </cfRule>
  </conditionalFormatting>
  <conditionalFormatting sqref="D197">
    <cfRule type="containsText" dxfId="9352" priority="6106" operator="containsText" text="ORSE INSUMO">
      <formula>NOT(ISERROR(SEARCH("ORSE INSUMO",D197)))</formula>
    </cfRule>
  </conditionalFormatting>
  <conditionalFormatting sqref="D211:D217 D219">
    <cfRule type="expression" dxfId="9351" priority="6102">
      <formula>$B211="título grau 4"</formula>
    </cfRule>
    <cfRule type="expression" dxfId="9350" priority="6103">
      <formula>$B211="título grau 3"</formula>
    </cfRule>
    <cfRule type="expression" dxfId="9349" priority="6104">
      <formula>$B211="título grau 2"</formula>
    </cfRule>
    <cfRule type="expression" dxfId="9348" priority="6105">
      <formula>$B211="título grau 1"</formula>
    </cfRule>
  </conditionalFormatting>
  <conditionalFormatting sqref="D211:D217 D219">
    <cfRule type="containsText" dxfId="9347" priority="6101" operator="containsText" text="ORSE">
      <formula>NOT(ISERROR(SEARCH("ORSE",D211)))</formula>
    </cfRule>
  </conditionalFormatting>
  <conditionalFormatting sqref="D211:D217 D219">
    <cfRule type="containsText" dxfId="9346" priority="6100" operator="containsText" text="ORSE INSUMO">
      <formula>NOT(ISERROR(SEARCH("ORSE INSUMO",D211)))</formula>
    </cfRule>
  </conditionalFormatting>
  <conditionalFormatting sqref="D220:D221">
    <cfRule type="expression" dxfId="9345" priority="6096">
      <formula>$B220="título grau 4"</formula>
    </cfRule>
    <cfRule type="expression" dxfId="9344" priority="6097">
      <formula>$B220="título grau 3"</formula>
    </cfRule>
    <cfRule type="expression" dxfId="9343" priority="6098">
      <formula>$B220="título grau 2"</formula>
    </cfRule>
    <cfRule type="expression" dxfId="9342" priority="6099">
      <formula>$B220="título grau 1"</formula>
    </cfRule>
  </conditionalFormatting>
  <conditionalFormatting sqref="D220:D221">
    <cfRule type="containsText" dxfId="9341" priority="6095" operator="containsText" text="ORSE">
      <formula>NOT(ISERROR(SEARCH("ORSE",D220)))</formula>
    </cfRule>
  </conditionalFormatting>
  <conditionalFormatting sqref="D220:D221">
    <cfRule type="containsText" dxfId="9340" priority="6094" operator="containsText" text="ORSE INSUMO">
      <formula>NOT(ISERROR(SEARCH("ORSE INSUMO",D220)))</formula>
    </cfRule>
  </conditionalFormatting>
  <conditionalFormatting sqref="D225:D228 D230:D231">
    <cfRule type="expression" dxfId="9339" priority="6090">
      <formula>$B225="título grau 4"</formula>
    </cfRule>
    <cfRule type="expression" dxfId="9338" priority="6091">
      <formula>$B225="título grau 3"</formula>
    </cfRule>
    <cfRule type="expression" dxfId="9337" priority="6092">
      <formula>$B225="título grau 2"</formula>
    </cfRule>
    <cfRule type="expression" dxfId="9336" priority="6093">
      <formula>$B225="título grau 1"</formula>
    </cfRule>
  </conditionalFormatting>
  <conditionalFormatting sqref="D225:D228 D230:D231">
    <cfRule type="containsText" dxfId="9335" priority="6089" operator="containsText" text="ORSE">
      <formula>NOT(ISERROR(SEARCH("ORSE",D225)))</formula>
    </cfRule>
  </conditionalFormatting>
  <conditionalFormatting sqref="D225:D228 D230:D231">
    <cfRule type="containsText" dxfId="9334" priority="6088" operator="containsText" text="ORSE INSUMO">
      <formula>NOT(ISERROR(SEARCH("ORSE INSUMO",D225)))</formula>
    </cfRule>
  </conditionalFormatting>
  <conditionalFormatting sqref="D234:D241">
    <cfRule type="expression" dxfId="9333" priority="6084">
      <formula>$B234="título grau 4"</formula>
    </cfRule>
    <cfRule type="expression" dxfId="9332" priority="6085">
      <formula>$B234="título grau 3"</formula>
    </cfRule>
    <cfRule type="expression" dxfId="9331" priority="6086">
      <formula>$B234="título grau 2"</formula>
    </cfRule>
    <cfRule type="expression" dxfId="9330" priority="6087">
      <formula>$B234="título grau 1"</formula>
    </cfRule>
  </conditionalFormatting>
  <conditionalFormatting sqref="D234:D241">
    <cfRule type="containsText" dxfId="9329" priority="6083" operator="containsText" text="ORSE">
      <formula>NOT(ISERROR(SEARCH("ORSE",D234)))</formula>
    </cfRule>
  </conditionalFormatting>
  <conditionalFormatting sqref="D234:D241">
    <cfRule type="containsText" dxfId="9328" priority="6082" operator="containsText" text="ORSE INSUMO">
      <formula>NOT(ISERROR(SEARCH("ORSE INSUMO",D234)))</formula>
    </cfRule>
  </conditionalFormatting>
  <conditionalFormatting sqref="D242">
    <cfRule type="containsText" dxfId="9327" priority="6077" operator="containsText" text="ORSE">
      <formula>NOT(ISERROR(SEARCH("ORSE",D242)))</formula>
    </cfRule>
  </conditionalFormatting>
  <conditionalFormatting sqref="D242">
    <cfRule type="containsText" dxfId="9326" priority="6076" operator="containsText" text="ORSE INSUMO">
      <formula>NOT(ISERROR(SEARCH("ORSE INSUMO",D242)))</formula>
    </cfRule>
  </conditionalFormatting>
  <conditionalFormatting sqref="D255:D257">
    <cfRule type="expression" dxfId="9325" priority="6054">
      <formula>$B255="título grau 4"</formula>
    </cfRule>
    <cfRule type="expression" dxfId="9324" priority="6055">
      <formula>$B255="título grau 3"</formula>
    </cfRule>
    <cfRule type="expression" dxfId="9323" priority="6056">
      <formula>$B255="título grau 2"</formula>
    </cfRule>
    <cfRule type="expression" dxfId="9322" priority="6057">
      <formula>$B255="título grau 1"</formula>
    </cfRule>
  </conditionalFormatting>
  <conditionalFormatting sqref="D255:D257">
    <cfRule type="containsText" dxfId="9321" priority="6053" operator="containsText" text="ORSE">
      <formula>NOT(ISERROR(SEARCH("ORSE",D255)))</formula>
    </cfRule>
  </conditionalFormatting>
  <conditionalFormatting sqref="D255:D257">
    <cfRule type="containsText" dxfId="9320" priority="6052" operator="containsText" text="ORSE INSUMO">
      <formula>NOT(ISERROR(SEARCH("ORSE INSUMO",D255)))</formula>
    </cfRule>
  </conditionalFormatting>
  <conditionalFormatting sqref="D277">
    <cfRule type="containsText" dxfId="9319" priority="6051" operator="containsText" text="ORSE">
      <formula>NOT(ISERROR(SEARCH("ORSE",D277)))</formula>
    </cfRule>
  </conditionalFormatting>
  <conditionalFormatting sqref="D277">
    <cfRule type="expression" dxfId="9318" priority="6047">
      <formula>$B277="título grau 4"</formula>
    </cfRule>
    <cfRule type="expression" dxfId="9317" priority="6048">
      <formula>$B277="título grau 3"</formula>
    </cfRule>
    <cfRule type="expression" dxfId="9316" priority="6049">
      <formula>$B277="título grau 2"</formula>
    </cfRule>
    <cfRule type="expression" dxfId="9315" priority="6050">
      <formula>$B277="título grau 1"</formula>
    </cfRule>
  </conditionalFormatting>
  <conditionalFormatting sqref="D279">
    <cfRule type="containsText" dxfId="9314" priority="6036" operator="containsText" text="ORSE">
      <formula>NOT(ISERROR(SEARCH("ORSE",D279)))</formula>
    </cfRule>
  </conditionalFormatting>
  <conditionalFormatting sqref="D279">
    <cfRule type="expression" dxfId="9313" priority="6032">
      <formula>$B279="título grau 4"</formula>
    </cfRule>
    <cfRule type="expression" dxfId="9312" priority="6033">
      <formula>$B279="título grau 3"</formula>
    </cfRule>
    <cfRule type="expression" dxfId="9311" priority="6034">
      <formula>$B279="título grau 2"</formula>
    </cfRule>
    <cfRule type="expression" dxfId="9310" priority="6035">
      <formula>$B279="título grau 1"</formula>
    </cfRule>
  </conditionalFormatting>
  <conditionalFormatting sqref="D279">
    <cfRule type="containsText" dxfId="9309" priority="6031" operator="containsText" text="ORSE">
      <formula>NOT(ISERROR(SEARCH("ORSE",D279)))</formula>
    </cfRule>
  </conditionalFormatting>
  <conditionalFormatting sqref="D279">
    <cfRule type="expression" dxfId="9308" priority="6027">
      <formula>$B279="título grau 4"</formula>
    </cfRule>
    <cfRule type="expression" dxfId="9307" priority="6028">
      <formula>$B279="título grau 3"</formula>
    </cfRule>
    <cfRule type="expression" dxfId="9306" priority="6029">
      <formula>$B279="título grau 2"</formula>
    </cfRule>
    <cfRule type="expression" dxfId="9305" priority="6030">
      <formula>$B279="título grau 1"</formula>
    </cfRule>
  </conditionalFormatting>
  <conditionalFormatting sqref="D280:D281">
    <cfRule type="containsText" dxfId="9304" priority="6026" operator="containsText" text="ORSE">
      <formula>NOT(ISERROR(SEARCH("ORSE",D280)))</formula>
    </cfRule>
  </conditionalFormatting>
  <conditionalFormatting sqref="D280:D281">
    <cfRule type="containsText" dxfId="9303" priority="6025" operator="containsText" text="ORSE">
      <formula>NOT(ISERROR(SEARCH("ORSE",D280)))</formula>
    </cfRule>
  </conditionalFormatting>
  <conditionalFormatting sqref="D282 D284">
    <cfRule type="containsText" dxfId="9302" priority="6020" operator="containsText" text="ORSE">
      <formula>NOT(ISERROR(SEARCH("ORSE",D282)))</formula>
    </cfRule>
  </conditionalFormatting>
  <conditionalFormatting sqref="D286">
    <cfRule type="containsText" dxfId="9301" priority="6019" operator="containsText" text="ORSE">
      <formula>NOT(ISERROR(SEARCH("ORSE",D286)))</formula>
    </cfRule>
  </conditionalFormatting>
  <conditionalFormatting sqref="D292">
    <cfRule type="containsText" dxfId="9300" priority="6018" operator="containsText" text="ORSE">
      <formula>NOT(ISERROR(SEARCH("ORSE",D292)))</formula>
    </cfRule>
  </conditionalFormatting>
  <conditionalFormatting sqref="D294">
    <cfRule type="containsText" dxfId="9299" priority="6017" operator="containsText" text="ORSE">
      <formula>NOT(ISERROR(SEARCH("ORSE",D294)))</formula>
    </cfRule>
  </conditionalFormatting>
  <conditionalFormatting sqref="D294">
    <cfRule type="expression" dxfId="9298" priority="6013">
      <formula>$B294="título grau 4"</formula>
    </cfRule>
    <cfRule type="expression" dxfId="9297" priority="6014">
      <formula>$B294="título grau 3"</formula>
    </cfRule>
    <cfRule type="expression" dxfId="9296" priority="6015">
      <formula>$B294="título grau 2"</formula>
    </cfRule>
    <cfRule type="expression" dxfId="9295" priority="6016">
      <formula>$B294="título grau 1"</formula>
    </cfRule>
  </conditionalFormatting>
  <conditionalFormatting sqref="D337">
    <cfRule type="containsText" dxfId="9294" priority="6001" operator="containsText" text="ORSE">
      <formula>NOT(ISERROR(SEARCH("ORSE",D337)))</formula>
    </cfRule>
  </conditionalFormatting>
  <conditionalFormatting sqref="D305">
    <cfRule type="containsText" dxfId="9293" priority="6000" operator="containsText" text="ORSE">
      <formula>NOT(ISERROR(SEARCH("ORSE",D305)))</formula>
    </cfRule>
  </conditionalFormatting>
  <conditionalFormatting sqref="D305">
    <cfRule type="expression" dxfId="9292" priority="5996">
      <formula>$B305="título grau 4"</formula>
    </cfRule>
    <cfRule type="expression" dxfId="9291" priority="5997">
      <formula>$B305="título grau 3"</formula>
    </cfRule>
    <cfRule type="expression" dxfId="9290" priority="5998">
      <formula>$B305="título grau 2"</formula>
    </cfRule>
    <cfRule type="expression" dxfId="9289" priority="5999">
      <formula>$B305="título grau 1"</formula>
    </cfRule>
  </conditionalFormatting>
  <conditionalFormatting sqref="D385">
    <cfRule type="containsText" dxfId="9288" priority="5995" operator="containsText" text="ORSE">
      <formula>NOT(ISERROR(SEARCH("ORSE",D385)))</formula>
    </cfRule>
  </conditionalFormatting>
  <conditionalFormatting sqref="D385">
    <cfRule type="expression" dxfId="9287" priority="5991">
      <formula>$B385="título grau 4"</formula>
    </cfRule>
    <cfRule type="expression" dxfId="9286" priority="5992">
      <formula>$B385="título grau 3"</formula>
    </cfRule>
    <cfRule type="expression" dxfId="9285" priority="5993">
      <formula>$B385="título grau 2"</formula>
    </cfRule>
    <cfRule type="expression" dxfId="9284" priority="5994">
      <formula>$B385="título grau 1"</formula>
    </cfRule>
  </conditionalFormatting>
  <conditionalFormatting sqref="D300:D301 D303">
    <cfRule type="containsText" dxfId="9283" priority="5990" operator="containsText" text="ORSE">
      <formula>NOT(ISERROR(SEARCH("ORSE",D300)))</formula>
    </cfRule>
  </conditionalFormatting>
  <conditionalFormatting sqref="A328">
    <cfRule type="expression" dxfId="9282" priority="5892">
      <formula>$B328="título grau 4"</formula>
    </cfRule>
    <cfRule type="expression" dxfId="9281" priority="5893">
      <formula>$B328="título grau 3"</formula>
    </cfRule>
    <cfRule type="expression" dxfId="9280" priority="5894">
      <formula>$B328="título grau 2"</formula>
    </cfRule>
    <cfRule type="expression" dxfId="9279" priority="5895">
      <formula>$B328="título grau 1"</formula>
    </cfRule>
  </conditionalFormatting>
  <conditionalFormatting sqref="A341">
    <cfRule type="expression" dxfId="9278" priority="5888">
      <formula>$B341="título grau 4"</formula>
    </cfRule>
    <cfRule type="expression" dxfId="9277" priority="5889">
      <formula>$B341="título grau 3"</formula>
    </cfRule>
    <cfRule type="expression" dxfId="9276" priority="5890">
      <formula>$B341="título grau 2"</formula>
    </cfRule>
    <cfRule type="expression" dxfId="9275" priority="5891">
      <formula>$B341="título grau 1"</formula>
    </cfRule>
  </conditionalFormatting>
  <conditionalFormatting sqref="A379">
    <cfRule type="expression" dxfId="9274" priority="5884">
      <formula>$B379="título grau 4"</formula>
    </cfRule>
    <cfRule type="expression" dxfId="9273" priority="5885">
      <formula>$B379="título grau 3"</formula>
    </cfRule>
    <cfRule type="expression" dxfId="9272" priority="5886">
      <formula>$B379="título grau 2"</formula>
    </cfRule>
    <cfRule type="expression" dxfId="9271" priority="5887">
      <formula>$B379="título grau 1"</formula>
    </cfRule>
  </conditionalFormatting>
  <conditionalFormatting sqref="D404">
    <cfRule type="containsText" dxfId="9270" priority="5867" operator="containsText" text="ORSE">
      <formula>NOT(ISERROR(SEARCH("ORSE",D404)))</formula>
    </cfRule>
  </conditionalFormatting>
  <conditionalFormatting sqref="D404">
    <cfRule type="expression" dxfId="9269" priority="5863">
      <formula>$B404="título grau 4"</formula>
    </cfRule>
    <cfRule type="expression" dxfId="9268" priority="5864">
      <formula>$B404="título grau 3"</formula>
    </cfRule>
    <cfRule type="expression" dxfId="9267" priority="5865">
      <formula>$B404="título grau 2"</formula>
    </cfRule>
    <cfRule type="expression" dxfId="9266" priority="5866">
      <formula>$B404="título grau 1"</formula>
    </cfRule>
  </conditionalFormatting>
  <conditionalFormatting sqref="D476">
    <cfRule type="containsText" dxfId="9265" priority="5862" operator="containsText" text="ORSE">
      <formula>NOT(ISERROR(SEARCH("ORSE",D476)))</formula>
    </cfRule>
  </conditionalFormatting>
  <conditionalFormatting sqref="D476">
    <cfRule type="expression" dxfId="9264" priority="5858">
      <formula>$B476="título grau 4"</formula>
    </cfRule>
    <cfRule type="expression" dxfId="9263" priority="5859">
      <formula>$B476="título grau 3"</formula>
    </cfRule>
    <cfRule type="expression" dxfId="9262" priority="5860">
      <formula>$B476="título grau 2"</formula>
    </cfRule>
    <cfRule type="expression" dxfId="9261" priority="5861">
      <formula>$B476="título grau 1"</formula>
    </cfRule>
  </conditionalFormatting>
  <conditionalFormatting sqref="G570">
    <cfRule type="containsText" dxfId="9260" priority="5857" operator="containsText" text="FALSO">
      <formula>NOT(ISERROR(SEARCH("FALSO",G570)))</formula>
    </cfRule>
  </conditionalFormatting>
  <conditionalFormatting sqref="D570">
    <cfRule type="containsText" dxfId="9259" priority="5856" operator="containsText" text="ORSE">
      <formula>NOT(ISERROR(SEARCH("ORSE",D570)))</formula>
    </cfRule>
  </conditionalFormatting>
  <conditionalFormatting sqref="D570 F570:H570 N570">
    <cfRule type="expression" dxfId="9258" priority="5849">
      <formula>$B570="título grau 4"</formula>
    </cfRule>
    <cfRule type="expression" dxfId="9257" priority="5850">
      <formula>$B570="título grau 3"</formula>
    </cfRule>
    <cfRule type="expression" dxfId="9256" priority="5851">
      <formula>$B570="título grau 2"</formula>
    </cfRule>
    <cfRule type="expression" dxfId="9255" priority="5855">
      <formula>$B570="título grau 1"</formula>
    </cfRule>
  </conditionalFormatting>
  <conditionalFormatting sqref="C570">
    <cfRule type="expression" dxfId="9254" priority="5844">
      <formula>$B570="título grau 4"</formula>
    </cfRule>
    <cfRule type="expression" dxfId="9253" priority="5845">
      <formula>$B570="título grau 3"</formula>
    </cfRule>
    <cfRule type="expression" dxfId="9252" priority="5846">
      <formula>$B570="título grau 2"</formula>
    </cfRule>
    <cfRule type="expression" dxfId="9251" priority="5847">
      <formula>$B570="título grau 1"</formula>
    </cfRule>
  </conditionalFormatting>
  <conditionalFormatting sqref="G569">
    <cfRule type="containsText" dxfId="9250" priority="5839" operator="containsText" text="FALSO">
      <formula>NOT(ISERROR(SEARCH("FALSO",G569)))</formula>
    </cfRule>
  </conditionalFormatting>
  <conditionalFormatting sqref="D569">
    <cfRule type="containsText" dxfId="9249" priority="5838" operator="containsText" text="ORSE">
      <formula>NOT(ISERROR(SEARCH("ORSE",D569)))</formula>
    </cfRule>
  </conditionalFormatting>
  <conditionalFormatting sqref="D569 F569:H569 N569">
    <cfRule type="expression" dxfId="9248" priority="5831">
      <formula>$B569="título grau 4"</formula>
    </cfRule>
    <cfRule type="expression" dxfId="9247" priority="5832">
      <formula>$B569="título grau 3"</formula>
    </cfRule>
    <cfRule type="expression" dxfId="9246" priority="5833">
      <formula>$B569="título grau 2"</formula>
    </cfRule>
    <cfRule type="expression" dxfId="9245" priority="5837">
      <formula>$B569="título grau 1"</formula>
    </cfRule>
  </conditionalFormatting>
  <conditionalFormatting sqref="C569">
    <cfRule type="expression" dxfId="9244" priority="5826">
      <formula>$B569="título grau 4"</formula>
    </cfRule>
    <cfRule type="expression" dxfId="9243" priority="5827">
      <formula>$B569="título grau 3"</formula>
    </cfRule>
    <cfRule type="expression" dxfId="9242" priority="5828">
      <formula>$B569="título grau 2"</formula>
    </cfRule>
    <cfRule type="expression" dxfId="9241" priority="5829">
      <formula>$B569="título grau 1"</formula>
    </cfRule>
  </conditionalFormatting>
  <conditionalFormatting sqref="D569:D570">
    <cfRule type="containsText" dxfId="9240" priority="5811" operator="containsText" text="ORSE INSUMO">
      <formula>NOT(ISERROR(SEARCH("ORSE INSUMO",D569)))</formula>
    </cfRule>
  </conditionalFormatting>
  <conditionalFormatting sqref="G629">
    <cfRule type="containsText" dxfId="9239" priority="5810" operator="containsText" text="FALSO">
      <formula>NOT(ISERROR(SEARCH("FALSO",G629)))</formula>
    </cfRule>
  </conditionalFormatting>
  <conditionalFormatting sqref="D629">
    <cfRule type="containsText" dxfId="9238" priority="5809" operator="containsText" text="ORSE">
      <formula>NOT(ISERROR(SEARCH("ORSE",D629)))</formula>
    </cfRule>
  </conditionalFormatting>
  <conditionalFormatting sqref="B629">
    <cfRule type="expression" dxfId="9237" priority="5801">
      <formula>$B629="título grau 3"</formula>
    </cfRule>
    <cfRule type="expression" dxfId="9236" priority="5805">
      <formula>$B629="título grau 4"</formula>
    </cfRule>
    <cfRule type="expression" dxfId="9235" priority="5806">
      <formula>$B629="título grau 2"</formula>
    </cfRule>
    <cfRule type="expression" dxfId="9234" priority="5807">
      <formula>$B629="título grau 1"</formula>
    </cfRule>
  </conditionalFormatting>
  <conditionalFormatting sqref="B629:H629 A628:A629 N629">
    <cfRule type="expression" dxfId="9233" priority="5802">
      <formula>$B628="título grau 4"</formula>
    </cfRule>
    <cfRule type="expression" dxfId="9232" priority="5803">
      <formula>$B628="título grau 3"</formula>
    </cfRule>
    <cfRule type="expression" dxfId="9231" priority="5804">
      <formula>$B628="título grau 2"</formula>
    </cfRule>
    <cfRule type="expression" dxfId="9230" priority="5808">
      <formula>$B628="título grau 1"</formula>
    </cfRule>
  </conditionalFormatting>
  <conditionalFormatting sqref="G628">
    <cfRule type="containsText" dxfId="9229" priority="5800" operator="containsText" text="FALSO">
      <formula>NOT(ISERROR(SEARCH("FALSO",G628)))</formula>
    </cfRule>
  </conditionalFormatting>
  <conditionalFormatting sqref="D628">
    <cfRule type="containsText" dxfId="9228" priority="5799" operator="containsText" text="ORSE">
      <formula>NOT(ISERROR(SEARCH("ORSE",D628)))</formula>
    </cfRule>
  </conditionalFormatting>
  <conditionalFormatting sqref="B628">
    <cfRule type="expression" dxfId="9227" priority="5791">
      <formula>$B628="título grau 3"</formula>
    </cfRule>
    <cfRule type="expression" dxfId="9226" priority="5795">
      <formula>$B628="título grau 4"</formula>
    </cfRule>
    <cfRule type="expression" dxfId="9225" priority="5796">
      <formula>$B628="título grau 2"</formula>
    </cfRule>
    <cfRule type="expression" dxfId="9224" priority="5797">
      <formula>$B628="título grau 1"</formula>
    </cfRule>
  </conditionalFormatting>
  <conditionalFormatting sqref="D628:H628 B628 N628">
    <cfRule type="expression" dxfId="9223" priority="5792">
      <formula>$B628="título grau 4"</formula>
    </cfRule>
    <cfRule type="expression" dxfId="9222" priority="5793">
      <formula>$B628="título grau 3"</formula>
    </cfRule>
    <cfRule type="expression" dxfId="9221" priority="5794">
      <formula>$B628="título grau 2"</formula>
    </cfRule>
    <cfRule type="expression" dxfId="9220" priority="5798">
      <formula>$B628="título grau 1"</formula>
    </cfRule>
  </conditionalFormatting>
  <conditionalFormatting sqref="C628">
    <cfRule type="expression" dxfId="9219" priority="5787">
      <formula>$B628="título grau 4"</formula>
    </cfRule>
    <cfRule type="expression" dxfId="9218" priority="5788">
      <formula>$B628="título grau 3"</formula>
    </cfRule>
    <cfRule type="expression" dxfId="9217" priority="5789">
      <formula>$B628="título grau 2"</formula>
    </cfRule>
    <cfRule type="expression" dxfId="9216" priority="5790">
      <formula>$B628="título grau 1"</formula>
    </cfRule>
  </conditionalFormatting>
  <conditionalFormatting sqref="D628:D629">
    <cfRule type="containsText" dxfId="9215" priority="5786" operator="containsText" text="ORSE INSUMO">
      <formula>NOT(ISERROR(SEARCH("ORSE INSUMO",D628)))</formula>
    </cfRule>
  </conditionalFormatting>
  <conditionalFormatting sqref="B649 B651">
    <cfRule type="expression" dxfId="9214" priority="5778">
      <formula>$B649="título grau 3"</formula>
    </cfRule>
    <cfRule type="expression" dxfId="9213" priority="5782">
      <formula>$B649="título grau 4"</formula>
    </cfRule>
    <cfRule type="expression" dxfId="9212" priority="5783">
      <formula>$B649="título grau 2"</formula>
    </cfRule>
    <cfRule type="expression" dxfId="9211" priority="5784">
      <formula>$B649="título grau 1"</formula>
    </cfRule>
  </conditionalFormatting>
  <conditionalFormatting sqref="A649:H649 A651:H651 E650 N649 N651">
    <cfRule type="expression" dxfId="9210" priority="5779">
      <formula>$B649="título grau 4"</formula>
    </cfRule>
    <cfRule type="expression" dxfId="9209" priority="5780">
      <formula>$B649="título grau 3"</formula>
    </cfRule>
    <cfRule type="expression" dxfId="9208" priority="5781">
      <formula>$B649="título grau 2"</formula>
    </cfRule>
    <cfRule type="expression" dxfId="9207" priority="5785">
      <formula>$B649="título grau 1"</formula>
    </cfRule>
  </conditionalFormatting>
  <conditionalFormatting sqref="G649 G651">
    <cfRule type="containsText" dxfId="9206" priority="5777" operator="containsText" text="FALSO">
      <formula>NOT(ISERROR(SEARCH("FALSO",G649)))</formula>
    </cfRule>
  </conditionalFormatting>
  <conditionalFormatting sqref="D649 D651">
    <cfRule type="containsText" dxfId="9205" priority="5776" operator="containsText" text="ORSE">
      <formula>NOT(ISERROR(SEARCH("ORSE",D649)))</formula>
    </cfRule>
  </conditionalFormatting>
  <conditionalFormatting sqref="D649 D651">
    <cfRule type="containsText" dxfId="9204" priority="5775" operator="containsText" text="ORSE INSUMO">
      <formula>NOT(ISERROR(SEARCH("ORSE INSUMO",D649)))</formula>
    </cfRule>
  </conditionalFormatting>
  <conditionalFormatting sqref="B650">
    <cfRule type="expression" dxfId="9203" priority="5767">
      <formula>$B650="título grau 3"</formula>
    </cfRule>
    <cfRule type="expression" dxfId="9202" priority="5771">
      <formula>$B650="título grau 4"</formula>
    </cfRule>
    <cfRule type="expression" dxfId="9201" priority="5772">
      <formula>$B650="título grau 2"</formula>
    </cfRule>
    <cfRule type="expression" dxfId="9200" priority="5773">
      <formula>$B650="título grau 1"</formula>
    </cfRule>
  </conditionalFormatting>
  <conditionalFormatting sqref="A650:D650 F650:H650 N650">
    <cfRule type="expression" dxfId="9199" priority="5768">
      <formula>$B650="título grau 4"</formula>
    </cfRule>
    <cfRule type="expression" dxfId="9198" priority="5769">
      <formula>$B650="título grau 3"</formula>
    </cfRule>
    <cfRule type="expression" dxfId="9197" priority="5770">
      <formula>$B650="título grau 2"</formula>
    </cfRule>
    <cfRule type="expression" dxfId="9196" priority="5774">
      <formula>$B650="título grau 1"</formula>
    </cfRule>
  </conditionalFormatting>
  <conditionalFormatting sqref="G650">
    <cfRule type="containsText" dxfId="9195" priority="5766" operator="containsText" text="FALSO">
      <formula>NOT(ISERROR(SEARCH("FALSO",G650)))</formula>
    </cfRule>
  </conditionalFormatting>
  <conditionalFormatting sqref="D650">
    <cfRule type="containsText" dxfId="9194" priority="5765" operator="containsText" text="ORSE">
      <formula>NOT(ISERROR(SEARCH("ORSE",D650)))</formula>
    </cfRule>
  </conditionalFormatting>
  <conditionalFormatting sqref="D650">
    <cfRule type="containsText" dxfId="9193" priority="5764" operator="containsText" text="ORSE INSUMO">
      <formula>NOT(ISERROR(SEARCH("ORSE INSUMO",D650)))</formula>
    </cfRule>
  </conditionalFormatting>
  <conditionalFormatting sqref="D654">
    <cfRule type="expression" dxfId="9192" priority="5760">
      <formula>$B654="título grau 4"</formula>
    </cfRule>
    <cfRule type="expression" dxfId="9191" priority="5761">
      <formula>$B654="título grau 3"</formula>
    </cfRule>
    <cfRule type="expression" dxfId="9190" priority="5762">
      <formula>$B654="título grau 2"</formula>
    </cfRule>
    <cfRule type="expression" dxfId="9189" priority="5763">
      <formula>$B654="título grau 1"</formula>
    </cfRule>
  </conditionalFormatting>
  <conditionalFormatting sqref="D654">
    <cfRule type="containsText" dxfId="9188" priority="5759" operator="containsText" text="ORSE">
      <formula>NOT(ISERROR(SEARCH("ORSE",D654)))</formula>
    </cfRule>
  </conditionalFormatting>
  <conditionalFormatting sqref="D654">
    <cfRule type="containsText" dxfId="9187" priority="5758" operator="containsText" text="ORSE INSUMO">
      <formula>NOT(ISERROR(SEARCH("ORSE INSUMO",D654)))</formula>
    </cfRule>
  </conditionalFormatting>
  <conditionalFormatting sqref="E53:E57">
    <cfRule type="expression" dxfId="9186" priority="5754">
      <formula>$B53="título grau 4"</formula>
    </cfRule>
    <cfRule type="expression" dxfId="9185" priority="5755">
      <formula>$B53="título grau 3"</formula>
    </cfRule>
    <cfRule type="expression" dxfId="9184" priority="5756">
      <formula>$B53="título grau 2"</formula>
    </cfRule>
    <cfRule type="expression" dxfId="9183" priority="5757">
      <formula>$B53="título grau 1"</formula>
    </cfRule>
  </conditionalFormatting>
  <conditionalFormatting sqref="I70:I71 C70:C71">
    <cfRule type="expression" dxfId="9182" priority="5750">
      <formula>$B70="título grau 4"</formula>
    </cfRule>
    <cfRule type="expression" dxfId="9181" priority="5751">
      <formula>$B70="título grau 3"</formula>
    </cfRule>
    <cfRule type="expression" dxfId="9180" priority="5752">
      <formula>$B70="título grau 2"</formula>
    </cfRule>
    <cfRule type="expression" dxfId="9179" priority="5753">
      <formula>$B70="título grau 1"</formula>
    </cfRule>
  </conditionalFormatting>
  <conditionalFormatting sqref="G70:G71">
    <cfRule type="containsText" dxfId="9178" priority="5749" operator="containsText" text="FALSO">
      <formula>NOT(ISERROR(SEARCH("FALSO",G70)))</formula>
    </cfRule>
  </conditionalFormatting>
  <conditionalFormatting sqref="F70:H71 N70:N71">
    <cfRule type="expression" dxfId="9177" priority="5745">
      <formula>$B70="título grau 4"</formula>
    </cfRule>
    <cfRule type="expression" dxfId="9176" priority="5746">
      <formula>$B70="título grau 3"</formula>
    </cfRule>
    <cfRule type="expression" dxfId="9175" priority="5747">
      <formula>$B70="título grau 2"</formula>
    </cfRule>
    <cfRule type="expression" dxfId="9174" priority="5748">
      <formula>$B70="título grau 1"</formula>
    </cfRule>
  </conditionalFormatting>
  <conditionalFormatting sqref="D70:D71">
    <cfRule type="containsText" dxfId="9173" priority="5736" operator="containsText" text="ORSE">
      <formula>NOT(ISERROR(SEARCH("ORSE",D70)))</formula>
    </cfRule>
  </conditionalFormatting>
  <conditionalFormatting sqref="D70:D71">
    <cfRule type="expression" dxfId="9172" priority="5732">
      <formula>$B70="título grau 4"</formula>
    </cfRule>
    <cfRule type="expression" dxfId="9171" priority="5733">
      <formula>$B70="título grau 3"</formula>
    </cfRule>
    <cfRule type="expression" dxfId="9170" priority="5734">
      <formula>$B70="título grau 2"</formula>
    </cfRule>
    <cfRule type="expression" dxfId="9169" priority="5735">
      <formula>$B70="título grau 1"</formula>
    </cfRule>
  </conditionalFormatting>
  <conditionalFormatting sqref="D70:D71">
    <cfRule type="containsText" dxfId="9168" priority="5731" operator="containsText" text="ORSE INSUMO">
      <formula>NOT(ISERROR(SEARCH("ORSE INSUMO",D70)))</formula>
    </cfRule>
  </conditionalFormatting>
  <conditionalFormatting sqref="E87">
    <cfRule type="expression" dxfId="9167" priority="5727">
      <formula>$B87="título grau 4"</formula>
    </cfRule>
    <cfRule type="expression" dxfId="9166" priority="5728">
      <formula>$B87="título grau 3"</formula>
    </cfRule>
    <cfRule type="expression" dxfId="9165" priority="5729">
      <formula>$B87="título grau 2"</formula>
    </cfRule>
    <cfRule type="expression" dxfId="9164" priority="5730">
      <formula>$B87="título grau 1"</formula>
    </cfRule>
  </conditionalFormatting>
  <conditionalFormatting sqref="B87">
    <cfRule type="expression" dxfId="9163" priority="5719">
      <formula>$B87="título grau 3"</formula>
    </cfRule>
    <cfRule type="expression" dxfId="9162" priority="5723">
      <formula>$B87="título grau 4"</formula>
    </cfRule>
    <cfRule type="expression" dxfId="9161" priority="5724">
      <formula>$B87="título grau 2"</formula>
    </cfRule>
    <cfRule type="expression" dxfId="9160" priority="5725">
      <formula>$B87="título grau 1"</formula>
    </cfRule>
  </conditionalFormatting>
  <conditionalFormatting sqref="B87">
    <cfRule type="expression" dxfId="9159" priority="5720">
      <formula>$B87="título grau 4"</formula>
    </cfRule>
    <cfRule type="expression" dxfId="9158" priority="5721">
      <formula>$B87="título grau 3"</formula>
    </cfRule>
    <cfRule type="expression" dxfId="9157" priority="5722">
      <formula>$B87="título grau 2"</formula>
    </cfRule>
    <cfRule type="expression" dxfId="9156" priority="5726">
      <formula>$B87="título grau 1"</formula>
    </cfRule>
  </conditionalFormatting>
  <conditionalFormatting sqref="B90">
    <cfRule type="expression" dxfId="9155" priority="5711">
      <formula>$B90="título grau 3"</formula>
    </cfRule>
    <cfRule type="expression" dxfId="9154" priority="5715">
      <formula>$B90="título grau 4"</formula>
    </cfRule>
    <cfRule type="expression" dxfId="9153" priority="5716">
      <formula>$B90="título grau 2"</formula>
    </cfRule>
    <cfRule type="expression" dxfId="9152" priority="5717">
      <formula>$B90="título grau 1"</formula>
    </cfRule>
  </conditionalFormatting>
  <conditionalFormatting sqref="B90">
    <cfRule type="expression" dxfId="9151" priority="5712">
      <formula>$B90="título grau 4"</formula>
    </cfRule>
    <cfRule type="expression" dxfId="9150" priority="5713">
      <formula>$B90="título grau 3"</formula>
    </cfRule>
    <cfRule type="expression" dxfId="9149" priority="5714">
      <formula>$B90="título grau 2"</formula>
    </cfRule>
    <cfRule type="expression" dxfId="9148" priority="5718">
      <formula>$B90="título grau 1"</formula>
    </cfRule>
  </conditionalFormatting>
  <conditionalFormatting sqref="D90">
    <cfRule type="containsText" dxfId="9147" priority="5704" operator="containsText" text="ORSE">
      <formula>NOT(ISERROR(SEARCH("ORSE",D90)))</formula>
    </cfRule>
  </conditionalFormatting>
  <conditionalFormatting sqref="D90">
    <cfRule type="containsText" dxfId="9146" priority="5710" operator="containsText" text="ORSE">
      <formula>NOT(ISERROR(SEARCH("ORSE",D90)))</formula>
    </cfRule>
  </conditionalFormatting>
  <conditionalFormatting sqref="D90">
    <cfRule type="expression" dxfId="9145" priority="5706">
      <formula>$B90="título grau 4"</formula>
    </cfRule>
    <cfRule type="expression" dxfId="9144" priority="5707">
      <formula>$B90="título grau 3"</formula>
    </cfRule>
    <cfRule type="expression" dxfId="9143" priority="5708">
      <formula>$B90="título grau 2"</formula>
    </cfRule>
    <cfRule type="expression" dxfId="9142" priority="5709">
      <formula>$B90="título grau 1"</formula>
    </cfRule>
  </conditionalFormatting>
  <conditionalFormatting sqref="D90">
    <cfRule type="containsText" dxfId="9141" priority="5705" operator="containsText" text="ORSE INSUMO">
      <formula>NOT(ISERROR(SEARCH("ORSE INSUMO",D90)))</formula>
    </cfRule>
  </conditionalFormatting>
  <conditionalFormatting sqref="D90">
    <cfRule type="expression" dxfId="9140" priority="5700">
      <formula>$B90="título grau 4"</formula>
    </cfRule>
    <cfRule type="expression" dxfId="9139" priority="5701">
      <formula>$B90="título grau 3"</formula>
    </cfRule>
    <cfRule type="expression" dxfId="9138" priority="5702">
      <formula>$B90="título grau 2"</formula>
    </cfRule>
    <cfRule type="expression" dxfId="9137" priority="5703">
      <formula>$B90="título grau 1"</formula>
    </cfRule>
  </conditionalFormatting>
  <conditionalFormatting sqref="B98">
    <cfRule type="expression" dxfId="9136" priority="5692">
      <formula>$B98="título grau 3"</formula>
    </cfRule>
    <cfRule type="expression" dxfId="9135" priority="5696">
      <formula>$B98="título grau 4"</formula>
    </cfRule>
    <cfRule type="expression" dxfId="9134" priority="5697">
      <formula>$B98="título grau 2"</formula>
    </cfRule>
    <cfRule type="expression" dxfId="9133" priority="5698">
      <formula>$B98="título grau 1"</formula>
    </cfRule>
  </conditionalFormatting>
  <conditionalFormatting sqref="B98">
    <cfRule type="expression" dxfId="9132" priority="5693">
      <formula>$B98="título grau 4"</formula>
    </cfRule>
    <cfRule type="expression" dxfId="9131" priority="5694">
      <formula>$B98="título grau 3"</formula>
    </cfRule>
    <cfRule type="expression" dxfId="9130" priority="5695">
      <formula>$B98="título grau 2"</formula>
    </cfRule>
    <cfRule type="expression" dxfId="9129" priority="5699">
      <formula>$B98="título grau 1"</formula>
    </cfRule>
  </conditionalFormatting>
  <conditionalFormatting sqref="B113">
    <cfRule type="expression" dxfId="9128" priority="5684">
      <formula>$B113="título grau 3"</formula>
    </cfRule>
    <cfRule type="expression" dxfId="9127" priority="5688">
      <formula>$B113="título grau 4"</formula>
    </cfRule>
    <cfRule type="expression" dxfId="9126" priority="5689">
      <formula>$B113="título grau 2"</formula>
    </cfRule>
    <cfRule type="expression" dxfId="9125" priority="5690">
      <formula>$B113="título grau 1"</formula>
    </cfRule>
  </conditionalFormatting>
  <conditionalFormatting sqref="B113">
    <cfRule type="expression" dxfId="9124" priority="5685">
      <formula>$B113="título grau 4"</formula>
    </cfRule>
    <cfRule type="expression" dxfId="9123" priority="5686">
      <formula>$B113="título grau 3"</formula>
    </cfRule>
    <cfRule type="expression" dxfId="9122" priority="5687">
      <formula>$B113="título grau 2"</formula>
    </cfRule>
    <cfRule type="expression" dxfId="9121" priority="5691">
      <formula>$B113="título grau 1"</formula>
    </cfRule>
  </conditionalFormatting>
  <conditionalFormatting sqref="B117">
    <cfRule type="expression" dxfId="9120" priority="5676">
      <formula>$B117="título grau 3"</formula>
    </cfRule>
    <cfRule type="expression" dxfId="9119" priority="5680">
      <formula>$B117="título grau 4"</formula>
    </cfRule>
    <cfRule type="expression" dxfId="9118" priority="5681">
      <formula>$B117="título grau 2"</formula>
    </cfRule>
    <cfRule type="expression" dxfId="9117" priority="5682">
      <formula>$B117="título grau 1"</formula>
    </cfRule>
  </conditionalFormatting>
  <conditionalFormatting sqref="B117">
    <cfRule type="expression" dxfId="9116" priority="5677">
      <formula>$B117="título grau 4"</formula>
    </cfRule>
    <cfRule type="expression" dxfId="9115" priority="5678">
      <formula>$B117="título grau 3"</formula>
    </cfRule>
    <cfRule type="expression" dxfId="9114" priority="5679">
      <formula>$B117="título grau 2"</formula>
    </cfRule>
    <cfRule type="expression" dxfId="9113" priority="5683">
      <formula>$B117="título grau 1"</formula>
    </cfRule>
  </conditionalFormatting>
  <conditionalFormatting sqref="B147">
    <cfRule type="expression" dxfId="9112" priority="5668">
      <formula>$B147="título grau 3"</formula>
    </cfRule>
    <cfRule type="expression" dxfId="9111" priority="5672">
      <formula>$B147="título grau 4"</formula>
    </cfRule>
    <cfRule type="expression" dxfId="9110" priority="5673">
      <formula>$B147="título grau 2"</formula>
    </cfRule>
    <cfRule type="expression" dxfId="9109" priority="5674">
      <formula>$B147="título grau 1"</formula>
    </cfRule>
  </conditionalFormatting>
  <conditionalFormatting sqref="B147">
    <cfRule type="expression" dxfId="9108" priority="5669">
      <formula>$B147="título grau 4"</formula>
    </cfRule>
    <cfRule type="expression" dxfId="9107" priority="5670">
      <formula>$B147="título grau 3"</formula>
    </cfRule>
    <cfRule type="expression" dxfId="9106" priority="5671">
      <formula>$B147="título grau 2"</formula>
    </cfRule>
    <cfRule type="expression" dxfId="9105" priority="5675">
      <formula>$B147="título grau 1"</formula>
    </cfRule>
  </conditionalFormatting>
  <conditionalFormatting sqref="G290">
    <cfRule type="containsText" dxfId="9104" priority="5651" operator="containsText" text="FALSO">
      <formula>NOT(ISERROR(SEARCH("FALSO",G290)))</formula>
    </cfRule>
  </conditionalFormatting>
  <conditionalFormatting sqref="D290">
    <cfRule type="containsText" dxfId="9103" priority="5646" operator="containsText" text="ORSE">
      <formula>NOT(ISERROR(SEARCH("ORSE",D290)))</formula>
    </cfRule>
  </conditionalFormatting>
  <conditionalFormatting sqref="D290">
    <cfRule type="containsText" dxfId="9102" priority="5641" operator="containsText" text="ORSE INSUMO">
      <formula>NOT(ISERROR(SEARCH("ORSE INSUMO",D290)))</formula>
    </cfRule>
  </conditionalFormatting>
  <conditionalFormatting sqref="D290">
    <cfRule type="containsText" dxfId="9101" priority="5640" operator="containsText" text="ORSE">
      <formula>NOT(ISERROR(SEARCH("ORSE",D290)))</formula>
    </cfRule>
  </conditionalFormatting>
  <conditionalFormatting sqref="B155">
    <cfRule type="expression" dxfId="9100" priority="5616">
      <formula>$B155="título grau 3"</formula>
    </cfRule>
    <cfRule type="expression" dxfId="9099" priority="5620">
      <formula>$B155="título grau 4"</formula>
    </cfRule>
    <cfRule type="expression" dxfId="9098" priority="5621">
      <formula>$B155="título grau 2"</formula>
    </cfRule>
    <cfRule type="expression" dxfId="9097" priority="5622">
      <formula>$B155="título grau 1"</formula>
    </cfRule>
  </conditionalFormatting>
  <conditionalFormatting sqref="B155">
    <cfRule type="expression" dxfId="9096" priority="5617">
      <formula>$B155="título grau 4"</formula>
    </cfRule>
    <cfRule type="expression" dxfId="9095" priority="5618">
      <formula>$B155="título grau 3"</formula>
    </cfRule>
    <cfRule type="expression" dxfId="9094" priority="5619">
      <formula>$B155="título grau 2"</formula>
    </cfRule>
    <cfRule type="expression" dxfId="9093" priority="5623">
      <formula>$B155="título grau 1"</formula>
    </cfRule>
  </conditionalFormatting>
  <conditionalFormatting sqref="B254">
    <cfRule type="expression" dxfId="9092" priority="5600">
      <formula>$B254="título grau 3"</formula>
    </cfRule>
    <cfRule type="expression" dxfId="9091" priority="5604">
      <formula>$B254="título grau 4"</formula>
    </cfRule>
    <cfRule type="expression" dxfId="9090" priority="5605">
      <formula>$B254="título grau 2"</formula>
    </cfRule>
    <cfRule type="expression" dxfId="9089" priority="5606">
      <formula>$B254="título grau 1"</formula>
    </cfRule>
  </conditionalFormatting>
  <conditionalFormatting sqref="B254">
    <cfRule type="expression" dxfId="9088" priority="5601">
      <formula>$B254="título grau 4"</formula>
    </cfRule>
    <cfRule type="expression" dxfId="9087" priority="5602">
      <formula>$B254="título grau 3"</formula>
    </cfRule>
    <cfRule type="expression" dxfId="9086" priority="5603">
      <formula>$B254="título grau 2"</formula>
    </cfRule>
    <cfRule type="expression" dxfId="9085" priority="5607">
      <formula>$B254="título grau 1"</formula>
    </cfRule>
  </conditionalFormatting>
  <conditionalFormatting sqref="E298">
    <cfRule type="expression" dxfId="9084" priority="5588">
      <formula>$B298="título grau 4"</formula>
    </cfRule>
    <cfRule type="expression" dxfId="9083" priority="5589">
      <formula>$B298="título grau 3"</formula>
    </cfRule>
    <cfRule type="expression" dxfId="9082" priority="5590">
      <formula>$B298="título grau 2"</formula>
    </cfRule>
    <cfRule type="expression" dxfId="9081" priority="5591">
      <formula>$B298="título grau 1"</formula>
    </cfRule>
  </conditionalFormatting>
  <conditionalFormatting sqref="E391:E394">
    <cfRule type="expression" dxfId="9080" priority="5538">
      <formula>$B391="título grau 4"</formula>
    </cfRule>
    <cfRule type="expression" dxfId="9079" priority="5539">
      <formula>$B391="título grau 3"</formula>
    </cfRule>
    <cfRule type="expression" dxfId="9078" priority="5540">
      <formula>$B391="título grau 2"</formula>
    </cfRule>
    <cfRule type="expression" dxfId="9077" priority="5541">
      <formula>$B391="título grau 1"</formula>
    </cfRule>
  </conditionalFormatting>
  <conditionalFormatting sqref="D477">
    <cfRule type="containsText" dxfId="9076" priority="5537" operator="containsText" text="ORSE">
      <formula>NOT(ISERROR(SEARCH("ORSE",D477)))</formula>
    </cfRule>
  </conditionalFormatting>
  <conditionalFormatting sqref="B476">
    <cfRule type="expression" dxfId="9075" priority="5529">
      <formula>$B476="título grau 3"</formula>
    </cfRule>
    <cfRule type="expression" dxfId="9074" priority="5533">
      <formula>$B476="título grau 4"</formula>
    </cfRule>
    <cfRule type="expression" dxfId="9073" priority="5534">
      <formula>$B476="título grau 2"</formula>
    </cfRule>
    <cfRule type="expression" dxfId="9072" priority="5535">
      <formula>$B476="título grau 1"</formula>
    </cfRule>
  </conditionalFormatting>
  <conditionalFormatting sqref="B476">
    <cfRule type="expression" dxfId="9071" priority="5530">
      <formula>$B476="título grau 4"</formula>
    </cfRule>
    <cfRule type="expression" dxfId="9070" priority="5531">
      <formula>$B476="título grau 3"</formula>
    </cfRule>
    <cfRule type="expression" dxfId="9069" priority="5532">
      <formula>$B476="título grau 2"</formula>
    </cfRule>
    <cfRule type="expression" dxfId="9068" priority="5536">
      <formula>$B476="título grau 1"</formula>
    </cfRule>
  </conditionalFormatting>
  <conditionalFormatting sqref="B478:B480">
    <cfRule type="expression" dxfId="9067" priority="5521">
      <formula>$B478="título grau 3"</formula>
    </cfRule>
    <cfRule type="expression" dxfId="9066" priority="5525">
      <formula>$B478="título grau 4"</formula>
    </cfRule>
    <cfRule type="expression" dxfId="9065" priority="5526">
      <formula>$B478="título grau 2"</formula>
    </cfRule>
    <cfRule type="expression" dxfId="9064" priority="5527">
      <formula>$B478="título grau 1"</formula>
    </cfRule>
  </conditionalFormatting>
  <conditionalFormatting sqref="B478:B480">
    <cfRule type="expression" dxfId="9063" priority="5522">
      <formula>$B478="título grau 4"</formula>
    </cfRule>
    <cfRule type="expression" dxfId="9062" priority="5523">
      <formula>$B478="título grau 3"</formula>
    </cfRule>
    <cfRule type="expression" dxfId="9061" priority="5524">
      <formula>$B478="título grau 2"</formula>
    </cfRule>
    <cfRule type="expression" dxfId="9060" priority="5528">
      <formula>$B478="título grau 1"</formula>
    </cfRule>
  </conditionalFormatting>
  <conditionalFormatting sqref="B482:B487">
    <cfRule type="expression" dxfId="9059" priority="5513">
      <formula>$B482="título grau 3"</formula>
    </cfRule>
    <cfRule type="expression" dxfId="9058" priority="5517">
      <formula>$B482="título grau 4"</formula>
    </cfRule>
    <cfRule type="expression" dxfId="9057" priority="5518">
      <formula>$B482="título grau 2"</formula>
    </cfRule>
    <cfRule type="expression" dxfId="9056" priority="5519">
      <formula>$B482="título grau 1"</formula>
    </cfRule>
  </conditionalFormatting>
  <conditionalFormatting sqref="B482:B487">
    <cfRule type="expression" dxfId="9055" priority="5514">
      <formula>$B482="título grau 4"</formula>
    </cfRule>
    <cfRule type="expression" dxfId="9054" priority="5515">
      <formula>$B482="título grau 3"</formula>
    </cfRule>
    <cfRule type="expression" dxfId="9053" priority="5516">
      <formula>$B482="título grau 2"</formula>
    </cfRule>
    <cfRule type="expression" dxfId="9052" priority="5520">
      <formula>$B482="título grau 1"</formula>
    </cfRule>
  </conditionalFormatting>
  <conditionalFormatting sqref="B490:B496">
    <cfRule type="expression" dxfId="9051" priority="5505">
      <formula>$B490="título grau 3"</formula>
    </cfRule>
    <cfRule type="expression" dxfId="9050" priority="5509">
      <formula>$B490="título grau 4"</formula>
    </cfRule>
    <cfRule type="expression" dxfId="9049" priority="5510">
      <formula>$B490="título grau 2"</formula>
    </cfRule>
    <cfRule type="expression" dxfId="9048" priority="5511">
      <formula>$B490="título grau 1"</formula>
    </cfRule>
  </conditionalFormatting>
  <conditionalFormatting sqref="B490:B496">
    <cfRule type="expression" dxfId="9047" priority="5506">
      <formula>$B490="título grau 4"</formula>
    </cfRule>
    <cfRule type="expression" dxfId="9046" priority="5507">
      <formula>$B490="título grau 3"</formula>
    </cfRule>
    <cfRule type="expression" dxfId="9045" priority="5508">
      <formula>$B490="título grau 2"</formula>
    </cfRule>
    <cfRule type="expression" dxfId="9044" priority="5512">
      <formula>$B490="título grau 1"</formula>
    </cfRule>
  </conditionalFormatting>
  <conditionalFormatting sqref="B499:B501">
    <cfRule type="expression" dxfId="9043" priority="5497">
      <formula>$B499="título grau 3"</formula>
    </cfRule>
    <cfRule type="expression" dxfId="9042" priority="5501">
      <formula>$B499="título grau 4"</formula>
    </cfRule>
    <cfRule type="expression" dxfId="9041" priority="5502">
      <formula>$B499="título grau 2"</formula>
    </cfRule>
    <cfRule type="expression" dxfId="9040" priority="5503">
      <formula>$B499="título grau 1"</formula>
    </cfRule>
  </conditionalFormatting>
  <conditionalFormatting sqref="B499:B501">
    <cfRule type="expression" dxfId="9039" priority="5498">
      <formula>$B499="título grau 4"</formula>
    </cfRule>
    <cfRule type="expression" dxfId="9038" priority="5499">
      <formula>$B499="título grau 3"</formula>
    </cfRule>
    <cfRule type="expression" dxfId="9037" priority="5500">
      <formula>$B499="título grau 2"</formula>
    </cfRule>
    <cfRule type="expression" dxfId="9036" priority="5504">
      <formula>$B499="título grau 1"</formula>
    </cfRule>
  </conditionalFormatting>
  <conditionalFormatting sqref="E504:E506">
    <cfRule type="expression" dxfId="9035" priority="5486">
      <formula>$B504="título grau 4"</formula>
    </cfRule>
    <cfRule type="expression" dxfId="9034" priority="5487">
      <formula>$B504="título grau 3"</formula>
    </cfRule>
    <cfRule type="expression" dxfId="9033" priority="5488">
      <formula>$B504="título grau 2"</formula>
    </cfRule>
    <cfRule type="expression" dxfId="9032" priority="5489">
      <formula>$B504="título grau 1"</formula>
    </cfRule>
  </conditionalFormatting>
  <conditionalFormatting sqref="B511:B512">
    <cfRule type="expression" dxfId="9031" priority="5470">
      <formula>$B511="título grau 3"</formula>
    </cfRule>
    <cfRule type="expression" dxfId="9030" priority="5474">
      <formula>$B511="título grau 4"</formula>
    </cfRule>
    <cfRule type="expression" dxfId="9029" priority="5475">
      <formula>$B511="título grau 2"</formula>
    </cfRule>
    <cfRule type="expression" dxfId="9028" priority="5476">
      <formula>$B511="título grau 1"</formula>
    </cfRule>
  </conditionalFormatting>
  <conditionalFormatting sqref="B511:B512">
    <cfRule type="expression" dxfId="9027" priority="5471">
      <formula>$B511="título grau 4"</formula>
    </cfRule>
    <cfRule type="expression" dxfId="9026" priority="5472">
      <formula>$B511="título grau 3"</formula>
    </cfRule>
    <cfRule type="expression" dxfId="9025" priority="5473">
      <formula>$B511="título grau 2"</formula>
    </cfRule>
    <cfRule type="expression" dxfId="9024" priority="5477">
      <formula>$B511="título grau 1"</formula>
    </cfRule>
  </conditionalFormatting>
  <conditionalFormatting sqref="B545:B552">
    <cfRule type="expression" dxfId="9023" priority="5462">
      <formula>$B545="título grau 3"</formula>
    </cfRule>
    <cfRule type="expression" dxfId="9022" priority="5466">
      <formula>$B545="título grau 4"</formula>
    </cfRule>
    <cfRule type="expression" dxfId="9021" priority="5467">
      <formula>$B545="título grau 2"</formula>
    </cfRule>
    <cfRule type="expression" dxfId="9020" priority="5468">
      <formula>$B545="título grau 1"</formula>
    </cfRule>
  </conditionalFormatting>
  <conditionalFormatting sqref="B545:B552">
    <cfRule type="expression" dxfId="9019" priority="5463">
      <formula>$B545="título grau 4"</formula>
    </cfRule>
    <cfRule type="expression" dxfId="9018" priority="5464">
      <formula>$B545="título grau 3"</formula>
    </cfRule>
    <cfRule type="expression" dxfId="9017" priority="5465">
      <formula>$B545="título grau 2"</formula>
    </cfRule>
    <cfRule type="expression" dxfId="9016" priority="5469">
      <formula>$B545="título grau 1"</formula>
    </cfRule>
  </conditionalFormatting>
  <conditionalFormatting sqref="B555">
    <cfRule type="expression" dxfId="9015" priority="5450">
      <formula>$B555="título grau 3"</formula>
    </cfRule>
    <cfRule type="expression" dxfId="9014" priority="5454">
      <formula>$B555="título grau 4"</formula>
    </cfRule>
    <cfRule type="expression" dxfId="9013" priority="5455">
      <formula>$B555="título grau 2"</formula>
    </cfRule>
    <cfRule type="expression" dxfId="9012" priority="5456">
      <formula>$B555="título grau 1"</formula>
    </cfRule>
  </conditionalFormatting>
  <conditionalFormatting sqref="B555">
    <cfRule type="expression" dxfId="9011" priority="5451">
      <formula>$B555="título grau 4"</formula>
    </cfRule>
    <cfRule type="expression" dxfId="9010" priority="5452">
      <formula>$B555="título grau 3"</formula>
    </cfRule>
    <cfRule type="expression" dxfId="9009" priority="5453">
      <formula>$B555="título grau 2"</formula>
    </cfRule>
    <cfRule type="expression" dxfId="9008" priority="5457">
      <formula>$B555="título grau 1"</formula>
    </cfRule>
  </conditionalFormatting>
  <conditionalFormatting sqref="E553:E554">
    <cfRule type="expression" dxfId="9007" priority="5446">
      <formula>$B553="título grau 4"</formula>
    </cfRule>
    <cfRule type="expression" dxfId="9006" priority="5447">
      <formula>$B553="título grau 3"</formula>
    </cfRule>
    <cfRule type="expression" dxfId="9005" priority="5448">
      <formula>$B553="título grau 2"</formula>
    </cfRule>
    <cfRule type="expression" dxfId="9004" priority="5449">
      <formula>$B553="título grau 1"</formula>
    </cfRule>
  </conditionalFormatting>
  <conditionalFormatting sqref="E555:E557">
    <cfRule type="expression" dxfId="9003" priority="5442">
      <formula>$B555="título grau 4"</formula>
    </cfRule>
    <cfRule type="expression" dxfId="9002" priority="5443">
      <formula>$B555="título grau 3"</formula>
    </cfRule>
    <cfRule type="expression" dxfId="9001" priority="5444">
      <formula>$B555="título grau 2"</formula>
    </cfRule>
    <cfRule type="expression" dxfId="9000" priority="5445">
      <formula>$B555="título grau 1"</formula>
    </cfRule>
  </conditionalFormatting>
  <conditionalFormatting sqref="B559:B564 B566:B570">
    <cfRule type="expression" dxfId="8999" priority="5434">
      <formula>$B559="título grau 3"</formula>
    </cfRule>
    <cfRule type="expression" dxfId="8998" priority="5438">
      <formula>$B559="título grau 4"</formula>
    </cfRule>
    <cfRule type="expression" dxfId="8997" priority="5439">
      <formula>$B559="título grau 2"</formula>
    </cfRule>
    <cfRule type="expression" dxfId="8996" priority="5440">
      <formula>$B559="título grau 1"</formula>
    </cfRule>
  </conditionalFormatting>
  <conditionalFormatting sqref="B559:B564 B566:B570">
    <cfRule type="expression" dxfId="8995" priority="5435">
      <formula>$B559="título grau 4"</formula>
    </cfRule>
    <cfRule type="expression" dxfId="8994" priority="5436">
      <formula>$B559="título grau 3"</formula>
    </cfRule>
    <cfRule type="expression" dxfId="8993" priority="5437">
      <formula>$B559="título grau 2"</formula>
    </cfRule>
    <cfRule type="expression" dxfId="8992" priority="5441">
      <formula>$B559="título grau 1"</formula>
    </cfRule>
  </conditionalFormatting>
  <conditionalFormatting sqref="E566:E570 E559:E563">
    <cfRule type="expression" dxfId="8991" priority="5430">
      <formula>$B559="título grau 4"</formula>
    </cfRule>
    <cfRule type="expression" dxfId="8990" priority="5431">
      <formula>$B559="título grau 3"</formula>
    </cfRule>
    <cfRule type="expression" dxfId="8989" priority="5432">
      <formula>$B559="título grau 2"</formula>
    </cfRule>
    <cfRule type="expression" dxfId="8988" priority="5433">
      <formula>$B559="título grau 1"</formula>
    </cfRule>
  </conditionalFormatting>
  <conditionalFormatting sqref="E599:E600">
    <cfRule type="expression" dxfId="8987" priority="5426">
      <formula>$B599="título grau 4"</formula>
    </cfRule>
    <cfRule type="expression" dxfId="8986" priority="5427">
      <formula>$B599="título grau 3"</formula>
    </cfRule>
    <cfRule type="expression" dxfId="8985" priority="5428">
      <formula>$B599="título grau 2"</formula>
    </cfRule>
    <cfRule type="expression" dxfId="8984" priority="5429">
      <formula>$B599="título grau 1"</formula>
    </cfRule>
  </conditionalFormatting>
  <conditionalFormatting sqref="B631">
    <cfRule type="expression" dxfId="8983" priority="5418">
      <formula>$B631="título grau 3"</formula>
    </cfRule>
    <cfRule type="expression" dxfId="8982" priority="5422">
      <formula>$B631="título grau 4"</formula>
    </cfRule>
    <cfRule type="expression" dxfId="8981" priority="5423">
      <formula>$B631="título grau 2"</formula>
    </cfRule>
    <cfRule type="expression" dxfId="8980" priority="5424">
      <formula>$B631="título grau 1"</formula>
    </cfRule>
  </conditionalFormatting>
  <conditionalFormatting sqref="B631">
    <cfRule type="expression" dxfId="8979" priority="5419">
      <formula>$B631="título grau 4"</formula>
    </cfRule>
    <cfRule type="expression" dxfId="8978" priority="5420">
      <formula>$B631="título grau 3"</formula>
    </cfRule>
    <cfRule type="expression" dxfId="8977" priority="5421">
      <formula>$B631="título grau 2"</formula>
    </cfRule>
    <cfRule type="expression" dxfId="8976" priority="5425">
      <formula>$B631="título grau 1"</formula>
    </cfRule>
  </conditionalFormatting>
  <conditionalFormatting sqref="B646">
    <cfRule type="expression" dxfId="8975" priority="5410">
      <formula>$B646="título grau 3"</formula>
    </cfRule>
    <cfRule type="expression" dxfId="8974" priority="5414">
      <formula>$B646="título grau 4"</formula>
    </cfRule>
    <cfRule type="expression" dxfId="8973" priority="5415">
      <formula>$B646="título grau 2"</formula>
    </cfRule>
    <cfRule type="expression" dxfId="8972" priority="5416">
      <formula>$B646="título grau 1"</formula>
    </cfRule>
  </conditionalFormatting>
  <conditionalFormatting sqref="B646">
    <cfRule type="expression" dxfId="8971" priority="5411">
      <formula>$B646="título grau 4"</formula>
    </cfRule>
    <cfRule type="expression" dxfId="8970" priority="5412">
      <formula>$B646="título grau 3"</formula>
    </cfRule>
    <cfRule type="expression" dxfId="8969" priority="5413">
      <formula>$B646="título grau 2"</formula>
    </cfRule>
    <cfRule type="expression" dxfId="8968" priority="5417">
      <formula>$B646="título grau 1"</formula>
    </cfRule>
  </conditionalFormatting>
  <conditionalFormatting sqref="E631">
    <cfRule type="expression" dxfId="8967" priority="5406">
      <formula>$B631="título grau 4"</formula>
    </cfRule>
    <cfRule type="expression" dxfId="8966" priority="5407">
      <formula>$B631="título grau 3"</formula>
    </cfRule>
    <cfRule type="expression" dxfId="8965" priority="5408">
      <formula>$B631="título grau 2"</formula>
    </cfRule>
    <cfRule type="expression" dxfId="8964" priority="5409">
      <formula>$B631="título grau 1"</formula>
    </cfRule>
  </conditionalFormatting>
  <conditionalFormatting sqref="B624:B626">
    <cfRule type="expression" dxfId="8963" priority="5398">
      <formula>$B624="título grau 3"</formula>
    </cfRule>
    <cfRule type="expression" dxfId="8962" priority="5402">
      <formula>$B624="título grau 4"</formula>
    </cfRule>
    <cfRule type="expression" dxfId="8961" priority="5403">
      <formula>$B624="título grau 2"</formula>
    </cfRule>
    <cfRule type="expression" dxfId="8960" priority="5404">
      <formula>$B624="título grau 1"</formula>
    </cfRule>
  </conditionalFormatting>
  <conditionalFormatting sqref="B624:B626">
    <cfRule type="expression" dxfId="8959" priority="5399">
      <formula>$B624="título grau 4"</formula>
    </cfRule>
    <cfRule type="expression" dxfId="8958" priority="5400">
      <formula>$B624="título grau 3"</formula>
    </cfRule>
    <cfRule type="expression" dxfId="8957" priority="5401">
      <formula>$B624="título grau 2"</formula>
    </cfRule>
    <cfRule type="expression" dxfId="8956" priority="5405">
      <formula>$B624="título grau 1"</formula>
    </cfRule>
  </conditionalFormatting>
  <conditionalFormatting sqref="E622 E624:E626">
    <cfRule type="expression" dxfId="8955" priority="5394">
      <formula>$B622="título grau 4"</formula>
    </cfRule>
    <cfRule type="expression" dxfId="8954" priority="5395">
      <formula>$B622="título grau 3"</formula>
    </cfRule>
    <cfRule type="expression" dxfId="8953" priority="5396">
      <formula>$B622="título grau 2"</formula>
    </cfRule>
    <cfRule type="expression" dxfId="8952" priority="5397">
      <formula>$B622="título grau 1"</formula>
    </cfRule>
  </conditionalFormatting>
  <conditionalFormatting sqref="B640:B642">
    <cfRule type="expression" dxfId="8951" priority="5386">
      <formula>$B640="título grau 3"</formula>
    </cfRule>
    <cfRule type="expression" dxfId="8950" priority="5390">
      <formula>$B640="título grau 4"</formula>
    </cfRule>
    <cfRule type="expression" dxfId="8949" priority="5391">
      <formula>$B640="título grau 2"</formula>
    </cfRule>
    <cfRule type="expression" dxfId="8948" priority="5392">
      <formula>$B640="título grau 1"</formula>
    </cfRule>
  </conditionalFormatting>
  <conditionalFormatting sqref="B640:B642">
    <cfRule type="expression" dxfId="8947" priority="5387">
      <formula>$B640="título grau 4"</formula>
    </cfRule>
    <cfRule type="expression" dxfId="8946" priority="5388">
      <formula>$B640="título grau 3"</formula>
    </cfRule>
    <cfRule type="expression" dxfId="8945" priority="5389">
      <formula>$B640="título grau 2"</formula>
    </cfRule>
    <cfRule type="expression" dxfId="8944" priority="5393">
      <formula>$B640="título grau 1"</formula>
    </cfRule>
  </conditionalFormatting>
  <conditionalFormatting sqref="E640:E642">
    <cfRule type="expression" dxfId="8943" priority="5382">
      <formula>$B640="título grau 4"</formula>
    </cfRule>
    <cfRule type="expression" dxfId="8942" priority="5383">
      <formula>$B640="título grau 3"</formula>
    </cfRule>
    <cfRule type="expression" dxfId="8941" priority="5384">
      <formula>$B640="título grau 2"</formula>
    </cfRule>
    <cfRule type="expression" dxfId="8940" priority="5385">
      <formula>$B640="título grau 1"</formula>
    </cfRule>
  </conditionalFormatting>
  <conditionalFormatting sqref="E654">
    <cfRule type="expression" dxfId="8939" priority="5378">
      <formula>$B654="título grau 4"</formula>
    </cfRule>
    <cfRule type="expression" dxfId="8938" priority="5379">
      <formula>$B654="título grau 3"</formula>
    </cfRule>
    <cfRule type="expression" dxfId="8937" priority="5380">
      <formula>$B654="título grau 2"</formula>
    </cfRule>
    <cfRule type="expression" dxfId="8936" priority="5381">
      <formula>$B654="título grau 1"</formula>
    </cfRule>
  </conditionalFormatting>
  <conditionalFormatting sqref="G287">
    <cfRule type="containsText" dxfId="8935" priority="5377" operator="containsText" text="FALSO">
      <formula>NOT(ISERROR(SEARCH("FALSO",G287)))</formula>
    </cfRule>
  </conditionalFormatting>
  <conditionalFormatting sqref="D287">
    <cfRule type="containsText" dxfId="8934" priority="5376" operator="containsText" text="ORSE">
      <formula>NOT(ISERROR(SEARCH("ORSE",D287)))</formula>
    </cfRule>
  </conditionalFormatting>
  <conditionalFormatting sqref="B287:B288">
    <cfRule type="expression" dxfId="8933" priority="5368">
      <formula>$B287="título grau 3"</formula>
    </cfRule>
    <cfRule type="expression" dxfId="8932" priority="5372">
      <formula>$B287="título grau 4"</formula>
    </cfRule>
    <cfRule type="expression" dxfId="8931" priority="5373">
      <formula>$B287="título grau 2"</formula>
    </cfRule>
    <cfRule type="expression" dxfId="8930" priority="5374">
      <formula>$B287="título grau 1"</formula>
    </cfRule>
  </conditionalFormatting>
  <conditionalFormatting sqref="B287:H288 E292:E294 N287:N288">
    <cfRule type="expression" dxfId="8929" priority="5369">
      <formula>$B287="título grau 4"</formula>
    </cfRule>
    <cfRule type="expression" dxfId="8928" priority="5370">
      <formula>$B287="título grau 3"</formula>
    </cfRule>
    <cfRule type="expression" dxfId="8927" priority="5371">
      <formula>$B287="título grau 2"</formula>
    </cfRule>
    <cfRule type="expression" dxfId="8926" priority="5375">
      <formula>$B287="título grau 1"</formula>
    </cfRule>
  </conditionalFormatting>
  <conditionalFormatting sqref="D288">
    <cfRule type="containsText" dxfId="8925" priority="5367" operator="containsText" text="ORSE">
      <formula>NOT(ISERROR(SEARCH("ORSE",D288)))</formula>
    </cfRule>
  </conditionalFormatting>
  <conditionalFormatting sqref="G288">
    <cfRule type="containsText" dxfId="8924" priority="5366" operator="containsText" text="FALSO">
      <formula>NOT(ISERROR(SEARCH("FALSO",G288)))</formula>
    </cfRule>
  </conditionalFormatting>
  <conditionalFormatting sqref="D287:D288">
    <cfRule type="containsText" dxfId="8923" priority="5365" operator="containsText" text="ORSE INSUMO">
      <formula>NOT(ISERROR(SEARCH("ORSE INSUMO",D287)))</formula>
    </cfRule>
  </conditionalFormatting>
  <conditionalFormatting sqref="D287">
    <cfRule type="containsText" dxfId="8922" priority="5364" operator="containsText" text="ORSE">
      <formula>NOT(ISERROR(SEARCH("ORSE",D287)))</formula>
    </cfRule>
  </conditionalFormatting>
  <conditionalFormatting sqref="D288">
    <cfRule type="containsText" dxfId="8921" priority="5363" operator="containsText" text="ORSE">
      <formula>NOT(ISERROR(SEARCH("ORSE",D288)))</formula>
    </cfRule>
  </conditionalFormatting>
  <conditionalFormatting sqref="D288">
    <cfRule type="expression" dxfId="8920" priority="5359">
      <formula>$B288="título grau 4"</formula>
    </cfRule>
    <cfRule type="expression" dxfId="8919" priority="5360">
      <formula>$B288="título grau 3"</formula>
    </cfRule>
    <cfRule type="expression" dxfId="8918" priority="5361">
      <formula>$B288="título grau 2"</formula>
    </cfRule>
    <cfRule type="expression" dxfId="8917" priority="5362">
      <formula>$B288="título grau 1"</formula>
    </cfRule>
  </conditionalFormatting>
  <conditionalFormatting sqref="C293:D293 F293:H293 N293">
    <cfRule type="expression" dxfId="8916" priority="5352">
      <formula>$B293="título grau 4"</formula>
    </cfRule>
    <cfRule type="expression" dxfId="8915" priority="5353">
      <formula>$B293="título grau 3"</formula>
    </cfRule>
    <cfRule type="expression" dxfId="8914" priority="5354">
      <formula>$B293="título grau 2"</formula>
    </cfRule>
    <cfRule type="expression" dxfId="8913" priority="5358">
      <formula>$B293="título grau 1"</formula>
    </cfRule>
  </conditionalFormatting>
  <conditionalFormatting sqref="D293">
    <cfRule type="containsText" dxfId="8912" priority="5350" operator="containsText" text="ORSE">
      <formula>NOT(ISERROR(SEARCH("ORSE",D293)))</formula>
    </cfRule>
  </conditionalFormatting>
  <conditionalFormatting sqref="G293">
    <cfRule type="containsText" dxfId="8911" priority="5349" operator="containsText" text="FALSO">
      <formula>NOT(ISERROR(SEARCH("FALSO",G293)))</formula>
    </cfRule>
  </conditionalFormatting>
  <conditionalFormatting sqref="D293">
    <cfRule type="containsText" dxfId="8910" priority="5348" operator="containsText" text="ORSE INSUMO">
      <formula>NOT(ISERROR(SEARCH("ORSE INSUMO",D293)))</formula>
    </cfRule>
  </conditionalFormatting>
  <conditionalFormatting sqref="D293">
    <cfRule type="containsText" dxfId="8909" priority="5347" operator="containsText" text="ORSE">
      <formula>NOT(ISERROR(SEARCH("ORSE",D293)))</formula>
    </cfRule>
  </conditionalFormatting>
  <conditionalFormatting sqref="D293">
    <cfRule type="expression" dxfId="8908" priority="5343">
      <formula>$B293="título grau 4"</formula>
    </cfRule>
    <cfRule type="expression" dxfId="8907" priority="5344">
      <formula>$B293="título grau 3"</formula>
    </cfRule>
    <cfRule type="expression" dxfId="8906" priority="5345">
      <formula>$B293="título grau 2"</formula>
    </cfRule>
    <cfRule type="expression" dxfId="8905" priority="5346">
      <formula>$B293="título grau 1"</formula>
    </cfRule>
  </conditionalFormatting>
  <conditionalFormatting sqref="M179">
    <cfRule type="expression" dxfId="8904" priority="5339">
      <formula>$B179="título grau 4"</formula>
    </cfRule>
    <cfRule type="expression" dxfId="8903" priority="5340">
      <formula>$B179="título grau 3"</formula>
    </cfRule>
    <cfRule type="expression" dxfId="8902" priority="5341">
      <formula>$B179="título grau 2"</formula>
    </cfRule>
    <cfRule type="expression" dxfId="8901" priority="5342">
      <formula>$B179="título grau 1"</formula>
    </cfRule>
  </conditionalFormatting>
  <conditionalFormatting sqref="G148">
    <cfRule type="containsText" dxfId="8900" priority="5330" operator="containsText" text="FALSO">
      <formula>NOT(ISERROR(SEARCH("FALSO",G148)))</formula>
    </cfRule>
  </conditionalFormatting>
  <conditionalFormatting sqref="D148">
    <cfRule type="containsText" dxfId="8899" priority="5329" operator="containsText" text="ORSE">
      <formula>NOT(ISERROR(SEARCH("ORSE",D148)))</formula>
    </cfRule>
  </conditionalFormatting>
  <conditionalFormatting sqref="B148">
    <cfRule type="expression" dxfId="8898" priority="5321">
      <formula>$B148="título grau 3"</formula>
    </cfRule>
    <cfRule type="expression" dxfId="8897" priority="5325">
      <formula>$B148="título grau 4"</formula>
    </cfRule>
    <cfRule type="expression" dxfId="8896" priority="5326">
      <formula>$B148="título grau 2"</formula>
    </cfRule>
    <cfRule type="expression" dxfId="8895" priority="5327">
      <formula>$B148="título grau 1"</formula>
    </cfRule>
  </conditionalFormatting>
  <conditionalFormatting sqref="A148:N148">
    <cfRule type="expression" dxfId="8894" priority="5322">
      <formula>$B148="título grau 4"</formula>
    </cfRule>
    <cfRule type="expression" dxfId="8893" priority="5323">
      <formula>$B148="título grau 3"</formula>
    </cfRule>
    <cfRule type="expression" dxfId="8892" priority="5324">
      <formula>$B148="título grau 2"</formula>
    </cfRule>
    <cfRule type="expression" dxfId="8891" priority="5328">
      <formula>$B148="título grau 1"</formula>
    </cfRule>
  </conditionalFormatting>
  <conditionalFormatting sqref="D148">
    <cfRule type="containsText" dxfId="8890" priority="5320" operator="containsText" text="ORSE INSUMO">
      <formula>NOT(ISERROR(SEARCH("ORSE INSUMO",D148)))</formula>
    </cfRule>
  </conditionalFormatting>
  <conditionalFormatting sqref="G145">
    <cfRule type="containsText" dxfId="8889" priority="5319" operator="containsText" text="FALSO">
      <formula>NOT(ISERROR(SEARCH("FALSO",G145)))</formula>
    </cfRule>
  </conditionalFormatting>
  <conditionalFormatting sqref="D145">
    <cfRule type="containsText" dxfId="8888" priority="5318" operator="containsText" text="ORSE">
      <formula>NOT(ISERROR(SEARCH("ORSE",D145)))</formula>
    </cfRule>
  </conditionalFormatting>
  <conditionalFormatting sqref="B145">
    <cfRule type="expression" dxfId="8887" priority="5310">
      <formula>$B145="título grau 3"</formula>
    </cfRule>
    <cfRule type="expression" dxfId="8886" priority="5314">
      <formula>$B145="título grau 4"</formula>
    </cfRule>
    <cfRule type="expression" dxfId="8885" priority="5315">
      <formula>$B145="título grau 2"</formula>
    </cfRule>
    <cfRule type="expression" dxfId="8884" priority="5316">
      <formula>$B145="título grau 1"</formula>
    </cfRule>
  </conditionalFormatting>
  <conditionalFormatting sqref="A145:N145">
    <cfRule type="expression" dxfId="8883" priority="5311">
      <formula>$B145="título grau 4"</formula>
    </cfRule>
    <cfRule type="expression" dxfId="8882" priority="5312">
      <formula>$B145="título grau 3"</formula>
    </cfRule>
    <cfRule type="expression" dxfId="8881" priority="5313">
      <formula>$B145="título grau 2"</formula>
    </cfRule>
    <cfRule type="expression" dxfId="8880" priority="5317">
      <formula>$B145="título grau 1"</formula>
    </cfRule>
  </conditionalFormatting>
  <conditionalFormatting sqref="D145">
    <cfRule type="containsText" dxfId="8879" priority="5309" operator="containsText" text="ORSE INSUMO">
      <formula>NOT(ISERROR(SEARCH("ORSE INSUMO",D145)))</formula>
    </cfRule>
  </conditionalFormatting>
  <conditionalFormatting sqref="G285">
    <cfRule type="containsText" dxfId="8878" priority="5308" operator="containsText" text="FALSO">
      <formula>NOT(ISERROR(SEARCH("FALSO",G285)))</formula>
    </cfRule>
  </conditionalFormatting>
  <conditionalFormatting sqref="D285">
    <cfRule type="containsText" dxfId="8877" priority="5307" operator="containsText" text="ORSE">
      <formula>NOT(ISERROR(SEARCH("ORSE",D285)))</formula>
    </cfRule>
  </conditionalFormatting>
  <conditionalFormatting sqref="D285">
    <cfRule type="containsText" dxfId="8876" priority="5298" operator="containsText" text="ORSE INSUMO">
      <formula>NOT(ISERROR(SEARCH("ORSE INSUMO",D285)))</formula>
    </cfRule>
  </conditionalFormatting>
  <conditionalFormatting sqref="B292:B294">
    <cfRule type="expression" dxfId="8875" priority="5279">
      <formula>$B292="título grau 3"</formula>
    </cfRule>
    <cfRule type="expression" dxfId="8874" priority="5283">
      <formula>$B292="título grau 4"</formula>
    </cfRule>
    <cfRule type="expression" dxfId="8873" priority="5284">
      <formula>$B292="título grau 2"</formula>
    </cfRule>
    <cfRule type="expression" dxfId="8872" priority="5285">
      <formula>$B292="título grau 1"</formula>
    </cfRule>
  </conditionalFormatting>
  <conditionalFormatting sqref="B292:B294">
    <cfRule type="expression" dxfId="8871" priority="5280">
      <formula>$B292="título grau 4"</formula>
    </cfRule>
    <cfRule type="expression" dxfId="8870" priority="5281">
      <formula>$B292="título grau 3"</formula>
    </cfRule>
    <cfRule type="expression" dxfId="8869" priority="5282">
      <formula>$B292="título grau 2"</formula>
    </cfRule>
    <cfRule type="expression" dxfId="8868" priority="5286">
      <formula>$B292="título grau 1"</formula>
    </cfRule>
  </conditionalFormatting>
  <conditionalFormatting sqref="I118 A118">
    <cfRule type="expression" dxfId="8867" priority="5263">
      <formula>$B118="título grau 4"</formula>
    </cfRule>
    <cfRule type="expression" dxfId="8866" priority="5264">
      <formula>$B118="título grau 3"</formula>
    </cfRule>
    <cfRule type="expression" dxfId="8865" priority="5265">
      <formula>$B118="título grau 2"</formula>
    </cfRule>
    <cfRule type="expression" dxfId="8864" priority="5266">
      <formula>$B118="título grau 1"</formula>
    </cfRule>
  </conditionalFormatting>
  <conditionalFormatting sqref="G118">
    <cfRule type="containsText" dxfId="8863" priority="5262" operator="containsText" text="FALSO">
      <formula>NOT(ISERROR(SEARCH("FALSO",G118)))</formula>
    </cfRule>
  </conditionalFormatting>
  <conditionalFormatting sqref="E118:H118 N118">
    <cfRule type="expression" dxfId="8862" priority="5254">
      <formula>$B118="título grau 4"</formula>
    </cfRule>
    <cfRule type="expression" dxfId="8861" priority="5255">
      <formula>$B118="título grau 3"</formula>
    </cfRule>
    <cfRule type="expression" dxfId="8860" priority="5256">
      <formula>$B118="título grau 2"</formula>
    </cfRule>
    <cfRule type="expression" dxfId="8859" priority="5260">
      <formula>$B118="título grau 1"</formula>
    </cfRule>
  </conditionalFormatting>
  <conditionalFormatting sqref="C118">
    <cfRule type="expression" dxfId="8858" priority="5245">
      <formula>$B118="título grau 4"</formula>
    </cfRule>
    <cfRule type="expression" dxfId="8857" priority="5246">
      <formula>$B118="título grau 3"</formula>
    </cfRule>
    <cfRule type="expression" dxfId="8856" priority="5247">
      <formula>$B118="título grau 2"</formula>
    </cfRule>
    <cfRule type="expression" dxfId="8855" priority="5248">
      <formula>$B118="título grau 1"</formula>
    </cfRule>
  </conditionalFormatting>
  <conditionalFormatting sqref="B118">
    <cfRule type="expression" dxfId="8854" priority="5236">
      <formula>$B118="título grau 3"</formula>
    </cfRule>
    <cfRule type="expression" dxfId="8853" priority="5240">
      <formula>$B118="título grau 4"</formula>
    </cfRule>
    <cfRule type="expression" dxfId="8852" priority="5241">
      <formula>$B118="título grau 2"</formula>
    </cfRule>
    <cfRule type="expression" dxfId="8851" priority="5242">
      <formula>$B118="título grau 1"</formula>
    </cfRule>
  </conditionalFormatting>
  <conditionalFormatting sqref="B118">
    <cfRule type="expression" dxfId="8850" priority="5237">
      <formula>$B118="título grau 4"</formula>
    </cfRule>
    <cfRule type="expression" dxfId="8849" priority="5238">
      <formula>$B118="título grau 3"</formula>
    </cfRule>
    <cfRule type="expression" dxfId="8848" priority="5239">
      <formula>$B118="título grau 2"</formula>
    </cfRule>
    <cfRule type="expression" dxfId="8847" priority="5243">
      <formula>$B118="título grau 1"</formula>
    </cfRule>
  </conditionalFormatting>
  <conditionalFormatting sqref="D118">
    <cfRule type="containsText" dxfId="8846" priority="5235" operator="containsText" text="ORSE">
      <formula>NOT(ISERROR(SEARCH("ORSE",D118)))</formula>
    </cfRule>
  </conditionalFormatting>
  <conditionalFormatting sqref="D118">
    <cfRule type="expression" dxfId="8845" priority="5231">
      <formula>$B118="título grau 4"</formula>
    </cfRule>
    <cfRule type="expression" dxfId="8844" priority="5232">
      <formula>$B118="título grau 3"</formula>
    </cfRule>
    <cfRule type="expression" dxfId="8843" priority="5233">
      <formula>$B118="título grau 2"</formula>
    </cfRule>
    <cfRule type="expression" dxfId="8842" priority="5234">
      <formula>$B118="título grau 1"</formula>
    </cfRule>
  </conditionalFormatting>
  <conditionalFormatting sqref="D118">
    <cfRule type="containsText" dxfId="8841" priority="5230" operator="containsText" text="ORSE INSUMO">
      <formula>NOT(ISERROR(SEARCH("ORSE INSUMO",D118)))</formula>
    </cfRule>
  </conditionalFormatting>
  <conditionalFormatting sqref="G283">
    <cfRule type="containsText" dxfId="8840" priority="5229" operator="containsText" text="FALSO">
      <formula>NOT(ISERROR(SEARCH("FALSO",G283)))</formula>
    </cfRule>
  </conditionalFormatting>
  <conditionalFormatting sqref="D283">
    <cfRule type="containsText" dxfId="8839" priority="5228" operator="containsText" text="ORSE">
      <formula>NOT(ISERROR(SEARCH("ORSE",D283)))</formula>
    </cfRule>
  </conditionalFormatting>
  <conditionalFormatting sqref="D283">
    <cfRule type="containsText" dxfId="8838" priority="5223" operator="containsText" text="ORSE INSUMO">
      <formula>NOT(ISERROR(SEARCH("ORSE INSUMO",D283)))</formula>
    </cfRule>
  </conditionalFormatting>
  <conditionalFormatting sqref="E127">
    <cfRule type="expression" dxfId="8837" priority="5207">
      <formula>$B127="título grau 4"</formula>
    </cfRule>
    <cfRule type="expression" dxfId="8836" priority="5208">
      <formula>$B127="título grau 3"</formula>
    </cfRule>
    <cfRule type="expression" dxfId="8835" priority="5209">
      <formula>$B127="título grau 2"</formula>
    </cfRule>
    <cfRule type="expression" dxfId="8834" priority="5210">
      <formula>$B127="título grau 1"</formula>
    </cfRule>
  </conditionalFormatting>
  <conditionalFormatting sqref="D127">
    <cfRule type="containsText" dxfId="8833" priority="5206" operator="containsText" text="ORSE">
      <formula>NOT(ISERROR(SEARCH("ORSE",D127)))</formula>
    </cfRule>
  </conditionalFormatting>
  <conditionalFormatting sqref="D127">
    <cfRule type="expression" dxfId="8832" priority="5202">
      <formula>$B127="título grau 4"</formula>
    </cfRule>
    <cfRule type="expression" dxfId="8831" priority="5203">
      <formula>$B127="título grau 3"</formula>
    </cfRule>
    <cfRule type="expression" dxfId="8830" priority="5204">
      <formula>$B127="título grau 2"</formula>
    </cfRule>
    <cfRule type="expression" dxfId="8829" priority="5205">
      <formula>$B127="título grau 1"</formula>
    </cfRule>
  </conditionalFormatting>
  <conditionalFormatting sqref="D127">
    <cfRule type="containsText" dxfId="8828" priority="5201" operator="containsText" text="ORSE">
      <formula>NOT(ISERROR(SEARCH("ORSE",D127)))</formula>
    </cfRule>
  </conditionalFormatting>
  <conditionalFormatting sqref="D127">
    <cfRule type="expression" dxfId="8827" priority="5197">
      <formula>$B127="título grau 4"</formula>
    </cfRule>
    <cfRule type="expression" dxfId="8826" priority="5198">
      <formula>$B127="título grau 3"</formula>
    </cfRule>
    <cfRule type="expression" dxfId="8825" priority="5199">
      <formula>$B127="título grau 2"</formula>
    </cfRule>
    <cfRule type="expression" dxfId="8824" priority="5200">
      <formula>$B127="título grau 1"</formula>
    </cfRule>
  </conditionalFormatting>
  <conditionalFormatting sqref="D128">
    <cfRule type="containsText" dxfId="8823" priority="5196" operator="containsText" text="ORSE">
      <formula>NOT(ISERROR(SEARCH("ORSE",D128)))</formula>
    </cfRule>
  </conditionalFormatting>
  <conditionalFormatting sqref="D128">
    <cfRule type="expression" dxfId="8822" priority="5192">
      <formula>$B128="título grau 4"</formula>
    </cfRule>
    <cfRule type="expression" dxfId="8821" priority="5193">
      <formula>$B128="título grau 3"</formula>
    </cfRule>
    <cfRule type="expression" dxfId="8820" priority="5194">
      <formula>$B128="título grau 2"</formula>
    </cfRule>
    <cfRule type="expression" dxfId="8819" priority="5195">
      <formula>$B128="título grau 1"</formula>
    </cfRule>
  </conditionalFormatting>
  <conditionalFormatting sqref="D128">
    <cfRule type="containsText" dxfId="8818" priority="5191" operator="containsText" text="ORSE INSUMO">
      <formula>NOT(ISERROR(SEARCH("ORSE INSUMO",D128)))</formula>
    </cfRule>
  </conditionalFormatting>
  <conditionalFormatting sqref="E128:E140">
    <cfRule type="expression" dxfId="8817" priority="5187">
      <formula>$B128="título grau 4"</formula>
    </cfRule>
    <cfRule type="expression" dxfId="8816" priority="5188">
      <formula>$B128="título grau 3"</formula>
    </cfRule>
    <cfRule type="expression" dxfId="8815" priority="5189">
      <formula>$B128="título grau 2"</formula>
    </cfRule>
    <cfRule type="expression" dxfId="8814" priority="5190">
      <formula>$B128="título grau 1"</formula>
    </cfRule>
  </conditionalFormatting>
  <conditionalFormatting sqref="D128">
    <cfRule type="containsText" dxfId="8813" priority="5186" operator="containsText" text="ORSE">
      <formula>NOT(ISERROR(SEARCH("ORSE",D128)))</formula>
    </cfRule>
  </conditionalFormatting>
  <conditionalFormatting sqref="D128">
    <cfRule type="expression" dxfId="8812" priority="5182">
      <formula>$B128="título grau 4"</formula>
    </cfRule>
    <cfRule type="expression" dxfId="8811" priority="5183">
      <formula>$B128="título grau 3"</formula>
    </cfRule>
    <cfRule type="expression" dxfId="8810" priority="5184">
      <formula>$B128="título grau 2"</formula>
    </cfRule>
    <cfRule type="expression" dxfId="8809" priority="5185">
      <formula>$B128="título grau 1"</formula>
    </cfRule>
  </conditionalFormatting>
  <conditionalFormatting sqref="D128">
    <cfRule type="containsText" dxfId="8808" priority="5181" operator="containsText" text="ORSE">
      <formula>NOT(ISERROR(SEARCH("ORSE",D128)))</formula>
    </cfRule>
  </conditionalFormatting>
  <conditionalFormatting sqref="D128">
    <cfRule type="expression" dxfId="8807" priority="5177">
      <formula>$B128="título grau 4"</formula>
    </cfRule>
    <cfRule type="expression" dxfId="8806" priority="5178">
      <formula>$B128="título grau 3"</formula>
    </cfRule>
    <cfRule type="expression" dxfId="8805" priority="5179">
      <formula>$B128="título grau 2"</formula>
    </cfRule>
    <cfRule type="expression" dxfId="8804" priority="5180">
      <formula>$B128="título grau 1"</formula>
    </cfRule>
  </conditionalFormatting>
  <conditionalFormatting sqref="B129 B132:B142">
    <cfRule type="expression" dxfId="8803" priority="5069">
      <formula>$B129="título grau 3"</formula>
    </cfRule>
    <cfRule type="expression" dxfId="8802" priority="5073">
      <formula>$B129="título grau 4"</formula>
    </cfRule>
    <cfRule type="expression" dxfId="8801" priority="5074">
      <formula>$B129="título grau 2"</formula>
    </cfRule>
    <cfRule type="expression" dxfId="8800" priority="5075">
      <formula>$B129="título grau 1"</formula>
    </cfRule>
  </conditionalFormatting>
  <conditionalFormatting sqref="B129 B132:B142">
    <cfRule type="expression" dxfId="8799" priority="5070">
      <formula>$B129="título grau 4"</formula>
    </cfRule>
    <cfRule type="expression" dxfId="8798" priority="5071">
      <formula>$B129="título grau 3"</formula>
    </cfRule>
    <cfRule type="expression" dxfId="8797" priority="5072">
      <formula>$B129="título grau 2"</formula>
    </cfRule>
    <cfRule type="expression" dxfId="8796" priority="5076">
      <formula>$B129="título grau 1"</formula>
    </cfRule>
  </conditionalFormatting>
  <conditionalFormatting sqref="G142">
    <cfRule type="containsText" dxfId="8795" priority="5068" operator="containsText" text="FALSO">
      <formula>NOT(ISERROR(SEARCH("FALSO",G142)))</formula>
    </cfRule>
  </conditionalFormatting>
  <conditionalFormatting sqref="D142">
    <cfRule type="containsText" dxfId="8794" priority="5067" operator="containsText" text="ORSE">
      <formula>NOT(ISERROR(SEARCH("ORSE",D142)))</formula>
    </cfRule>
  </conditionalFormatting>
  <conditionalFormatting sqref="C142:D142 A142 F142:I142 N142">
    <cfRule type="expression" dxfId="8793" priority="5063">
      <formula>$B142="título grau 4"</formula>
    </cfRule>
    <cfRule type="expression" dxfId="8792" priority="5064">
      <formula>$B142="título grau 3"</formula>
    </cfRule>
    <cfRule type="expression" dxfId="8791" priority="5065">
      <formula>$B142="título grau 2"</formula>
    </cfRule>
    <cfRule type="expression" dxfId="8790" priority="5066">
      <formula>$B142="título grau 1"</formula>
    </cfRule>
  </conditionalFormatting>
  <conditionalFormatting sqref="D142">
    <cfRule type="containsText" dxfId="8789" priority="5062" operator="containsText" text="ORSE">
      <formula>NOT(ISERROR(SEARCH("ORSE",D142)))</formula>
    </cfRule>
  </conditionalFormatting>
  <conditionalFormatting sqref="D142">
    <cfRule type="expression" dxfId="8788" priority="5058">
      <formula>$B142="título grau 4"</formula>
    </cfRule>
    <cfRule type="expression" dxfId="8787" priority="5059">
      <formula>$B142="título grau 3"</formula>
    </cfRule>
    <cfRule type="expression" dxfId="8786" priority="5060">
      <formula>$B142="título grau 2"</formula>
    </cfRule>
    <cfRule type="expression" dxfId="8785" priority="5061">
      <formula>$B142="título grau 1"</formula>
    </cfRule>
  </conditionalFormatting>
  <conditionalFormatting sqref="D142">
    <cfRule type="containsText" dxfId="8784" priority="5057" operator="containsText" text="ORSE INSUMO">
      <formula>NOT(ISERROR(SEARCH("ORSE INSUMO",D142)))</formula>
    </cfRule>
  </conditionalFormatting>
  <conditionalFormatting sqref="E142">
    <cfRule type="expression" dxfId="8783" priority="5053">
      <formula>$B142="título grau 4"</formula>
    </cfRule>
    <cfRule type="expression" dxfId="8782" priority="5054">
      <formula>$B142="título grau 3"</formula>
    </cfRule>
    <cfRule type="expression" dxfId="8781" priority="5055">
      <formula>$B142="título grau 2"</formula>
    </cfRule>
    <cfRule type="expression" dxfId="8780" priority="5056">
      <formula>$B142="título grau 1"</formula>
    </cfRule>
  </conditionalFormatting>
  <conditionalFormatting sqref="G141">
    <cfRule type="containsText" dxfId="8779" priority="5044" operator="containsText" text="FALSO">
      <formula>NOT(ISERROR(SEARCH("FALSO",G141)))</formula>
    </cfRule>
  </conditionalFormatting>
  <conditionalFormatting sqref="D141">
    <cfRule type="containsText" dxfId="8778" priority="5043" operator="containsText" text="ORSE">
      <formula>NOT(ISERROR(SEARCH("ORSE",D141)))</formula>
    </cfRule>
  </conditionalFormatting>
  <conditionalFormatting sqref="C141:D141 A141 F141:I141 N141">
    <cfRule type="expression" dxfId="8777" priority="5039">
      <formula>$B141="título grau 4"</formula>
    </cfRule>
    <cfRule type="expression" dxfId="8776" priority="5040">
      <formula>$B141="título grau 3"</formula>
    </cfRule>
    <cfRule type="expression" dxfId="8775" priority="5041">
      <formula>$B141="título grau 2"</formula>
    </cfRule>
    <cfRule type="expression" dxfId="8774" priority="5042">
      <formula>$B141="título grau 1"</formula>
    </cfRule>
  </conditionalFormatting>
  <conditionalFormatting sqref="D141">
    <cfRule type="containsText" dxfId="8773" priority="5038" operator="containsText" text="ORSE">
      <formula>NOT(ISERROR(SEARCH("ORSE",D141)))</formula>
    </cfRule>
  </conditionalFormatting>
  <conditionalFormatting sqref="D141">
    <cfRule type="expression" dxfId="8772" priority="5034">
      <formula>$B141="título grau 4"</formula>
    </cfRule>
    <cfRule type="expression" dxfId="8771" priority="5035">
      <formula>$B141="título grau 3"</formula>
    </cfRule>
    <cfRule type="expression" dxfId="8770" priority="5036">
      <formula>$B141="título grau 2"</formula>
    </cfRule>
    <cfRule type="expression" dxfId="8769" priority="5037">
      <formula>$B141="título grau 1"</formula>
    </cfRule>
  </conditionalFormatting>
  <conditionalFormatting sqref="D141">
    <cfRule type="containsText" dxfId="8768" priority="5033" operator="containsText" text="ORSE INSUMO">
      <formula>NOT(ISERROR(SEARCH("ORSE INSUMO",D141)))</formula>
    </cfRule>
  </conditionalFormatting>
  <conditionalFormatting sqref="E141">
    <cfRule type="expression" dxfId="8767" priority="5029">
      <formula>$B141="título grau 4"</formula>
    </cfRule>
    <cfRule type="expression" dxfId="8766" priority="5030">
      <formula>$B141="título grau 3"</formula>
    </cfRule>
    <cfRule type="expression" dxfId="8765" priority="5031">
      <formula>$B141="título grau 2"</formula>
    </cfRule>
    <cfRule type="expression" dxfId="8764" priority="5032">
      <formula>$B141="título grau 1"</formula>
    </cfRule>
  </conditionalFormatting>
  <conditionalFormatting sqref="G125">
    <cfRule type="containsText" dxfId="8763" priority="5020" operator="containsText" text="FALSO">
      <formula>NOT(ISERROR(SEARCH("FALSO",G125)))</formula>
    </cfRule>
  </conditionalFormatting>
  <conditionalFormatting sqref="A125 F125:I125 N125">
    <cfRule type="expression" dxfId="8762" priority="5012">
      <formula>$B125="título grau 4"</formula>
    </cfRule>
    <cfRule type="expression" dxfId="8761" priority="5013">
      <formula>$B125="título grau 3"</formula>
    </cfRule>
    <cfRule type="expression" dxfId="8760" priority="5014">
      <formula>$B125="título grau 2"</formula>
    </cfRule>
    <cfRule type="expression" dxfId="8759" priority="5018">
      <formula>$B125="título grau 1"</formula>
    </cfRule>
  </conditionalFormatting>
  <conditionalFormatting sqref="C125">
    <cfRule type="expression" dxfId="8758" priority="5003">
      <formula>$B125="título grau 4"</formula>
    </cfRule>
    <cfRule type="expression" dxfId="8757" priority="5004">
      <formula>$B125="título grau 3"</formula>
    </cfRule>
    <cfRule type="expression" dxfId="8756" priority="5005">
      <formula>$B125="título grau 2"</formula>
    </cfRule>
    <cfRule type="expression" dxfId="8755" priority="5006">
      <formula>$B125="título grau 1"</formula>
    </cfRule>
  </conditionalFormatting>
  <conditionalFormatting sqref="A131">
    <cfRule type="expression" dxfId="8754" priority="4993">
      <formula>$B131="título grau 4"</formula>
    </cfRule>
    <cfRule type="expression" dxfId="8753" priority="4994">
      <formula>$B131="título grau 3"</formula>
    </cfRule>
    <cfRule type="expression" dxfId="8752" priority="4995">
      <formula>$B131="título grau 2"</formula>
    </cfRule>
    <cfRule type="expression" dxfId="8751" priority="4996">
      <formula>$B131="título grau 1"</formula>
    </cfRule>
  </conditionalFormatting>
  <conditionalFormatting sqref="I131">
    <cfRule type="expression" dxfId="8750" priority="4989">
      <formula>$B131="título grau 4"</formula>
    </cfRule>
    <cfRule type="expression" dxfId="8749" priority="4990">
      <formula>$B131="título grau 3"</formula>
    </cfRule>
    <cfRule type="expression" dxfId="8748" priority="4991">
      <formula>$B131="título grau 2"</formula>
    </cfRule>
    <cfRule type="expression" dxfId="8747" priority="4992">
      <formula>$B131="título grau 1"</formula>
    </cfRule>
  </conditionalFormatting>
  <conditionalFormatting sqref="G131">
    <cfRule type="containsText" dxfId="8746" priority="4988" operator="containsText" text="FALSO">
      <formula>NOT(ISERROR(SEARCH("FALSO",G131)))</formula>
    </cfRule>
  </conditionalFormatting>
  <conditionalFormatting sqref="D131">
    <cfRule type="containsText" dxfId="8745" priority="4987" operator="containsText" text="ORSE">
      <formula>NOT(ISERROR(SEARCH("ORSE",D131)))</formula>
    </cfRule>
  </conditionalFormatting>
  <conditionalFormatting sqref="D131 F131:H131 N131">
    <cfRule type="expression" dxfId="8744" priority="4983">
      <formula>$B131="título grau 4"</formula>
    </cfRule>
    <cfRule type="expression" dxfId="8743" priority="4984">
      <formula>$B131="título grau 3"</formula>
    </cfRule>
    <cfRule type="expression" dxfId="8742" priority="4985">
      <formula>$B131="título grau 2"</formula>
    </cfRule>
    <cfRule type="expression" dxfId="8741" priority="4986">
      <formula>$B131="título grau 1"</formula>
    </cfRule>
  </conditionalFormatting>
  <conditionalFormatting sqref="C131">
    <cfRule type="expression" dxfId="8740" priority="4975">
      <formula>$B131="título grau 4"</formula>
    </cfRule>
    <cfRule type="expression" dxfId="8739" priority="4976">
      <formula>$B131="título grau 3"</formula>
    </cfRule>
    <cfRule type="expression" dxfId="8738" priority="4977">
      <formula>$B131="título grau 2"</formula>
    </cfRule>
    <cfRule type="expression" dxfId="8737" priority="4978">
      <formula>$B131="título grau 1"</formula>
    </cfRule>
  </conditionalFormatting>
  <conditionalFormatting sqref="D131">
    <cfRule type="containsText" dxfId="8736" priority="4974" operator="containsText" text="ORSE INSUMO">
      <formula>NOT(ISERROR(SEARCH("ORSE INSUMO",D131)))</formula>
    </cfRule>
  </conditionalFormatting>
  <conditionalFormatting sqref="A130">
    <cfRule type="expression" dxfId="8735" priority="4958">
      <formula>$B130="título grau 4"</formula>
    </cfRule>
    <cfRule type="expression" dxfId="8734" priority="4959">
      <formula>$B130="título grau 3"</formula>
    </cfRule>
    <cfRule type="expression" dxfId="8733" priority="4960">
      <formula>$B130="título grau 2"</formula>
    </cfRule>
    <cfRule type="expression" dxfId="8732" priority="4961">
      <formula>$B130="título grau 1"</formula>
    </cfRule>
  </conditionalFormatting>
  <conditionalFormatting sqref="I130">
    <cfRule type="expression" dxfId="8731" priority="4954">
      <formula>$B130="título grau 4"</formula>
    </cfRule>
    <cfRule type="expression" dxfId="8730" priority="4955">
      <formula>$B130="título grau 3"</formula>
    </cfRule>
    <cfRule type="expression" dxfId="8729" priority="4956">
      <formula>$B130="título grau 2"</formula>
    </cfRule>
    <cfRule type="expression" dxfId="8728" priority="4957">
      <formula>$B130="título grau 1"</formula>
    </cfRule>
  </conditionalFormatting>
  <conditionalFormatting sqref="G130">
    <cfRule type="containsText" dxfId="8727" priority="4953" operator="containsText" text="FALSO">
      <formula>NOT(ISERROR(SEARCH("FALSO",G130)))</formula>
    </cfRule>
  </conditionalFormatting>
  <conditionalFormatting sqref="D130">
    <cfRule type="containsText" dxfId="8726" priority="4952" operator="containsText" text="ORSE">
      <formula>NOT(ISERROR(SEARCH("ORSE",D130)))</formula>
    </cfRule>
  </conditionalFormatting>
  <conditionalFormatting sqref="D130 F130:H130 N130">
    <cfRule type="expression" dxfId="8725" priority="4948">
      <formula>$B130="título grau 4"</formula>
    </cfRule>
    <cfRule type="expression" dxfId="8724" priority="4949">
      <formula>$B130="título grau 3"</formula>
    </cfRule>
    <cfRule type="expression" dxfId="8723" priority="4950">
      <formula>$B130="título grau 2"</formula>
    </cfRule>
    <cfRule type="expression" dxfId="8722" priority="4951">
      <formula>$B130="título grau 1"</formula>
    </cfRule>
  </conditionalFormatting>
  <conditionalFormatting sqref="C130">
    <cfRule type="expression" dxfId="8721" priority="4940">
      <formula>$B130="título grau 4"</formula>
    </cfRule>
    <cfRule type="expression" dxfId="8720" priority="4941">
      <formula>$B130="título grau 3"</formula>
    </cfRule>
    <cfRule type="expression" dxfId="8719" priority="4942">
      <formula>$B130="título grau 2"</formula>
    </cfRule>
    <cfRule type="expression" dxfId="8718" priority="4943">
      <formula>$B130="título grau 1"</formula>
    </cfRule>
  </conditionalFormatting>
  <conditionalFormatting sqref="D130">
    <cfRule type="containsText" dxfId="8717" priority="4939" operator="containsText" text="ORSE INSUMO">
      <formula>NOT(ISERROR(SEARCH("ORSE INSUMO",D130)))</formula>
    </cfRule>
  </conditionalFormatting>
  <conditionalFormatting sqref="B125">
    <cfRule type="expression" dxfId="8716" priority="4884">
      <formula>$B125="título grau 3"</formula>
    </cfRule>
    <cfRule type="expression" dxfId="8715" priority="4888">
      <formula>$B125="título grau 4"</formula>
    </cfRule>
    <cfRule type="expression" dxfId="8714" priority="4889">
      <formula>$B125="título grau 2"</formula>
    </cfRule>
    <cfRule type="expression" dxfId="8713" priority="4890">
      <formula>$B125="título grau 1"</formula>
    </cfRule>
  </conditionalFormatting>
  <conditionalFormatting sqref="B125">
    <cfRule type="expression" dxfId="8712" priority="4885">
      <formula>$B125="título grau 4"</formula>
    </cfRule>
    <cfRule type="expression" dxfId="8711" priority="4886">
      <formula>$B125="título grau 3"</formula>
    </cfRule>
    <cfRule type="expression" dxfId="8710" priority="4887">
      <formula>$B125="título grau 2"</formula>
    </cfRule>
    <cfRule type="expression" dxfId="8709" priority="4891">
      <formula>$B125="título grau 1"</formula>
    </cfRule>
  </conditionalFormatting>
  <conditionalFormatting sqref="D125">
    <cfRule type="containsText" dxfId="8708" priority="4883" operator="containsText" text="ORSE">
      <formula>NOT(ISERROR(SEARCH("ORSE",D125)))</formula>
    </cfRule>
  </conditionalFormatting>
  <conditionalFormatting sqref="D125">
    <cfRule type="expression" dxfId="8707" priority="4879">
      <formula>$B125="título grau 4"</formula>
    </cfRule>
    <cfRule type="expression" dxfId="8706" priority="4880">
      <formula>$B125="título grau 3"</formula>
    </cfRule>
    <cfRule type="expression" dxfId="8705" priority="4881">
      <formula>$B125="título grau 2"</formula>
    </cfRule>
    <cfRule type="expression" dxfId="8704" priority="4882">
      <formula>$B125="título grau 1"</formula>
    </cfRule>
  </conditionalFormatting>
  <conditionalFormatting sqref="D125">
    <cfRule type="containsText" dxfId="8703" priority="4878" operator="containsText" text="ORSE INSUMO">
      <formula>NOT(ISERROR(SEARCH("ORSE INSUMO",D125)))</formula>
    </cfRule>
  </conditionalFormatting>
  <conditionalFormatting sqref="B130:B131">
    <cfRule type="expression" dxfId="8702" priority="4870">
      <formula>$B130="título grau 3"</formula>
    </cfRule>
    <cfRule type="expression" dxfId="8701" priority="4874">
      <formula>$B130="título grau 4"</formula>
    </cfRule>
    <cfRule type="expression" dxfId="8700" priority="4875">
      <formula>$B130="título grau 2"</formula>
    </cfRule>
    <cfRule type="expression" dxfId="8699" priority="4876">
      <formula>$B130="título grau 1"</formula>
    </cfRule>
  </conditionalFormatting>
  <conditionalFormatting sqref="B130:B131">
    <cfRule type="expression" dxfId="8698" priority="4871">
      <formula>$B130="título grau 4"</formula>
    </cfRule>
    <cfRule type="expression" dxfId="8697" priority="4872">
      <formula>$B130="título grau 3"</formula>
    </cfRule>
    <cfRule type="expression" dxfId="8696" priority="4873">
      <formula>$B130="título grau 2"</formula>
    </cfRule>
    <cfRule type="expression" dxfId="8695" priority="4877">
      <formula>$B130="título grau 1"</formula>
    </cfRule>
  </conditionalFormatting>
  <conditionalFormatting sqref="C103">
    <cfRule type="expression" dxfId="8694" priority="4866">
      <formula>$B103="título grau 4"</formula>
    </cfRule>
    <cfRule type="expression" dxfId="8693" priority="4867">
      <formula>$B103="título grau 3"</formula>
    </cfRule>
    <cfRule type="expression" dxfId="8692" priority="4868">
      <formula>$B103="título grau 2"</formula>
    </cfRule>
    <cfRule type="expression" dxfId="8691" priority="4869">
      <formula>$B103="título grau 1"</formula>
    </cfRule>
  </conditionalFormatting>
  <conditionalFormatting sqref="B103">
    <cfRule type="expression" dxfId="8690" priority="4858">
      <formula>$B103="título grau 3"</formula>
    </cfRule>
    <cfRule type="expression" dxfId="8689" priority="4862">
      <formula>$B103="título grau 4"</formula>
    </cfRule>
    <cfRule type="expression" dxfId="8688" priority="4863">
      <formula>$B103="título grau 2"</formula>
    </cfRule>
    <cfRule type="expression" dxfId="8687" priority="4864">
      <formula>$B103="título grau 1"</formula>
    </cfRule>
  </conditionalFormatting>
  <conditionalFormatting sqref="B103">
    <cfRule type="expression" dxfId="8686" priority="4859">
      <formula>$B103="título grau 4"</formula>
    </cfRule>
    <cfRule type="expression" dxfId="8685" priority="4860">
      <formula>$B103="título grau 3"</formula>
    </cfRule>
    <cfRule type="expression" dxfId="8684" priority="4861">
      <formula>$B103="título grau 2"</formula>
    </cfRule>
    <cfRule type="expression" dxfId="8683" priority="4865">
      <formula>$B103="título grau 1"</formula>
    </cfRule>
  </conditionalFormatting>
  <conditionalFormatting sqref="D103">
    <cfRule type="containsText" dxfId="8682" priority="4857" operator="containsText" text="ORSE">
      <formula>NOT(ISERROR(SEARCH("ORSE",D103)))</formula>
    </cfRule>
  </conditionalFormatting>
  <conditionalFormatting sqref="D103">
    <cfRule type="expression" dxfId="8681" priority="4853">
      <formula>$B103="título grau 4"</formula>
    </cfRule>
    <cfRule type="expression" dxfId="8680" priority="4854">
      <formula>$B103="título grau 3"</formula>
    </cfRule>
    <cfRule type="expression" dxfId="8679" priority="4855">
      <formula>$B103="título grau 2"</formula>
    </cfRule>
    <cfRule type="expression" dxfId="8678" priority="4856">
      <formula>$B103="título grau 1"</formula>
    </cfRule>
  </conditionalFormatting>
  <conditionalFormatting sqref="D103">
    <cfRule type="containsText" dxfId="8677" priority="4852" operator="containsText" text="ORSE INSUMO">
      <formula>NOT(ISERROR(SEARCH("ORSE INSUMO",D103)))</formula>
    </cfRule>
  </conditionalFormatting>
  <conditionalFormatting sqref="D103">
    <cfRule type="containsText" dxfId="8676" priority="4851" operator="containsText" text="ORSE">
      <formula>NOT(ISERROR(SEARCH("ORSE",D103)))</formula>
    </cfRule>
  </conditionalFormatting>
  <conditionalFormatting sqref="D103">
    <cfRule type="expression" dxfId="8675" priority="4847">
      <formula>$B103="título grau 4"</formula>
    </cfRule>
    <cfRule type="expression" dxfId="8674" priority="4848">
      <formula>$B103="título grau 3"</formula>
    </cfRule>
    <cfRule type="expression" dxfId="8673" priority="4849">
      <formula>$B103="título grau 2"</formula>
    </cfRule>
    <cfRule type="expression" dxfId="8672" priority="4850">
      <formula>$B103="título grau 1"</formula>
    </cfRule>
  </conditionalFormatting>
  <conditionalFormatting sqref="D17">
    <cfRule type="containsText" dxfId="8671" priority="4846" operator="containsText" text="ORSE">
      <formula>NOT(ISERROR(SEARCH("ORSE",D17)))</formula>
    </cfRule>
  </conditionalFormatting>
  <conditionalFormatting sqref="D17">
    <cfRule type="expression" dxfId="8670" priority="4842">
      <formula>$B17="título grau 4"</formula>
    </cfRule>
    <cfRule type="expression" dxfId="8669" priority="4843">
      <formula>$B17="título grau 3"</formula>
    </cfRule>
    <cfRule type="expression" dxfId="8668" priority="4844">
      <formula>$B17="título grau 2"</formula>
    </cfRule>
    <cfRule type="expression" dxfId="8667" priority="4845">
      <formula>$B17="título grau 1"</formula>
    </cfRule>
  </conditionalFormatting>
  <conditionalFormatting sqref="D17">
    <cfRule type="containsText" dxfId="8666" priority="4841" operator="containsText" text="ORSE">
      <formula>NOT(ISERROR(SEARCH("ORSE",D17)))</formula>
    </cfRule>
  </conditionalFormatting>
  <conditionalFormatting sqref="D17">
    <cfRule type="containsText" dxfId="8665" priority="4840" operator="containsText" text="ORSE INSUMO">
      <formula>NOT(ISERROR(SEARCH("ORSE INSUMO",D17)))</formula>
    </cfRule>
  </conditionalFormatting>
  <conditionalFormatting sqref="G19">
    <cfRule type="containsText" dxfId="8664" priority="4839" operator="containsText" text="FALSO">
      <formula>NOT(ISERROR(SEARCH("FALSO",G19)))</formula>
    </cfRule>
  </conditionalFormatting>
  <conditionalFormatting sqref="D19">
    <cfRule type="containsText" dxfId="8663" priority="4838" operator="containsText" text="ORSE">
      <formula>NOT(ISERROR(SEARCH("ORSE",D19)))</formula>
    </cfRule>
  </conditionalFormatting>
  <conditionalFormatting sqref="B19">
    <cfRule type="expression" dxfId="8662" priority="4830">
      <formula>$B19="título grau 3"</formula>
    </cfRule>
    <cfRule type="expression" dxfId="8661" priority="4834">
      <formula>$B19="título grau 4"</formula>
    </cfRule>
    <cfRule type="expression" dxfId="8660" priority="4835">
      <formula>$B19="título grau 2"</formula>
    </cfRule>
    <cfRule type="expression" dxfId="8659" priority="4836">
      <formula>$B19="título grau 1"</formula>
    </cfRule>
  </conditionalFormatting>
  <conditionalFormatting sqref="A19:N19">
    <cfRule type="expression" dxfId="8658" priority="4831">
      <formula>$B19="título grau 4"</formula>
    </cfRule>
    <cfRule type="expression" dxfId="8657" priority="4832">
      <formula>$B19="título grau 3"</formula>
    </cfRule>
    <cfRule type="expression" dxfId="8656" priority="4833">
      <formula>$B19="título grau 2"</formula>
    </cfRule>
    <cfRule type="expression" dxfId="8655" priority="4837">
      <formula>$B19="título grau 1"</formula>
    </cfRule>
  </conditionalFormatting>
  <conditionalFormatting sqref="D19">
    <cfRule type="containsText" dxfId="8654" priority="4829" operator="containsText" text="ORSE">
      <formula>NOT(ISERROR(SEARCH("ORSE",D19)))</formula>
    </cfRule>
  </conditionalFormatting>
  <conditionalFormatting sqref="C25">
    <cfRule type="expression" dxfId="8653" priority="4806">
      <formula>$B25="título grau 4"</formula>
    </cfRule>
    <cfRule type="expression" dxfId="8652" priority="4807">
      <formula>$B25="título grau 3"</formula>
    </cfRule>
    <cfRule type="expression" dxfId="8651" priority="4808">
      <formula>$B25="título grau 2"</formula>
    </cfRule>
    <cfRule type="expression" dxfId="8650" priority="4809">
      <formula>$B25="título grau 1"</formula>
    </cfRule>
  </conditionalFormatting>
  <conditionalFormatting sqref="D25">
    <cfRule type="containsText" dxfId="8649" priority="4824" operator="containsText" text="ORSE">
      <formula>NOT(ISERROR(SEARCH("ORSE",D25)))</formula>
    </cfRule>
  </conditionalFormatting>
  <conditionalFormatting sqref="G25">
    <cfRule type="containsText" dxfId="8648" priority="4823" operator="containsText" text="FALSO">
      <formula>NOT(ISERROR(SEARCH("FALSO",G25)))</formula>
    </cfRule>
  </conditionalFormatting>
  <conditionalFormatting sqref="B25">
    <cfRule type="expression" dxfId="8647" priority="4815">
      <formula>$B25="título grau 3"</formula>
    </cfRule>
    <cfRule type="expression" dxfId="8646" priority="4819">
      <formula>$B25="título grau 4"</formula>
    </cfRule>
    <cfRule type="expression" dxfId="8645" priority="4820">
      <formula>$B25="título grau 2"</formula>
    </cfRule>
    <cfRule type="expression" dxfId="8644" priority="4821">
      <formula>$B25="título grau 1"</formula>
    </cfRule>
  </conditionalFormatting>
  <conditionalFormatting sqref="B25 D25:I25 N25">
    <cfRule type="expression" dxfId="8643" priority="4816">
      <formula>$B25="título grau 4"</formula>
    </cfRule>
    <cfRule type="expression" dxfId="8642" priority="4817">
      <formula>$B25="título grau 3"</formula>
    </cfRule>
    <cfRule type="expression" dxfId="8641" priority="4818">
      <formula>$B25="título grau 2"</formula>
    </cfRule>
    <cfRule type="expression" dxfId="8640" priority="4822">
      <formula>$B25="título grau 1"</formula>
    </cfRule>
  </conditionalFormatting>
  <conditionalFormatting sqref="D25">
    <cfRule type="containsText" dxfId="8639" priority="4814" operator="containsText" text="ORSE">
      <formula>NOT(ISERROR(SEARCH("ORSE",D25)))</formula>
    </cfRule>
  </conditionalFormatting>
  <conditionalFormatting sqref="D25">
    <cfRule type="containsText" dxfId="8638" priority="4805" operator="containsText" text="ORSE INSUMO">
      <formula>NOT(ISERROR(SEARCH("ORSE INSUMO",D25)))</formula>
    </cfRule>
  </conditionalFormatting>
  <conditionalFormatting sqref="B21">
    <cfRule type="expression" dxfId="8637" priority="4797">
      <formula>$B21="título grau 3"</formula>
    </cfRule>
    <cfRule type="expression" dxfId="8636" priority="4801">
      <formula>$B21="título grau 4"</formula>
    </cfRule>
    <cfRule type="expression" dxfId="8635" priority="4802">
      <formula>$B21="título grau 2"</formula>
    </cfRule>
    <cfRule type="expression" dxfId="8634" priority="4803">
      <formula>$B21="título grau 1"</formula>
    </cfRule>
  </conditionalFormatting>
  <conditionalFormatting sqref="B21">
    <cfRule type="expression" dxfId="8633" priority="4798">
      <formula>$B21="título grau 4"</formula>
    </cfRule>
    <cfRule type="expression" dxfId="8632" priority="4799">
      <formula>$B21="título grau 3"</formula>
    </cfRule>
    <cfRule type="expression" dxfId="8631" priority="4800">
      <formula>$B21="título grau 2"</formula>
    </cfRule>
    <cfRule type="expression" dxfId="8630" priority="4804">
      <formula>$B21="título grau 1"</formula>
    </cfRule>
  </conditionalFormatting>
  <conditionalFormatting sqref="D21">
    <cfRule type="containsText" dxfId="8629" priority="4796" operator="containsText" text="ORSE">
      <formula>NOT(ISERROR(SEARCH("ORSE",D21)))</formula>
    </cfRule>
  </conditionalFormatting>
  <conditionalFormatting sqref="D21">
    <cfRule type="expression" dxfId="8628" priority="4792">
      <formula>$B21="título grau 4"</formula>
    </cfRule>
    <cfRule type="expression" dxfId="8627" priority="4793">
      <formula>$B21="título grau 3"</formula>
    </cfRule>
    <cfRule type="expression" dxfId="8626" priority="4794">
      <formula>$B21="título grau 2"</formula>
    </cfRule>
    <cfRule type="expression" dxfId="8625" priority="4795">
      <formula>$B21="título grau 1"</formula>
    </cfRule>
  </conditionalFormatting>
  <conditionalFormatting sqref="D21">
    <cfRule type="containsText" dxfId="8624" priority="4791" operator="containsText" text="ORSE">
      <formula>NOT(ISERROR(SEARCH("ORSE",D21)))</formula>
    </cfRule>
  </conditionalFormatting>
  <conditionalFormatting sqref="I47:I49 C47:C49">
    <cfRule type="expression" dxfId="8623" priority="4787">
      <formula>$B47="título grau 4"</formula>
    </cfRule>
    <cfRule type="expression" dxfId="8622" priority="4788">
      <formula>$B47="título grau 3"</formula>
    </cfRule>
    <cfRule type="expression" dxfId="8621" priority="4789">
      <formula>$B47="título grau 2"</formula>
    </cfRule>
    <cfRule type="expression" dxfId="8620" priority="4790">
      <formula>$B47="título grau 1"</formula>
    </cfRule>
  </conditionalFormatting>
  <conditionalFormatting sqref="B47:B49">
    <cfRule type="expression" dxfId="8619" priority="4777">
      <formula>$B47="título grau 3"</formula>
    </cfRule>
    <cfRule type="expression" dxfId="8618" priority="4778">
      <formula>$B47="título grau 4"</formula>
    </cfRule>
    <cfRule type="expression" dxfId="8617" priority="4779">
      <formula>$B47="título grau 2"</formula>
    </cfRule>
    <cfRule type="expression" dxfId="8616" priority="4780">
      <formula>$B47="título grau 1"</formula>
    </cfRule>
  </conditionalFormatting>
  <conditionalFormatting sqref="G47:G49">
    <cfRule type="containsText" dxfId="8615" priority="4786" operator="containsText" text="FALSO">
      <formula>NOT(ISERROR(SEARCH("FALSO",G47)))</formula>
    </cfRule>
  </conditionalFormatting>
  <conditionalFormatting sqref="D47:D49">
    <cfRule type="containsText" dxfId="8614" priority="4785" operator="containsText" text="ORSE">
      <formula>NOT(ISERROR(SEARCH("ORSE",D47)))</formula>
    </cfRule>
  </conditionalFormatting>
  <conditionalFormatting sqref="D47:H49 N47:N49">
    <cfRule type="expression" dxfId="8613" priority="4781">
      <formula>$B47="título grau 4"</formula>
    </cfRule>
    <cfRule type="expression" dxfId="8612" priority="4782">
      <formula>$B47="título grau 3"</formula>
    </cfRule>
    <cfRule type="expression" dxfId="8611" priority="4783">
      <formula>$B47="título grau 2"</formula>
    </cfRule>
    <cfRule type="expression" dxfId="8610" priority="4784">
      <formula>$B47="título grau 1"</formula>
    </cfRule>
  </conditionalFormatting>
  <conditionalFormatting sqref="D47:D49">
    <cfRule type="containsText" dxfId="8609" priority="4776" operator="containsText" text="ORSE INSUMO">
      <formula>NOT(ISERROR(SEARCH("ORSE INSUMO",D47)))</formula>
    </cfRule>
  </conditionalFormatting>
  <conditionalFormatting sqref="G50">
    <cfRule type="containsText" dxfId="8608" priority="4771" operator="containsText" text="FALSO">
      <formula>NOT(ISERROR(SEARCH("FALSO",G50)))</formula>
    </cfRule>
  </conditionalFormatting>
  <conditionalFormatting sqref="D50">
    <cfRule type="containsText" dxfId="8607" priority="4770" operator="containsText" text="ORSE">
      <formula>NOT(ISERROR(SEARCH("ORSE",D50)))</formula>
    </cfRule>
  </conditionalFormatting>
  <conditionalFormatting sqref="D50">
    <cfRule type="containsText" dxfId="8606" priority="4761" operator="containsText" text="ORSE INSUMO">
      <formula>NOT(ISERROR(SEARCH("ORSE INSUMO",D50)))</formula>
    </cfRule>
  </conditionalFormatting>
  <conditionalFormatting sqref="B60">
    <cfRule type="expression" dxfId="8605" priority="4715">
      <formula>$B60="título grau 3"</formula>
    </cfRule>
    <cfRule type="expression" dxfId="8604" priority="4719">
      <formula>$B60="título grau 4"</formula>
    </cfRule>
    <cfRule type="expression" dxfId="8603" priority="4720">
      <formula>$B60="título grau 2"</formula>
    </cfRule>
    <cfRule type="expression" dxfId="8602" priority="4721">
      <formula>$B60="título grau 1"</formula>
    </cfRule>
  </conditionalFormatting>
  <conditionalFormatting sqref="B60:I60 N60">
    <cfRule type="expression" dxfId="8601" priority="4716">
      <formula>$B60="título grau 4"</formula>
    </cfRule>
    <cfRule type="expression" dxfId="8600" priority="4717">
      <formula>$B60="título grau 3"</formula>
    </cfRule>
    <cfRule type="expression" dxfId="8599" priority="4718">
      <formula>$B60="título grau 2"</formula>
    </cfRule>
    <cfRule type="expression" dxfId="8598" priority="4722">
      <formula>$B60="título grau 1"</formula>
    </cfRule>
  </conditionalFormatting>
  <conditionalFormatting sqref="G60">
    <cfRule type="containsText" dxfId="8597" priority="4714" operator="containsText" text="FALSO">
      <formula>NOT(ISERROR(SEARCH("FALSO",G60)))</formula>
    </cfRule>
  </conditionalFormatting>
  <conditionalFormatting sqref="D60">
    <cfRule type="containsText" dxfId="8596" priority="4713" operator="containsText" text="ORSE">
      <formula>NOT(ISERROR(SEARCH("ORSE",D60)))</formula>
    </cfRule>
  </conditionalFormatting>
  <conditionalFormatting sqref="D60">
    <cfRule type="containsText" dxfId="8595" priority="4712" operator="containsText" text="ORSE INSUMO">
      <formula>NOT(ISERROR(SEARCH("ORSE INSUMO",D60)))</formula>
    </cfRule>
  </conditionalFormatting>
  <conditionalFormatting sqref="B40">
    <cfRule type="expression" dxfId="8594" priority="4700">
      <formula>$B40="título grau 3"</formula>
    </cfRule>
    <cfRule type="expression" dxfId="8593" priority="4704">
      <formula>$B40="título grau 4"</formula>
    </cfRule>
    <cfRule type="expression" dxfId="8592" priority="4705">
      <formula>$B40="título grau 2"</formula>
    </cfRule>
    <cfRule type="expression" dxfId="8591" priority="4706">
      <formula>$B40="título grau 1"</formula>
    </cfRule>
  </conditionalFormatting>
  <conditionalFormatting sqref="B40:I40 N40">
    <cfRule type="expression" dxfId="8590" priority="4701">
      <formula>$B40="título grau 4"</formula>
    </cfRule>
    <cfRule type="expression" dxfId="8589" priority="4702">
      <formula>$B40="título grau 3"</formula>
    </cfRule>
    <cfRule type="expression" dxfId="8588" priority="4703">
      <formula>$B40="título grau 2"</formula>
    </cfRule>
    <cfRule type="expression" dxfId="8587" priority="4707">
      <formula>$B40="título grau 1"</formula>
    </cfRule>
  </conditionalFormatting>
  <conditionalFormatting sqref="G40">
    <cfRule type="containsText" dxfId="8586" priority="4699" operator="containsText" text="FALSO">
      <formula>NOT(ISERROR(SEARCH("FALSO",G40)))</formula>
    </cfRule>
  </conditionalFormatting>
  <conditionalFormatting sqref="D40">
    <cfRule type="containsText" dxfId="8585" priority="4698" operator="containsText" text="ORSE">
      <formula>NOT(ISERROR(SEARCH("ORSE",D40)))</formula>
    </cfRule>
  </conditionalFormatting>
  <conditionalFormatting sqref="D40">
    <cfRule type="containsText" dxfId="8584" priority="4697" operator="containsText" text="ORSE INSUMO">
      <formula>NOT(ISERROR(SEARCH("ORSE INSUMO",D40)))</formula>
    </cfRule>
  </conditionalFormatting>
  <conditionalFormatting sqref="G291">
    <cfRule type="containsText" dxfId="8583" priority="4666" operator="containsText" text="FALSO">
      <formula>NOT(ISERROR(SEARCH("FALSO",G291)))</formula>
    </cfRule>
  </conditionalFormatting>
  <conditionalFormatting sqref="D291">
    <cfRule type="containsText" dxfId="8582" priority="4665" operator="containsText" text="ORSE">
      <formula>NOT(ISERROR(SEARCH("ORSE",D291)))</formula>
    </cfRule>
  </conditionalFormatting>
  <conditionalFormatting sqref="C291:D291 F291:H291 N291">
    <cfRule type="expression" dxfId="8581" priority="4661">
      <formula>$B291="título grau 4"</formula>
    </cfRule>
    <cfRule type="expression" dxfId="8580" priority="4662">
      <formula>$B291="título grau 3"</formula>
    </cfRule>
    <cfRule type="expression" dxfId="8579" priority="4663">
      <formula>$B291="título grau 2"</formula>
    </cfRule>
    <cfRule type="expression" dxfId="8578" priority="4664">
      <formula>$B291="título grau 1"</formula>
    </cfRule>
  </conditionalFormatting>
  <conditionalFormatting sqref="D291">
    <cfRule type="containsText" dxfId="8577" priority="4660" operator="containsText" text="ORSE INSUMO">
      <formula>NOT(ISERROR(SEARCH("ORSE INSUMO",D291)))</formula>
    </cfRule>
  </conditionalFormatting>
  <conditionalFormatting sqref="D291">
    <cfRule type="containsText" dxfId="8576" priority="4659" operator="containsText" text="ORSE">
      <formula>NOT(ISERROR(SEARCH("ORSE",D291)))</formula>
    </cfRule>
  </conditionalFormatting>
  <conditionalFormatting sqref="E291">
    <cfRule type="expression" dxfId="8575" priority="4655">
      <formula>$B291="título grau 4"</formula>
    </cfRule>
    <cfRule type="expression" dxfId="8574" priority="4656">
      <formula>$B291="título grau 3"</formula>
    </cfRule>
    <cfRule type="expression" dxfId="8573" priority="4657">
      <formula>$B291="título grau 2"</formula>
    </cfRule>
    <cfRule type="expression" dxfId="8572" priority="4658">
      <formula>$B291="título grau 1"</formula>
    </cfRule>
  </conditionalFormatting>
  <conditionalFormatting sqref="B291">
    <cfRule type="expression" dxfId="8571" priority="4647">
      <formula>$B291="título grau 3"</formula>
    </cfRule>
    <cfRule type="expression" dxfId="8570" priority="4651">
      <formula>$B291="título grau 4"</formula>
    </cfRule>
    <cfRule type="expression" dxfId="8569" priority="4652">
      <formula>$B291="título grau 2"</formula>
    </cfRule>
    <cfRule type="expression" dxfId="8568" priority="4653">
      <formula>$B291="título grau 1"</formula>
    </cfRule>
  </conditionalFormatting>
  <conditionalFormatting sqref="B291">
    <cfRule type="expression" dxfId="8567" priority="4648">
      <formula>$B291="título grau 4"</formula>
    </cfRule>
    <cfRule type="expression" dxfId="8566" priority="4649">
      <formula>$B291="título grau 3"</formula>
    </cfRule>
    <cfRule type="expression" dxfId="8565" priority="4650">
      <formula>$B291="título grau 2"</formula>
    </cfRule>
    <cfRule type="expression" dxfId="8564" priority="4654">
      <formula>$B291="título grau 1"</formula>
    </cfRule>
  </conditionalFormatting>
  <conditionalFormatting sqref="D540">
    <cfRule type="containsText" dxfId="8563" priority="4646" operator="containsText" text="ORSE">
      <formula>NOT(ISERROR(SEARCH("ORSE",D540)))</formula>
    </cfRule>
  </conditionalFormatting>
  <conditionalFormatting sqref="G540">
    <cfRule type="containsText" dxfId="8562" priority="4645" operator="containsText" text="FALSO">
      <formula>NOT(ISERROR(SEARCH("FALSO",G540)))</formula>
    </cfRule>
  </conditionalFormatting>
  <conditionalFormatting sqref="B540">
    <cfRule type="expression" dxfId="8561" priority="4637">
      <formula>$B540="título grau 3"</formula>
    </cfRule>
    <cfRule type="expression" dxfId="8560" priority="4641">
      <formula>$B540="título grau 4"</formula>
    </cfRule>
    <cfRule type="expression" dxfId="8559" priority="4642">
      <formula>$B540="título grau 2"</formula>
    </cfRule>
    <cfRule type="expression" dxfId="8558" priority="4643">
      <formula>$B540="título grau 1"</formula>
    </cfRule>
  </conditionalFormatting>
  <conditionalFormatting sqref="D540:H540 B540 N540">
    <cfRule type="expression" dxfId="8557" priority="4638">
      <formula>$B540="título grau 4"</formula>
    </cfRule>
    <cfRule type="expression" dxfId="8556" priority="4639">
      <formula>$B540="título grau 3"</formula>
    </cfRule>
    <cfRule type="expression" dxfId="8555" priority="4640">
      <formula>$B540="título grau 2"</formula>
    </cfRule>
    <cfRule type="expression" dxfId="8554" priority="4644">
      <formula>$B540="título grau 1"</formula>
    </cfRule>
  </conditionalFormatting>
  <conditionalFormatting sqref="C540">
    <cfRule type="expression" dxfId="8553" priority="4633">
      <formula>$B540="título grau 4"</formula>
    </cfRule>
    <cfRule type="expression" dxfId="8552" priority="4634">
      <formula>$B540="título grau 3"</formula>
    </cfRule>
    <cfRule type="expression" dxfId="8551" priority="4635">
      <formula>$B540="título grau 2"</formula>
    </cfRule>
    <cfRule type="expression" dxfId="8550" priority="4636">
      <formula>$B540="título grau 1"</formula>
    </cfRule>
  </conditionalFormatting>
  <conditionalFormatting sqref="D540">
    <cfRule type="containsText" dxfId="8549" priority="4632" operator="containsText" text="ORSE INSUMO">
      <formula>NOT(ISERROR(SEARCH("ORSE INSUMO",D540)))</formula>
    </cfRule>
  </conditionalFormatting>
  <conditionalFormatting sqref="D201">
    <cfRule type="containsText" dxfId="8548" priority="4631" operator="containsText" text="ORSE">
      <formula>NOT(ISERROR(SEARCH("ORSE",D201)))</formula>
    </cfRule>
  </conditionalFormatting>
  <conditionalFormatting sqref="G205:G206 G201">
    <cfRule type="containsText" dxfId="8547" priority="4630" operator="containsText" text="FALSO">
      <formula>NOT(ISERROR(SEARCH("FALSO",G201)))</formula>
    </cfRule>
  </conditionalFormatting>
  <conditionalFormatting sqref="B200:B201 B203:B204">
    <cfRule type="expression" dxfId="8546" priority="4622">
      <formula>$B200="título grau 3"</formula>
    </cfRule>
    <cfRule type="expression" dxfId="8545" priority="4626">
      <formula>$B200="título grau 4"</formula>
    </cfRule>
    <cfRule type="expression" dxfId="8544" priority="4627">
      <formula>$B200="título grau 2"</formula>
    </cfRule>
    <cfRule type="expression" dxfId="8543" priority="4628">
      <formula>$B200="título grau 1"</formula>
    </cfRule>
  </conditionalFormatting>
  <conditionalFormatting sqref="B201 C201:C202 B200:H200 D201:H201 B203:H204 C205 E205:H206 C199:H199 A199:A208 N203:N206 N199:N201">
    <cfRule type="expression" dxfId="8542" priority="4623">
      <formula>$B199="título grau 4"</formula>
    </cfRule>
    <cfRule type="expression" dxfId="8541" priority="4624">
      <formula>$B199="título grau 3"</formula>
    </cfRule>
    <cfRule type="expression" dxfId="8540" priority="4625">
      <formula>$B199="título grau 2"</formula>
    </cfRule>
    <cfRule type="expression" dxfId="8539" priority="4629">
      <formula>$B199="título grau 1"</formula>
    </cfRule>
  </conditionalFormatting>
  <conditionalFormatting sqref="D202">
    <cfRule type="containsText" dxfId="8538" priority="4621" operator="containsText" text="ORSE">
      <formula>NOT(ISERROR(SEARCH("ORSE",D202)))</formula>
    </cfRule>
  </conditionalFormatting>
  <conditionalFormatting sqref="G202">
    <cfRule type="containsText" dxfId="8537" priority="4620" operator="containsText" text="FALSO">
      <formula>NOT(ISERROR(SEARCH("FALSO",G202)))</formula>
    </cfRule>
  </conditionalFormatting>
  <conditionalFormatting sqref="B202">
    <cfRule type="expression" dxfId="8536" priority="4612">
      <formula>$B202="título grau 3"</formula>
    </cfRule>
    <cfRule type="expression" dxfId="8535" priority="4616">
      <formula>$B202="título grau 4"</formula>
    </cfRule>
    <cfRule type="expression" dxfId="8534" priority="4617">
      <formula>$B202="título grau 2"</formula>
    </cfRule>
    <cfRule type="expression" dxfId="8533" priority="4618">
      <formula>$B202="título grau 1"</formula>
    </cfRule>
  </conditionalFormatting>
  <conditionalFormatting sqref="B202 D202:H202 N202">
    <cfRule type="expression" dxfId="8532" priority="4613">
      <formula>$B202="título grau 4"</formula>
    </cfRule>
    <cfRule type="expression" dxfId="8531" priority="4614">
      <formula>$B202="título grau 3"</formula>
    </cfRule>
    <cfRule type="expression" dxfId="8530" priority="4615">
      <formula>$B202="título grau 2"</formula>
    </cfRule>
    <cfRule type="expression" dxfId="8529" priority="4619">
      <formula>$B202="título grau 1"</formula>
    </cfRule>
  </conditionalFormatting>
  <conditionalFormatting sqref="G199">
    <cfRule type="containsText" dxfId="8528" priority="4611" operator="containsText" text="FALSO">
      <formula>NOT(ISERROR(SEARCH("FALSO",G199)))</formula>
    </cfRule>
  </conditionalFormatting>
  <conditionalFormatting sqref="D199">
    <cfRule type="containsText" dxfId="8527" priority="4610" operator="containsText" text="ORSE">
      <formula>NOT(ISERROR(SEARCH("ORSE",D199)))</formula>
    </cfRule>
  </conditionalFormatting>
  <conditionalFormatting sqref="G200">
    <cfRule type="containsText" dxfId="8526" priority="4609" operator="containsText" text="FALSO">
      <formula>NOT(ISERROR(SEARCH("FALSO",G200)))</formula>
    </cfRule>
  </conditionalFormatting>
  <conditionalFormatting sqref="D200">
    <cfRule type="containsText" dxfId="8525" priority="4608" operator="containsText" text="ORSE">
      <formula>NOT(ISERROR(SEARCH("ORSE",D200)))</formula>
    </cfRule>
  </conditionalFormatting>
  <conditionalFormatting sqref="G203">
    <cfRule type="containsText" dxfId="8524" priority="4607" operator="containsText" text="FALSO">
      <formula>NOT(ISERROR(SEARCH("FALSO",G203)))</formula>
    </cfRule>
  </conditionalFormatting>
  <conditionalFormatting sqref="D203">
    <cfRule type="containsText" dxfId="8523" priority="4606" operator="containsText" text="ORSE">
      <formula>NOT(ISERROR(SEARCH("ORSE",D203)))</formula>
    </cfRule>
  </conditionalFormatting>
  <conditionalFormatting sqref="D204">
    <cfRule type="containsText" dxfId="8522" priority="4605" operator="containsText" text="ORSE">
      <formula>NOT(ISERROR(SEARCH("ORSE",D204)))</formula>
    </cfRule>
  </conditionalFormatting>
  <conditionalFormatting sqref="G204">
    <cfRule type="containsText" dxfId="8521" priority="4604" operator="containsText" text="FALSO">
      <formula>NOT(ISERROR(SEARCH("FALSO",G204)))</formula>
    </cfRule>
  </conditionalFormatting>
  <conditionalFormatting sqref="D199:D204">
    <cfRule type="containsText" dxfId="8520" priority="4603" operator="containsText" text="ORSE INSUMO">
      <formula>NOT(ISERROR(SEARCH("ORSE INSUMO",D199)))</formula>
    </cfRule>
  </conditionalFormatting>
  <conditionalFormatting sqref="G198">
    <cfRule type="containsText" dxfId="8519" priority="4602" operator="containsText" text="FALSO">
      <formula>NOT(ISERROR(SEARCH("FALSO",G198)))</formula>
    </cfRule>
  </conditionalFormatting>
  <conditionalFormatting sqref="D198">
    <cfRule type="containsText" dxfId="8518" priority="4601" operator="containsText" text="ORSE">
      <formula>NOT(ISERROR(SEARCH("ORSE",D198)))</formula>
    </cfRule>
  </conditionalFormatting>
  <conditionalFormatting sqref="B198">
    <cfRule type="expression" dxfId="8517" priority="4593">
      <formula>$B198="título grau 3"</formula>
    </cfRule>
    <cfRule type="expression" dxfId="8516" priority="4597">
      <formula>$B198="título grau 4"</formula>
    </cfRule>
    <cfRule type="expression" dxfId="8515" priority="4598">
      <formula>$B198="título grau 2"</formula>
    </cfRule>
    <cfRule type="expression" dxfId="8514" priority="4599">
      <formula>$B198="título grau 1"</formula>
    </cfRule>
  </conditionalFormatting>
  <conditionalFormatting sqref="A198:H198 J198:N198">
    <cfRule type="expression" dxfId="8513" priority="4594">
      <formula>$B198="título grau 4"</formula>
    </cfRule>
    <cfRule type="expression" dxfId="8512" priority="4595">
      <formula>$B198="título grau 3"</formula>
    </cfRule>
    <cfRule type="expression" dxfId="8511" priority="4596">
      <formula>$B198="título grau 2"</formula>
    </cfRule>
    <cfRule type="expression" dxfId="8510" priority="4600">
      <formula>$B198="título grau 1"</formula>
    </cfRule>
  </conditionalFormatting>
  <conditionalFormatting sqref="D198">
    <cfRule type="containsText" dxfId="8509" priority="4592" operator="containsText" text="ORSE INSUMO">
      <formula>NOT(ISERROR(SEARCH("ORSE INSUMO",D198)))</formula>
    </cfRule>
  </conditionalFormatting>
  <conditionalFormatting sqref="B205">
    <cfRule type="expression" dxfId="8508" priority="4584">
      <formula>$B205="título grau 3"</formula>
    </cfRule>
    <cfRule type="expression" dxfId="8507" priority="4588">
      <formula>$B205="título grau 4"</formula>
    </cfRule>
    <cfRule type="expression" dxfId="8506" priority="4589">
      <formula>$B205="título grau 2"</formula>
    </cfRule>
    <cfRule type="expression" dxfId="8505" priority="4590">
      <formula>$B205="título grau 1"</formula>
    </cfRule>
  </conditionalFormatting>
  <conditionalFormatting sqref="B205">
    <cfRule type="expression" dxfId="8504" priority="4585">
      <formula>$B205="título grau 4"</formula>
    </cfRule>
    <cfRule type="expression" dxfId="8503" priority="4586">
      <formula>$B205="título grau 3"</formula>
    </cfRule>
    <cfRule type="expression" dxfId="8502" priority="4587">
      <formula>$B205="título grau 2"</formula>
    </cfRule>
    <cfRule type="expression" dxfId="8501" priority="4591">
      <formula>$B205="título grau 1"</formula>
    </cfRule>
  </conditionalFormatting>
  <conditionalFormatting sqref="D205">
    <cfRule type="containsText" dxfId="8500" priority="4583" operator="containsText" text="ORSE">
      <formula>NOT(ISERROR(SEARCH("ORSE",D205)))</formula>
    </cfRule>
  </conditionalFormatting>
  <conditionalFormatting sqref="D205">
    <cfRule type="expression" dxfId="8499" priority="4579">
      <formula>$B205="título grau 4"</formula>
    </cfRule>
    <cfRule type="expression" dxfId="8498" priority="4580">
      <formula>$B205="título grau 3"</formula>
    </cfRule>
    <cfRule type="expression" dxfId="8497" priority="4581">
      <formula>$B205="título grau 2"</formula>
    </cfRule>
    <cfRule type="expression" dxfId="8496" priority="4582">
      <formula>$B205="título grau 1"</formula>
    </cfRule>
  </conditionalFormatting>
  <conditionalFormatting sqref="D205">
    <cfRule type="containsText" dxfId="8495" priority="4578" operator="containsText" text="ORSE INSUMO">
      <formula>NOT(ISERROR(SEARCH("ORSE INSUMO",D205)))</formula>
    </cfRule>
  </conditionalFormatting>
  <conditionalFormatting sqref="D205">
    <cfRule type="expression" dxfId="8494" priority="4574">
      <formula>$B205="título grau 4"</formula>
    </cfRule>
    <cfRule type="expression" dxfId="8493" priority="4575">
      <formula>$B205="título grau 3"</formula>
    </cfRule>
    <cfRule type="expression" dxfId="8492" priority="4576">
      <formula>$B205="título grau 2"</formula>
    </cfRule>
    <cfRule type="expression" dxfId="8491" priority="4577">
      <formula>$B205="título grau 1"</formula>
    </cfRule>
  </conditionalFormatting>
  <conditionalFormatting sqref="D205">
    <cfRule type="containsText" dxfId="8490" priority="4573" operator="containsText" text="ORSE">
      <formula>NOT(ISERROR(SEARCH("ORSE",D205)))</formula>
    </cfRule>
  </conditionalFormatting>
  <conditionalFormatting sqref="D205">
    <cfRule type="expression" dxfId="8489" priority="4569">
      <formula>$B205="título grau 4"</formula>
    </cfRule>
    <cfRule type="expression" dxfId="8488" priority="4570">
      <formula>$B205="título grau 3"</formula>
    </cfRule>
    <cfRule type="expression" dxfId="8487" priority="4571">
      <formula>$B205="título grau 2"</formula>
    </cfRule>
    <cfRule type="expression" dxfId="8486" priority="4572">
      <formula>$B205="título grau 1"</formula>
    </cfRule>
  </conditionalFormatting>
  <conditionalFormatting sqref="D205">
    <cfRule type="containsText" dxfId="8485" priority="4568" operator="containsText" text="ORSE">
      <formula>NOT(ISERROR(SEARCH("ORSE",D205)))</formula>
    </cfRule>
  </conditionalFormatting>
  <conditionalFormatting sqref="B206">
    <cfRule type="expression" dxfId="8484" priority="4560">
      <formula>$B206="título grau 3"</formula>
    </cfRule>
    <cfRule type="expression" dxfId="8483" priority="4564">
      <formula>$B206="título grau 4"</formula>
    </cfRule>
    <cfRule type="expression" dxfId="8482" priority="4565">
      <formula>$B206="título grau 2"</formula>
    </cfRule>
    <cfRule type="expression" dxfId="8481" priority="4566">
      <formula>$B206="título grau 1"</formula>
    </cfRule>
  </conditionalFormatting>
  <conditionalFormatting sqref="B206:D206">
    <cfRule type="expression" dxfId="8480" priority="4561">
      <formula>$B206="título grau 4"</formula>
    </cfRule>
    <cfRule type="expression" dxfId="8479" priority="4562">
      <formula>$B206="título grau 3"</formula>
    </cfRule>
    <cfRule type="expression" dxfId="8478" priority="4563">
      <formula>$B206="título grau 2"</formula>
    </cfRule>
    <cfRule type="expression" dxfId="8477" priority="4567">
      <formula>$B206="título grau 1"</formula>
    </cfRule>
  </conditionalFormatting>
  <conditionalFormatting sqref="D206">
    <cfRule type="containsText" dxfId="8476" priority="4559" operator="containsText" text="ORSE">
      <formula>NOT(ISERROR(SEARCH("ORSE",D206)))</formula>
    </cfRule>
  </conditionalFormatting>
  <conditionalFormatting sqref="D206">
    <cfRule type="containsText" dxfId="8475" priority="4558" operator="containsText" text="ORSE INSUMO">
      <formula>NOT(ISERROR(SEARCH("ORSE INSUMO",D206)))</formula>
    </cfRule>
  </conditionalFormatting>
  <conditionalFormatting sqref="D167 D171">
    <cfRule type="containsText" dxfId="8474" priority="4402" operator="containsText" text="ORSE">
      <formula>NOT(ISERROR(SEARCH("ORSE",D167)))</formula>
    </cfRule>
  </conditionalFormatting>
  <conditionalFormatting sqref="B171">
    <cfRule type="expression" dxfId="8473" priority="4543">
      <formula>$B171="título grau 3"</formula>
    </cfRule>
    <cfRule type="expression" dxfId="8472" priority="4547">
      <formula>$B171="título grau 4"</formula>
    </cfRule>
    <cfRule type="expression" dxfId="8471" priority="4548">
      <formula>$B171="título grau 2"</formula>
    </cfRule>
    <cfRule type="expression" dxfId="8470" priority="4549">
      <formula>$B171="título grau 1"</formula>
    </cfRule>
  </conditionalFormatting>
  <conditionalFormatting sqref="C168 B171">
    <cfRule type="expression" dxfId="8469" priority="4544">
      <formula>$B168="título grau 4"</formula>
    </cfRule>
    <cfRule type="expression" dxfId="8468" priority="4545">
      <formula>$B168="título grau 3"</formula>
    </cfRule>
    <cfRule type="expression" dxfId="8467" priority="4546">
      <formula>$B168="título grau 2"</formula>
    </cfRule>
    <cfRule type="expression" dxfId="8466" priority="4550">
      <formula>$B168="título grau 1"</formula>
    </cfRule>
  </conditionalFormatting>
  <conditionalFormatting sqref="C171">
    <cfRule type="expression" dxfId="8465" priority="4538">
      <formula>$B171="título grau 4"</formula>
    </cfRule>
    <cfRule type="expression" dxfId="8464" priority="4539">
      <formula>$B171="título grau 3"</formula>
    </cfRule>
    <cfRule type="expression" dxfId="8463" priority="4540">
      <formula>$B171="título grau 2"</formula>
    </cfRule>
    <cfRule type="expression" dxfId="8462" priority="4541">
      <formula>$B171="título grau 1"</formula>
    </cfRule>
  </conditionalFormatting>
  <conditionalFormatting sqref="D165">
    <cfRule type="containsText" dxfId="8461" priority="4387" operator="containsText" text="ORSE">
      <formula>NOT(ISERROR(SEARCH("ORSE",D165)))</formula>
    </cfRule>
  </conditionalFormatting>
  <conditionalFormatting sqref="D158">
    <cfRule type="containsText" dxfId="8460" priority="4535" operator="containsText" text="ORSE">
      <formula>NOT(ISERROR(SEARCH("ORSE",D158)))</formula>
    </cfRule>
  </conditionalFormatting>
  <conditionalFormatting sqref="D158">
    <cfRule type="expression" dxfId="8459" priority="4531">
      <formula>$B158="título grau 4"</formula>
    </cfRule>
    <cfRule type="expression" dxfId="8458" priority="4532">
      <formula>$B158="título grau 3"</formula>
    </cfRule>
    <cfRule type="expression" dxfId="8457" priority="4533">
      <formula>$B158="título grau 2"</formula>
    </cfRule>
    <cfRule type="expression" dxfId="8456" priority="4534">
      <formula>$B158="título grau 1"</formula>
    </cfRule>
  </conditionalFormatting>
  <conditionalFormatting sqref="D159">
    <cfRule type="containsText" dxfId="8455" priority="4530" operator="containsText" text="ORSE">
      <formula>NOT(ISERROR(SEARCH("ORSE",D159)))</formula>
    </cfRule>
  </conditionalFormatting>
  <conditionalFormatting sqref="D159">
    <cfRule type="expression" dxfId="8454" priority="4526">
      <formula>$B159="título grau 4"</formula>
    </cfRule>
    <cfRule type="expression" dxfId="8453" priority="4527">
      <formula>$B159="título grau 3"</formula>
    </cfRule>
    <cfRule type="expression" dxfId="8452" priority="4528">
      <formula>$B159="título grau 2"</formula>
    </cfRule>
    <cfRule type="expression" dxfId="8451" priority="4529">
      <formula>$B159="título grau 1"</formula>
    </cfRule>
  </conditionalFormatting>
  <conditionalFormatting sqref="D159">
    <cfRule type="containsText" dxfId="8450" priority="4525" operator="containsText" text="ORSE">
      <formula>NOT(ISERROR(SEARCH("ORSE",D159)))</formula>
    </cfRule>
  </conditionalFormatting>
  <conditionalFormatting sqref="D159">
    <cfRule type="expression" dxfId="8449" priority="4521">
      <formula>$B159="título grau 4"</formula>
    </cfRule>
    <cfRule type="expression" dxfId="8448" priority="4522">
      <formula>$B159="título grau 3"</formula>
    </cfRule>
    <cfRule type="expression" dxfId="8447" priority="4523">
      <formula>$B159="título grau 2"</formula>
    </cfRule>
    <cfRule type="expression" dxfId="8446" priority="4524">
      <formula>$B159="título grau 1"</formula>
    </cfRule>
  </conditionalFormatting>
  <conditionalFormatting sqref="D160">
    <cfRule type="containsText" dxfId="8445" priority="4512" operator="containsText" text="ORSE">
      <formula>NOT(ISERROR(SEARCH("ORSE",D160)))</formula>
    </cfRule>
  </conditionalFormatting>
  <conditionalFormatting sqref="D160">
    <cfRule type="expression" dxfId="8444" priority="4508">
      <formula>$B160="título grau 4"</formula>
    </cfRule>
    <cfRule type="expression" dxfId="8443" priority="4509">
      <formula>$B160="título grau 3"</formula>
    </cfRule>
    <cfRule type="expression" dxfId="8442" priority="4510">
      <formula>$B160="título grau 2"</formula>
    </cfRule>
    <cfRule type="expression" dxfId="8441" priority="4511">
      <formula>$B160="título grau 1"</formula>
    </cfRule>
  </conditionalFormatting>
  <conditionalFormatting sqref="D160">
    <cfRule type="containsText" dxfId="8440" priority="4507" operator="containsText" text="ORSE">
      <formula>NOT(ISERROR(SEARCH("ORSE",D160)))</formula>
    </cfRule>
  </conditionalFormatting>
  <conditionalFormatting sqref="D160">
    <cfRule type="expression" dxfId="8439" priority="4503">
      <formula>$B160="título grau 4"</formula>
    </cfRule>
    <cfRule type="expression" dxfId="8438" priority="4504">
      <formula>$B160="título grau 3"</formula>
    </cfRule>
    <cfRule type="expression" dxfId="8437" priority="4505">
      <formula>$B160="título grau 2"</formula>
    </cfRule>
    <cfRule type="expression" dxfId="8436" priority="4506">
      <formula>$B160="título grau 1"</formula>
    </cfRule>
  </conditionalFormatting>
  <conditionalFormatting sqref="D160">
    <cfRule type="containsText" dxfId="8435" priority="4502" operator="containsText" text="ORSE">
      <formula>NOT(ISERROR(SEARCH("ORSE",D160)))</formula>
    </cfRule>
  </conditionalFormatting>
  <conditionalFormatting sqref="D160">
    <cfRule type="expression" dxfId="8434" priority="4498">
      <formula>$B160="título grau 4"</formula>
    </cfRule>
    <cfRule type="expression" dxfId="8433" priority="4499">
      <formula>$B160="título grau 3"</formula>
    </cfRule>
    <cfRule type="expression" dxfId="8432" priority="4500">
      <formula>$B160="título grau 2"</formula>
    </cfRule>
    <cfRule type="expression" dxfId="8431" priority="4501">
      <formula>$B160="título grau 1"</formula>
    </cfRule>
  </conditionalFormatting>
  <conditionalFormatting sqref="B161">
    <cfRule type="expression" dxfId="8430" priority="4490">
      <formula>$B161="título grau 3"</formula>
    </cfRule>
    <cfRule type="expression" dxfId="8429" priority="4494">
      <formula>$B161="título grau 4"</formula>
    </cfRule>
    <cfRule type="expression" dxfId="8428" priority="4495">
      <formula>$B161="título grau 2"</formula>
    </cfRule>
    <cfRule type="expression" dxfId="8427" priority="4496">
      <formula>$B161="título grau 1"</formula>
    </cfRule>
  </conditionalFormatting>
  <conditionalFormatting sqref="B161">
    <cfRule type="expression" dxfId="8426" priority="4491">
      <formula>$B161="título grau 4"</formula>
    </cfRule>
    <cfRule type="expression" dxfId="8425" priority="4492">
      <formula>$B161="título grau 3"</formula>
    </cfRule>
    <cfRule type="expression" dxfId="8424" priority="4493">
      <formula>$B161="título grau 2"</formula>
    </cfRule>
    <cfRule type="expression" dxfId="8423" priority="4497">
      <formula>$B161="título grau 1"</formula>
    </cfRule>
  </conditionalFormatting>
  <conditionalFormatting sqref="D161:D164">
    <cfRule type="containsText" dxfId="8422" priority="4489" operator="containsText" text="ORSE">
      <formula>NOT(ISERROR(SEARCH("ORSE",D161)))</formula>
    </cfRule>
  </conditionalFormatting>
  <conditionalFormatting sqref="D161:D164">
    <cfRule type="containsText" dxfId="8421" priority="4488" operator="containsText" text="ORSE">
      <formula>NOT(ISERROR(SEARCH("ORSE",D161)))</formula>
    </cfRule>
  </conditionalFormatting>
  <conditionalFormatting sqref="D161:D164">
    <cfRule type="expression" dxfId="8420" priority="4484">
      <formula>$B161="título grau 4"</formula>
    </cfRule>
    <cfRule type="expression" dxfId="8419" priority="4485">
      <formula>$B161="título grau 3"</formula>
    </cfRule>
    <cfRule type="expression" dxfId="8418" priority="4486">
      <formula>$B161="título grau 2"</formula>
    </cfRule>
    <cfRule type="expression" dxfId="8417" priority="4487">
      <formula>$B161="título grau 1"</formula>
    </cfRule>
  </conditionalFormatting>
  <conditionalFormatting sqref="D161:D164">
    <cfRule type="containsText" dxfId="8416" priority="4483" operator="containsText" text="ORSE">
      <formula>NOT(ISERROR(SEARCH("ORSE",D161)))</formula>
    </cfRule>
  </conditionalFormatting>
  <conditionalFormatting sqref="D161:D164">
    <cfRule type="expression" dxfId="8415" priority="4479">
      <formula>$B161="título grau 4"</formula>
    </cfRule>
    <cfRule type="expression" dxfId="8414" priority="4480">
      <formula>$B161="título grau 3"</formula>
    </cfRule>
    <cfRule type="expression" dxfId="8413" priority="4481">
      <formula>$B161="título grau 2"</formula>
    </cfRule>
    <cfRule type="expression" dxfId="8412" priority="4482">
      <formula>$B161="título grau 1"</formula>
    </cfRule>
  </conditionalFormatting>
  <conditionalFormatting sqref="D161:D164">
    <cfRule type="containsText" dxfId="8411" priority="4478" operator="containsText" text="ORSE">
      <formula>NOT(ISERROR(SEARCH("ORSE",D161)))</formula>
    </cfRule>
  </conditionalFormatting>
  <conditionalFormatting sqref="D161:D164">
    <cfRule type="expression" dxfId="8410" priority="4474">
      <formula>$B161="título grau 4"</formula>
    </cfRule>
    <cfRule type="expression" dxfId="8409" priority="4475">
      <formula>$B161="título grau 3"</formula>
    </cfRule>
    <cfRule type="expression" dxfId="8408" priority="4476">
      <formula>$B161="título grau 2"</formula>
    </cfRule>
    <cfRule type="expression" dxfId="8407" priority="4477">
      <formula>$B161="título grau 1"</formula>
    </cfRule>
  </conditionalFormatting>
  <conditionalFormatting sqref="B164">
    <cfRule type="expression" dxfId="8406" priority="4466">
      <formula>$B164="título grau 3"</formula>
    </cfRule>
    <cfRule type="expression" dxfId="8405" priority="4470">
      <formula>$B164="título grau 4"</formula>
    </cfRule>
    <cfRule type="expression" dxfId="8404" priority="4471">
      <formula>$B164="título grau 2"</formula>
    </cfRule>
    <cfRule type="expression" dxfId="8403" priority="4472">
      <formula>$B164="título grau 1"</formula>
    </cfRule>
  </conditionalFormatting>
  <conditionalFormatting sqref="B164">
    <cfRule type="expression" dxfId="8402" priority="4467">
      <formula>$B164="título grau 4"</formula>
    </cfRule>
    <cfRule type="expression" dxfId="8401" priority="4468">
      <formula>$B164="título grau 3"</formula>
    </cfRule>
    <cfRule type="expression" dxfId="8400" priority="4469">
      <formula>$B164="título grau 2"</formula>
    </cfRule>
    <cfRule type="expression" dxfId="8399" priority="4473">
      <formula>$B164="título grau 1"</formula>
    </cfRule>
  </conditionalFormatting>
  <conditionalFormatting sqref="B162">
    <cfRule type="expression" dxfId="8398" priority="4458">
      <formula>$B162="título grau 3"</formula>
    </cfRule>
    <cfRule type="expression" dxfId="8397" priority="4462">
      <formula>$B162="título grau 4"</formula>
    </cfRule>
    <cfRule type="expression" dxfId="8396" priority="4463">
      <formula>$B162="título grau 2"</formula>
    </cfRule>
    <cfRule type="expression" dxfId="8395" priority="4464">
      <formula>$B162="título grau 1"</formula>
    </cfRule>
  </conditionalFormatting>
  <conditionalFormatting sqref="B162">
    <cfRule type="expression" dxfId="8394" priority="4459">
      <formula>$B162="título grau 4"</formula>
    </cfRule>
    <cfRule type="expression" dxfId="8393" priority="4460">
      <formula>$B162="título grau 3"</formula>
    </cfRule>
    <cfRule type="expression" dxfId="8392" priority="4461">
      <formula>$B162="título grau 2"</formula>
    </cfRule>
    <cfRule type="expression" dxfId="8391" priority="4465">
      <formula>$B162="título grau 1"</formula>
    </cfRule>
  </conditionalFormatting>
  <conditionalFormatting sqref="B165:B166">
    <cfRule type="expression" dxfId="8390" priority="4450">
      <formula>$B165="título grau 3"</formula>
    </cfRule>
    <cfRule type="expression" dxfId="8389" priority="4454">
      <formula>$B165="título grau 4"</formula>
    </cfRule>
    <cfRule type="expression" dxfId="8388" priority="4455">
      <formula>$B165="título grau 2"</formula>
    </cfRule>
    <cfRule type="expression" dxfId="8387" priority="4456">
      <formula>$B165="título grau 1"</formula>
    </cfRule>
  </conditionalFormatting>
  <conditionalFormatting sqref="B165:B166">
    <cfRule type="expression" dxfId="8386" priority="4451">
      <formula>$B165="título grau 4"</formula>
    </cfRule>
    <cfRule type="expression" dxfId="8385" priority="4452">
      <formula>$B165="título grau 3"</formula>
    </cfRule>
    <cfRule type="expression" dxfId="8384" priority="4453">
      <formula>$B165="título grau 2"</formula>
    </cfRule>
    <cfRule type="expression" dxfId="8383" priority="4457">
      <formula>$B165="título grau 1"</formula>
    </cfRule>
  </conditionalFormatting>
  <conditionalFormatting sqref="D166">
    <cfRule type="containsText" dxfId="8382" priority="4449" operator="containsText" text="ORSE">
      <formula>NOT(ISERROR(SEARCH("ORSE",D166)))</formula>
    </cfRule>
  </conditionalFormatting>
  <conditionalFormatting sqref="D166">
    <cfRule type="containsText" dxfId="8381" priority="4448" operator="containsText" text="ORSE">
      <formula>NOT(ISERROR(SEARCH("ORSE",D166)))</formula>
    </cfRule>
  </conditionalFormatting>
  <conditionalFormatting sqref="D166">
    <cfRule type="containsText" dxfId="8380" priority="4447" operator="containsText" text="ORSE">
      <formula>NOT(ISERROR(SEARCH("ORSE",D166)))</formula>
    </cfRule>
  </conditionalFormatting>
  <conditionalFormatting sqref="D166">
    <cfRule type="expression" dxfId="8379" priority="4443">
      <formula>$B166="título grau 4"</formula>
    </cfRule>
    <cfRule type="expression" dxfId="8378" priority="4444">
      <formula>$B166="título grau 3"</formula>
    </cfRule>
    <cfRule type="expression" dxfId="8377" priority="4445">
      <formula>$B166="título grau 2"</formula>
    </cfRule>
    <cfRule type="expression" dxfId="8376" priority="4446">
      <formula>$B166="título grau 1"</formula>
    </cfRule>
  </conditionalFormatting>
  <conditionalFormatting sqref="D166">
    <cfRule type="containsText" dxfId="8375" priority="4442" operator="containsText" text="ORSE">
      <formula>NOT(ISERROR(SEARCH("ORSE",D166)))</formula>
    </cfRule>
  </conditionalFormatting>
  <conditionalFormatting sqref="D166">
    <cfRule type="expression" dxfId="8374" priority="4438">
      <formula>$B166="título grau 4"</formula>
    </cfRule>
    <cfRule type="expression" dxfId="8373" priority="4439">
      <formula>$B166="título grau 3"</formula>
    </cfRule>
    <cfRule type="expression" dxfId="8372" priority="4440">
      <formula>$B166="título grau 2"</formula>
    </cfRule>
    <cfRule type="expression" dxfId="8371" priority="4441">
      <formula>$B166="título grau 1"</formula>
    </cfRule>
  </conditionalFormatting>
  <conditionalFormatting sqref="D166">
    <cfRule type="containsText" dxfId="8370" priority="4437" operator="containsText" text="ORSE">
      <formula>NOT(ISERROR(SEARCH("ORSE",D166)))</formula>
    </cfRule>
  </conditionalFormatting>
  <conditionalFormatting sqref="D166">
    <cfRule type="expression" dxfId="8369" priority="4433">
      <formula>$B166="título grau 4"</formula>
    </cfRule>
    <cfRule type="expression" dxfId="8368" priority="4434">
      <formula>$B166="título grau 3"</formula>
    </cfRule>
    <cfRule type="expression" dxfId="8367" priority="4435">
      <formula>$B166="título grau 2"</formula>
    </cfRule>
    <cfRule type="expression" dxfId="8366" priority="4436">
      <formula>$B166="título grau 1"</formula>
    </cfRule>
  </conditionalFormatting>
  <conditionalFormatting sqref="B160">
    <cfRule type="expression" dxfId="8365" priority="4425">
      <formula>$B160="título grau 3"</formula>
    </cfRule>
    <cfRule type="expression" dxfId="8364" priority="4429">
      <formula>$B160="título grau 4"</formula>
    </cfRule>
    <cfRule type="expression" dxfId="8363" priority="4430">
      <formula>$B160="título grau 2"</formula>
    </cfRule>
    <cfRule type="expression" dxfId="8362" priority="4431">
      <formula>$B160="título grau 1"</formula>
    </cfRule>
  </conditionalFormatting>
  <conditionalFormatting sqref="B160">
    <cfRule type="expression" dxfId="8361" priority="4426">
      <formula>$B160="título grau 4"</formula>
    </cfRule>
    <cfRule type="expression" dxfId="8360" priority="4427">
      <formula>$B160="título grau 3"</formula>
    </cfRule>
    <cfRule type="expression" dxfId="8359" priority="4428">
      <formula>$B160="título grau 2"</formula>
    </cfRule>
    <cfRule type="expression" dxfId="8358" priority="4432">
      <formula>$B160="título grau 1"</formula>
    </cfRule>
  </conditionalFormatting>
  <conditionalFormatting sqref="C178:D178">
    <cfRule type="expression" dxfId="8357" priority="4420">
      <formula>$B178="título grau 4"</formula>
    </cfRule>
    <cfRule type="expression" dxfId="8356" priority="4421">
      <formula>$B178="título grau 3"</formula>
    </cfRule>
    <cfRule type="expression" dxfId="8355" priority="4422">
      <formula>$B178="título grau 2"</formula>
    </cfRule>
    <cfRule type="expression" dxfId="8354" priority="4423">
      <formula>$B178="título grau 1"</formula>
    </cfRule>
  </conditionalFormatting>
  <conditionalFormatting sqref="D178">
    <cfRule type="containsText" dxfId="8353" priority="4419" operator="containsText" text="ORSE">
      <formula>NOT(ISERROR(SEARCH("ORSE",D178)))</formula>
    </cfRule>
  </conditionalFormatting>
  <conditionalFormatting sqref="D178">
    <cfRule type="containsText" dxfId="8352" priority="4404" operator="containsText" text="ORSE INSUMO">
      <formula>NOT(ISERROR(SEARCH("ORSE INSUMO",D178)))</formula>
    </cfRule>
  </conditionalFormatting>
  <conditionalFormatting sqref="D167 D171">
    <cfRule type="expression" dxfId="8351" priority="4398">
      <formula>$B167="título grau 4"</formula>
    </cfRule>
    <cfRule type="expression" dxfId="8350" priority="4399">
      <formula>$B167="título grau 3"</formula>
    </cfRule>
    <cfRule type="expression" dxfId="8349" priority="4400">
      <formula>$B167="título grau 2"</formula>
    </cfRule>
    <cfRule type="expression" dxfId="8348" priority="4401">
      <formula>$B167="título grau 1"</formula>
    </cfRule>
  </conditionalFormatting>
  <conditionalFormatting sqref="D167 D171">
    <cfRule type="containsText" dxfId="8347" priority="4397" operator="containsText" text="ORSE INSUMO">
      <formula>NOT(ISERROR(SEARCH("ORSE INSUMO",D167)))</formula>
    </cfRule>
  </conditionalFormatting>
  <conditionalFormatting sqref="B167">
    <cfRule type="expression" dxfId="8346" priority="4389">
      <formula>$B167="título grau 3"</formula>
    </cfRule>
    <cfRule type="expression" dxfId="8345" priority="4393">
      <formula>$B167="título grau 4"</formula>
    </cfRule>
    <cfRule type="expression" dxfId="8344" priority="4394">
      <formula>$B167="título grau 2"</formula>
    </cfRule>
    <cfRule type="expression" dxfId="8343" priority="4395">
      <formula>$B167="título grau 1"</formula>
    </cfRule>
  </conditionalFormatting>
  <conditionalFormatting sqref="B167">
    <cfRule type="expression" dxfId="8342" priority="4390">
      <formula>$B167="título grau 4"</formula>
    </cfRule>
    <cfRule type="expression" dxfId="8341" priority="4391">
      <formula>$B167="título grau 3"</formula>
    </cfRule>
    <cfRule type="expression" dxfId="8340" priority="4392">
      <formula>$B167="título grau 2"</formula>
    </cfRule>
    <cfRule type="expression" dxfId="8339" priority="4396">
      <formula>$B167="título grau 1"</formula>
    </cfRule>
  </conditionalFormatting>
  <conditionalFormatting sqref="D165">
    <cfRule type="containsText" dxfId="8338" priority="4388" operator="containsText" text="ORSE">
      <formula>NOT(ISERROR(SEARCH("ORSE",D165)))</formula>
    </cfRule>
  </conditionalFormatting>
  <conditionalFormatting sqref="D165">
    <cfRule type="containsText" dxfId="8337" priority="4386" operator="containsText" text="ORSE">
      <formula>NOT(ISERROR(SEARCH("ORSE",D165)))</formula>
    </cfRule>
  </conditionalFormatting>
  <conditionalFormatting sqref="D165">
    <cfRule type="expression" dxfId="8336" priority="4382">
      <formula>$B165="título grau 4"</formula>
    </cfRule>
    <cfRule type="expression" dxfId="8335" priority="4383">
      <formula>$B165="título grau 3"</formula>
    </cfRule>
    <cfRule type="expression" dxfId="8334" priority="4384">
      <formula>$B165="título grau 2"</formula>
    </cfRule>
    <cfRule type="expression" dxfId="8333" priority="4385">
      <formula>$B165="título grau 1"</formula>
    </cfRule>
  </conditionalFormatting>
  <conditionalFormatting sqref="D165">
    <cfRule type="containsText" dxfId="8332" priority="4381" operator="containsText" text="ORSE">
      <formula>NOT(ISERROR(SEARCH("ORSE",D165)))</formula>
    </cfRule>
  </conditionalFormatting>
  <conditionalFormatting sqref="D165">
    <cfRule type="expression" dxfId="8331" priority="4377">
      <formula>$B165="título grau 4"</formula>
    </cfRule>
    <cfRule type="expression" dxfId="8330" priority="4378">
      <formula>$B165="título grau 3"</formula>
    </cfRule>
    <cfRule type="expression" dxfId="8329" priority="4379">
      <formula>$B165="título grau 2"</formula>
    </cfRule>
    <cfRule type="expression" dxfId="8328" priority="4380">
      <formula>$B165="título grau 1"</formula>
    </cfRule>
  </conditionalFormatting>
  <conditionalFormatting sqref="D165">
    <cfRule type="containsText" dxfId="8327" priority="4376" operator="containsText" text="ORSE">
      <formula>NOT(ISERROR(SEARCH("ORSE",D165)))</formula>
    </cfRule>
  </conditionalFormatting>
  <conditionalFormatting sqref="D165">
    <cfRule type="expression" dxfId="8326" priority="4372">
      <formula>$B165="título grau 4"</formula>
    </cfRule>
    <cfRule type="expression" dxfId="8325" priority="4373">
      <formula>$B165="título grau 3"</formula>
    </cfRule>
    <cfRule type="expression" dxfId="8324" priority="4374">
      <formula>$B165="título grau 2"</formula>
    </cfRule>
    <cfRule type="expression" dxfId="8323" priority="4375">
      <formula>$B165="título grau 1"</formula>
    </cfRule>
  </conditionalFormatting>
  <conditionalFormatting sqref="C169">
    <cfRule type="expression" dxfId="8322" priority="4368">
      <formula>$B169="título grau 4"</formula>
    </cfRule>
    <cfRule type="expression" dxfId="8321" priority="4369">
      <formula>$B169="título grau 3"</formula>
    </cfRule>
    <cfRule type="expression" dxfId="8320" priority="4370">
      <formula>$B169="título grau 2"</formula>
    </cfRule>
    <cfRule type="expression" dxfId="8319" priority="4371">
      <formula>$B169="título grau 1"</formula>
    </cfRule>
  </conditionalFormatting>
  <conditionalFormatting sqref="B169">
    <cfRule type="expression" dxfId="8318" priority="4357">
      <formula>$B169="título grau 3"</formula>
    </cfRule>
    <cfRule type="expression" dxfId="8317" priority="4361">
      <formula>$B169="título grau 4"</formula>
    </cfRule>
    <cfRule type="expression" dxfId="8316" priority="4362">
      <formula>$B169="título grau 2"</formula>
    </cfRule>
    <cfRule type="expression" dxfId="8315" priority="4363">
      <formula>$B169="título grau 1"</formula>
    </cfRule>
  </conditionalFormatting>
  <conditionalFormatting sqref="B169">
    <cfRule type="expression" dxfId="8314" priority="4358">
      <formula>$B169="título grau 4"</formula>
    </cfRule>
    <cfRule type="expression" dxfId="8313" priority="4359">
      <formula>$B169="título grau 3"</formula>
    </cfRule>
    <cfRule type="expression" dxfId="8312" priority="4360">
      <formula>$B169="título grau 2"</formula>
    </cfRule>
    <cfRule type="expression" dxfId="8311" priority="4364">
      <formula>$B169="título grau 1"</formula>
    </cfRule>
  </conditionalFormatting>
  <conditionalFormatting sqref="C170:D170">
    <cfRule type="expression" dxfId="8310" priority="4353">
      <formula>$B170="título grau 4"</formula>
    </cfRule>
    <cfRule type="expression" dxfId="8309" priority="4354">
      <formula>$B170="título grau 3"</formula>
    </cfRule>
    <cfRule type="expression" dxfId="8308" priority="4355">
      <formula>$B170="título grau 2"</formula>
    </cfRule>
    <cfRule type="expression" dxfId="8307" priority="4356">
      <formula>$B170="título grau 1"</formula>
    </cfRule>
  </conditionalFormatting>
  <conditionalFormatting sqref="D170">
    <cfRule type="containsText" dxfId="8306" priority="4352" operator="containsText" text="ORSE">
      <formula>NOT(ISERROR(SEARCH("ORSE",D170)))</formula>
    </cfRule>
  </conditionalFormatting>
  <conditionalFormatting sqref="D170">
    <cfRule type="containsText" dxfId="8305" priority="4351" operator="containsText" text="ORSE INSUMO">
      <formula>NOT(ISERROR(SEARCH("ORSE INSUMO",D170)))</formula>
    </cfRule>
  </conditionalFormatting>
  <conditionalFormatting sqref="D170">
    <cfRule type="containsText" dxfId="8304" priority="4350" operator="containsText" text="ORSE">
      <formula>NOT(ISERROR(SEARCH("ORSE",D170)))</formula>
    </cfRule>
  </conditionalFormatting>
  <conditionalFormatting sqref="B170">
    <cfRule type="expression" dxfId="8303" priority="4342">
      <formula>$B170="título grau 3"</formula>
    </cfRule>
    <cfRule type="expression" dxfId="8302" priority="4346">
      <formula>$B170="título grau 4"</formula>
    </cfRule>
    <cfRule type="expression" dxfId="8301" priority="4347">
      <formula>$B170="título grau 2"</formula>
    </cfRule>
    <cfRule type="expression" dxfId="8300" priority="4348">
      <formula>$B170="título grau 1"</formula>
    </cfRule>
  </conditionalFormatting>
  <conditionalFormatting sqref="B170">
    <cfRule type="expression" dxfId="8299" priority="4343">
      <formula>$B170="título grau 4"</formula>
    </cfRule>
    <cfRule type="expression" dxfId="8298" priority="4344">
      <formula>$B170="título grau 3"</formula>
    </cfRule>
    <cfRule type="expression" dxfId="8297" priority="4345">
      <formula>$B170="título grau 2"</formula>
    </cfRule>
    <cfRule type="expression" dxfId="8296" priority="4349">
      <formula>$B170="título grau 1"</formula>
    </cfRule>
  </conditionalFormatting>
  <conditionalFormatting sqref="D168">
    <cfRule type="expression" dxfId="8295" priority="4338">
      <formula>$B168="título grau 4"</formula>
    </cfRule>
    <cfRule type="expression" dxfId="8294" priority="4339">
      <formula>$B168="título grau 3"</formula>
    </cfRule>
    <cfRule type="expression" dxfId="8293" priority="4340">
      <formula>$B168="título grau 2"</formula>
    </cfRule>
    <cfRule type="expression" dxfId="8292" priority="4341">
      <formula>$B168="título grau 1"</formula>
    </cfRule>
  </conditionalFormatting>
  <conditionalFormatting sqref="D168">
    <cfRule type="containsText" dxfId="8291" priority="4337" operator="containsText" text="ORSE">
      <formula>NOT(ISERROR(SEARCH("ORSE",D168)))</formula>
    </cfRule>
  </conditionalFormatting>
  <conditionalFormatting sqref="D168">
    <cfRule type="containsText" dxfId="8290" priority="4336" operator="containsText" text="ORSE INSUMO">
      <formula>NOT(ISERROR(SEARCH("ORSE INSUMO",D168)))</formula>
    </cfRule>
  </conditionalFormatting>
  <conditionalFormatting sqref="D168">
    <cfRule type="containsText" dxfId="8289" priority="4335" operator="containsText" text="ORSE">
      <formula>NOT(ISERROR(SEARCH("ORSE",D168)))</formula>
    </cfRule>
  </conditionalFormatting>
  <conditionalFormatting sqref="D169">
    <cfRule type="containsText" dxfId="8288" priority="4334" operator="containsText" text="ORSE">
      <formula>NOT(ISERROR(SEARCH("ORSE",D169)))</formula>
    </cfRule>
  </conditionalFormatting>
  <conditionalFormatting sqref="D169">
    <cfRule type="expression" dxfId="8287" priority="4330">
      <formula>$B169="título grau 4"</formula>
    </cfRule>
    <cfRule type="expression" dxfId="8286" priority="4331">
      <formula>$B169="título grau 3"</formula>
    </cfRule>
    <cfRule type="expression" dxfId="8285" priority="4332">
      <formula>$B169="título grau 2"</formula>
    </cfRule>
    <cfRule type="expression" dxfId="8284" priority="4333">
      <formula>$B169="título grau 1"</formula>
    </cfRule>
  </conditionalFormatting>
  <conditionalFormatting sqref="D169">
    <cfRule type="containsText" dxfId="8283" priority="4329" operator="containsText" text="ORSE INSUMO">
      <formula>NOT(ISERROR(SEARCH("ORSE INSUMO",D169)))</formula>
    </cfRule>
  </conditionalFormatting>
  <conditionalFormatting sqref="D177">
    <cfRule type="containsText" dxfId="8282" priority="4263" operator="containsText" text="ORSE">
      <formula>NOT(ISERROR(SEARCH("ORSE",D177)))</formula>
    </cfRule>
  </conditionalFormatting>
  <conditionalFormatting sqref="B177:B178">
    <cfRule type="expression" dxfId="8281" priority="4255">
      <formula>$B177="título grau 3"</formula>
    </cfRule>
    <cfRule type="expression" dxfId="8280" priority="4259">
      <formula>$B177="título grau 4"</formula>
    </cfRule>
    <cfRule type="expression" dxfId="8279" priority="4260">
      <formula>$B177="título grau 2"</formula>
    </cfRule>
    <cfRule type="expression" dxfId="8278" priority="4261">
      <formula>$B177="título grau 1"</formula>
    </cfRule>
  </conditionalFormatting>
  <conditionalFormatting sqref="B177:B178">
    <cfRule type="expression" dxfId="8277" priority="4256">
      <formula>$B177="título grau 4"</formula>
    </cfRule>
    <cfRule type="expression" dxfId="8276" priority="4257">
      <formula>$B177="título grau 3"</formula>
    </cfRule>
    <cfRule type="expression" dxfId="8275" priority="4258">
      <formula>$B177="título grau 2"</formula>
    </cfRule>
    <cfRule type="expression" dxfId="8274" priority="4262">
      <formula>$B177="título grau 1"</formula>
    </cfRule>
  </conditionalFormatting>
  <conditionalFormatting sqref="D177">
    <cfRule type="containsText" dxfId="8273" priority="4254" operator="containsText" text="ORSE INSUMO">
      <formula>NOT(ISERROR(SEARCH("ORSE INSUMO",D177)))</formula>
    </cfRule>
  </conditionalFormatting>
  <conditionalFormatting sqref="D174">
    <cfRule type="expression" dxfId="8272" priority="4315">
      <formula>$B174="título grau 4"</formula>
    </cfRule>
    <cfRule type="expression" dxfId="8271" priority="4316">
      <formula>$B174="título grau 3"</formula>
    </cfRule>
    <cfRule type="expression" dxfId="8270" priority="4317">
      <formula>$B174="título grau 2"</formula>
    </cfRule>
    <cfRule type="expression" dxfId="8269" priority="4318">
      <formula>$B174="título grau 1"</formula>
    </cfRule>
  </conditionalFormatting>
  <conditionalFormatting sqref="B174">
    <cfRule type="expression" dxfId="8268" priority="4307">
      <formula>$B174="título grau 3"</formula>
    </cfRule>
    <cfRule type="expression" dxfId="8267" priority="4311">
      <formula>$B174="título grau 4"</formula>
    </cfRule>
    <cfRule type="expression" dxfId="8266" priority="4312">
      <formula>$B174="título grau 2"</formula>
    </cfRule>
    <cfRule type="expression" dxfId="8265" priority="4313">
      <formula>$B174="título grau 1"</formula>
    </cfRule>
  </conditionalFormatting>
  <conditionalFormatting sqref="B174">
    <cfRule type="expression" dxfId="8264" priority="4308">
      <formula>$B174="título grau 4"</formula>
    </cfRule>
    <cfRule type="expression" dxfId="8263" priority="4309">
      <formula>$B174="título grau 3"</formula>
    </cfRule>
    <cfRule type="expression" dxfId="8262" priority="4310">
      <formula>$B174="título grau 2"</formula>
    </cfRule>
    <cfRule type="expression" dxfId="8261" priority="4314">
      <formula>$B174="título grau 1"</formula>
    </cfRule>
  </conditionalFormatting>
  <conditionalFormatting sqref="D174">
    <cfRule type="containsText" dxfId="8260" priority="4306" operator="containsText" text="ORSE">
      <formula>NOT(ISERROR(SEARCH("ORSE",D174)))</formula>
    </cfRule>
  </conditionalFormatting>
  <conditionalFormatting sqref="C174:D174">
    <cfRule type="expression" dxfId="8259" priority="4302">
      <formula>$B174="título grau 4"</formula>
    </cfRule>
    <cfRule type="expression" dxfId="8258" priority="4303">
      <formula>$B174="título grau 3"</formula>
    </cfRule>
    <cfRule type="expression" dxfId="8257" priority="4304">
      <formula>$B174="título grau 2"</formula>
    </cfRule>
    <cfRule type="expression" dxfId="8256" priority="4305">
      <formula>$B174="título grau 1"</formula>
    </cfRule>
  </conditionalFormatting>
  <conditionalFormatting sqref="D174">
    <cfRule type="containsText" dxfId="8255" priority="4301" operator="containsText" text="ORSE INSUMO">
      <formula>NOT(ISERROR(SEARCH("ORSE INSUMO",D174)))</formula>
    </cfRule>
  </conditionalFormatting>
  <conditionalFormatting sqref="D174">
    <cfRule type="containsText" dxfId="8254" priority="4300" operator="containsText" text="ORSE">
      <formula>NOT(ISERROR(SEARCH("ORSE",D174)))</formula>
    </cfRule>
  </conditionalFormatting>
  <conditionalFormatting sqref="D175">
    <cfRule type="expression" dxfId="8253" priority="4296">
      <formula>$B175="título grau 4"</formula>
    </cfRule>
    <cfRule type="expression" dxfId="8252" priority="4297">
      <formula>$B175="título grau 3"</formula>
    </cfRule>
    <cfRule type="expression" dxfId="8251" priority="4298">
      <formula>$B175="título grau 2"</formula>
    </cfRule>
    <cfRule type="expression" dxfId="8250" priority="4299">
      <formula>$B175="título grau 1"</formula>
    </cfRule>
  </conditionalFormatting>
  <conditionalFormatting sqref="D175">
    <cfRule type="containsText" dxfId="8249" priority="4295" operator="containsText" text="ORSE">
      <formula>NOT(ISERROR(SEARCH("ORSE",D175)))</formula>
    </cfRule>
  </conditionalFormatting>
  <conditionalFormatting sqref="D175">
    <cfRule type="containsText" dxfId="8248" priority="4294" operator="containsText" text="ORSE INSUMO">
      <formula>NOT(ISERROR(SEARCH("ORSE INSUMO",D175)))</formula>
    </cfRule>
  </conditionalFormatting>
  <conditionalFormatting sqref="D175">
    <cfRule type="containsText" dxfId="8247" priority="4293" operator="containsText" text="ORSE">
      <formula>NOT(ISERROR(SEARCH("ORSE",D175)))</formula>
    </cfRule>
  </conditionalFormatting>
  <conditionalFormatting sqref="D176">
    <cfRule type="containsText" dxfId="8246" priority="4292" operator="containsText" text="ORSE">
      <formula>NOT(ISERROR(SEARCH("ORSE",D176)))</formula>
    </cfRule>
  </conditionalFormatting>
  <conditionalFormatting sqref="C176:D176">
    <cfRule type="expression" dxfId="8245" priority="4288">
      <formula>$B176="título grau 4"</formula>
    </cfRule>
    <cfRule type="expression" dxfId="8244" priority="4289">
      <formula>$B176="título grau 3"</formula>
    </cfRule>
    <cfRule type="expression" dxfId="8243" priority="4290">
      <formula>$B176="título grau 2"</formula>
    </cfRule>
    <cfRule type="expression" dxfId="8242" priority="4291">
      <formula>$B176="título grau 1"</formula>
    </cfRule>
  </conditionalFormatting>
  <conditionalFormatting sqref="B176">
    <cfRule type="expression" dxfId="8241" priority="4280">
      <formula>$B176="título grau 3"</formula>
    </cfRule>
    <cfRule type="expression" dxfId="8240" priority="4284">
      <formula>$B176="título grau 4"</formula>
    </cfRule>
    <cfRule type="expression" dxfId="8239" priority="4285">
      <formula>$B176="título grau 2"</formula>
    </cfRule>
    <cfRule type="expression" dxfId="8238" priority="4286">
      <formula>$B176="título grau 1"</formula>
    </cfRule>
  </conditionalFormatting>
  <conditionalFormatting sqref="B176">
    <cfRule type="expression" dxfId="8237" priority="4281">
      <formula>$B176="título grau 4"</formula>
    </cfRule>
    <cfRule type="expression" dxfId="8236" priority="4282">
      <formula>$B176="título grau 3"</formula>
    </cfRule>
    <cfRule type="expression" dxfId="8235" priority="4283">
      <formula>$B176="título grau 2"</formula>
    </cfRule>
    <cfRule type="expression" dxfId="8234" priority="4287">
      <formula>$B176="título grau 1"</formula>
    </cfRule>
  </conditionalFormatting>
  <conditionalFormatting sqref="D176">
    <cfRule type="containsText" dxfId="8233" priority="4279" operator="containsText" text="ORSE INSUMO">
      <formula>NOT(ISERROR(SEARCH("ORSE INSUMO",D176)))</formula>
    </cfRule>
  </conditionalFormatting>
  <conditionalFormatting sqref="D176">
    <cfRule type="containsText" dxfId="8232" priority="4278" operator="containsText" text="ORSE">
      <formula>NOT(ISERROR(SEARCH("ORSE",D176)))</formula>
    </cfRule>
  </conditionalFormatting>
  <conditionalFormatting sqref="C177:D177">
    <cfRule type="expression" dxfId="8231" priority="4264">
      <formula>$B177="título grau 4"</formula>
    </cfRule>
    <cfRule type="expression" dxfId="8230" priority="4265">
      <formula>$B177="título grau 3"</formula>
    </cfRule>
    <cfRule type="expression" dxfId="8229" priority="4266">
      <formula>$B177="título grau 2"</formula>
    </cfRule>
    <cfRule type="expression" dxfId="8228" priority="4267">
      <formula>$B177="título grau 1"</formula>
    </cfRule>
  </conditionalFormatting>
  <conditionalFormatting sqref="B175">
    <cfRule type="expression" dxfId="8227" priority="4246">
      <formula>$B175="título grau 3"</formula>
    </cfRule>
    <cfRule type="expression" dxfId="8226" priority="4250">
      <formula>$B175="título grau 4"</formula>
    </cfRule>
    <cfRule type="expression" dxfId="8225" priority="4251">
      <formula>$B175="título grau 2"</formula>
    </cfRule>
    <cfRule type="expression" dxfId="8224" priority="4252">
      <formula>$B175="título grau 1"</formula>
    </cfRule>
  </conditionalFormatting>
  <conditionalFormatting sqref="B175">
    <cfRule type="expression" dxfId="8223" priority="4247">
      <formula>$B175="título grau 4"</formula>
    </cfRule>
    <cfRule type="expression" dxfId="8222" priority="4248">
      <formula>$B175="título grau 3"</formula>
    </cfRule>
    <cfRule type="expression" dxfId="8221" priority="4249">
      <formula>$B175="título grau 2"</formula>
    </cfRule>
    <cfRule type="expression" dxfId="8220" priority="4253">
      <formula>$B175="título grau 1"</formula>
    </cfRule>
  </conditionalFormatting>
  <conditionalFormatting sqref="B168">
    <cfRule type="expression" dxfId="8219" priority="4238">
      <formula>$B168="título grau 3"</formula>
    </cfRule>
    <cfRule type="expression" dxfId="8218" priority="4242">
      <formula>$B168="título grau 4"</formula>
    </cfRule>
    <cfRule type="expression" dxfId="8217" priority="4243">
      <formula>$B168="título grau 2"</formula>
    </cfRule>
    <cfRule type="expression" dxfId="8216" priority="4244">
      <formula>$B168="título grau 1"</formula>
    </cfRule>
  </conditionalFormatting>
  <conditionalFormatting sqref="B168">
    <cfRule type="expression" dxfId="8215" priority="4239">
      <formula>$B168="título grau 4"</formula>
    </cfRule>
    <cfRule type="expression" dxfId="8214" priority="4240">
      <formula>$B168="título grau 3"</formula>
    </cfRule>
    <cfRule type="expression" dxfId="8213" priority="4241">
      <formula>$B168="título grau 2"</formula>
    </cfRule>
    <cfRule type="expression" dxfId="8212" priority="4245">
      <formula>$B168="título grau 1"</formula>
    </cfRule>
  </conditionalFormatting>
  <conditionalFormatting sqref="B261">
    <cfRule type="expression" dxfId="8211" priority="4230">
      <formula>$B261="título grau 3"</formula>
    </cfRule>
    <cfRule type="expression" dxfId="8210" priority="4234">
      <formula>$B261="título grau 4"</formula>
    </cfRule>
    <cfRule type="expression" dxfId="8209" priority="4235">
      <formula>$B261="título grau 2"</formula>
    </cfRule>
    <cfRule type="expression" dxfId="8208" priority="4236">
      <formula>$B261="título grau 1"</formula>
    </cfRule>
  </conditionalFormatting>
  <conditionalFormatting sqref="B261">
    <cfRule type="expression" dxfId="8207" priority="4231">
      <formula>$B261="título grau 4"</formula>
    </cfRule>
    <cfRule type="expression" dxfId="8206" priority="4232">
      <formula>$B261="título grau 3"</formula>
    </cfRule>
    <cfRule type="expression" dxfId="8205" priority="4233">
      <formula>$B261="título grau 2"</formula>
    </cfRule>
    <cfRule type="expression" dxfId="8204" priority="4237">
      <formula>$B261="título grau 1"</formula>
    </cfRule>
  </conditionalFormatting>
  <conditionalFormatting sqref="B262">
    <cfRule type="expression" dxfId="8203" priority="4222">
      <formula>$B262="título grau 3"</formula>
    </cfRule>
    <cfRule type="expression" dxfId="8202" priority="4226">
      <formula>$B262="título grau 4"</formula>
    </cfRule>
    <cfRule type="expression" dxfId="8201" priority="4227">
      <formula>$B262="título grau 2"</formula>
    </cfRule>
    <cfRule type="expression" dxfId="8200" priority="4228">
      <formula>$B262="título grau 1"</formula>
    </cfRule>
  </conditionalFormatting>
  <conditionalFormatting sqref="B262">
    <cfRule type="expression" dxfId="8199" priority="4223">
      <formula>$B262="título grau 4"</formula>
    </cfRule>
    <cfRule type="expression" dxfId="8198" priority="4224">
      <formula>$B262="título grau 3"</formula>
    </cfRule>
    <cfRule type="expression" dxfId="8197" priority="4225">
      <formula>$B262="título grau 2"</formula>
    </cfRule>
    <cfRule type="expression" dxfId="8196" priority="4229">
      <formula>$B262="título grau 1"</formula>
    </cfRule>
  </conditionalFormatting>
  <conditionalFormatting sqref="B268">
    <cfRule type="expression" dxfId="8195" priority="4214">
      <formula>$B268="título grau 3"</formula>
    </cfRule>
    <cfRule type="expression" dxfId="8194" priority="4218">
      <formula>$B268="título grau 4"</formula>
    </cfRule>
    <cfRule type="expression" dxfId="8193" priority="4219">
      <formula>$B268="título grau 2"</formula>
    </cfRule>
    <cfRule type="expression" dxfId="8192" priority="4220">
      <formula>$B268="título grau 1"</formula>
    </cfRule>
  </conditionalFormatting>
  <conditionalFormatting sqref="B268">
    <cfRule type="expression" dxfId="8191" priority="4215">
      <formula>$B268="título grau 4"</formula>
    </cfRule>
    <cfRule type="expression" dxfId="8190" priority="4216">
      <formula>$B268="título grau 3"</formula>
    </cfRule>
    <cfRule type="expression" dxfId="8189" priority="4217">
      <formula>$B268="título grau 2"</formula>
    </cfRule>
    <cfRule type="expression" dxfId="8188" priority="4221">
      <formula>$B268="título grau 1"</formula>
    </cfRule>
  </conditionalFormatting>
  <conditionalFormatting sqref="B269:B270">
    <cfRule type="expression" dxfId="8187" priority="4206">
      <formula>$B269="título grau 3"</formula>
    </cfRule>
    <cfRule type="expression" dxfId="8186" priority="4210">
      <formula>$B269="título grau 4"</formula>
    </cfRule>
    <cfRule type="expression" dxfId="8185" priority="4211">
      <formula>$B269="título grau 2"</formula>
    </cfRule>
    <cfRule type="expression" dxfId="8184" priority="4212">
      <formula>$B269="título grau 1"</formula>
    </cfRule>
  </conditionalFormatting>
  <conditionalFormatting sqref="B269:B270">
    <cfRule type="expression" dxfId="8183" priority="4207">
      <formula>$B269="título grau 4"</formula>
    </cfRule>
    <cfRule type="expression" dxfId="8182" priority="4208">
      <formula>$B269="título grau 3"</formula>
    </cfRule>
    <cfRule type="expression" dxfId="8181" priority="4209">
      <formula>$B269="título grau 2"</formula>
    </cfRule>
    <cfRule type="expression" dxfId="8180" priority="4213">
      <formula>$B269="título grau 1"</formula>
    </cfRule>
  </conditionalFormatting>
  <conditionalFormatting sqref="B271">
    <cfRule type="expression" dxfId="8179" priority="4198">
      <formula>$B271="título grau 3"</formula>
    </cfRule>
    <cfRule type="expression" dxfId="8178" priority="4202">
      <formula>$B271="título grau 4"</formula>
    </cfRule>
    <cfRule type="expression" dxfId="8177" priority="4203">
      <formula>$B271="título grau 2"</formula>
    </cfRule>
    <cfRule type="expression" dxfId="8176" priority="4204">
      <formula>$B271="título grau 1"</formula>
    </cfRule>
  </conditionalFormatting>
  <conditionalFormatting sqref="B271">
    <cfRule type="expression" dxfId="8175" priority="4199">
      <formula>$B271="título grau 4"</formula>
    </cfRule>
    <cfRule type="expression" dxfId="8174" priority="4200">
      <formula>$B271="título grau 3"</formula>
    </cfRule>
    <cfRule type="expression" dxfId="8173" priority="4201">
      <formula>$B271="título grau 2"</formula>
    </cfRule>
    <cfRule type="expression" dxfId="8172" priority="4205">
      <formula>$B271="título grau 1"</formula>
    </cfRule>
  </conditionalFormatting>
  <conditionalFormatting sqref="E273:E275">
    <cfRule type="expression" dxfId="8171" priority="4190">
      <formula>$B273="título grau 4"</formula>
    </cfRule>
    <cfRule type="expression" dxfId="8170" priority="4191">
      <formula>$B273="título grau 3"</formula>
    </cfRule>
    <cfRule type="expression" dxfId="8169" priority="4192">
      <formula>$B273="título grau 2"</formula>
    </cfRule>
    <cfRule type="expression" dxfId="8168" priority="4193">
      <formula>$B273="título grau 1"</formula>
    </cfRule>
  </conditionalFormatting>
  <conditionalFormatting sqref="G273:G275">
    <cfRule type="containsText" dxfId="8167" priority="4185" operator="containsText" text="FALSO">
      <formula>NOT(ISERROR(SEARCH("FALSO",G273)))</formula>
    </cfRule>
  </conditionalFormatting>
  <conditionalFormatting sqref="D273:D275">
    <cfRule type="containsText" dxfId="8166" priority="4184" operator="containsText" text="ORSE">
      <formula>NOT(ISERROR(SEARCH("ORSE",D273)))</formula>
    </cfRule>
  </conditionalFormatting>
  <conditionalFormatting sqref="D273:D275 F273:H275 N273:N275">
    <cfRule type="expression" dxfId="8165" priority="4180">
      <formula>$B273="título grau 4"</formula>
    </cfRule>
    <cfRule type="expression" dxfId="8164" priority="4181">
      <formula>$B273="título grau 3"</formula>
    </cfRule>
    <cfRule type="expression" dxfId="8163" priority="4182">
      <formula>$B273="título grau 2"</formula>
    </cfRule>
    <cfRule type="expression" dxfId="8162" priority="4183">
      <formula>$B273="título grau 1"</formula>
    </cfRule>
  </conditionalFormatting>
  <conditionalFormatting sqref="C273:C275">
    <cfRule type="expression" dxfId="8161" priority="4186">
      <formula>$B273="título grau 4"</formula>
    </cfRule>
    <cfRule type="expression" dxfId="8160" priority="4187">
      <formula>$B273="título grau 3"</formula>
    </cfRule>
    <cfRule type="expression" dxfId="8159" priority="4188">
      <formula>$B273="título grau 2"</formula>
    </cfRule>
    <cfRule type="expression" dxfId="8158" priority="4189">
      <formula>$B273="título grau 1"</formula>
    </cfRule>
  </conditionalFormatting>
  <conditionalFormatting sqref="D273:D275">
    <cfRule type="containsText" dxfId="8157" priority="4179" operator="containsText" text="ORSE INSUMO">
      <formula>NOT(ISERROR(SEARCH("ORSE INSUMO",D273)))</formula>
    </cfRule>
  </conditionalFormatting>
  <conditionalFormatting sqref="B274">
    <cfRule type="expression" dxfId="8156" priority="4163">
      <formula>$B274="título grau 3"</formula>
    </cfRule>
    <cfRule type="expression" dxfId="8155" priority="4167">
      <formula>$B274="título grau 4"</formula>
    </cfRule>
    <cfRule type="expression" dxfId="8154" priority="4168">
      <formula>$B274="título grau 2"</formula>
    </cfRule>
    <cfRule type="expression" dxfId="8153" priority="4169">
      <formula>$B274="título grau 1"</formula>
    </cfRule>
  </conditionalFormatting>
  <conditionalFormatting sqref="B274">
    <cfRule type="expression" dxfId="8152" priority="4164">
      <formula>$B274="título grau 4"</formula>
    </cfRule>
    <cfRule type="expression" dxfId="8151" priority="4165">
      <formula>$B274="título grau 3"</formula>
    </cfRule>
    <cfRule type="expression" dxfId="8150" priority="4166">
      <formula>$B274="título grau 2"</formula>
    </cfRule>
    <cfRule type="expression" dxfId="8149" priority="4170">
      <formula>$B274="título grau 1"</formula>
    </cfRule>
  </conditionalFormatting>
  <conditionalFormatting sqref="B273">
    <cfRule type="expression" dxfId="8148" priority="4155">
      <formula>$B273="título grau 3"</formula>
    </cfRule>
    <cfRule type="expression" dxfId="8147" priority="4159">
      <formula>$B273="título grau 4"</formula>
    </cfRule>
    <cfRule type="expression" dxfId="8146" priority="4160">
      <formula>$B273="título grau 2"</formula>
    </cfRule>
    <cfRule type="expression" dxfId="8145" priority="4161">
      <formula>$B273="título grau 1"</formula>
    </cfRule>
  </conditionalFormatting>
  <conditionalFormatting sqref="B273">
    <cfRule type="expression" dxfId="8144" priority="4156">
      <formula>$B273="título grau 4"</formula>
    </cfRule>
    <cfRule type="expression" dxfId="8143" priority="4157">
      <formula>$B273="título grau 3"</formula>
    </cfRule>
    <cfRule type="expression" dxfId="8142" priority="4158">
      <formula>$B273="título grau 2"</formula>
    </cfRule>
    <cfRule type="expression" dxfId="8141" priority="4162">
      <formula>$B273="título grau 1"</formula>
    </cfRule>
  </conditionalFormatting>
  <conditionalFormatting sqref="B275">
    <cfRule type="expression" dxfId="8140" priority="4147">
      <formula>$B275="título grau 3"</formula>
    </cfRule>
    <cfRule type="expression" dxfId="8139" priority="4151">
      <formula>$B275="título grau 4"</formula>
    </cfRule>
    <cfRule type="expression" dxfId="8138" priority="4152">
      <formula>$B275="título grau 2"</formula>
    </cfRule>
    <cfRule type="expression" dxfId="8137" priority="4153">
      <formula>$B275="título grau 1"</formula>
    </cfRule>
  </conditionalFormatting>
  <conditionalFormatting sqref="B275">
    <cfRule type="expression" dxfId="8136" priority="4148">
      <formula>$B275="título grau 4"</formula>
    </cfRule>
    <cfRule type="expression" dxfId="8135" priority="4149">
      <formula>$B275="título grau 3"</formula>
    </cfRule>
    <cfRule type="expression" dxfId="8134" priority="4150">
      <formula>$B275="título grau 2"</formula>
    </cfRule>
    <cfRule type="expression" dxfId="8133" priority="4154">
      <formula>$B275="título grau 1"</formula>
    </cfRule>
  </conditionalFormatting>
  <conditionalFormatting sqref="D265">
    <cfRule type="containsText" dxfId="8132" priority="4146" operator="containsText" text="ORSE">
      <formula>NOT(ISERROR(SEARCH("ORSE",D265)))</formula>
    </cfRule>
  </conditionalFormatting>
  <conditionalFormatting sqref="D265">
    <cfRule type="expression" dxfId="8131" priority="4142">
      <formula>$B265="título grau 4"</formula>
    </cfRule>
    <cfRule type="expression" dxfId="8130" priority="4143">
      <formula>$B265="título grau 3"</formula>
    </cfRule>
    <cfRule type="expression" dxfId="8129" priority="4144">
      <formula>$B265="título grau 2"</formula>
    </cfRule>
    <cfRule type="expression" dxfId="8128" priority="4145">
      <formula>$B265="título grau 1"</formula>
    </cfRule>
  </conditionalFormatting>
  <conditionalFormatting sqref="D265">
    <cfRule type="containsText" dxfId="8127" priority="4141" operator="containsText" text="ORSE INSUMO">
      <formula>NOT(ISERROR(SEARCH("ORSE INSUMO",D265)))</formula>
    </cfRule>
  </conditionalFormatting>
  <conditionalFormatting sqref="B266:B267">
    <cfRule type="expression" dxfId="8126" priority="4133">
      <formula>$B266="título grau 3"</formula>
    </cfRule>
    <cfRule type="expression" dxfId="8125" priority="4137">
      <formula>$B266="título grau 4"</formula>
    </cfRule>
    <cfRule type="expression" dxfId="8124" priority="4138">
      <formula>$B266="título grau 2"</formula>
    </cfRule>
    <cfRule type="expression" dxfId="8123" priority="4139">
      <formula>$B266="título grau 1"</formula>
    </cfRule>
  </conditionalFormatting>
  <conditionalFormatting sqref="B266:B267">
    <cfRule type="expression" dxfId="8122" priority="4134">
      <formula>$B266="título grau 4"</formula>
    </cfRule>
    <cfRule type="expression" dxfId="8121" priority="4135">
      <formula>$B266="título grau 3"</formula>
    </cfRule>
    <cfRule type="expression" dxfId="8120" priority="4136">
      <formula>$B266="título grau 2"</formula>
    </cfRule>
    <cfRule type="expression" dxfId="8119" priority="4140">
      <formula>$B266="título grau 1"</formula>
    </cfRule>
  </conditionalFormatting>
  <conditionalFormatting sqref="D266:D267">
    <cfRule type="containsText" dxfId="8118" priority="4132" operator="containsText" text="ORSE">
      <formula>NOT(ISERROR(SEARCH("ORSE",D266)))</formula>
    </cfRule>
  </conditionalFormatting>
  <conditionalFormatting sqref="D266:D267">
    <cfRule type="expression" dxfId="8117" priority="4128">
      <formula>$B266="título grau 4"</formula>
    </cfRule>
    <cfRule type="expression" dxfId="8116" priority="4129">
      <formula>$B266="título grau 3"</formula>
    </cfRule>
    <cfRule type="expression" dxfId="8115" priority="4130">
      <formula>$B266="título grau 2"</formula>
    </cfRule>
    <cfRule type="expression" dxfId="8114" priority="4131">
      <formula>$B266="título grau 1"</formula>
    </cfRule>
  </conditionalFormatting>
  <conditionalFormatting sqref="D266:D267">
    <cfRule type="containsText" dxfId="8113" priority="4127" operator="containsText" text="ORSE INSUMO">
      <formula>NOT(ISERROR(SEARCH("ORSE INSUMO",D266)))</formula>
    </cfRule>
  </conditionalFormatting>
  <conditionalFormatting sqref="D246">
    <cfRule type="containsText" dxfId="8112" priority="4126" operator="containsText" text="ORSE">
      <formula>NOT(ISERROR(SEARCH("ORSE",D246)))</formula>
    </cfRule>
  </conditionalFormatting>
  <conditionalFormatting sqref="G249:G250 G246">
    <cfRule type="containsText" dxfId="8111" priority="4125" operator="containsText" text="FALSO">
      <formula>NOT(ISERROR(SEARCH("FALSO",G246)))</formula>
    </cfRule>
  </conditionalFormatting>
  <conditionalFormatting sqref="B245:B246">
    <cfRule type="expression" dxfId="8110" priority="4117">
      <formula>$B245="título grau 3"</formula>
    </cfRule>
    <cfRule type="expression" dxfId="8109" priority="4121">
      <formula>$B245="título grau 4"</formula>
    </cfRule>
    <cfRule type="expression" dxfId="8108" priority="4122">
      <formula>$B245="título grau 2"</formula>
    </cfRule>
    <cfRule type="expression" dxfId="8107" priority="4123">
      <formula>$B245="título grau 1"</formula>
    </cfRule>
  </conditionalFormatting>
  <conditionalFormatting sqref="B246 C246:C247 B245:H245 D246:H246 C249 E249:H250 C244:H244 N249:N250 N244:N246">
    <cfRule type="expression" dxfId="8106" priority="4118">
      <formula>$B244="título grau 4"</formula>
    </cfRule>
    <cfRule type="expression" dxfId="8105" priority="4119">
      <formula>$B244="título grau 3"</formula>
    </cfRule>
    <cfRule type="expression" dxfId="8104" priority="4120">
      <formula>$B244="título grau 2"</formula>
    </cfRule>
    <cfRule type="expression" dxfId="8103" priority="4124">
      <formula>$B244="título grau 1"</formula>
    </cfRule>
  </conditionalFormatting>
  <conditionalFormatting sqref="D247">
    <cfRule type="containsText" dxfId="8102" priority="4116" operator="containsText" text="ORSE">
      <formula>NOT(ISERROR(SEARCH("ORSE",D247)))</formula>
    </cfRule>
  </conditionalFormatting>
  <conditionalFormatting sqref="G247">
    <cfRule type="containsText" dxfId="8101" priority="4115" operator="containsText" text="FALSO">
      <formula>NOT(ISERROR(SEARCH("FALSO",G247)))</formula>
    </cfRule>
  </conditionalFormatting>
  <conditionalFormatting sqref="B247">
    <cfRule type="expression" dxfId="8100" priority="4107">
      <formula>$B247="título grau 3"</formula>
    </cfRule>
    <cfRule type="expression" dxfId="8099" priority="4111">
      <formula>$B247="título grau 4"</formula>
    </cfRule>
    <cfRule type="expression" dxfId="8098" priority="4112">
      <formula>$B247="título grau 2"</formula>
    </cfRule>
    <cfRule type="expression" dxfId="8097" priority="4113">
      <formula>$B247="título grau 1"</formula>
    </cfRule>
  </conditionalFormatting>
  <conditionalFormatting sqref="B247 D247:H247 N247">
    <cfRule type="expression" dxfId="8096" priority="4108">
      <formula>$B247="título grau 4"</formula>
    </cfRule>
    <cfRule type="expression" dxfId="8095" priority="4109">
      <formula>$B247="título grau 3"</formula>
    </cfRule>
    <cfRule type="expression" dxfId="8094" priority="4110">
      <formula>$B247="título grau 2"</formula>
    </cfRule>
    <cfRule type="expression" dxfId="8093" priority="4114">
      <formula>$B247="título grau 1"</formula>
    </cfRule>
  </conditionalFormatting>
  <conditionalFormatting sqref="G244">
    <cfRule type="containsText" dxfId="8092" priority="4106" operator="containsText" text="FALSO">
      <formula>NOT(ISERROR(SEARCH("FALSO",G244)))</formula>
    </cfRule>
  </conditionalFormatting>
  <conditionalFormatting sqref="D244">
    <cfRule type="containsText" dxfId="8091" priority="4105" operator="containsText" text="ORSE">
      <formula>NOT(ISERROR(SEARCH("ORSE",D244)))</formula>
    </cfRule>
  </conditionalFormatting>
  <conditionalFormatting sqref="G245">
    <cfRule type="containsText" dxfId="8090" priority="4104" operator="containsText" text="FALSO">
      <formula>NOT(ISERROR(SEARCH("FALSO",G245)))</formula>
    </cfRule>
  </conditionalFormatting>
  <conditionalFormatting sqref="D245">
    <cfRule type="containsText" dxfId="8089" priority="4103" operator="containsText" text="ORSE">
      <formula>NOT(ISERROR(SEARCH("ORSE",D245)))</formula>
    </cfRule>
  </conditionalFormatting>
  <conditionalFormatting sqref="G248">
    <cfRule type="containsText" dxfId="8088" priority="4102" operator="containsText" text="FALSO">
      <formula>NOT(ISERROR(SEARCH("FALSO",G248)))</formula>
    </cfRule>
  </conditionalFormatting>
  <conditionalFormatting sqref="D248">
    <cfRule type="containsText" dxfId="8087" priority="4101" operator="containsText" text="ORSE">
      <formula>NOT(ISERROR(SEARCH("ORSE",D248)))</formula>
    </cfRule>
  </conditionalFormatting>
  <conditionalFormatting sqref="D244:D248">
    <cfRule type="containsText" dxfId="8086" priority="4098" operator="containsText" text="ORSE INSUMO">
      <formula>NOT(ISERROR(SEARCH("ORSE INSUMO",D244)))</formula>
    </cfRule>
  </conditionalFormatting>
  <conditionalFormatting sqref="B249">
    <cfRule type="expression" dxfId="8085" priority="4090">
      <formula>$B249="título grau 3"</formula>
    </cfRule>
    <cfRule type="expression" dxfId="8084" priority="4094">
      <formula>$B249="título grau 4"</formula>
    </cfRule>
    <cfRule type="expression" dxfId="8083" priority="4095">
      <formula>$B249="título grau 2"</formula>
    </cfRule>
    <cfRule type="expression" dxfId="8082" priority="4096">
      <formula>$B249="título grau 1"</formula>
    </cfRule>
  </conditionalFormatting>
  <conditionalFormatting sqref="B249">
    <cfRule type="expression" dxfId="8081" priority="4091">
      <formula>$B249="título grau 4"</formula>
    </cfRule>
    <cfRule type="expression" dxfId="8080" priority="4092">
      <formula>$B249="título grau 3"</formula>
    </cfRule>
    <cfRule type="expression" dxfId="8079" priority="4093">
      <formula>$B249="título grau 2"</formula>
    </cfRule>
    <cfRule type="expression" dxfId="8078" priority="4097">
      <formula>$B249="título grau 1"</formula>
    </cfRule>
  </conditionalFormatting>
  <conditionalFormatting sqref="D249">
    <cfRule type="containsText" dxfId="8077" priority="4089" operator="containsText" text="ORSE">
      <formula>NOT(ISERROR(SEARCH("ORSE",D249)))</formula>
    </cfRule>
  </conditionalFormatting>
  <conditionalFormatting sqref="D249">
    <cfRule type="expression" dxfId="8076" priority="4085">
      <formula>$B249="título grau 4"</formula>
    </cfRule>
    <cfRule type="expression" dxfId="8075" priority="4086">
      <formula>$B249="título grau 3"</formula>
    </cfRule>
    <cfRule type="expression" dxfId="8074" priority="4087">
      <formula>$B249="título grau 2"</formula>
    </cfRule>
    <cfRule type="expression" dxfId="8073" priority="4088">
      <formula>$B249="título grau 1"</formula>
    </cfRule>
  </conditionalFormatting>
  <conditionalFormatting sqref="D249">
    <cfRule type="containsText" dxfId="8072" priority="4084" operator="containsText" text="ORSE INSUMO">
      <formula>NOT(ISERROR(SEARCH("ORSE INSUMO",D249)))</formula>
    </cfRule>
  </conditionalFormatting>
  <conditionalFormatting sqref="D249">
    <cfRule type="expression" dxfId="8071" priority="4080">
      <formula>$B249="título grau 4"</formula>
    </cfRule>
    <cfRule type="expression" dxfId="8070" priority="4081">
      <formula>$B249="título grau 3"</formula>
    </cfRule>
    <cfRule type="expression" dxfId="8069" priority="4082">
      <formula>$B249="título grau 2"</formula>
    </cfRule>
    <cfRule type="expression" dxfId="8068" priority="4083">
      <formula>$B249="título grau 1"</formula>
    </cfRule>
  </conditionalFormatting>
  <conditionalFormatting sqref="D249">
    <cfRule type="containsText" dxfId="8067" priority="4079" operator="containsText" text="ORSE">
      <formula>NOT(ISERROR(SEARCH("ORSE",D249)))</formula>
    </cfRule>
  </conditionalFormatting>
  <conditionalFormatting sqref="D249">
    <cfRule type="expression" dxfId="8066" priority="4075">
      <formula>$B249="título grau 4"</formula>
    </cfRule>
    <cfRule type="expression" dxfId="8065" priority="4076">
      <formula>$B249="título grau 3"</formula>
    </cfRule>
    <cfRule type="expression" dxfId="8064" priority="4077">
      <formula>$B249="título grau 2"</formula>
    </cfRule>
    <cfRule type="expression" dxfId="8063" priority="4078">
      <formula>$B249="título grau 1"</formula>
    </cfRule>
  </conditionalFormatting>
  <conditionalFormatting sqref="D249">
    <cfRule type="containsText" dxfId="8062" priority="4074" operator="containsText" text="ORSE">
      <formula>NOT(ISERROR(SEARCH("ORSE",D249)))</formula>
    </cfRule>
  </conditionalFormatting>
  <conditionalFormatting sqref="B250">
    <cfRule type="expression" dxfId="8061" priority="4066">
      <formula>$B250="título grau 3"</formula>
    </cfRule>
    <cfRule type="expression" dxfId="8060" priority="4070">
      <formula>$B250="título grau 4"</formula>
    </cfRule>
    <cfRule type="expression" dxfId="8059" priority="4071">
      <formula>$B250="título grau 2"</formula>
    </cfRule>
    <cfRule type="expression" dxfId="8058" priority="4072">
      <formula>$B250="título grau 1"</formula>
    </cfRule>
  </conditionalFormatting>
  <conditionalFormatting sqref="B250:D250">
    <cfRule type="expression" dxfId="8057" priority="4067">
      <formula>$B250="título grau 4"</formula>
    </cfRule>
    <cfRule type="expression" dxfId="8056" priority="4068">
      <formula>$B250="título grau 3"</formula>
    </cfRule>
    <cfRule type="expression" dxfId="8055" priority="4069">
      <formula>$B250="título grau 2"</formula>
    </cfRule>
    <cfRule type="expression" dxfId="8054" priority="4073">
      <formula>$B250="título grau 1"</formula>
    </cfRule>
  </conditionalFormatting>
  <conditionalFormatting sqref="D250">
    <cfRule type="containsText" dxfId="8053" priority="4065" operator="containsText" text="ORSE">
      <formula>NOT(ISERROR(SEARCH("ORSE",D250)))</formula>
    </cfRule>
  </conditionalFormatting>
  <conditionalFormatting sqref="D250">
    <cfRule type="containsText" dxfId="8052" priority="4064" operator="containsText" text="ORSE INSUMO">
      <formula>NOT(ISERROR(SEARCH("ORSE INSUMO",D250)))</formula>
    </cfRule>
  </conditionalFormatting>
  <conditionalFormatting sqref="B211">
    <cfRule type="expression" dxfId="8051" priority="4056">
      <formula>$B211="título grau 3"</formula>
    </cfRule>
    <cfRule type="expression" dxfId="8050" priority="4060">
      <formula>$B211="título grau 4"</formula>
    </cfRule>
    <cfRule type="expression" dxfId="8049" priority="4061">
      <formula>$B211="título grau 2"</formula>
    </cfRule>
    <cfRule type="expression" dxfId="8048" priority="4062">
      <formula>$B211="título grau 1"</formula>
    </cfRule>
  </conditionalFormatting>
  <conditionalFormatting sqref="B211">
    <cfRule type="expression" dxfId="8047" priority="4057">
      <formula>$B211="título grau 4"</formula>
    </cfRule>
    <cfRule type="expression" dxfId="8046" priority="4058">
      <formula>$B211="título grau 3"</formula>
    </cfRule>
    <cfRule type="expression" dxfId="8045" priority="4059">
      <formula>$B211="título grau 2"</formula>
    </cfRule>
    <cfRule type="expression" dxfId="8044" priority="4063">
      <formula>$B211="título grau 1"</formula>
    </cfRule>
  </conditionalFormatting>
  <conditionalFormatting sqref="B217">
    <cfRule type="expression" dxfId="8043" priority="4048">
      <formula>$B217="título grau 3"</formula>
    </cfRule>
    <cfRule type="expression" dxfId="8042" priority="4052">
      <formula>$B217="título grau 4"</formula>
    </cfRule>
    <cfRule type="expression" dxfId="8041" priority="4053">
      <formula>$B217="título grau 2"</formula>
    </cfRule>
    <cfRule type="expression" dxfId="8040" priority="4054">
      <formula>$B217="título grau 1"</formula>
    </cfRule>
  </conditionalFormatting>
  <conditionalFormatting sqref="B217">
    <cfRule type="expression" dxfId="8039" priority="4049">
      <formula>$B217="título grau 4"</formula>
    </cfRule>
    <cfRule type="expression" dxfId="8038" priority="4050">
      <formula>$B217="título grau 3"</formula>
    </cfRule>
    <cfRule type="expression" dxfId="8037" priority="4051">
      <formula>$B217="título grau 2"</formula>
    </cfRule>
    <cfRule type="expression" dxfId="8036" priority="4055">
      <formula>$B217="título grau 1"</formula>
    </cfRule>
  </conditionalFormatting>
  <conditionalFormatting sqref="B214">
    <cfRule type="expression" dxfId="8035" priority="4040">
      <formula>$B214="título grau 3"</formula>
    </cfRule>
    <cfRule type="expression" dxfId="8034" priority="4044">
      <formula>$B214="título grau 4"</formula>
    </cfRule>
    <cfRule type="expression" dxfId="8033" priority="4045">
      <formula>$B214="título grau 2"</formula>
    </cfRule>
    <cfRule type="expression" dxfId="8032" priority="4046">
      <formula>$B214="título grau 1"</formula>
    </cfRule>
  </conditionalFormatting>
  <conditionalFormatting sqref="B214">
    <cfRule type="expression" dxfId="8031" priority="4041">
      <formula>$B214="título grau 4"</formula>
    </cfRule>
    <cfRule type="expression" dxfId="8030" priority="4042">
      <formula>$B214="título grau 3"</formula>
    </cfRule>
    <cfRule type="expression" dxfId="8029" priority="4043">
      <formula>$B214="título grau 2"</formula>
    </cfRule>
    <cfRule type="expression" dxfId="8028" priority="4047">
      <formula>$B214="título grau 1"</formula>
    </cfRule>
  </conditionalFormatting>
  <conditionalFormatting sqref="B215">
    <cfRule type="expression" dxfId="8027" priority="4032">
      <formula>$B215="título grau 3"</formula>
    </cfRule>
    <cfRule type="expression" dxfId="8026" priority="4036">
      <formula>$B215="título grau 4"</formula>
    </cfRule>
    <cfRule type="expression" dxfId="8025" priority="4037">
      <formula>$B215="título grau 2"</formula>
    </cfRule>
    <cfRule type="expression" dxfId="8024" priority="4038">
      <formula>$B215="título grau 1"</formula>
    </cfRule>
  </conditionalFormatting>
  <conditionalFormatting sqref="B215">
    <cfRule type="expression" dxfId="8023" priority="4033">
      <formula>$B215="título grau 4"</formula>
    </cfRule>
    <cfRule type="expression" dxfId="8022" priority="4034">
      <formula>$B215="título grau 3"</formula>
    </cfRule>
    <cfRule type="expression" dxfId="8021" priority="4035">
      <formula>$B215="título grau 2"</formula>
    </cfRule>
    <cfRule type="expression" dxfId="8020" priority="4039">
      <formula>$B215="título grau 1"</formula>
    </cfRule>
  </conditionalFormatting>
  <conditionalFormatting sqref="B216">
    <cfRule type="expression" dxfId="8019" priority="4024">
      <formula>$B216="título grau 3"</formula>
    </cfRule>
    <cfRule type="expression" dxfId="8018" priority="4028">
      <formula>$B216="título grau 4"</formula>
    </cfRule>
    <cfRule type="expression" dxfId="8017" priority="4029">
      <formula>$B216="título grau 2"</formula>
    </cfRule>
    <cfRule type="expression" dxfId="8016" priority="4030">
      <formula>$B216="título grau 1"</formula>
    </cfRule>
  </conditionalFormatting>
  <conditionalFormatting sqref="B216">
    <cfRule type="expression" dxfId="8015" priority="4025">
      <formula>$B216="título grau 4"</formula>
    </cfRule>
    <cfRule type="expression" dxfId="8014" priority="4026">
      <formula>$B216="título grau 3"</formula>
    </cfRule>
    <cfRule type="expression" dxfId="8013" priority="4027">
      <formula>$B216="título grau 2"</formula>
    </cfRule>
    <cfRule type="expression" dxfId="8012" priority="4031">
      <formula>$B216="título grau 1"</formula>
    </cfRule>
  </conditionalFormatting>
  <conditionalFormatting sqref="B219">
    <cfRule type="expression" dxfId="8011" priority="4016">
      <formula>$B219="título grau 3"</formula>
    </cfRule>
    <cfRule type="expression" dxfId="8010" priority="4020">
      <formula>$B219="título grau 4"</formula>
    </cfRule>
    <cfRule type="expression" dxfId="8009" priority="4021">
      <formula>$B219="título grau 2"</formula>
    </cfRule>
    <cfRule type="expression" dxfId="8008" priority="4022">
      <formula>$B219="título grau 1"</formula>
    </cfRule>
  </conditionalFormatting>
  <conditionalFormatting sqref="B219">
    <cfRule type="expression" dxfId="8007" priority="4017">
      <formula>$B219="título grau 4"</formula>
    </cfRule>
    <cfRule type="expression" dxfId="8006" priority="4018">
      <formula>$B219="título grau 3"</formula>
    </cfRule>
    <cfRule type="expression" dxfId="8005" priority="4019">
      <formula>$B219="título grau 2"</formula>
    </cfRule>
    <cfRule type="expression" dxfId="8004" priority="4023">
      <formula>$B219="título grau 1"</formula>
    </cfRule>
  </conditionalFormatting>
  <conditionalFormatting sqref="B227">
    <cfRule type="expression" dxfId="8003" priority="4008">
      <formula>$B227="título grau 3"</formula>
    </cfRule>
    <cfRule type="expression" dxfId="8002" priority="4012">
      <formula>$B227="título grau 4"</formula>
    </cfRule>
    <cfRule type="expression" dxfId="8001" priority="4013">
      <formula>$B227="título grau 2"</formula>
    </cfRule>
    <cfRule type="expression" dxfId="8000" priority="4014">
      <formula>$B227="título grau 1"</formula>
    </cfRule>
  </conditionalFormatting>
  <conditionalFormatting sqref="B227">
    <cfRule type="expression" dxfId="7999" priority="4009">
      <formula>$B227="título grau 4"</formula>
    </cfRule>
    <cfRule type="expression" dxfId="7998" priority="4010">
      <formula>$B227="título grau 3"</formula>
    </cfRule>
    <cfRule type="expression" dxfId="7997" priority="4011">
      <formula>$B227="título grau 2"</formula>
    </cfRule>
    <cfRule type="expression" dxfId="7996" priority="4015">
      <formula>$B227="título grau 1"</formula>
    </cfRule>
  </conditionalFormatting>
  <conditionalFormatting sqref="B225">
    <cfRule type="expression" dxfId="7995" priority="4000">
      <formula>$B225="título grau 3"</formula>
    </cfRule>
    <cfRule type="expression" dxfId="7994" priority="4004">
      <formula>$B225="título grau 4"</formula>
    </cfRule>
    <cfRule type="expression" dxfId="7993" priority="4005">
      <formula>$B225="título grau 2"</formula>
    </cfRule>
    <cfRule type="expression" dxfId="7992" priority="4006">
      <formula>$B225="título grau 1"</formula>
    </cfRule>
  </conditionalFormatting>
  <conditionalFormatting sqref="B225">
    <cfRule type="expression" dxfId="7991" priority="4001">
      <formula>$B225="título grau 4"</formula>
    </cfRule>
    <cfRule type="expression" dxfId="7990" priority="4002">
      <formula>$B225="título grau 3"</formula>
    </cfRule>
    <cfRule type="expression" dxfId="7989" priority="4003">
      <formula>$B225="título grau 2"</formula>
    </cfRule>
    <cfRule type="expression" dxfId="7988" priority="4007">
      <formula>$B225="título grau 1"</formula>
    </cfRule>
  </conditionalFormatting>
  <conditionalFormatting sqref="B226">
    <cfRule type="expression" dxfId="7987" priority="3992">
      <formula>$B226="título grau 3"</formula>
    </cfRule>
    <cfRule type="expression" dxfId="7986" priority="3996">
      <formula>$B226="título grau 4"</formula>
    </cfRule>
    <cfRule type="expression" dxfId="7985" priority="3997">
      <formula>$B226="título grau 2"</formula>
    </cfRule>
    <cfRule type="expression" dxfId="7984" priority="3998">
      <formula>$B226="título grau 1"</formula>
    </cfRule>
  </conditionalFormatting>
  <conditionalFormatting sqref="B226">
    <cfRule type="expression" dxfId="7983" priority="3993">
      <formula>$B226="título grau 4"</formula>
    </cfRule>
    <cfRule type="expression" dxfId="7982" priority="3994">
      <formula>$B226="título grau 3"</formula>
    </cfRule>
    <cfRule type="expression" dxfId="7981" priority="3995">
      <formula>$B226="título grau 2"</formula>
    </cfRule>
    <cfRule type="expression" dxfId="7980" priority="3999">
      <formula>$B226="título grau 1"</formula>
    </cfRule>
  </conditionalFormatting>
  <conditionalFormatting sqref="B228">
    <cfRule type="expression" dxfId="7979" priority="3984">
      <formula>$B228="título grau 3"</formula>
    </cfRule>
    <cfRule type="expression" dxfId="7978" priority="3988">
      <formula>$B228="título grau 4"</formula>
    </cfRule>
    <cfRule type="expression" dxfId="7977" priority="3989">
      <formula>$B228="título grau 2"</formula>
    </cfRule>
    <cfRule type="expression" dxfId="7976" priority="3990">
      <formula>$B228="título grau 1"</formula>
    </cfRule>
  </conditionalFormatting>
  <conditionalFormatting sqref="B228">
    <cfRule type="expression" dxfId="7975" priority="3985">
      <formula>$B228="título grau 4"</formula>
    </cfRule>
    <cfRule type="expression" dxfId="7974" priority="3986">
      <formula>$B228="título grau 3"</formula>
    </cfRule>
    <cfRule type="expression" dxfId="7973" priority="3987">
      <formula>$B228="título grau 2"</formula>
    </cfRule>
    <cfRule type="expression" dxfId="7972" priority="3991">
      <formula>$B228="título grau 1"</formula>
    </cfRule>
  </conditionalFormatting>
  <conditionalFormatting sqref="B230">
    <cfRule type="expression" dxfId="7971" priority="3976">
      <formula>$B230="título grau 3"</formula>
    </cfRule>
    <cfRule type="expression" dxfId="7970" priority="3980">
      <formula>$B230="título grau 4"</formula>
    </cfRule>
    <cfRule type="expression" dxfId="7969" priority="3981">
      <formula>$B230="título grau 2"</formula>
    </cfRule>
    <cfRule type="expression" dxfId="7968" priority="3982">
      <formula>$B230="título grau 1"</formula>
    </cfRule>
  </conditionalFormatting>
  <conditionalFormatting sqref="B230">
    <cfRule type="expression" dxfId="7967" priority="3977">
      <formula>$B230="título grau 4"</formula>
    </cfRule>
    <cfRule type="expression" dxfId="7966" priority="3978">
      <formula>$B230="título grau 3"</formula>
    </cfRule>
    <cfRule type="expression" dxfId="7965" priority="3979">
      <formula>$B230="título grau 2"</formula>
    </cfRule>
    <cfRule type="expression" dxfId="7964" priority="3983">
      <formula>$B230="título grau 1"</formula>
    </cfRule>
  </conditionalFormatting>
  <conditionalFormatting sqref="B231">
    <cfRule type="expression" dxfId="7963" priority="3968">
      <formula>$B231="título grau 3"</formula>
    </cfRule>
    <cfRule type="expression" dxfId="7962" priority="3972">
      <formula>$B231="título grau 4"</formula>
    </cfRule>
    <cfRule type="expression" dxfId="7961" priority="3973">
      <formula>$B231="título grau 2"</formula>
    </cfRule>
    <cfRule type="expression" dxfId="7960" priority="3974">
      <formula>$B231="título grau 1"</formula>
    </cfRule>
  </conditionalFormatting>
  <conditionalFormatting sqref="B231">
    <cfRule type="expression" dxfId="7959" priority="3969">
      <formula>$B231="título grau 4"</formula>
    </cfRule>
    <cfRule type="expression" dxfId="7958" priority="3970">
      <formula>$B231="título grau 3"</formula>
    </cfRule>
    <cfRule type="expression" dxfId="7957" priority="3971">
      <formula>$B231="título grau 2"</formula>
    </cfRule>
    <cfRule type="expression" dxfId="7956" priority="3975">
      <formula>$B231="título grau 1"</formula>
    </cfRule>
  </conditionalFormatting>
  <conditionalFormatting sqref="B232">
    <cfRule type="expression" dxfId="7955" priority="3960">
      <formula>$B232="título grau 3"</formula>
    </cfRule>
    <cfRule type="expression" dxfId="7954" priority="3964">
      <formula>$B232="título grau 4"</formula>
    </cfRule>
    <cfRule type="expression" dxfId="7953" priority="3965">
      <formula>$B232="título grau 2"</formula>
    </cfRule>
    <cfRule type="expression" dxfId="7952" priority="3966">
      <formula>$B232="título grau 1"</formula>
    </cfRule>
  </conditionalFormatting>
  <conditionalFormatting sqref="B232">
    <cfRule type="expression" dxfId="7951" priority="3961">
      <formula>$B232="título grau 4"</formula>
    </cfRule>
    <cfRule type="expression" dxfId="7950" priority="3962">
      <formula>$B232="título grau 3"</formula>
    </cfRule>
    <cfRule type="expression" dxfId="7949" priority="3963">
      <formula>$B232="título grau 2"</formula>
    </cfRule>
    <cfRule type="expression" dxfId="7948" priority="3967">
      <formula>$B232="título grau 1"</formula>
    </cfRule>
  </conditionalFormatting>
  <conditionalFormatting sqref="D232">
    <cfRule type="expression" dxfId="7947" priority="3956">
      <formula>$B232="título grau 4"</formula>
    </cfRule>
    <cfRule type="expression" dxfId="7946" priority="3957">
      <formula>$B232="título grau 3"</formula>
    </cfRule>
    <cfRule type="expression" dxfId="7945" priority="3958">
      <formula>$B232="título grau 2"</formula>
    </cfRule>
    <cfRule type="expression" dxfId="7944" priority="3959">
      <formula>$B232="título grau 1"</formula>
    </cfRule>
  </conditionalFormatting>
  <conditionalFormatting sqref="D232">
    <cfRule type="containsText" dxfId="7943" priority="3955" operator="containsText" text="ORSE">
      <formula>NOT(ISERROR(SEARCH("ORSE",D232)))</formula>
    </cfRule>
  </conditionalFormatting>
  <conditionalFormatting sqref="D232">
    <cfRule type="containsText" dxfId="7942" priority="3954" operator="containsText" text="ORSE INSUMO">
      <formula>NOT(ISERROR(SEARCH("ORSE INSUMO",D232)))</formula>
    </cfRule>
  </conditionalFormatting>
  <conditionalFormatting sqref="B234 B236">
    <cfRule type="expression" dxfId="7941" priority="3946">
      <formula>$B234="título grau 3"</formula>
    </cfRule>
    <cfRule type="expression" dxfId="7940" priority="3950">
      <formula>$B234="título grau 4"</formula>
    </cfRule>
    <cfRule type="expression" dxfId="7939" priority="3951">
      <formula>$B234="título grau 2"</formula>
    </cfRule>
    <cfRule type="expression" dxfId="7938" priority="3952">
      <formula>$B234="título grau 1"</formula>
    </cfRule>
  </conditionalFormatting>
  <conditionalFormatting sqref="B234 B236">
    <cfRule type="expression" dxfId="7937" priority="3947">
      <formula>$B234="título grau 4"</formula>
    </cfRule>
    <cfRule type="expression" dxfId="7936" priority="3948">
      <formula>$B234="título grau 3"</formula>
    </cfRule>
    <cfRule type="expression" dxfId="7935" priority="3949">
      <formula>$B234="título grau 2"</formula>
    </cfRule>
    <cfRule type="expression" dxfId="7934" priority="3953">
      <formula>$B234="título grau 1"</formula>
    </cfRule>
  </conditionalFormatting>
  <conditionalFormatting sqref="B235">
    <cfRule type="expression" dxfId="7933" priority="3938">
      <formula>$B235="título grau 3"</formula>
    </cfRule>
    <cfRule type="expression" dxfId="7932" priority="3942">
      <formula>$B235="título grau 4"</formula>
    </cfRule>
    <cfRule type="expression" dxfId="7931" priority="3943">
      <formula>$B235="título grau 2"</formula>
    </cfRule>
    <cfRule type="expression" dxfId="7930" priority="3944">
      <formula>$B235="título grau 1"</formula>
    </cfRule>
  </conditionalFormatting>
  <conditionalFormatting sqref="B235">
    <cfRule type="expression" dxfId="7929" priority="3939">
      <formula>$B235="título grau 4"</formula>
    </cfRule>
    <cfRule type="expression" dxfId="7928" priority="3940">
      <formula>$B235="título grau 3"</formula>
    </cfRule>
    <cfRule type="expression" dxfId="7927" priority="3941">
      <formula>$B235="título grau 2"</formula>
    </cfRule>
    <cfRule type="expression" dxfId="7926" priority="3945">
      <formula>$B235="título grau 1"</formula>
    </cfRule>
  </conditionalFormatting>
  <conditionalFormatting sqref="B237">
    <cfRule type="expression" dxfId="7925" priority="3930">
      <formula>$B237="título grau 3"</formula>
    </cfRule>
    <cfRule type="expression" dxfId="7924" priority="3934">
      <formula>$B237="título grau 4"</formula>
    </cfRule>
    <cfRule type="expression" dxfId="7923" priority="3935">
      <formula>$B237="título grau 2"</formula>
    </cfRule>
    <cfRule type="expression" dxfId="7922" priority="3936">
      <formula>$B237="título grau 1"</formula>
    </cfRule>
  </conditionalFormatting>
  <conditionalFormatting sqref="B237">
    <cfRule type="expression" dxfId="7921" priority="3931">
      <formula>$B237="título grau 4"</formula>
    </cfRule>
    <cfRule type="expression" dxfId="7920" priority="3932">
      <formula>$B237="título grau 3"</formula>
    </cfRule>
    <cfRule type="expression" dxfId="7919" priority="3933">
      <formula>$B237="título grau 2"</formula>
    </cfRule>
    <cfRule type="expression" dxfId="7918" priority="3937">
      <formula>$B237="título grau 1"</formula>
    </cfRule>
  </conditionalFormatting>
  <conditionalFormatting sqref="C210">
    <cfRule type="expression" dxfId="7917" priority="3926">
      <formula>$B210="título grau 4"</formula>
    </cfRule>
    <cfRule type="expression" dxfId="7916" priority="3927">
      <formula>$B210="título grau 3"</formula>
    </cfRule>
    <cfRule type="expression" dxfId="7915" priority="3928">
      <formula>$B210="título grau 2"</formula>
    </cfRule>
    <cfRule type="expression" dxfId="7914" priority="3929">
      <formula>$B210="título grau 1"</formula>
    </cfRule>
  </conditionalFormatting>
  <conditionalFormatting sqref="B210">
    <cfRule type="expression" dxfId="7913" priority="3918">
      <formula>$B210="título grau 3"</formula>
    </cfRule>
    <cfRule type="expression" dxfId="7912" priority="3922">
      <formula>$B210="título grau 4"</formula>
    </cfRule>
    <cfRule type="expression" dxfId="7911" priority="3923">
      <formula>$B210="título grau 2"</formula>
    </cfRule>
    <cfRule type="expression" dxfId="7910" priority="3924">
      <formula>$B210="título grau 1"</formula>
    </cfRule>
  </conditionalFormatting>
  <conditionalFormatting sqref="B210">
    <cfRule type="expression" dxfId="7909" priority="3919">
      <formula>$B210="título grau 4"</formula>
    </cfRule>
    <cfRule type="expression" dxfId="7908" priority="3920">
      <formula>$B210="título grau 3"</formula>
    </cfRule>
    <cfRule type="expression" dxfId="7907" priority="3921">
      <formula>$B210="título grau 2"</formula>
    </cfRule>
    <cfRule type="expression" dxfId="7906" priority="3925">
      <formula>$B210="título grau 1"</formula>
    </cfRule>
  </conditionalFormatting>
  <conditionalFormatting sqref="D210">
    <cfRule type="containsText" dxfId="7905" priority="3917" operator="containsText" text="ORSE">
      <formula>NOT(ISERROR(SEARCH("ORSE",D210)))</formula>
    </cfRule>
  </conditionalFormatting>
  <conditionalFormatting sqref="D210">
    <cfRule type="expression" dxfId="7904" priority="3913">
      <formula>$B210="título grau 4"</formula>
    </cfRule>
    <cfRule type="expression" dxfId="7903" priority="3914">
      <formula>$B210="título grau 3"</formula>
    </cfRule>
    <cfRule type="expression" dxfId="7902" priority="3915">
      <formula>$B210="título grau 2"</formula>
    </cfRule>
    <cfRule type="expression" dxfId="7901" priority="3916">
      <formula>$B210="título grau 1"</formula>
    </cfRule>
  </conditionalFormatting>
  <conditionalFormatting sqref="D210">
    <cfRule type="containsText" dxfId="7900" priority="3912" operator="containsText" text="ORSE INSUMO">
      <formula>NOT(ISERROR(SEARCH("ORSE INSUMO",D210)))</formula>
    </cfRule>
  </conditionalFormatting>
  <conditionalFormatting sqref="D210">
    <cfRule type="expression" dxfId="7899" priority="3908">
      <formula>$B210="título grau 4"</formula>
    </cfRule>
    <cfRule type="expression" dxfId="7898" priority="3909">
      <formula>$B210="título grau 3"</formula>
    </cfRule>
    <cfRule type="expression" dxfId="7897" priority="3910">
      <formula>$B210="título grau 2"</formula>
    </cfRule>
    <cfRule type="expression" dxfId="7896" priority="3911">
      <formula>$B210="título grau 1"</formula>
    </cfRule>
  </conditionalFormatting>
  <conditionalFormatting sqref="D210">
    <cfRule type="containsText" dxfId="7895" priority="3907" operator="containsText" text="ORSE">
      <formula>NOT(ISERROR(SEARCH("ORSE",D210)))</formula>
    </cfRule>
  </conditionalFormatting>
  <conditionalFormatting sqref="D210">
    <cfRule type="expression" dxfId="7894" priority="3903">
      <formula>$B210="título grau 4"</formula>
    </cfRule>
    <cfRule type="expression" dxfId="7893" priority="3904">
      <formula>$B210="título grau 3"</formula>
    </cfRule>
    <cfRule type="expression" dxfId="7892" priority="3905">
      <formula>$B210="título grau 2"</formula>
    </cfRule>
    <cfRule type="expression" dxfId="7891" priority="3906">
      <formula>$B210="título grau 1"</formula>
    </cfRule>
  </conditionalFormatting>
  <conditionalFormatting sqref="D210">
    <cfRule type="containsText" dxfId="7890" priority="3902" operator="containsText" text="ORSE">
      <formula>NOT(ISERROR(SEARCH("ORSE",D210)))</formula>
    </cfRule>
  </conditionalFormatting>
  <conditionalFormatting sqref="E210">
    <cfRule type="expression" dxfId="7889" priority="3898">
      <formula>$B210="título grau 4"</formula>
    </cfRule>
    <cfRule type="expression" dxfId="7888" priority="3899">
      <formula>$B210="título grau 3"</formula>
    </cfRule>
    <cfRule type="expression" dxfId="7887" priority="3900">
      <formula>$B210="título grau 2"</formula>
    </cfRule>
    <cfRule type="expression" dxfId="7886" priority="3901">
      <formula>$B210="título grau 1"</formula>
    </cfRule>
  </conditionalFormatting>
  <conditionalFormatting sqref="D218">
    <cfRule type="containsText" dxfId="7885" priority="3893" operator="containsText" text="ORSE">
      <formula>NOT(ISERROR(SEARCH("ORSE",D218)))</formula>
    </cfRule>
  </conditionalFormatting>
  <conditionalFormatting sqref="D218">
    <cfRule type="containsText" dxfId="7884" priority="3888" operator="containsText" text="ORSE INSUMO">
      <formula>NOT(ISERROR(SEARCH("ORSE INSUMO",D218)))</formula>
    </cfRule>
  </conditionalFormatting>
  <conditionalFormatting sqref="D218">
    <cfRule type="containsText" dxfId="7883" priority="3883" operator="containsText" text="ORSE">
      <formula>NOT(ISERROR(SEARCH("ORSE",D218)))</formula>
    </cfRule>
  </conditionalFormatting>
  <conditionalFormatting sqref="D218">
    <cfRule type="containsText" dxfId="7882" priority="3878" operator="containsText" text="ORSE">
      <formula>NOT(ISERROR(SEARCH("ORSE",D218)))</formula>
    </cfRule>
  </conditionalFormatting>
  <conditionalFormatting sqref="E220:E221">
    <cfRule type="expression" dxfId="7881" priority="3874">
      <formula>$B220="título grau 4"</formula>
    </cfRule>
    <cfRule type="expression" dxfId="7880" priority="3875">
      <formula>$B220="título grau 3"</formula>
    </cfRule>
    <cfRule type="expression" dxfId="7879" priority="3876">
      <formula>$B220="título grau 2"</formula>
    </cfRule>
    <cfRule type="expression" dxfId="7878" priority="3877">
      <formula>$B220="título grau 1"</formula>
    </cfRule>
  </conditionalFormatting>
  <conditionalFormatting sqref="B224">
    <cfRule type="expression" dxfId="7877" priority="3866">
      <formula>$B224="título grau 3"</formula>
    </cfRule>
    <cfRule type="expression" dxfId="7876" priority="3870">
      <formula>$B224="título grau 4"</formula>
    </cfRule>
    <cfRule type="expression" dxfId="7875" priority="3871">
      <formula>$B224="título grau 2"</formula>
    </cfRule>
    <cfRule type="expression" dxfId="7874" priority="3872">
      <formula>$B224="título grau 1"</formula>
    </cfRule>
  </conditionalFormatting>
  <conditionalFormatting sqref="B224">
    <cfRule type="expression" dxfId="7873" priority="3867">
      <formula>$B224="título grau 4"</formula>
    </cfRule>
    <cfRule type="expression" dxfId="7872" priority="3868">
      <formula>$B224="título grau 3"</formula>
    </cfRule>
    <cfRule type="expression" dxfId="7871" priority="3869">
      <formula>$B224="título grau 2"</formula>
    </cfRule>
    <cfRule type="expression" dxfId="7870" priority="3873">
      <formula>$B224="título grau 1"</formula>
    </cfRule>
  </conditionalFormatting>
  <conditionalFormatting sqref="D224">
    <cfRule type="containsText" dxfId="7869" priority="3865" operator="containsText" text="ORSE">
      <formula>NOT(ISERROR(SEARCH("ORSE",D224)))</formula>
    </cfRule>
  </conditionalFormatting>
  <conditionalFormatting sqref="D224">
    <cfRule type="expression" dxfId="7868" priority="3861">
      <formula>$B224="título grau 4"</formula>
    </cfRule>
    <cfRule type="expression" dxfId="7867" priority="3862">
      <formula>$B224="título grau 3"</formula>
    </cfRule>
    <cfRule type="expression" dxfId="7866" priority="3863">
      <formula>$B224="título grau 2"</formula>
    </cfRule>
    <cfRule type="expression" dxfId="7865" priority="3864">
      <formula>$B224="título grau 1"</formula>
    </cfRule>
  </conditionalFormatting>
  <conditionalFormatting sqref="D224">
    <cfRule type="containsText" dxfId="7864" priority="3860" operator="containsText" text="ORSE INSUMO">
      <formula>NOT(ISERROR(SEARCH("ORSE INSUMO",D224)))</formula>
    </cfRule>
  </conditionalFormatting>
  <conditionalFormatting sqref="D224">
    <cfRule type="expression" dxfId="7863" priority="3856">
      <formula>$B224="título grau 4"</formula>
    </cfRule>
    <cfRule type="expression" dxfId="7862" priority="3857">
      <formula>$B224="título grau 3"</formula>
    </cfRule>
    <cfRule type="expression" dxfId="7861" priority="3858">
      <formula>$B224="título grau 2"</formula>
    </cfRule>
    <cfRule type="expression" dxfId="7860" priority="3859">
      <formula>$B224="título grau 1"</formula>
    </cfRule>
  </conditionalFormatting>
  <conditionalFormatting sqref="D224">
    <cfRule type="containsText" dxfId="7859" priority="3855" operator="containsText" text="ORSE">
      <formula>NOT(ISERROR(SEARCH("ORSE",D224)))</formula>
    </cfRule>
  </conditionalFormatting>
  <conditionalFormatting sqref="D224">
    <cfRule type="expression" dxfId="7858" priority="3851">
      <formula>$B224="título grau 4"</formula>
    </cfRule>
    <cfRule type="expression" dxfId="7857" priority="3852">
      <formula>$B224="título grau 3"</formula>
    </cfRule>
    <cfRule type="expression" dxfId="7856" priority="3853">
      <formula>$B224="título grau 2"</formula>
    </cfRule>
    <cfRule type="expression" dxfId="7855" priority="3854">
      <formula>$B224="título grau 1"</formula>
    </cfRule>
  </conditionalFormatting>
  <conditionalFormatting sqref="D224">
    <cfRule type="containsText" dxfId="7854" priority="3850" operator="containsText" text="ORSE">
      <formula>NOT(ISERROR(SEARCH("ORSE",D224)))</formula>
    </cfRule>
  </conditionalFormatting>
  <conditionalFormatting sqref="E224">
    <cfRule type="expression" dxfId="7853" priority="3846">
      <formula>$B224="título grau 4"</formula>
    </cfRule>
    <cfRule type="expression" dxfId="7852" priority="3847">
      <formula>$B224="título grau 3"</formula>
    </cfRule>
    <cfRule type="expression" dxfId="7851" priority="3848">
      <formula>$B224="título grau 2"</formula>
    </cfRule>
    <cfRule type="expression" dxfId="7850" priority="3849">
      <formula>$B224="título grau 1"</formula>
    </cfRule>
  </conditionalFormatting>
  <conditionalFormatting sqref="B229">
    <cfRule type="expression" dxfId="7849" priority="3838">
      <formula>$B229="título grau 3"</formula>
    </cfRule>
    <cfRule type="expression" dxfId="7848" priority="3842">
      <formula>$B229="título grau 4"</formula>
    </cfRule>
    <cfRule type="expression" dxfId="7847" priority="3843">
      <formula>$B229="título grau 2"</formula>
    </cfRule>
    <cfRule type="expression" dxfId="7846" priority="3844">
      <formula>$B229="título grau 1"</formula>
    </cfRule>
  </conditionalFormatting>
  <conditionalFormatting sqref="B229">
    <cfRule type="expression" dxfId="7845" priority="3839">
      <formula>$B229="título grau 4"</formula>
    </cfRule>
    <cfRule type="expression" dxfId="7844" priority="3840">
      <formula>$B229="título grau 3"</formula>
    </cfRule>
    <cfRule type="expression" dxfId="7843" priority="3841">
      <formula>$B229="título grau 2"</formula>
    </cfRule>
    <cfRule type="expression" dxfId="7842" priority="3845">
      <formula>$B229="título grau 1"</formula>
    </cfRule>
  </conditionalFormatting>
  <conditionalFormatting sqref="D229">
    <cfRule type="containsText" dxfId="7841" priority="3837" operator="containsText" text="ORSE">
      <formula>NOT(ISERROR(SEARCH("ORSE",D229)))</formula>
    </cfRule>
  </conditionalFormatting>
  <conditionalFormatting sqref="D229">
    <cfRule type="expression" dxfId="7840" priority="3833">
      <formula>$B229="título grau 4"</formula>
    </cfRule>
    <cfRule type="expression" dxfId="7839" priority="3834">
      <formula>$B229="título grau 3"</formula>
    </cfRule>
    <cfRule type="expression" dxfId="7838" priority="3835">
      <formula>$B229="título grau 2"</formula>
    </cfRule>
    <cfRule type="expression" dxfId="7837" priority="3836">
      <formula>$B229="título grau 1"</formula>
    </cfRule>
  </conditionalFormatting>
  <conditionalFormatting sqref="D229">
    <cfRule type="containsText" dxfId="7836" priority="3832" operator="containsText" text="ORSE INSUMO">
      <formula>NOT(ISERROR(SEARCH("ORSE INSUMO",D229)))</formula>
    </cfRule>
  </conditionalFormatting>
  <conditionalFormatting sqref="D229">
    <cfRule type="expression" dxfId="7835" priority="3828">
      <formula>$B229="título grau 4"</formula>
    </cfRule>
    <cfRule type="expression" dxfId="7834" priority="3829">
      <formula>$B229="título grau 3"</formula>
    </cfRule>
    <cfRule type="expression" dxfId="7833" priority="3830">
      <formula>$B229="título grau 2"</formula>
    </cfRule>
    <cfRule type="expression" dxfId="7832" priority="3831">
      <formula>$B229="título grau 1"</formula>
    </cfRule>
  </conditionalFormatting>
  <conditionalFormatting sqref="D229">
    <cfRule type="containsText" dxfId="7831" priority="3827" operator="containsText" text="ORSE">
      <formula>NOT(ISERROR(SEARCH("ORSE",D229)))</formula>
    </cfRule>
  </conditionalFormatting>
  <conditionalFormatting sqref="D229">
    <cfRule type="expression" dxfId="7830" priority="3823">
      <formula>$B229="título grau 4"</formula>
    </cfRule>
    <cfRule type="expression" dxfId="7829" priority="3824">
      <formula>$B229="título grau 3"</formula>
    </cfRule>
    <cfRule type="expression" dxfId="7828" priority="3825">
      <formula>$B229="título grau 2"</formula>
    </cfRule>
    <cfRule type="expression" dxfId="7827" priority="3826">
      <formula>$B229="título grau 1"</formula>
    </cfRule>
  </conditionalFormatting>
  <conditionalFormatting sqref="D229">
    <cfRule type="containsText" dxfId="7826" priority="3822" operator="containsText" text="ORSE">
      <formula>NOT(ISERROR(SEARCH("ORSE",D229)))</formula>
    </cfRule>
  </conditionalFormatting>
  <conditionalFormatting sqref="E229">
    <cfRule type="expression" dxfId="7825" priority="3818">
      <formula>$B229="título grau 4"</formula>
    </cfRule>
    <cfRule type="expression" dxfId="7824" priority="3819">
      <formula>$B229="título grau 3"</formula>
    </cfRule>
    <cfRule type="expression" dxfId="7823" priority="3820">
      <formula>$B229="título grau 2"</formula>
    </cfRule>
    <cfRule type="expression" dxfId="7822" priority="3821">
      <formula>$B229="título grau 1"</formula>
    </cfRule>
  </conditionalFormatting>
  <conditionalFormatting sqref="G251:G253">
    <cfRule type="containsText" dxfId="7821" priority="3813" operator="containsText" text="FALSO">
      <formula>NOT(ISERROR(SEARCH("FALSO",G251)))</formula>
    </cfRule>
  </conditionalFormatting>
  <conditionalFormatting sqref="E251:H253 N251:N253">
    <cfRule type="expression" dxfId="7820" priority="3809">
      <formula>$B251="título grau 4"</formula>
    </cfRule>
    <cfRule type="expression" dxfId="7819" priority="3810">
      <formula>$B251="título grau 3"</formula>
    </cfRule>
    <cfRule type="expression" dxfId="7818" priority="3811">
      <formula>$B251="título grau 2"</formula>
    </cfRule>
    <cfRule type="expression" dxfId="7817" priority="3812">
      <formula>$B251="título grau 1"</formula>
    </cfRule>
  </conditionalFormatting>
  <conditionalFormatting sqref="C251:D252 C253">
    <cfRule type="expression" dxfId="7816" priority="3802">
      <formula>$B251="título grau 4"</formula>
    </cfRule>
    <cfRule type="expression" dxfId="7815" priority="3803">
      <formula>$B251="título grau 3"</formula>
    </cfRule>
    <cfRule type="expression" dxfId="7814" priority="3804">
      <formula>$B251="título grau 2"</formula>
    </cfRule>
    <cfRule type="expression" dxfId="7813" priority="3808">
      <formula>$B251="título grau 1"</formula>
    </cfRule>
  </conditionalFormatting>
  <conditionalFormatting sqref="D251:D252">
    <cfRule type="containsText" dxfId="7812" priority="3800" operator="containsText" text="ORSE">
      <formula>NOT(ISERROR(SEARCH("ORSE",D251)))</formula>
    </cfRule>
  </conditionalFormatting>
  <conditionalFormatting sqref="D251:D252">
    <cfRule type="containsText" dxfId="7811" priority="3799" operator="containsText" text="ORSE INSUMO">
      <formula>NOT(ISERROR(SEARCH("ORSE INSUMO",D251)))</formula>
    </cfRule>
  </conditionalFormatting>
  <conditionalFormatting sqref="B251">
    <cfRule type="expression" dxfId="7810" priority="3791">
      <formula>$B251="título grau 3"</formula>
    </cfRule>
    <cfRule type="expression" dxfId="7809" priority="3795">
      <formula>$B251="título grau 4"</formula>
    </cfRule>
    <cfRule type="expression" dxfId="7808" priority="3796">
      <formula>$B251="título grau 2"</formula>
    </cfRule>
    <cfRule type="expression" dxfId="7807" priority="3797">
      <formula>$B251="título grau 1"</formula>
    </cfRule>
  </conditionalFormatting>
  <conditionalFormatting sqref="B251">
    <cfRule type="expression" dxfId="7806" priority="3792">
      <formula>$B251="título grau 4"</formula>
    </cfRule>
    <cfRule type="expression" dxfId="7805" priority="3793">
      <formula>$B251="título grau 3"</formula>
    </cfRule>
    <cfRule type="expression" dxfId="7804" priority="3794">
      <formula>$B251="título grau 2"</formula>
    </cfRule>
    <cfRule type="expression" dxfId="7803" priority="3798">
      <formula>$B251="título grau 1"</formula>
    </cfRule>
  </conditionalFormatting>
  <conditionalFormatting sqref="B252">
    <cfRule type="expression" dxfId="7802" priority="3783">
      <formula>$B252="título grau 3"</formula>
    </cfRule>
    <cfRule type="expression" dxfId="7801" priority="3787">
      <formula>$B252="título grau 4"</formula>
    </cfRule>
    <cfRule type="expression" dxfId="7800" priority="3788">
      <formula>$B252="título grau 2"</formula>
    </cfRule>
    <cfRule type="expression" dxfId="7799" priority="3789">
      <formula>$B252="título grau 1"</formula>
    </cfRule>
  </conditionalFormatting>
  <conditionalFormatting sqref="B252">
    <cfRule type="expression" dxfId="7798" priority="3784">
      <formula>$B252="título grau 4"</formula>
    </cfRule>
    <cfRule type="expression" dxfId="7797" priority="3785">
      <formula>$B252="título grau 3"</formula>
    </cfRule>
    <cfRule type="expression" dxfId="7796" priority="3786">
      <formula>$B252="título grau 2"</formula>
    </cfRule>
    <cfRule type="expression" dxfId="7795" priority="3790">
      <formula>$B252="título grau 1"</formula>
    </cfRule>
  </conditionalFormatting>
  <conditionalFormatting sqref="B253">
    <cfRule type="expression" dxfId="7794" priority="3775">
      <formula>$B253="título grau 3"</formula>
    </cfRule>
    <cfRule type="expression" dxfId="7793" priority="3779">
      <formula>$B253="título grau 4"</formula>
    </cfRule>
    <cfRule type="expression" dxfId="7792" priority="3780">
      <formula>$B253="título grau 2"</formula>
    </cfRule>
    <cfRule type="expression" dxfId="7791" priority="3781">
      <formula>$B253="título grau 1"</formula>
    </cfRule>
  </conditionalFormatting>
  <conditionalFormatting sqref="B253">
    <cfRule type="expression" dxfId="7790" priority="3776">
      <formula>$B253="título grau 4"</formula>
    </cfRule>
    <cfRule type="expression" dxfId="7789" priority="3777">
      <formula>$B253="título grau 3"</formula>
    </cfRule>
    <cfRule type="expression" dxfId="7788" priority="3778">
      <formula>$B253="título grau 2"</formula>
    </cfRule>
    <cfRule type="expression" dxfId="7787" priority="3782">
      <formula>$B253="título grau 1"</formula>
    </cfRule>
  </conditionalFormatting>
  <conditionalFormatting sqref="D253">
    <cfRule type="containsText" dxfId="7786" priority="3774" operator="containsText" text="ORSE">
      <formula>NOT(ISERROR(SEARCH("ORSE",D253)))</formula>
    </cfRule>
  </conditionalFormatting>
  <conditionalFormatting sqref="D253">
    <cfRule type="expression" dxfId="7785" priority="3770">
      <formula>$B253="título grau 4"</formula>
    </cfRule>
    <cfRule type="expression" dxfId="7784" priority="3771">
      <formula>$B253="título grau 3"</formula>
    </cfRule>
    <cfRule type="expression" dxfId="7783" priority="3772">
      <formula>$B253="título grau 2"</formula>
    </cfRule>
    <cfRule type="expression" dxfId="7782" priority="3773">
      <formula>$B253="título grau 1"</formula>
    </cfRule>
  </conditionalFormatting>
  <conditionalFormatting sqref="D253">
    <cfRule type="containsText" dxfId="7781" priority="3769" operator="containsText" text="ORSE INSUMO">
      <formula>NOT(ISERROR(SEARCH("ORSE INSUMO",D253)))</formula>
    </cfRule>
  </conditionalFormatting>
  <conditionalFormatting sqref="B255">
    <cfRule type="expression" dxfId="7780" priority="3761">
      <formula>$B255="título grau 3"</formula>
    </cfRule>
    <cfRule type="expression" dxfId="7779" priority="3765">
      <formula>$B255="título grau 4"</formula>
    </cfRule>
    <cfRule type="expression" dxfId="7778" priority="3766">
      <formula>$B255="título grau 2"</formula>
    </cfRule>
    <cfRule type="expression" dxfId="7777" priority="3767">
      <formula>$B255="título grau 1"</formula>
    </cfRule>
  </conditionalFormatting>
  <conditionalFormatting sqref="B255">
    <cfRule type="expression" dxfId="7776" priority="3762">
      <formula>$B255="título grau 4"</formula>
    </cfRule>
    <cfRule type="expression" dxfId="7775" priority="3763">
      <formula>$B255="título grau 3"</formula>
    </cfRule>
    <cfRule type="expression" dxfId="7774" priority="3764">
      <formula>$B255="título grau 2"</formula>
    </cfRule>
    <cfRule type="expression" dxfId="7773" priority="3768">
      <formula>$B255="título grau 1"</formula>
    </cfRule>
  </conditionalFormatting>
  <conditionalFormatting sqref="B244">
    <cfRule type="expression" dxfId="7772" priority="3757">
      <formula>$B244="título grau 3"</formula>
    </cfRule>
    <cfRule type="expression" dxfId="7771" priority="3758">
      <formula>$B244="título grau 4"</formula>
    </cfRule>
    <cfRule type="expression" dxfId="7770" priority="3759">
      <formula>$B244="título grau 2"</formula>
    </cfRule>
    <cfRule type="expression" dxfId="7769" priority="3760">
      <formula>$B244="título grau 1"</formula>
    </cfRule>
  </conditionalFormatting>
  <conditionalFormatting sqref="B244">
    <cfRule type="expression" dxfId="7768" priority="3753">
      <formula>$B244="título grau 4"</formula>
    </cfRule>
    <cfRule type="expression" dxfId="7767" priority="3754">
      <formula>$B244="título grau 3"</formula>
    </cfRule>
    <cfRule type="expression" dxfId="7766" priority="3755">
      <formula>$B244="título grau 2"</formula>
    </cfRule>
    <cfRule type="expression" dxfId="7765" priority="3756">
      <formula>$B244="título grau 1"</formula>
    </cfRule>
  </conditionalFormatting>
  <conditionalFormatting sqref="B223">
    <cfRule type="expression" dxfId="7764" priority="3745">
      <formula>$B223="título grau 3"</formula>
    </cfRule>
    <cfRule type="expression" dxfId="7763" priority="3749">
      <formula>$B223="título grau 4"</formula>
    </cfRule>
    <cfRule type="expression" dxfId="7762" priority="3750">
      <formula>$B223="título grau 2"</formula>
    </cfRule>
    <cfRule type="expression" dxfId="7761" priority="3751">
      <formula>$B223="título grau 1"</formula>
    </cfRule>
  </conditionalFormatting>
  <conditionalFormatting sqref="F223:H223 B223:C223 N223">
    <cfRule type="expression" dxfId="7760" priority="3746">
      <formula>$B223="título grau 4"</formula>
    </cfRule>
    <cfRule type="expression" dxfId="7759" priority="3747">
      <formula>$B223="título grau 3"</formula>
    </cfRule>
    <cfRule type="expression" dxfId="7758" priority="3748">
      <formula>$B223="título grau 2"</formula>
    </cfRule>
    <cfRule type="expression" dxfId="7757" priority="3752">
      <formula>$B223="título grau 1"</formula>
    </cfRule>
  </conditionalFormatting>
  <conditionalFormatting sqref="G223">
    <cfRule type="containsText" dxfId="7756" priority="3744" operator="containsText" text="FALSO">
      <formula>NOT(ISERROR(SEARCH("FALSO",G223)))</formula>
    </cfRule>
  </conditionalFormatting>
  <conditionalFormatting sqref="D223">
    <cfRule type="expression" dxfId="7755" priority="3740">
      <formula>$B223="título grau 4"</formula>
    </cfRule>
    <cfRule type="expression" dxfId="7754" priority="3741">
      <formula>$B223="título grau 3"</formula>
    </cfRule>
    <cfRule type="expression" dxfId="7753" priority="3742">
      <formula>$B223="título grau 2"</formula>
    </cfRule>
    <cfRule type="expression" dxfId="7752" priority="3743">
      <formula>$B223="título grau 1"</formula>
    </cfRule>
  </conditionalFormatting>
  <conditionalFormatting sqref="D223">
    <cfRule type="containsText" dxfId="7751" priority="3739" operator="containsText" text="ORSE">
      <formula>NOT(ISERROR(SEARCH("ORSE",D223)))</formula>
    </cfRule>
  </conditionalFormatting>
  <conditionalFormatting sqref="D223">
    <cfRule type="containsText" dxfId="7750" priority="3738" operator="containsText" text="ORSE INSUMO">
      <formula>NOT(ISERROR(SEARCH("ORSE INSUMO",D223)))</formula>
    </cfRule>
  </conditionalFormatting>
  <conditionalFormatting sqref="E223">
    <cfRule type="expression" dxfId="7749" priority="3734">
      <formula>$B223="título grau 4"</formula>
    </cfRule>
    <cfRule type="expression" dxfId="7748" priority="3735">
      <formula>$B223="título grau 3"</formula>
    </cfRule>
    <cfRule type="expression" dxfId="7747" priority="3736">
      <formula>$B223="título grau 2"</formula>
    </cfRule>
    <cfRule type="expression" dxfId="7746" priority="3737">
      <formula>$B223="título grau 1"</formula>
    </cfRule>
  </conditionalFormatting>
  <conditionalFormatting sqref="B222">
    <cfRule type="expression" dxfId="7745" priority="3726">
      <formula>$B222="título grau 3"</formula>
    </cfRule>
    <cfRule type="expression" dxfId="7744" priority="3730">
      <formula>$B222="título grau 4"</formula>
    </cfRule>
    <cfRule type="expression" dxfId="7743" priority="3731">
      <formula>$B222="título grau 2"</formula>
    </cfRule>
    <cfRule type="expression" dxfId="7742" priority="3732">
      <formula>$B222="título grau 1"</formula>
    </cfRule>
  </conditionalFormatting>
  <conditionalFormatting sqref="F222:H222 B222:C222 N222">
    <cfRule type="expression" dxfId="7741" priority="3727">
      <formula>$B222="título grau 4"</formula>
    </cfRule>
    <cfRule type="expression" dxfId="7740" priority="3728">
      <formula>$B222="título grau 3"</formula>
    </cfRule>
    <cfRule type="expression" dxfId="7739" priority="3729">
      <formula>$B222="título grau 2"</formula>
    </cfRule>
    <cfRule type="expression" dxfId="7738" priority="3733">
      <formula>$B222="título grau 1"</formula>
    </cfRule>
  </conditionalFormatting>
  <conditionalFormatting sqref="G222">
    <cfRule type="containsText" dxfId="7737" priority="3725" operator="containsText" text="FALSO">
      <formula>NOT(ISERROR(SEARCH("FALSO",G222)))</formula>
    </cfRule>
  </conditionalFormatting>
  <conditionalFormatting sqref="D222">
    <cfRule type="expression" dxfId="7736" priority="3721">
      <formula>$B222="título grau 4"</formula>
    </cfRule>
    <cfRule type="expression" dxfId="7735" priority="3722">
      <formula>$B222="título grau 3"</formula>
    </cfRule>
    <cfRule type="expression" dxfId="7734" priority="3723">
      <formula>$B222="título grau 2"</formula>
    </cfRule>
    <cfRule type="expression" dxfId="7733" priority="3724">
      <formula>$B222="título grau 1"</formula>
    </cfRule>
  </conditionalFormatting>
  <conditionalFormatting sqref="D222">
    <cfRule type="containsText" dxfId="7732" priority="3720" operator="containsText" text="ORSE">
      <formula>NOT(ISERROR(SEARCH("ORSE",D222)))</formula>
    </cfRule>
  </conditionalFormatting>
  <conditionalFormatting sqref="D222">
    <cfRule type="containsText" dxfId="7731" priority="3719" operator="containsText" text="ORSE INSUMO">
      <formula>NOT(ISERROR(SEARCH("ORSE INSUMO",D222)))</formula>
    </cfRule>
  </conditionalFormatting>
  <conditionalFormatting sqref="E222">
    <cfRule type="expression" dxfId="7730" priority="3715">
      <formula>$B222="título grau 4"</formula>
    </cfRule>
    <cfRule type="expression" dxfId="7729" priority="3716">
      <formula>$B222="título grau 3"</formula>
    </cfRule>
    <cfRule type="expression" dxfId="7728" priority="3717">
      <formula>$B222="título grau 2"</formula>
    </cfRule>
    <cfRule type="expression" dxfId="7727" priority="3718">
      <formula>$B222="título grau 1"</formula>
    </cfRule>
  </conditionalFormatting>
  <conditionalFormatting sqref="E233">
    <cfRule type="expression" dxfId="7726" priority="3707">
      <formula>$B233="título grau 4"</formula>
    </cfRule>
    <cfRule type="expression" dxfId="7725" priority="3708">
      <formula>$B233="título grau 3"</formula>
    </cfRule>
    <cfRule type="expression" dxfId="7724" priority="3709">
      <formula>$B233="título grau 2"</formula>
    </cfRule>
    <cfRule type="expression" dxfId="7723" priority="3710">
      <formula>$B233="título grau 1"</formula>
    </cfRule>
  </conditionalFormatting>
  <conditionalFormatting sqref="C233">
    <cfRule type="expression" dxfId="7722" priority="3703">
      <formula>$B233="título grau 4"</formula>
    </cfRule>
    <cfRule type="expression" dxfId="7721" priority="3704">
      <formula>$B233="título grau 3"</formula>
    </cfRule>
    <cfRule type="expression" dxfId="7720" priority="3705">
      <formula>$B233="título grau 2"</formula>
    </cfRule>
    <cfRule type="expression" dxfId="7719" priority="3706">
      <formula>$B233="título grau 1"</formula>
    </cfRule>
  </conditionalFormatting>
  <conditionalFormatting sqref="H233 N233">
    <cfRule type="expression" dxfId="7718" priority="3699">
      <formula>$B233="título grau 4"</formula>
    </cfRule>
    <cfRule type="expression" dxfId="7717" priority="3700">
      <formula>$B233="título grau 3"</formula>
    </cfRule>
    <cfRule type="expression" dxfId="7716" priority="3701">
      <formula>$B233="título grau 2"</formula>
    </cfRule>
    <cfRule type="expression" dxfId="7715" priority="3702">
      <formula>$B233="título grau 1"</formula>
    </cfRule>
  </conditionalFormatting>
  <conditionalFormatting sqref="G233">
    <cfRule type="containsText" dxfId="7714" priority="3698" operator="containsText" text="FALSO">
      <formula>NOT(ISERROR(SEARCH("FALSO",G233)))</formula>
    </cfRule>
  </conditionalFormatting>
  <conditionalFormatting sqref="F233:G233">
    <cfRule type="expression" dxfId="7713" priority="3694">
      <formula>$B233="título grau 4"</formula>
    </cfRule>
    <cfRule type="expression" dxfId="7712" priority="3695">
      <formula>$B233="título grau 3"</formula>
    </cfRule>
    <cfRule type="expression" dxfId="7711" priority="3696">
      <formula>$B233="título grau 2"</formula>
    </cfRule>
    <cfRule type="expression" dxfId="7710" priority="3697">
      <formula>$B233="título grau 1"</formula>
    </cfRule>
  </conditionalFormatting>
  <conditionalFormatting sqref="B233">
    <cfRule type="expression" dxfId="7709" priority="3686">
      <formula>$B233="título grau 3"</formula>
    </cfRule>
    <cfRule type="expression" dxfId="7708" priority="3690">
      <formula>$B233="título grau 4"</formula>
    </cfRule>
    <cfRule type="expression" dxfId="7707" priority="3691">
      <formula>$B233="título grau 2"</formula>
    </cfRule>
    <cfRule type="expression" dxfId="7706" priority="3692">
      <formula>$B233="título grau 1"</formula>
    </cfRule>
  </conditionalFormatting>
  <conditionalFormatting sqref="B233">
    <cfRule type="expression" dxfId="7705" priority="3687">
      <formula>$B233="título grau 4"</formula>
    </cfRule>
    <cfRule type="expression" dxfId="7704" priority="3688">
      <formula>$B233="título grau 3"</formula>
    </cfRule>
    <cfRule type="expression" dxfId="7703" priority="3689">
      <formula>$B233="título grau 2"</formula>
    </cfRule>
    <cfRule type="expression" dxfId="7702" priority="3693">
      <formula>$B233="título grau 1"</formula>
    </cfRule>
  </conditionalFormatting>
  <conditionalFormatting sqref="D233">
    <cfRule type="expression" dxfId="7701" priority="3682">
      <formula>$B233="título grau 4"</formula>
    </cfRule>
    <cfRule type="expression" dxfId="7700" priority="3683">
      <formula>$B233="título grau 3"</formula>
    </cfRule>
    <cfRule type="expression" dxfId="7699" priority="3684">
      <formula>$B233="título grau 2"</formula>
    </cfRule>
    <cfRule type="expression" dxfId="7698" priority="3685">
      <formula>$B233="título grau 1"</formula>
    </cfRule>
  </conditionalFormatting>
  <conditionalFormatting sqref="D233">
    <cfRule type="containsText" dxfId="7697" priority="3681" operator="containsText" text="ORSE">
      <formula>NOT(ISERROR(SEARCH("ORSE",D233)))</formula>
    </cfRule>
  </conditionalFormatting>
  <conditionalFormatting sqref="D233">
    <cfRule type="containsText" dxfId="7696" priority="3680" operator="containsText" text="ORSE INSUMO">
      <formula>NOT(ISERROR(SEARCH("ORSE INSUMO",D233)))</formula>
    </cfRule>
  </conditionalFormatting>
  <conditionalFormatting sqref="G258">
    <cfRule type="containsText" dxfId="7695" priority="3675" operator="containsText" text="FALSO">
      <formula>NOT(ISERROR(SEARCH("FALSO",G258)))</formula>
    </cfRule>
  </conditionalFormatting>
  <conditionalFormatting sqref="E258:H258 N258">
    <cfRule type="expression" dxfId="7694" priority="3671">
      <formula>$B258="título grau 4"</formula>
    </cfRule>
    <cfRule type="expression" dxfId="7693" priority="3672">
      <formula>$B258="título grau 3"</formula>
    </cfRule>
    <cfRule type="expression" dxfId="7692" priority="3673">
      <formula>$B258="título grau 2"</formula>
    </cfRule>
    <cfRule type="expression" dxfId="7691" priority="3674">
      <formula>$B258="título grau 1"</formula>
    </cfRule>
  </conditionalFormatting>
  <conditionalFormatting sqref="B258">
    <cfRule type="expression" dxfId="7690" priority="3663">
      <formula>$B258="título grau 3"</formula>
    </cfRule>
    <cfRule type="expression" dxfId="7689" priority="3667">
      <formula>$B258="título grau 4"</formula>
    </cfRule>
    <cfRule type="expression" dxfId="7688" priority="3668">
      <formula>$B258="título grau 2"</formula>
    </cfRule>
    <cfRule type="expression" dxfId="7687" priority="3669">
      <formula>$B258="título grau 1"</formula>
    </cfRule>
  </conditionalFormatting>
  <conditionalFormatting sqref="B258:D258">
    <cfRule type="expression" dxfId="7686" priority="3664">
      <formula>$B258="título grau 4"</formula>
    </cfRule>
    <cfRule type="expression" dxfId="7685" priority="3665">
      <formula>$B258="título grau 3"</formula>
    </cfRule>
    <cfRule type="expression" dxfId="7684" priority="3666">
      <formula>$B258="título grau 2"</formula>
    </cfRule>
    <cfRule type="expression" dxfId="7683" priority="3670">
      <formula>$B258="título grau 1"</formula>
    </cfRule>
  </conditionalFormatting>
  <conditionalFormatting sqref="D258">
    <cfRule type="containsText" dxfId="7682" priority="3662" operator="containsText" text="ORSE">
      <formula>NOT(ISERROR(SEARCH("ORSE",D258)))</formula>
    </cfRule>
  </conditionalFormatting>
  <conditionalFormatting sqref="D258">
    <cfRule type="containsText" dxfId="7681" priority="3661" operator="containsText" text="ORSE INSUMO">
      <formula>NOT(ISERROR(SEARCH("ORSE INSUMO",D258)))</formula>
    </cfRule>
  </conditionalFormatting>
  <conditionalFormatting sqref="G172:G173">
    <cfRule type="containsText" dxfId="7680" priority="3656" operator="containsText" text="FALSO">
      <formula>NOT(ISERROR(SEARCH("FALSO",G172)))</formula>
    </cfRule>
  </conditionalFormatting>
  <conditionalFormatting sqref="B172:B173">
    <cfRule type="expression" dxfId="7679" priority="3626">
      <formula>$B172="título grau 3"</formula>
    </cfRule>
    <cfRule type="expression" dxfId="7678" priority="3630">
      <formula>$B172="título grau 4"</formula>
    </cfRule>
    <cfRule type="expression" dxfId="7677" priority="3631">
      <formula>$B172="título grau 2"</formula>
    </cfRule>
    <cfRule type="expression" dxfId="7676" priority="3632">
      <formula>$B172="título grau 1"</formula>
    </cfRule>
  </conditionalFormatting>
  <conditionalFormatting sqref="B172:B173">
    <cfRule type="expression" dxfId="7675" priority="3627">
      <formula>$B172="título grau 4"</formula>
    </cfRule>
    <cfRule type="expression" dxfId="7674" priority="3628">
      <formula>$B172="título grau 3"</formula>
    </cfRule>
    <cfRule type="expression" dxfId="7673" priority="3629">
      <formula>$B172="título grau 2"</formula>
    </cfRule>
    <cfRule type="expression" dxfId="7672" priority="3633">
      <formula>$B172="título grau 1"</formula>
    </cfRule>
  </conditionalFormatting>
  <conditionalFormatting sqref="D172">
    <cfRule type="expression" dxfId="7671" priority="3622">
      <formula>$B172="título grau 4"</formula>
    </cfRule>
    <cfRule type="expression" dxfId="7670" priority="3623">
      <formula>$B172="título grau 3"</formula>
    </cfRule>
    <cfRule type="expression" dxfId="7669" priority="3624">
      <formula>$B172="título grau 2"</formula>
    </cfRule>
    <cfRule type="expression" dxfId="7668" priority="3625">
      <formula>$B172="título grau 1"</formula>
    </cfRule>
  </conditionalFormatting>
  <conditionalFormatting sqref="D172">
    <cfRule type="containsText" dxfId="7667" priority="3621" operator="containsText" text="ORSE">
      <formula>NOT(ISERROR(SEARCH("ORSE",D172)))</formula>
    </cfRule>
  </conditionalFormatting>
  <conditionalFormatting sqref="D172">
    <cfRule type="containsText" dxfId="7666" priority="3620" operator="containsText" text="ORSE INSUMO">
      <formula>NOT(ISERROR(SEARCH("ORSE INSUMO",D172)))</formula>
    </cfRule>
  </conditionalFormatting>
  <conditionalFormatting sqref="D172">
    <cfRule type="containsText" dxfId="7665" priority="3619" operator="containsText" text="ORSE">
      <formula>NOT(ISERROR(SEARCH("ORSE",D172)))</formula>
    </cfRule>
  </conditionalFormatting>
  <conditionalFormatting sqref="D173">
    <cfRule type="expression" dxfId="7664" priority="3615">
      <formula>$B173="título grau 4"</formula>
    </cfRule>
    <cfRule type="expression" dxfId="7663" priority="3616">
      <formula>$B173="título grau 3"</formula>
    </cfRule>
    <cfRule type="expression" dxfId="7662" priority="3617">
      <formula>$B173="título grau 2"</formula>
    </cfRule>
    <cfRule type="expression" dxfId="7661" priority="3618">
      <formula>$B173="título grau 1"</formula>
    </cfRule>
  </conditionalFormatting>
  <conditionalFormatting sqref="D173">
    <cfRule type="containsText" dxfId="7660" priority="3614" operator="containsText" text="ORSE">
      <formula>NOT(ISERROR(SEARCH("ORSE",D173)))</formula>
    </cfRule>
  </conditionalFormatting>
  <conditionalFormatting sqref="D173">
    <cfRule type="containsText" dxfId="7659" priority="3613" operator="containsText" text="ORSE INSUMO">
      <formula>NOT(ISERROR(SEARCH("ORSE INSUMO",D173)))</formula>
    </cfRule>
  </conditionalFormatting>
  <conditionalFormatting sqref="D173">
    <cfRule type="containsText" dxfId="7658" priority="3612" operator="containsText" text="ORSE">
      <formula>NOT(ISERROR(SEARCH("ORSE",D173)))</formula>
    </cfRule>
  </conditionalFormatting>
  <conditionalFormatting sqref="E512 E514:E517">
    <cfRule type="expression" dxfId="7657" priority="3409">
      <formula>$B512="título grau 4"</formula>
    </cfRule>
    <cfRule type="expression" dxfId="7656" priority="3410">
      <formula>$B512="título grau 3"</formula>
    </cfRule>
    <cfRule type="expression" dxfId="7655" priority="3411">
      <formula>$B512="título grau 2"</formula>
    </cfRule>
    <cfRule type="expression" dxfId="7654" priority="3412">
      <formula>$B512="título grau 1"</formula>
    </cfRule>
  </conditionalFormatting>
  <conditionalFormatting sqref="E272">
    <cfRule type="expression" dxfId="7653" priority="3577">
      <formula>$B272="título grau 4"</formula>
    </cfRule>
    <cfRule type="expression" dxfId="7652" priority="3578">
      <formula>$B272="título grau 3"</formula>
    </cfRule>
    <cfRule type="expression" dxfId="7651" priority="3579">
      <formula>$B272="título grau 2"</formula>
    </cfRule>
    <cfRule type="expression" dxfId="7650" priority="3580">
      <formula>$B272="título grau 1"</formula>
    </cfRule>
  </conditionalFormatting>
  <conditionalFormatting sqref="G272">
    <cfRule type="containsText" dxfId="7649" priority="3572" operator="containsText" text="FALSO">
      <formula>NOT(ISERROR(SEARCH("FALSO",G272)))</formula>
    </cfRule>
  </conditionalFormatting>
  <conditionalFormatting sqref="D272">
    <cfRule type="containsText" dxfId="7648" priority="3571" operator="containsText" text="ORSE">
      <formula>NOT(ISERROR(SEARCH("ORSE",D272)))</formula>
    </cfRule>
  </conditionalFormatting>
  <conditionalFormatting sqref="D272 F272:H272 N272">
    <cfRule type="expression" dxfId="7647" priority="3567">
      <formula>$B272="título grau 4"</formula>
    </cfRule>
    <cfRule type="expression" dxfId="7646" priority="3568">
      <formula>$B272="título grau 3"</formula>
    </cfRule>
    <cfRule type="expression" dxfId="7645" priority="3569">
      <formula>$B272="título grau 2"</formula>
    </cfRule>
    <cfRule type="expression" dxfId="7644" priority="3570">
      <formula>$B272="título grau 1"</formula>
    </cfRule>
  </conditionalFormatting>
  <conditionalFormatting sqref="C272">
    <cfRule type="expression" dxfId="7643" priority="3573">
      <formula>$B272="título grau 4"</formula>
    </cfRule>
    <cfRule type="expression" dxfId="7642" priority="3574">
      <formula>$B272="título grau 3"</formula>
    </cfRule>
    <cfRule type="expression" dxfId="7641" priority="3575">
      <formula>$B272="título grau 2"</formula>
    </cfRule>
    <cfRule type="expression" dxfId="7640" priority="3576">
      <formula>$B272="título grau 1"</formula>
    </cfRule>
  </conditionalFormatting>
  <conditionalFormatting sqref="D272">
    <cfRule type="containsText" dxfId="7639" priority="3566" operator="containsText" text="ORSE INSUMO">
      <formula>NOT(ISERROR(SEARCH("ORSE INSUMO",D272)))</formula>
    </cfRule>
  </conditionalFormatting>
  <conditionalFormatting sqref="B272">
    <cfRule type="expression" dxfId="7638" priority="3558">
      <formula>$B272="título grau 3"</formula>
    </cfRule>
    <cfRule type="expression" dxfId="7637" priority="3562">
      <formula>$B272="título grau 4"</formula>
    </cfRule>
    <cfRule type="expression" dxfId="7636" priority="3563">
      <formula>$B272="título grau 2"</formula>
    </cfRule>
    <cfRule type="expression" dxfId="7635" priority="3564">
      <formula>$B272="título grau 1"</formula>
    </cfRule>
  </conditionalFormatting>
  <conditionalFormatting sqref="B272">
    <cfRule type="expression" dxfId="7634" priority="3559">
      <formula>$B272="título grau 4"</formula>
    </cfRule>
    <cfRule type="expression" dxfId="7633" priority="3560">
      <formula>$B272="título grau 3"</formula>
    </cfRule>
    <cfRule type="expression" dxfId="7632" priority="3561">
      <formula>$B272="título grau 2"</formula>
    </cfRule>
    <cfRule type="expression" dxfId="7631" priority="3565">
      <formula>$B272="título grau 1"</formula>
    </cfRule>
  </conditionalFormatting>
  <conditionalFormatting sqref="D196">
    <cfRule type="expression" dxfId="7630" priority="3554">
      <formula>$B196="título grau 4"</formula>
    </cfRule>
    <cfRule type="expression" dxfId="7629" priority="3555">
      <formula>$B196="título grau 3"</formula>
    </cfRule>
    <cfRule type="expression" dxfId="7628" priority="3556">
      <formula>$B196="título grau 2"</formula>
    </cfRule>
    <cfRule type="expression" dxfId="7627" priority="3557">
      <formula>$B196="título grau 1"</formula>
    </cfRule>
  </conditionalFormatting>
  <conditionalFormatting sqref="D196">
    <cfRule type="containsText" dxfId="7626" priority="3553" operator="containsText" text="ORSE">
      <formula>NOT(ISERROR(SEARCH("ORSE",D196)))</formula>
    </cfRule>
  </conditionalFormatting>
  <conditionalFormatting sqref="D196">
    <cfRule type="containsText" dxfId="7625" priority="3552" operator="containsText" text="ORSE INSUMO">
      <formula>NOT(ISERROR(SEARCH("ORSE INSUMO",D196)))</formula>
    </cfRule>
  </conditionalFormatting>
  <conditionalFormatting sqref="C524">
    <cfRule type="expression" dxfId="7624" priority="3543">
      <formula>$B524="título grau 4"</formula>
    </cfRule>
    <cfRule type="expression" dxfId="7623" priority="3544">
      <formula>$B524="título grau 3"</formula>
    </cfRule>
    <cfRule type="expression" dxfId="7622" priority="3545">
      <formula>$B524="título grau 2"</formula>
    </cfRule>
    <cfRule type="expression" dxfId="7621" priority="3546">
      <formula>$B524="título grau 1"</formula>
    </cfRule>
  </conditionalFormatting>
  <conditionalFormatting sqref="D524">
    <cfRule type="containsText" dxfId="7620" priority="3542" operator="containsText" text="ORSE">
      <formula>NOT(ISERROR(SEARCH("ORSE",D524)))</formula>
    </cfRule>
  </conditionalFormatting>
  <conditionalFormatting sqref="D524">
    <cfRule type="expression" dxfId="7619" priority="3538">
      <formula>$B524="título grau 4"</formula>
    </cfRule>
    <cfRule type="expression" dxfId="7618" priority="3539">
      <formula>$B524="título grau 3"</formula>
    </cfRule>
    <cfRule type="expression" dxfId="7617" priority="3540">
      <formula>$B524="título grau 2"</formula>
    </cfRule>
    <cfRule type="expression" dxfId="7616" priority="3541">
      <formula>$B524="título grau 1"</formula>
    </cfRule>
  </conditionalFormatting>
  <conditionalFormatting sqref="D524">
    <cfRule type="containsText" dxfId="7615" priority="3537" operator="containsText" text="ORSE INSUMO">
      <formula>NOT(ISERROR(SEARCH("ORSE INSUMO",D524)))</formula>
    </cfRule>
  </conditionalFormatting>
  <conditionalFormatting sqref="B524">
    <cfRule type="expression" dxfId="7614" priority="3529">
      <formula>$B524="título grau 3"</formula>
    </cfRule>
    <cfRule type="expression" dxfId="7613" priority="3533">
      <formula>$B524="título grau 4"</formula>
    </cfRule>
    <cfRule type="expression" dxfId="7612" priority="3534">
      <formula>$B524="título grau 2"</formula>
    </cfRule>
    <cfRule type="expression" dxfId="7611" priority="3535">
      <formula>$B524="título grau 1"</formula>
    </cfRule>
  </conditionalFormatting>
  <conditionalFormatting sqref="B524">
    <cfRule type="expression" dxfId="7610" priority="3530">
      <formula>$B524="título grau 4"</formula>
    </cfRule>
    <cfRule type="expression" dxfId="7609" priority="3531">
      <formula>$B524="título grau 3"</formula>
    </cfRule>
    <cfRule type="expression" dxfId="7608" priority="3532">
      <formula>$B524="título grau 2"</formula>
    </cfRule>
    <cfRule type="expression" dxfId="7607" priority="3536">
      <formula>$B524="título grau 1"</formula>
    </cfRule>
  </conditionalFormatting>
  <conditionalFormatting sqref="E524">
    <cfRule type="expression" dxfId="7606" priority="3525">
      <formula>$B524="título grau 4"</formula>
    </cfRule>
    <cfRule type="expression" dxfId="7605" priority="3526">
      <formula>$B524="título grau 3"</formula>
    </cfRule>
    <cfRule type="expression" dxfId="7604" priority="3527">
      <formula>$B524="título grau 2"</formula>
    </cfRule>
    <cfRule type="expression" dxfId="7603" priority="3528">
      <formula>$B524="título grau 1"</formula>
    </cfRule>
  </conditionalFormatting>
  <conditionalFormatting sqref="D521">
    <cfRule type="expression" dxfId="7602" priority="3287">
      <formula>$B521="título grau 4"</formula>
    </cfRule>
    <cfRule type="expression" dxfId="7601" priority="3288">
      <formula>$B521="título grau 3"</formula>
    </cfRule>
    <cfRule type="expression" dxfId="7600" priority="3289">
      <formula>$B521="título grau 2"</formula>
    </cfRule>
    <cfRule type="expression" dxfId="7599" priority="3290">
      <formula>$B521="título grau 1"</formula>
    </cfRule>
  </conditionalFormatting>
  <conditionalFormatting sqref="D521">
    <cfRule type="containsText" dxfId="7598" priority="3286" operator="containsText" text="ORSE INSUMO">
      <formula>NOT(ISERROR(SEARCH("ORSE INSUMO",D521)))</formula>
    </cfRule>
  </conditionalFormatting>
  <conditionalFormatting sqref="C505">
    <cfRule type="expression" dxfId="7597" priority="3507">
      <formula>$B505="título grau 4"</formula>
    </cfRule>
    <cfRule type="expression" dxfId="7596" priority="3508">
      <formula>$B505="título grau 3"</formula>
    </cfRule>
    <cfRule type="expression" dxfId="7595" priority="3509">
      <formula>$B505="título grau 2"</formula>
    </cfRule>
    <cfRule type="expression" dxfId="7594" priority="3510">
      <formula>$B505="título grau 1"</formula>
    </cfRule>
  </conditionalFormatting>
  <conditionalFormatting sqref="D505">
    <cfRule type="containsText" dxfId="7593" priority="3506" operator="containsText" text="ORSE">
      <formula>NOT(ISERROR(SEARCH("ORSE",D505)))</formula>
    </cfRule>
  </conditionalFormatting>
  <conditionalFormatting sqref="B505">
    <cfRule type="expression" dxfId="7592" priority="3498">
      <formula>$B505="título grau 3"</formula>
    </cfRule>
    <cfRule type="expression" dxfId="7591" priority="3502">
      <formula>$B505="título grau 4"</formula>
    </cfRule>
    <cfRule type="expression" dxfId="7590" priority="3503">
      <formula>$B505="título grau 2"</formula>
    </cfRule>
    <cfRule type="expression" dxfId="7589" priority="3504">
      <formula>$B505="título grau 1"</formula>
    </cfRule>
  </conditionalFormatting>
  <conditionalFormatting sqref="B505 D505">
    <cfRule type="expression" dxfId="7588" priority="3499">
      <formula>$B505="título grau 4"</formula>
    </cfRule>
    <cfRule type="expression" dxfId="7587" priority="3500">
      <formula>$B505="título grau 3"</formula>
    </cfRule>
    <cfRule type="expression" dxfId="7586" priority="3501">
      <formula>$B505="título grau 2"</formula>
    </cfRule>
    <cfRule type="expression" dxfId="7585" priority="3505">
      <formula>$B505="título grau 1"</formula>
    </cfRule>
  </conditionalFormatting>
  <conditionalFormatting sqref="D505">
    <cfRule type="containsText" dxfId="7584" priority="3497" operator="containsText" text="ORSE INSUMO">
      <formula>NOT(ISERROR(SEARCH("ORSE INSUMO",D505)))</formula>
    </cfRule>
  </conditionalFormatting>
  <conditionalFormatting sqref="D505">
    <cfRule type="containsText" dxfId="7583" priority="3496" operator="containsText" text="ORSE">
      <formula>NOT(ISERROR(SEARCH("ORSE",D505)))</formula>
    </cfRule>
  </conditionalFormatting>
  <conditionalFormatting sqref="D505">
    <cfRule type="expression" dxfId="7582" priority="3492">
      <formula>$B505="título grau 4"</formula>
    </cfRule>
    <cfRule type="expression" dxfId="7581" priority="3493">
      <formula>$B505="título grau 3"</formula>
    </cfRule>
    <cfRule type="expression" dxfId="7580" priority="3494">
      <formula>$B505="título grau 2"</formula>
    </cfRule>
    <cfRule type="expression" dxfId="7579" priority="3495">
      <formula>$B505="título grau 1"</formula>
    </cfRule>
  </conditionalFormatting>
  <conditionalFormatting sqref="D505">
    <cfRule type="containsText" dxfId="7578" priority="3491" operator="containsText" text="ORSE">
      <formula>NOT(ISERROR(SEARCH("ORSE",D505)))</formula>
    </cfRule>
  </conditionalFormatting>
  <conditionalFormatting sqref="D505">
    <cfRule type="containsText" dxfId="7577" priority="3490" operator="containsText" text="ORSE">
      <formula>NOT(ISERROR(SEARCH("ORSE",D505)))</formula>
    </cfRule>
  </conditionalFormatting>
  <conditionalFormatting sqref="D505">
    <cfRule type="containsText" dxfId="7576" priority="3489" operator="containsText" text="ORSE">
      <formula>NOT(ISERROR(SEARCH("ORSE",D505)))</formula>
    </cfRule>
  </conditionalFormatting>
  <conditionalFormatting sqref="D505">
    <cfRule type="expression" dxfId="7575" priority="3485">
      <formula>$B505="título grau 4"</formula>
    </cfRule>
    <cfRule type="expression" dxfId="7574" priority="3486">
      <formula>$B505="título grau 3"</formula>
    </cfRule>
    <cfRule type="expression" dxfId="7573" priority="3487">
      <formula>$B505="título grau 2"</formula>
    </cfRule>
    <cfRule type="expression" dxfId="7572" priority="3488">
      <formula>$B505="título grau 1"</formula>
    </cfRule>
  </conditionalFormatting>
  <conditionalFormatting sqref="D504">
    <cfRule type="containsText" dxfId="7571" priority="3484" operator="containsText" text="ORSE">
      <formula>NOT(ISERROR(SEARCH("ORSE",D504)))</formula>
    </cfRule>
  </conditionalFormatting>
  <conditionalFormatting sqref="B504">
    <cfRule type="expression" dxfId="7570" priority="3476">
      <formula>$B504="título grau 3"</formula>
    </cfRule>
    <cfRule type="expression" dxfId="7569" priority="3480">
      <formula>$B504="título grau 4"</formula>
    </cfRule>
    <cfRule type="expression" dxfId="7568" priority="3481">
      <formula>$B504="título grau 2"</formula>
    </cfRule>
    <cfRule type="expression" dxfId="7567" priority="3482">
      <formula>$B504="título grau 1"</formula>
    </cfRule>
  </conditionalFormatting>
  <conditionalFormatting sqref="B504 D504">
    <cfRule type="expression" dxfId="7566" priority="3477">
      <formula>$B504="título grau 4"</formula>
    </cfRule>
    <cfRule type="expression" dxfId="7565" priority="3478">
      <formula>$B504="título grau 3"</formula>
    </cfRule>
    <cfRule type="expression" dxfId="7564" priority="3479">
      <formula>$B504="título grau 2"</formula>
    </cfRule>
    <cfRule type="expression" dxfId="7563" priority="3483">
      <formula>$B504="título grau 1"</formula>
    </cfRule>
  </conditionalFormatting>
  <conditionalFormatting sqref="C504">
    <cfRule type="expression" dxfId="7562" priority="3472">
      <formula>$B504="título grau 4"</formula>
    </cfRule>
    <cfRule type="expression" dxfId="7561" priority="3473">
      <formula>$B504="título grau 3"</formula>
    </cfRule>
    <cfRule type="expression" dxfId="7560" priority="3474">
      <formula>$B504="título grau 2"</formula>
    </cfRule>
    <cfRule type="expression" dxfId="7559" priority="3475">
      <formula>$B504="título grau 1"</formula>
    </cfRule>
  </conditionalFormatting>
  <conditionalFormatting sqref="D504">
    <cfRule type="containsText" dxfId="7558" priority="3471" operator="containsText" text="ORSE INSUMO">
      <formula>NOT(ISERROR(SEARCH("ORSE INSUMO",D504)))</formula>
    </cfRule>
  </conditionalFormatting>
  <conditionalFormatting sqref="C506">
    <cfRule type="expression" dxfId="7557" priority="3467">
      <formula>$B506="título grau 4"</formula>
    </cfRule>
    <cfRule type="expression" dxfId="7556" priority="3468">
      <formula>$B506="título grau 3"</formula>
    </cfRule>
    <cfRule type="expression" dxfId="7555" priority="3469">
      <formula>$B506="título grau 2"</formula>
    </cfRule>
    <cfRule type="expression" dxfId="7554" priority="3470">
      <formula>$B506="título grau 1"</formula>
    </cfRule>
  </conditionalFormatting>
  <conditionalFormatting sqref="D506">
    <cfRule type="containsText" dxfId="7553" priority="3466" operator="containsText" text="ORSE">
      <formula>NOT(ISERROR(SEARCH("ORSE",D506)))</formula>
    </cfRule>
  </conditionalFormatting>
  <conditionalFormatting sqref="B506">
    <cfRule type="expression" dxfId="7552" priority="3458">
      <formula>$B506="título grau 3"</formula>
    </cfRule>
    <cfRule type="expression" dxfId="7551" priority="3462">
      <formula>$B506="título grau 4"</formula>
    </cfRule>
    <cfRule type="expression" dxfId="7550" priority="3463">
      <formula>$B506="título grau 2"</formula>
    </cfRule>
    <cfRule type="expression" dxfId="7549" priority="3464">
      <formula>$B506="título grau 1"</formula>
    </cfRule>
  </conditionalFormatting>
  <conditionalFormatting sqref="B506 D506">
    <cfRule type="expression" dxfId="7548" priority="3459">
      <formula>$B506="título grau 4"</formula>
    </cfRule>
    <cfRule type="expression" dxfId="7547" priority="3460">
      <formula>$B506="título grau 3"</formula>
    </cfRule>
    <cfRule type="expression" dxfId="7546" priority="3461">
      <formula>$B506="título grau 2"</formula>
    </cfRule>
    <cfRule type="expression" dxfId="7545" priority="3465">
      <formula>$B506="título grau 1"</formula>
    </cfRule>
  </conditionalFormatting>
  <conditionalFormatting sqref="D506">
    <cfRule type="containsText" dxfId="7544" priority="3457" operator="containsText" text="ORSE INSUMO">
      <formula>NOT(ISERROR(SEARCH("ORSE INSUMO",D506)))</formula>
    </cfRule>
  </conditionalFormatting>
  <conditionalFormatting sqref="C507:D507">
    <cfRule type="expression" dxfId="7543" priority="3453">
      <formula>$B507="título grau 4"</formula>
    </cfRule>
    <cfRule type="expression" dxfId="7542" priority="3454">
      <formula>$B507="título grau 3"</formula>
    </cfRule>
    <cfRule type="expression" dxfId="7541" priority="3455">
      <formula>$B507="título grau 2"</formula>
    </cfRule>
    <cfRule type="expression" dxfId="7540" priority="3456">
      <formula>$B507="título grau 1"</formula>
    </cfRule>
  </conditionalFormatting>
  <conditionalFormatting sqref="D507">
    <cfRule type="containsText" dxfId="7539" priority="3452" operator="containsText" text="ORSE">
      <formula>NOT(ISERROR(SEARCH("ORSE",D507)))</formula>
    </cfRule>
  </conditionalFormatting>
  <conditionalFormatting sqref="D507">
    <cfRule type="containsText" dxfId="7538" priority="3451" operator="containsText" text="ORSE INSUMO">
      <formula>NOT(ISERROR(SEARCH("ORSE INSUMO",D507)))</formula>
    </cfRule>
  </conditionalFormatting>
  <conditionalFormatting sqref="B507">
    <cfRule type="expression" dxfId="7537" priority="3443">
      <formula>$B507="título grau 3"</formula>
    </cfRule>
    <cfRule type="expression" dxfId="7536" priority="3447">
      <formula>$B507="título grau 4"</formula>
    </cfRule>
    <cfRule type="expression" dxfId="7535" priority="3448">
      <formula>$B507="título grau 2"</formula>
    </cfRule>
    <cfRule type="expression" dxfId="7534" priority="3449">
      <formula>$B507="título grau 1"</formula>
    </cfRule>
  </conditionalFormatting>
  <conditionalFormatting sqref="B507">
    <cfRule type="expression" dxfId="7533" priority="3444">
      <formula>$B507="título grau 4"</formula>
    </cfRule>
    <cfRule type="expression" dxfId="7532" priority="3445">
      <formula>$B507="título grau 3"</formula>
    </cfRule>
    <cfRule type="expression" dxfId="7531" priority="3446">
      <formula>$B507="título grau 2"</formula>
    </cfRule>
    <cfRule type="expression" dxfId="7530" priority="3450">
      <formula>$B507="título grau 1"</formula>
    </cfRule>
  </conditionalFormatting>
  <conditionalFormatting sqref="D509">
    <cfRule type="containsText" dxfId="7529" priority="3442" operator="containsText" text="ORSE">
      <formula>NOT(ISERROR(SEARCH("ORSE",D509)))</formula>
    </cfRule>
  </conditionalFormatting>
  <conditionalFormatting sqref="D509">
    <cfRule type="expression" dxfId="7528" priority="3438">
      <formula>$B509="título grau 4"</formula>
    </cfRule>
    <cfRule type="expression" dxfId="7527" priority="3439">
      <formula>$B509="título grau 3"</formula>
    </cfRule>
    <cfRule type="expression" dxfId="7526" priority="3440">
      <formula>$B509="título grau 2"</formula>
    </cfRule>
    <cfRule type="expression" dxfId="7525" priority="3441">
      <formula>$B509="título grau 1"</formula>
    </cfRule>
  </conditionalFormatting>
  <conditionalFormatting sqref="D509">
    <cfRule type="containsText" dxfId="7524" priority="3437" operator="containsText" text="ORSE INSUMO">
      <formula>NOT(ISERROR(SEARCH("ORSE INSUMO",D509)))</formula>
    </cfRule>
  </conditionalFormatting>
  <conditionalFormatting sqref="D510">
    <cfRule type="containsText" dxfId="7523" priority="3436" operator="containsText" text="ORSE">
      <formula>NOT(ISERROR(SEARCH("ORSE",D510)))</formula>
    </cfRule>
  </conditionalFormatting>
  <conditionalFormatting sqref="D510">
    <cfRule type="expression" dxfId="7522" priority="3432">
      <formula>$B510="título grau 4"</formula>
    </cfRule>
    <cfRule type="expression" dxfId="7521" priority="3433">
      <formula>$B510="título grau 3"</formula>
    </cfRule>
    <cfRule type="expression" dxfId="7520" priority="3434">
      <formula>$B510="título grau 2"</formula>
    </cfRule>
    <cfRule type="expression" dxfId="7519" priority="3435">
      <formula>$B510="título grau 1"</formula>
    </cfRule>
  </conditionalFormatting>
  <conditionalFormatting sqref="D510">
    <cfRule type="containsText" dxfId="7518" priority="3431" operator="containsText" text="ORSE INSUMO">
      <formula>NOT(ISERROR(SEARCH("ORSE INSUMO",D510)))</formula>
    </cfRule>
  </conditionalFormatting>
  <conditionalFormatting sqref="D511">
    <cfRule type="containsText" dxfId="7517" priority="3430" operator="containsText" text="ORSE">
      <formula>NOT(ISERROR(SEARCH("ORSE",D511)))</formula>
    </cfRule>
  </conditionalFormatting>
  <conditionalFormatting sqref="D511">
    <cfRule type="expression" dxfId="7516" priority="3426">
      <formula>$B511="título grau 4"</formula>
    </cfRule>
    <cfRule type="expression" dxfId="7515" priority="3427">
      <formula>$B511="título grau 3"</formula>
    </cfRule>
    <cfRule type="expression" dxfId="7514" priority="3428">
      <formula>$B511="título grau 2"</formula>
    </cfRule>
    <cfRule type="expression" dxfId="7513" priority="3429">
      <formula>$B511="título grau 1"</formula>
    </cfRule>
  </conditionalFormatting>
  <conditionalFormatting sqref="D511">
    <cfRule type="containsText" dxfId="7512" priority="3425" operator="containsText" text="ORSE INSUMO">
      <formula>NOT(ISERROR(SEARCH("ORSE INSUMO",D511)))</formula>
    </cfRule>
  </conditionalFormatting>
  <conditionalFormatting sqref="D512 D514">
    <cfRule type="containsText" dxfId="7511" priority="3424" operator="containsText" text="ORSE">
      <formula>NOT(ISERROR(SEARCH("ORSE",D512)))</formula>
    </cfRule>
  </conditionalFormatting>
  <conditionalFormatting sqref="D512 D514">
    <cfRule type="expression" dxfId="7510" priority="3420">
      <formula>$B512="título grau 4"</formula>
    </cfRule>
    <cfRule type="expression" dxfId="7509" priority="3421">
      <formula>$B512="título grau 3"</formula>
    </cfRule>
    <cfRule type="expression" dxfId="7508" priority="3422">
      <formula>$B512="título grau 2"</formula>
    </cfRule>
    <cfRule type="expression" dxfId="7507" priority="3423">
      <formula>$B512="título grau 1"</formula>
    </cfRule>
  </conditionalFormatting>
  <conditionalFormatting sqref="D512 D514">
    <cfRule type="containsText" dxfId="7506" priority="3419" operator="containsText" text="ORSE INSUMO">
      <formula>NOT(ISERROR(SEARCH("ORSE INSUMO",D512)))</formula>
    </cfRule>
  </conditionalFormatting>
  <conditionalFormatting sqref="D518">
    <cfRule type="containsText" dxfId="7505" priority="3418" operator="containsText" text="ORSE">
      <formula>NOT(ISERROR(SEARCH("ORSE",D518)))</formula>
    </cfRule>
  </conditionalFormatting>
  <conditionalFormatting sqref="D518">
    <cfRule type="expression" dxfId="7504" priority="3414">
      <formula>$B518="título grau 4"</formula>
    </cfRule>
    <cfRule type="expression" dxfId="7503" priority="3415">
      <formula>$B518="título grau 3"</formula>
    </cfRule>
    <cfRule type="expression" dxfId="7502" priority="3416">
      <formula>$B518="título grau 2"</formula>
    </cfRule>
    <cfRule type="expression" dxfId="7501" priority="3417">
      <formula>$B518="título grau 1"</formula>
    </cfRule>
  </conditionalFormatting>
  <conditionalFormatting sqref="D518">
    <cfRule type="containsText" dxfId="7500" priority="3413" operator="containsText" text="ORSE INSUMO">
      <formula>NOT(ISERROR(SEARCH("ORSE INSUMO",D518)))</formula>
    </cfRule>
  </conditionalFormatting>
  <conditionalFormatting sqref="D517">
    <cfRule type="containsText" dxfId="7499" priority="3408" operator="containsText" text="ORSE">
      <formula>NOT(ISERROR(SEARCH("ORSE",D517)))</formula>
    </cfRule>
  </conditionalFormatting>
  <conditionalFormatting sqref="D517">
    <cfRule type="expression" dxfId="7498" priority="3404">
      <formula>$B517="título grau 4"</formula>
    </cfRule>
    <cfRule type="expression" dxfId="7497" priority="3405">
      <formula>$B517="título grau 3"</formula>
    </cfRule>
    <cfRule type="expression" dxfId="7496" priority="3406">
      <formula>$B517="título grau 2"</formula>
    </cfRule>
    <cfRule type="expression" dxfId="7495" priority="3407">
      <formula>$B517="título grau 1"</formula>
    </cfRule>
  </conditionalFormatting>
  <conditionalFormatting sqref="D517">
    <cfRule type="containsText" dxfId="7494" priority="3403" operator="containsText" text="ORSE INSUMO">
      <formula>NOT(ISERROR(SEARCH("ORSE INSUMO",D517)))</formula>
    </cfRule>
  </conditionalFormatting>
  <conditionalFormatting sqref="D515">
    <cfRule type="containsText" dxfId="7493" priority="3402" operator="containsText" text="ORSE">
      <formula>NOT(ISERROR(SEARCH("ORSE",D515)))</formula>
    </cfRule>
  </conditionalFormatting>
  <conditionalFormatting sqref="D515">
    <cfRule type="expression" dxfId="7492" priority="3398">
      <formula>$B515="título grau 4"</formula>
    </cfRule>
    <cfRule type="expression" dxfId="7491" priority="3399">
      <formula>$B515="título grau 3"</formula>
    </cfRule>
    <cfRule type="expression" dxfId="7490" priority="3400">
      <formula>$B515="título grau 2"</formula>
    </cfRule>
    <cfRule type="expression" dxfId="7489" priority="3401">
      <formula>$B515="título grau 1"</formula>
    </cfRule>
  </conditionalFormatting>
  <conditionalFormatting sqref="D515">
    <cfRule type="containsText" dxfId="7488" priority="3397" operator="containsText" text="ORSE INSUMO">
      <formula>NOT(ISERROR(SEARCH("ORSE INSUMO",D515)))</formula>
    </cfRule>
  </conditionalFormatting>
  <conditionalFormatting sqref="B516">
    <cfRule type="expression" dxfId="7487" priority="3389">
      <formula>$B516="título grau 3"</formula>
    </cfRule>
    <cfRule type="expression" dxfId="7486" priority="3393">
      <formula>$B516="título grau 4"</formula>
    </cfRule>
    <cfRule type="expression" dxfId="7485" priority="3394">
      <formula>$B516="título grau 2"</formula>
    </cfRule>
    <cfRule type="expression" dxfId="7484" priority="3395">
      <formula>$B516="título grau 1"</formula>
    </cfRule>
  </conditionalFormatting>
  <conditionalFormatting sqref="B516">
    <cfRule type="expression" dxfId="7483" priority="3390">
      <formula>$B516="título grau 4"</formula>
    </cfRule>
    <cfRule type="expression" dxfId="7482" priority="3391">
      <formula>$B516="título grau 3"</formula>
    </cfRule>
    <cfRule type="expression" dxfId="7481" priority="3392">
      <formula>$B516="título grau 2"</formula>
    </cfRule>
    <cfRule type="expression" dxfId="7480" priority="3396">
      <formula>$B516="título grau 1"</formula>
    </cfRule>
  </conditionalFormatting>
  <conditionalFormatting sqref="C516">
    <cfRule type="expression" dxfId="7479" priority="3385">
      <formula>$B516="título grau 4"</formula>
    </cfRule>
    <cfRule type="expression" dxfId="7478" priority="3386">
      <formula>$B516="título grau 3"</formula>
    </cfRule>
    <cfRule type="expression" dxfId="7477" priority="3387">
      <formula>$B516="título grau 2"</formula>
    </cfRule>
    <cfRule type="expression" dxfId="7476" priority="3388">
      <formula>$B516="título grau 1"</formula>
    </cfRule>
  </conditionalFormatting>
  <conditionalFormatting sqref="D516">
    <cfRule type="containsText" dxfId="7475" priority="3384" operator="containsText" text="ORSE">
      <formula>NOT(ISERROR(SEARCH("ORSE",D516)))</formula>
    </cfRule>
  </conditionalFormatting>
  <conditionalFormatting sqref="D516">
    <cfRule type="expression" dxfId="7474" priority="3380">
      <formula>$B516="título grau 4"</formula>
    </cfRule>
    <cfRule type="expression" dxfId="7473" priority="3381">
      <formula>$B516="título grau 3"</formula>
    </cfRule>
    <cfRule type="expression" dxfId="7472" priority="3382">
      <formula>$B516="título grau 2"</formula>
    </cfRule>
    <cfRule type="expression" dxfId="7471" priority="3383">
      <formula>$B516="título grau 1"</formula>
    </cfRule>
  </conditionalFormatting>
  <conditionalFormatting sqref="D516">
    <cfRule type="containsText" dxfId="7470" priority="3379" operator="containsText" text="ORSE INSUMO">
      <formula>NOT(ISERROR(SEARCH("ORSE INSUMO",D516)))</formula>
    </cfRule>
  </conditionalFormatting>
  <conditionalFormatting sqref="A518">
    <cfRule type="expression" dxfId="7469" priority="3371">
      <formula>$B518="título grau 3"</formula>
    </cfRule>
    <cfRule type="expression" dxfId="7468" priority="3375">
      <formula>$B518="título grau 4"</formula>
    </cfRule>
    <cfRule type="expression" dxfId="7467" priority="3376">
      <formula>$B518="título grau 2"</formula>
    </cfRule>
    <cfRule type="expression" dxfId="7466" priority="3377">
      <formula>$B518="título grau 1"</formula>
    </cfRule>
  </conditionalFormatting>
  <conditionalFormatting sqref="A518">
    <cfRule type="expression" dxfId="7465" priority="3372">
      <formula>$B518="título grau 4"</formula>
    </cfRule>
    <cfRule type="expression" dxfId="7464" priority="3373">
      <formula>$B518="título grau 3"</formula>
    </cfRule>
    <cfRule type="expression" dxfId="7463" priority="3374">
      <formula>$B518="título grau 2"</formula>
    </cfRule>
    <cfRule type="expression" dxfId="7462" priority="3378">
      <formula>$B518="título grau 1"</formula>
    </cfRule>
  </conditionalFormatting>
  <conditionalFormatting sqref="B518">
    <cfRule type="expression" dxfId="7461" priority="3363">
      <formula>$B518="título grau 3"</formula>
    </cfRule>
    <cfRule type="expression" dxfId="7460" priority="3367">
      <formula>$B518="título grau 4"</formula>
    </cfRule>
    <cfRule type="expression" dxfId="7459" priority="3368">
      <formula>$B518="título grau 2"</formula>
    </cfRule>
    <cfRule type="expression" dxfId="7458" priority="3369">
      <formula>$B518="título grau 1"</formula>
    </cfRule>
  </conditionalFormatting>
  <conditionalFormatting sqref="B518">
    <cfRule type="expression" dxfId="7457" priority="3364">
      <formula>$B518="título grau 4"</formula>
    </cfRule>
    <cfRule type="expression" dxfId="7456" priority="3365">
      <formula>$B518="título grau 3"</formula>
    </cfRule>
    <cfRule type="expression" dxfId="7455" priority="3366">
      <formula>$B518="título grau 2"</formula>
    </cfRule>
    <cfRule type="expression" dxfId="7454" priority="3370">
      <formula>$B518="título grau 1"</formula>
    </cfRule>
  </conditionalFormatting>
  <conditionalFormatting sqref="G519:G523">
    <cfRule type="containsText" dxfId="7453" priority="3362" operator="containsText" text="FALSO">
      <formula>NOT(ISERROR(SEARCH("FALSO",G519)))</formula>
    </cfRule>
  </conditionalFormatting>
  <conditionalFormatting sqref="E519:H523 N519:N523">
    <cfRule type="expression" dxfId="7452" priority="3358">
      <formula>$B519="título grau 4"</formula>
    </cfRule>
    <cfRule type="expression" dxfId="7451" priority="3359">
      <formula>$B519="título grau 3"</formula>
    </cfRule>
    <cfRule type="expression" dxfId="7450" priority="3360">
      <formula>$B519="título grau 2"</formula>
    </cfRule>
    <cfRule type="expression" dxfId="7449" priority="3361">
      <formula>$B519="título grau 1"</formula>
    </cfRule>
  </conditionalFormatting>
  <conditionalFormatting sqref="C519:C523">
    <cfRule type="expression" dxfId="7448" priority="3350">
      <formula>$B519="título grau 4"</formula>
    </cfRule>
    <cfRule type="expression" dxfId="7447" priority="3351">
      <formula>$B519="título grau 3"</formula>
    </cfRule>
    <cfRule type="expression" dxfId="7446" priority="3352">
      <formula>$B519="título grau 2"</formula>
    </cfRule>
    <cfRule type="expression" dxfId="7445" priority="3353">
      <formula>$B519="título grau 1"</formula>
    </cfRule>
  </conditionalFormatting>
  <conditionalFormatting sqref="D523">
    <cfRule type="containsText" dxfId="7444" priority="3319" operator="containsText" text="ORSE">
      <formula>NOT(ISERROR(SEARCH("ORSE",D523)))</formula>
    </cfRule>
  </conditionalFormatting>
  <conditionalFormatting sqref="D523">
    <cfRule type="expression" dxfId="7443" priority="3315">
      <formula>$B523="título grau 4"</formula>
    </cfRule>
    <cfRule type="expression" dxfId="7442" priority="3316">
      <formula>$B523="título grau 3"</formula>
    </cfRule>
    <cfRule type="expression" dxfId="7441" priority="3317">
      <formula>$B523="título grau 2"</formula>
    </cfRule>
    <cfRule type="expression" dxfId="7440" priority="3318">
      <formula>$B523="título grau 1"</formula>
    </cfRule>
  </conditionalFormatting>
  <conditionalFormatting sqref="D523">
    <cfRule type="containsText" dxfId="7439" priority="3314" operator="containsText" text="ORSE INSUMO">
      <formula>NOT(ISERROR(SEARCH("ORSE INSUMO",D523)))</formula>
    </cfRule>
  </conditionalFormatting>
  <conditionalFormatting sqref="A519:A523">
    <cfRule type="expression" dxfId="7438" priority="3336">
      <formula>$B519="título grau 3"</formula>
    </cfRule>
    <cfRule type="expression" dxfId="7437" priority="3340">
      <formula>$B519="título grau 4"</formula>
    </cfRule>
    <cfRule type="expression" dxfId="7436" priority="3341">
      <formula>$B519="título grau 2"</formula>
    </cfRule>
    <cfRule type="expression" dxfId="7435" priority="3342">
      <formula>$B519="título grau 1"</formula>
    </cfRule>
  </conditionalFormatting>
  <conditionalFormatting sqref="A519:A523">
    <cfRule type="expression" dxfId="7434" priority="3337">
      <formula>$B519="título grau 4"</formula>
    </cfRule>
    <cfRule type="expression" dxfId="7433" priority="3338">
      <formula>$B519="título grau 3"</formula>
    </cfRule>
    <cfRule type="expression" dxfId="7432" priority="3339">
      <formula>$B519="título grau 2"</formula>
    </cfRule>
    <cfRule type="expression" dxfId="7431" priority="3343">
      <formula>$B519="título grau 1"</formula>
    </cfRule>
  </conditionalFormatting>
  <conditionalFormatting sqref="B523">
    <cfRule type="expression" dxfId="7430" priority="3320">
      <formula>$B523="título grau 3"</formula>
    </cfRule>
    <cfRule type="expression" dxfId="7429" priority="3324">
      <formula>$B523="título grau 4"</formula>
    </cfRule>
    <cfRule type="expression" dxfId="7428" priority="3325">
      <formula>$B523="título grau 2"</formula>
    </cfRule>
    <cfRule type="expression" dxfId="7427" priority="3326">
      <formula>$B523="título grau 1"</formula>
    </cfRule>
  </conditionalFormatting>
  <conditionalFormatting sqref="B523">
    <cfRule type="expression" dxfId="7426" priority="3321">
      <formula>$B523="título grau 4"</formula>
    </cfRule>
    <cfRule type="expression" dxfId="7425" priority="3322">
      <formula>$B523="título grau 3"</formula>
    </cfRule>
    <cfRule type="expression" dxfId="7424" priority="3323">
      <formula>$B523="título grau 2"</formula>
    </cfRule>
    <cfRule type="expression" dxfId="7423" priority="3327">
      <formula>$B523="título grau 1"</formula>
    </cfRule>
  </conditionalFormatting>
  <conditionalFormatting sqref="B522">
    <cfRule type="expression" dxfId="7422" priority="3306">
      <formula>$B522="título grau 3"</formula>
    </cfRule>
    <cfRule type="expression" dxfId="7421" priority="3310">
      <formula>$B522="título grau 4"</formula>
    </cfRule>
    <cfRule type="expression" dxfId="7420" priority="3311">
      <formula>$B522="título grau 2"</formula>
    </cfRule>
    <cfRule type="expression" dxfId="7419" priority="3312">
      <formula>$B522="título grau 1"</formula>
    </cfRule>
  </conditionalFormatting>
  <conditionalFormatting sqref="B522">
    <cfRule type="expression" dxfId="7418" priority="3307">
      <formula>$B522="título grau 4"</formula>
    </cfRule>
    <cfRule type="expression" dxfId="7417" priority="3308">
      <formula>$B522="título grau 3"</formula>
    </cfRule>
    <cfRule type="expression" dxfId="7416" priority="3309">
      <formula>$B522="título grau 2"</formula>
    </cfRule>
    <cfRule type="expression" dxfId="7415" priority="3313">
      <formula>$B522="título grau 1"</formula>
    </cfRule>
  </conditionalFormatting>
  <conditionalFormatting sqref="D522">
    <cfRule type="containsText" dxfId="7414" priority="3305" operator="containsText" text="ORSE">
      <formula>NOT(ISERROR(SEARCH("ORSE",D522)))</formula>
    </cfRule>
  </conditionalFormatting>
  <conditionalFormatting sqref="D522">
    <cfRule type="expression" dxfId="7413" priority="3301">
      <formula>$B522="título grau 4"</formula>
    </cfRule>
    <cfRule type="expression" dxfId="7412" priority="3302">
      <formula>$B522="título grau 3"</formula>
    </cfRule>
    <cfRule type="expression" dxfId="7411" priority="3303">
      <formula>$B522="título grau 2"</formula>
    </cfRule>
    <cfRule type="expression" dxfId="7410" priority="3304">
      <formula>$B522="título grau 1"</formula>
    </cfRule>
  </conditionalFormatting>
  <conditionalFormatting sqref="D522">
    <cfRule type="containsText" dxfId="7409" priority="3300" operator="containsText" text="ORSE INSUMO">
      <formula>NOT(ISERROR(SEARCH("ORSE INSUMO",D522)))</formula>
    </cfRule>
  </conditionalFormatting>
  <conditionalFormatting sqref="B521">
    <cfRule type="expression" dxfId="7408" priority="3292">
      <formula>$B521="título grau 3"</formula>
    </cfRule>
    <cfRule type="expression" dxfId="7407" priority="3296">
      <formula>$B521="título grau 4"</formula>
    </cfRule>
    <cfRule type="expression" dxfId="7406" priority="3297">
      <formula>$B521="título grau 2"</formula>
    </cfRule>
    <cfRule type="expression" dxfId="7405" priority="3298">
      <formula>$B521="título grau 1"</formula>
    </cfRule>
  </conditionalFormatting>
  <conditionalFormatting sqref="B521">
    <cfRule type="expression" dxfId="7404" priority="3293">
      <formula>$B521="título grau 4"</formula>
    </cfRule>
    <cfRule type="expression" dxfId="7403" priority="3294">
      <formula>$B521="título grau 3"</formula>
    </cfRule>
    <cfRule type="expression" dxfId="7402" priority="3295">
      <formula>$B521="título grau 2"</formula>
    </cfRule>
    <cfRule type="expression" dxfId="7401" priority="3299">
      <formula>$B521="título grau 1"</formula>
    </cfRule>
  </conditionalFormatting>
  <conditionalFormatting sqref="D521">
    <cfRule type="containsText" dxfId="7400" priority="3291" operator="containsText" text="ORSE">
      <formula>NOT(ISERROR(SEARCH("ORSE",D521)))</formula>
    </cfRule>
  </conditionalFormatting>
  <conditionalFormatting sqref="C508 A508">
    <cfRule type="expression" dxfId="7399" priority="3268">
      <formula>$B508="título grau 4"</formula>
    </cfRule>
    <cfRule type="expression" dxfId="7398" priority="3269">
      <formula>$B508="título grau 3"</formula>
    </cfRule>
    <cfRule type="expression" dxfId="7397" priority="3270">
      <formula>$B508="título grau 2"</formula>
    </cfRule>
    <cfRule type="expression" dxfId="7396" priority="3271">
      <formula>$B508="título grau 1"</formula>
    </cfRule>
  </conditionalFormatting>
  <conditionalFormatting sqref="G508">
    <cfRule type="containsText" dxfId="7395" priority="3267" operator="containsText" text="FALSO">
      <formula>NOT(ISERROR(SEARCH("FALSO",G508)))</formula>
    </cfRule>
  </conditionalFormatting>
  <conditionalFormatting sqref="F508:H508 N508">
    <cfRule type="expression" dxfId="7394" priority="3263">
      <formula>$B508="título grau 4"</formula>
    </cfRule>
    <cfRule type="expression" dxfId="7393" priority="3264">
      <formula>$B508="título grau 3"</formula>
    </cfRule>
    <cfRule type="expression" dxfId="7392" priority="3265">
      <formula>$B508="título grau 2"</formula>
    </cfRule>
    <cfRule type="expression" dxfId="7391" priority="3266">
      <formula>$B508="título grau 1"</formula>
    </cfRule>
  </conditionalFormatting>
  <conditionalFormatting sqref="E508">
    <cfRule type="expression" dxfId="7390" priority="3259">
      <formula>$B508="título grau 4"</formula>
    </cfRule>
    <cfRule type="expression" dxfId="7389" priority="3260">
      <formula>$B508="título grau 3"</formula>
    </cfRule>
    <cfRule type="expression" dxfId="7388" priority="3261">
      <formula>$B508="título grau 2"</formula>
    </cfRule>
    <cfRule type="expression" dxfId="7387" priority="3262">
      <formula>$B508="título grau 1"</formula>
    </cfRule>
  </conditionalFormatting>
  <conditionalFormatting sqref="B508">
    <cfRule type="expression" dxfId="7386" priority="3251">
      <formula>$B508="título grau 3"</formula>
    </cfRule>
    <cfRule type="expression" dxfId="7385" priority="3255">
      <formula>$B508="título grau 4"</formula>
    </cfRule>
    <cfRule type="expression" dxfId="7384" priority="3256">
      <formula>$B508="título grau 2"</formula>
    </cfRule>
    <cfRule type="expression" dxfId="7383" priority="3257">
      <formula>$B508="título grau 1"</formula>
    </cfRule>
  </conditionalFormatting>
  <conditionalFormatting sqref="B508">
    <cfRule type="expression" dxfId="7382" priority="3252">
      <formula>$B508="título grau 4"</formula>
    </cfRule>
    <cfRule type="expression" dxfId="7381" priority="3253">
      <formula>$B508="título grau 3"</formula>
    </cfRule>
    <cfRule type="expression" dxfId="7380" priority="3254">
      <formula>$B508="título grau 2"</formula>
    </cfRule>
    <cfRule type="expression" dxfId="7379" priority="3258">
      <formula>$B508="título grau 1"</formula>
    </cfRule>
  </conditionalFormatting>
  <conditionalFormatting sqref="D508">
    <cfRule type="expression" dxfId="7378" priority="3247">
      <formula>$B508="título grau 4"</formula>
    </cfRule>
    <cfRule type="expression" dxfId="7377" priority="3248">
      <formula>$B508="título grau 3"</formula>
    </cfRule>
    <cfRule type="expression" dxfId="7376" priority="3249">
      <formula>$B508="título grau 2"</formula>
    </cfRule>
    <cfRule type="expression" dxfId="7375" priority="3250">
      <formula>$B508="título grau 1"</formula>
    </cfRule>
  </conditionalFormatting>
  <conditionalFormatting sqref="D508">
    <cfRule type="containsText" dxfId="7374" priority="3246" operator="containsText" text="ORSE">
      <formula>NOT(ISERROR(SEARCH("ORSE",D508)))</formula>
    </cfRule>
  </conditionalFormatting>
  <conditionalFormatting sqref="D508">
    <cfRule type="containsText" dxfId="7373" priority="3245" operator="containsText" text="ORSE INSUMO">
      <formula>NOT(ISERROR(SEARCH("ORSE INSUMO",D508)))</formula>
    </cfRule>
  </conditionalFormatting>
  <conditionalFormatting sqref="B515">
    <cfRule type="expression" dxfId="7372" priority="3237">
      <formula>$B515="título grau 3"</formula>
    </cfRule>
    <cfRule type="expression" dxfId="7371" priority="3241">
      <formula>$B515="título grau 4"</formula>
    </cfRule>
    <cfRule type="expression" dxfId="7370" priority="3242">
      <formula>$B515="título grau 2"</formula>
    </cfRule>
    <cfRule type="expression" dxfId="7369" priority="3243">
      <formula>$B515="título grau 1"</formula>
    </cfRule>
  </conditionalFormatting>
  <conditionalFormatting sqref="B515">
    <cfRule type="expression" dxfId="7368" priority="3238">
      <formula>$B515="título grau 4"</formula>
    </cfRule>
    <cfRule type="expression" dxfId="7367" priority="3239">
      <formula>$B515="título grau 3"</formula>
    </cfRule>
    <cfRule type="expression" dxfId="7366" priority="3240">
      <formula>$B515="título grau 2"</formula>
    </cfRule>
    <cfRule type="expression" dxfId="7365" priority="3244">
      <formula>$B515="título grau 1"</formula>
    </cfRule>
  </conditionalFormatting>
  <conditionalFormatting sqref="B519">
    <cfRule type="expression" dxfId="7364" priority="3229">
      <formula>$B519="título grau 3"</formula>
    </cfRule>
    <cfRule type="expression" dxfId="7363" priority="3233">
      <formula>$B519="título grau 4"</formula>
    </cfRule>
    <cfRule type="expression" dxfId="7362" priority="3234">
      <formula>$B519="título grau 2"</formula>
    </cfRule>
    <cfRule type="expression" dxfId="7361" priority="3235">
      <formula>$B519="título grau 1"</formula>
    </cfRule>
  </conditionalFormatting>
  <conditionalFormatting sqref="B519">
    <cfRule type="expression" dxfId="7360" priority="3230">
      <formula>$B519="título grau 4"</formula>
    </cfRule>
    <cfRule type="expression" dxfId="7359" priority="3231">
      <formula>$B519="título grau 3"</formula>
    </cfRule>
    <cfRule type="expression" dxfId="7358" priority="3232">
      <formula>$B519="título grau 2"</formula>
    </cfRule>
    <cfRule type="expression" dxfId="7357" priority="3236">
      <formula>$B519="título grau 1"</formula>
    </cfRule>
  </conditionalFormatting>
  <conditionalFormatting sqref="D519">
    <cfRule type="containsText" dxfId="7356" priority="3228" operator="containsText" text="ORSE">
      <formula>NOT(ISERROR(SEARCH("ORSE",D519)))</formula>
    </cfRule>
  </conditionalFormatting>
  <conditionalFormatting sqref="D519">
    <cfRule type="expression" dxfId="7355" priority="3224">
      <formula>$B519="título grau 4"</formula>
    </cfRule>
    <cfRule type="expression" dxfId="7354" priority="3225">
      <formula>$B519="título grau 3"</formula>
    </cfRule>
    <cfRule type="expression" dxfId="7353" priority="3226">
      <formula>$B519="título grau 2"</formula>
    </cfRule>
    <cfRule type="expression" dxfId="7352" priority="3227">
      <formula>$B519="título grau 1"</formula>
    </cfRule>
  </conditionalFormatting>
  <conditionalFormatting sqref="D519">
    <cfRule type="containsText" dxfId="7351" priority="3223" operator="containsText" text="ORSE INSUMO">
      <formula>NOT(ISERROR(SEARCH("ORSE INSUMO",D519)))</formula>
    </cfRule>
  </conditionalFormatting>
  <conditionalFormatting sqref="B520">
    <cfRule type="expression" dxfId="7350" priority="3215">
      <formula>$B520="título grau 3"</formula>
    </cfRule>
    <cfRule type="expression" dxfId="7349" priority="3219">
      <formula>$B520="título grau 4"</formula>
    </cfRule>
    <cfRule type="expression" dxfId="7348" priority="3220">
      <formula>$B520="título grau 2"</formula>
    </cfRule>
    <cfRule type="expression" dxfId="7347" priority="3221">
      <formula>$B520="título grau 1"</formula>
    </cfRule>
  </conditionalFormatting>
  <conditionalFormatting sqref="B520">
    <cfRule type="expression" dxfId="7346" priority="3216">
      <formula>$B520="título grau 4"</formula>
    </cfRule>
    <cfRule type="expression" dxfId="7345" priority="3217">
      <formula>$B520="título grau 3"</formula>
    </cfRule>
    <cfRule type="expression" dxfId="7344" priority="3218">
      <formula>$B520="título grau 2"</formula>
    </cfRule>
    <cfRule type="expression" dxfId="7343" priority="3222">
      <formula>$B520="título grau 1"</formula>
    </cfRule>
  </conditionalFormatting>
  <conditionalFormatting sqref="D520">
    <cfRule type="containsText" dxfId="7342" priority="3214" operator="containsText" text="ORSE">
      <formula>NOT(ISERROR(SEARCH("ORSE",D520)))</formula>
    </cfRule>
  </conditionalFormatting>
  <conditionalFormatting sqref="D520">
    <cfRule type="expression" dxfId="7341" priority="3210">
      <formula>$B520="título grau 4"</formula>
    </cfRule>
    <cfRule type="expression" dxfId="7340" priority="3211">
      <formula>$B520="título grau 3"</formula>
    </cfRule>
    <cfRule type="expression" dxfId="7339" priority="3212">
      <formula>$B520="título grau 2"</formula>
    </cfRule>
    <cfRule type="expression" dxfId="7338" priority="3213">
      <formula>$B520="título grau 1"</formula>
    </cfRule>
  </conditionalFormatting>
  <conditionalFormatting sqref="D520">
    <cfRule type="containsText" dxfId="7337" priority="3209" operator="containsText" text="ORSE INSUMO">
      <formula>NOT(ISERROR(SEARCH("ORSE INSUMO",D520)))</formula>
    </cfRule>
  </conditionalFormatting>
  <conditionalFormatting sqref="B190">
    <cfRule type="expression" dxfId="7336" priority="3201">
      <formula>$B190="título grau 3"</formula>
    </cfRule>
    <cfRule type="expression" dxfId="7335" priority="3205">
      <formula>$B190="título grau 4"</formula>
    </cfRule>
    <cfRule type="expression" dxfId="7334" priority="3206">
      <formula>$B190="título grau 2"</formula>
    </cfRule>
    <cfRule type="expression" dxfId="7333" priority="3207">
      <formula>$B190="título grau 1"</formula>
    </cfRule>
  </conditionalFormatting>
  <conditionalFormatting sqref="B190">
    <cfRule type="expression" dxfId="7332" priority="3202">
      <formula>$B190="título grau 4"</formula>
    </cfRule>
    <cfRule type="expression" dxfId="7331" priority="3203">
      <formula>$B190="título grau 3"</formula>
    </cfRule>
    <cfRule type="expression" dxfId="7330" priority="3204">
      <formula>$B190="título grau 2"</formula>
    </cfRule>
    <cfRule type="expression" dxfId="7329" priority="3208">
      <formula>$B190="título grau 1"</formula>
    </cfRule>
  </conditionalFormatting>
  <conditionalFormatting sqref="B199">
    <cfRule type="expression" dxfId="7328" priority="3193">
      <formula>$B199="título grau 3"</formula>
    </cfRule>
    <cfRule type="expression" dxfId="7327" priority="3197">
      <formula>$B199="título grau 4"</formula>
    </cfRule>
    <cfRule type="expression" dxfId="7326" priority="3198">
      <formula>$B199="título grau 2"</formula>
    </cfRule>
    <cfRule type="expression" dxfId="7325" priority="3199">
      <formula>$B199="título grau 1"</formula>
    </cfRule>
  </conditionalFormatting>
  <conditionalFormatting sqref="B199">
    <cfRule type="expression" dxfId="7324" priority="3194">
      <formula>$B199="título grau 4"</formula>
    </cfRule>
    <cfRule type="expression" dxfId="7323" priority="3195">
      <formula>$B199="título grau 3"</formula>
    </cfRule>
    <cfRule type="expression" dxfId="7322" priority="3196">
      <formula>$B199="título grau 2"</formula>
    </cfRule>
    <cfRule type="expression" dxfId="7321" priority="3200">
      <formula>$B199="título grau 1"</formula>
    </cfRule>
  </conditionalFormatting>
  <conditionalFormatting sqref="B196">
    <cfRule type="expression" dxfId="7320" priority="3185">
      <formula>$B196="título grau 3"</formula>
    </cfRule>
    <cfRule type="expression" dxfId="7319" priority="3189">
      <formula>$B196="título grau 4"</formula>
    </cfRule>
    <cfRule type="expression" dxfId="7318" priority="3190">
      <formula>$B196="título grau 2"</formula>
    </cfRule>
    <cfRule type="expression" dxfId="7317" priority="3191">
      <formula>$B196="título grau 1"</formula>
    </cfRule>
  </conditionalFormatting>
  <conditionalFormatting sqref="B196">
    <cfRule type="expression" dxfId="7316" priority="3186">
      <formula>$B196="título grau 4"</formula>
    </cfRule>
    <cfRule type="expression" dxfId="7315" priority="3187">
      <formula>$B196="título grau 3"</formula>
    </cfRule>
    <cfRule type="expression" dxfId="7314" priority="3188">
      <formula>$B196="título grau 2"</formula>
    </cfRule>
    <cfRule type="expression" dxfId="7313" priority="3192">
      <formula>$B196="título grau 1"</formula>
    </cfRule>
  </conditionalFormatting>
  <conditionalFormatting sqref="D183">
    <cfRule type="containsText" dxfId="7312" priority="3184" operator="containsText" text="ORSE">
      <formula>NOT(ISERROR(SEARCH("ORSE",D183)))</formula>
    </cfRule>
  </conditionalFormatting>
  <conditionalFormatting sqref="G183">
    <cfRule type="containsText" dxfId="7311" priority="3183" operator="containsText" text="FALSO">
      <formula>NOT(ISERROR(SEARCH("FALSO",G183)))</formula>
    </cfRule>
  </conditionalFormatting>
  <conditionalFormatting sqref="B183">
    <cfRule type="expression" dxfId="7310" priority="3175">
      <formula>$B183="título grau 3"</formula>
    </cfRule>
    <cfRule type="expression" dxfId="7309" priority="3179">
      <formula>$B183="título grau 4"</formula>
    </cfRule>
    <cfRule type="expression" dxfId="7308" priority="3180">
      <formula>$B183="título grau 2"</formula>
    </cfRule>
    <cfRule type="expression" dxfId="7307" priority="3181">
      <formula>$B183="título grau 1"</formula>
    </cfRule>
  </conditionalFormatting>
  <conditionalFormatting sqref="B183 C183:C184 D183:H183 A183:A184 N183">
    <cfRule type="expression" dxfId="7306" priority="3176">
      <formula>$B183="título grau 4"</formula>
    </cfRule>
    <cfRule type="expression" dxfId="7305" priority="3177">
      <formula>$B183="título grau 3"</formula>
    </cfRule>
    <cfRule type="expression" dxfId="7304" priority="3178">
      <formula>$B183="título grau 2"</formula>
    </cfRule>
    <cfRule type="expression" dxfId="7303" priority="3182">
      <formula>$B183="título grau 1"</formula>
    </cfRule>
  </conditionalFormatting>
  <conditionalFormatting sqref="D184">
    <cfRule type="containsText" dxfId="7302" priority="3174" operator="containsText" text="ORSE">
      <formula>NOT(ISERROR(SEARCH("ORSE",D184)))</formula>
    </cfRule>
  </conditionalFormatting>
  <conditionalFormatting sqref="G184">
    <cfRule type="containsText" dxfId="7301" priority="3173" operator="containsText" text="FALSO">
      <formula>NOT(ISERROR(SEARCH("FALSO",G184)))</formula>
    </cfRule>
  </conditionalFormatting>
  <conditionalFormatting sqref="B184">
    <cfRule type="expression" dxfId="7300" priority="3165">
      <formula>$B184="título grau 3"</formula>
    </cfRule>
    <cfRule type="expression" dxfId="7299" priority="3169">
      <formula>$B184="título grau 4"</formula>
    </cfRule>
    <cfRule type="expression" dxfId="7298" priority="3170">
      <formula>$B184="título grau 2"</formula>
    </cfRule>
    <cfRule type="expression" dxfId="7297" priority="3171">
      <formula>$B184="título grau 1"</formula>
    </cfRule>
  </conditionalFormatting>
  <conditionalFormatting sqref="B184 D184:H184 N184">
    <cfRule type="expression" dxfId="7296" priority="3166">
      <formula>$B184="título grau 4"</formula>
    </cfRule>
    <cfRule type="expression" dxfId="7295" priority="3167">
      <formula>$B184="título grau 3"</formula>
    </cfRule>
    <cfRule type="expression" dxfId="7294" priority="3168">
      <formula>$B184="título grau 2"</formula>
    </cfRule>
    <cfRule type="expression" dxfId="7293" priority="3172">
      <formula>$B184="título grau 1"</formula>
    </cfRule>
  </conditionalFormatting>
  <conditionalFormatting sqref="D183:D184">
    <cfRule type="containsText" dxfId="7292" priority="3164" operator="containsText" text="ORSE INSUMO">
      <formula>NOT(ISERROR(SEARCH("ORSE INSUMO",D183)))</formula>
    </cfRule>
  </conditionalFormatting>
  <conditionalFormatting sqref="C185">
    <cfRule type="expression" dxfId="7291" priority="3160">
      <formula>$B185="título grau 4"</formula>
    </cfRule>
    <cfRule type="expression" dxfId="7290" priority="3161">
      <formula>$B185="título grau 3"</formula>
    </cfRule>
    <cfRule type="expression" dxfId="7289" priority="3162">
      <formula>$B185="título grau 2"</formula>
    </cfRule>
    <cfRule type="expression" dxfId="7288" priority="3163">
      <formula>$B185="título grau 1"</formula>
    </cfRule>
  </conditionalFormatting>
  <conditionalFormatting sqref="D185">
    <cfRule type="expression" dxfId="7287" priority="3156">
      <formula>$B185="título grau 4"</formula>
    </cfRule>
    <cfRule type="expression" dxfId="7286" priority="3157">
      <formula>$B185="título grau 3"</formula>
    </cfRule>
    <cfRule type="expression" dxfId="7285" priority="3158">
      <formula>$B185="título grau 2"</formula>
    </cfRule>
    <cfRule type="expression" dxfId="7284" priority="3159">
      <formula>$B185="título grau 1"</formula>
    </cfRule>
  </conditionalFormatting>
  <conditionalFormatting sqref="D185">
    <cfRule type="containsText" dxfId="7283" priority="3155" operator="containsText" text="ORSE">
      <formula>NOT(ISERROR(SEARCH("ORSE",D185)))</formula>
    </cfRule>
  </conditionalFormatting>
  <conditionalFormatting sqref="D185">
    <cfRule type="containsText" dxfId="7282" priority="3154" operator="containsText" text="ORSE INSUMO">
      <formula>NOT(ISERROR(SEARCH("ORSE INSUMO",D185)))</formula>
    </cfRule>
  </conditionalFormatting>
  <conditionalFormatting sqref="B185">
    <cfRule type="expression" dxfId="7281" priority="3146">
      <formula>$B185="título grau 3"</formula>
    </cfRule>
    <cfRule type="expression" dxfId="7280" priority="3150">
      <formula>$B185="título grau 4"</formula>
    </cfRule>
    <cfRule type="expression" dxfId="7279" priority="3151">
      <formula>$B185="título grau 2"</formula>
    </cfRule>
    <cfRule type="expression" dxfId="7278" priority="3152">
      <formula>$B185="título grau 1"</formula>
    </cfRule>
  </conditionalFormatting>
  <conditionalFormatting sqref="B185">
    <cfRule type="expression" dxfId="7277" priority="3147">
      <formula>$B185="título grau 4"</formula>
    </cfRule>
    <cfRule type="expression" dxfId="7276" priority="3148">
      <formula>$B185="título grau 3"</formula>
    </cfRule>
    <cfRule type="expression" dxfId="7275" priority="3149">
      <formula>$B185="título grau 2"</formula>
    </cfRule>
    <cfRule type="expression" dxfId="7274" priority="3153">
      <formula>$B185="título grau 1"</formula>
    </cfRule>
  </conditionalFormatting>
  <conditionalFormatting sqref="D186">
    <cfRule type="containsText" dxfId="7273" priority="3145" operator="containsText" text="ORSE">
      <formula>NOT(ISERROR(SEARCH("ORSE",D186)))</formula>
    </cfRule>
  </conditionalFormatting>
  <conditionalFormatting sqref="B186">
    <cfRule type="expression" dxfId="7272" priority="3137">
      <formula>$B186="título grau 3"</formula>
    </cfRule>
    <cfRule type="expression" dxfId="7271" priority="3141">
      <formula>$B186="título grau 4"</formula>
    </cfRule>
    <cfRule type="expression" dxfId="7270" priority="3142">
      <formula>$B186="título grau 2"</formula>
    </cfRule>
    <cfRule type="expression" dxfId="7269" priority="3143">
      <formula>$B186="título grau 1"</formula>
    </cfRule>
  </conditionalFormatting>
  <conditionalFormatting sqref="B186:D186">
    <cfRule type="expression" dxfId="7268" priority="3138">
      <formula>$B186="título grau 4"</formula>
    </cfRule>
    <cfRule type="expression" dxfId="7267" priority="3139">
      <formula>$B186="título grau 3"</formula>
    </cfRule>
    <cfRule type="expression" dxfId="7266" priority="3140">
      <formula>$B186="título grau 2"</formula>
    </cfRule>
    <cfRule type="expression" dxfId="7265" priority="3144">
      <formula>$B186="título grau 1"</formula>
    </cfRule>
  </conditionalFormatting>
  <conditionalFormatting sqref="D186">
    <cfRule type="containsText" dxfId="7264" priority="3136" operator="containsText" text="ORSE INSUMO">
      <formula>NOT(ISERROR(SEARCH("ORSE INSUMO",D186)))</formula>
    </cfRule>
  </conditionalFormatting>
  <conditionalFormatting sqref="A187">
    <cfRule type="expression" dxfId="7263" priority="3132">
      <formula>$B187="título grau 4"</formula>
    </cfRule>
    <cfRule type="expression" dxfId="7262" priority="3133">
      <formula>$B187="título grau 3"</formula>
    </cfRule>
    <cfRule type="expression" dxfId="7261" priority="3134">
      <formula>$B187="título grau 2"</formula>
    </cfRule>
    <cfRule type="expression" dxfId="7260" priority="3135">
      <formula>$B187="título grau 1"</formula>
    </cfRule>
  </conditionalFormatting>
  <conditionalFormatting sqref="G187">
    <cfRule type="containsText" dxfId="7259" priority="3131" operator="containsText" text="FALSO">
      <formula>NOT(ISERROR(SEARCH("FALSO",G187)))</formula>
    </cfRule>
  </conditionalFormatting>
  <conditionalFormatting sqref="D187">
    <cfRule type="containsText" dxfId="7258" priority="3130" operator="containsText" text="ORSE">
      <formula>NOT(ISERROR(SEARCH("ORSE",D187)))</formula>
    </cfRule>
  </conditionalFormatting>
  <conditionalFormatting sqref="B187">
    <cfRule type="expression" dxfId="7257" priority="3122">
      <formula>$B187="título grau 3"</formula>
    </cfRule>
    <cfRule type="expression" dxfId="7256" priority="3126">
      <formula>$B187="título grau 4"</formula>
    </cfRule>
    <cfRule type="expression" dxfId="7255" priority="3127">
      <formula>$B187="título grau 2"</formula>
    </cfRule>
    <cfRule type="expression" dxfId="7254" priority="3128">
      <formula>$B187="título grau 1"</formula>
    </cfRule>
  </conditionalFormatting>
  <conditionalFormatting sqref="B187:H187 N187">
    <cfRule type="expression" dxfId="7253" priority="3123">
      <formula>$B187="título grau 4"</formula>
    </cfRule>
    <cfRule type="expression" dxfId="7252" priority="3124">
      <formula>$B187="título grau 3"</formula>
    </cfRule>
    <cfRule type="expression" dxfId="7251" priority="3125">
      <formula>$B187="título grau 2"</formula>
    </cfRule>
    <cfRule type="expression" dxfId="7250" priority="3129">
      <formula>$B187="título grau 1"</formula>
    </cfRule>
  </conditionalFormatting>
  <conditionalFormatting sqref="D187">
    <cfRule type="containsText" dxfId="7249" priority="3121" operator="containsText" text="ORSE INSUMO">
      <formula>NOT(ISERROR(SEARCH("ORSE INSUMO",D187)))</formula>
    </cfRule>
  </conditionalFormatting>
  <conditionalFormatting sqref="G208">
    <cfRule type="containsText" dxfId="7248" priority="3116" operator="containsText" text="FALSO">
      <formula>NOT(ISERROR(SEARCH("FALSO",G208)))</formula>
    </cfRule>
  </conditionalFormatting>
  <conditionalFormatting sqref="D208">
    <cfRule type="containsText" dxfId="7247" priority="3115" operator="containsText" text="ORSE">
      <formula>NOT(ISERROR(SEARCH("ORSE",D208)))</formula>
    </cfRule>
  </conditionalFormatting>
  <conditionalFormatting sqref="B208">
    <cfRule type="expression" dxfId="7246" priority="3107">
      <formula>$B208="título grau 3"</formula>
    </cfRule>
    <cfRule type="expression" dxfId="7245" priority="3111">
      <formula>$B208="título grau 4"</formula>
    </cfRule>
    <cfRule type="expression" dxfId="7244" priority="3112">
      <formula>$B208="título grau 2"</formula>
    </cfRule>
    <cfRule type="expression" dxfId="7243" priority="3113">
      <formula>$B208="título grau 1"</formula>
    </cfRule>
  </conditionalFormatting>
  <conditionalFormatting sqref="B208:H208 N208">
    <cfRule type="expression" dxfId="7242" priority="3108">
      <formula>$B208="título grau 4"</formula>
    </cfRule>
    <cfRule type="expression" dxfId="7241" priority="3109">
      <formula>$B208="título grau 3"</formula>
    </cfRule>
    <cfRule type="expression" dxfId="7240" priority="3110">
      <formula>$B208="título grau 2"</formula>
    </cfRule>
    <cfRule type="expression" dxfId="7239" priority="3114">
      <formula>$B208="título grau 1"</formula>
    </cfRule>
  </conditionalFormatting>
  <conditionalFormatting sqref="D208">
    <cfRule type="containsText" dxfId="7238" priority="3106" operator="containsText" text="ORSE INSUMO">
      <formula>NOT(ISERROR(SEARCH("ORSE INSUMO",D208)))</formula>
    </cfRule>
  </conditionalFormatting>
  <conditionalFormatting sqref="G207">
    <cfRule type="containsText" dxfId="7237" priority="3101" operator="containsText" text="FALSO">
      <formula>NOT(ISERROR(SEARCH("FALSO",G207)))</formula>
    </cfRule>
  </conditionalFormatting>
  <conditionalFormatting sqref="D207">
    <cfRule type="containsText" dxfId="7236" priority="3100" operator="containsText" text="ORSE">
      <formula>NOT(ISERROR(SEARCH("ORSE",D207)))</formula>
    </cfRule>
  </conditionalFormatting>
  <conditionalFormatting sqref="B207">
    <cfRule type="expression" dxfId="7235" priority="3092">
      <formula>$B207="título grau 3"</formula>
    </cfRule>
    <cfRule type="expression" dxfId="7234" priority="3096">
      <formula>$B207="título grau 4"</formula>
    </cfRule>
    <cfRule type="expression" dxfId="7233" priority="3097">
      <formula>$B207="título grau 2"</formula>
    </cfRule>
    <cfRule type="expression" dxfId="7232" priority="3098">
      <formula>$B207="título grau 1"</formula>
    </cfRule>
  </conditionalFormatting>
  <conditionalFormatting sqref="B207:H207 N207">
    <cfRule type="expression" dxfId="7231" priority="3093">
      <formula>$B207="título grau 4"</formula>
    </cfRule>
    <cfRule type="expression" dxfId="7230" priority="3094">
      <formula>$B207="título grau 3"</formula>
    </cfRule>
    <cfRule type="expression" dxfId="7229" priority="3095">
      <formula>$B207="título grau 2"</formula>
    </cfRule>
    <cfRule type="expression" dxfId="7228" priority="3099">
      <formula>$B207="título grau 1"</formula>
    </cfRule>
  </conditionalFormatting>
  <conditionalFormatting sqref="D207">
    <cfRule type="containsText" dxfId="7227" priority="3091" operator="containsText" text="ORSE INSUMO">
      <formula>NOT(ISERROR(SEARCH("ORSE INSUMO",D207)))</formula>
    </cfRule>
  </conditionalFormatting>
  <conditionalFormatting sqref="B302">
    <cfRule type="expression" dxfId="7226" priority="3083">
      <formula>$B302="título grau 3"</formula>
    </cfRule>
    <cfRule type="expression" dxfId="7225" priority="3087">
      <formula>$B302="título grau 4"</formula>
    </cfRule>
    <cfRule type="expression" dxfId="7224" priority="3088">
      <formula>$B302="título grau 2"</formula>
    </cfRule>
    <cfRule type="expression" dxfId="7223" priority="3089">
      <formula>$B302="título grau 1"</formula>
    </cfRule>
  </conditionalFormatting>
  <conditionalFormatting sqref="B302:H302 N302">
    <cfRule type="expression" dxfId="7222" priority="3084">
      <formula>$B302="título grau 4"</formula>
    </cfRule>
    <cfRule type="expression" dxfId="7221" priority="3085">
      <formula>$B302="título grau 3"</formula>
    </cfRule>
    <cfRule type="expression" dxfId="7220" priority="3086">
      <formula>$B302="título grau 2"</formula>
    </cfRule>
    <cfRule type="expression" dxfId="7219" priority="3090">
      <formula>$B302="título grau 1"</formula>
    </cfRule>
  </conditionalFormatting>
  <conditionalFormatting sqref="G302">
    <cfRule type="containsText" dxfId="7218" priority="3082" operator="containsText" text="FALSO">
      <formula>NOT(ISERROR(SEARCH("FALSO",G302)))</formula>
    </cfRule>
  </conditionalFormatting>
  <conditionalFormatting sqref="D302">
    <cfRule type="containsText" dxfId="7217" priority="3081" operator="containsText" text="ORSE">
      <formula>NOT(ISERROR(SEARCH("ORSE",D302)))</formula>
    </cfRule>
  </conditionalFormatting>
  <conditionalFormatting sqref="D302">
    <cfRule type="containsText" dxfId="7216" priority="3080" operator="containsText" text="ORSE INSUMO">
      <formula>NOT(ISERROR(SEARCH("ORSE INSUMO",D302)))</formula>
    </cfRule>
  </conditionalFormatting>
  <conditionalFormatting sqref="D302">
    <cfRule type="containsText" dxfId="7215" priority="3079" operator="containsText" text="ORSE">
      <formula>NOT(ISERROR(SEARCH("ORSE",D302)))</formula>
    </cfRule>
  </conditionalFormatting>
  <conditionalFormatting sqref="B306">
    <cfRule type="expression" dxfId="7214" priority="3071">
      <formula>$B306="título grau 3"</formula>
    </cfRule>
    <cfRule type="expression" dxfId="7213" priority="3075">
      <formula>$B306="título grau 4"</formula>
    </cfRule>
    <cfRule type="expression" dxfId="7212" priority="3076">
      <formula>$B306="título grau 2"</formula>
    </cfRule>
    <cfRule type="expression" dxfId="7211" priority="3077">
      <formula>$B306="título grau 1"</formula>
    </cfRule>
  </conditionalFormatting>
  <conditionalFormatting sqref="B306:C306 N306">
    <cfRule type="expression" dxfId="7210" priority="3072">
      <formula>$B306="título grau 4"</formula>
    </cfRule>
    <cfRule type="expression" dxfId="7209" priority="3073">
      <formula>$B306="título grau 3"</formula>
    </cfRule>
    <cfRule type="expression" dxfId="7208" priority="3074">
      <formula>$B306="título grau 2"</formula>
    </cfRule>
    <cfRule type="expression" dxfId="7207" priority="3078">
      <formula>$B306="título grau 1"</formula>
    </cfRule>
  </conditionalFormatting>
  <conditionalFormatting sqref="D306">
    <cfRule type="containsText" dxfId="7206" priority="3070" operator="containsText" text="ORSE">
      <formula>NOT(ISERROR(SEARCH("ORSE",D306)))</formula>
    </cfRule>
  </conditionalFormatting>
  <conditionalFormatting sqref="H306 D306">
    <cfRule type="expression" dxfId="7205" priority="3066">
      <formula>$B306="título grau 4"</formula>
    </cfRule>
    <cfRule type="expression" dxfId="7204" priority="3067">
      <formula>$B306="título grau 3"</formula>
    </cfRule>
    <cfRule type="expression" dxfId="7203" priority="3068">
      <formula>$B306="título grau 2"</formula>
    </cfRule>
    <cfRule type="expression" dxfId="7202" priority="3069">
      <formula>$B306="título grau 1"</formula>
    </cfRule>
  </conditionalFormatting>
  <conditionalFormatting sqref="G306">
    <cfRule type="containsText" dxfId="7201" priority="3065" operator="containsText" text="FALSO">
      <formula>NOT(ISERROR(SEARCH("FALSO",G306)))</formula>
    </cfRule>
  </conditionalFormatting>
  <conditionalFormatting sqref="E306:G306">
    <cfRule type="expression" dxfId="7200" priority="3061">
      <formula>$B306="título grau 4"</formula>
    </cfRule>
    <cfRule type="expression" dxfId="7199" priority="3062">
      <formula>$B306="título grau 3"</formula>
    </cfRule>
    <cfRule type="expression" dxfId="7198" priority="3063">
      <formula>$B306="título grau 2"</formula>
    </cfRule>
    <cfRule type="expression" dxfId="7197" priority="3064">
      <formula>$B306="título grau 1"</formula>
    </cfRule>
  </conditionalFormatting>
  <conditionalFormatting sqref="D306">
    <cfRule type="containsText" dxfId="7196" priority="3060" operator="containsText" text="ORSE INSUMO">
      <formula>NOT(ISERROR(SEARCH("ORSE INSUMO",D306)))</formula>
    </cfRule>
  </conditionalFormatting>
  <conditionalFormatting sqref="D306">
    <cfRule type="containsText" dxfId="7195" priority="3059" operator="containsText" text="ORSE">
      <formula>NOT(ISERROR(SEARCH("ORSE",D306)))</formula>
    </cfRule>
  </conditionalFormatting>
  <conditionalFormatting sqref="D306">
    <cfRule type="expression" dxfId="7194" priority="3055">
      <formula>$B306="título grau 4"</formula>
    </cfRule>
    <cfRule type="expression" dxfId="7193" priority="3056">
      <formula>$B306="título grau 3"</formula>
    </cfRule>
    <cfRule type="expression" dxfId="7192" priority="3057">
      <formula>$B306="título grau 2"</formula>
    </cfRule>
    <cfRule type="expression" dxfId="7191" priority="3058">
      <formula>$B306="título grau 1"</formula>
    </cfRule>
  </conditionalFormatting>
  <conditionalFormatting sqref="C307:D307 F307:H307 N307">
    <cfRule type="expression" dxfId="7190" priority="3037">
      <formula>$B307="título grau 4"</formula>
    </cfRule>
    <cfRule type="expression" dxfId="7189" priority="3038">
      <formula>$B307="título grau 3"</formula>
    </cfRule>
    <cfRule type="expression" dxfId="7188" priority="3039">
      <formula>$B307="título grau 2"</formula>
    </cfRule>
    <cfRule type="expression" dxfId="7187" priority="3043">
      <formula>$B307="título grau 1"</formula>
    </cfRule>
  </conditionalFormatting>
  <conditionalFormatting sqref="D307">
    <cfRule type="containsText" dxfId="7186" priority="3035" operator="containsText" text="ORSE">
      <formula>NOT(ISERROR(SEARCH("ORSE",D307)))</formula>
    </cfRule>
  </conditionalFormatting>
  <conditionalFormatting sqref="G307">
    <cfRule type="containsText" dxfId="7185" priority="3034" operator="containsText" text="FALSO">
      <formula>NOT(ISERROR(SEARCH("FALSO",G307)))</formula>
    </cfRule>
  </conditionalFormatting>
  <conditionalFormatting sqref="D307">
    <cfRule type="containsText" dxfId="7184" priority="3033" operator="containsText" text="ORSE INSUMO">
      <formula>NOT(ISERROR(SEARCH("ORSE INSUMO",D307)))</formula>
    </cfRule>
  </conditionalFormatting>
  <conditionalFormatting sqref="C308:D308 F308:H308 N308">
    <cfRule type="expression" dxfId="7183" priority="3026">
      <formula>$B308="título grau 4"</formula>
    </cfRule>
    <cfRule type="expression" dxfId="7182" priority="3027">
      <formula>$B308="título grau 3"</formula>
    </cfRule>
    <cfRule type="expression" dxfId="7181" priority="3028">
      <formula>$B308="título grau 2"</formula>
    </cfRule>
    <cfRule type="expression" dxfId="7180" priority="3032">
      <formula>$B308="título grau 1"</formula>
    </cfRule>
  </conditionalFormatting>
  <conditionalFormatting sqref="D308">
    <cfRule type="containsText" dxfId="7179" priority="3024" operator="containsText" text="ORSE">
      <formula>NOT(ISERROR(SEARCH("ORSE",D308)))</formula>
    </cfRule>
  </conditionalFormatting>
  <conditionalFormatting sqref="G308">
    <cfRule type="containsText" dxfId="7178" priority="3023" operator="containsText" text="FALSO">
      <formula>NOT(ISERROR(SEARCH("FALSO",G308)))</formula>
    </cfRule>
  </conditionalFormatting>
  <conditionalFormatting sqref="D308">
    <cfRule type="containsText" dxfId="7177" priority="3022" operator="containsText" text="ORSE INSUMO">
      <formula>NOT(ISERROR(SEARCH("ORSE INSUMO",D308)))</formula>
    </cfRule>
  </conditionalFormatting>
  <conditionalFormatting sqref="C309:D309">
    <cfRule type="expression" dxfId="7176" priority="3015">
      <formula>$B309="título grau 4"</formula>
    </cfRule>
    <cfRule type="expression" dxfId="7175" priority="3016">
      <formula>$B309="título grau 3"</formula>
    </cfRule>
    <cfRule type="expression" dxfId="7174" priority="3017">
      <formula>$B309="título grau 2"</formula>
    </cfRule>
    <cfRule type="expression" dxfId="7173" priority="3021">
      <formula>$B309="título grau 1"</formula>
    </cfRule>
  </conditionalFormatting>
  <conditionalFormatting sqref="D309">
    <cfRule type="containsText" dxfId="7172" priority="3013" operator="containsText" text="ORSE">
      <formula>NOT(ISERROR(SEARCH("ORSE",D309)))</formula>
    </cfRule>
  </conditionalFormatting>
  <conditionalFormatting sqref="D309">
    <cfRule type="containsText" dxfId="7171" priority="3012" operator="containsText" text="ORSE INSUMO">
      <formula>NOT(ISERROR(SEARCH("ORSE INSUMO",D309)))</formula>
    </cfRule>
  </conditionalFormatting>
  <conditionalFormatting sqref="B310">
    <cfRule type="expression" dxfId="7170" priority="3004">
      <formula>$B310="título grau 3"</formula>
    </cfRule>
    <cfRule type="expression" dxfId="7169" priority="3008">
      <formula>$B310="título grau 4"</formula>
    </cfRule>
    <cfRule type="expression" dxfId="7168" priority="3009">
      <formula>$B310="título grau 2"</formula>
    </cfRule>
    <cfRule type="expression" dxfId="7167" priority="3010">
      <formula>$B310="título grau 1"</formula>
    </cfRule>
  </conditionalFormatting>
  <conditionalFormatting sqref="B310:H310 N310">
    <cfRule type="expression" dxfId="7166" priority="3005">
      <formula>$B310="título grau 4"</formula>
    </cfRule>
    <cfRule type="expression" dxfId="7165" priority="3006">
      <formula>$B310="título grau 3"</formula>
    </cfRule>
    <cfRule type="expression" dxfId="7164" priority="3007">
      <formula>$B310="título grau 2"</formula>
    </cfRule>
    <cfRule type="expression" dxfId="7163" priority="3011">
      <formula>$B310="título grau 1"</formula>
    </cfRule>
  </conditionalFormatting>
  <conditionalFormatting sqref="D310">
    <cfRule type="containsText" dxfId="7162" priority="3003" operator="containsText" text="ORSE">
      <formula>NOT(ISERROR(SEARCH("ORSE",D310)))</formula>
    </cfRule>
  </conditionalFormatting>
  <conditionalFormatting sqref="G310">
    <cfRule type="containsText" dxfId="7161" priority="3002" operator="containsText" text="FALSO">
      <formula>NOT(ISERROR(SEARCH("FALSO",G310)))</formula>
    </cfRule>
  </conditionalFormatting>
  <conditionalFormatting sqref="D310">
    <cfRule type="containsText" dxfId="7160" priority="3001" operator="containsText" text="ORSE INSUMO">
      <formula>NOT(ISERROR(SEARCH("ORSE INSUMO",D310)))</formula>
    </cfRule>
  </conditionalFormatting>
  <conditionalFormatting sqref="C311:D311">
    <cfRule type="expression" dxfId="7159" priority="2994">
      <formula>$B311="título grau 4"</formula>
    </cfRule>
    <cfRule type="expression" dxfId="7158" priority="2995">
      <formula>$B311="título grau 3"</formula>
    </cfRule>
    <cfRule type="expression" dxfId="7157" priority="2996">
      <formula>$B311="título grau 2"</formula>
    </cfRule>
    <cfRule type="expression" dxfId="7156" priority="3000">
      <formula>$B311="título grau 1"</formula>
    </cfRule>
  </conditionalFormatting>
  <conditionalFormatting sqref="D311">
    <cfRule type="containsText" dxfId="7155" priority="2992" operator="containsText" text="ORSE">
      <formula>NOT(ISERROR(SEARCH("ORSE",D311)))</formula>
    </cfRule>
  </conditionalFormatting>
  <conditionalFormatting sqref="D311">
    <cfRule type="containsText" dxfId="7154" priority="2991" operator="containsText" text="ORSE INSUMO">
      <formula>NOT(ISERROR(SEARCH("ORSE INSUMO",D311)))</formula>
    </cfRule>
  </conditionalFormatting>
  <conditionalFormatting sqref="B312">
    <cfRule type="expression" dxfId="7153" priority="2983">
      <formula>$B312="título grau 3"</formula>
    </cfRule>
    <cfRule type="expression" dxfId="7152" priority="2987">
      <formula>$B312="título grau 4"</formula>
    </cfRule>
    <cfRule type="expression" dxfId="7151" priority="2988">
      <formula>$B312="título grau 2"</formula>
    </cfRule>
    <cfRule type="expression" dxfId="7150" priority="2989">
      <formula>$B312="título grau 1"</formula>
    </cfRule>
  </conditionalFormatting>
  <conditionalFormatting sqref="B312:E312 E313:E319">
    <cfRule type="expression" dxfId="7149" priority="2984">
      <formula>$B312="título grau 4"</formula>
    </cfRule>
    <cfRule type="expression" dxfId="7148" priority="2985">
      <formula>$B312="título grau 3"</formula>
    </cfRule>
    <cfRule type="expression" dxfId="7147" priority="2986">
      <formula>$B312="título grau 2"</formula>
    </cfRule>
    <cfRule type="expression" dxfId="7146" priority="2990">
      <formula>$B312="título grau 1"</formula>
    </cfRule>
  </conditionalFormatting>
  <conditionalFormatting sqref="D312">
    <cfRule type="containsText" dxfId="7145" priority="2982" operator="containsText" text="ORSE">
      <formula>NOT(ISERROR(SEARCH("ORSE",D312)))</formula>
    </cfRule>
  </conditionalFormatting>
  <conditionalFormatting sqref="D312">
    <cfRule type="containsText" dxfId="7144" priority="2981" operator="containsText" text="ORSE INSUMO">
      <formula>NOT(ISERROR(SEARCH("ORSE INSUMO",D312)))</formula>
    </cfRule>
  </conditionalFormatting>
  <conditionalFormatting sqref="N313">
    <cfRule type="expression" dxfId="7143" priority="2956">
      <formula>$B313="título grau 4"</formula>
    </cfRule>
    <cfRule type="expression" dxfId="7142" priority="2957">
      <formula>$B313="título grau 3"</formula>
    </cfRule>
    <cfRule type="expression" dxfId="7141" priority="2958">
      <formula>$B313="título grau 2"</formula>
    </cfRule>
    <cfRule type="expression" dxfId="7140" priority="2959">
      <formula>$B313="título grau 1"</formula>
    </cfRule>
  </conditionalFormatting>
  <conditionalFormatting sqref="H313">
    <cfRule type="expression" dxfId="7139" priority="2952">
      <formula>$B313="título grau 4"</formula>
    </cfRule>
    <cfRule type="expression" dxfId="7138" priority="2953">
      <formula>$B313="título grau 3"</formula>
    </cfRule>
    <cfRule type="expression" dxfId="7137" priority="2954">
      <formula>$B313="título grau 2"</formula>
    </cfRule>
    <cfRule type="expression" dxfId="7136" priority="2955">
      <formula>$B313="título grau 1"</formula>
    </cfRule>
  </conditionalFormatting>
  <conditionalFormatting sqref="G313">
    <cfRule type="containsText" dxfId="7135" priority="2951" operator="containsText" text="FALSO">
      <formula>NOT(ISERROR(SEARCH("FALSO",G313)))</formula>
    </cfRule>
  </conditionalFormatting>
  <conditionalFormatting sqref="F313:G313">
    <cfRule type="expression" dxfId="7134" priority="2947">
      <formula>$B313="título grau 4"</formula>
    </cfRule>
    <cfRule type="expression" dxfId="7133" priority="2948">
      <formula>$B313="título grau 3"</formula>
    </cfRule>
    <cfRule type="expression" dxfId="7132" priority="2949">
      <formula>$B313="título grau 2"</formula>
    </cfRule>
    <cfRule type="expression" dxfId="7131" priority="2950">
      <formula>$B313="título grau 1"</formula>
    </cfRule>
  </conditionalFormatting>
  <conditionalFormatting sqref="C313:D313">
    <cfRule type="expression" dxfId="7130" priority="2940">
      <formula>$B313="título grau 4"</formula>
    </cfRule>
    <cfRule type="expression" dxfId="7129" priority="2941">
      <formula>$B313="título grau 3"</formula>
    </cfRule>
    <cfRule type="expression" dxfId="7128" priority="2942">
      <formula>$B313="título grau 2"</formula>
    </cfRule>
    <cfRule type="expression" dxfId="7127" priority="2946">
      <formula>$B313="título grau 1"</formula>
    </cfRule>
  </conditionalFormatting>
  <conditionalFormatting sqref="D313">
    <cfRule type="containsText" dxfId="7126" priority="2938" operator="containsText" text="ORSE">
      <formula>NOT(ISERROR(SEARCH("ORSE",D313)))</formula>
    </cfRule>
  </conditionalFormatting>
  <conditionalFormatting sqref="D313">
    <cfRule type="containsText" dxfId="7125" priority="2937" operator="containsText" text="ORSE INSUMO">
      <formula>NOT(ISERROR(SEARCH("ORSE INSUMO",D313)))</formula>
    </cfRule>
  </conditionalFormatting>
  <conditionalFormatting sqref="C314:D314 F314:H314 N314">
    <cfRule type="expression" dxfId="7124" priority="2930">
      <formula>$B314="título grau 4"</formula>
    </cfRule>
    <cfRule type="expression" dxfId="7123" priority="2931">
      <formula>$B314="título grau 3"</formula>
    </cfRule>
    <cfRule type="expression" dxfId="7122" priority="2932">
      <formula>$B314="título grau 2"</formula>
    </cfRule>
    <cfRule type="expression" dxfId="7121" priority="2936">
      <formula>$B314="título grau 1"</formula>
    </cfRule>
  </conditionalFormatting>
  <conditionalFormatting sqref="D314">
    <cfRule type="containsText" dxfId="7120" priority="2928" operator="containsText" text="ORSE">
      <formula>NOT(ISERROR(SEARCH("ORSE",D314)))</formula>
    </cfRule>
  </conditionalFormatting>
  <conditionalFormatting sqref="G314">
    <cfRule type="containsText" dxfId="7119" priority="2927" operator="containsText" text="FALSO">
      <formula>NOT(ISERROR(SEARCH("FALSO",G314)))</formula>
    </cfRule>
  </conditionalFormatting>
  <conditionalFormatting sqref="D314">
    <cfRule type="containsText" dxfId="7118" priority="2926" operator="containsText" text="ORSE INSUMO">
      <formula>NOT(ISERROR(SEARCH("ORSE INSUMO",D314)))</formula>
    </cfRule>
  </conditionalFormatting>
  <conditionalFormatting sqref="N309">
    <cfRule type="expression" dxfId="7117" priority="2912">
      <formula>$B309="título grau 4"</formula>
    </cfRule>
    <cfRule type="expression" dxfId="7116" priority="2913">
      <formula>$B309="título grau 3"</formula>
    </cfRule>
    <cfRule type="expression" dxfId="7115" priority="2914">
      <formula>$B309="título grau 2"</formula>
    </cfRule>
    <cfRule type="expression" dxfId="7114" priority="2915">
      <formula>$B309="título grau 1"</formula>
    </cfRule>
  </conditionalFormatting>
  <conditionalFormatting sqref="H309">
    <cfRule type="expression" dxfId="7113" priority="2908">
      <formula>$B309="título grau 4"</formula>
    </cfRule>
    <cfRule type="expression" dxfId="7112" priority="2909">
      <formula>$B309="título grau 3"</formula>
    </cfRule>
    <cfRule type="expression" dxfId="7111" priority="2910">
      <formula>$B309="título grau 2"</formula>
    </cfRule>
    <cfRule type="expression" dxfId="7110" priority="2911">
      <formula>$B309="título grau 1"</formula>
    </cfRule>
  </conditionalFormatting>
  <conditionalFormatting sqref="G309">
    <cfRule type="containsText" dxfId="7109" priority="2907" operator="containsText" text="FALSO">
      <formula>NOT(ISERROR(SEARCH("FALSO",G309)))</formula>
    </cfRule>
  </conditionalFormatting>
  <conditionalFormatting sqref="F309:G309">
    <cfRule type="expression" dxfId="7108" priority="2903">
      <formula>$B309="título grau 4"</formula>
    </cfRule>
    <cfRule type="expression" dxfId="7107" priority="2904">
      <formula>$B309="título grau 3"</formula>
    </cfRule>
    <cfRule type="expression" dxfId="7106" priority="2905">
      <formula>$B309="título grau 2"</formula>
    </cfRule>
    <cfRule type="expression" dxfId="7105" priority="2906">
      <formula>$B309="título grau 1"</formula>
    </cfRule>
  </conditionalFormatting>
  <conditionalFormatting sqref="C309:D309">
    <cfRule type="expression" dxfId="7104" priority="2896">
      <formula>$B309="título grau 4"</formula>
    </cfRule>
    <cfRule type="expression" dxfId="7103" priority="2897">
      <formula>$B309="título grau 3"</formula>
    </cfRule>
    <cfRule type="expression" dxfId="7102" priority="2898">
      <formula>$B309="título grau 2"</formula>
    </cfRule>
    <cfRule type="expression" dxfId="7101" priority="2902">
      <formula>$B309="título grau 1"</formula>
    </cfRule>
  </conditionalFormatting>
  <conditionalFormatting sqref="D309">
    <cfRule type="containsText" dxfId="7100" priority="2894" operator="containsText" text="ORSE">
      <formula>NOT(ISERROR(SEARCH("ORSE",D309)))</formula>
    </cfRule>
  </conditionalFormatting>
  <conditionalFormatting sqref="D309">
    <cfRule type="containsText" dxfId="7099" priority="2893" operator="containsText" text="ORSE INSUMO">
      <formula>NOT(ISERROR(SEARCH("ORSE INSUMO",D309)))</formula>
    </cfRule>
  </conditionalFormatting>
  <conditionalFormatting sqref="E310">
    <cfRule type="expression" dxfId="7098" priority="2885">
      <formula>$B310="título grau 4"</formula>
    </cfRule>
    <cfRule type="expression" dxfId="7097" priority="2886">
      <formula>$B310="título grau 3"</formula>
    </cfRule>
    <cfRule type="expression" dxfId="7096" priority="2887">
      <formula>$B310="título grau 2"</formula>
    </cfRule>
    <cfRule type="expression" dxfId="7095" priority="2888">
      <formula>$B310="título grau 1"</formula>
    </cfRule>
  </conditionalFormatting>
  <conditionalFormatting sqref="N312">
    <cfRule type="expression" dxfId="7094" priority="2881">
      <formula>$B312="título grau 4"</formula>
    </cfRule>
    <cfRule type="expression" dxfId="7093" priority="2882">
      <formula>$B312="título grau 3"</formula>
    </cfRule>
    <cfRule type="expression" dxfId="7092" priority="2883">
      <formula>$B312="título grau 2"</formula>
    </cfRule>
    <cfRule type="expression" dxfId="7091" priority="2884">
      <formula>$B312="título grau 1"</formula>
    </cfRule>
  </conditionalFormatting>
  <conditionalFormatting sqref="H312">
    <cfRule type="expression" dxfId="7090" priority="2877">
      <formula>$B312="título grau 4"</formula>
    </cfRule>
    <cfRule type="expression" dxfId="7089" priority="2878">
      <formula>$B312="título grau 3"</formula>
    </cfRule>
    <cfRule type="expression" dxfId="7088" priority="2879">
      <formula>$B312="título grau 2"</formula>
    </cfRule>
    <cfRule type="expression" dxfId="7087" priority="2880">
      <formula>$B312="título grau 1"</formula>
    </cfRule>
  </conditionalFormatting>
  <conditionalFormatting sqref="G312">
    <cfRule type="containsText" dxfId="7086" priority="2876" operator="containsText" text="FALSO">
      <formula>NOT(ISERROR(SEARCH("FALSO",G312)))</formula>
    </cfRule>
  </conditionalFormatting>
  <conditionalFormatting sqref="E312:G312 E313:E319">
    <cfRule type="expression" dxfId="7085" priority="2872">
      <formula>$B312="título grau 4"</formula>
    </cfRule>
    <cfRule type="expression" dxfId="7084" priority="2873">
      <formula>$B312="título grau 3"</formula>
    </cfRule>
    <cfRule type="expression" dxfId="7083" priority="2874">
      <formula>$B312="título grau 2"</formula>
    </cfRule>
    <cfRule type="expression" dxfId="7082" priority="2875">
      <formula>$B312="título grau 1"</formula>
    </cfRule>
  </conditionalFormatting>
  <conditionalFormatting sqref="N310">
    <cfRule type="expression" dxfId="7081" priority="2868">
      <formula>$B310="título grau 4"</formula>
    </cfRule>
    <cfRule type="expression" dxfId="7080" priority="2869">
      <formula>$B310="título grau 3"</formula>
    </cfRule>
    <cfRule type="expression" dxfId="7079" priority="2870">
      <formula>$B310="título grau 2"</formula>
    </cfRule>
    <cfRule type="expression" dxfId="7078" priority="2871">
      <formula>$B310="título grau 1"</formula>
    </cfRule>
  </conditionalFormatting>
  <conditionalFormatting sqref="H310">
    <cfRule type="expression" dxfId="7077" priority="2864">
      <formula>$B310="título grau 4"</formula>
    </cfRule>
    <cfRule type="expression" dxfId="7076" priority="2865">
      <formula>$B310="título grau 3"</formula>
    </cfRule>
    <cfRule type="expression" dxfId="7075" priority="2866">
      <formula>$B310="título grau 2"</formula>
    </cfRule>
    <cfRule type="expression" dxfId="7074" priority="2867">
      <formula>$B310="título grau 1"</formula>
    </cfRule>
  </conditionalFormatting>
  <conditionalFormatting sqref="G310">
    <cfRule type="containsText" dxfId="7073" priority="2863" operator="containsText" text="FALSO">
      <formula>NOT(ISERROR(SEARCH("FALSO",G310)))</formula>
    </cfRule>
  </conditionalFormatting>
  <conditionalFormatting sqref="F310:G310">
    <cfRule type="expression" dxfId="7072" priority="2859">
      <formula>$B310="título grau 4"</formula>
    </cfRule>
    <cfRule type="expression" dxfId="7071" priority="2860">
      <formula>$B310="título grau 3"</formula>
    </cfRule>
    <cfRule type="expression" dxfId="7070" priority="2861">
      <formula>$B310="título grau 2"</formula>
    </cfRule>
    <cfRule type="expression" dxfId="7069" priority="2862">
      <formula>$B310="título grau 1"</formula>
    </cfRule>
  </conditionalFormatting>
  <conditionalFormatting sqref="B310">
    <cfRule type="expression" dxfId="7068" priority="2851">
      <formula>$B310="título grau 3"</formula>
    </cfRule>
    <cfRule type="expression" dxfId="7067" priority="2855">
      <formula>$B310="título grau 4"</formula>
    </cfRule>
    <cfRule type="expression" dxfId="7066" priority="2856">
      <formula>$B310="título grau 2"</formula>
    </cfRule>
    <cfRule type="expression" dxfId="7065" priority="2857">
      <formula>$B310="título grau 1"</formula>
    </cfRule>
  </conditionalFormatting>
  <conditionalFormatting sqref="B310:D310">
    <cfRule type="expression" dxfId="7064" priority="2852">
      <formula>$B310="título grau 4"</formula>
    </cfRule>
    <cfRule type="expression" dxfId="7063" priority="2853">
      <formula>$B310="título grau 3"</formula>
    </cfRule>
    <cfRule type="expression" dxfId="7062" priority="2854">
      <formula>$B310="título grau 2"</formula>
    </cfRule>
    <cfRule type="expression" dxfId="7061" priority="2858">
      <formula>$B310="título grau 1"</formula>
    </cfRule>
  </conditionalFormatting>
  <conditionalFormatting sqref="D310">
    <cfRule type="containsText" dxfId="7060" priority="2850" operator="containsText" text="ORSE">
      <formula>NOT(ISERROR(SEARCH("ORSE",D310)))</formula>
    </cfRule>
  </conditionalFormatting>
  <conditionalFormatting sqref="D310">
    <cfRule type="containsText" dxfId="7059" priority="2849" operator="containsText" text="ORSE INSUMO">
      <formula>NOT(ISERROR(SEARCH("ORSE INSUMO",D310)))</formula>
    </cfRule>
  </conditionalFormatting>
  <conditionalFormatting sqref="C311:D311 F311:H311 N311">
    <cfRule type="expression" dxfId="7058" priority="2842">
      <formula>$B311="título grau 4"</formula>
    </cfRule>
    <cfRule type="expression" dxfId="7057" priority="2843">
      <formula>$B311="título grau 3"</formula>
    </cfRule>
    <cfRule type="expression" dxfId="7056" priority="2844">
      <formula>$B311="título grau 2"</formula>
    </cfRule>
    <cfRule type="expression" dxfId="7055" priority="2848">
      <formula>$B311="título grau 1"</formula>
    </cfRule>
  </conditionalFormatting>
  <conditionalFormatting sqref="D311">
    <cfRule type="containsText" dxfId="7054" priority="2840" operator="containsText" text="ORSE">
      <formula>NOT(ISERROR(SEARCH("ORSE",D311)))</formula>
    </cfRule>
  </conditionalFormatting>
  <conditionalFormatting sqref="G311">
    <cfRule type="containsText" dxfId="7053" priority="2839" operator="containsText" text="FALSO">
      <formula>NOT(ISERROR(SEARCH("FALSO",G311)))</formula>
    </cfRule>
  </conditionalFormatting>
  <conditionalFormatting sqref="D311">
    <cfRule type="containsText" dxfId="7052" priority="2838" operator="containsText" text="ORSE INSUMO">
      <formula>NOT(ISERROR(SEARCH("ORSE INSUMO",D311)))</formula>
    </cfRule>
  </conditionalFormatting>
  <conditionalFormatting sqref="B312">
    <cfRule type="expression" dxfId="7051" priority="2830">
      <formula>$B312="título grau 3"</formula>
    </cfRule>
    <cfRule type="expression" dxfId="7050" priority="2834">
      <formula>$B312="título grau 4"</formula>
    </cfRule>
    <cfRule type="expression" dxfId="7049" priority="2835">
      <formula>$B312="título grau 2"</formula>
    </cfRule>
    <cfRule type="expression" dxfId="7048" priority="2836">
      <formula>$B312="título grau 1"</formula>
    </cfRule>
  </conditionalFormatting>
  <conditionalFormatting sqref="B312:D312">
    <cfRule type="expression" dxfId="7047" priority="2831">
      <formula>$B312="título grau 4"</formula>
    </cfRule>
    <cfRule type="expression" dxfId="7046" priority="2832">
      <formula>$B312="título grau 3"</formula>
    </cfRule>
    <cfRule type="expression" dxfId="7045" priority="2833">
      <formula>$B312="título grau 2"</formula>
    </cfRule>
    <cfRule type="expression" dxfId="7044" priority="2837">
      <formula>$B312="título grau 1"</formula>
    </cfRule>
  </conditionalFormatting>
  <conditionalFormatting sqref="D312">
    <cfRule type="containsText" dxfId="7043" priority="2829" operator="containsText" text="ORSE">
      <formula>NOT(ISERROR(SEARCH("ORSE",D312)))</formula>
    </cfRule>
  </conditionalFormatting>
  <conditionalFormatting sqref="D312">
    <cfRule type="containsText" dxfId="7042" priority="2828" operator="containsText" text="ORSE INSUMO">
      <formula>NOT(ISERROR(SEARCH("ORSE INSUMO",D312)))</formula>
    </cfRule>
  </conditionalFormatting>
  <conditionalFormatting sqref="B311">
    <cfRule type="expression" dxfId="7041" priority="2820">
      <formula>$B311="título grau 3"</formula>
    </cfRule>
    <cfRule type="expression" dxfId="7040" priority="2824">
      <formula>$B311="título grau 4"</formula>
    </cfRule>
    <cfRule type="expression" dxfId="7039" priority="2825">
      <formula>$B311="título grau 2"</formula>
    </cfRule>
    <cfRule type="expression" dxfId="7038" priority="2826">
      <formula>$B311="título grau 1"</formula>
    </cfRule>
  </conditionalFormatting>
  <conditionalFormatting sqref="B311">
    <cfRule type="expression" dxfId="7037" priority="2821">
      <formula>$B311="título grau 4"</formula>
    </cfRule>
    <cfRule type="expression" dxfId="7036" priority="2822">
      <formula>$B311="título grau 3"</formula>
    </cfRule>
    <cfRule type="expression" dxfId="7035" priority="2823">
      <formula>$B311="título grau 2"</formula>
    </cfRule>
    <cfRule type="expression" dxfId="7034" priority="2827">
      <formula>$B311="título grau 1"</formula>
    </cfRule>
  </conditionalFormatting>
  <conditionalFormatting sqref="B311">
    <cfRule type="expression" dxfId="7033" priority="2812">
      <formula>$B311="título grau 3"</formula>
    </cfRule>
    <cfRule type="expression" dxfId="7032" priority="2816">
      <formula>$B311="título grau 4"</formula>
    </cfRule>
    <cfRule type="expression" dxfId="7031" priority="2817">
      <formula>$B311="título grau 2"</formula>
    </cfRule>
    <cfRule type="expression" dxfId="7030" priority="2818">
      <formula>$B311="título grau 1"</formula>
    </cfRule>
  </conditionalFormatting>
  <conditionalFormatting sqref="B311">
    <cfRule type="expression" dxfId="7029" priority="2813">
      <formula>$B311="título grau 4"</formula>
    </cfRule>
    <cfRule type="expression" dxfId="7028" priority="2814">
      <formula>$B311="título grau 3"</formula>
    </cfRule>
    <cfRule type="expression" dxfId="7027" priority="2815">
      <formula>$B311="título grau 2"</formula>
    </cfRule>
    <cfRule type="expression" dxfId="7026" priority="2819">
      <formula>$B311="título grau 1"</formula>
    </cfRule>
  </conditionalFormatting>
  <conditionalFormatting sqref="E311">
    <cfRule type="expression" dxfId="7025" priority="2808">
      <formula>$B311="título grau 4"</formula>
    </cfRule>
    <cfRule type="expression" dxfId="7024" priority="2809">
      <formula>$B311="título grau 3"</formula>
    </cfRule>
    <cfRule type="expression" dxfId="7023" priority="2810">
      <formula>$B311="título grau 2"</formula>
    </cfRule>
    <cfRule type="expression" dxfId="7022" priority="2811">
      <formula>$B311="título grau 1"</formula>
    </cfRule>
  </conditionalFormatting>
  <conditionalFormatting sqref="E311">
    <cfRule type="expression" dxfId="7021" priority="2804">
      <formula>$B311="título grau 4"</formula>
    </cfRule>
    <cfRule type="expression" dxfId="7020" priority="2805">
      <formula>$B311="título grau 3"</formula>
    </cfRule>
    <cfRule type="expression" dxfId="7019" priority="2806">
      <formula>$B311="título grau 2"</formula>
    </cfRule>
    <cfRule type="expression" dxfId="7018" priority="2807">
      <formula>$B311="título grau 1"</formula>
    </cfRule>
  </conditionalFormatting>
  <conditionalFormatting sqref="C315:D315 F315:H315 N315">
    <cfRule type="expression" dxfId="7017" priority="2792">
      <formula>$B315="título grau 4"</formula>
    </cfRule>
    <cfRule type="expression" dxfId="7016" priority="2793">
      <formula>$B315="título grau 3"</formula>
    </cfRule>
    <cfRule type="expression" dxfId="7015" priority="2794">
      <formula>$B315="título grau 2"</formula>
    </cfRule>
    <cfRule type="expression" dxfId="7014" priority="2795">
      <formula>$B315="título grau 1"</formula>
    </cfRule>
  </conditionalFormatting>
  <conditionalFormatting sqref="D315">
    <cfRule type="containsText" dxfId="7013" priority="2791" operator="containsText" text="ORSE">
      <formula>NOT(ISERROR(SEARCH("ORSE",D315)))</formula>
    </cfRule>
  </conditionalFormatting>
  <conditionalFormatting sqref="G315">
    <cfRule type="containsText" dxfId="7012" priority="2790" operator="containsText" text="FALSO">
      <formula>NOT(ISERROR(SEARCH("FALSO",G315)))</formula>
    </cfRule>
  </conditionalFormatting>
  <conditionalFormatting sqref="D315">
    <cfRule type="containsText" dxfId="7011" priority="2789" operator="containsText" text="ORSE INSUMO">
      <formula>NOT(ISERROR(SEARCH("ORSE INSUMO",D315)))</formula>
    </cfRule>
  </conditionalFormatting>
  <conditionalFormatting sqref="C316:D316 F316:H316 N316">
    <cfRule type="expression" dxfId="7010" priority="2777">
      <formula>$B316="título grau 4"</formula>
    </cfRule>
    <cfRule type="expression" dxfId="7009" priority="2778">
      <formula>$B316="título grau 3"</formula>
    </cfRule>
    <cfRule type="expression" dxfId="7008" priority="2779">
      <formula>$B316="título grau 2"</formula>
    </cfRule>
    <cfRule type="expression" dxfId="7007" priority="2780">
      <formula>$B316="título grau 1"</formula>
    </cfRule>
  </conditionalFormatting>
  <conditionalFormatting sqref="D316">
    <cfRule type="containsText" dxfId="7006" priority="2776" operator="containsText" text="ORSE">
      <formula>NOT(ISERROR(SEARCH("ORSE",D316)))</formula>
    </cfRule>
  </conditionalFormatting>
  <conditionalFormatting sqref="G316">
    <cfRule type="containsText" dxfId="7005" priority="2775" operator="containsText" text="FALSO">
      <formula>NOT(ISERROR(SEARCH("FALSO",G316)))</formula>
    </cfRule>
  </conditionalFormatting>
  <conditionalFormatting sqref="D316">
    <cfRule type="containsText" dxfId="7004" priority="2774" operator="containsText" text="ORSE INSUMO">
      <formula>NOT(ISERROR(SEARCH("ORSE INSUMO",D316)))</formula>
    </cfRule>
  </conditionalFormatting>
  <conditionalFormatting sqref="C317:D317 F317:H317 N317">
    <cfRule type="expression" dxfId="7003" priority="2754">
      <formula>$B317="título grau 4"</formula>
    </cfRule>
    <cfRule type="expression" dxfId="7002" priority="2755">
      <formula>$B317="título grau 3"</formula>
    </cfRule>
    <cfRule type="expression" dxfId="7001" priority="2756">
      <formula>$B317="título grau 2"</formula>
    </cfRule>
    <cfRule type="expression" dxfId="7000" priority="2757">
      <formula>$B317="título grau 1"</formula>
    </cfRule>
  </conditionalFormatting>
  <conditionalFormatting sqref="D317">
    <cfRule type="containsText" dxfId="6999" priority="2753" operator="containsText" text="ORSE">
      <formula>NOT(ISERROR(SEARCH("ORSE",D317)))</formula>
    </cfRule>
  </conditionalFormatting>
  <conditionalFormatting sqref="G317">
    <cfRule type="containsText" dxfId="6998" priority="2752" operator="containsText" text="FALSO">
      <formula>NOT(ISERROR(SEARCH("FALSO",G317)))</formula>
    </cfRule>
  </conditionalFormatting>
  <conditionalFormatting sqref="D317">
    <cfRule type="containsText" dxfId="6997" priority="2751" operator="containsText" text="ORSE INSUMO">
      <formula>NOT(ISERROR(SEARCH("ORSE INSUMO",D317)))</formula>
    </cfRule>
  </conditionalFormatting>
  <conditionalFormatting sqref="C318:D318 F318:H318 N318">
    <cfRule type="expression" dxfId="6996" priority="2735">
      <formula>$B318="título grau 4"</formula>
    </cfRule>
    <cfRule type="expression" dxfId="6995" priority="2736">
      <formula>$B318="título grau 3"</formula>
    </cfRule>
    <cfRule type="expression" dxfId="6994" priority="2737">
      <formula>$B318="título grau 2"</formula>
    </cfRule>
    <cfRule type="expression" dxfId="6993" priority="2738">
      <formula>$B318="título grau 1"</formula>
    </cfRule>
  </conditionalFormatting>
  <conditionalFormatting sqref="D318">
    <cfRule type="containsText" dxfId="6992" priority="2734" operator="containsText" text="ORSE">
      <formula>NOT(ISERROR(SEARCH("ORSE",D318)))</formula>
    </cfRule>
  </conditionalFormatting>
  <conditionalFormatting sqref="G318">
    <cfRule type="containsText" dxfId="6991" priority="2733" operator="containsText" text="FALSO">
      <formula>NOT(ISERROR(SEARCH("FALSO",G318)))</formula>
    </cfRule>
  </conditionalFormatting>
  <conditionalFormatting sqref="D318">
    <cfRule type="containsText" dxfId="6990" priority="2732" operator="containsText" text="ORSE INSUMO">
      <formula>NOT(ISERROR(SEARCH("ORSE INSUMO",D318)))</formula>
    </cfRule>
  </conditionalFormatting>
  <conditionalFormatting sqref="C319:D319 F319:H319 N319">
    <cfRule type="expression" dxfId="6989" priority="2704">
      <formula>$B319="título grau 4"</formula>
    </cfRule>
    <cfRule type="expression" dxfId="6988" priority="2705">
      <formula>$B319="título grau 3"</formula>
    </cfRule>
    <cfRule type="expression" dxfId="6987" priority="2706">
      <formula>$B319="título grau 2"</formula>
    </cfRule>
    <cfRule type="expression" dxfId="6986" priority="2707">
      <formula>$B319="título grau 1"</formula>
    </cfRule>
  </conditionalFormatting>
  <conditionalFormatting sqref="D319">
    <cfRule type="containsText" dxfId="6985" priority="2703" operator="containsText" text="ORSE">
      <formula>NOT(ISERROR(SEARCH("ORSE",D319)))</formula>
    </cfRule>
  </conditionalFormatting>
  <conditionalFormatting sqref="G319">
    <cfRule type="containsText" dxfId="6984" priority="2702" operator="containsText" text="FALSO">
      <formula>NOT(ISERROR(SEARCH("FALSO",G319)))</formula>
    </cfRule>
  </conditionalFormatting>
  <conditionalFormatting sqref="D319">
    <cfRule type="containsText" dxfId="6983" priority="2701" operator="containsText" text="ORSE INSUMO">
      <formula>NOT(ISERROR(SEARCH("ORSE INSUMO",D319)))</formula>
    </cfRule>
  </conditionalFormatting>
  <conditionalFormatting sqref="C320:D320 F320:H320 N320">
    <cfRule type="expression" dxfId="6982" priority="2685">
      <formula>$B320="título grau 4"</formula>
    </cfRule>
    <cfRule type="expression" dxfId="6981" priority="2686">
      <formula>$B320="título grau 3"</formula>
    </cfRule>
    <cfRule type="expression" dxfId="6980" priority="2687">
      <formula>$B320="título grau 2"</formula>
    </cfRule>
    <cfRule type="expression" dxfId="6979" priority="2688">
      <formula>$B320="título grau 1"</formula>
    </cfRule>
  </conditionalFormatting>
  <conditionalFormatting sqref="D320">
    <cfRule type="containsText" dxfId="6978" priority="2684" operator="containsText" text="ORSE">
      <formula>NOT(ISERROR(SEARCH("ORSE",D320)))</formula>
    </cfRule>
  </conditionalFormatting>
  <conditionalFormatting sqref="G320">
    <cfRule type="containsText" dxfId="6977" priority="2683" operator="containsText" text="FALSO">
      <formula>NOT(ISERROR(SEARCH("FALSO",G320)))</formula>
    </cfRule>
  </conditionalFormatting>
  <conditionalFormatting sqref="D320">
    <cfRule type="containsText" dxfId="6976" priority="2682" operator="containsText" text="ORSE INSUMO">
      <formula>NOT(ISERROR(SEARCH("ORSE INSUMO",D320)))</formula>
    </cfRule>
  </conditionalFormatting>
  <conditionalFormatting sqref="B320">
    <cfRule type="expression" dxfId="6975" priority="2670">
      <formula>$B320="título grau 3"</formula>
    </cfRule>
    <cfRule type="expression" dxfId="6974" priority="2674">
      <formula>$B320="título grau 4"</formula>
    </cfRule>
    <cfRule type="expression" dxfId="6973" priority="2675">
      <formula>$B320="título grau 2"</formula>
    </cfRule>
    <cfRule type="expression" dxfId="6972" priority="2676">
      <formula>$B320="título grau 1"</formula>
    </cfRule>
  </conditionalFormatting>
  <conditionalFormatting sqref="B320">
    <cfRule type="expression" dxfId="6971" priority="2671">
      <formula>$B320="título grau 4"</formula>
    </cfRule>
    <cfRule type="expression" dxfId="6970" priority="2672">
      <formula>$B320="título grau 3"</formula>
    </cfRule>
    <cfRule type="expression" dxfId="6969" priority="2673">
      <formula>$B320="título grau 2"</formula>
    </cfRule>
    <cfRule type="expression" dxfId="6968" priority="2677">
      <formula>$B320="título grau 1"</formula>
    </cfRule>
  </conditionalFormatting>
  <conditionalFormatting sqref="B323">
    <cfRule type="expression" dxfId="6967" priority="2658">
      <formula>$B323="título grau 3"</formula>
    </cfRule>
    <cfRule type="expression" dxfId="6966" priority="2662">
      <formula>$B323="título grau 4"</formula>
    </cfRule>
    <cfRule type="expression" dxfId="6965" priority="2663">
      <formula>$B323="título grau 2"</formula>
    </cfRule>
    <cfRule type="expression" dxfId="6964" priority="2664">
      <formula>$B323="título grau 1"</formula>
    </cfRule>
  </conditionalFormatting>
  <conditionalFormatting sqref="B323:H323 F324:H324 E324:E327 N323:N324">
    <cfRule type="expression" dxfId="6963" priority="2659">
      <formula>$B323="título grau 4"</formula>
    </cfRule>
    <cfRule type="expression" dxfId="6962" priority="2660">
      <formula>$B323="título grau 3"</formula>
    </cfRule>
    <cfRule type="expression" dxfId="6961" priority="2661">
      <formula>$B323="título grau 2"</formula>
    </cfRule>
    <cfRule type="expression" dxfId="6960" priority="2665">
      <formula>$B323="título grau 1"</formula>
    </cfRule>
  </conditionalFormatting>
  <conditionalFormatting sqref="G323:G324">
    <cfRule type="containsText" dxfId="6959" priority="2657" operator="containsText" text="FALSO">
      <formula>NOT(ISERROR(SEARCH("FALSO",G323)))</formula>
    </cfRule>
  </conditionalFormatting>
  <conditionalFormatting sqref="D323">
    <cfRule type="containsText" dxfId="6958" priority="2656" operator="containsText" text="ORSE">
      <formula>NOT(ISERROR(SEARCH("ORSE",D323)))</formula>
    </cfRule>
  </conditionalFormatting>
  <conditionalFormatting sqref="D323">
    <cfRule type="containsText" dxfId="6957" priority="2655" operator="containsText" text="ORSE INSUMO">
      <formula>NOT(ISERROR(SEARCH("ORSE INSUMO",D323)))</formula>
    </cfRule>
  </conditionalFormatting>
  <conditionalFormatting sqref="D323">
    <cfRule type="containsText" dxfId="6956" priority="2654" operator="containsText" text="ORSE">
      <formula>NOT(ISERROR(SEARCH("ORSE",D323)))</formula>
    </cfRule>
  </conditionalFormatting>
  <conditionalFormatting sqref="C321:D321 F321:H321 N321">
    <cfRule type="expression" dxfId="6955" priority="2650">
      <formula>$B321="título grau 4"</formula>
    </cfRule>
    <cfRule type="expression" dxfId="6954" priority="2651">
      <formula>$B321="título grau 3"</formula>
    </cfRule>
    <cfRule type="expression" dxfId="6953" priority="2652">
      <formula>$B321="título grau 2"</formula>
    </cfRule>
    <cfRule type="expression" dxfId="6952" priority="2653">
      <formula>$B321="título grau 1"</formula>
    </cfRule>
  </conditionalFormatting>
  <conditionalFormatting sqref="D321">
    <cfRule type="containsText" dxfId="6951" priority="2649" operator="containsText" text="ORSE">
      <formula>NOT(ISERROR(SEARCH("ORSE",D321)))</formula>
    </cfRule>
  </conditionalFormatting>
  <conditionalFormatting sqref="G321">
    <cfRule type="containsText" dxfId="6950" priority="2648" operator="containsText" text="FALSO">
      <formula>NOT(ISERROR(SEARCH("FALSO",G321)))</formula>
    </cfRule>
  </conditionalFormatting>
  <conditionalFormatting sqref="D321">
    <cfRule type="containsText" dxfId="6949" priority="2647" operator="containsText" text="ORSE INSUMO">
      <formula>NOT(ISERROR(SEARCH("ORSE INSUMO",D321)))</formula>
    </cfRule>
  </conditionalFormatting>
  <conditionalFormatting sqref="F322:H322 N322">
    <cfRule type="expression" dxfId="6948" priority="2635">
      <formula>$B322="título grau 4"</formula>
    </cfRule>
    <cfRule type="expression" dxfId="6947" priority="2636">
      <formula>$B322="título grau 3"</formula>
    </cfRule>
    <cfRule type="expression" dxfId="6946" priority="2637">
      <formula>$B322="título grau 2"</formula>
    </cfRule>
    <cfRule type="expression" dxfId="6945" priority="2638">
      <formula>$B322="título grau 1"</formula>
    </cfRule>
  </conditionalFormatting>
  <conditionalFormatting sqref="G322">
    <cfRule type="containsText" dxfId="6944" priority="2633" operator="containsText" text="FALSO">
      <formula>NOT(ISERROR(SEARCH("FALSO",G322)))</formula>
    </cfRule>
  </conditionalFormatting>
  <conditionalFormatting sqref="B321">
    <cfRule type="expression" dxfId="6943" priority="2554">
      <formula>$B321="título grau 3"</formula>
    </cfRule>
    <cfRule type="expression" dxfId="6942" priority="2558">
      <formula>$B321="título grau 4"</formula>
    </cfRule>
    <cfRule type="expression" dxfId="6941" priority="2559">
      <formula>$B321="título grau 2"</formula>
    </cfRule>
    <cfRule type="expression" dxfId="6940" priority="2560">
      <formula>$B321="título grau 1"</formula>
    </cfRule>
  </conditionalFormatting>
  <conditionalFormatting sqref="B321">
    <cfRule type="expression" dxfId="6939" priority="2555">
      <formula>$B321="título grau 4"</formula>
    </cfRule>
    <cfRule type="expression" dxfId="6938" priority="2556">
      <formula>$B321="título grau 3"</formula>
    </cfRule>
    <cfRule type="expression" dxfId="6937" priority="2557">
      <formula>$B321="título grau 2"</formula>
    </cfRule>
    <cfRule type="expression" dxfId="6936" priority="2561">
      <formula>$B321="título grau 1"</formula>
    </cfRule>
  </conditionalFormatting>
  <conditionalFormatting sqref="C320:D320 F320:H320 N320">
    <cfRule type="expression" dxfId="6935" priority="2612">
      <formula>$B320="título grau 4"</formula>
    </cfRule>
    <cfRule type="expression" dxfId="6934" priority="2613">
      <formula>$B320="título grau 3"</formula>
    </cfRule>
    <cfRule type="expression" dxfId="6933" priority="2614">
      <formula>$B320="título grau 2"</formula>
    </cfRule>
    <cfRule type="expression" dxfId="6932" priority="2615">
      <formula>$B320="título grau 1"</formula>
    </cfRule>
  </conditionalFormatting>
  <conditionalFormatting sqref="D320">
    <cfRule type="containsText" dxfId="6931" priority="2611" operator="containsText" text="ORSE">
      <formula>NOT(ISERROR(SEARCH("ORSE",D320)))</formula>
    </cfRule>
  </conditionalFormatting>
  <conditionalFormatting sqref="G320">
    <cfRule type="containsText" dxfId="6930" priority="2610" operator="containsText" text="FALSO">
      <formula>NOT(ISERROR(SEARCH("FALSO",G320)))</formula>
    </cfRule>
  </conditionalFormatting>
  <conditionalFormatting sqref="D320">
    <cfRule type="containsText" dxfId="6929" priority="2609" operator="containsText" text="ORSE INSUMO">
      <formula>NOT(ISERROR(SEARCH("ORSE INSUMO",D320)))</formula>
    </cfRule>
  </conditionalFormatting>
  <conditionalFormatting sqref="B320">
    <cfRule type="expression" dxfId="6928" priority="2601">
      <formula>$B320="título grau 3"</formula>
    </cfRule>
    <cfRule type="expression" dxfId="6927" priority="2605">
      <formula>$B320="título grau 4"</formula>
    </cfRule>
    <cfRule type="expression" dxfId="6926" priority="2606">
      <formula>$B320="título grau 2"</formula>
    </cfRule>
    <cfRule type="expression" dxfId="6925" priority="2607">
      <formula>$B320="título grau 1"</formula>
    </cfRule>
  </conditionalFormatting>
  <conditionalFormatting sqref="B320">
    <cfRule type="expression" dxfId="6924" priority="2602">
      <formula>$B320="título grau 4"</formula>
    </cfRule>
    <cfRule type="expression" dxfId="6923" priority="2603">
      <formula>$B320="título grau 3"</formula>
    </cfRule>
    <cfRule type="expression" dxfId="6922" priority="2604">
      <formula>$B320="título grau 2"</formula>
    </cfRule>
    <cfRule type="expression" dxfId="6921" priority="2608">
      <formula>$B320="título grau 1"</formula>
    </cfRule>
  </conditionalFormatting>
  <conditionalFormatting sqref="C321:D321 F321:H321 N321">
    <cfRule type="expression" dxfId="6920" priority="2597">
      <formula>$B321="título grau 4"</formula>
    </cfRule>
    <cfRule type="expression" dxfId="6919" priority="2598">
      <formula>$B321="título grau 3"</formula>
    </cfRule>
    <cfRule type="expression" dxfId="6918" priority="2599">
      <formula>$B321="título grau 2"</formula>
    </cfRule>
    <cfRule type="expression" dxfId="6917" priority="2600">
      <formula>$B321="título grau 1"</formula>
    </cfRule>
  </conditionalFormatting>
  <conditionalFormatting sqref="D321">
    <cfRule type="containsText" dxfId="6916" priority="2596" operator="containsText" text="ORSE">
      <formula>NOT(ISERROR(SEARCH("ORSE",D321)))</formula>
    </cfRule>
  </conditionalFormatting>
  <conditionalFormatting sqref="G321">
    <cfRule type="containsText" dxfId="6915" priority="2595" operator="containsText" text="FALSO">
      <formula>NOT(ISERROR(SEARCH("FALSO",G321)))</formula>
    </cfRule>
  </conditionalFormatting>
  <conditionalFormatting sqref="D321">
    <cfRule type="containsText" dxfId="6914" priority="2594" operator="containsText" text="ORSE INSUMO">
      <formula>NOT(ISERROR(SEARCH("ORSE INSUMO",D321)))</formula>
    </cfRule>
  </conditionalFormatting>
  <conditionalFormatting sqref="E320:E322">
    <cfRule type="expression" dxfId="6913" priority="2574">
      <formula>$B320="título grau 4"</formula>
    </cfRule>
    <cfRule type="expression" dxfId="6912" priority="2575">
      <formula>$B320="título grau 3"</formula>
    </cfRule>
    <cfRule type="expression" dxfId="6911" priority="2576">
      <formula>$B320="título grau 2"</formula>
    </cfRule>
    <cfRule type="expression" dxfId="6910" priority="2577">
      <formula>$B320="título grau 1"</formula>
    </cfRule>
  </conditionalFormatting>
  <conditionalFormatting sqref="E320:E322">
    <cfRule type="expression" dxfId="6909" priority="2570">
      <formula>$B320="título grau 4"</formula>
    </cfRule>
    <cfRule type="expression" dxfId="6908" priority="2571">
      <formula>$B320="título grau 3"</formula>
    </cfRule>
    <cfRule type="expression" dxfId="6907" priority="2572">
      <formula>$B320="título grau 2"</formula>
    </cfRule>
    <cfRule type="expression" dxfId="6906" priority="2573">
      <formula>$B320="título grau 1"</formula>
    </cfRule>
  </conditionalFormatting>
  <conditionalFormatting sqref="B321">
    <cfRule type="expression" dxfId="6905" priority="2562">
      <formula>$B321="título grau 3"</formula>
    </cfRule>
    <cfRule type="expression" dxfId="6904" priority="2566">
      <formula>$B321="título grau 4"</formula>
    </cfRule>
    <cfRule type="expression" dxfId="6903" priority="2567">
      <formula>$B321="título grau 2"</formula>
    </cfRule>
    <cfRule type="expression" dxfId="6902" priority="2568">
      <formula>$B321="título grau 1"</formula>
    </cfRule>
  </conditionalFormatting>
  <conditionalFormatting sqref="B321">
    <cfRule type="expression" dxfId="6901" priority="2563">
      <formula>$B321="título grau 4"</formula>
    </cfRule>
    <cfRule type="expression" dxfId="6900" priority="2564">
      <formula>$B321="título grau 3"</formula>
    </cfRule>
    <cfRule type="expression" dxfId="6899" priority="2565">
      <formula>$B321="título grau 2"</formula>
    </cfRule>
    <cfRule type="expression" dxfId="6898" priority="2569">
      <formula>$B321="título grau 1"</formula>
    </cfRule>
  </conditionalFormatting>
  <conditionalFormatting sqref="C322:D322">
    <cfRule type="expression" dxfId="6897" priority="2550">
      <formula>$B322="título grau 4"</formula>
    </cfRule>
    <cfRule type="expression" dxfId="6896" priority="2551">
      <formula>$B322="título grau 3"</formula>
    </cfRule>
    <cfRule type="expression" dxfId="6895" priority="2552">
      <formula>$B322="título grau 2"</formula>
    </cfRule>
    <cfRule type="expression" dxfId="6894" priority="2553">
      <formula>$B322="título grau 1"</formula>
    </cfRule>
  </conditionalFormatting>
  <conditionalFormatting sqref="D322">
    <cfRule type="containsText" dxfId="6893" priority="2549" operator="containsText" text="ORSE">
      <formula>NOT(ISERROR(SEARCH("ORSE",D322)))</formula>
    </cfRule>
  </conditionalFormatting>
  <conditionalFormatting sqref="D322">
    <cfRule type="containsText" dxfId="6892" priority="2548" operator="containsText" text="ORSE INSUMO">
      <formula>NOT(ISERROR(SEARCH("ORSE INSUMO",D322)))</formula>
    </cfRule>
  </conditionalFormatting>
  <conditionalFormatting sqref="C324:D324">
    <cfRule type="expression" dxfId="6891" priority="2536">
      <formula>$B324="título grau 4"</formula>
    </cfRule>
    <cfRule type="expression" dxfId="6890" priority="2537">
      <formula>$B324="título grau 3"</formula>
    </cfRule>
    <cfRule type="expression" dxfId="6889" priority="2538">
      <formula>$B324="título grau 2"</formula>
    </cfRule>
    <cfRule type="expression" dxfId="6888" priority="2539">
      <formula>$B324="título grau 1"</formula>
    </cfRule>
  </conditionalFormatting>
  <conditionalFormatting sqref="D324">
    <cfRule type="containsText" dxfId="6887" priority="2535" operator="containsText" text="ORSE">
      <formula>NOT(ISERROR(SEARCH("ORSE",D324)))</formula>
    </cfRule>
  </conditionalFormatting>
  <conditionalFormatting sqref="D324">
    <cfRule type="containsText" dxfId="6886" priority="2534" operator="containsText" text="ORSE INSUMO">
      <formula>NOT(ISERROR(SEARCH("ORSE INSUMO",D324)))</formula>
    </cfRule>
  </conditionalFormatting>
  <conditionalFormatting sqref="F325:H325 N325">
    <cfRule type="expression" dxfId="6885" priority="2522">
      <formula>$B325="título grau 4"</formula>
    </cfRule>
    <cfRule type="expression" dxfId="6884" priority="2523">
      <formula>$B325="título grau 3"</formula>
    </cfRule>
    <cfRule type="expression" dxfId="6883" priority="2524">
      <formula>$B325="título grau 2"</formula>
    </cfRule>
    <cfRule type="expression" dxfId="6882" priority="2525">
      <formula>$B325="título grau 1"</formula>
    </cfRule>
  </conditionalFormatting>
  <conditionalFormatting sqref="G325">
    <cfRule type="containsText" dxfId="6881" priority="2521" operator="containsText" text="FALSO">
      <formula>NOT(ISERROR(SEARCH("FALSO",G325)))</formula>
    </cfRule>
  </conditionalFormatting>
  <conditionalFormatting sqref="C325:D325">
    <cfRule type="expression" dxfId="6880" priority="2517">
      <formula>$B325="título grau 4"</formula>
    </cfRule>
    <cfRule type="expression" dxfId="6879" priority="2518">
      <formula>$B325="título grau 3"</formula>
    </cfRule>
    <cfRule type="expression" dxfId="6878" priority="2519">
      <formula>$B325="título grau 2"</formula>
    </cfRule>
    <cfRule type="expression" dxfId="6877" priority="2520">
      <formula>$B325="título grau 1"</formula>
    </cfRule>
  </conditionalFormatting>
  <conditionalFormatting sqref="D325">
    <cfRule type="containsText" dxfId="6876" priority="2516" operator="containsText" text="ORSE">
      <formula>NOT(ISERROR(SEARCH("ORSE",D325)))</formula>
    </cfRule>
  </conditionalFormatting>
  <conditionalFormatting sqref="D325">
    <cfRule type="containsText" dxfId="6875" priority="2515" operator="containsText" text="ORSE INSUMO">
      <formula>NOT(ISERROR(SEARCH("ORSE INSUMO",D325)))</formula>
    </cfRule>
  </conditionalFormatting>
  <conditionalFormatting sqref="F326:H327 N326:N327">
    <cfRule type="expression" dxfId="6874" priority="2503">
      <formula>$B326="título grau 4"</formula>
    </cfRule>
    <cfRule type="expression" dxfId="6873" priority="2504">
      <formula>$B326="título grau 3"</formula>
    </cfRule>
    <cfRule type="expression" dxfId="6872" priority="2505">
      <formula>$B326="título grau 2"</formula>
    </cfRule>
    <cfRule type="expression" dxfId="6871" priority="2506">
      <formula>$B326="título grau 1"</formula>
    </cfRule>
  </conditionalFormatting>
  <conditionalFormatting sqref="G326:G327">
    <cfRule type="containsText" dxfId="6870" priority="2502" operator="containsText" text="FALSO">
      <formula>NOT(ISERROR(SEARCH("FALSO",G326)))</formula>
    </cfRule>
  </conditionalFormatting>
  <conditionalFormatting sqref="C326:D327">
    <cfRule type="expression" dxfId="6869" priority="2498">
      <formula>$B326="título grau 4"</formula>
    </cfRule>
    <cfRule type="expression" dxfId="6868" priority="2499">
      <formula>$B326="título grau 3"</formula>
    </cfRule>
    <cfRule type="expression" dxfId="6867" priority="2500">
      <formula>$B326="título grau 2"</formula>
    </cfRule>
    <cfRule type="expression" dxfId="6866" priority="2501">
      <formula>$B326="título grau 1"</formula>
    </cfRule>
  </conditionalFormatting>
  <conditionalFormatting sqref="D326:D327">
    <cfRule type="containsText" dxfId="6865" priority="2497" operator="containsText" text="ORSE">
      <formula>NOT(ISERROR(SEARCH("ORSE",D326)))</formula>
    </cfRule>
  </conditionalFormatting>
  <conditionalFormatting sqref="D326:D327">
    <cfRule type="containsText" dxfId="6864" priority="2496" operator="containsText" text="ORSE INSUMO">
      <formula>NOT(ISERROR(SEARCH("ORSE INSUMO",D326)))</formula>
    </cfRule>
  </conditionalFormatting>
  <conditionalFormatting sqref="G338:G340">
    <cfRule type="containsText" dxfId="6863" priority="2487" operator="containsText" text="FALSO">
      <formula>NOT(ISERROR(SEARCH("FALSO",G338)))</formula>
    </cfRule>
  </conditionalFormatting>
  <conditionalFormatting sqref="C338:C340">
    <cfRule type="expression" dxfId="6862" priority="2479">
      <formula>$B338="título grau 4"</formula>
    </cfRule>
    <cfRule type="expression" dxfId="6861" priority="2480">
      <formula>$B338="título grau 3"</formula>
    </cfRule>
    <cfRule type="expression" dxfId="6860" priority="2481">
      <formula>$B338="título grau 2"</formula>
    </cfRule>
    <cfRule type="expression" dxfId="6859" priority="2485">
      <formula>$B338="título grau 1"</formula>
    </cfRule>
  </conditionalFormatting>
  <conditionalFormatting sqref="B332">
    <cfRule type="expression" dxfId="6858" priority="2465">
      <formula>$B332="título grau 3"</formula>
    </cfRule>
    <cfRule type="expression" dxfId="6857" priority="2469">
      <formula>$B332="título grau 4"</formula>
    </cfRule>
    <cfRule type="expression" dxfId="6856" priority="2470">
      <formula>$B332="título grau 2"</formula>
    </cfRule>
    <cfRule type="expression" dxfId="6855" priority="2471">
      <formula>$B332="título grau 1"</formula>
    </cfRule>
  </conditionalFormatting>
  <conditionalFormatting sqref="B332">
    <cfRule type="expression" dxfId="6854" priority="2466">
      <formula>$B332="título grau 4"</formula>
    </cfRule>
    <cfRule type="expression" dxfId="6853" priority="2467">
      <formula>$B332="título grau 3"</formula>
    </cfRule>
    <cfRule type="expression" dxfId="6852" priority="2468">
      <formula>$B332="título grau 2"</formula>
    </cfRule>
    <cfRule type="expression" dxfId="6851" priority="2472">
      <formula>$B332="título grau 1"</formula>
    </cfRule>
  </conditionalFormatting>
  <conditionalFormatting sqref="D333">
    <cfRule type="containsText" dxfId="6850" priority="2464" operator="containsText" text="ORSE">
      <formula>NOT(ISERROR(SEARCH("ORSE",D333)))</formula>
    </cfRule>
  </conditionalFormatting>
  <conditionalFormatting sqref="B333">
    <cfRule type="expression" dxfId="6849" priority="2456">
      <formula>$B333="título grau 3"</formula>
    </cfRule>
    <cfRule type="expression" dxfId="6848" priority="2460">
      <formula>$B333="título grau 4"</formula>
    </cfRule>
    <cfRule type="expression" dxfId="6847" priority="2461">
      <formula>$B333="título grau 2"</formula>
    </cfRule>
    <cfRule type="expression" dxfId="6846" priority="2462">
      <formula>$B333="título grau 1"</formula>
    </cfRule>
  </conditionalFormatting>
  <conditionalFormatting sqref="B333:D333">
    <cfRule type="expression" dxfId="6845" priority="2457">
      <formula>$B333="título grau 4"</formula>
    </cfRule>
    <cfRule type="expression" dxfId="6844" priority="2458">
      <formula>$B333="título grau 3"</formula>
    </cfRule>
    <cfRule type="expression" dxfId="6843" priority="2459">
      <formula>$B333="título grau 2"</formula>
    </cfRule>
    <cfRule type="expression" dxfId="6842" priority="2463">
      <formula>$B333="título grau 1"</formula>
    </cfRule>
  </conditionalFormatting>
  <conditionalFormatting sqref="D333">
    <cfRule type="containsText" dxfId="6841" priority="2455" operator="containsText" text="ORSE INSUMO">
      <formula>NOT(ISERROR(SEARCH("ORSE INSUMO",D333)))</formula>
    </cfRule>
  </conditionalFormatting>
  <conditionalFormatting sqref="B334">
    <cfRule type="expression" dxfId="6840" priority="2447">
      <formula>$B334="título grau 3"</formula>
    </cfRule>
    <cfRule type="expression" dxfId="6839" priority="2451">
      <formula>$B334="título grau 4"</formula>
    </cfRule>
    <cfRule type="expression" dxfId="6838" priority="2452">
      <formula>$B334="título grau 2"</formula>
    </cfRule>
    <cfRule type="expression" dxfId="6837" priority="2453">
      <formula>$B334="título grau 1"</formula>
    </cfRule>
  </conditionalFormatting>
  <conditionalFormatting sqref="B334">
    <cfRule type="expression" dxfId="6836" priority="2448">
      <formula>$B334="título grau 4"</formula>
    </cfRule>
    <cfRule type="expression" dxfId="6835" priority="2449">
      <formula>$B334="título grau 3"</formula>
    </cfRule>
    <cfRule type="expression" dxfId="6834" priority="2450">
      <formula>$B334="título grau 2"</formula>
    </cfRule>
    <cfRule type="expression" dxfId="6833" priority="2454">
      <formula>$B334="título grau 1"</formula>
    </cfRule>
  </conditionalFormatting>
  <conditionalFormatting sqref="B335">
    <cfRule type="expression" dxfId="6832" priority="2439">
      <formula>$B335="título grau 3"</formula>
    </cfRule>
    <cfRule type="expression" dxfId="6831" priority="2443">
      <formula>$B335="título grau 4"</formula>
    </cfRule>
    <cfRule type="expression" dxfId="6830" priority="2444">
      <formula>$B335="título grau 2"</formula>
    </cfRule>
    <cfRule type="expression" dxfId="6829" priority="2445">
      <formula>$B335="título grau 1"</formula>
    </cfRule>
  </conditionalFormatting>
  <conditionalFormatting sqref="B335">
    <cfRule type="expression" dxfId="6828" priority="2440">
      <formula>$B335="título grau 4"</formula>
    </cfRule>
    <cfRule type="expression" dxfId="6827" priority="2441">
      <formula>$B335="título grau 3"</formula>
    </cfRule>
    <cfRule type="expression" dxfId="6826" priority="2442">
      <formula>$B335="título grau 2"</formula>
    </cfRule>
    <cfRule type="expression" dxfId="6825" priority="2446">
      <formula>$B335="título grau 1"</formula>
    </cfRule>
  </conditionalFormatting>
  <conditionalFormatting sqref="B336">
    <cfRule type="expression" dxfId="6824" priority="2431">
      <formula>$B336="título grau 3"</formula>
    </cfRule>
    <cfRule type="expression" dxfId="6823" priority="2435">
      <formula>$B336="título grau 4"</formula>
    </cfRule>
    <cfRule type="expression" dxfId="6822" priority="2436">
      <formula>$B336="título grau 2"</formula>
    </cfRule>
    <cfRule type="expression" dxfId="6821" priority="2437">
      <formula>$B336="título grau 1"</formula>
    </cfRule>
  </conditionalFormatting>
  <conditionalFormatting sqref="B336">
    <cfRule type="expression" dxfId="6820" priority="2432">
      <formula>$B336="título grau 4"</formula>
    </cfRule>
    <cfRule type="expression" dxfId="6819" priority="2433">
      <formula>$B336="título grau 3"</formula>
    </cfRule>
    <cfRule type="expression" dxfId="6818" priority="2434">
      <formula>$B336="título grau 2"</formula>
    </cfRule>
    <cfRule type="expression" dxfId="6817" priority="2438">
      <formula>$B336="título grau 1"</formula>
    </cfRule>
  </conditionalFormatting>
  <conditionalFormatting sqref="B337">
    <cfRule type="expression" dxfId="6816" priority="2423">
      <formula>$B337="título grau 3"</formula>
    </cfRule>
    <cfRule type="expression" dxfId="6815" priority="2427">
      <formula>$B337="título grau 4"</formula>
    </cfRule>
    <cfRule type="expression" dxfId="6814" priority="2428">
      <formula>$B337="título grau 2"</formula>
    </cfRule>
    <cfRule type="expression" dxfId="6813" priority="2429">
      <formula>$B337="título grau 1"</formula>
    </cfRule>
  </conditionalFormatting>
  <conditionalFormatting sqref="B337">
    <cfRule type="expression" dxfId="6812" priority="2424">
      <formula>$B337="título grau 4"</formula>
    </cfRule>
    <cfRule type="expression" dxfId="6811" priority="2425">
      <formula>$B337="título grau 3"</formula>
    </cfRule>
    <cfRule type="expression" dxfId="6810" priority="2426">
      <formula>$B337="título grau 2"</formula>
    </cfRule>
    <cfRule type="expression" dxfId="6809" priority="2430">
      <formula>$B337="título grau 1"</formula>
    </cfRule>
  </conditionalFormatting>
  <conditionalFormatting sqref="D337">
    <cfRule type="containsText" dxfId="6808" priority="2422" operator="containsText" text="ORSE">
      <formula>NOT(ISERROR(SEARCH("ORSE",D337)))</formula>
    </cfRule>
  </conditionalFormatting>
  <conditionalFormatting sqref="D337">
    <cfRule type="expression" dxfId="6807" priority="2418">
      <formula>$B337="título grau 4"</formula>
    </cfRule>
    <cfRule type="expression" dxfId="6806" priority="2419">
      <formula>$B337="título grau 3"</formula>
    </cfRule>
    <cfRule type="expression" dxfId="6805" priority="2420">
      <formula>$B337="título grau 2"</formula>
    </cfRule>
    <cfRule type="expression" dxfId="6804" priority="2421">
      <formula>$B337="título grau 1"</formula>
    </cfRule>
  </conditionalFormatting>
  <conditionalFormatting sqref="B338">
    <cfRule type="expression" dxfId="6803" priority="2410">
      <formula>$B338="título grau 3"</formula>
    </cfRule>
    <cfRule type="expression" dxfId="6802" priority="2414">
      <formula>$B338="título grau 4"</formula>
    </cfRule>
    <cfRule type="expression" dxfId="6801" priority="2415">
      <formula>$B338="título grau 2"</formula>
    </cfRule>
    <cfRule type="expression" dxfId="6800" priority="2416">
      <formula>$B338="título grau 1"</formula>
    </cfRule>
  </conditionalFormatting>
  <conditionalFormatting sqref="B338">
    <cfRule type="expression" dxfId="6799" priority="2411">
      <formula>$B338="título grau 4"</formula>
    </cfRule>
    <cfRule type="expression" dxfId="6798" priority="2412">
      <formula>$B338="título grau 3"</formula>
    </cfRule>
    <cfRule type="expression" dxfId="6797" priority="2413">
      <formula>$B338="título grau 2"</formula>
    </cfRule>
    <cfRule type="expression" dxfId="6796" priority="2417">
      <formula>$B338="título grau 1"</formula>
    </cfRule>
  </conditionalFormatting>
  <conditionalFormatting sqref="D338">
    <cfRule type="containsText" dxfId="6795" priority="2409" operator="containsText" text="ORSE">
      <formula>NOT(ISERROR(SEARCH("ORSE",D338)))</formula>
    </cfRule>
  </conditionalFormatting>
  <conditionalFormatting sqref="D338">
    <cfRule type="expression" dxfId="6794" priority="2405">
      <formula>$B338="título grau 4"</formula>
    </cfRule>
    <cfRule type="expression" dxfId="6793" priority="2406">
      <formula>$B338="título grau 3"</formula>
    </cfRule>
    <cfRule type="expression" dxfId="6792" priority="2407">
      <formula>$B338="título grau 2"</formula>
    </cfRule>
    <cfRule type="expression" dxfId="6791" priority="2408">
      <formula>$B338="título grau 1"</formula>
    </cfRule>
  </conditionalFormatting>
  <conditionalFormatting sqref="D338">
    <cfRule type="containsText" dxfId="6790" priority="2404" operator="containsText" text="ORSE INSUMO">
      <formula>NOT(ISERROR(SEARCH("ORSE INSUMO",D338)))</formula>
    </cfRule>
  </conditionalFormatting>
  <conditionalFormatting sqref="D338">
    <cfRule type="containsText" dxfId="6789" priority="2403" operator="containsText" text="ORSE">
      <formula>NOT(ISERROR(SEARCH("ORSE",D338)))</formula>
    </cfRule>
  </conditionalFormatting>
  <conditionalFormatting sqref="D338">
    <cfRule type="containsText" dxfId="6788" priority="2402" operator="containsText" text="ORSE">
      <formula>NOT(ISERROR(SEARCH("ORSE",D338)))</formula>
    </cfRule>
  </conditionalFormatting>
  <conditionalFormatting sqref="D338">
    <cfRule type="expression" dxfId="6787" priority="2398">
      <formula>$B338="título grau 4"</formula>
    </cfRule>
    <cfRule type="expression" dxfId="6786" priority="2399">
      <formula>$B338="título grau 3"</formula>
    </cfRule>
    <cfRule type="expression" dxfId="6785" priority="2400">
      <formula>$B338="título grau 2"</formula>
    </cfRule>
    <cfRule type="expression" dxfId="6784" priority="2401">
      <formula>$B338="título grau 1"</formula>
    </cfRule>
  </conditionalFormatting>
  <conditionalFormatting sqref="B339">
    <cfRule type="expression" dxfId="6783" priority="2390">
      <formula>$B339="título grau 3"</formula>
    </cfRule>
    <cfRule type="expression" dxfId="6782" priority="2394">
      <formula>$B339="título grau 4"</formula>
    </cfRule>
    <cfRule type="expression" dxfId="6781" priority="2395">
      <formula>$B339="título grau 2"</formula>
    </cfRule>
    <cfRule type="expression" dxfId="6780" priority="2396">
      <formula>$B339="título grau 1"</formula>
    </cfRule>
  </conditionalFormatting>
  <conditionalFormatting sqref="B339">
    <cfRule type="expression" dxfId="6779" priority="2391">
      <formula>$B339="título grau 4"</formula>
    </cfRule>
    <cfRule type="expression" dxfId="6778" priority="2392">
      <formula>$B339="título grau 3"</formula>
    </cfRule>
    <cfRule type="expression" dxfId="6777" priority="2393">
      <formula>$B339="título grau 2"</formula>
    </cfRule>
    <cfRule type="expression" dxfId="6776" priority="2397">
      <formula>$B339="título grau 1"</formula>
    </cfRule>
  </conditionalFormatting>
  <conditionalFormatting sqref="D339">
    <cfRule type="containsText" dxfId="6775" priority="2389" operator="containsText" text="ORSE">
      <formula>NOT(ISERROR(SEARCH("ORSE",D339)))</formula>
    </cfRule>
  </conditionalFormatting>
  <conditionalFormatting sqref="D339">
    <cfRule type="expression" dxfId="6774" priority="2385">
      <formula>$B339="título grau 4"</formula>
    </cfRule>
    <cfRule type="expression" dxfId="6773" priority="2386">
      <formula>$B339="título grau 3"</formula>
    </cfRule>
    <cfRule type="expression" dxfId="6772" priority="2387">
      <formula>$B339="título grau 2"</formula>
    </cfRule>
    <cfRule type="expression" dxfId="6771" priority="2388">
      <formula>$B339="título grau 1"</formula>
    </cfRule>
  </conditionalFormatting>
  <conditionalFormatting sqref="D339">
    <cfRule type="containsText" dxfId="6770" priority="2384" operator="containsText" text="ORSE INSUMO">
      <formula>NOT(ISERROR(SEARCH("ORSE INSUMO",D339)))</formula>
    </cfRule>
  </conditionalFormatting>
  <conditionalFormatting sqref="D339">
    <cfRule type="containsText" dxfId="6769" priority="2383" operator="containsText" text="ORSE">
      <formula>NOT(ISERROR(SEARCH("ORSE",D339)))</formula>
    </cfRule>
  </conditionalFormatting>
  <conditionalFormatting sqref="D339">
    <cfRule type="containsText" dxfId="6768" priority="2382" operator="containsText" text="ORSE">
      <formula>NOT(ISERROR(SEARCH("ORSE",D339)))</formula>
    </cfRule>
  </conditionalFormatting>
  <conditionalFormatting sqref="D339">
    <cfRule type="expression" dxfId="6767" priority="2378">
      <formula>$B339="título grau 4"</formula>
    </cfRule>
    <cfRule type="expression" dxfId="6766" priority="2379">
      <formula>$B339="título grau 3"</formula>
    </cfRule>
    <cfRule type="expression" dxfId="6765" priority="2380">
      <formula>$B339="título grau 2"</formula>
    </cfRule>
    <cfRule type="expression" dxfId="6764" priority="2381">
      <formula>$B339="título grau 1"</formula>
    </cfRule>
  </conditionalFormatting>
  <conditionalFormatting sqref="B340">
    <cfRule type="expression" dxfId="6763" priority="2370">
      <formula>$B340="título grau 3"</formula>
    </cfRule>
    <cfRule type="expression" dxfId="6762" priority="2374">
      <formula>$B340="título grau 4"</formula>
    </cfRule>
    <cfRule type="expression" dxfId="6761" priority="2375">
      <formula>$B340="título grau 2"</formula>
    </cfRule>
    <cfRule type="expression" dxfId="6760" priority="2376">
      <formula>$B340="título grau 1"</formula>
    </cfRule>
  </conditionalFormatting>
  <conditionalFormatting sqref="B340">
    <cfRule type="expression" dxfId="6759" priority="2371">
      <formula>$B340="título grau 4"</formula>
    </cfRule>
    <cfRule type="expression" dxfId="6758" priority="2372">
      <formula>$B340="título grau 3"</formula>
    </cfRule>
    <cfRule type="expression" dxfId="6757" priority="2373">
      <formula>$B340="título grau 2"</formula>
    </cfRule>
    <cfRule type="expression" dxfId="6756" priority="2377">
      <formula>$B340="título grau 1"</formula>
    </cfRule>
  </conditionalFormatting>
  <conditionalFormatting sqref="D340">
    <cfRule type="containsText" dxfId="6755" priority="2369" operator="containsText" text="ORSE">
      <formula>NOT(ISERROR(SEARCH("ORSE",D340)))</formula>
    </cfRule>
  </conditionalFormatting>
  <conditionalFormatting sqref="D340">
    <cfRule type="expression" dxfId="6754" priority="2365">
      <formula>$B340="título grau 4"</formula>
    </cfRule>
    <cfRule type="expression" dxfId="6753" priority="2366">
      <formula>$B340="título grau 3"</formula>
    </cfRule>
    <cfRule type="expression" dxfId="6752" priority="2367">
      <formula>$B340="título grau 2"</formula>
    </cfRule>
    <cfRule type="expression" dxfId="6751" priority="2368">
      <formula>$B340="título grau 1"</formula>
    </cfRule>
  </conditionalFormatting>
  <conditionalFormatting sqref="D340">
    <cfRule type="containsText" dxfId="6750" priority="2364" operator="containsText" text="ORSE INSUMO">
      <formula>NOT(ISERROR(SEARCH("ORSE INSUMO",D340)))</formula>
    </cfRule>
  </conditionalFormatting>
  <conditionalFormatting sqref="B308">
    <cfRule type="expression" dxfId="6749" priority="2356">
      <formula>$B308="título grau 3"</formula>
    </cfRule>
    <cfRule type="expression" dxfId="6748" priority="2360">
      <formula>$B308="título grau 4"</formula>
    </cfRule>
    <cfRule type="expression" dxfId="6747" priority="2361">
      <formula>$B308="título grau 2"</formula>
    </cfRule>
    <cfRule type="expression" dxfId="6746" priority="2362">
      <formula>$B308="título grau 1"</formula>
    </cfRule>
  </conditionalFormatting>
  <conditionalFormatting sqref="B308">
    <cfRule type="expression" dxfId="6745" priority="2357">
      <formula>$B308="título grau 4"</formula>
    </cfRule>
    <cfRule type="expression" dxfId="6744" priority="2358">
      <formula>$B308="título grau 3"</formula>
    </cfRule>
    <cfRule type="expression" dxfId="6743" priority="2359">
      <formula>$B308="título grau 2"</formula>
    </cfRule>
    <cfRule type="expression" dxfId="6742" priority="2363">
      <formula>$B308="título grau 1"</formula>
    </cfRule>
  </conditionalFormatting>
  <conditionalFormatting sqref="E308:E309">
    <cfRule type="expression" dxfId="6741" priority="2352">
      <formula>$B308="título grau 4"</formula>
    </cfRule>
    <cfRule type="expression" dxfId="6740" priority="2353">
      <formula>$B308="título grau 3"</formula>
    </cfRule>
    <cfRule type="expression" dxfId="6739" priority="2354">
      <formula>$B308="título grau 2"</formula>
    </cfRule>
    <cfRule type="expression" dxfId="6738" priority="2355">
      <formula>$B308="título grau 1"</formula>
    </cfRule>
  </conditionalFormatting>
  <conditionalFormatting sqref="E308:E309">
    <cfRule type="expression" dxfId="6737" priority="2348">
      <formula>$B308="título grau 4"</formula>
    </cfRule>
    <cfRule type="expression" dxfId="6736" priority="2349">
      <formula>$B308="título grau 3"</formula>
    </cfRule>
    <cfRule type="expression" dxfId="6735" priority="2350">
      <formula>$B308="título grau 2"</formula>
    </cfRule>
    <cfRule type="expression" dxfId="6734" priority="2351">
      <formula>$B308="título grau 1"</formula>
    </cfRule>
  </conditionalFormatting>
  <conditionalFormatting sqref="G346:G348">
    <cfRule type="containsText" dxfId="6733" priority="2347" operator="containsText" text="FALSO">
      <formula>NOT(ISERROR(SEARCH("FALSO",G346)))</formula>
    </cfRule>
  </conditionalFormatting>
  <conditionalFormatting sqref="D346:D348">
    <cfRule type="containsText" dxfId="6732" priority="2346" operator="containsText" text="ORSE">
      <formula>NOT(ISERROR(SEARCH("ORSE",D346)))</formula>
    </cfRule>
  </conditionalFormatting>
  <conditionalFormatting sqref="B346:B348">
    <cfRule type="expression" dxfId="6731" priority="2338">
      <formula>$B346="título grau 3"</formula>
    </cfRule>
    <cfRule type="expression" dxfId="6730" priority="2342">
      <formula>$B346="título grau 4"</formula>
    </cfRule>
    <cfRule type="expression" dxfId="6729" priority="2343">
      <formula>$B346="título grau 2"</formula>
    </cfRule>
    <cfRule type="expression" dxfId="6728" priority="2344">
      <formula>$B346="título grau 1"</formula>
    </cfRule>
  </conditionalFormatting>
  <conditionalFormatting sqref="B346:H348 N346:N348">
    <cfRule type="expression" dxfId="6727" priority="2339">
      <formula>$B346="título grau 4"</formula>
    </cfRule>
    <cfRule type="expression" dxfId="6726" priority="2340">
      <formula>$B346="título grau 3"</formula>
    </cfRule>
    <cfRule type="expression" dxfId="6725" priority="2341">
      <formula>$B346="título grau 2"</formula>
    </cfRule>
    <cfRule type="expression" dxfId="6724" priority="2345">
      <formula>$B346="título grau 1"</formula>
    </cfRule>
  </conditionalFormatting>
  <conditionalFormatting sqref="D346:D348">
    <cfRule type="containsText" dxfId="6723" priority="2337" operator="containsText" text="ORSE INSUMO">
      <formula>NOT(ISERROR(SEARCH("ORSE INSUMO",D346)))</formula>
    </cfRule>
  </conditionalFormatting>
  <conditionalFormatting sqref="G349:G350">
    <cfRule type="containsText" dxfId="6722" priority="2336" operator="containsText" text="FALSO">
      <formula>NOT(ISERROR(SEARCH("FALSO",G349)))</formula>
    </cfRule>
  </conditionalFormatting>
  <conditionalFormatting sqref="D349:D350">
    <cfRule type="containsText" dxfId="6721" priority="2335" operator="containsText" text="ORSE">
      <formula>NOT(ISERROR(SEARCH("ORSE",D349)))</formula>
    </cfRule>
  </conditionalFormatting>
  <conditionalFormatting sqref="B349:B351">
    <cfRule type="expression" dxfId="6720" priority="2327">
      <formula>$B349="título grau 3"</formula>
    </cfRule>
    <cfRule type="expression" dxfId="6719" priority="2331">
      <formula>$B349="título grau 4"</formula>
    </cfRule>
    <cfRule type="expression" dxfId="6718" priority="2332">
      <formula>$B349="título grau 2"</formula>
    </cfRule>
    <cfRule type="expression" dxfId="6717" priority="2333">
      <formula>$B349="título grau 1"</formula>
    </cfRule>
  </conditionalFormatting>
  <conditionalFormatting sqref="B349:H349 B350:D350 F350:H350 B351 N349:N350">
    <cfRule type="expression" dxfId="6716" priority="2328">
      <formula>$B349="título grau 4"</formula>
    </cfRule>
    <cfRule type="expression" dxfId="6715" priority="2329">
      <formula>$B349="título grau 3"</formula>
    </cfRule>
    <cfRule type="expression" dxfId="6714" priority="2330">
      <formula>$B349="título grau 2"</formula>
    </cfRule>
    <cfRule type="expression" dxfId="6713" priority="2334">
      <formula>$B349="título grau 1"</formula>
    </cfRule>
  </conditionalFormatting>
  <conditionalFormatting sqref="D388">
    <cfRule type="expression" dxfId="6712" priority="2083">
      <formula>$B388="título grau 4"</formula>
    </cfRule>
    <cfRule type="expression" dxfId="6711" priority="2084">
      <formula>$B388="título grau 3"</formula>
    </cfRule>
    <cfRule type="expression" dxfId="6710" priority="2085">
      <formula>$B388="título grau 2"</formula>
    </cfRule>
    <cfRule type="expression" dxfId="6709" priority="2086">
      <formula>$B388="título grau 1"</formula>
    </cfRule>
  </conditionalFormatting>
  <conditionalFormatting sqref="D349:D350">
    <cfRule type="containsText" dxfId="6708" priority="2322" operator="containsText" text="ORSE INSUMO">
      <formula>NOT(ISERROR(SEARCH("ORSE INSUMO",D349)))</formula>
    </cfRule>
  </conditionalFormatting>
  <conditionalFormatting sqref="D351">
    <cfRule type="containsText" dxfId="6707" priority="2321" operator="containsText" text="ORSE">
      <formula>NOT(ISERROR(SEARCH("ORSE",D351)))</formula>
    </cfRule>
  </conditionalFormatting>
  <conditionalFormatting sqref="D351">
    <cfRule type="expression" dxfId="6706" priority="2317">
      <formula>$B351="título grau 4"</formula>
    </cfRule>
    <cfRule type="expression" dxfId="6705" priority="2318">
      <formula>$B351="título grau 3"</formula>
    </cfRule>
    <cfRule type="expression" dxfId="6704" priority="2319">
      <formula>$B351="título grau 2"</formula>
    </cfRule>
    <cfRule type="expression" dxfId="6703" priority="2320">
      <formula>$B351="título grau 1"</formula>
    </cfRule>
  </conditionalFormatting>
  <conditionalFormatting sqref="D351">
    <cfRule type="containsText" dxfId="6702" priority="2316" operator="containsText" text="ORSE INSUMO">
      <formula>NOT(ISERROR(SEARCH("ORSE INSUMO",D351)))</formula>
    </cfRule>
  </conditionalFormatting>
  <conditionalFormatting sqref="C355:D357 F355:H357 N355:N357">
    <cfRule type="expression" dxfId="6701" priority="2301">
      <formula>$B355="título grau 4"</formula>
    </cfRule>
    <cfRule type="expression" dxfId="6700" priority="2302">
      <formula>$B355="título grau 3"</formula>
    </cfRule>
    <cfRule type="expression" dxfId="6699" priority="2303">
      <formula>$B355="título grau 2"</formula>
    </cfRule>
    <cfRule type="expression" dxfId="6698" priority="2307">
      <formula>$B355="título grau 1"</formula>
    </cfRule>
  </conditionalFormatting>
  <conditionalFormatting sqref="G355:G357">
    <cfRule type="containsText" dxfId="6697" priority="2299" operator="containsText" text="FALSO">
      <formula>NOT(ISERROR(SEARCH("FALSO",G355)))</formula>
    </cfRule>
  </conditionalFormatting>
  <conditionalFormatting sqref="D355:D357">
    <cfRule type="containsText" dxfId="6696" priority="2298" operator="containsText" text="ORSE">
      <formula>NOT(ISERROR(SEARCH("ORSE",D355)))</formula>
    </cfRule>
  </conditionalFormatting>
  <conditionalFormatting sqref="D355:D357">
    <cfRule type="containsText" dxfId="6695" priority="2297" operator="containsText" text="ORSE INSUMO">
      <formula>NOT(ISERROR(SEARCH("ORSE INSUMO",D355)))</formula>
    </cfRule>
  </conditionalFormatting>
  <conditionalFormatting sqref="B358">
    <cfRule type="expression" dxfId="6694" priority="2253">
      <formula>$B358="título grau 3"</formula>
    </cfRule>
    <cfRule type="expression" dxfId="6693" priority="2257">
      <formula>$B358="título grau 4"</formula>
    </cfRule>
    <cfRule type="expression" dxfId="6692" priority="2258">
      <formula>$B358="título grau 2"</formula>
    </cfRule>
    <cfRule type="expression" dxfId="6691" priority="2259">
      <formula>$B358="título grau 1"</formula>
    </cfRule>
  </conditionalFormatting>
  <conditionalFormatting sqref="B358:H358 C359:D361 F359:H361 E359:E364 N358:N361">
    <cfRule type="expression" dxfId="6690" priority="2254">
      <formula>$B358="título grau 4"</formula>
    </cfRule>
    <cfRule type="expression" dxfId="6689" priority="2255">
      <formula>$B358="título grau 3"</formula>
    </cfRule>
    <cfRule type="expression" dxfId="6688" priority="2256">
      <formula>$B358="título grau 2"</formula>
    </cfRule>
    <cfRule type="expression" dxfId="6687" priority="2260">
      <formula>$B358="título grau 1"</formula>
    </cfRule>
  </conditionalFormatting>
  <conditionalFormatting sqref="G358:G361">
    <cfRule type="containsText" dxfId="6686" priority="2252" operator="containsText" text="FALSO">
      <formula>NOT(ISERROR(SEARCH("FALSO",G358)))</formula>
    </cfRule>
  </conditionalFormatting>
  <conditionalFormatting sqref="D358:D361">
    <cfRule type="containsText" dxfId="6685" priority="2251" operator="containsText" text="ORSE">
      <formula>NOT(ISERROR(SEARCH("ORSE",D358)))</formula>
    </cfRule>
  </conditionalFormatting>
  <conditionalFormatting sqref="D358:D361">
    <cfRule type="containsText" dxfId="6684" priority="2250" operator="containsText" text="ORSE INSUMO">
      <formula>NOT(ISERROR(SEARCH("ORSE INSUMO",D358)))</formula>
    </cfRule>
  </conditionalFormatting>
  <conditionalFormatting sqref="C363:D363 F362:H363 N362:N363">
    <cfRule type="expression" dxfId="6683" priority="2227">
      <formula>$B362="título grau 4"</formula>
    </cfRule>
    <cfRule type="expression" dxfId="6682" priority="2228">
      <formula>$B362="título grau 3"</formula>
    </cfRule>
    <cfRule type="expression" dxfId="6681" priority="2229">
      <formula>$B362="título grau 2"</formula>
    </cfRule>
    <cfRule type="expression" dxfId="6680" priority="2233">
      <formula>$B362="título grau 1"</formula>
    </cfRule>
  </conditionalFormatting>
  <conditionalFormatting sqref="G362:G363">
    <cfRule type="containsText" dxfId="6679" priority="2225" operator="containsText" text="FALSO">
      <formula>NOT(ISERROR(SEARCH("FALSO",G362)))</formula>
    </cfRule>
  </conditionalFormatting>
  <conditionalFormatting sqref="D363">
    <cfRule type="containsText" dxfId="6678" priority="2224" operator="containsText" text="ORSE">
      <formula>NOT(ISERROR(SEARCH("ORSE",D363)))</formula>
    </cfRule>
  </conditionalFormatting>
  <conditionalFormatting sqref="D363">
    <cfRule type="containsText" dxfId="6677" priority="2223" operator="containsText" text="ORSE INSUMO">
      <formula>NOT(ISERROR(SEARCH("ORSE INSUMO",D363)))</formula>
    </cfRule>
  </conditionalFormatting>
  <conditionalFormatting sqref="C362:D362">
    <cfRule type="expression" dxfId="6676" priority="2219">
      <formula>$B362="título grau 4"</formula>
    </cfRule>
    <cfRule type="expression" dxfId="6675" priority="2220">
      <formula>$B362="título grau 3"</formula>
    </cfRule>
    <cfRule type="expression" dxfId="6674" priority="2221">
      <formula>$B362="título grau 2"</formula>
    </cfRule>
    <cfRule type="expression" dxfId="6673" priority="2222">
      <formula>$B362="título grau 1"</formula>
    </cfRule>
  </conditionalFormatting>
  <conditionalFormatting sqref="D362">
    <cfRule type="containsText" dxfId="6672" priority="2218" operator="containsText" text="ORSE">
      <formula>NOT(ISERROR(SEARCH("ORSE",D362)))</formula>
    </cfRule>
  </conditionalFormatting>
  <conditionalFormatting sqref="D362">
    <cfRule type="containsText" dxfId="6671" priority="2217" operator="containsText" text="ORSE INSUMO">
      <formula>NOT(ISERROR(SEARCH("ORSE INSUMO",D362)))</formula>
    </cfRule>
  </conditionalFormatting>
  <conditionalFormatting sqref="B380">
    <cfRule type="expression" dxfId="6670" priority="2173">
      <formula>$B380="título grau 3"</formula>
    </cfRule>
    <cfRule type="expression" dxfId="6669" priority="2177">
      <formula>$B380="título grau 4"</formula>
    </cfRule>
    <cfRule type="expression" dxfId="6668" priority="2178">
      <formula>$B380="título grau 2"</formula>
    </cfRule>
    <cfRule type="expression" dxfId="6667" priority="2179">
      <formula>$B380="título grau 1"</formula>
    </cfRule>
  </conditionalFormatting>
  <conditionalFormatting sqref="B380">
    <cfRule type="expression" dxfId="6666" priority="2174">
      <formula>$B380="título grau 4"</formula>
    </cfRule>
    <cfRule type="expression" dxfId="6665" priority="2175">
      <formula>$B380="título grau 3"</formula>
    </cfRule>
    <cfRule type="expression" dxfId="6664" priority="2176">
      <formula>$B380="título grau 2"</formula>
    </cfRule>
    <cfRule type="expression" dxfId="6663" priority="2180">
      <formula>$B380="título grau 1"</formula>
    </cfRule>
  </conditionalFormatting>
  <conditionalFormatting sqref="B381">
    <cfRule type="expression" dxfId="6662" priority="2165">
      <formula>$B381="título grau 3"</formula>
    </cfRule>
    <cfRule type="expression" dxfId="6661" priority="2169">
      <formula>$B381="título grau 4"</formula>
    </cfRule>
    <cfRule type="expression" dxfId="6660" priority="2170">
      <formula>$B381="título grau 2"</formula>
    </cfRule>
    <cfRule type="expression" dxfId="6659" priority="2171">
      <formula>$B381="título grau 1"</formula>
    </cfRule>
  </conditionalFormatting>
  <conditionalFormatting sqref="B381">
    <cfRule type="expression" dxfId="6658" priority="2166">
      <formula>$B381="título grau 4"</formula>
    </cfRule>
    <cfRule type="expression" dxfId="6657" priority="2167">
      <formula>$B381="título grau 3"</formula>
    </cfRule>
    <cfRule type="expression" dxfId="6656" priority="2168">
      <formula>$B381="título grau 2"</formula>
    </cfRule>
    <cfRule type="expression" dxfId="6655" priority="2172">
      <formula>$B381="título grau 1"</formula>
    </cfRule>
  </conditionalFormatting>
  <conditionalFormatting sqref="G386:G387">
    <cfRule type="containsText" dxfId="6654" priority="2148" operator="containsText" text="FALSO">
      <formula>NOT(ISERROR(SEARCH("FALSO",G386)))</formula>
    </cfRule>
  </conditionalFormatting>
  <conditionalFormatting sqref="D386:D387">
    <cfRule type="containsText" dxfId="6653" priority="2147" operator="containsText" text="ORSE">
      <formula>NOT(ISERROR(SEARCH("ORSE",D386)))</formula>
    </cfRule>
  </conditionalFormatting>
  <conditionalFormatting sqref="D386:D387">
    <cfRule type="expression" dxfId="6652" priority="2143">
      <formula>$B386="título grau 4"</formula>
    </cfRule>
    <cfRule type="expression" dxfId="6651" priority="2144">
      <formula>$B386="título grau 3"</formula>
    </cfRule>
    <cfRule type="expression" dxfId="6650" priority="2145">
      <formula>$B386="título grau 2"</formula>
    </cfRule>
    <cfRule type="expression" dxfId="6649" priority="2146">
      <formula>$B386="título grau 1"</formula>
    </cfRule>
  </conditionalFormatting>
  <conditionalFormatting sqref="D386:D387">
    <cfRule type="containsText" dxfId="6648" priority="2138" operator="containsText" text="ORSE INSUMO">
      <formula>NOT(ISERROR(SEARCH("ORSE INSUMO",D386)))</formula>
    </cfRule>
  </conditionalFormatting>
  <conditionalFormatting sqref="C388">
    <cfRule type="expression" dxfId="6647" priority="2096">
      <formula>$B388="título grau 4"</formula>
    </cfRule>
    <cfRule type="expression" dxfId="6646" priority="2097">
      <formula>$B388="título grau 3"</formula>
    </cfRule>
    <cfRule type="expression" dxfId="6645" priority="2098">
      <formula>$B388="título grau 2"</formula>
    </cfRule>
    <cfRule type="expression" dxfId="6644" priority="2099">
      <formula>$B388="título grau 1"</formula>
    </cfRule>
  </conditionalFormatting>
  <conditionalFormatting sqref="B388">
    <cfRule type="expression" dxfId="6643" priority="2088">
      <formula>$B388="título grau 3"</formula>
    </cfRule>
    <cfRule type="expression" dxfId="6642" priority="2092">
      <formula>$B388="título grau 4"</formula>
    </cfRule>
    <cfRule type="expression" dxfId="6641" priority="2093">
      <formula>$B388="título grau 2"</formula>
    </cfRule>
    <cfRule type="expression" dxfId="6640" priority="2094">
      <formula>$B388="título grau 1"</formula>
    </cfRule>
  </conditionalFormatting>
  <conditionalFormatting sqref="B388">
    <cfRule type="expression" dxfId="6639" priority="2089">
      <formula>$B388="título grau 4"</formula>
    </cfRule>
    <cfRule type="expression" dxfId="6638" priority="2090">
      <formula>$B388="título grau 3"</formula>
    </cfRule>
    <cfRule type="expression" dxfId="6637" priority="2091">
      <formula>$B388="título grau 2"</formula>
    </cfRule>
    <cfRule type="expression" dxfId="6636" priority="2095">
      <formula>$B388="título grau 1"</formula>
    </cfRule>
  </conditionalFormatting>
  <conditionalFormatting sqref="D388">
    <cfRule type="containsText" dxfId="6635" priority="2087" operator="containsText" text="ORSE">
      <formula>NOT(ISERROR(SEARCH("ORSE",D388)))</formula>
    </cfRule>
  </conditionalFormatting>
  <conditionalFormatting sqref="D388">
    <cfRule type="containsText" dxfId="6634" priority="2082" operator="containsText" text="ORSE INSUMO">
      <formula>NOT(ISERROR(SEARCH("ORSE INSUMO",D388)))</formula>
    </cfRule>
  </conditionalFormatting>
  <conditionalFormatting sqref="B373">
    <cfRule type="expression" dxfId="6633" priority="2074">
      <formula>$B373="título grau 3"</formula>
    </cfRule>
    <cfRule type="expression" dxfId="6632" priority="2078">
      <formula>$B373="título grau 4"</formula>
    </cfRule>
    <cfRule type="expression" dxfId="6631" priority="2079">
      <formula>$B373="título grau 2"</formula>
    </cfRule>
    <cfRule type="expression" dxfId="6630" priority="2080">
      <formula>$B373="título grau 1"</formula>
    </cfRule>
  </conditionalFormatting>
  <conditionalFormatting sqref="C367:C372 B373:D373 C374:C375 C378 F378:H378 F367:H375 N378 N367:N375">
    <cfRule type="expression" dxfId="6629" priority="2075">
      <formula>$B367="título grau 4"</formula>
    </cfRule>
    <cfRule type="expression" dxfId="6628" priority="2076">
      <formula>$B367="título grau 3"</formula>
    </cfRule>
    <cfRule type="expression" dxfId="6627" priority="2077">
      <formula>$B367="título grau 2"</formula>
    </cfRule>
    <cfRule type="expression" dxfId="6626" priority="2081">
      <formula>$B367="título grau 1"</formula>
    </cfRule>
  </conditionalFormatting>
  <conditionalFormatting sqref="D373">
    <cfRule type="containsText" dxfId="6625" priority="2073" operator="containsText" text="ORSE">
      <formula>NOT(ISERROR(SEARCH("ORSE",D373)))</formula>
    </cfRule>
  </conditionalFormatting>
  <conditionalFormatting sqref="G367:G375 G378">
    <cfRule type="containsText" dxfId="6624" priority="2072" operator="containsText" text="FALSO">
      <formula>NOT(ISERROR(SEARCH("FALSO",G367)))</formula>
    </cfRule>
  </conditionalFormatting>
  <conditionalFormatting sqref="D373">
    <cfRule type="containsText" dxfId="6623" priority="2071" operator="containsText" text="ORSE INSUMO">
      <formula>NOT(ISERROR(SEARCH("ORSE INSUMO",D373)))</formula>
    </cfRule>
  </conditionalFormatting>
  <conditionalFormatting sqref="D367">
    <cfRule type="expression" dxfId="6622" priority="2059">
      <formula>$B367="título grau 4"</formula>
    </cfRule>
    <cfRule type="expression" dxfId="6621" priority="2060">
      <formula>$B367="título grau 3"</formula>
    </cfRule>
    <cfRule type="expression" dxfId="6620" priority="2061">
      <formula>$B367="título grau 2"</formula>
    </cfRule>
    <cfRule type="expression" dxfId="6619" priority="2062">
      <formula>$B367="título grau 1"</formula>
    </cfRule>
  </conditionalFormatting>
  <conditionalFormatting sqref="D367">
    <cfRule type="containsText" dxfId="6618" priority="2058" operator="containsText" text="ORSE">
      <formula>NOT(ISERROR(SEARCH("ORSE",D367)))</formula>
    </cfRule>
  </conditionalFormatting>
  <conditionalFormatting sqref="D367">
    <cfRule type="containsText" dxfId="6617" priority="2057" operator="containsText" text="ORSE INSUMO">
      <formula>NOT(ISERROR(SEARCH("ORSE INSUMO",D367)))</formula>
    </cfRule>
  </conditionalFormatting>
  <conditionalFormatting sqref="D368:D370">
    <cfRule type="expression" dxfId="6616" priority="2029">
      <formula>$B368="título grau 4"</formula>
    </cfRule>
    <cfRule type="expression" dxfId="6615" priority="2030">
      <formula>$B368="título grau 3"</formula>
    </cfRule>
    <cfRule type="expression" dxfId="6614" priority="2031">
      <formula>$B368="título grau 2"</formula>
    </cfRule>
    <cfRule type="expression" dxfId="6613" priority="2032">
      <formula>$B368="título grau 1"</formula>
    </cfRule>
  </conditionalFormatting>
  <conditionalFormatting sqref="D368:D370">
    <cfRule type="containsText" dxfId="6612" priority="2028" operator="containsText" text="ORSE">
      <formula>NOT(ISERROR(SEARCH("ORSE",D368)))</formula>
    </cfRule>
  </conditionalFormatting>
  <conditionalFormatting sqref="D368:D370">
    <cfRule type="containsText" dxfId="6611" priority="2027" operator="containsText" text="ORSE INSUMO">
      <formula>NOT(ISERROR(SEARCH("ORSE INSUMO",D368)))</formula>
    </cfRule>
  </conditionalFormatting>
  <conditionalFormatting sqref="D371">
    <cfRule type="expression" dxfId="6610" priority="2015">
      <formula>$B371="título grau 4"</formula>
    </cfRule>
    <cfRule type="expression" dxfId="6609" priority="2016">
      <formula>$B371="título grau 3"</formula>
    </cfRule>
    <cfRule type="expression" dxfId="6608" priority="2017">
      <formula>$B371="título grau 2"</formula>
    </cfRule>
    <cfRule type="expression" dxfId="6607" priority="2018">
      <formula>$B371="título grau 1"</formula>
    </cfRule>
  </conditionalFormatting>
  <conditionalFormatting sqref="D371">
    <cfRule type="containsText" dxfId="6606" priority="2014" operator="containsText" text="ORSE">
      <formula>NOT(ISERROR(SEARCH("ORSE",D371)))</formula>
    </cfRule>
  </conditionalFormatting>
  <conditionalFormatting sqref="D371">
    <cfRule type="containsText" dxfId="6605" priority="2013" operator="containsText" text="ORSE INSUMO">
      <formula>NOT(ISERROR(SEARCH("ORSE INSUMO",D371)))</formula>
    </cfRule>
  </conditionalFormatting>
  <conditionalFormatting sqref="A376:A377">
    <cfRule type="expression" dxfId="6604" priority="1985">
      <formula>$B376="título grau 4"</formula>
    </cfRule>
    <cfRule type="expression" dxfId="6603" priority="1986">
      <formula>$B376="título grau 3"</formula>
    </cfRule>
    <cfRule type="expression" dxfId="6602" priority="1987">
      <formula>$B376="título grau 2"</formula>
    </cfRule>
    <cfRule type="expression" dxfId="6601" priority="1988">
      <formula>$B376="título grau 1"</formula>
    </cfRule>
  </conditionalFormatting>
  <conditionalFormatting sqref="C376:C377 F376:H377 N376:N377">
    <cfRule type="expression" dxfId="6600" priority="1981">
      <formula>$B376="título grau 4"</formula>
    </cfRule>
    <cfRule type="expression" dxfId="6599" priority="1982">
      <formula>$B376="título grau 3"</formula>
    </cfRule>
    <cfRule type="expression" dxfId="6598" priority="1983">
      <formula>$B376="título grau 2"</formula>
    </cfRule>
    <cfRule type="expression" dxfId="6597" priority="1984">
      <formula>$B376="título grau 1"</formula>
    </cfRule>
  </conditionalFormatting>
  <conditionalFormatting sqref="G376:G377">
    <cfRule type="containsText" dxfId="6596" priority="1979" operator="containsText" text="FALSO">
      <formula>NOT(ISERROR(SEARCH("FALSO",G376)))</formula>
    </cfRule>
  </conditionalFormatting>
  <conditionalFormatting sqref="B377:B378">
    <cfRule type="expression" dxfId="6595" priority="1962">
      <formula>$B377="título grau 3"</formula>
    </cfRule>
    <cfRule type="expression" dxfId="6594" priority="1966">
      <formula>$B377="título grau 4"</formula>
    </cfRule>
    <cfRule type="expression" dxfId="6593" priority="1967">
      <formula>$B377="título grau 2"</formula>
    </cfRule>
    <cfRule type="expression" dxfId="6592" priority="1968">
      <formula>$B377="título grau 1"</formula>
    </cfRule>
  </conditionalFormatting>
  <conditionalFormatting sqref="B377:B378">
    <cfRule type="expression" dxfId="6591" priority="1963">
      <formula>$B377="título grau 4"</formula>
    </cfRule>
    <cfRule type="expression" dxfId="6590" priority="1964">
      <formula>$B377="título grau 3"</formula>
    </cfRule>
    <cfRule type="expression" dxfId="6589" priority="1965">
      <formula>$B377="título grau 2"</formula>
    </cfRule>
    <cfRule type="expression" dxfId="6588" priority="1969">
      <formula>$B377="título grau 1"</formula>
    </cfRule>
  </conditionalFormatting>
  <conditionalFormatting sqref="D377:D378">
    <cfRule type="expression" dxfId="6587" priority="1958">
      <formula>$B377="título grau 4"</formula>
    </cfRule>
    <cfRule type="expression" dxfId="6586" priority="1959">
      <formula>$B377="título grau 3"</formula>
    </cfRule>
    <cfRule type="expression" dxfId="6585" priority="1960">
      <formula>$B377="título grau 2"</formula>
    </cfRule>
    <cfRule type="expression" dxfId="6584" priority="1961">
      <formula>$B377="título grau 1"</formula>
    </cfRule>
  </conditionalFormatting>
  <conditionalFormatting sqref="D377:D378">
    <cfRule type="containsText" dxfId="6583" priority="1957" operator="containsText" text="ORSE">
      <formula>NOT(ISERROR(SEARCH("ORSE",D377)))</formula>
    </cfRule>
  </conditionalFormatting>
  <conditionalFormatting sqref="D377:D378">
    <cfRule type="containsText" dxfId="6582" priority="1956" operator="containsText" text="ORSE INSUMO">
      <formula>NOT(ISERROR(SEARCH("ORSE INSUMO",D377)))</formula>
    </cfRule>
  </conditionalFormatting>
  <conditionalFormatting sqref="E377:E378">
    <cfRule type="expression" dxfId="6581" priority="1952">
      <formula>$B377="título grau 4"</formula>
    </cfRule>
    <cfRule type="expression" dxfId="6580" priority="1953">
      <formula>$B377="título grau 3"</formula>
    </cfRule>
    <cfRule type="expression" dxfId="6579" priority="1954">
      <formula>$B377="título grau 2"</formula>
    </cfRule>
    <cfRule type="expression" dxfId="6578" priority="1955">
      <formula>$B377="título grau 1"</formula>
    </cfRule>
  </conditionalFormatting>
  <conditionalFormatting sqref="B307">
    <cfRule type="expression" dxfId="6577" priority="1944">
      <formula>$B307="título grau 3"</formula>
    </cfRule>
    <cfRule type="expression" dxfId="6576" priority="1948">
      <formula>$B307="título grau 4"</formula>
    </cfRule>
    <cfRule type="expression" dxfId="6575" priority="1949">
      <formula>$B307="título grau 2"</formula>
    </cfRule>
    <cfRule type="expression" dxfId="6574" priority="1950">
      <formula>$B307="título grau 1"</formula>
    </cfRule>
  </conditionalFormatting>
  <conditionalFormatting sqref="B307">
    <cfRule type="expression" dxfId="6573" priority="1945">
      <formula>$B307="título grau 4"</formula>
    </cfRule>
    <cfRule type="expression" dxfId="6572" priority="1946">
      <formula>$B307="título grau 3"</formula>
    </cfRule>
    <cfRule type="expression" dxfId="6571" priority="1947">
      <formula>$B307="título grau 2"</formula>
    </cfRule>
    <cfRule type="expression" dxfId="6570" priority="1951">
      <formula>$B307="título grau 1"</formula>
    </cfRule>
  </conditionalFormatting>
  <conditionalFormatting sqref="B307">
    <cfRule type="expression" dxfId="6569" priority="1936">
      <formula>$B307="título grau 3"</formula>
    </cfRule>
    <cfRule type="expression" dxfId="6568" priority="1940">
      <formula>$B307="título grau 4"</formula>
    </cfRule>
    <cfRule type="expression" dxfId="6567" priority="1941">
      <formula>$B307="título grau 2"</formula>
    </cfRule>
    <cfRule type="expression" dxfId="6566" priority="1942">
      <formula>$B307="título grau 1"</formula>
    </cfRule>
  </conditionalFormatting>
  <conditionalFormatting sqref="B307">
    <cfRule type="expression" dxfId="6565" priority="1937">
      <formula>$B307="título grau 4"</formula>
    </cfRule>
    <cfRule type="expression" dxfId="6564" priority="1938">
      <formula>$B307="título grau 3"</formula>
    </cfRule>
    <cfRule type="expression" dxfId="6563" priority="1939">
      <formula>$B307="título grau 2"</formula>
    </cfRule>
    <cfRule type="expression" dxfId="6562" priority="1943">
      <formula>$B307="título grau 1"</formula>
    </cfRule>
  </conditionalFormatting>
  <conditionalFormatting sqref="E307">
    <cfRule type="expression" dxfId="6561" priority="1932">
      <formula>$B307="título grau 4"</formula>
    </cfRule>
    <cfRule type="expression" dxfId="6560" priority="1933">
      <formula>$B307="título grau 3"</formula>
    </cfRule>
    <cfRule type="expression" dxfId="6559" priority="1934">
      <formula>$B307="título grau 2"</formula>
    </cfRule>
    <cfRule type="expression" dxfId="6558" priority="1935">
      <formula>$B307="título grau 1"</formula>
    </cfRule>
  </conditionalFormatting>
  <conditionalFormatting sqref="B309">
    <cfRule type="expression" dxfId="6557" priority="1924">
      <formula>$B309="título grau 3"</formula>
    </cfRule>
    <cfRule type="expression" dxfId="6556" priority="1928">
      <formula>$B309="título grau 4"</formula>
    </cfRule>
    <cfRule type="expression" dxfId="6555" priority="1929">
      <formula>$B309="título grau 2"</formula>
    </cfRule>
    <cfRule type="expression" dxfId="6554" priority="1930">
      <formula>$B309="título grau 1"</formula>
    </cfRule>
  </conditionalFormatting>
  <conditionalFormatting sqref="B309">
    <cfRule type="expression" dxfId="6553" priority="1925">
      <formula>$B309="título grau 4"</formula>
    </cfRule>
    <cfRule type="expression" dxfId="6552" priority="1926">
      <formula>$B309="título grau 3"</formula>
    </cfRule>
    <cfRule type="expression" dxfId="6551" priority="1927">
      <formula>$B309="título grau 2"</formula>
    </cfRule>
    <cfRule type="expression" dxfId="6550" priority="1931">
      <formula>$B309="título grau 1"</formula>
    </cfRule>
  </conditionalFormatting>
  <conditionalFormatting sqref="B309">
    <cfRule type="expression" dxfId="6549" priority="1916">
      <formula>$B309="título grau 3"</formula>
    </cfRule>
    <cfRule type="expression" dxfId="6548" priority="1920">
      <formula>$B309="título grau 4"</formula>
    </cfRule>
    <cfRule type="expression" dxfId="6547" priority="1921">
      <formula>$B309="título grau 2"</formula>
    </cfRule>
    <cfRule type="expression" dxfId="6546" priority="1922">
      <formula>$B309="título grau 1"</formula>
    </cfRule>
  </conditionalFormatting>
  <conditionalFormatting sqref="B309">
    <cfRule type="expression" dxfId="6545" priority="1917">
      <formula>$B309="título grau 4"</formula>
    </cfRule>
    <cfRule type="expression" dxfId="6544" priority="1918">
      <formula>$B309="título grau 3"</formula>
    </cfRule>
    <cfRule type="expression" dxfId="6543" priority="1919">
      <formula>$B309="título grau 2"</formula>
    </cfRule>
    <cfRule type="expression" dxfId="6542" priority="1923">
      <formula>$B309="título grau 1"</formula>
    </cfRule>
  </conditionalFormatting>
  <conditionalFormatting sqref="B313:B319">
    <cfRule type="expression" dxfId="6541" priority="1908">
      <formula>$B313="título grau 3"</formula>
    </cfRule>
    <cfRule type="expression" dxfId="6540" priority="1912">
      <formula>$B313="título grau 4"</formula>
    </cfRule>
    <cfRule type="expression" dxfId="6539" priority="1913">
      <formula>$B313="título grau 2"</formula>
    </cfRule>
    <cfRule type="expression" dxfId="6538" priority="1914">
      <formula>$B313="título grau 1"</formula>
    </cfRule>
  </conditionalFormatting>
  <conditionalFormatting sqref="B313:B319">
    <cfRule type="expression" dxfId="6537" priority="1909">
      <formula>$B313="título grau 4"</formula>
    </cfRule>
    <cfRule type="expression" dxfId="6536" priority="1910">
      <formula>$B313="título grau 3"</formula>
    </cfRule>
    <cfRule type="expression" dxfId="6535" priority="1911">
      <formula>$B313="título grau 2"</formula>
    </cfRule>
    <cfRule type="expression" dxfId="6534" priority="1915">
      <formula>$B313="título grau 1"</formula>
    </cfRule>
  </conditionalFormatting>
  <conditionalFormatting sqref="B313:B319">
    <cfRule type="expression" dxfId="6533" priority="1900">
      <formula>$B313="título grau 3"</formula>
    </cfRule>
    <cfRule type="expression" dxfId="6532" priority="1904">
      <formula>$B313="título grau 4"</formula>
    </cfRule>
    <cfRule type="expression" dxfId="6531" priority="1905">
      <formula>$B313="título grau 2"</formula>
    </cfRule>
    <cfRule type="expression" dxfId="6530" priority="1906">
      <formula>$B313="título grau 1"</formula>
    </cfRule>
  </conditionalFormatting>
  <conditionalFormatting sqref="B313:B319">
    <cfRule type="expression" dxfId="6529" priority="1901">
      <formula>$B313="título grau 4"</formula>
    </cfRule>
    <cfRule type="expression" dxfId="6528" priority="1902">
      <formula>$B313="título grau 3"</formula>
    </cfRule>
    <cfRule type="expression" dxfId="6527" priority="1903">
      <formula>$B313="título grau 2"</formula>
    </cfRule>
    <cfRule type="expression" dxfId="6526" priority="1907">
      <formula>$B313="título grau 1"</formula>
    </cfRule>
  </conditionalFormatting>
  <conditionalFormatting sqref="B322">
    <cfRule type="expression" dxfId="6525" priority="1884">
      <formula>$B322="título grau 3"</formula>
    </cfRule>
    <cfRule type="expression" dxfId="6524" priority="1888">
      <formula>$B322="título grau 4"</formula>
    </cfRule>
    <cfRule type="expression" dxfId="6523" priority="1889">
      <formula>$B322="título grau 2"</formula>
    </cfRule>
    <cfRule type="expression" dxfId="6522" priority="1890">
      <formula>$B322="título grau 1"</formula>
    </cfRule>
  </conditionalFormatting>
  <conditionalFormatting sqref="B322">
    <cfRule type="expression" dxfId="6521" priority="1885">
      <formula>$B322="título grau 4"</formula>
    </cfRule>
    <cfRule type="expression" dxfId="6520" priority="1886">
      <formula>$B322="título grau 3"</formula>
    </cfRule>
    <cfRule type="expression" dxfId="6519" priority="1887">
      <formula>$B322="título grau 2"</formula>
    </cfRule>
    <cfRule type="expression" dxfId="6518" priority="1891">
      <formula>$B322="título grau 1"</formula>
    </cfRule>
  </conditionalFormatting>
  <conditionalFormatting sqref="B322">
    <cfRule type="expression" dxfId="6517" priority="1892">
      <formula>$B322="título grau 3"</formula>
    </cfRule>
    <cfRule type="expression" dxfId="6516" priority="1896">
      <formula>$B322="título grau 4"</formula>
    </cfRule>
    <cfRule type="expression" dxfId="6515" priority="1897">
      <formula>$B322="título grau 2"</formula>
    </cfRule>
    <cfRule type="expression" dxfId="6514" priority="1898">
      <formula>$B322="título grau 1"</formula>
    </cfRule>
  </conditionalFormatting>
  <conditionalFormatting sqref="B322">
    <cfRule type="expression" dxfId="6513" priority="1893">
      <formula>$B322="título grau 4"</formula>
    </cfRule>
    <cfRule type="expression" dxfId="6512" priority="1894">
      <formula>$B322="título grau 3"</formula>
    </cfRule>
    <cfRule type="expression" dxfId="6511" priority="1895">
      <formula>$B322="título grau 2"</formula>
    </cfRule>
    <cfRule type="expression" dxfId="6510" priority="1899">
      <formula>$B322="título grau 1"</formula>
    </cfRule>
  </conditionalFormatting>
  <conditionalFormatting sqref="B324:B327">
    <cfRule type="expression" dxfId="6509" priority="1868">
      <formula>$B324="título grau 3"</formula>
    </cfRule>
    <cfRule type="expression" dxfId="6508" priority="1872">
      <formula>$B324="título grau 4"</formula>
    </cfRule>
    <cfRule type="expression" dxfId="6507" priority="1873">
      <formula>$B324="título grau 2"</formula>
    </cfRule>
    <cfRule type="expression" dxfId="6506" priority="1874">
      <formula>$B324="título grau 1"</formula>
    </cfRule>
  </conditionalFormatting>
  <conditionalFormatting sqref="B324:B327">
    <cfRule type="expression" dxfId="6505" priority="1869">
      <formula>$B324="título grau 4"</formula>
    </cfRule>
    <cfRule type="expression" dxfId="6504" priority="1870">
      <formula>$B324="título grau 3"</formula>
    </cfRule>
    <cfRule type="expression" dxfId="6503" priority="1871">
      <formula>$B324="título grau 2"</formula>
    </cfRule>
    <cfRule type="expression" dxfId="6502" priority="1875">
      <formula>$B324="título grau 1"</formula>
    </cfRule>
  </conditionalFormatting>
  <conditionalFormatting sqref="B324:B327">
    <cfRule type="expression" dxfId="6501" priority="1876">
      <formula>$B324="título grau 3"</formula>
    </cfRule>
    <cfRule type="expression" dxfId="6500" priority="1880">
      <formula>$B324="título grau 4"</formula>
    </cfRule>
    <cfRule type="expression" dxfId="6499" priority="1881">
      <formula>$B324="título grau 2"</formula>
    </cfRule>
    <cfRule type="expression" dxfId="6498" priority="1882">
      <formula>$B324="título grau 1"</formula>
    </cfRule>
  </conditionalFormatting>
  <conditionalFormatting sqref="B324:B327">
    <cfRule type="expression" dxfId="6497" priority="1877">
      <formula>$B324="título grau 4"</formula>
    </cfRule>
    <cfRule type="expression" dxfId="6496" priority="1878">
      <formula>$B324="título grau 3"</formula>
    </cfRule>
    <cfRule type="expression" dxfId="6495" priority="1879">
      <formula>$B324="título grau 2"</formula>
    </cfRule>
    <cfRule type="expression" dxfId="6494" priority="1883">
      <formula>$B324="título grau 1"</formula>
    </cfRule>
  </conditionalFormatting>
  <conditionalFormatting sqref="E350:E351">
    <cfRule type="expression" dxfId="6493" priority="1864">
      <formula>$B350="título grau 4"</formula>
    </cfRule>
    <cfRule type="expression" dxfId="6492" priority="1865">
      <formula>$B350="título grau 3"</formula>
    </cfRule>
    <cfRule type="expression" dxfId="6491" priority="1866">
      <formula>$B350="título grau 2"</formula>
    </cfRule>
    <cfRule type="expression" dxfId="6490" priority="1867">
      <formula>$B350="título grau 1"</formula>
    </cfRule>
  </conditionalFormatting>
  <conditionalFormatting sqref="B354:B357">
    <cfRule type="expression" dxfId="6489" priority="1856">
      <formula>$B354="título grau 3"</formula>
    </cfRule>
    <cfRule type="expression" dxfId="6488" priority="1860">
      <formula>$B354="título grau 4"</formula>
    </cfRule>
    <cfRule type="expression" dxfId="6487" priority="1861">
      <formula>$B354="título grau 2"</formula>
    </cfRule>
    <cfRule type="expression" dxfId="6486" priority="1862">
      <formula>$B354="título grau 1"</formula>
    </cfRule>
  </conditionalFormatting>
  <conditionalFormatting sqref="B354:B357">
    <cfRule type="expression" dxfId="6485" priority="1857">
      <formula>$B354="título grau 4"</formula>
    </cfRule>
    <cfRule type="expression" dxfId="6484" priority="1858">
      <formula>$B354="título grau 3"</formula>
    </cfRule>
    <cfRule type="expression" dxfId="6483" priority="1859">
      <formula>$B354="título grau 2"</formula>
    </cfRule>
    <cfRule type="expression" dxfId="6482" priority="1863">
      <formula>$B354="título grau 1"</formula>
    </cfRule>
  </conditionalFormatting>
  <conditionalFormatting sqref="B359:B364">
    <cfRule type="expression" dxfId="6481" priority="1848">
      <formula>$B359="título grau 3"</formula>
    </cfRule>
    <cfRule type="expression" dxfId="6480" priority="1852">
      <formula>$B359="título grau 4"</formula>
    </cfRule>
    <cfRule type="expression" dxfId="6479" priority="1853">
      <formula>$B359="título grau 2"</formula>
    </cfRule>
    <cfRule type="expression" dxfId="6478" priority="1854">
      <formula>$B359="título grau 1"</formula>
    </cfRule>
  </conditionalFormatting>
  <conditionalFormatting sqref="B359:B364">
    <cfRule type="expression" dxfId="6477" priority="1849">
      <formula>$B359="título grau 4"</formula>
    </cfRule>
    <cfRule type="expression" dxfId="6476" priority="1850">
      <formula>$B359="título grau 3"</formula>
    </cfRule>
    <cfRule type="expression" dxfId="6475" priority="1851">
      <formula>$B359="título grau 2"</formula>
    </cfRule>
    <cfRule type="expression" dxfId="6474" priority="1855">
      <formula>$B359="título grau 1"</formula>
    </cfRule>
  </conditionalFormatting>
  <conditionalFormatting sqref="B367:B372">
    <cfRule type="expression" dxfId="6473" priority="1840">
      <formula>$B367="título grau 3"</formula>
    </cfRule>
    <cfRule type="expression" dxfId="6472" priority="1844">
      <formula>$B367="título grau 4"</formula>
    </cfRule>
    <cfRule type="expression" dxfId="6471" priority="1845">
      <formula>$B367="título grau 2"</formula>
    </cfRule>
    <cfRule type="expression" dxfId="6470" priority="1846">
      <formula>$B367="título grau 1"</formula>
    </cfRule>
  </conditionalFormatting>
  <conditionalFormatting sqref="B367:B372">
    <cfRule type="expression" dxfId="6469" priority="1841">
      <formula>$B367="título grau 4"</formula>
    </cfRule>
    <cfRule type="expression" dxfId="6468" priority="1842">
      <formula>$B367="título grau 3"</formula>
    </cfRule>
    <cfRule type="expression" dxfId="6467" priority="1843">
      <formula>$B367="título grau 2"</formula>
    </cfRule>
    <cfRule type="expression" dxfId="6466" priority="1847">
      <formula>$B367="título grau 1"</formula>
    </cfRule>
  </conditionalFormatting>
  <conditionalFormatting sqref="D372">
    <cfRule type="expression" dxfId="6465" priority="1836">
      <formula>$B372="título grau 4"</formula>
    </cfRule>
    <cfRule type="expression" dxfId="6464" priority="1837">
      <formula>$B372="título grau 3"</formula>
    </cfRule>
    <cfRule type="expression" dxfId="6463" priority="1838">
      <formula>$B372="título grau 2"</formula>
    </cfRule>
    <cfRule type="expression" dxfId="6462" priority="1839">
      <formula>$B372="título grau 1"</formula>
    </cfRule>
  </conditionalFormatting>
  <conditionalFormatting sqref="D372">
    <cfRule type="containsText" dxfId="6461" priority="1835" operator="containsText" text="ORSE">
      <formula>NOT(ISERROR(SEARCH("ORSE",D372)))</formula>
    </cfRule>
  </conditionalFormatting>
  <conditionalFormatting sqref="D372">
    <cfRule type="containsText" dxfId="6460" priority="1834" operator="containsText" text="ORSE INSUMO">
      <formula>NOT(ISERROR(SEARCH("ORSE INSUMO",D372)))</formula>
    </cfRule>
  </conditionalFormatting>
  <conditionalFormatting sqref="B374:B376">
    <cfRule type="expression" dxfId="6459" priority="1826">
      <formula>$B374="título grau 3"</formula>
    </cfRule>
    <cfRule type="expression" dxfId="6458" priority="1830">
      <formula>$B374="título grau 4"</formula>
    </cfRule>
    <cfRule type="expression" dxfId="6457" priority="1831">
      <formula>$B374="título grau 2"</formula>
    </cfRule>
    <cfRule type="expression" dxfId="6456" priority="1832">
      <formula>$B374="título grau 1"</formula>
    </cfRule>
  </conditionalFormatting>
  <conditionalFormatting sqref="B374:B376">
    <cfRule type="expression" dxfId="6455" priority="1827">
      <formula>$B374="título grau 4"</formula>
    </cfRule>
    <cfRule type="expression" dxfId="6454" priority="1828">
      <formula>$B374="título grau 3"</formula>
    </cfRule>
    <cfRule type="expression" dxfId="6453" priority="1829">
      <formula>$B374="título grau 2"</formula>
    </cfRule>
    <cfRule type="expression" dxfId="6452" priority="1833">
      <formula>$B374="título grau 1"</formula>
    </cfRule>
  </conditionalFormatting>
  <conditionalFormatting sqref="D374:D376">
    <cfRule type="expression" dxfId="6451" priority="1822">
      <formula>$B374="título grau 4"</formula>
    </cfRule>
    <cfRule type="expression" dxfId="6450" priority="1823">
      <formula>$B374="título grau 3"</formula>
    </cfRule>
    <cfRule type="expression" dxfId="6449" priority="1824">
      <formula>$B374="título grau 2"</formula>
    </cfRule>
    <cfRule type="expression" dxfId="6448" priority="1825">
      <formula>$B374="título grau 1"</formula>
    </cfRule>
  </conditionalFormatting>
  <conditionalFormatting sqref="D374:D376">
    <cfRule type="containsText" dxfId="6447" priority="1821" operator="containsText" text="ORSE">
      <formula>NOT(ISERROR(SEARCH("ORSE",D374)))</formula>
    </cfRule>
  </conditionalFormatting>
  <conditionalFormatting sqref="D374:D376">
    <cfRule type="containsText" dxfId="6446" priority="1820" operator="containsText" text="ORSE INSUMO">
      <formula>NOT(ISERROR(SEARCH("ORSE INSUMO",D374)))</formula>
    </cfRule>
  </conditionalFormatting>
  <conditionalFormatting sqref="B385:B387">
    <cfRule type="expression" dxfId="6445" priority="1812">
      <formula>$B385="título grau 3"</formula>
    </cfRule>
    <cfRule type="expression" dxfId="6444" priority="1816">
      <formula>$B385="título grau 4"</formula>
    </cfRule>
    <cfRule type="expression" dxfId="6443" priority="1817">
      <formula>$B385="título grau 2"</formula>
    </cfRule>
    <cfRule type="expression" dxfId="6442" priority="1818">
      <formula>$B385="título grau 1"</formula>
    </cfRule>
  </conditionalFormatting>
  <conditionalFormatting sqref="B385:B387">
    <cfRule type="expression" dxfId="6441" priority="1813">
      <formula>$B385="título grau 4"</formula>
    </cfRule>
    <cfRule type="expression" dxfId="6440" priority="1814">
      <formula>$B385="título grau 3"</formula>
    </cfRule>
    <cfRule type="expression" dxfId="6439" priority="1815">
      <formula>$B385="título grau 2"</formula>
    </cfRule>
    <cfRule type="expression" dxfId="6438" priority="1819">
      <formula>$B385="título grau 1"</formula>
    </cfRule>
  </conditionalFormatting>
  <conditionalFormatting sqref="A513 C513">
    <cfRule type="expression" dxfId="6437" priority="1808">
      <formula>$B513="título grau 4"</formula>
    </cfRule>
    <cfRule type="expression" dxfId="6436" priority="1809">
      <formula>$B513="título grau 3"</formula>
    </cfRule>
    <cfRule type="expression" dxfId="6435" priority="1810">
      <formula>$B513="título grau 2"</formula>
    </cfRule>
    <cfRule type="expression" dxfId="6434" priority="1811">
      <formula>$B513="título grau 1"</formula>
    </cfRule>
  </conditionalFormatting>
  <conditionalFormatting sqref="G513">
    <cfRule type="containsText" dxfId="6433" priority="1807" operator="containsText" text="FALSO">
      <formula>NOT(ISERROR(SEARCH("FALSO",G513)))</formula>
    </cfRule>
  </conditionalFormatting>
  <conditionalFormatting sqref="F513:H513 N513">
    <cfRule type="expression" dxfId="6432" priority="1803">
      <formula>$B513="título grau 4"</formula>
    </cfRule>
    <cfRule type="expression" dxfId="6431" priority="1804">
      <formula>$B513="título grau 3"</formula>
    </cfRule>
    <cfRule type="expression" dxfId="6430" priority="1805">
      <formula>$B513="título grau 2"</formula>
    </cfRule>
    <cfRule type="expression" dxfId="6429" priority="1806">
      <formula>$B513="título grau 1"</formula>
    </cfRule>
  </conditionalFormatting>
  <conditionalFormatting sqref="B513">
    <cfRule type="expression" dxfId="6428" priority="1795">
      <formula>$B513="título grau 3"</formula>
    </cfRule>
    <cfRule type="expression" dxfId="6427" priority="1799">
      <formula>$B513="título grau 4"</formula>
    </cfRule>
    <cfRule type="expression" dxfId="6426" priority="1800">
      <formula>$B513="título grau 2"</formula>
    </cfRule>
    <cfRule type="expression" dxfId="6425" priority="1801">
      <formula>$B513="título grau 1"</formula>
    </cfRule>
  </conditionalFormatting>
  <conditionalFormatting sqref="B513">
    <cfRule type="expression" dxfId="6424" priority="1796">
      <formula>$B513="título grau 4"</formula>
    </cfRule>
    <cfRule type="expression" dxfId="6423" priority="1797">
      <formula>$B513="título grau 3"</formula>
    </cfRule>
    <cfRule type="expression" dxfId="6422" priority="1798">
      <formula>$B513="título grau 2"</formula>
    </cfRule>
    <cfRule type="expression" dxfId="6421" priority="1802">
      <formula>$B513="título grau 1"</formula>
    </cfRule>
  </conditionalFormatting>
  <conditionalFormatting sqref="E513">
    <cfRule type="expression" dxfId="6420" priority="1785">
      <formula>$B513="título grau 4"</formula>
    </cfRule>
    <cfRule type="expression" dxfId="6419" priority="1786">
      <formula>$B513="título grau 3"</formula>
    </cfRule>
    <cfRule type="expression" dxfId="6418" priority="1787">
      <formula>$B513="título grau 2"</formula>
    </cfRule>
    <cfRule type="expression" dxfId="6417" priority="1788">
      <formula>$B513="título grau 1"</formula>
    </cfRule>
  </conditionalFormatting>
  <conditionalFormatting sqref="D513">
    <cfRule type="containsText" dxfId="6416" priority="1794" operator="containsText" text="ORSE">
      <formula>NOT(ISERROR(SEARCH("ORSE",D513)))</formula>
    </cfRule>
  </conditionalFormatting>
  <conditionalFormatting sqref="D513">
    <cfRule type="expression" dxfId="6415" priority="1790">
      <formula>$B513="título grau 4"</formula>
    </cfRule>
    <cfRule type="expression" dxfId="6414" priority="1791">
      <formula>$B513="título grau 3"</formula>
    </cfRule>
    <cfRule type="expression" dxfId="6413" priority="1792">
      <formula>$B513="título grau 2"</formula>
    </cfRule>
    <cfRule type="expression" dxfId="6412" priority="1793">
      <formula>$B513="título grau 1"</formula>
    </cfRule>
  </conditionalFormatting>
  <conditionalFormatting sqref="D513">
    <cfRule type="containsText" dxfId="6411" priority="1789" operator="containsText" text="ORSE INSUMO">
      <formula>NOT(ISERROR(SEARCH("ORSE INSUMO",D513)))</formula>
    </cfRule>
  </conditionalFormatting>
  <conditionalFormatting sqref="D502">
    <cfRule type="containsText" dxfId="6410" priority="1784" operator="containsText" text="ORSE">
      <formula>NOT(ISERROR(SEARCH("ORSE",D502)))</formula>
    </cfRule>
  </conditionalFormatting>
  <conditionalFormatting sqref="D502">
    <cfRule type="containsText" dxfId="6409" priority="1783" operator="containsText" text="ORSE">
      <formula>NOT(ISERROR(SEARCH("ORSE",D502)))</formula>
    </cfRule>
  </conditionalFormatting>
  <conditionalFormatting sqref="D502">
    <cfRule type="containsText" dxfId="6408" priority="1782" operator="containsText" text="ORSE">
      <formula>NOT(ISERROR(SEARCH("ORSE",D502)))</formula>
    </cfRule>
  </conditionalFormatting>
  <conditionalFormatting sqref="D390">
    <cfRule type="containsText" dxfId="6407" priority="1780" operator="containsText" text="ORSE">
      <formula>NOT(ISERROR(SEARCH("ORSE",D390)))</formula>
    </cfRule>
  </conditionalFormatting>
  <conditionalFormatting sqref="G390">
    <cfRule type="containsText" dxfId="6406" priority="1781" operator="containsText" text="FALSO">
      <formula>NOT(ISERROR(SEARCH("FALSO",G390)))</formula>
    </cfRule>
  </conditionalFormatting>
  <conditionalFormatting sqref="B390">
    <cfRule type="expression" dxfId="6405" priority="1772">
      <formula>$B390="título grau 3"</formula>
    </cfRule>
    <cfRule type="expression" dxfId="6404" priority="1776">
      <formula>$B390="título grau 4"</formula>
    </cfRule>
    <cfRule type="expression" dxfId="6403" priority="1777">
      <formula>$B390="título grau 2"</formula>
    </cfRule>
    <cfRule type="expression" dxfId="6402" priority="1778">
      <formula>$B390="título grau 1"</formula>
    </cfRule>
  </conditionalFormatting>
  <conditionalFormatting sqref="A390:H390 J390:N390">
    <cfRule type="expression" dxfId="6401" priority="1773">
      <formula>$B390="título grau 4"</formula>
    </cfRule>
    <cfRule type="expression" dxfId="6400" priority="1774">
      <formula>$B390="título grau 3"</formula>
    </cfRule>
    <cfRule type="expression" dxfId="6399" priority="1775">
      <formula>$B390="título grau 2"</formula>
    </cfRule>
    <cfRule type="expression" dxfId="6398" priority="1779">
      <formula>$B390="título grau 1"</formula>
    </cfRule>
  </conditionalFormatting>
  <conditionalFormatting sqref="D390">
    <cfRule type="containsText" dxfId="6397" priority="1771" operator="containsText" text="ORSE INSUMO">
      <formula>NOT(ISERROR(SEARCH("ORSE INSUMO",D390)))</formula>
    </cfRule>
  </conditionalFormatting>
  <conditionalFormatting sqref="B394">
    <cfRule type="expression" dxfId="6396" priority="1763">
      <formula>$B394="título grau 3"</formula>
    </cfRule>
    <cfRule type="expression" dxfId="6395" priority="1767">
      <formula>$B394="título grau 4"</formula>
    </cfRule>
    <cfRule type="expression" dxfId="6394" priority="1768">
      <formula>$B394="título grau 2"</formula>
    </cfRule>
    <cfRule type="expression" dxfId="6393" priority="1769">
      <formula>$B394="título grau 1"</formula>
    </cfRule>
  </conditionalFormatting>
  <conditionalFormatting sqref="B394">
    <cfRule type="expression" dxfId="6392" priority="1764">
      <formula>$B394="título grau 4"</formula>
    </cfRule>
    <cfRule type="expression" dxfId="6391" priority="1765">
      <formula>$B394="título grau 3"</formula>
    </cfRule>
    <cfRule type="expression" dxfId="6390" priority="1766">
      <formula>$B394="título grau 2"</formula>
    </cfRule>
    <cfRule type="expression" dxfId="6389" priority="1770">
      <formula>$B394="título grau 1"</formula>
    </cfRule>
  </conditionalFormatting>
  <conditionalFormatting sqref="D395">
    <cfRule type="containsText" dxfId="6388" priority="1761" operator="containsText" text="ORSE">
      <formula>NOT(ISERROR(SEARCH("ORSE",D395)))</formula>
    </cfRule>
  </conditionalFormatting>
  <conditionalFormatting sqref="G395">
    <cfRule type="containsText" dxfId="6387" priority="1762" operator="containsText" text="FALSO">
      <formula>NOT(ISERROR(SEARCH("FALSO",G395)))</formula>
    </cfRule>
  </conditionalFormatting>
  <conditionalFormatting sqref="B395">
    <cfRule type="expression" dxfId="6386" priority="1753">
      <formula>$B395="título grau 3"</formula>
    </cfRule>
    <cfRule type="expression" dxfId="6385" priority="1757">
      <formula>$B395="título grau 4"</formula>
    </cfRule>
    <cfRule type="expression" dxfId="6384" priority="1758">
      <formula>$B395="título grau 2"</formula>
    </cfRule>
    <cfRule type="expression" dxfId="6383" priority="1759">
      <formula>$B395="título grau 1"</formula>
    </cfRule>
  </conditionalFormatting>
  <conditionalFormatting sqref="A395:H395 J395:L395">
    <cfRule type="expression" dxfId="6382" priority="1754">
      <formula>$B395="título grau 4"</formula>
    </cfRule>
    <cfRule type="expression" dxfId="6381" priority="1755">
      <formula>$B395="título grau 3"</formula>
    </cfRule>
    <cfRule type="expression" dxfId="6380" priority="1756">
      <formula>$B395="título grau 2"</formula>
    </cfRule>
    <cfRule type="expression" dxfId="6379" priority="1760">
      <formula>$B395="título grau 1"</formula>
    </cfRule>
  </conditionalFormatting>
  <conditionalFormatting sqref="D395">
    <cfRule type="containsText" dxfId="6378" priority="1752" operator="containsText" text="ORSE INSUMO">
      <formula>NOT(ISERROR(SEARCH("ORSE INSUMO",D395)))</formula>
    </cfRule>
  </conditionalFormatting>
  <conditionalFormatting sqref="D398">
    <cfRule type="expression" dxfId="6377" priority="1748">
      <formula>$B398="título grau 4"</formula>
    </cfRule>
    <cfRule type="expression" dxfId="6376" priority="1749">
      <formula>$B398="título grau 3"</formula>
    </cfRule>
    <cfRule type="expression" dxfId="6375" priority="1750">
      <formula>$B398="título grau 2"</formula>
    </cfRule>
    <cfRule type="expression" dxfId="6374" priority="1751">
      <formula>$B398="título grau 1"</formula>
    </cfRule>
  </conditionalFormatting>
  <conditionalFormatting sqref="D398">
    <cfRule type="containsText" dxfId="6373" priority="1747" operator="containsText" text="ORSE">
      <formula>NOT(ISERROR(SEARCH("ORSE",D398)))</formula>
    </cfRule>
  </conditionalFormatting>
  <conditionalFormatting sqref="D404">
    <cfRule type="expression" dxfId="6372" priority="1743">
      <formula>$B404="título grau 4"</formula>
    </cfRule>
    <cfRule type="expression" dxfId="6371" priority="1744">
      <formula>$B404="título grau 3"</formula>
    </cfRule>
    <cfRule type="expression" dxfId="6370" priority="1745">
      <formula>$B404="título grau 2"</formula>
    </cfRule>
    <cfRule type="expression" dxfId="6369" priority="1746">
      <formula>$B404="título grau 1"</formula>
    </cfRule>
  </conditionalFormatting>
  <conditionalFormatting sqref="D404">
    <cfRule type="containsText" dxfId="6368" priority="1742" operator="containsText" text="ORSE">
      <formula>NOT(ISERROR(SEARCH("ORSE",D404)))</formula>
    </cfRule>
  </conditionalFormatting>
  <conditionalFormatting sqref="D405">
    <cfRule type="containsText" dxfId="6367" priority="1741" operator="containsText" text="ORSE">
      <formula>NOT(ISERROR(SEARCH("ORSE",D405)))</formula>
    </cfRule>
  </conditionalFormatting>
  <conditionalFormatting sqref="D405">
    <cfRule type="expression" dxfId="6366" priority="1737">
      <formula>$B405="título grau 4"</formula>
    </cfRule>
    <cfRule type="expression" dxfId="6365" priority="1738">
      <formula>$B405="título grau 3"</formula>
    </cfRule>
    <cfRule type="expression" dxfId="6364" priority="1739">
      <formula>$B405="título grau 2"</formula>
    </cfRule>
    <cfRule type="expression" dxfId="6363" priority="1740">
      <formula>$B405="título grau 1"</formula>
    </cfRule>
  </conditionalFormatting>
  <conditionalFormatting sqref="D407">
    <cfRule type="containsText" dxfId="6362" priority="1736" operator="containsText" text="ORSE">
      <formula>NOT(ISERROR(SEARCH("ORSE",D407)))</formula>
    </cfRule>
  </conditionalFormatting>
  <conditionalFormatting sqref="D407">
    <cfRule type="expression" dxfId="6361" priority="1732">
      <formula>$B407="título grau 4"</formula>
    </cfRule>
    <cfRule type="expression" dxfId="6360" priority="1733">
      <formula>$B407="título grau 3"</formula>
    </cfRule>
    <cfRule type="expression" dxfId="6359" priority="1734">
      <formula>$B407="título grau 2"</formula>
    </cfRule>
    <cfRule type="expression" dxfId="6358" priority="1735">
      <formula>$B407="título grau 1"</formula>
    </cfRule>
  </conditionalFormatting>
  <conditionalFormatting sqref="D410">
    <cfRule type="containsText" dxfId="6357" priority="1731" operator="containsText" text="ORSE">
      <formula>NOT(ISERROR(SEARCH("ORSE",D410)))</formula>
    </cfRule>
  </conditionalFormatting>
  <conditionalFormatting sqref="D410">
    <cfRule type="expression" dxfId="6356" priority="1727">
      <formula>$B410="título grau 4"</formula>
    </cfRule>
    <cfRule type="expression" dxfId="6355" priority="1728">
      <formula>$B410="título grau 3"</formula>
    </cfRule>
    <cfRule type="expression" dxfId="6354" priority="1729">
      <formula>$B410="título grau 2"</formula>
    </cfRule>
    <cfRule type="expression" dxfId="6353" priority="1730">
      <formula>$B410="título grau 1"</formula>
    </cfRule>
  </conditionalFormatting>
  <conditionalFormatting sqref="D414">
    <cfRule type="containsText" dxfId="6352" priority="1726" operator="containsText" text="ORSE">
      <formula>NOT(ISERROR(SEARCH("ORSE",D414)))</formula>
    </cfRule>
  </conditionalFormatting>
  <conditionalFormatting sqref="D414">
    <cfRule type="expression" dxfId="6351" priority="1722">
      <formula>$B414="título grau 4"</formula>
    </cfRule>
    <cfRule type="expression" dxfId="6350" priority="1723">
      <formula>$B414="título grau 3"</formula>
    </cfRule>
    <cfRule type="expression" dxfId="6349" priority="1724">
      <formula>$B414="título grau 2"</formula>
    </cfRule>
    <cfRule type="expression" dxfId="6348" priority="1725">
      <formula>$B414="título grau 1"</formula>
    </cfRule>
  </conditionalFormatting>
  <conditionalFormatting sqref="D415">
    <cfRule type="containsText" dxfId="6347" priority="1721" operator="containsText" text="ORSE">
      <formula>NOT(ISERROR(SEARCH("ORSE",D415)))</formula>
    </cfRule>
  </conditionalFormatting>
  <conditionalFormatting sqref="D415">
    <cfRule type="expression" dxfId="6346" priority="1717">
      <formula>$B415="título grau 4"</formula>
    </cfRule>
    <cfRule type="expression" dxfId="6345" priority="1718">
      <formula>$B415="título grau 3"</formula>
    </cfRule>
    <cfRule type="expression" dxfId="6344" priority="1719">
      <formula>$B415="título grau 2"</formula>
    </cfRule>
    <cfRule type="expression" dxfId="6343" priority="1720">
      <formula>$B415="título grau 1"</formula>
    </cfRule>
  </conditionalFormatting>
  <conditionalFormatting sqref="D415">
    <cfRule type="containsText" dxfId="6342" priority="1716" operator="containsText" text="ORSE">
      <formula>NOT(ISERROR(SEARCH("ORSE",D415)))</formula>
    </cfRule>
  </conditionalFormatting>
  <conditionalFormatting sqref="D415">
    <cfRule type="expression" dxfId="6341" priority="1712">
      <formula>$B415="título grau 4"</formula>
    </cfRule>
    <cfRule type="expression" dxfId="6340" priority="1713">
      <formula>$B415="título grau 3"</formula>
    </cfRule>
    <cfRule type="expression" dxfId="6339" priority="1714">
      <formula>$B415="título grau 2"</formula>
    </cfRule>
    <cfRule type="expression" dxfId="6338" priority="1715">
      <formula>$B415="título grau 1"</formula>
    </cfRule>
  </conditionalFormatting>
  <conditionalFormatting sqref="D416">
    <cfRule type="containsText" dxfId="6337" priority="1711" operator="containsText" text="ORSE">
      <formula>NOT(ISERROR(SEARCH("ORSE",D416)))</formula>
    </cfRule>
  </conditionalFormatting>
  <conditionalFormatting sqref="D416">
    <cfRule type="expression" dxfId="6336" priority="1707">
      <formula>$B416="título grau 4"</formula>
    </cfRule>
    <cfRule type="expression" dxfId="6335" priority="1708">
      <formula>$B416="título grau 3"</formula>
    </cfRule>
    <cfRule type="expression" dxfId="6334" priority="1709">
      <formula>$B416="título grau 2"</formula>
    </cfRule>
    <cfRule type="expression" dxfId="6333" priority="1710">
      <formula>$B416="título grau 1"</formula>
    </cfRule>
  </conditionalFormatting>
  <conditionalFormatting sqref="D416">
    <cfRule type="containsText" dxfId="6332" priority="1706" operator="containsText" text="ORSE">
      <formula>NOT(ISERROR(SEARCH("ORSE",D416)))</formula>
    </cfRule>
  </conditionalFormatting>
  <conditionalFormatting sqref="D416">
    <cfRule type="expression" dxfId="6331" priority="1702">
      <formula>$B416="título grau 4"</formula>
    </cfRule>
    <cfRule type="expression" dxfId="6330" priority="1703">
      <formula>$B416="título grau 3"</formula>
    </cfRule>
    <cfRule type="expression" dxfId="6329" priority="1704">
      <formula>$B416="título grau 2"</formula>
    </cfRule>
    <cfRule type="expression" dxfId="6328" priority="1705">
      <formula>$B416="título grau 1"</formula>
    </cfRule>
  </conditionalFormatting>
  <conditionalFormatting sqref="D416">
    <cfRule type="containsText" dxfId="6327" priority="1701" operator="containsText" text="ORSE">
      <formula>NOT(ISERROR(SEARCH("ORSE",D416)))</formula>
    </cfRule>
  </conditionalFormatting>
  <conditionalFormatting sqref="D416">
    <cfRule type="expression" dxfId="6326" priority="1697">
      <formula>$B416="título grau 4"</formula>
    </cfRule>
    <cfRule type="expression" dxfId="6325" priority="1698">
      <formula>$B416="título grau 3"</formula>
    </cfRule>
    <cfRule type="expression" dxfId="6324" priority="1699">
      <formula>$B416="título grau 2"</formula>
    </cfRule>
    <cfRule type="expression" dxfId="6323" priority="1700">
      <formula>$B416="título grau 1"</formula>
    </cfRule>
  </conditionalFormatting>
  <conditionalFormatting sqref="D421">
    <cfRule type="containsText" dxfId="6322" priority="1696" operator="containsText" text="ORSE">
      <formula>NOT(ISERROR(SEARCH("ORSE",D421)))</formula>
    </cfRule>
  </conditionalFormatting>
  <conditionalFormatting sqref="D421">
    <cfRule type="expression" dxfId="6321" priority="1692">
      <formula>$B421="título grau 4"</formula>
    </cfRule>
    <cfRule type="expression" dxfId="6320" priority="1693">
      <formula>$B421="título grau 3"</formula>
    </cfRule>
    <cfRule type="expression" dxfId="6319" priority="1694">
      <formula>$B421="título grau 2"</formula>
    </cfRule>
    <cfRule type="expression" dxfId="6318" priority="1695">
      <formula>$B421="título grau 1"</formula>
    </cfRule>
  </conditionalFormatting>
  <conditionalFormatting sqref="B427">
    <cfRule type="expression" dxfId="6317" priority="1684">
      <formula>$B427="título grau 3"</formula>
    </cfRule>
    <cfRule type="expression" dxfId="6316" priority="1688">
      <formula>$B427="título grau 4"</formula>
    </cfRule>
    <cfRule type="expression" dxfId="6315" priority="1689">
      <formula>$B427="título grau 2"</formula>
    </cfRule>
    <cfRule type="expression" dxfId="6314" priority="1690">
      <formula>$B427="título grau 1"</formula>
    </cfRule>
  </conditionalFormatting>
  <conditionalFormatting sqref="B427">
    <cfRule type="expression" dxfId="6313" priority="1685">
      <formula>$B427="título grau 4"</formula>
    </cfRule>
    <cfRule type="expression" dxfId="6312" priority="1686">
      <formula>$B427="título grau 3"</formula>
    </cfRule>
    <cfRule type="expression" dxfId="6311" priority="1687">
      <formula>$B427="título grau 2"</formula>
    </cfRule>
    <cfRule type="expression" dxfId="6310" priority="1691">
      <formula>$B427="título grau 1"</formula>
    </cfRule>
  </conditionalFormatting>
  <conditionalFormatting sqref="D427">
    <cfRule type="containsText" dxfId="6309" priority="1683" operator="containsText" text="ORSE">
      <formula>NOT(ISERROR(SEARCH("ORSE",D427)))</formula>
    </cfRule>
  </conditionalFormatting>
  <conditionalFormatting sqref="D427">
    <cfRule type="expression" dxfId="6308" priority="1679">
      <formula>$B427="título grau 4"</formula>
    </cfRule>
    <cfRule type="expression" dxfId="6307" priority="1680">
      <formula>$B427="título grau 3"</formula>
    </cfRule>
    <cfRule type="expression" dxfId="6306" priority="1681">
      <formula>$B427="título grau 2"</formula>
    </cfRule>
    <cfRule type="expression" dxfId="6305" priority="1682">
      <formula>$B427="título grau 1"</formula>
    </cfRule>
  </conditionalFormatting>
  <conditionalFormatting sqref="C427">
    <cfRule type="expression" dxfId="6304" priority="1675">
      <formula>$B427="título grau 4"</formula>
    </cfRule>
    <cfRule type="expression" dxfId="6303" priority="1676">
      <formula>$B427="título grau 3"</formula>
    </cfRule>
    <cfRule type="expression" dxfId="6302" priority="1677">
      <formula>$B427="título grau 2"</formula>
    </cfRule>
    <cfRule type="expression" dxfId="6301" priority="1678">
      <formula>$B427="título grau 1"</formula>
    </cfRule>
  </conditionalFormatting>
  <conditionalFormatting sqref="D427">
    <cfRule type="containsText" dxfId="6300" priority="1674" operator="containsText" text="ORSE INSUMO">
      <formula>NOT(ISERROR(SEARCH("ORSE INSUMO",D427)))</formula>
    </cfRule>
  </conditionalFormatting>
  <conditionalFormatting sqref="D418">
    <cfRule type="containsText" dxfId="6299" priority="1673" operator="containsText" text="ORSE">
      <formula>NOT(ISERROR(SEARCH("ORSE",D418)))</formula>
    </cfRule>
  </conditionalFormatting>
  <conditionalFormatting sqref="D418">
    <cfRule type="expression" dxfId="6298" priority="1669">
      <formula>$B418="título grau 4"</formula>
    </cfRule>
    <cfRule type="expression" dxfId="6297" priority="1670">
      <formula>$B418="título grau 3"</formula>
    </cfRule>
    <cfRule type="expression" dxfId="6296" priority="1671">
      <formula>$B418="título grau 2"</formula>
    </cfRule>
    <cfRule type="expression" dxfId="6295" priority="1672">
      <formula>$B418="título grau 1"</formula>
    </cfRule>
  </conditionalFormatting>
  <conditionalFormatting sqref="D428">
    <cfRule type="containsText" dxfId="6294" priority="1668" operator="containsText" text="ORSE">
      <formula>NOT(ISERROR(SEARCH("ORSE",D428)))</formula>
    </cfRule>
  </conditionalFormatting>
  <conditionalFormatting sqref="D428">
    <cfRule type="expression" dxfId="6293" priority="1664">
      <formula>$B428="título grau 4"</formula>
    </cfRule>
    <cfRule type="expression" dxfId="6292" priority="1665">
      <formula>$B428="título grau 3"</formula>
    </cfRule>
    <cfRule type="expression" dxfId="6291" priority="1666">
      <formula>$B428="título grau 2"</formula>
    </cfRule>
    <cfRule type="expression" dxfId="6290" priority="1667">
      <formula>$B428="título grau 1"</formula>
    </cfRule>
  </conditionalFormatting>
  <conditionalFormatting sqref="B453:B454">
    <cfRule type="expression" dxfId="6289" priority="1535">
      <formula>$B453="título grau 3"</formula>
    </cfRule>
    <cfRule type="expression" dxfId="6288" priority="1539">
      <formula>$B453="título grau 4"</formula>
    </cfRule>
    <cfRule type="expression" dxfId="6287" priority="1540">
      <formula>$B453="título grau 2"</formula>
    </cfRule>
    <cfRule type="expression" dxfId="6286" priority="1541">
      <formula>$B453="título grau 1"</formula>
    </cfRule>
  </conditionalFormatting>
  <conditionalFormatting sqref="B453:B454">
    <cfRule type="expression" dxfId="6285" priority="1536">
      <formula>$B453="título grau 4"</formula>
    </cfRule>
    <cfRule type="expression" dxfId="6284" priority="1537">
      <formula>$B453="título grau 3"</formula>
    </cfRule>
    <cfRule type="expression" dxfId="6283" priority="1538">
      <formula>$B453="título grau 2"</formula>
    </cfRule>
    <cfRule type="expression" dxfId="6282" priority="1542">
      <formula>$B453="título grau 1"</formula>
    </cfRule>
  </conditionalFormatting>
  <conditionalFormatting sqref="B430:B432">
    <cfRule type="expression" dxfId="6281" priority="1648">
      <formula>$B430="título grau 3"</formula>
    </cfRule>
    <cfRule type="expression" dxfId="6280" priority="1652">
      <formula>$B430="título grau 4"</formula>
    </cfRule>
    <cfRule type="expression" dxfId="6279" priority="1653">
      <formula>$B430="título grau 2"</formula>
    </cfRule>
    <cfRule type="expression" dxfId="6278" priority="1654">
      <formula>$B430="título grau 1"</formula>
    </cfRule>
  </conditionalFormatting>
  <conditionalFormatting sqref="B430:B432">
    <cfRule type="expression" dxfId="6277" priority="1649">
      <formula>$B430="título grau 4"</formula>
    </cfRule>
    <cfRule type="expression" dxfId="6276" priority="1650">
      <formula>$B430="título grau 3"</formula>
    </cfRule>
    <cfRule type="expression" dxfId="6275" priority="1651">
      <formula>$B430="título grau 2"</formula>
    </cfRule>
    <cfRule type="expression" dxfId="6274" priority="1655">
      <formula>$B430="título grau 1"</formula>
    </cfRule>
  </conditionalFormatting>
  <conditionalFormatting sqref="D436">
    <cfRule type="containsText" dxfId="6273" priority="1635" operator="containsText" text="ORSE">
      <formula>NOT(ISERROR(SEARCH("ORSE",D436)))</formula>
    </cfRule>
  </conditionalFormatting>
  <conditionalFormatting sqref="D436">
    <cfRule type="expression" dxfId="6272" priority="1631">
      <formula>$B436="título grau 4"</formula>
    </cfRule>
    <cfRule type="expression" dxfId="6271" priority="1632">
      <formula>$B436="título grau 3"</formula>
    </cfRule>
    <cfRule type="expression" dxfId="6270" priority="1633">
      <formula>$B436="título grau 2"</formula>
    </cfRule>
    <cfRule type="expression" dxfId="6269" priority="1634">
      <formula>$B436="título grau 1"</formula>
    </cfRule>
  </conditionalFormatting>
  <conditionalFormatting sqref="D436">
    <cfRule type="containsText" dxfId="6268" priority="1630" operator="containsText" text="ORSE INSUMO">
      <formula>NOT(ISERROR(SEARCH("ORSE INSUMO",D436)))</formula>
    </cfRule>
  </conditionalFormatting>
  <conditionalFormatting sqref="D437">
    <cfRule type="containsText" dxfId="6267" priority="1641" operator="containsText" text="ORSE">
      <formula>NOT(ISERROR(SEARCH("ORSE",D437)))</formula>
    </cfRule>
  </conditionalFormatting>
  <conditionalFormatting sqref="D437">
    <cfRule type="expression" dxfId="6266" priority="1637">
      <formula>$B437="título grau 4"</formula>
    </cfRule>
    <cfRule type="expression" dxfId="6265" priority="1638">
      <formula>$B437="título grau 3"</formula>
    </cfRule>
    <cfRule type="expression" dxfId="6264" priority="1639">
      <formula>$B437="título grau 2"</formula>
    </cfRule>
    <cfRule type="expression" dxfId="6263" priority="1640">
      <formula>$B437="título grau 1"</formula>
    </cfRule>
  </conditionalFormatting>
  <conditionalFormatting sqref="D437">
    <cfRule type="containsText" dxfId="6262" priority="1636" operator="containsText" text="ORSE INSUMO">
      <formula>NOT(ISERROR(SEARCH("ORSE INSUMO",D437)))</formula>
    </cfRule>
  </conditionalFormatting>
  <conditionalFormatting sqref="D438">
    <cfRule type="containsText" dxfId="6261" priority="1629" operator="containsText" text="ORSE">
      <formula>NOT(ISERROR(SEARCH("ORSE",D438)))</formula>
    </cfRule>
  </conditionalFormatting>
  <conditionalFormatting sqref="D438">
    <cfRule type="expression" dxfId="6260" priority="1625">
      <formula>$B438="título grau 4"</formula>
    </cfRule>
    <cfRule type="expression" dxfId="6259" priority="1626">
      <formula>$B438="título grau 3"</formula>
    </cfRule>
    <cfRule type="expression" dxfId="6258" priority="1627">
      <formula>$B438="título grau 2"</formula>
    </cfRule>
    <cfRule type="expression" dxfId="6257" priority="1628">
      <formula>$B438="título grau 1"</formula>
    </cfRule>
  </conditionalFormatting>
  <conditionalFormatting sqref="D438">
    <cfRule type="containsText" dxfId="6256" priority="1624" operator="containsText" text="ORSE INSUMO">
      <formula>NOT(ISERROR(SEARCH("ORSE INSUMO",D438)))</formula>
    </cfRule>
  </conditionalFormatting>
  <conditionalFormatting sqref="D444">
    <cfRule type="containsText" dxfId="6255" priority="1622" operator="containsText" text="ORSE">
      <formula>NOT(ISERROR(SEARCH("ORSE",D444)))</formula>
    </cfRule>
  </conditionalFormatting>
  <conditionalFormatting sqref="G444">
    <cfRule type="containsText" dxfId="6254" priority="1623" operator="containsText" text="FALSO">
      <formula>NOT(ISERROR(SEARCH("FALSO",G444)))</formula>
    </cfRule>
  </conditionalFormatting>
  <conditionalFormatting sqref="B444">
    <cfRule type="expression" dxfId="6253" priority="1614">
      <formula>$B444="título grau 3"</formula>
    </cfRule>
    <cfRule type="expression" dxfId="6252" priority="1618">
      <formula>$B444="título grau 4"</formula>
    </cfRule>
    <cfRule type="expression" dxfId="6251" priority="1619">
      <formula>$B444="título grau 2"</formula>
    </cfRule>
    <cfRule type="expression" dxfId="6250" priority="1620">
      <formula>$B444="título grau 1"</formula>
    </cfRule>
  </conditionalFormatting>
  <conditionalFormatting sqref="A444:H444 N444 J444:L444">
    <cfRule type="expression" dxfId="6249" priority="1615">
      <formula>$B444="título grau 4"</formula>
    </cfRule>
    <cfRule type="expression" dxfId="6248" priority="1616">
      <formula>$B444="título grau 3"</formula>
    </cfRule>
    <cfRule type="expression" dxfId="6247" priority="1617">
      <formula>$B444="título grau 2"</formula>
    </cfRule>
    <cfRule type="expression" dxfId="6246" priority="1621">
      <formula>$B444="título grau 1"</formula>
    </cfRule>
  </conditionalFormatting>
  <conditionalFormatting sqref="D444">
    <cfRule type="containsText" dxfId="6245" priority="1613" operator="containsText" text="ORSE INSUMO">
      <formula>NOT(ISERROR(SEARCH("ORSE INSUMO",D444)))</formula>
    </cfRule>
  </conditionalFormatting>
  <conditionalFormatting sqref="B450:B452 B456:B457">
    <cfRule type="expression" dxfId="6244" priority="1605">
      <formula>$B450="título grau 3"</formula>
    </cfRule>
    <cfRule type="expression" dxfId="6243" priority="1609">
      <formula>$B450="título grau 4"</formula>
    </cfRule>
    <cfRule type="expression" dxfId="6242" priority="1610">
      <formula>$B450="título grau 2"</formula>
    </cfRule>
    <cfRule type="expression" dxfId="6241" priority="1611">
      <formula>$B450="título grau 1"</formula>
    </cfRule>
  </conditionalFormatting>
  <conditionalFormatting sqref="B450:B452 B456:B457">
    <cfRule type="expression" dxfId="6240" priority="1606">
      <formula>$B450="título grau 4"</formula>
    </cfRule>
    <cfRule type="expression" dxfId="6239" priority="1607">
      <formula>$B450="título grau 3"</formula>
    </cfRule>
    <cfRule type="expression" dxfId="6238" priority="1608">
      <formula>$B450="título grau 2"</formula>
    </cfRule>
    <cfRule type="expression" dxfId="6237" priority="1612">
      <formula>$B450="título grau 1"</formula>
    </cfRule>
  </conditionalFormatting>
  <conditionalFormatting sqref="E447:E454 E456:E457">
    <cfRule type="expression" dxfId="6236" priority="1601">
      <formula>$B447="título grau 4"</formula>
    </cfRule>
    <cfRule type="expression" dxfId="6235" priority="1602">
      <formula>$B447="título grau 3"</formula>
    </cfRule>
    <cfRule type="expression" dxfId="6234" priority="1603">
      <formula>$B447="título grau 2"</formula>
    </cfRule>
    <cfRule type="expression" dxfId="6233" priority="1604">
      <formula>$B447="título grau 1"</formula>
    </cfRule>
  </conditionalFormatting>
  <conditionalFormatting sqref="G446:G454 G456:G457">
    <cfRule type="containsText" dxfId="6232" priority="1596" operator="containsText" text="FALSO">
      <formula>NOT(ISERROR(SEARCH("FALSO",G446)))</formula>
    </cfRule>
  </conditionalFormatting>
  <conditionalFormatting sqref="D446 D448:D454">
    <cfRule type="containsText" dxfId="6231" priority="1595" operator="containsText" text="ORSE">
      <formula>NOT(ISERROR(SEARCH("ORSE",D446)))</formula>
    </cfRule>
  </conditionalFormatting>
  <conditionalFormatting sqref="C446:D446 F446:H454 C448:D454 C456:C457 F456:H457 N446:N454 N456:N457">
    <cfRule type="expression" dxfId="6230" priority="1591">
      <formula>$B446="título grau 4"</formula>
    </cfRule>
    <cfRule type="expression" dxfId="6229" priority="1592">
      <formula>$B446="título grau 3"</formula>
    </cfRule>
    <cfRule type="expression" dxfId="6228" priority="1593">
      <formula>$B446="título grau 2"</formula>
    </cfRule>
    <cfRule type="expression" dxfId="6227" priority="1594">
      <formula>$B446="título grau 1"</formula>
    </cfRule>
  </conditionalFormatting>
  <conditionalFormatting sqref="D446 D448:D454">
    <cfRule type="containsText" dxfId="6226" priority="1590" operator="containsText" text="ORSE INSUMO">
      <formula>NOT(ISERROR(SEARCH("ORSE INSUMO",D446)))</formula>
    </cfRule>
  </conditionalFormatting>
  <conditionalFormatting sqref="D445">
    <cfRule type="containsText" dxfId="6225" priority="1577" operator="containsText" text="ORSE">
      <formula>NOT(ISERROR(SEARCH("ORSE",D445)))</formula>
    </cfRule>
  </conditionalFormatting>
  <conditionalFormatting sqref="D445">
    <cfRule type="expression" dxfId="6224" priority="1573">
      <formula>$B445="título grau 4"</formula>
    </cfRule>
    <cfRule type="expression" dxfId="6223" priority="1574">
      <formula>$B445="título grau 3"</formula>
    </cfRule>
    <cfRule type="expression" dxfId="6222" priority="1575">
      <formula>$B445="título grau 2"</formula>
    </cfRule>
    <cfRule type="expression" dxfId="6221" priority="1576">
      <formula>$B445="título grau 1"</formula>
    </cfRule>
  </conditionalFormatting>
  <conditionalFormatting sqref="E445">
    <cfRule type="expression" dxfId="6220" priority="1569">
      <formula>$B445="título grau 4"</formula>
    </cfRule>
    <cfRule type="expression" dxfId="6219" priority="1570">
      <formula>$B445="título grau 3"</formula>
    </cfRule>
    <cfRule type="expression" dxfId="6218" priority="1571">
      <formula>$B445="título grau 2"</formula>
    </cfRule>
    <cfRule type="expression" dxfId="6217" priority="1572">
      <formula>$B445="título grau 1"</formula>
    </cfRule>
  </conditionalFormatting>
  <conditionalFormatting sqref="C447">
    <cfRule type="expression" dxfId="6216" priority="1565">
      <formula>$B447="título grau 4"</formula>
    </cfRule>
    <cfRule type="expression" dxfId="6215" priority="1566">
      <formula>$B447="título grau 3"</formula>
    </cfRule>
    <cfRule type="expression" dxfId="6214" priority="1567">
      <formula>$B447="título grau 2"</formula>
    </cfRule>
    <cfRule type="expression" dxfId="6213" priority="1568">
      <formula>$B447="título grau 1"</formula>
    </cfRule>
  </conditionalFormatting>
  <conditionalFormatting sqref="B447">
    <cfRule type="expression" dxfId="6212" priority="1557">
      <formula>$B447="título grau 3"</formula>
    </cfRule>
    <cfRule type="expression" dxfId="6211" priority="1561">
      <formula>$B447="título grau 4"</formula>
    </cfRule>
    <cfRule type="expression" dxfId="6210" priority="1562">
      <formula>$B447="título grau 2"</formula>
    </cfRule>
    <cfRule type="expression" dxfId="6209" priority="1563">
      <formula>$B447="título grau 1"</formula>
    </cfRule>
  </conditionalFormatting>
  <conditionalFormatting sqref="B447">
    <cfRule type="expression" dxfId="6208" priority="1558">
      <formula>$B447="título grau 4"</formula>
    </cfRule>
    <cfRule type="expression" dxfId="6207" priority="1559">
      <formula>$B447="título grau 3"</formula>
    </cfRule>
    <cfRule type="expression" dxfId="6206" priority="1560">
      <formula>$B447="título grau 2"</formula>
    </cfRule>
    <cfRule type="expression" dxfId="6205" priority="1564">
      <formula>$B447="título grau 1"</formula>
    </cfRule>
  </conditionalFormatting>
  <conditionalFormatting sqref="D447">
    <cfRule type="containsText" dxfId="6204" priority="1556" operator="containsText" text="ORSE">
      <formula>NOT(ISERROR(SEARCH("ORSE",D447)))</formula>
    </cfRule>
  </conditionalFormatting>
  <conditionalFormatting sqref="D447">
    <cfRule type="expression" dxfId="6203" priority="1552">
      <formula>$B447="título grau 4"</formula>
    </cfRule>
    <cfRule type="expression" dxfId="6202" priority="1553">
      <formula>$B447="título grau 3"</formula>
    </cfRule>
    <cfRule type="expression" dxfId="6201" priority="1554">
      <formula>$B447="título grau 2"</formula>
    </cfRule>
    <cfRule type="expression" dxfId="6200" priority="1555">
      <formula>$B447="título grau 1"</formula>
    </cfRule>
  </conditionalFormatting>
  <conditionalFormatting sqref="D447">
    <cfRule type="containsText" dxfId="6199" priority="1551" operator="containsText" text="ORSE INSUMO">
      <formula>NOT(ISERROR(SEARCH("ORSE INSUMO",D447)))</formula>
    </cfRule>
  </conditionalFormatting>
  <conditionalFormatting sqref="B448:B449">
    <cfRule type="expression" dxfId="6198" priority="1543">
      <formula>$B448="título grau 3"</formula>
    </cfRule>
    <cfRule type="expression" dxfId="6197" priority="1547">
      <formula>$B448="título grau 4"</formula>
    </cfRule>
    <cfRule type="expression" dxfId="6196" priority="1548">
      <formula>$B448="título grau 2"</formula>
    </cfRule>
    <cfRule type="expression" dxfId="6195" priority="1549">
      <formula>$B448="título grau 1"</formula>
    </cfRule>
  </conditionalFormatting>
  <conditionalFormatting sqref="B448:B449">
    <cfRule type="expression" dxfId="6194" priority="1544">
      <formula>$B448="título grau 4"</formula>
    </cfRule>
    <cfRule type="expression" dxfId="6193" priority="1545">
      <formula>$B448="título grau 3"</formula>
    </cfRule>
    <cfRule type="expression" dxfId="6192" priority="1546">
      <formula>$B448="título grau 2"</formula>
    </cfRule>
    <cfRule type="expression" dxfId="6191" priority="1550">
      <formula>$B448="título grau 1"</formula>
    </cfRule>
  </conditionalFormatting>
  <conditionalFormatting sqref="D455">
    <cfRule type="containsText" dxfId="6190" priority="1533" operator="containsText" text="ORSE">
      <formula>NOT(ISERROR(SEARCH("ORSE",D455)))</formula>
    </cfRule>
  </conditionalFormatting>
  <conditionalFormatting sqref="G455">
    <cfRule type="containsText" dxfId="6189" priority="1534" operator="containsText" text="FALSO">
      <formula>NOT(ISERROR(SEARCH("FALSO",G455)))</formula>
    </cfRule>
  </conditionalFormatting>
  <conditionalFormatting sqref="B455">
    <cfRule type="expression" dxfId="6188" priority="1525">
      <formula>$B455="título grau 3"</formula>
    </cfRule>
    <cfRule type="expression" dxfId="6187" priority="1529">
      <formula>$B455="título grau 4"</formula>
    </cfRule>
    <cfRule type="expression" dxfId="6186" priority="1530">
      <formula>$B455="título grau 2"</formula>
    </cfRule>
    <cfRule type="expression" dxfId="6185" priority="1531">
      <formula>$B455="título grau 1"</formula>
    </cfRule>
  </conditionalFormatting>
  <conditionalFormatting sqref="A455:H455 J455:L455">
    <cfRule type="expression" dxfId="6184" priority="1526">
      <formula>$B455="título grau 4"</formula>
    </cfRule>
    <cfRule type="expression" dxfId="6183" priority="1527">
      <formula>$B455="título grau 3"</formula>
    </cfRule>
    <cfRule type="expression" dxfId="6182" priority="1528">
      <formula>$B455="título grau 2"</formula>
    </cfRule>
    <cfRule type="expression" dxfId="6181" priority="1532">
      <formula>$B455="título grau 1"</formula>
    </cfRule>
  </conditionalFormatting>
  <conditionalFormatting sqref="D455">
    <cfRule type="containsText" dxfId="6180" priority="1524" operator="containsText" text="ORSE INSUMO">
      <formula>NOT(ISERROR(SEARCH("ORSE INSUMO",D455)))</formula>
    </cfRule>
  </conditionalFormatting>
  <conditionalFormatting sqref="D456:D457">
    <cfRule type="containsText" dxfId="6179" priority="1523" operator="containsText" text="ORSE">
      <formula>NOT(ISERROR(SEARCH("ORSE",D456)))</formula>
    </cfRule>
  </conditionalFormatting>
  <conditionalFormatting sqref="D456:D457">
    <cfRule type="expression" dxfId="6178" priority="1519">
      <formula>$B456="título grau 4"</formula>
    </cfRule>
    <cfRule type="expression" dxfId="6177" priority="1520">
      <formula>$B456="título grau 3"</formula>
    </cfRule>
    <cfRule type="expression" dxfId="6176" priority="1521">
      <formula>$B456="título grau 2"</formula>
    </cfRule>
    <cfRule type="expression" dxfId="6175" priority="1522">
      <formula>$B456="título grau 1"</formula>
    </cfRule>
  </conditionalFormatting>
  <conditionalFormatting sqref="D456:D457">
    <cfRule type="containsText" dxfId="6174" priority="1518" operator="containsText" text="ORSE INSUMO">
      <formula>NOT(ISERROR(SEARCH("ORSE INSUMO",D456)))</formula>
    </cfRule>
  </conditionalFormatting>
  <conditionalFormatting sqref="D456:D457">
    <cfRule type="containsText" dxfId="6173" priority="1517" operator="containsText" text="ORSE">
      <formula>NOT(ISERROR(SEARCH("ORSE",D456)))</formula>
    </cfRule>
  </conditionalFormatting>
  <conditionalFormatting sqref="D456:D457">
    <cfRule type="expression" dxfId="6172" priority="1513">
      <formula>$B456="título grau 4"</formula>
    </cfRule>
    <cfRule type="expression" dxfId="6171" priority="1514">
      <formula>$B456="título grau 3"</formula>
    </cfRule>
    <cfRule type="expression" dxfId="6170" priority="1515">
      <formula>$B456="título grau 2"</formula>
    </cfRule>
    <cfRule type="expression" dxfId="6169" priority="1516">
      <formula>$B456="título grau 1"</formula>
    </cfRule>
  </conditionalFormatting>
  <conditionalFormatting sqref="D458">
    <cfRule type="containsText" dxfId="6168" priority="1511" operator="containsText" text="ORSE">
      <formula>NOT(ISERROR(SEARCH("ORSE",D458)))</formula>
    </cfRule>
  </conditionalFormatting>
  <conditionalFormatting sqref="G458">
    <cfRule type="containsText" dxfId="6167" priority="1512" operator="containsText" text="FALSO">
      <formula>NOT(ISERROR(SEARCH("FALSO",G458)))</formula>
    </cfRule>
  </conditionalFormatting>
  <conditionalFormatting sqref="B458">
    <cfRule type="expression" dxfId="6166" priority="1503">
      <formula>$B458="título grau 3"</formula>
    </cfRule>
    <cfRule type="expression" dxfId="6165" priority="1507">
      <formula>$B458="título grau 4"</formula>
    </cfRule>
    <cfRule type="expression" dxfId="6164" priority="1508">
      <formula>$B458="título grau 2"</formula>
    </cfRule>
    <cfRule type="expression" dxfId="6163" priority="1509">
      <formula>$B458="título grau 1"</formula>
    </cfRule>
  </conditionalFormatting>
  <conditionalFormatting sqref="A458:H458 J458:L458">
    <cfRule type="expression" dxfId="6162" priority="1504">
      <formula>$B458="título grau 4"</formula>
    </cfRule>
    <cfRule type="expression" dxfId="6161" priority="1505">
      <formula>$B458="título grau 3"</formula>
    </cfRule>
    <cfRule type="expression" dxfId="6160" priority="1506">
      <formula>$B458="título grau 2"</formula>
    </cfRule>
    <cfRule type="expression" dxfId="6159" priority="1510">
      <formula>$B458="título grau 1"</formula>
    </cfRule>
  </conditionalFormatting>
  <conditionalFormatting sqref="D458">
    <cfRule type="containsText" dxfId="6158" priority="1502" operator="containsText" text="ORSE INSUMO">
      <formula>NOT(ISERROR(SEARCH("ORSE INSUMO",D458)))</formula>
    </cfRule>
  </conditionalFormatting>
  <conditionalFormatting sqref="C462:C463 C465:C470">
    <cfRule type="expression" dxfId="6157" priority="1498">
      <formula>$B462="título grau 4"</formula>
    </cfRule>
    <cfRule type="expression" dxfId="6156" priority="1499">
      <formula>$B462="título grau 3"</formula>
    </cfRule>
    <cfRule type="expression" dxfId="6155" priority="1500">
      <formula>$B462="título grau 2"</formula>
    </cfRule>
    <cfRule type="expression" dxfId="6154" priority="1501">
      <formula>$B462="título grau 1"</formula>
    </cfRule>
  </conditionalFormatting>
  <conditionalFormatting sqref="D462:D463 D465:D470">
    <cfRule type="containsText" dxfId="6153" priority="1497" operator="containsText" text="ORSE">
      <formula>NOT(ISERROR(SEARCH("ORSE",D462)))</formula>
    </cfRule>
  </conditionalFormatting>
  <conditionalFormatting sqref="B463 B465:B470">
    <cfRule type="expression" dxfId="6152" priority="1489">
      <formula>$B463="título grau 3"</formula>
    </cfRule>
    <cfRule type="expression" dxfId="6151" priority="1493">
      <formula>$B463="título grau 4"</formula>
    </cfRule>
    <cfRule type="expression" dxfId="6150" priority="1494">
      <formula>$B463="título grau 2"</formula>
    </cfRule>
    <cfRule type="expression" dxfId="6149" priority="1495">
      <formula>$B463="título grau 1"</formula>
    </cfRule>
  </conditionalFormatting>
  <conditionalFormatting sqref="B463 F462:F463 H462:H463 D462:D463 H465:H470 F465:F470 B465:B470 D465:D470 N462:N463 N465:N470">
    <cfRule type="expression" dxfId="6148" priority="1490">
      <formula>$B462="título grau 4"</formula>
    </cfRule>
    <cfRule type="expression" dxfId="6147" priority="1491">
      <formula>$B462="título grau 3"</formula>
    </cfRule>
    <cfRule type="expression" dxfId="6146" priority="1492">
      <formula>$B462="título grau 2"</formula>
    </cfRule>
    <cfRule type="expression" dxfId="6145" priority="1496">
      <formula>$B462="título grau 1"</formula>
    </cfRule>
  </conditionalFormatting>
  <conditionalFormatting sqref="G462:G463 G465:G470">
    <cfRule type="containsText" dxfId="6144" priority="1488" operator="containsText" text="FALSO">
      <formula>NOT(ISERROR(SEARCH("FALSO",G462)))</formula>
    </cfRule>
  </conditionalFormatting>
  <conditionalFormatting sqref="G462:G463 G465:G470">
    <cfRule type="expression" dxfId="6143" priority="1484">
      <formula>$B462="título grau 4"</formula>
    </cfRule>
    <cfRule type="expression" dxfId="6142" priority="1485">
      <formula>$B462="título grau 3"</formula>
    </cfRule>
    <cfRule type="expression" dxfId="6141" priority="1486">
      <formula>$B462="título grau 2"</formula>
    </cfRule>
    <cfRule type="expression" dxfId="6140" priority="1487">
      <formula>$B462="título grau 1"</formula>
    </cfRule>
  </conditionalFormatting>
  <conditionalFormatting sqref="E463 E465:E470">
    <cfRule type="expression" dxfId="6139" priority="1480">
      <formula>$B463="título grau 4"</formula>
    </cfRule>
    <cfRule type="expression" dxfId="6138" priority="1481">
      <formula>$B463="título grau 3"</formula>
    </cfRule>
    <cfRule type="expression" dxfId="6137" priority="1482">
      <formula>$B463="título grau 2"</formula>
    </cfRule>
    <cfRule type="expression" dxfId="6136" priority="1483">
      <formula>$B463="título grau 1"</formula>
    </cfRule>
  </conditionalFormatting>
  <conditionalFormatting sqref="D462:D463 D465:D470">
    <cfRule type="containsText" dxfId="6135" priority="1479" operator="containsText" text="ORSE INSUMO">
      <formula>NOT(ISERROR(SEARCH("ORSE INSUMO",D462)))</formula>
    </cfRule>
  </conditionalFormatting>
  <conditionalFormatting sqref="D464">
    <cfRule type="containsText" dxfId="6134" priority="1477" operator="containsText" text="ORSE">
      <formula>NOT(ISERROR(SEARCH("ORSE",D464)))</formula>
    </cfRule>
  </conditionalFormatting>
  <conditionalFormatting sqref="G464">
    <cfRule type="containsText" dxfId="6133" priority="1478" operator="containsText" text="FALSO">
      <formula>NOT(ISERROR(SEARCH("FALSO",G464)))</formula>
    </cfRule>
  </conditionalFormatting>
  <conditionalFormatting sqref="B464">
    <cfRule type="expression" dxfId="6132" priority="1469">
      <formula>$B464="título grau 3"</formula>
    </cfRule>
    <cfRule type="expression" dxfId="6131" priority="1473">
      <formula>$B464="título grau 4"</formula>
    </cfRule>
    <cfRule type="expression" dxfId="6130" priority="1474">
      <formula>$B464="título grau 2"</formula>
    </cfRule>
    <cfRule type="expression" dxfId="6129" priority="1475">
      <formula>$B464="título grau 1"</formula>
    </cfRule>
  </conditionalFormatting>
  <conditionalFormatting sqref="A464:L464">
    <cfRule type="expression" dxfId="6128" priority="1470">
      <formula>$B464="título grau 4"</formula>
    </cfRule>
    <cfRule type="expression" dxfId="6127" priority="1471">
      <formula>$B464="título grau 3"</formula>
    </cfRule>
    <cfRule type="expression" dxfId="6126" priority="1472">
      <formula>$B464="título grau 2"</formula>
    </cfRule>
    <cfRule type="expression" dxfId="6125" priority="1476">
      <formula>$B464="título grau 1"</formula>
    </cfRule>
  </conditionalFormatting>
  <conditionalFormatting sqref="D464">
    <cfRule type="containsText" dxfId="6124" priority="1468" operator="containsText" text="ORSE INSUMO">
      <formula>NOT(ISERROR(SEARCH("ORSE INSUMO",D464)))</formula>
    </cfRule>
  </conditionalFormatting>
  <conditionalFormatting sqref="D461">
    <cfRule type="containsText" dxfId="6123" priority="1456" operator="containsText" text="ORSE">
      <formula>NOT(ISERROR(SEARCH("ORSE",D461)))</formula>
    </cfRule>
  </conditionalFormatting>
  <conditionalFormatting sqref="D461">
    <cfRule type="expression" dxfId="6122" priority="1452">
      <formula>$B461="título grau 4"</formula>
    </cfRule>
    <cfRule type="expression" dxfId="6121" priority="1453">
      <formula>$B461="título grau 3"</formula>
    </cfRule>
    <cfRule type="expression" dxfId="6120" priority="1454">
      <formula>$B461="título grau 2"</formula>
    </cfRule>
    <cfRule type="expression" dxfId="6119" priority="1455">
      <formula>$B461="título grau 1"</formula>
    </cfRule>
  </conditionalFormatting>
  <conditionalFormatting sqref="D460">
    <cfRule type="containsText" dxfId="6118" priority="1451" operator="containsText" text="ORSE">
      <formula>NOT(ISERROR(SEARCH("ORSE",D460)))</formula>
    </cfRule>
  </conditionalFormatting>
  <conditionalFormatting sqref="D460">
    <cfRule type="expression" dxfId="6117" priority="1447">
      <formula>$B460="título grau 4"</formula>
    </cfRule>
    <cfRule type="expression" dxfId="6116" priority="1448">
      <formula>$B460="título grau 3"</formula>
    </cfRule>
    <cfRule type="expression" dxfId="6115" priority="1449">
      <formula>$B460="título grau 2"</formula>
    </cfRule>
    <cfRule type="expression" dxfId="6114" priority="1450">
      <formula>$B460="título grau 1"</formula>
    </cfRule>
  </conditionalFormatting>
  <conditionalFormatting sqref="D460">
    <cfRule type="containsText" dxfId="6113" priority="1446" operator="containsText" text="ORSE INSUMO">
      <formula>NOT(ISERROR(SEARCH("ORSE INSUMO",D460)))</formula>
    </cfRule>
  </conditionalFormatting>
  <conditionalFormatting sqref="D460">
    <cfRule type="containsText" dxfId="6112" priority="1445" operator="containsText" text="ORSE">
      <formula>NOT(ISERROR(SEARCH("ORSE",D460)))</formula>
    </cfRule>
  </conditionalFormatting>
  <conditionalFormatting sqref="D460">
    <cfRule type="expression" dxfId="6111" priority="1441">
      <formula>$B460="título grau 4"</formula>
    </cfRule>
    <cfRule type="expression" dxfId="6110" priority="1442">
      <formula>$B460="título grau 3"</formula>
    </cfRule>
    <cfRule type="expression" dxfId="6109" priority="1443">
      <formula>$B460="título grau 2"</formula>
    </cfRule>
    <cfRule type="expression" dxfId="6108" priority="1444">
      <formula>$B460="título grau 1"</formula>
    </cfRule>
  </conditionalFormatting>
  <conditionalFormatting sqref="C472:C473 A472:A474">
    <cfRule type="expression" dxfId="6107" priority="1437">
      <formula>$B472="título grau 4"</formula>
    </cfRule>
    <cfRule type="expression" dxfId="6106" priority="1438">
      <formula>$B472="título grau 3"</formula>
    </cfRule>
    <cfRule type="expression" dxfId="6105" priority="1439">
      <formula>$B472="título grau 2"</formula>
    </cfRule>
    <cfRule type="expression" dxfId="6104" priority="1440">
      <formula>$B472="título grau 1"</formula>
    </cfRule>
  </conditionalFormatting>
  <conditionalFormatting sqref="B472:B473">
    <cfRule type="expression" dxfId="6103" priority="1428">
      <formula>$B472="título grau 3"</formula>
    </cfRule>
    <cfRule type="expression" dxfId="6102" priority="1432">
      <formula>$B472="título grau 4"</formula>
    </cfRule>
    <cfRule type="expression" dxfId="6101" priority="1433">
      <formula>$B472="título grau 2"</formula>
    </cfRule>
    <cfRule type="expression" dxfId="6100" priority="1434">
      <formula>$B472="título grau 1"</formula>
    </cfRule>
  </conditionalFormatting>
  <conditionalFormatting sqref="B472:B473 H472:H473 N472:N473">
    <cfRule type="expression" dxfId="6099" priority="1429">
      <formula>$B472="título grau 4"</formula>
    </cfRule>
    <cfRule type="expression" dxfId="6098" priority="1430">
      <formula>$B472="título grau 3"</formula>
    </cfRule>
    <cfRule type="expression" dxfId="6097" priority="1431">
      <formula>$B472="título grau 2"</formula>
    </cfRule>
    <cfRule type="expression" dxfId="6096" priority="1435">
      <formula>$B472="título grau 1"</formula>
    </cfRule>
  </conditionalFormatting>
  <conditionalFormatting sqref="E472:E473">
    <cfRule type="expression" dxfId="6095" priority="1420">
      <formula>$B472="título grau 4"</formula>
    </cfRule>
    <cfRule type="expression" dxfId="6094" priority="1421">
      <formula>$B472="título grau 3"</formula>
    </cfRule>
    <cfRule type="expression" dxfId="6093" priority="1422">
      <formula>$B472="título grau 2"</formula>
    </cfRule>
    <cfRule type="expression" dxfId="6092" priority="1423">
      <formula>$B472="título grau 1"</formula>
    </cfRule>
  </conditionalFormatting>
  <conditionalFormatting sqref="G472:G473">
    <cfRule type="containsText" dxfId="6091" priority="1419" operator="containsText" text="FALSO">
      <formula>NOT(ISERROR(SEARCH("FALSO",G472)))</formula>
    </cfRule>
  </conditionalFormatting>
  <conditionalFormatting sqref="G472:G473">
    <cfRule type="expression" dxfId="6090" priority="1415">
      <formula>$B472="título grau 4"</formula>
    </cfRule>
    <cfRule type="expression" dxfId="6089" priority="1416">
      <formula>$B472="título grau 3"</formula>
    </cfRule>
    <cfRule type="expression" dxfId="6088" priority="1417">
      <formula>$B472="título grau 2"</formula>
    </cfRule>
    <cfRule type="expression" dxfId="6087" priority="1418">
      <formula>$B472="título grau 1"</formula>
    </cfRule>
  </conditionalFormatting>
  <conditionalFormatting sqref="F472:F473">
    <cfRule type="expression" dxfId="6086" priority="1424">
      <formula>$B472="título grau 4"</formula>
    </cfRule>
    <cfRule type="expression" dxfId="6085" priority="1425">
      <formula>$B472="título grau 3"</formula>
    </cfRule>
    <cfRule type="expression" dxfId="6084" priority="1426">
      <formula>$B472="título grau 2"</formula>
    </cfRule>
    <cfRule type="expression" dxfId="6083" priority="1427">
      <formula>$B472="título grau 1"</formula>
    </cfRule>
  </conditionalFormatting>
  <conditionalFormatting sqref="M395">
    <cfRule type="expression" dxfId="6082" priority="1410">
      <formula>$B395="título grau 4"</formula>
    </cfRule>
    <cfRule type="expression" dxfId="6081" priority="1411">
      <formula>$B395="título grau 3"</formula>
    </cfRule>
    <cfRule type="expression" dxfId="6080" priority="1412">
      <formula>$B395="título grau 2"</formula>
    </cfRule>
    <cfRule type="expression" dxfId="6079" priority="1413">
      <formula>$B395="título grau 1"</formula>
    </cfRule>
  </conditionalFormatting>
  <conditionalFormatting sqref="M444">
    <cfRule type="expression" dxfId="6078" priority="1406">
      <formula>$B444="título grau 4"</formula>
    </cfRule>
    <cfRule type="expression" dxfId="6077" priority="1407">
      <formula>$B444="título grau 3"</formula>
    </cfRule>
    <cfRule type="expression" dxfId="6076" priority="1408">
      <formula>$B444="título grau 2"</formula>
    </cfRule>
    <cfRule type="expression" dxfId="6075" priority="1409">
      <formula>$B444="título grau 1"</formula>
    </cfRule>
  </conditionalFormatting>
  <conditionalFormatting sqref="M455">
    <cfRule type="expression" dxfId="6074" priority="1402">
      <formula>$B455="título grau 4"</formula>
    </cfRule>
    <cfRule type="expression" dxfId="6073" priority="1403">
      <formula>$B455="título grau 3"</formula>
    </cfRule>
    <cfRule type="expression" dxfId="6072" priority="1404">
      <formula>$B455="título grau 2"</formula>
    </cfRule>
    <cfRule type="expression" dxfId="6071" priority="1405">
      <formula>$B455="título grau 1"</formula>
    </cfRule>
  </conditionalFormatting>
  <conditionalFormatting sqref="M458">
    <cfRule type="expression" dxfId="6070" priority="1398">
      <formula>$B458="título grau 4"</formula>
    </cfRule>
    <cfRule type="expression" dxfId="6069" priority="1399">
      <formula>$B458="título grau 3"</formula>
    </cfRule>
    <cfRule type="expression" dxfId="6068" priority="1400">
      <formula>$B458="título grau 2"</formula>
    </cfRule>
    <cfRule type="expression" dxfId="6067" priority="1401">
      <formula>$B458="título grau 1"</formula>
    </cfRule>
  </conditionalFormatting>
  <conditionalFormatting sqref="M464">
    <cfRule type="expression" dxfId="6066" priority="1394">
      <formula>$B464="título grau 4"</formula>
    </cfRule>
    <cfRule type="expression" dxfId="6065" priority="1395">
      <formula>$B464="título grau 3"</formula>
    </cfRule>
    <cfRule type="expression" dxfId="6064" priority="1396">
      <formula>$B464="título grau 2"</formula>
    </cfRule>
    <cfRule type="expression" dxfId="6063" priority="1397">
      <formula>$B464="título grau 1"</formula>
    </cfRule>
  </conditionalFormatting>
  <conditionalFormatting sqref="E396">
    <cfRule type="expression" dxfId="6062" priority="1390">
      <formula>$B396="título grau 4"</formula>
    </cfRule>
    <cfRule type="expression" dxfId="6061" priority="1391">
      <formula>$B396="título grau 3"</formula>
    </cfRule>
    <cfRule type="expression" dxfId="6060" priority="1392">
      <formula>$B396="título grau 2"</formula>
    </cfRule>
    <cfRule type="expression" dxfId="6059" priority="1393">
      <formula>$B396="título grau 1"</formula>
    </cfRule>
  </conditionalFormatting>
  <conditionalFormatting sqref="B403">
    <cfRule type="expression" dxfId="6058" priority="1382">
      <formula>$B403="título grau 3"</formula>
    </cfRule>
    <cfRule type="expression" dxfId="6057" priority="1386">
      <formula>$B403="título grau 4"</formula>
    </cfRule>
    <cfRule type="expression" dxfId="6056" priority="1387">
      <formula>$B403="título grau 2"</formula>
    </cfRule>
    <cfRule type="expression" dxfId="6055" priority="1388">
      <formula>$B403="título grau 1"</formula>
    </cfRule>
  </conditionalFormatting>
  <conditionalFormatting sqref="B403">
    <cfRule type="expression" dxfId="6054" priority="1383">
      <formula>$B403="título grau 4"</formula>
    </cfRule>
    <cfRule type="expression" dxfId="6053" priority="1384">
      <formula>$B403="título grau 3"</formula>
    </cfRule>
    <cfRule type="expression" dxfId="6052" priority="1385">
      <formula>$B403="título grau 2"</formula>
    </cfRule>
    <cfRule type="expression" dxfId="6051" priority="1389">
      <formula>$B403="título grau 1"</formula>
    </cfRule>
  </conditionalFormatting>
  <conditionalFormatting sqref="B407">
    <cfRule type="expression" dxfId="6050" priority="1374">
      <formula>$B407="título grau 3"</formula>
    </cfRule>
    <cfRule type="expression" dxfId="6049" priority="1378">
      <formula>$B407="título grau 4"</formula>
    </cfRule>
    <cfRule type="expression" dxfId="6048" priority="1379">
      <formula>$B407="título grau 2"</formula>
    </cfRule>
    <cfRule type="expression" dxfId="6047" priority="1380">
      <formula>$B407="título grau 1"</formula>
    </cfRule>
  </conditionalFormatting>
  <conditionalFormatting sqref="B407">
    <cfRule type="expression" dxfId="6046" priority="1375">
      <formula>$B407="título grau 4"</formula>
    </cfRule>
    <cfRule type="expression" dxfId="6045" priority="1376">
      <formula>$B407="título grau 3"</formula>
    </cfRule>
    <cfRule type="expression" dxfId="6044" priority="1377">
      <formula>$B407="título grau 2"</formula>
    </cfRule>
    <cfRule type="expression" dxfId="6043" priority="1381">
      <formula>$B407="título grau 1"</formula>
    </cfRule>
  </conditionalFormatting>
  <conditionalFormatting sqref="E407">
    <cfRule type="expression" dxfId="6042" priority="1370">
      <formula>$B407="título grau 4"</formula>
    </cfRule>
    <cfRule type="expression" dxfId="6041" priority="1371">
      <formula>$B407="título grau 3"</formula>
    </cfRule>
    <cfRule type="expression" dxfId="6040" priority="1372">
      <formula>$B407="título grau 2"</formula>
    </cfRule>
    <cfRule type="expression" dxfId="6039" priority="1373">
      <formula>$B407="título grau 1"</formula>
    </cfRule>
  </conditionalFormatting>
  <conditionalFormatting sqref="E413">
    <cfRule type="expression" dxfId="6038" priority="1366">
      <formula>$B413="título grau 4"</formula>
    </cfRule>
    <cfRule type="expression" dxfId="6037" priority="1367">
      <formula>$B413="título grau 3"</formula>
    </cfRule>
    <cfRule type="expression" dxfId="6036" priority="1368">
      <formula>$B413="título grau 2"</formula>
    </cfRule>
    <cfRule type="expression" dxfId="6035" priority="1369">
      <formula>$B413="título grau 1"</formula>
    </cfRule>
  </conditionalFormatting>
  <conditionalFormatting sqref="B446">
    <cfRule type="expression" dxfId="6034" priority="1358">
      <formula>$B446="título grau 3"</formula>
    </cfRule>
    <cfRule type="expression" dxfId="6033" priority="1362">
      <formula>$B446="título grau 4"</formula>
    </cfRule>
    <cfRule type="expression" dxfId="6032" priority="1363">
      <formula>$B446="título grau 2"</formula>
    </cfRule>
    <cfRule type="expression" dxfId="6031" priority="1364">
      <formula>$B446="título grau 1"</formula>
    </cfRule>
  </conditionalFormatting>
  <conditionalFormatting sqref="B446">
    <cfRule type="expression" dxfId="6030" priority="1359">
      <formula>$B446="título grau 4"</formula>
    </cfRule>
    <cfRule type="expression" dxfId="6029" priority="1360">
      <formula>$B446="título grau 3"</formula>
    </cfRule>
    <cfRule type="expression" dxfId="6028" priority="1361">
      <formula>$B446="título grau 2"</formula>
    </cfRule>
    <cfRule type="expression" dxfId="6027" priority="1365">
      <formula>$B446="título grau 1"</formula>
    </cfRule>
  </conditionalFormatting>
  <conditionalFormatting sqref="E446">
    <cfRule type="expression" dxfId="6026" priority="1354">
      <formula>$B446="título grau 4"</formula>
    </cfRule>
    <cfRule type="expression" dxfId="6025" priority="1355">
      <formula>$B446="título grau 3"</formula>
    </cfRule>
    <cfRule type="expression" dxfId="6024" priority="1356">
      <formula>$B446="título grau 2"</formula>
    </cfRule>
    <cfRule type="expression" dxfId="6023" priority="1357">
      <formula>$B446="título grau 1"</formula>
    </cfRule>
  </conditionalFormatting>
  <conditionalFormatting sqref="B462">
    <cfRule type="expression" dxfId="6022" priority="1346">
      <formula>$B462="título grau 3"</formula>
    </cfRule>
    <cfRule type="expression" dxfId="6021" priority="1350">
      <formula>$B462="título grau 4"</formula>
    </cfRule>
    <cfRule type="expression" dxfId="6020" priority="1351">
      <formula>$B462="título grau 2"</formula>
    </cfRule>
    <cfRule type="expression" dxfId="6019" priority="1352">
      <formula>$B462="título grau 1"</formula>
    </cfRule>
  </conditionalFormatting>
  <conditionalFormatting sqref="B462">
    <cfRule type="expression" dxfId="6018" priority="1347">
      <formula>$B462="título grau 4"</formula>
    </cfRule>
    <cfRule type="expression" dxfId="6017" priority="1348">
      <formula>$B462="título grau 3"</formula>
    </cfRule>
    <cfRule type="expression" dxfId="6016" priority="1349">
      <formula>$B462="título grau 2"</formula>
    </cfRule>
    <cfRule type="expression" dxfId="6015" priority="1353">
      <formula>$B462="título grau 1"</formula>
    </cfRule>
  </conditionalFormatting>
  <conditionalFormatting sqref="E462">
    <cfRule type="expression" dxfId="6014" priority="1342">
      <formula>$B462="título grau 4"</formula>
    </cfRule>
    <cfRule type="expression" dxfId="6013" priority="1343">
      <formula>$B462="título grau 3"</formula>
    </cfRule>
    <cfRule type="expression" dxfId="6012" priority="1344">
      <formula>$B462="título grau 2"</formula>
    </cfRule>
    <cfRule type="expression" dxfId="6011" priority="1345">
      <formula>$B462="título grau 1"</formula>
    </cfRule>
  </conditionalFormatting>
  <conditionalFormatting sqref="E471">
    <cfRule type="expression" dxfId="6010" priority="1338">
      <formula>$B471="título grau 4"</formula>
    </cfRule>
    <cfRule type="expression" dxfId="6009" priority="1339">
      <formula>$B471="título grau 3"</formula>
    </cfRule>
    <cfRule type="expression" dxfId="6008" priority="1340">
      <formula>$B471="título grau 2"</formula>
    </cfRule>
    <cfRule type="expression" dxfId="6007" priority="1341">
      <formula>$B471="título grau 1"</formula>
    </cfRule>
  </conditionalFormatting>
  <conditionalFormatting sqref="G564:G565">
    <cfRule type="containsText" dxfId="6006" priority="1333" operator="containsText" text="FALSO">
      <formula>NOT(ISERROR(SEARCH("FALSO",G564)))</formula>
    </cfRule>
  </conditionalFormatting>
  <conditionalFormatting sqref="D564:D565">
    <cfRule type="containsText" dxfId="6005" priority="1332" operator="containsText" text="ORSE">
      <formula>NOT(ISERROR(SEARCH("ORSE",D564)))</formula>
    </cfRule>
  </conditionalFormatting>
  <conditionalFormatting sqref="D564:D565 F564:H565 N564:N565">
    <cfRule type="expression" dxfId="6004" priority="1328">
      <formula>$B564="título grau 4"</formula>
    </cfRule>
    <cfRule type="expression" dxfId="6003" priority="1329">
      <formula>$B564="título grau 3"</formula>
    </cfRule>
    <cfRule type="expression" dxfId="6002" priority="1330">
      <formula>$B564="título grau 2"</formula>
    </cfRule>
    <cfRule type="expression" dxfId="6001" priority="1331">
      <formula>$B564="título grau 1"</formula>
    </cfRule>
  </conditionalFormatting>
  <conditionalFormatting sqref="C564:C565">
    <cfRule type="expression" dxfId="6000" priority="1324">
      <formula>$B564="título grau 4"</formula>
    </cfRule>
    <cfRule type="expression" dxfId="5999" priority="1325">
      <formula>$B564="título grau 3"</formula>
    </cfRule>
    <cfRule type="expression" dxfId="5998" priority="1326">
      <formula>$B564="título grau 2"</formula>
    </cfRule>
    <cfRule type="expression" dxfId="5997" priority="1327">
      <formula>$B564="título grau 1"</formula>
    </cfRule>
  </conditionalFormatting>
  <conditionalFormatting sqref="D564:D565">
    <cfRule type="containsText" dxfId="5996" priority="1323" operator="containsText" text="ORSE INSUMO">
      <formula>NOT(ISERROR(SEARCH("ORSE INSUMO",D564)))</formula>
    </cfRule>
  </conditionalFormatting>
  <conditionalFormatting sqref="B565">
    <cfRule type="expression" dxfId="5995" priority="1315">
      <formula>$B565="título grau 3"</formula>
    </cfRule>
    <cfRule type="expression" dxfId="5994" priority="1319">
      <formula>$B565="título grau 4"</formula>
    </cfRule>
    <cfRule type="expression" dxfId="5993" priority="1320">
      <formula>$B565="título grau 2"</formula>
    </cfRule>
    <cfRule type="expression" dxfId="5992" priority="1321">
      <formula>$B565="título grau 1"</formula>
    </cfRule>
  </conditionalFormatting>
  <conditionalFormatting sqref="B565">
    <cfRule type="expression" dxfId="5991" priority="1316">
      <formula>$B565="título grau 4"</formula>
    </cfRule>
    <cfRule type="expression" dxfId="5990" priority="1317">
      <formula>$B565="título grau 3"</formula>
    </cfRule>
    <cfRule type="expression" dxfId="5989" priority="1318">
      <formula>$B565="título grau 2"</formula>
    </cfRule>
    <cfRule type="expression" dxfId="5988" priority="1322">
      <formula>$B565="título grau 1"</formula>
    </cfRule>
  </conditionalFormatting>
  <conditionalFormatting sqref="E564">
    <cfRule type="expression" dxfId="5987" priority="1311">
      <formula>$B564="título grau 4"</formula>
    </cfRule>
    <cfRule type="expression" dxfId="5986" priority="1312">
      <formula>$B564="título grau 3"</formula>
    </cfRule>
    <cfRule type="expression" dxfId="5985" priority="1313">
      <formula>$B564="título grau 2"</formula>
    </cfRule>
    <cfRule type="expression" dxfId="5984" priority="1314">
      <formula>$B564="título grau 1"</formula>
    </cfRule>
  </conditionalFormatting>
  <conditionalFormatting sqref="G571">
    <cfRule type="containsText" dxfId="5983" priority="1310" operator="containsText" text="FALSO">
      <formula>NOT(ISERROR(SEARCH("FALSO",G571)))</formula>
    </cfRule>
  </conditionalFormatting>
  <conditionalFormatting sqref="D571">
    <cfRule type="containsText" dxfId="5982" priority="1309" operator="containsText" text="ORSE">
      <formula>NOT(ISERROR(SEARCH("ORSE",D571)))</formula>
    </cfRule>
  </conditionalFormatting>
  <conditionalFormatting sqref="D571 F571:H571 N571">
    <cfRule type="expression" dxfId="5981" priority="1305">
      <formula>$B571="título grau 4"</formula>
    </cfRule>
    <cfRule type="expression" dxfId="5980" priority="1306">
      <formula>$B571="título grau 3"</formula>
    </cfRule>
    <cfRule type="expression" dxfId="5979" priority="1307">
      <formula>$B571="título grau 2"</formula>
    </cfRule>
    <cfRule type="expression" dxfId="5978" priority="1308">
      <formula>$B571="título grau 1"</formula>
    </cfRule>
  </conditionalFormatting>
  <conditionalFormatting sqref="C571">
    <cfRule type="expression" dxfId="5977" priority="1301">
      <formula>$B571="título grau 4"</formula>
    </cfRule>
    <cfRule type="expression" dxfId="5976" priority="1302">
      <formula>$B571="título grau 3"</formula>
    </cfRule>
    <cfRule type="expression" dxfId="5975" priority="1303">
      <formula>$B571="título grau 2"</formula>
    </cfRule>
    <cfRule type="expression" dxfId="5974" priority="1304">
      <formula>$B571="título grau 1"</formula>
    </cfRule>
  </conditionalFormatting>
  <conditionalFormatting sqref="D571">
    <cfRule type="containsText" dxfId="5973" priority="1296" operator="containsText" text="ORSE INSUMO">
      <formula>NOT(ISERROR(SEARCH("ORSE INSUMO",D571)))</formula>
    </cfRule>
  </conditionalFormatting>
  <conditionalFormatting sqref="B571">
    <cfRule type="expression" dxfId="5972" priority="1288">
      <formula>$B571="título grau 3"</formula>
    </cfRule>
    <cfRule type="expression" dxfId="5971" priority="1292">
      <formula>$B571="título grau 4"</formula>
    </cfRule>
    <cfRule type="expression" dxfId="5970" priority="1293">
      <formula>$B571="título grau 2"</formula>
    </cfRule>
    <cfRule type="expression" dxfId="5969" priority="1294">
      <formula>$B571="título grau 1"</formula>
    </cfRule>
  </conditionalFormatting>
  <conditionalFormatting sqref="B571">
    <cfRule type="expression" dxfId="5968" priority="1289">
      <formula>$B571="título grau 4"</formula>
    </cfRule>
    <cfRule type="expression" dxfId="5967" priority="1290">
      <formula>$B571="título grau 3"</formula>
    </cfRule>
    <cfRule type="expression" dxfId="5966" priority="1291">
      <formula>$B571="título grau 2"</formula>
    </cfRule>
    <cfRule type="expression" dxfId="5965" priority="1295">
      <formula>$B571="título grau 1"</formula>
    </cfRule>
  </conditionalFormatting>
  <conditionalFormatting sqref="E565">
    <cfRule type="expression" dxfId="5964" priority="1280">
      <formula>$B565="título grau 4"</formula>
    </cfRule>
    <cfRule type="expression" dxfId="5963" priority="1281">
      <formula>$B565="título grau 3"</formula>
    </cfRule>
    <cfRule type="expression" dxfId="5962" priority="1282">
      <formula>$B565="título grau 2"</formula>
    </cfRule>
    <cfRule type="expression" dxfId="5961" priority="1283">
      <formula>$B565="título grau 1"</formula>
    </cfRule>
  </conditionalFormatting>
  <conditionalFormatting sqref="E571">
    <cfRule type="expression" dxfId="5960" priority="1276">
      <formula>$B571="título grau 4"</formula>
    </cfRule>
    <cfRule type="expression" dxfId="5959" priority="1277">
      <formula>$B571="título grau 3"</formula>
    </cfRule>
    <cfRule type="expression" dxfId="5958" priority="1278">
      <formula>$B571="título grau 2"</formula>
    </cfRule>
    <cfRule type="expression" dxfId="5957" priority="1279">
      <formula>$B571="título grau 1"</formula>
    </cfRule>
  </conditionalFormatting>
  <conditionalFormatting sqref="G595">
    <cfRule type="containsText" dxfId="5956" priority="1275" operator="containsText" text="FALSO">
      <formula>NOT(ISERROR(SEARCH("FALSO",G595)))</formula>
    </cfRule>
  </conditionalFormatting>
  <conditionalFormatting sqref="D595">
    <cfRule type="containsText" dxfId="5955" priority="1274" operator="containsText" text="ORSE">
      <formula>NOT(ISERROR(SEARCH("ORSE",D595)))</formula>
    </cfRule>
  </conditionalFormatting>
  <conditionalFormatting sqref="B595:B596">
    <cfRule type="expression" dxfId="5954" priority="1266">
      <formula>$B595="título grau 3"</formula>
    </cfRule>
    <cfRule type="expression" dxfId="5953" priority="1270">
      <formula>$B595="título grau 4"</formula>
    </cfRule>
    <cfRule type="expression" dxfId="5952" priority="1271">
      <formula>$B595="título grau 2"</formula>
    </cfRule>
    <cfRule type="expression" dxfId="5951" priority="1272">
      <formula>$B595="título grau 1"</formula>
    </cfRule>
  </conditionalFormatting>
  <conditionalFormatting sqref="D595:H595 B595:B596 N595">
    <cfRule type="expression" dxfId="5950" priority="1267">
      <formula>$B595="título grau 4"</formula>
    </cfRule>
    <cfRule type="expression" dxfId="5949" priority="1268">
      <formula>$B595="título grau 3"</formula>
    </cfRule>
    <cfRule type="expression" dxfId="5948" priority="1269">
      <formula>$B595="título grau 2"</formula>
    </cfRule>
    <cfRule type="expression" dxfId="5947" priority="1273">
      <formula>$B595="título grau 1"</formula>
    </cfRule>
  </conditionalFormatting>
  <conditionalFormatting sqref="C595">
    <cfRule type="expression" dxfId="5946" priority="1262">
      <formula>$B595="título grau 4"</formula>
    </cfRule>
    <cfRule type="expression" dxfId="5945" priority="1263">
      <formula>$B595="título grau 3"</formula>
    </cfRule>
    <cfRule type="expression" dxfId="5944" priority="1264">
      <formula>$B595="título grau 2"</formula>
    </cfRule>
    <cfRule type="expression" dxfId="5943" priority="1265">
      <formula>$B595="título grau 1"</formula>
    </cfRule>
  </conditionalFormatting>
  <conditionalFormatting sqref="D595">
    <cfRule type="containsText" dxfId="5942" priority="1257" operator="containsText" text="ORSE INSUMO">
      <formula>NOT(ISERROR(SEARCH("ORSE INSUMO",D595)))</formula>
    </cfRule>
  </conditionalFormatting>
  <conditionalFormatting sqref="G596">
    <cfRule type="containsText" dxfId="5941" priority="1256" operator="containsText" text="FALSO">
      <formula>NOT(ISERROR(SEARCH("FALSO",G596)))</formula>
    </cfRule>
  </conditionalFormatting>
  <conditionalFormatting sqref="D596">
    <cfRule type="containsText" dxfId="5940" priority="1255" operator="containsText" text="ORSE">
      <formula>NOT(ISERROR(SEARCH("ORSE",D596)))</formula>
    </cfRule>
  </conditionalFormatting>
  <conditionalFormatting sqref="D596:H596 N596">
    <cfRule type="expression" dxfId="5939" priority="1248">
      <formula>$B596="título grau 4"</formula>
    </cfRule>
    <cfRule type="expression" dxfId="5938" priority="1249">
      <formula>$B596="título grau 3"</formula>
    </cfRule>
    <cfRule type="expression" dxfId="5937" priority="1250">
      <formula>$B596="título grau 2"</formula>
    </cfRule>
    <cfRule type="expression" dxfId="5936" priority="1254">
      <formula>$B596="título grau 1"</formula>
    </cfRule>
  </conditionalFormatting>
  <conditionalFormatting sqref="C596">
    <cfRule type="expression" dxfId="5935" priority="1243">
      <formula>$B596="título grau 4"</formula>
    </cfRule>
    <cfRule type="expression" dxfId="5934" priority="1244">
      <formula>$B596="título grau 3"</formula>
    </cfRule>
    <cfRule type="expression" dxfId="5933" priority="1245">
      <formula>$B596="título grau 2"</formula>
    </cfRule>
    <cfRule type="expression" dxfId="5932" priority="1246">
      <formula>$B596="título grau 1"</formula>
    </cfRule>
  </conditionalFormatting>
  <conditionalFormatting sqref="D596">
    <cfRule type="containsText" dxfId="5931" priority="1238" operator="containsText" text="ORSE INSUMO">
      <formula>NOT(ISERROR(SEARCH("ORSE INSUMO",D596)))</formula>
    </cfRule>
  </conditionalFormatting>
  <conditionalFormatting sqref="D616">
    <cfRule type="containsText" dxfId="5930" priority="1149" operator="containsText" text="ORSE">
      <formula>NOT(ISERROR(SEARCH("ORSE",D616)))</formula>
    </cfRule>
  </conditionalFormatting>
  <conditionalFormatting sqref="B639">
    <cfRule type="expression" dxfId="5929" priority="1052">
      <formula>$B639="título grau 3"</formula>
    </cfRule>
    <cfRule type="expression" dxfId="5928" priority="1056">
      <formula>$B639="título grau 4"</formula>
    </cfRule>
    <cfRule type="expression" dxfId="5927" priority="1057">
      <formula>$B639="título grau 2"</formula>
    </cfRule>
    <cfRule type="expression" dxfId="5926" priority="1058">
      <formula>$B639="título grau 1"</formula>
    </cfRule>
  </conditionalFormatting>
  <conditionalFormatting sqref="B639">
    <cfRule type="expression" dxfId="5925" priority="1053">
      <formula>$B639="título grau 4"</formula>
    </cfRule>
    <cfRule type="expression" dxfId="5924" priority="1054">
      <formula>$B639="título grau 3"</formula>
    </cfRule>
    <cfRule type="expression" dxfId="5923" priority="1055">
      <formula>$B639="título grau 2"</formula>
    </cfRule>
    <cfRule type="expression" dxfId="5922" priority="1059">
      <formula>$B639="título grau 1"</formula>
    </cfRule>
  </conditionalFormatting>
  <conditionalFormatting sqref="I44 C44">
    <cfRule type="expression" dxfId="5921" priority="1203">
      <formula>$B44="título grau 4"</formula>
    </cfRule>
    <cfRule type="expression" dxfId="5920" priority="1204">
      <formula>$B44="título grau 3"</formula>
    </cfRule>
    <cfRule type="expression" dxfId="5919" priority="1205">
      <formula>$B44="título grau 2"</formula>
    </cfRule>
    <cfRule type="expression" dxfId="5918" priority="1206">
      <formula>$B44="título grau 1"</formula>
    </cfRule>
  </conditionalFormatting>
  <conditionalFormatting sqref="B44">
    <cfRule type="expression" dxfId="5917" priority="1193">
      <formula>$B44="título grau 3"</formula>
    </cfRule>
    <cfRule type="expression" dxfId="5916" priority="1197">
      <formula>$B44="título grau 4"</formula>
    </cfRule>
    <cfRule type="expression" dxfId="5915" priority="1198">
      <formula>$B44="título grau 2"</formula>
    </cfRule>
    <cfRule type="expression" dxfId="5914" priority="1199">
      <formula>$B44="título grau 1"</formula>
    </cfRule>
  </conditionalFormatting>
  <conditionalFormatting sqref="G44">
    <cfRule type="containsText" dxfId="5913" priority="1202" operator="containsText" text="FALSO">
      <formula>NOT(ISERROR(SEARCH("FALSO",G44)))</formula>
    </cfRule>
  </conditionalFormatting>
  <conditionalFormatting sqref="D44">
    <cfRule type="containsText" dxfId="5912" priority="1201" operator="containsText" text="ORSE">
      <formula>NOT(ISERROR(SEARCH("ORSE",D44)))</formula>
    </cfRule>
  </conditionalFormatting>
  <conditionalFormatting sqref="B44 D44:H44 N44">
    <cfRule type="expression" dxfId="5911" priority="1194">
      <formula>$B44="título grau 4"</formula>
    </cfRule>
    <cfRule type="expression" dxfId="5910" priority="1195">
      <formula>$B44="título grau 3"</formula>
    </cfRule>
    <cfRule type="expression" dxfId="5909" priority="1196">
      <formula>$B44="título grau 2"</formula>
    </cfRule>
    <cfRule type="expression" dxfId="5908" priority="1200">
      <formula>$B44="título grau 1"</formula>
    </cfRule>
  </conditionalFormatting>
  <conditionalFormatting sqref="D44">
    <cfRule type="containsText" dxfId="5907" priority="1192" operator="containsText" text="ORSE INSUMO">
      <formula>NOT(ISERROR(SEARCH("ORSE INSUMO",D44)))</formula>
    </cfRule>
  </conditionalFormatting>
  <conditionalFormatting sqref="C616">
    <cfRule type="expression" dxfId="5906" priority="1133">
      <formula>$B616="título grau 4"</formula>
    </cfRule>
    <cfRule type="expression" dxfId="5905" priority="1134">
      <formula>$B616="título grau 3"</formula>
    </cfRule>
    <cfRule type="expression" dxfId="5904" priority="1135">
      <formula>$B616="título grau 2"</formula>
    </cfRule>
    <cfRule type="expression" dxfId="5903" priority="1136">
      <formula>$B616="título grau 1"</formula>
    </cfRule>
  </conditionalFormatting>
  <conditionalFormatting sqref="D616">
    <cfRule type="containsText" dxfId="5902" priority="1132" operator="containsText" text="ORSE INSUMO">
      <formula>NOT(ISERROR(SEARCH("ORSE INSUMO",D616)))</formula>
    </cfRule>
  </conditionalFormatting>
  <conditionalFormatting sqref="G606">
    <cfRule type="containsText" dxfId="5901" priority="1131" operator="containsText" text="FALSO">
      <formula>NOT(ISERROR(SEARCH("FALSO",G606)))</formula>
    </cfRule>
  </conditionalFormatting>
  <conditionalFormatting sqref="D606">
    <cfRule type="containsText" dxfId="5900" priority="1130" operator="containsText" text="ORSE">
      <formula>NOT(ISERROR(SEARCH("ORSE",D606)))</formula>
    </cfRule>
  </conditionalFormatting>
  <conditionalFormatting sqref="B606">
    <cfRule type="expression" dxfId="5899" priority="1122">
      <formula>$B606="título grau 3"</formula>
    </cfRule>
    <cfRule type="expression" dxfId="5898" priority="1126">
      <formula>$B606="título grau 4"</formula>
    </cfRule>
    <cfRule type="expression" dxfId="5897" priority="1127">
      <formula>$B606="título grau 2"</formula>
    </cfRule>
    <cfRule type="expression" dxfId="5896" priority="1128">
      <formula>$B606="título grau 1"</formula>
    </cfRule>
  </conditionalFormatting>
  <conditionalFormatting sqref="D606 A606:B606 F606:H606 N606">
    <cfRule type="expression" dxfId="5895" priority="1123">
      <formula>$B606="título grau 4"</formula>
    </cfRule>
    <cfRule type="expression" dxfId="5894" priority="1124">
      <formula>$B606="título grau 3"</formula>
    </cfRule>
    <cfRule type="expression" dxfId="5893" priority="1125">
      <formula>$B606="título grau 2"</formula>
    </cfRule>
    <cfRule type="expression" dxfId="5892" priority="1129">
      <formula>$B606="título grau 1"</formula>
    </cfRule>
  </conditionalFormatting>
  <conditionalFormatting sqref="E606">
    <cfRule type="expression" dxfId="5891" priority="1048">
      <formula>$B606="título grau 4"</formula>
    </cfRule>
    <cfRule type="expression" dxfId="5890" priority="1049">
      <formula>$B606="título grau 3"</formula>
    </cfRule>
    <cfRule type="expression" dxfId="5889" priority="1050">
      <formula>$B606="título grau 2"</formula>
    </cfRule>
    <cfRule type="expression" dxfId="5888" priority="1051">
      <formula>$B606="título grau 1"</formula>
    </cfRule>
  </conditionalFormatting>
  <conditionalFormatting sqref="G616">
    <cfRule type="containsText" dxfId="5887" priority="1150" operator="containsText" text="FALSO">
      <formula>NOT(ISERROR(SEARCH("FALSO",G616)))</formula>
    </cfRule>
  </conditionalFormatting>
  <conditionalFormatting sqref="B616">
    <cfRule type="expression" dxfId="5886" priority="1141">
      <formula>$B616="título grau 3"</formula>
    </cfRule>
    <cfRule type="expression" dxfId="5885" priority="1145">
      <formula>$B616="título grau 4"</formula>
    </cfRule>
    <cfRule type="expression" dxfId="5884" priority="1146">
      <formula>$B616="título grau 2"</formula>
    </cfRule>
    <cfRule type="expression" dxfId="5883" priority="1147">
      <formula>$B616="título grau 1"</formula>
    </cfRule>
  </conditionalFormatting>
  <conditionalFormatting sqref="A616:B616 D616:H616 N616">
    <cfRule type="expression" dxfId="5882" priority="1142">
      <formula>$B616="título grau 4"</formula>
    </cfRule>
    <cfRule type="expression" dxfId="5881" priority="1143">
      <formula>$B616="título grau 3"</formula>
    </cfRule>
    <cfRule type="expression" dxfId="5880" priority="1144">
      <formula>$B616="título grau 2"</formula>
    </cfRule>
    <cfRule type="expression" dxfId="5879" priority="1148">
      <formula>$B616="título grau 1"</formula>
    </cfRule>
  </conditionalFormatting>
  <conditionalFormatting sqref="C606">
    <cfRule type="expression" dxfId="5878" priority="1118">
      <formula>$B606="título grau 4"</formula>
    </cfRule>
    <cfRule type="expression" dxfId="5877" priority="1119">
      <formula>$B606="título grau 3"</formula>
    </cfRule>
    <cfRule type="expression" dxfId="5876" priority="1120">
      <formula>$B606="título grau 2"</formula>
    </cfRule>
    <cfRule type="expression" dxfId="5875" priority="1121">
      <formula>$B606="título grau 1"</formula>
    </cfRule>
  </conditionalFormatting>
  <conditionalFormatting sqref="D606">
    <cfRule type="containsText" dxfId="5874" priority="1117" operator="containsText" text="ORSE INSUMO">
      <formula>NOT(ISERROR(SEARCH("ORSE INSUMO",D606)))</formula>
    </cfRule>
  </conditionalFormatting>
  <conditionalFormatting sqref="G623">
    <cfRule type="containsText" dxfId="5873" priority="1116" operator="containsText" text="FALSO">
      <formula>NOT(ISERROR(SEARCH("FALSO",G623)))</formula>
    </cfRule>
  </conditionalFormatting>
  <conditionalFormatting sqref="D623">
    <cfRule type="containsText" dxfId="5872" priority="1115" operator="containsText" text="ORSE">
      <formula>NOT(ISERROR(SEARCH("ORSE",D623)))</formula>
    </cfRule>
  </conditionalFormatting>
  <conditionalFormatting sqref="D623 A623 F623:H623 N623">
    <cfRule type="expression" dxfId="5871" priority="1108">
      <formula>$B623="título grau 4"</formula>
    </cfRule>
    <cfRule type="expression" dxfId="5870" priority="1109">
      <formula>$B623="título grau 3"</formula>
    </cfRule>
    <cfRule type="expression" dxfId="5869" priority="1110">
      <formula>$B623="título grau 2"</formula>
    </cfRule>
    <cfRule type="expression" dxfId="5868" priority="1114">
      <formula>$B623="título grau 1"</formula>
    </cfRule>
  </conditionalFormatting>
  <conditionalFormatting sqref="C623">
    <cfRule type="expression" dxfId="5867" priority="1103">
      <formula>$B623="título grau 4"</formula>
    </cfRule>
    <cfRule type="expression" dxfId="5866" priority="1104">
      <formula>$B623="título grau 3"</formula>
    </cfRule>
    <cfRule type="expression" dxfId="5865" priority="1105">
      <formula>$B623="título grau 2"</formula>
    </cfRule>
    <cfRule type="expression" dxfId="5864" priority="1106">
      <formula>$B623="título grau 1"</formula>
    </cfRule>
  </conditionalFormatting>
  <conditionalFormatting sqref="D623">
    <cfRule type="containsText" dxfId="5863" priority="1102" operator="containsText" text="ORSE INSUMO">
      <formula>NOT(ISERROR(SEARCH("ORSE INSUMO",D623)))</formula>
    </cfRule>
  </conditionalFormatting>
  <conditionalFormatting sqref="G639">
    <cfRule type="containsText" dxfId="5862" priority="1101" operator="containsText" text="FALSO">
      <formula>NOT(ISERROR(SEARCH("FALSO",G639)))</formula>
    </cfRule>
  </conditionalFormatting>
  <conditionalFormatting sqref="D639">
    <cfRule type="containsText" dxfId="5861" priority="1100" operator="containsText" text="ORSE">
      <formula>NOT(ISERROR(SEARCH("ORSE",D639)))</formula>
    </cfRule>
  </conditionalFormatting>
  <conditionalFormatting sqref="D639 A639 F639:H639 N639">
    <cfRule type="expression" dxfId="5860" priority="1093">
      <formula>$B639="título grau 4"</formula>
    </cfRule>
    <cfRule type="expression" dxfId="5859" priority="1094">
      <formula>$B639="título grau 3"</formula>
    </cfRule>
    <cfRule type="expression" dxfId="5858" priority="1095">
      <formula>$B639="título grau 2"</formula>
    </cfRule>
    <cfRule type="expression" dxfId="5857" priority="1099">
      <formula>$B639="título grau 1"</formula>
    </cfRule>
  </conditionalFormatting>
  <conditionalFormatting sqref="C639">
    <cfRule type="expression" dxfId="5856" priority="1088">
      <formula>$B639="título grau 4"</formula>
    </cfRule>
    <cfRule type="expression" dxfId="5855" priority="1089">
      <formula>$B639="título grau 3"</formula>
    </cfRule>
    <cfRule type="expression" dxfId="5854" priority="1090">
      <formula>$B639="título grau 2"</formula>
    </cfRule>
    <cfRule type="expression" dxfId="5853" priority="1091">
      <formula>$B639="título grau 1"</formula>
    </cfRule>
  </conditionalFormatting>
  <conditionalFormatting sqref="D639">
    <cfRule type="containsText" dxfId="5852" priority="1087" operator="containsText" text="ORSE INSUMO">
      <formula>NOT(ISERROR(SEARCH("ORSE INSUMO",D639)))</formula>
    </cfRule>
  </conditionalFormatting>
  <conditionalFormatting sqref="B623">
    <cfRule type="expression" dxfId="5851" priority="1060">
      <formula>$B623="título grau 3"</formula>
    </cfRule>
    <cfRule type="expression" dxfId="5850" priority="1064">
      <formula>$B623="título grau 4"</formula>
    </cfRule>
    <cfRule type="expression" dxfId="5849" priority="1065">
      <formula>$B623="título grau 2"</formula>
    </cfRule>
    <cfRule type="expression" dxfId="5848" priority="1066">
      <formula>$B623="título grau 1"</formula>
    </cfRule>
  </conditionalFormatting>
  <conditionalFormatting sqref="B623">
    <cfRule type="expression" dxfId="5847" priority="1061">
      <formula>$B623="título grau 4"</formula>
    </cfRule>
    <cfRule type="expression" dxfId="5846" priority="1062">
      <formula>$B623="título grau 3"</formula>
    </cfRule>
    <cfRule type="expression" dxfId="5845" priority="1063">
      <formula>$B623="título grau 2"</formula>
    </cfRule>
    <cfRule type="expression" dxfId="5844" priority="1067">
      <formula>$B623="título grau 1"</formula>
    </cfRule>
  </conditionalFormatting>
  <conditionalFormatting sqref="E623">
    <cfRule type="expression" dxfId="5843" priority="1044">
      <formula>$B623="título grau 4"</formula>
    </cfRule>
    <cfRule type="expression" dxfId="5842" priority="1045">
      <formula>$B623="título grau 3"</formula>
    </cfRule>
    <cfRule type="expression" dxfId="5841" priority="1046">
      <formula>$B623="título grau 2"</formula>
    </cfRule>
    <cfRule type="expression" dxfId="5840" priority="1047">
      <formula>$B623="título grau 1"</formula>
    </cfRule>
  </conditionalFormatting>
  <conditionalFormatting sqref="E639">
    <cfRule type="expression" dxfId="5839" priority="1040">
      <formula>$B639="título grau 4"</formula>
    </cfRule>
    <cfRule type="expression" dxfId="5838" priority="1041">
      <formula>$B639="título grau 3"</formula>
    </cfRule>
    <cfRule type="expression" dxfId="5837" priority="1042">
      <formula>$B639="título grau 2"</formula>
    </cfRule>
    <cfRule type="expression" dxfId="5836" priority="1043">
      <formula>$B639="título grau 1"</formula>
    </cfRule>
  </conditionalFormatting>
  <conditionalFormatting sqref="E615">
    <cfRule type="expression" dxfId="5835" priority="1036">
      <formula>$B615="título grau 4"</formula>
    </cfRule>
    <cfRule type="expression" dxfId="5834" priority="1037">
      <formula>$B615="título grau 3"</formula>
    </cfRule>
    <cfRule type="expression" dxfId="5833" priority="1038">
      <formula>$B615="título grau 2"</formula>
    </cfRule>
    <cfRule type="expression" dxfId="5832" priority="1039">
      <formula>$B615="título grau 1"</formula>
    </cfRule>
  </conditionalFormatting>
  <conditionalFormatting sqref="I207:I208">
    <cfRule type="expression" dxfId="5831" priority="871">
      <formula>$B207="título grau 4"</formula>
    </cfRule>
    <cfRule type="expression" dxfId="5830" priority="872">
      <formula>$B207="título grau 3"</formula>
    </cfRule>
    <cfRule type="expression" dxfId="5829" priority="873">
      <formula>$B207="título grau 2"</formula>
    </cfRule>
    <cfRule type="expression" dxfId="5828" priority="874">
      <formula>$B207="título grau 1"</formula>
    </cfRule>
  </conditionalFormatting>
  <conditionalFormatting sqref="I302">
    <cfRule type="expression" dxfId="5827" priority="867">
      <formula>$B302="título grau 4"</formula>
    </cfRule>
    <cfRule type="expression" dxfId="5826" priority="868">
      <formula>$B302="título grau 3"</formula>
    </cfRule>
    <cfRule type="expression" dxfId="5825" priority="869">
      <formula>$B302="título grau 2"</formula>
    </cfRule>
    <cfRule type="expression" dxfId="5824" priority="870">
      <formula>$B302="título grau 1"</formula>
    </cfRule>
  </conditionalFormatting>
  <conditionalFormatting sqref="I391:I454">
    <cfRule type="expression" dxfId="5823" priority="863">
      <formula>$B391="título grau 4"</formula>
    </cfRule>
    <cfRule type="expression" dxfId="5822" priority="864">
      <formula>$B391="título grau 3"</formula>
    </cfRule>
    <cfRule type="expression" dxfId="5821" priority="865">
      <formula>$B391="título grau 2"</formula>
    </cfRule>
    <cfRule type="expression" dxfId="5820" priority="866">
      <formula>$B391="título grau 1"</formula>
    </cfRule>
  </conditionalFormatting>
  <conditionalFormatting sqref="I653 I511 I525:I558 I514 I476:I503 I597:I648">
    <cfRule type="expression" dxfId="5819" priority="859">
      <formula>$B476="título grau 4"</formula>
    </cfRule>
    <cfRule type="expression" dxfId="5818" priority="860">
      <formula>$B476="título grau 3"</formula>
    </cfRule>
    <cfRule type="expression" dxfId="5817" priority="861">
      <formula>$B476="título grau 2"</formula>
    </cfRule>
    <cfRule type="expression" dxfId="5816" priority="862">
      <formula>$B476="título grau 1"</formula>
    </cfRule>
  </conditionalFormatting>
  <conditionalFormatting sqref="I504">
    <cfRule type="expression" dxfId="5815" priority="851">
      <formula>$B504="título grau 4"</formula>
    </cfRule>
    <cfRule type="expression" dxfId="5814" priority="852">
      <formula>$B504="título grau 3"</formula>
    </cfRule>
    <cfRule type="expression" dxfId="5813" priority="853">
      <formula>$B504="título grau 2"</formula>
    </cfRule>
    <cfRule type="expression" dxfId="5812" priority="854">
      <formula>$B504="título grau 1"</formula>
    </cfRule>
  </conditionalFormatting>
  <conditionalFormatting sqref="I505">
    <cfRule type="expression" dxfId="5811" priority="847">
      <formula>$B505="título grau 4"</formula>
    </cfRule>
    <cfRule type="expression" dxfId="5810" priority="848">
      <formula>$B505="título grau 3"</formula>
    </cfRule>
    <cfRule type="expression" dxfId="5809" priority="849">
      <formula>$B505="título grau 2"</formula>
    </cfRule>
    <cfRule type="expression" dxfId="5808" priority="850">
      <formula>$B505="título grau 1"</formula>
    </cfRule>
  </conditionalFormatting>
  <conditionalFormatting sqref="I506">
    <cfRule type="expression" dxfId="5807" priority="843">
      <formula>$B506="título grau 4"</formula>
    </cfRule>
    <cfRule type="expression" dxfId="5806" priority="844">
      <formula>$B506="título grau 3"</formula>
    </cfRule>
    <cfRule type="expression" dxfId="5805" priority="845">
      <formula>$B506="título grau 2"</formula>
    </cfRule>
    <cfRule type="expression" dxfId="5804" priority="846">
      <formula>$B506="título grau 1"</formula>
    </cfRule>
  </conditionalFormatting>
  <conditionalFormatting sqref="I508">
    <cfRule type="expression" dxfId="5803" priority="839">
      <formula>$B508="título grau 4"</formula>
    </cfRule>
    <cfRule type="expression" dxfId="5802" priority="840">
      <formula>$B508="título grau 3"</formula>
    </cfRule>
    <cfRule type="expression" dxfId="5801" priority="841">
      <formula>$B508="título grau 2"</formula>
    </cfRule>
    <cfRule type="expression" dxfId="5800" priority="842">
      <formula>$B508="título grau 1"</formula>
    </cfRule>
  </conditionalFormatting>
  <conditionalFormatting sqref="I509">
    <cfRule type="expression" dxfId="5799" priority="835">
      <formula>$B509="título grau 4"</formula>
    </cfRule>
    <cfRule type="expression" dxfId="5798" priority="836">
      <formula>$B509="título grau 3"</formula>
    </cfRule>
    <cfRule type="expression" dxfId="5797" priority="837">
      <formula>$B509="título grau 2"</formula>
    </cfRule>
    <cfRule type="expression" dxfId="5796" priority="838">
      <formula>$B509="título grau 1"</formula>
    </cfRule>
  </conditionalFormatting>
  <conditionalFormatting sqref="I510">
    <cfRule type="expression" dxfId="5795" priority="831">
      <formula>$B510="título grau 4"</formula>
    </cfRule>
    <cfRule type="expression" dxfId="5794" priority="832">
      <formula>$B510="título grau 3"</formula>
    </cfRule>
    <cfRule type="expression" dxfId="5793" priority="833">
      <formula>$B510="título grau 2"</formula>
    </cfRule>
    <cfRule type="expression" dxfId="5792" priority="834">
      <formula>$B510="título grau 1"</formula>
    </cfRule>
  </conditionalFormatting>
  <conditionalFormatting sqref="I512">
    <cfRule type="expression" dxfId="5791" priority="827">
      <formula>$B512="título grau 4"</formula>
    </cfRule>
    <cfRule type="expression" dxfId="5790" priority="828">
      <formula>$B512="título grau 3"</formula>
    </cfRule>
    <cfRule type="expression" dxfId="5789" priority="829">
      <formula>$B512="título grau 2"</formula>
    </cfRule>
    <cfRule type="expression" dxfId="5788" priority="830">
      <formula>$B512="título grau 1"</formula>
    </cfRule>
  </conditionalFormatting>
  <conditionalFormatting sqref="I520:I524">
    <cfRule type="expression" dxfId="5787" priority="823">
      <formula>$B520="título grau 4"</formula>
    </cfRule>
    <cfRule type="expression" dxfId="5786" priority="824">
      <formula>$B520="título grau 3"</formula>
    </cfRule>
    <cfRule type="expression" dxfId="5785" priority="825">
      <formula>$B520="título grau 2"</formula>
    </cfRule>
    <cfRule type="expression" dxfId="5784" priority="826">
      <formula>$B520="título grau 1"</formula>
    </cfRule>
  </conditionalFormatting>
  <conditionalFormatting sqref="I507">
    <cfRule type="expression" dxfId="5783" priority="819">
      <formula>$B507="título grau 4"</formula>
    </cfRule>
    <cfRule type="expression" dxfId="5782" priority="820">
      <formula>$B507="título grau 3"</formula>
    </cfRule>
    <cfRule type="expression" dxfId="5781" priority="821">
      <formula>$B507="título grau 2"</formula>
    </cfRule>
    <cfRule type="expression" dxfId="5780" priority="822">
      <formula>$B507="título grau 1"</formula>
    </cfRule>
  </conditionalFormatting>
  <conditionalFormatting sqref="I649:I652">
    <cfRule type="expression" dxfId="5779" priority="811">
      <formula>$B649="título grau 4"</formula>
    </cfRule>
    <cfRule type="expression" dxfId="5778" priority="812">
      <formula>$B649="título grau 3"</formula>
    </cfRule>
    <cfRule type="expression" dxfId="5777" priority="813">
      <formula>$B649="título grau 2"</formula>
    </cfRule>
    <cfRule type="expression" dxfId="5776" priority="814">
      <formula>$B649="título grau 1"</formula>
    </cfRule>
  </conditionalFormatting>
  <conditionalFormatting sqref="I516">
    <cfRule type="expression" dxfId="5775" priority="807">
      <formula>$B516="título grau 4"</formula>
    </cfRule>
    <cfRule type="expression" dxfId="5774" priority="808">
      <formula>$B516="título grau 3"</formula>
    </cfRule>
    <cfRule type="expression" dxfId="5773" priority="809">
      <formula>$B516="título grau 2"</formula>
    </cfRule>
    <cfRule type="expression" dxfId="5772" priority="810">
      <formula>$B516="título grau 1"</formula>
    </cfRule>
  </conditionalFormatting>
  <conditionalFormatting sqref="I519">
    <cfRule type="expression" dxfId="5771" priority="803">
      <formula>$B519="título grau 4"</formula>
    </cfRule>
    <cfRule type="expression" dxfId="5770" priority="804">
      <formula>$B519="título grau 3"</formula>
    </cfRule>
    <cfRule type="expression" dxfId="5769" priority="805">
      <formula>$B519="título grau 2"</formula>
    </cfRule>
    <cfRule type="expression" dxfId="5768" priority="806">
      <formula>$B519="título grau 1"</formula>
    </cfRule>
  </conditionalFormatting>
  <conditionalFormatting sqref="I515">
    <cfRule type="expression" dxfId="5767" priority="799">
      <formula>$B515="título grau 4"</formula>
    </cfRule>
    <cfRule type="expression" dxfId="5766" priority="800">
      <formula>$B515="título grau 3"</formula>
    </cfRule>
    <cfRule type="expression" dxfId="5765" priority="801">
      <formula>$B515="título grau 2"</formula>
    </cfRule>
    <cfRule type="expression" dxfId="5764" priority="802">
      <formula>$B515="título grau 1"</formula>
    </cfRule>
  </conditionalFormatting>
  <conditionalFormatting sqref="I517">
    <cfRule type="expression" dxfId="5763" priority="795">
      <formula>$B517="título grau 4"</formula>
    </cfRule>
    <cfRule type="expression" dxfId="5762" priority="796">
      <formula>$B517="título grau 3"</formula>
    </cfRule>
    <cfRule type="expression" dxfId="5761" priority="797">
      <formula>$B517="título grau 2"</formula>
    </cfRule>
    <cfRule type="expression" dxfId="5760" priority="798">
      <formula>$B517="título grau 1"</formula>
    </cfRule>
  </conditionalFormatting>
  <conditionalFormatting sqref="I513">
    <cfRule type="expression" dxfId="5759" priority="787">
      <formula>$B513="título grau 4"</formula>
    </cfRule>
    <cfRule type="expression" dxfId="5758" priority="788">
      <formula>$B513="título grau 3"</formula>
    </cfRule>
    <cfRule type="expression" dxfId="5757" priority="789">
      <formula>$B513="título grau 2"</formula>
    </cfRule>
    <cfRule type="expression" dxfId="5756" priority="790">
      <formula>$B513="título grau 1"</formula>
    </cfRule>
  </conditionalFormatting>
  <conditionalFormatting sqref="I465:I474">
    <cfRule type="expression" dxfId="5755" priority="948">
      <formula>$B465="título grau 4"</formula>
    </cfRule>
    <cfRule type="expression" dxfId="5754" priority="949">
      <formula>$B465="título grau 3"</formula>
    </cfRule>
    <cfRule type="expression" dxfId="5753" priority="950">
      <formula>$B465="título grau 2"</formula>
    </cfRule>
    <cfRule type="expression" dxfId="5752" priority="951">
      <formula>$B465="título grau 1"</formula>
    </cfRule>
  </conditionalFormatting>
  <conditionalFormatting sqref="I389 I158:I178 I210:I260 I190:I194 I185:I186 I196:I197 I180:I182 I303 I299:I301 I328:I341 I352:I378 I455:I463 I262:I297">
    <cfRule type="expression" dxfId="5751" priority="944">
      <formula>$B158="título grau 4"</formula>
    </cfRule>
    <cfRule type="expression" dxfId="5750" priority="945">
      <formula>$B158="título grau 3"</formula>
    </cfRule>
    <cfRule type="expression" dxfId="5749" priority="946">
      <formula>$B158="título grau 2"</formula>
    </cfRule>
    <cfRule type="expression" dxfId="5748" priority="947">
      <formula>$B158="título grau 1"</formula>
    </cfRule>
  </conditionalFormatting>
  <conditionalFormatting sqref="I390">
    <cfRule type="expression" dxfId="5747" priority="940">
      <formula>$B390="título grau 4"</formula>
    </cfRule>
    <cfRule type="expression" dxfId="5746" priority="941">
      <formula>$B390="título grau 3"</formula>
    </cfRule>
    <cfRule type="expression" dxfId="5745" priority="942">
      <formula>$B390="título grau 2"</formula>
    </cfRule>
    <cfRule type="expression" dxfId="5744" priority="943">
      <formula>$B390="título grau 1"</formula>
    </cfRule>
  </conditionalFormatting>
  <conditionalFormatting sqref="I298">
    <cfRule type="expression" dxfId="5743" priority="936">
      <formula>$B298="título grau 4"</formula>
    </cfRule>
    <cfRule type="expression" dxfId="5742" priority="937">
      <formula>$B298="título grau 3"</formula>
    </cfRule>
    <cfRule type="expression" dxfId="5741" priority="938">
      <formula>$B298="título grau 2"</formula>
    </cfRule>
    <cfRule type="expression" dxfId="5740" priority="939">
      <formula>$B298="título grau 1"</formula>
    </cfRule>
  </conditionalFormatting>
  <conditionalFormatting sqref="I261">
    <cfRule type="expression" dxfId="5739" priority="932">
      <formula>$B261="título grau 4"</formula>
    </cfRule>
    <cfRule type="expression" dxfId="5738" priority="933">
      <formula>$B261="título grau 3"</formula>
    </cfRule>
    <cfRule type="expression" dxfId="5737" priority="934">
      <formula>$B261="título grau 2"</formula>
    </cfRule>
    <cfRule type="expression" dxfId="5736" priority="935">
      <formula>$B261="título grau 1"</formula>
    </cfRule>
  </conditionalFormatting>
  <conditionalFormatting sqref="I209">
    <cfRule type="containsText" dxfId="5735" priority="931" operator="containsText" text="FALSO">
      <formula>NOT(ISERROR(SEARCH("FALSO",I209)))</formula>
    </cfRule>
  </conditionalFormatting>
  <conditionalFormatting sqref="I209">
    <cfRule type="expression" dxfId="5734" priority="927">
      <formula>$B209="título grau 4"</formula>
    </cfRule>
    <cfRule type="expression" dxfId="5733" priority="928">
      <formula>$B209="título grau 3"</formula>
    </cfRule>
    <cfRule type="expression" dxfId="5732" priority="929">
      <formula>$B209="título grau 2"</formula>
    </cfRule>
    <cfRule type="expression" dxfId="5731" priority="930">
      <formula>$B209="título grau 1"</formula>
    </cfRule>
  </conditionalFormatting>
  <conditionalFormatting sqref="I304">
    <cfRule type="expression" dxfId="5730" priority="923">
      <formula>$B304="título grau 4"</formula>
    </cfRule>
    <cfRule type="expression" dxfId="5729" priority="924">
      <formula>$B304="título grau 3"</formula>
    </cfRule>
    <cfRule type="expression" dxfId="5728" priority="925">
      <formula>$B304="título grau 2"</formula>
    </cfRule>
    <cfRule type="expression" dxfId="5727" priority="926">
      <formula>$B304="título grau 1"</formula>
    </cfRule>
  </conditionalFormatting>
  <conditionalFormatting sqref="I305:I327">
    <cfRule type="expression" dxfId="5726" priority="919">
      <formula>$B305="título grau 4"</formula>
    </cfRule>
    <cfRule type="expression" dxfId="5725" priority="920">
      <formula>$B305="título grau 3"</formula>
    </cfRule>
    <cfRule type="expression" dxfId="5724" priority="921">
      <formula>$B305="título grau 2"</formula>
    </cfRule>
    <cfRule type="expression" dxfId="5723" priority="922">
      <formula>$B305="título grau 1"</formula>
    </cfRule>
  </conditionalFormatting>
  <conditionalFormatting sqref="I342:I351">
    <cfRule type="expression" dxfId="5722" priority="915">
      <formula>$B342="título grau 4"</formula>
    </cfRule>
    <cfRule type="expression" dxfId="5721" priority="916">
      <formula>$B342="título grau 3"</formula>
    </cfRule>
    <cfRule type="expression" dxfId="5720" priority="917">
      <formula>$B342="título grau 2"</formula>
    </cfRule>
    <cfRule type="expression" dxfId="5719" priority="918">
      <formula>$B342="título grau 1"</formula>
    </cfRule>
  </conditionalFormatting>
  <conditionalFormatting sqref="I379">
    <cfRule type="expression" dxfId="5718" priority="911">
      <formula>$B379="título grau 4"</formula>
    </cfRule>
    <cfRule type="expression" dxfId="5717" priority="912">
      <formula>$B379="título grau 3"</formula>
    </cfRule>
    <cfRule type="expression" dxfId="5716" priority="913">
      <formula>$B379="título grau 2"</formula>
    </cfRule>
    <cfRule type="expression" dxfId="5715" priority="914">
      <formula>$B379="título grau 1"</formula>
    </cfRule>
  </conditionalFormatting>
  <conditionalFormatting sqref="I380:I388">
    <cfRule type="expression" dxfId="5714" priority="907">
      <formula>$B380="título grau 4"</formula>
    </cfRule>
    <cfRule type="expression" dxfId="5713" priority="908">
      <formula>$B380="título grau 3"</formula>
    </cfRule>
    <cfRule type="expression" dxfId="5712" priority="909">
      <formula>$B380="título grau 2"</formula>
    </cfRule>
    <cfRule type="expression" dxfId="5711" priority="910">
      <formula>$B380="título grau 1"</formula>
    </cfRule>
  </conditionalFormatting>
  <conditionalFormatting sqref="I179">
    <cfRule type="expression" dxfId="5710" priority="903">
      <formula>$B179="título grau 4"</formula>
    </cfRule>
    <cfRule type="expression" dxfId="5709" priority="904">
      <formula>$B179="título grau 3"</formula>
    </cfRule>
    <cfRule type="expression" dxfId="5708" priority="905">
      <formula>$B179="título grau 2"</formula>
    </cfRule>
    <cfRule type="expression" dxfId="5707" priority="906">
      <formula>$B179="título grau 1"</formula>
    </cfRule>
  </conditionalFormatting>
  <conditionalFormatting sqref="I189">
    <cfRule type="expression" dxfId="5706" priority="899">
      <formula>$B189="título grau 4"</formula>
    </cfRule>
    <cfRule type="expression" dxfId="5705" priority="900">
      <formula>$B189="título grau 3"</formula>
    </cfRule>
    <cfRule type="expression" dxfId="5704" priority="901">
      <formula>$B189="título grau 2"</formula>
    </cfRule>
    <cfRule type="expression" dxfId="5703" priority="902">
      <formula>$B189="título grau 1"</formula>
    </cfRule>
  </conditionalFormatting>
  <conditionalFormatting sqref="I199:I206">
    <cfRule type="expression" dxfId="5702" priority="895">
      <formula>$B199="título grau 4"</formula>
    </cfRule>
    <cfRule type="expression" dxfId="5701" priority="896">
      <formula>$B199="título grau 3"</formula>
    </cfRule>
    <cfRule type="expression" dxfId="5700" priority="897">
      <formula>$B199="título grau 2"</formula>
    </cfRule>
    <cfRule type="expression" dxfId="5699" priority="898">
      <formula>$B199="título grau 1"</formula>
    </cfRule>
  </conditionalFormatting>
  <conditionalFormatting sqref="I198">
    <cfRule type="expression" dxfId="5698" priority="891">
      <formula>$B198="título grau 4"</formula>
    </cfRule>
    <cfRule type="expression" dxfId="5697" priority="892">
      <formula>$B198="título grau 3"</formula>
    </cfRule>
    <cfRule type="expression" dxfId="5696" priority="893">
      <formula>$B198="título grau 2"</formula>
    </cfRule>
    <cfRule type="expression" dxfId="5695" priority="894">
      <formula>$B198="título grau 1"</formula>
    </cfRule>
  </conditionalFormatting>
  <conditionalFormatting sqref="I183">
    <cfRule type="expression" dxfId="5694" priority="887">
      <formula>$B183="título grau 4"</formula>
    </cfRule>
    <cfRule type="expression" dxfId="5693" priority="888">
      <formula>$B183="título grau 3"</formula>
    </cfRule>
    <cfRule type="expression" dxfId="5692" priority="889">
      <formula>$B183="título grau 2"</formula>
    </cfRule>
    <cfRule type="expression" dxfId="5691" priority="890">
      <formula>$B183="título grau 1"</formula>
    </cfRule>
  </conditionalFormatting>
  <conditionalFormatting sqref="I184">
    <cfRule type="expression" dxfId="5690" priority="883">
      <formula>$B184="título grau 4"</formula>
    </cfRule>
    <cfRule type="expression" dxfId="5689" priority="884">
      <formula>$B184="título grau 3"</formula>
    </cfRule>
    <cfRule type="expression" dxfId="5688" priority="885">
      <formula>$B184="título grau 2"</formula>
    </cfRule>
    <cfRule type="expression" dxfId="5687" priority="886">
      <formula>$B184="título grau 1"</formula>
    </cfRule>
  </conditionalFormatting>
  <conditionalFormatting sqref="I195">
    <cfRule type="expression" dxfId="5686" priority="879">
      <formula>$B195="título grau 4"</formula>
    </cfRule>
    <cfRule type="expression" dxfId="5685" priority="880">
      <formula>$B195="título grau 3"</formula>
    </cfRule>
    <cfRule type="expression" dxfId="5684" priority="881">
      <formula>$B195="título grau 2"</formula>
    </cfRule>
    <cfRule type="expression" dxfId="5683" priority="882">
      <formula>$B195="título grau 1"</formula>
    </cfRule>
  </conditionalFormatting>
  <conditionalFormatting sqref="I187:I188">
    <cfRule type="expression" dxfId="5682" priority="875">
      <formula>$B187="título grau 4"</formula>
    </cfRule>
    <cfRule type="expression" dxfId="5681" priority="876">
      <formula>$B187="título grau 3"</formula>
    </cfRule>
    <cfRule type="expression" dxfId="5680" priority="877">
      <formula>$B187="título grau 2"</formula>
    </cfRule>
    <cfRule type="expression" dxfId="5679" priority="878">
      <formula>$B187="título grau 1"</formula>
    </cfRule>
  </conditionalFormatting>
  <conditionalFormatting sqref="I654">
    <cfRule type="expression" dxfId="5678" priority="855">
      <formula>$B654="título grau 4"</formula>
    </cfRule>
    <cfRule type="expression" dxfId="5677" priority="856">
      <formula>$B654="título grau 3"</formula>
    </cfRule>
    <cfRule type="expression" dxfId="5676" priority="857">
      <formula>$B654="título grau 2"</formula>
    </cfRule>
    <cfRule type="expression" dxfId="5675" priority="858">
      <formula>$B654="título grau 1"</formula>
    </cfRule>
  </conditionalFormatting>
  <conditionalFormatting sqref="I518">
    <cfRule type="expression" dxfId="5674" priority="791">
      <formula>$B518="título grau 4"</formula>
    </cfRule>
    <cfRule type="expression" dxfId="5673" priority="792">
      <formula>$B518="título grau 3"</formula>
    </cfRule>
    <cfRule type="expression" dxfId="5672" priority="793">
      <formula>$B518="título grau 2"</formula>
    </cfRule>
    <cfRule type="expression" dxfId="5671" priority="794">
      <formula>$B518="título grau 1"</formula>
    </cfRule>
  </conditionalFormatting>
  <conditionalFormatting sqref="N395">
    <cfRule type="expression" dxfId="5670" priority="783">
      <formula>$B395="título grau 4"</formula>
    </cfRule>
    <cfRule type="expression" dxfId="5669" priority="784">
      <formula>$B395="título grau 3"</formula>
    </cfRule>
    <cfRule type="expression" dxfId="5668" priority="785">
      <formula>$B395="título grau 2"</formula>
    </cfRule>
    <cfRule type="expression" dxfId="5667" priority="786">
      <formula>$B395="título grau 1"</formula>
    </cfRule>
  </conditionalFormatting>
  <conditionalFormatting sqref="N458">
    <cfRule type="expression" dxfId="5666" priority="779">
      <formula>$B458="título grau 4"</formula>
    </cfRule>
    <cfRule type="expression" dxfId="5665" priority="780">
      <formula>$B458="título grau 3"</formula>
    </cfRule>
    <cfRule type="expression" dxfId="5664" priority="781">
      <formula>$B458="título grau 2"</formula>
    </cfRule>
    <cfRule type="expression" dxfId="5663" priority="782">
      <formula>$B458="título grau 1"</formula>
    </cfRule>
  </conditionalFormatting>
  <conditionalFormatting sqref="N455">
    <cfRule type="expression" dxfId="5662" priority="775">
      <formula>$B455="título grau 4"</formula>
    </cfRule>
    <cfRule type="expression" dxfId="5661" priority="776">
      <formula>$B455="título grau 3"</formula>
    </cfRule>
    <cfRule type="expression" dxfId="5660" priority="777">
      <formula>$B455="título grau 2"</formula>
    </cfRule>
    <cfRule type="expression" dxfId="5659" priority="778">
      <formula>$B455="título grau 1"</formula>
    </cfRule>
  </conditionalFormatting>
  <conditionalFormatting sqref="N464">
    <cfRule type="expression" dxfId="5658" priority="771">
      <formula>$B464="título grau 4"</formula>
    </cfRule>
    <cfRule type="expression" dxfId="5657" priority="772">
      <formula>$B464="título grau 3"</formula>
    </cfRule>
    <cfRule type="expression" dxfId="5656" priority="773">
      <formula>$B464="título grau 2"</formula>
    </cfRule>
    <cfRule type="expression" dxfId="5655" priority="774">
      <formula>$B464="título grau 1"</formula>
    </cfRule>
  </conditionalFormatting>
  <conditionalFormatting sqref="G572:G576 G589:G590 G587">
    <cfRule type="containsText" dxfId="5654" priority="766" operator="containsText" text="FALSO">
      <formula>NOT(ISERROR(SEARCH("FALSO",G572)))</formula>
    </cfRule>
  </conditionalFormatting>
  <conditionalFormatting sqref="D572:D576 D590 D587">
    <cfRule type="containsText" dxfId="5653" priority="765" operator="containsText" text="ORSE">
      <formula>NOT(ISERROR(SEARCH("ORSE",D572)))</formula>
    </cfRule>
  </conditionalFormatting>
  <conditionalFormatting sqref="D572:D576 D587 D590 F589:H590 F572:H576 F587:H587 N587 N589:N590 N572:N576">
    <cfRule type="expression" dxfId="5652" priority="758">
      <formula>$B572="título grau 4"</formula>
    </cfRule>
    <cfRule type="expression" dxfId="5651" priority="759">
      <formula>$B572="título grau 3"</formula>
    </cfRule>
    <cfRule type="expression" dxfId="5650" priority="760">
      <formula>$B572="título grau 2"</formula>
    </cfRule>
    <cfRule type="expression" dxfId="5649" priority="764">
      <formula>$B572="título grau 1"</formula>
    </cfRule>
  </conditionalFormatting>
  <conditionalFormatting sqref="C572:C576 C590 C587">
    <cfRule type="expression" dxfId="5648" priority="753">
      <formula>$B572="título grau 4"</formula>
    </cfRule>
    <cfRule type="expression" dxfId="5647" priority="754">
      <formula>$B572="título grau 3"</formula>
    </cfRule>
    <cfRule type="expression" dxfId="5646" priority="755">
      <formula>$B572="título grau 2"</formula>
    </cfRule>
    <cfRule type="expression" dxfId="5645" priority="756">
      <formula>$B572="título grau 1"</formula>
    </cfRule>
  </conditionalFormatting>
  <conditionalFormatting sqref="D572:D576 D590 D587">
    <cfRule type="containsText" dxfId="5644" priority="752" operator="containsText" text="ORSE INSUMO">
      <formula>NOT(ISERROR(SEARCH("ORSE INSUMO",D572)))</formula>
    </cfRule>
  </conditionalFormatting>
  <conditionalFormatting sqref="G588">
    <cfRule type="containsText" dxfId="5643" priority="743" operator="containsText" text="FALSO">
      <formula>NOT(ISERROR(SEARCH("FALSO",G588)))</formula>
    </cfRule>
  </conditionalFormatting>
  <conditionalFormatting sqref="D588">
    <cfRule type="containsText" dxfId="5642" priority="742" operator="containsText" text="ORSE">
      <formula>NOT(ISERROR(SEARCH("ORSE",D588)))</formula>
    </cfRule>
  </conditionalFormatting>
  <conditionalFormatting sqref="D588">
    <cfRule type="containsText" dxfId="5641" priority="729" operator="containsText" text="ORSE INSUMO">
      <formula>NOT(ISERROR(SEARCH("ORSE INSUMO",D588)))</formula>
    </cfRule>
  </conditionalFormatting>
  <conditionalFormatting sqref="B593">
    <cfRule type="expression" dxfId="5640" priority="711">
      <formula>$B593="título grau 3"</formula>
    </cfRule>
    <cfRule type="expression" dxfId="5639" priority="715">
      <formula>$B593="título grau 4"</formula>
    </cfRule>
    <cfRule type="expression" dxfId="5638" priority="716">
      <formula>$B593="título grau 2"</formula>
    </cfRule>
    <cfRule type="expression" dxfId="5637" priority="717">
      <formula>$B593="título grau 1"</formula>
    </cfRule>
  </conditionalFormatting>
  <conditionalFormatting sqref="B593">
    <cfRule type="expression" dxfId="5636" priority="712">
      <formula>$B593="título grau 4"</formula>
    </cfRule>
    <cfRule type="expression" dxfId="5635" priority="713">
      <formula>$B593="título grau 3"</formula>
    </cfRule>
    <cfRule type="expression" dxfId="5634" priority="714">
      <formula>$B593="título grau 2"</formula>
    </cfRule>
    <cfRule type="expression" dxfId="5633" priority="718">
      <formula>$B593="título grau 1"</formula>
    </cfRule>
  </conditionalFormatting>
  <conditionalFormatting sqref="G580:G581 G577">
    <cfRule type="containsText" dxfId="5632" priority="697" operator="containsText" text="FALSO">
      <formula>NOT(ISERROR(SEARCH("FALSO",G577)))</formula>
    </cfRule>
  </conditionalFormatting>
  <conditionalFormatting sqref="D580:D581 D577">
    <cfRule type="containsText" dxfId="5631" priority="696" operator="containsText" text="ORSE">
      <formula>NOT(ISERROR(SEARCH("ORSE",D577)))</formula>
    </cfRule>
  </conditionalFormatting>
  <conditionalFormatting sqref="D577 D580:D581 F577:H577 F580:H581 N577 N580:N581">
    <cfRule type="expression" dxfId="5630" priority="689">
      <formula>$B577="título grau 4"</formula>
    </cfRule>
    <cfRule type="expression" dxfId="5629" priority="690">
      <formula>$B577="título grau 3"</formula>
    </cfRule>
    <cfRule type="expression" dxfId="5628" priority="691">
      <formula>$B577="título grau 2"</formula>
    </cfRule>
    <cfRule type="expression" dxfId="5627" priority="695">
      <formula>$B577="título grau 1"</formula>
    </cfRule>
  </conditionalFormatting>
  <conditionalFormatting sqref="C580:C581 C577">
    <cfRule type="expression" dxfId="5626" priority="684">
      <formula>$B577="título grau 4"</formula>
    </cfRule>
    <cfRule type="expression" dxfId="5625" priority="685">
      <formula>$B577="título grau 3"</formula>
    </cfRule>
    <cfRule type="expression" dxfId="5624" priority="686">
      <formula>$B577="título grau 2"</formula>
    </cfRule>
    <cfRule type="expression" dxfId="5623" priority="687">
      <formula>$B577="título grau 1"</formula>
    </cfRule>
  </conditionalFormatting>
  <conditionalFormatting sqref="D580:D581 D577">
    <cfRule type="containsText" dxfId="5622" priority="683" operator="containsText" text="ORSE INSUMO">
      <formula>NOT(ISERROR(SEARCH("ORSE INSUMO",D577)))</formula>
    </cfRule>
  </conditionalFormatting>
  <conditionalFormatting sqref="G578:G579">
    <cfRule type="containsText" dxfId="5621" priority="674" operator="containsText" text="FALSO">
      <formula>NOT(ISERROR(SEARCH("FALSO",G578)))</formula>
    </cfRule>
  </conditionalFormatting>
  <conditionalFormatting sqref="D578:D579">
    <cfRule type="containsText" dxfId="5620" priority="673" operator="containsText" text="ORSE">
      <formula>NOT(ISERROR(SEARCH("ORSE",D578)))</formula>
    </cfRule>
  </conditionalFormatting>
  <conditionalFormatting sqref="D578:D579 F578:H579 N578:N579">
    <cfRule type="expression" dxfId="5619" priority="666">
      <formula>$B578="título grau 4"</formula>
    </cfRule>
    <cfRule type="expression" dxfId="5618" priority="667">
      <formula>$B578="título grau 3"</formula>
    </cfRule>
    <cfRule type="expression" dxfId="5617" priority="668">
      <formula>$B578="título grau 2"</formula>
    </cfRule>
    <cfRule type="expression" dxfId="5616" priority="672">
      <formula>$B578="título grau 1"</formula>
    </cfRule>
  </conditionalFormatting>
  <conditionalFormatting sqref="C578:C579">
    <cfRule type="expression" dxfId="5615" priority="661">
      <formula>$B578="título grau 4"</formula>
    </cfRule>
    <cfRule type="expression" dxfId="5614" priority="662">
      <formula>$B578="título grau 3"</formula>
    </cfRule>
    <cfRule type="expression" dxfId="5613" priority="663">
      <formula>$B578="título grau 2"</formula>
    </cfRule>
    <cfRule type="expression" dxfId="5612" priority="664">
      <formula>$B578="título grau 1"</formula>
    </cfRule>
  </conditionalFormatting>
  <conditionalFormatting sqref="D578:D579">
    <cfRule type="containsText" dxfId="5611" priority="660" operator="containsText" text="ORSE INSUMO">
      <formula>NOT(ISERROR(SEARCH("ORSE INSUMO",D578)))</formula>
    </cfRule>
  </conditionalFormatting>
  <conditionalFormatting sqref="G582:G586">
    <cfRule type="containsText" dxfId="5610" priority="651" operator="containsText" text="FALSO">
      <formula>NOT(ISERROR(SEARCH("FALSO",G582)))</formula>
    </cfRule>
  </conditionalFormatting>
  <conditionalFormatting sqref="D582:D586">
    <cfRule type="containsText" dxfId="5609" priority="650" operator="containsText" text="ORSE">
      <formula>NOT(ISERROR(SEARCH("ORSE",D582)))</formula>
    </cfRule>
  </conditionalFormatting>
  <conditionalFormatting sqref="D582:D586 F582:H586 N582:N586">
    <cfRule type="expression" dxfId="5608" priority="643">
      <formula>$B582="título grau 4"</formula>
    </cfRule>
    <cfRule type="expression" dxfId="5607" priority="644">
      <formula>$B582="título grau 3"</formula>
    </cfRule>
    <cfRule type="expression" dxfId="5606" priority="645">
      <formula>$B582="título grau 2"</formula>
    </cfRule>
    <cfRule type="expression" dxfId="5605" priority="649">
      <formula>$B582="título grau 1"</formula>
    </cfRule>
  </conditionalFormatting>
  <conditionalFormatting sqref="C582:C586">
    <cfRule type="expression" dxfId="5604" priority="638">
      <formula>$B582="título grau 4"</formula>
    </cfRule>
    <cfRule type="expression" dxfId="5603" priority="639">
      <formula>$B582="título grau 3"</formula>
    </cfRule>
    <cfRule type="expression" dxfId="5602" priority="640">
      <formula>$B582="título grau 2"</formula>
    </cfRule>
    <cfRule type="expression" dxfId="5601" priority="641">
      <formula>$B582="título grau 1"</formula>
    </cfRule>
  </conditionalFormatting>
  <conditionalFormatting sqref="D582:D586">
    <cfRule type="containsText" dxfId="5600" priority="637" operator="containsText" text="ORSE INSUMO">
      <formula>NOT(ISERROR(SEARCH("ORSE INSUMO",D582)))</formula>
    </cfRule>
  </conditionalFormatting>
  <conditionalFormatting sqref="C16">
    <cfRule type="expression" dxfId="5599" priority="602">
      <formula>$B16="título grau 4"</formula>
    </cfRule>
    <cfRule type="expression" dxfId="5598" priority="603">
      <formula>$B16="título grau 3"</formula>
    </cfRule>
    <cfRule type="expression" dxfId="5597" priority="604">
      <formula>$B16="título grau 2"</formula>
    </cfRule>
    <cfRule type="expression" dxfId="5596" priority="605">
      <formula>$B16="título grau 1"</formula>
    </cfRule>
  </conditionalFormatting>
  <conditionalFormatting sqref="D16">
    <cfRule type="containsText" dxfId="5595" priority="620" operator="containsText" text="ORSE">
      <formula>NOT(ISERROR(SEARCH("ORSE",D16)))</formula>
    </cfRule>
  </conditionalFormatting>
  <conditionalFormatting sqref="G16">
    <cfRule type="containsText" dxfId="5594" priority="619" operator="containsText" text="FALSO">
      <formula>NOT(ISERROR(SEARCH("FALSO",G16)))</formula>
    </cfRule>
  </conditionalFormatting>
  <conditionalFormatting sqref="B16">
    <cfRule type="expression" dxfId="5593" priority="611">
      <formula>$B16="título grau 3"</formula>
    </cfRule>
    <cfRule type="expression" dxfId="5592" priority="615">
      <formula>$B16="título grau 4"</formula>
    </cfRule>
    <cfRule type="expression" dxfId="5591" priority="616">
      <formula>$B16="título grau 2"</formula>
    </cfRule>
    <cfRule type="expression" dxfId="5590" priority="617">
      <formula>$B16="título grau 1"</formula>
    </cfRule>
  </conditionalFormatting>
  <conditionalFormatting sqref="D16:H16 B16 N16">
    <cfRule type="expression" dxfId="5589" priority="612">
      <formula>$B16="título grau 4"</formula>
    </cfRule>
    <cfRule type="expression" dxfId="5588" priority="613">
      <formula>$B16="título grau 3"</formula>
    </cfRule>
    <cfRule type="expression" dxfId="5587" priority="614">
      <formula>$B16="título grau 2"</formula>
    </cfRule>
    <cfRule type="expression" dxfId="5586" priority="618">
      <formula>$B16="título grau 1"</formula>
    </cfRule>
  </conditionalFormatting>
  <conditionalFormatting sqref="D16">
    <cfRule type="containsText" dxfId="5585" priority="610" operator="containsText" text="ORSE">
      <formula>NOT(ISERROR(SEARCH("ORSE",D16)))</formula>
    </cfRule>
  </conditionalFormatting>
  <conditionalFormatting sqref="D16">
    <cfRule type="containsText" dxfId="5584" priority="601" operator="containsText" text="ORSE INSUMO">
      <formula>NOT(ISERROR(SEARCH("ORSE INSUMO",D16)))</formula>
    </cfRule>
  </conditionalFormatting>
  <conditionalFormatting sqref="G591">
    <cfRule type="containsText" dxfId="5583" priority="592" operator="containsText" text="FALSO">
      <formula>NOT(ISERROR(SEARCH("FALSO",G591)))</formula>
    </cfRule>
  </conditionalFormatting>
  <conditionalFormatting sqref="C591">
    <cfRule type="expression" dxfId="5582" priority="579">
      <formula>$B591="título grau 4"</formula>
    </cfRule>
    <cfRule type="expression" dxfId="5581" priority="580">
      <formula>$B591="título grau 3"</formula>
    </cfRule>
    <cfRule type="expression" dxfId="5580" priority="581">
      <formula>$B591="título grau 2"</formula>
    </cfRule>
    <cfRule type="expression" dxfId="5579" priority="582">
      <formula>$B591="título grau 1"</formula>
    </cfRule>
  </conditionalFormatting>
  <conditionalFormatting sqref="B591">
    <cfRule type="expression" dxfId="5578" priority="570">
      <formula>$B591="título grau 3"</formula>
    </cfRule>
    <cfRule type="expression" dxfId="5577" priority="574">
      <formula>$B591="título grau 4"</formula>
    </cfRule>
    <cfRule type="expression" dxfId="5576" priority="575">
      <formula>$B591="título grau 2"</formula>
    </cfRule>
    <cfRule type="expression" dxfId="5575" priority="576">
      <formula>$B591="título grau 1"</formula>
    </cfRule>
  </conditionalFormatting>
  <conditionalFormatting sqref="B591">
    <cfRule type="expression" dxfId="5574" priority="571">
      <formula>$B591="título grau 4"</formula>
    </cfRule>
    <cfRule type="expression" dxfId="5573" priority="572">
      <formula>$B591="título grau 3"</formula>
    </cfRule>
    <cfRule type="expression" dxfId="5572" priority="573">
      <formula>$B591="título grau 2"</formula>
    </cfRule>
    <cfRule type="expression" dxfId="5571" priority="577">
      <formula>$B591="título grau 1"</formula>
    </cfRule>
  </conditionalFormatting>
  <conditionalFormatting sqref="D591">
    <cfRule type="containsText" dxfId="5570" priority="561" operator="containsText" text="ORSE">
      <formula>NOT(ISERROR(SEARCH("ORSE",D591)))</formula>
    </cfRule>
  </conditionalFormatting>
  <conditionalFormatting sqref="D591">
    <cfRule type="expression" dxfId="5569" priority="557">
      <formula>$B591="título grau 4"</formula>
    </cfRule>
    <cfRule type="expression" dxfId="5568" priority="558">
      <formula>$B591="título grau 3"</formula>
    </cfRule>
    <cfRule type="expression" dxfId="5567" priority="559">
      <formula>$B591="título grau 2"</formula>
    </cfRule>
    <cfRule type="expression" dxfId="5566" priority="560">
      <formula>$B591="título grau 1"</formula>
    </cfRule>
  </conditionalFormatting>
  <conditionalFormatting sqref="D591">
    <cfRule type="containsText" dxfId="5565" priority="556" operator="containsText" text="ORSE INSUMO">
      <formula>NOT(ISERROR(SEARCH("ORSE INSUMO",D591)))</formula>
    </cfRule>
  </conditionalFormatting>
  <conditionalFormatting sqref="E590:E591">
    <cfRule type="expression" dxfId="5564" priority="552">
      <formula>$B590="título grau 4"</formula>
    </cfRule>
    <cfRule type="expression" dxfId="5563" priority="553">
      <formula>$B590="título grau 3"</formula>
    </cfRule>
    <cfRule type="expression" dxfId="5562" priority="554">
      <formula>$B590="título grau 2"</formula>
    </cfRule>
    <cfRule type="expression" dxfId="5561" priority="555">
      <formula>$B590="título grau 1"</formula>
    </cfRule>
  </conditionalFormatting>
  <conditionalFormatting sqref="D589">
    <cfRule type="containsText" dxfId="5560" priority="551" operator="containsText" text="ORSE">
      <formula>NOT(ISERROR(SEARCH("ORSE",D589)))</formula>
    </cfRule>
  </conditionalFormatting>
  <conditionalFormatting sqref="B589">
    <cfRule type="expression" dxfId="5559" priority="543">
      <formula>$B589="título grau 3"</formula>
    </cfRule>
    <cfRule type="expression" dxfId="5558" priority="547">
      <formula>$B589="título grau 4"</formula>
    </cfRule>
    <cfRule type="expression" dxfId="5557" priority="548">
      <formula>$B589="título grau 2"</formula>
    </cfRule>
    <cfRule type="expression" dxfId="5556" priority="549">
      <formula>$B589="título grau 1"</formula>
    </cfRule>
  </conditionalFormatting>
  <conditionalFormatting sqref="D589 B589">
    <cfRule type="expression" dxfId="5555" priority="544">
      <formula>$B589="título grau 4"</formula>
    </cfRule>
    <cfRule type="expression" dxfId="5554" priority="545">
      <formula>$B589="título grau 3"</formula>
    </cfRule>
    <cfRule type="expression" dxfId="5553" priority="546">
      <formula>$B589="título grau 2"</formula>
    </cfRule>
    <cfRule type="expression" dxfId="5552" priority="550">
      <formula>$B589="título grau 1"</formula>
    </cfRule>
  </conditionalFormatting>
  <conditionalFormatting sqref="C589">
    <cfRule type="expression" dxfId="5551" priority="539">
      <formula>$B589="título grau 4"</formula>
    </cfRule>
    <cfRule type="expression" dxfId="5550" priority="540">
      <formula>$B589="título grau 3"</formula>
    </cfRule>
    <cfRule type="expression" dxfId="5549" priority="541">
      <formula>$B589="título grau 2"</formula>
    </cfRule>
    <cfRule type="expression" dxfId="5548" priority="542">
      <formula>$B589="título grau 1"</formula>
    </cfRule>
  </conditionalFormatting>
  <conditionalFormatting sqref="D589">
    <cfRule type="containsText" dxfId="5547" priority="538" operator="containsText" text="ORSE INSUMO">
      <formula>NOT(ISERROR(SEARCH("ORSE INSUMO",D589)))</formula>
    </cfRule>
  </conditionalFormatting>
  <conditionalFormatting sqref="E589">
    <cfRule type="expression" dxfId="5546" priority="534">
      <formula>$B589="título grau 4"</formula>
    </cfRule>
    <cfRule type="expression" dxfId="5545" priority="535">
      <formula>$B589="título grau 3"</formula>
    </cfRule>
    <cfRule type="expression" dxfId="5544" priority="536">
      <formula>$B589="título grau 2"</formula>
    </cfRule>
    <cfRule type="expression" dxfId="5543" priority="537">
      <formula>$B589="título grau 1"</formula>
    </cfRule>
  </conditionalFormatting>
  <conditionalFormatting sqref="B590">
    <cfRule type="expression" dxfId="5542" priority="500">
      <formula>$B590="título grau 3"</formula>
    </cfRule>
    <cfRule type="expression" dxfId="5541" priority="504">
      <formula>$B590="título grau 4"</formula>
    </cfRule>
    <cfRule type="expression" dxfId="5540" priority="505">
      <formula>$B590="título grau 2"</formula>
    </cfRule>
    <cfRule type="expression" dxfId="5539" priority="506">
      <formula>$B590="título grau 1"</formula>
    </cfRule>
  </conditionalFormatting>
  <conditionalFormatting sqref="B590">
    <cfRule type="expression" dxfId="5538" priority="501">
      <formula>$B590="título grau 4"</formula>
    </cfRule>
    <cfRule type="expression" dxfId="5537" priority="502">
      <formula>$B590="título grau 3"</formula>
    </cfRule>
    <cfRule type="expression" dxfId="5536" priority="503">
      <formula>$B590="título grau 2"</formula>
    </cfRule>
    <cfRule type="expression" dxfId="5535" priority="507">
      <formula>$B590="título grau 1"</formula>
    </cfRule>
  </conditionalFormatting>
  <conditionalFormatting sqref="E581">
    <cfRule type="expression" dxfId="5534" priority="496">
      <formula>$B581="título grau 4"</formula>
    </cfRule>
    <cfRule type="expression" dxfId="5533" priority="497">
      <formula>$B581="título grau 3"</formula>
    </cfRule>
    <cfRule type="expression" dxfId="5532" priority="498">
      <formula>$B581="título grau 2"</formula>
    </cfRule>
    <cfRule type="expression" dxfId="5531" priority="499">
      <formula>$B581="título grau 1"</formula>
    </cfRule>
  </conditionalFormatting>
  <conditionalFormatting sqref="E572:E580">
    <cfRule type="expression" dxfId="5530" priority="492">
      <formula>$B572="título grau 4"</formula>
    </cfRule>
    <cfRule type="expression" dxfId="5529" priority="493">
      <formula>$B572="título grau 3"</formula>
    </cfRule>
    <cfRule type="expression" dxfId="5528" priority="494">
      <formula>$B572="título grau 2"</formula>
    </cfRule>
    <cfRule type="expression" dxfId="5527" priority="495">
      <formula>$B572="título grau 1"</formula>
    </cfRule>
  </conditionalFormatting>
  <conditionalFormatting sqref="E582:E586">
    <cfRule type="expression" dxfId="5526" priority="484">
      <formula>$B582="título grau 4"</formula>
    </cfRule>
    <cfRule type="expression" dxfId="5525" priority="485">
      <formula>$B582="título grau 3"</formula>
    </cfRule>
    <cfRule type="expression" dxfId="5524" priority="486">
      <formula>$B582="título grau 2"</formula>
    </cfRule>
    <cfRule type="expression" dxfId="5523" priority="487">
      <formula>$B582="título grau 1"</formula>
    </cfRule>
  </conditionalFormatting>
  <conditionalFormatting sqref="I572:I583">
    <cfRule type="expression" dxfId="5522" priority="480">
      <formula>$B572="título grau 4"</formula>
    </cfRule>
    <cfRule type="expression" dxfId="5521" priority="481">
      <formula>$B572="título grau 3"</formula>
    </cfRule>
    <cfRule type="expression" dxfId="5520" priority="482">
      <formula>$B572="título grau 2"</formula>
    </cfRule>
    <cfRule type="expression" dxfId="5519" priority="483">
      <formula>$B572="título grau 1"</formula>
    </cfRule>
  </conditionalFormatting>
  <conditionalFormatting sqref="E592">
    <cfRule type="expression" dxfId="5518" priority="476">
      <formula>$B592="título grau 4"</formula>
    </cfRule>
    <cfRule type="expression" dxfId="5517" priority="477">
      <formula>$B592="título grau 3"</formula>
    </cfRule>
    <cfRule type="expression" dxfId="5516" priority="478">
      <formula>$B592="título grau 2"</formula>
    </cfRule>
    <cfRule type="expression" dxfId="5515" priority="479">
      <formula>$B592="título grau 1"</formula>
    </cfRule>
  </conditionalFormatting>
  <conditionalFormatting sqref="K654:M654 K649:M652 K633:M647 K615:M631 K599:M613 K559:M596 K527:M557 K504:M524 K476:M502 K465:M474 K459:M463 K456:M457 K445:M454 K396:M443 K391:M394 K380:M388 K366:M378 K353:M364 K342:M351 K329:M340 K305:M327 K300:M303 K298:M298 K277:M294 K261:M275 K210:M259 K199:M208 K190:M197 K180:M188 K158:M178 K149:M155 K146:M147 K124:M143 K116:M122 K108:M113 K100:M106 K96:M98 K92:M93 K87:M90 K82:M85 K76:M80 K68:M74 K53:M66 K38:M51 K29:M35 K20:M26 K11:M18">
    <cfRule type="expression" dxfId="5514" priority="1">
      <formula>$B11="título grau 4"</formula>
    </cfRule>
    <cfRule type="expression" dxfId="5513" priority="2">
      <formula>$B11="título grau 3"</formula>
    </cfRule>
    <cfRule type="expression" dxfId="5512" priority="3">
      <formula>$B11="título grau 2"</formula>
    </cfRule>
    <cfRule type="expression" dxfId="5511" priority="4">
      <formula>$B11="título grau 1"</formula>
    </cfRule>
  </conditionalFormatting>
  <conditionalFormatting sqref="K9:M10">
    <cfRule type="expression" dxfId="5510" priority="9">
      <formula>$B9="título grau 4"</formula>
    </cfRule>
    <cfRule type="expression" dxfId="5509" priority="10">
      <formula>$B9="título grau 3"</formula>
    </cfRule>
    <cfRule type="expression" dxfId="5508" priority="11">
      <formula>$B9="título grau 2"</formula>
    </cfRule>
    <cfRule type="expression" dxfId="5507" priority="12">
      <formula>$B9="título grau 1"</formula>
    </cfRule>
  </conditionalFormatting>
  <conditionalFormatting sqref="J654 J649:J652 J633:J647 J615:J631 J599:J613 J559:J596 J527:J557 J504:J524 J476:J502 J465:J474 J459:J463 J456:J457 J445:J454 J396:J443 J391:J394 J380:J388 J366:J378 J353:J364 J342:J351 J329:J340 J305:J327 J300:J303 J298 J277:J294 J261:J275 J210:J259 J199:J208 J190:J197 J180:J188 J158:J178 J149:J155 J146:J147 J124:J143 J116:J122 J108:J113 J100:J106 J96:J98 J92:J93 J87:J90 J82:J85 J76:J80 J68:J74 J53:J66 J38:J51 J29:J35 J20:J26 J11:J18">
    <cfRule type="expression" dxfId="5506" priority="5">
      <formula>$B11="título grau 4"</formula>
    </cfRule>
    <cfRule type="expression" dxfId="5505" priority="6">
      <formula>$B11="título grau 3"</formula>
    </cfRule>
    <cfRule type="expression" dxfId="5504" priority="7">
      <formula>$B11="título grau 2"</formula>
    </cfRule>
    <cfRule type="expression" dxfId="5503" priority="8">
      <formula>$B11="título grau 1"</formula>
    </cfRule>
  </conditionalFormatting>
  <dataValidations xWindow="128" yWindow="534" count="1">
    <dataValidation type="list" errorStyle="warning" allowBlank="1" showInputMessage="1" errorTitle="ERRO" error="Esta operação causará falhas para o setor de orçamento." promptTitle="GÊNERO OU CÓDIGO" prompt="Indique o gênero do título ou o código do sistema base." sqref="B198:B205 B259:B654 B207:B249 B251:B257 A518:A523 B6:B110 B112:B196">
      <formula1>$T$2:$T$5</formula1>
    </dataValidation>
  </dataValidations>
  <pageMargins left="0.39370078740157483" right="0.39370078740157483" top="0.39370078740157483" bottom="0.78740157480314965" header="0.31496062992125984" footer="0.31496062992125984"/>
  <pageSetup paperSize="9" scale="47" fitToHeight="0" orientation="landscape" r:id="rId3"/>
  <drawing r:id="rId4"/>
  <legacy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2">
    <pageSetUpPr fitToPage="1"/>
  </sheetPr>
  <dimension ref="A1:N43"/>
  <sheetViews>
    <sheetView workbookViewId="0">
      <selection activeCell="B5" sqref="A1:B1048576"/>
    </sheetView>
  </sheetViews>
  <sheetFormatPr defaultColWidth="11.42578125" defaultRowHeight="15"/>
  <cols>
    <col min="1" max="1" width="7.7109375" style="53" customWidth="1"/>
    <col min="2" max="2" width="54.140625" style="53" customWidth="1"/>
    <col min="3" max="3" width="24.42578125" style="53" customWidth="1"/>
    <col min="4" max="5" width="17.140625" style="53" customWidth="1"/>
    <col min="6" max="6" width="14" style="53" customWidth="1"/>
    <col min="7" max="8" width="14.42578125" style="53" customWidth="1"/>
    <col min="9" max="9" width="13.42578125" style="53" customWidth="1"/>
    <col min="10" max="10" width="14" style="53" customWidth="1"/>
    <col min="11" max="11" width="13.85546875" style="53" customWidth="1"/>
    <col min="12" max="12" width="13.5703125" style="53" customWidth="1"/>
    <col min="13" max="13" width="13.42578125" style="53" customWidth="1"/>
    <col min="14" max="14" width="12.42578125" style="53" customWidth="1"/>
    <col min="15" max="256" width="11.42578125" style="53"/>
    <col min="257" max="257" width="7.7109375" style="53" customWidth="1"/>
    <col min="258" max="258" width="54.140625" style="53" customWidth="1"/>
    <col min="259" max="259" width="20.7109375" style="53" customWidth="1"/>
    <col min="260" max="261" width="17.140625" style="53" customWidth="1"/>
    <col min="262" max="262" width="14" style="53" customWidth="1"/>
    <col min="263" max="264" width="14.42578125" style="53" customWidth="1"/>
    <col min="265" max="265" width="13.42578125" style="53" customWidth="1"/>
    <col min="266" max="266" width="14" style="53" customWidth="1"/>
    <col min="267" max="267" width="13.85546875" style="53" customWidth="1"/>
    <col min="268" max="268" width="13.5703125" style="53" customWidth="1"/>
    <col min="269" max="269" width="13.42578125" style="53" customWidth="1"/>
    <col min="270" max="270" width="12.42578125" style="53" customWidth="1"/>
    <col min="271" max="512" width="11.42578125" style="53"/>
    <col min="513" max="513" width="7.7109375" style="53" customWidth="1"/>
    <col min="514" max="514" width="54.140625" style="53" customWidth="1"/>
    <col min="515" max="515" width="20.7109375" style="53" customWidth="1"/>
    <col min="516" max="517" width="17.140625" style="53" customWidth="1"/>
    <col min="518" max="518" width="14" style="53" customWidth="1"/>
    <col min="519" max="520" width="14.42578125" style="53" customWidth="1"/>
    <col min="521" max="521" width="13.42578125" style="53" customWidth="1"/>
    <col min="522" max="522" width="14" style="53" customWidth="1"/>
    <col min="523" max="523" width="13.85546875" style="53" customWidth="1"/>
    <col min="524" max="524" width="13.5703125" style="53" customWidth="1"/>
    <col min="525" max="525" width="13.42578125" style="53" customWidth="1"/>
    <col min="526" max="526" width="12.42578125" style="53" customWidth="1"/>
    <col min="527" max="768" width="11.42578125" style="53"/>
    <col min="769" max="769" width="7.7109375" style="53" customWidth="1"/>
    <col min="770" max="770" width="54.140625" style="53" customWidth="1"/>
    <col min="771" max="771" width="20.7109375" style="53" customWidth="1"/>
    <col min="772" max="773" width="17.140625" style="53" customWidth="1"/>
    <col min="774" max="774" width="14" style="53" customWidth="1"/>
    <col min="775" max="776" width="14.42578125" style="53" customWidth="1"/>
    <col min="777" max="777" width="13.42578125" style="53" customWidth="1"/>
    <col min="778" max="778" width="14" style="53" customWidth="1"/>
    <col min="779" max="779" width="13.85546875" style="53" customWidth="1"/>
    <col min="780" max="780" width="13.5703125" style="53" customWidth="1"/>
    <col min="781" max="781" width="13.42578125" style="53" customWidth="1"/>
    <col min="782" max="782" width="12.42578125" style="53" customWidth="1"/>
    <col min="783" max="1024" width="11.42578125" style="53"/>
    <col min="1025" max="1025" width="7.7109375" style="53" customWidth="1"/>
    <col min="1026" max="1026" width="54.140625" style="53" customWidth="1"/>
    <col min="1027" max="1027" width="20.7109375" style="53" customWidth="1"/>
    <col min="1028" max="1029" width="17.140625" style="53" customWidth="1"/>
    <col min="1030" max="1030" width="14" style="53" customWidth="1"/>
    <col min="1031" max="1032" width="14.42578125" style="53" customWidth="1"/>
    <col min="1033" max="1033" width="13.42578125" style="53" customWidth="1"/>
    <col min="1034" max="1034" width="14" style="53" customWidth="1"/>
    <col min="1035" max="1035" width="13.85546875" style="53" customWidth="1"/>
    <col min="1036" max="1036" width="13.5703125" style="53" customWidth="1"/>
    <col min="1037" max="1037" width="13.42578125" style="53" customWidth="1"/>
    <col min="1038" max="1038" width="12.42578125" style="53" customWidth="1"/>
    <col min="1039" max="1280" width="11.42578125" style="53"/>
    <col min="1281" max="1281" width="7.7109375" style="53" customWidth="1"/>
    <col min="1282" max="1282" width="54.140625" style="53" customWidth="1"/>
    <col min="1283" max="1283" width="20.7109375" style="53" customWidth="1"/>
    <col min="1284" max="1285" width="17.140625" style="53" customWidth="1"/>
    <col min="1286" max="1286" width="14" style="53" customWidth="1"/>
    <col min="1287" max="1288" width="14.42578125" style="53" customWidth="1"/>
    <col min="1289" max="1289" width="13.42578125" style="53" customWidth="1"/>
    <col min="1290" max="1290" width="14" style="53" customWidth="1"/>
    <col min="1291" max="1291" width="13.85546875" style="53" customWidth="1"/>
    <col min="1292" max="1292" width="13.5703125" style="53" customWidth="1"/>
    <col min="1293" max="1293" width="13.42578125" style="53" customWidth="1"/>
    <col min="1294" max="1294" width="12.42578125" style="53" customWidth="1"/>
    <col min="1295" max="1536" width="11.42578125" style="53"/>
    <col min="1537" max="1537" width="7.7109375" style="53" customWidth="1"/>
    <col min="1538" max="1538" width="54.140625" style="53" customWidth="1"/>
    <col min="1539" max="1539" width="20.7109375" style="53" customWidth="1"/>
    <col min="1540" max="1541" width="17.140625" style="53" customWidth="1"/>
    <col min="1542" max="1542" width="14" style="53" customWidth="1"/>
    <col min="1543" max="1544" width="14.42578125" style="53" customWidth="1"/>
    <col min="1545" max="1545" width="13.42578125" style="53" customWidth="1"/>
    <col min="1546" max="1546" width="14" style="53" customWidth="1"/>
    <col min="1547" max="1547" width="13.85546875" style="53" customWidth="1"/>
    <col min="1548" max="1548" width="13.5703125" style="53" customWidth="1"/>
    <col min="1549" max="1549" width="13.42578125" style="53" customWidth="1"/>
    <col min="1550" max="1550" width="12.42578125" style="53" customWidth="1"/>
    <col min="1551" max="1792" width="11.42578125" style="53"/>
    <col min="1793" max="1793" width="7.7109375" style="53" customWidth="1"/>
    <col min="1794" max="1794" width="54.140625" style="53" customWidth="1"/>
    <col min="1795" max="1795" width="20.7109375" style="53" customWidth="1"/>
    <col min="1796" max="1797" width="17.140625" style="53" customWidth="1"/>
    <col min="1798" max="1798" width="14" style="53" customWidth="1"/>
    <col min="1799" max="1800" width="14.42578125" style="53" customWidth="1"/>
    <col min="1801" max="1801" width="13.42578125" style="53" customWidth="1"/>
    <col min="1802" max="1802" width="14" style="53" customWidth="1"/>
    <col min="1803" max="1803" width="13.85546875" style="53" customWidth="1"/>
    <col min="1804" max="1804" width="13.5703125" style="53" customWidth="1"/>
    <col min="1805" max="1805" width="13.42578125" style="53" customWidth="1"/>
    <col min="1806" max="1806" width="12.42578125" style="53" customWidth="1"/>
    <col min="1807" max="2048" width="11.42578125" style="53"/>
    <col min="2049" max="2049" width="7.7109375" style="53" customWidth="1"/>
    <col min="2050" max="2050" width="54.140625" style="53" customWidth="1"/>
    <col min="2051" max="2051" width="20.7109375" style="53" customWidth="1"/>
    <col min="2052" max="2053" width="17.140625" style="53" customWidth="1"/>
    <col min="2054" max="2054" width="14" style="53" customWidth="1"/>
    <col min="2055" max="2056" width="14.42578125" style="53" customWidth="1"/>
    <col min="2057" max="2057" width="13.42578125" style="53" customWidth="1"/>
    <col min="2058" max="2058" width="14" style="53" customWidth="1"/>
    <col min="2059" max="2059" width="13.85546875" style="53" customWidth="1"/>
    <col min="2060" max="2060" width="13.5703125" style="53" customWidth="1"/>
    <col min="2061" max="2061" width="13.42578125" style="53" customWidth="1"/>
    <col min="2062" max="2062" width="12.42578125" style="53" customWidth="1"/>
    <col min="2063" max="2304" width="11.42578125" style="53"/>
    <col min="2305" max="2305" width="7.7109375" style="53" customWidth="1"/>
    <col min="2306" max="2306" width="54.140625" style="53" customWidth="1"/>
    <col min="2307" max="2307" width="20.7109375" style="53" customWidth="1"/>
    <col min="2308" max="2309" width="17.140625" style="53" customWidth="1"/>
    <col min="2310" max="2310" width="14" style="53" customWidth="1"/>
    <col min="2311" max="2312" width="14.42578125" style="53" customWidth="1"/>
    <col min="2313" max="2313" width="13.42578125" style="53" customWidth="1"/>
    <col min="2314" max="2314" width="14" style="53" customWidth="1"/>
    <col min="2315" max="2315" width="13.85546875" style="53" customWidth="1"/>
    <col min="2316" max="2316" width="13.5703125" style="53" customWidth="1"/>
    <col min="2317" max="2317" width="13.42578125" style="53" customWidth="1"/>
    <col min="2318" max="2318" width="12.42578125" style="53" customWidth="1"/>
    <col min="2319" max="2560" width="11.42578125" style="53"/>
    <col min="2561" max="2561" width="7.7109375" style="53" customWidth="1"/>
    <col min="2562" max="2562" width="54.140625" style="53" customWidth="1"/>
    <col min="2563" max="2563" width="20.7109375" style="53" customWidth="1"/>
    <col min="2564" max="2565" width="17.140625" style="53" customWidth="1"/>
    <col min="2566" max="2566" width="14" style="53" customWidth="1"/>
    <col min="2567" max="2568" width="14.42578125" style="53" customWidth="1"/>
    <col min="2569" max="2569" width="13.42578125" style="53" customWidth="1"/>
    <col min="2570" max="2570" width="14" style="53" customWidth="1"/>
    <col min="2571" max="2571" width="13.85546875" style="53" customWidth="1"/>
    <col min="2572" max="2572" width="13.5703125" style="53" customWidth="1"/>
    <col min="2573" max="2573" width="13.42578125" style="53" customWidth="1"/>
    <col min="2574" max="2574" width="12.42578125" style="53" customWidth="1"/>
    <col min="2575" max="2816" width="11.42578125" style="53"/>
    <col min="2817" max="2817" width="7.7109375" style="53" customWidth="1"/>
    <col min="2818" max="2818" width="54.140625" style="53" customWidth="1"/>
    <col min="2819" max="2819" width="20.7109375" style="53" customWidth="1"/>
    <col min="2820" max="2821" width="17.140625" style="53" customWidth="1"/>
    <col min="2822" max="2822" width="14" style="53" customWidth="1"/>
    <col min="2823" max="2824" width="14.42578125" style="53" customWidth="1"/>
    <col min="2825" max="2825" width="13.42578125" style="53" customWidth="1"/>
    <col min="2826" max="2826" width="14" style="53" customWidth="1"/>
    <col min="2827" max="2827" width="13.85546875" style="53" customWidth="1"/>
    <col min="2828" max="2828" width="13.5703125" style="53" customWidth="1"/>
    <col min="2829" max="2829" width="13.42578125" style="53" customWidth="1"/>
    <col min="2830" max="2830" width="12.42578125" style="53" customWidth="1"/>
    <col min="2831" max="3072" width="11.42578125" style="53"/>
    <col min="3073" max="3073" width="7.7109375" style="53" customWidth="1"/>
    <col min="3074" max="3074" width="54.140625" style="53" customWidth="1"/>
    <col min="3075" max="3075" width="20.7109375" style="53" customWidth="1"/>
    <col min="3076" max="3077" width="17.140625" style="53" customWidth="1"/>
    <col min="3078" max="3078" width="14" style="53" customWidth="1"/>
    <col min="3079" max="3080" width="14.42578125" style="53" customWidth="1"/>
    <col min="3081" max="3081" width="13.42578125" style="53" customWidth="1"/>
    <col min="3082" max="3082" width="14" style="53" customWidth="1"/>
    <col min="3083" max="3083" width="13.85546875" style="53" customWidth="1"/>
    <col min="3084" max="3084" width="13.5703125" style="53" customWidth="1"/>
    <col min="3085" max="3085" width="13.42578125" style="53" customWidth="1"/>
    <col min="3086" max="3086" width="12.42578125" style="53" customWidth="1"/>
    <col min="3087" max="3328" width="11.42578125" style="53"/>
    <col min="3329" max="3329" width="7.7109375" style="53" customWidth="1"/>
    <col min="3330" max="3330" width="54.140625" style="53" customWidth="1"/>
    <col min="3331" max="3331" width="20.7109375" style="53" customWidth="1"/>
    <col min="3332" max="3333" width="17.140625" style="53" customWidth="1"/>
    <col min="3334" max="3334" width="14" style="53" customWidth="1"/>
    <col min="3335" max="3336" width="14.42578125" style="53" customWidth="1"/>
    <col min="3337" max="3337" width="13.42578125" style="53" customWidth="1"/>
    <col min="3338" max="3338" width="14" style="53" customWidth="1"/>
    <col min="3339" max="3339" width="13.85546875" style="53" customWidth="1"/>
    <col min="3340" max="3340" width="13.5703125" style="53" customWidth="1"/>
    <col min="3341" max="3341" width="13.42578125" style="53" customWidth="1"/>
    <col min="3342" max="3342" width="12.42578125" style="53" customWidth="1"/>
    <col min="3343" max="3584" width="11.42578125" style="53"/>
    <col min="3585" max="3585" width="7.7109375" style="53" customWidth="1"/>
    <col min="3586" max="3586" width="54.140625" style="53" customWidth="1"/>
    <col min="3587" max="3587" width="20.7109375" style="53" customWidth="1"/>
    <col min="3588" max="3589" width="17.140625" style="53" customWidth="1"/>
    <col min="3590" max="3590" width="14" style="53" customWidth="1"/>
    <col min="3591" max="3592" width="14.42578125" style="53" customWidth="1"/>
    <col min="3593" max="3593" width="13.42578125" style="53" customWidth="1"/>
    <col min="3594" max="3594" width="14" style="53" customWidth="1"/>
    <col min="3595" max="3595" width="13.85546875" style="53" customWidth="1"/>
    <col min="3596" max="3596" width="13.5703125" style="53" customWidth="1"/>
    <col min="3597" max="3597" width="13.42578125" style="53" customWidth="1"/>
    <col min="3598" max="3598" width="12.42578125" style="53" customWidth="1"/>
    <col min="3599" max="3840" width="11.42578125" style="53"/>
    <col min="3841" max="3841" width="7.7109375" style="53" customWidth="1"/>
    <col min="3842" max="3842" width="54.140625" style="53" customWidth="1"/>
    <col min="3843" max="3843" width="20.7109375" style="53" customWidth="1"/>
    <col min="3844" max="3845" width="17.140625" style="53" customWidth="1"/>
    <col min="3846" max="3846" width="14" style="53" customWidth="1"/>
    <col min="3847" max="3848" width="14.42578125" style="53" customWidth="1"/>
    <col min="3849" max="3849" width="13.42578125" style="53" customWidth="1"/>
    <col min="3850" max="3850" width="14" style="53" customWidth="1"/>
    <col min="3851" max="3851" width="13.85546875" style="53" customWidth="1"/>
    <col min="3852" max="3852" width="13.5703125" style="53" customWidth="1"/>
    <col min="3853" max="3853" width="13.42578125" style="53" customWidth="1"/>
    <col min="3854" max="3854" width="12.42578125" style="53" customWidth="1"/>
    <col min="3855" max="4096" width="11.42578125" style="53"/>
    <col min="4097" max="4097" width="7.7109375" style="53" customWidth="1"/>
    <col min="4098" max="4098" width="54.140625" style="53" customWidth="1"/>
    <col min="4099" max="4099" width="20.7109375" style="53" customWidth="1"/>
    <col min="4100" max="4101" width="17.140625" style="53" customWidth="1"/>
    <col min="4102" max="4102" width="14" style="53" customWidth="1"/>
    <col min="4103" max="4104" width="14.42578125" style="53" customWidth="1"/>
    <col min="4105" max="4105" width="13.42578125" style="53" customWidth="1"/>
    <col min="4106" max="4106" width="14" style="53" customWidth="1"/>
    <col min="4107" max="4107" width="13.85546875" style="53" customWidth="1"/>
    <col min="4108" max="4108" width="13.5703125" style="53" customWidth="1"/>
    <col min="4109" max="4109" width="13.42578125" style="53" customWidth="1"/>
    <col min="4110" max="4110" width="12.42578125" style="53" customWidth="1"/>
    <col min="4111" max="4352" width="11.42578125" style="53"/>
    <col min="4353" max="4353" width="7.7109375" style="53" customWidth="1"/>
    <col min="4354" max="4354" width="54.140625" style="53" customWidth="1"/>
    <col min="4355" max="4355" width="20.7109375" style="53" customWidth="1"/>
    <col min="4356" max="4357" width="17.140625" style="53" customWidth="1"/>
    <col min="4358" max="4358" width="14" style="53" customWidth="1"/>
    <col min="4359" max="4360" width="14.42578125" style="53" customWidth="1"/>
    <col min="4361" max="4361" width="13.42578125" style="53" customWidth="1"/>
    <col min="4362" max="4362" width="14" style="53" customWidth="1"/>
    <col min="4363" max="4363" width="13.85546875" style="53" customWidth="1"/>
    <col min="4364" max="4364" width="13.5703125" style="53" customWidth="1"/>
    <col min="4365" max="4365" width="13.42578125" style="53" customWidth="1"/>
    <col min="4366" max="4366" width="12.42578125" style="53" customWidth="1"/>
    <col min="4367" max="4608" width="11.42578125" style="53"/>
    <col min="4609" max="4609" width="7.7109375" style="53" customWidth="1"/>
    <col min="4610" max="4610" width="54.140625" style="53" customWidth="1"/>
    <col min="4611" max="4611" width="20.7109375" style="53" customWidth="1"/>
    <col min="4612" max="4613" width="17.140625" style="53" customWidth="1"/>
    <col min="4614" max="4614" width="14" style="53" customWidth="1"/>
    <col min="4615" max="4616" width="14.42578125" style="53" customWidth="1"/>
    <col min="4617" max="4617" width="13.42578125" style="53" customWidth="1"/>
    <col min="4618" max="4618" width="14" style="53" customWidth="1"/>
    <col min="4619" max="4619" width="13.85546875" style="53" customWidth="1"/>
    <col min="4620" max="4620" width="13.5703125" style="53" customWidth="1"/>
    <col min="4621" max="4621" width="13.42578125" style="53" customWidth="1"/>
    <col min="4622" max="4622" width="12.42578125" style="53" customWidth="1"/>
    <col min="4623" max="4864" width="11.42578125" style="53"/>
    <col min="4865" max="4865" width="7.7109375" style="53" customWidth="1"/>
    <col min="4866" max="4866" width="54.140625" style="53" customWidth="1"/>
    <col min="4867" max="4867" width="20.7109375" style="53" customWidth="1"/>
    <col min="4868" max="4869" width="17.140625" style="53" customWidth="1"/>
    <col min="4870" max="4870" width="14" style="53" customWidth="1"/>
    <col min="4871" max="4872" width="14.42578125" style="53" customWidth="1"/>
    <col min="4873" max="4873" width="13.42578125" style="53" customWidth="1"/>
    <col min="4874" max="4874" width="14" style="53" customWidth="1"/>
    <col min="4875" max="4875" width="13.85546875" style="53" customWidth="1"/>
    <col min="4876" max="4876" width="13.5703125" style="53" customWidth="1"/>
    <col min="4877" max="4877" width="13.42578125" style="53" customWidth="1"/>
    <col min="4878" max="4878" width="12.42578125" style="53" customWidth="1"/>
    <col min="4879" max="5120" width="11.42578125" style="53"/>
    <col min="5121" max="5121" width="7.7109375" style="53" customWidth="1"/>
    <col min="5122" max="5122" width="54.140625" style="53" customWidth="1"/>
    <col min="5123" max="5123" width="20.7109375" style="53" customWidth="1"/>
    <col min="5124" max="5125" width="17.140625" style="53" customWidth="1"/>
    <col min="5126" max="5126" width="14" style="53" customWidth="1"/>
    <col min="5127" max="5128" width="14.42578125" style="53" customWidth="1"/>
    <col min="5129" max="5129" width="13.42578125" style="53" customWidth="1"/>
    <col min="5130" max="5130" width="14" style="53" customWidth="1"/>
    <col min="5131" max="5131" width="13.85546875" style="53" customWidth="1"/>
    <col min="5132" max="5132" width="13.5703125" style="53" customWidth="1"/>
    <col min="5133" max="5133" width="13.42578125" style="53" customWidth="1"/>
    <col min="5134" max="5134" width="12.42578125" style="53" customWidth="1"/>
    <col min="5135" max="5376" width="11.42578125" style="53"/>
    <col min="5377" max="5377" width="7.7109375" style="53" customWidth="1"/>
    <col min="5378" max="5378" width="54.140625" style="53" customWidth="1"/>
    <col min="5379" max="5379" width="20.7109375" style="53" customWidth="1"/>
    <col min="5380" max="5381" width="17.140625" style="53" customWidth="1"/>
    <col min="5382" max="5382" width="14" style="53" customWidth="1"/>
    <col min="5383" max="5384" width="14.42578125" style="53" customWidth="1"/>
    <col min="5385" max="5385" width="13.42578125" style="53" customWidth="1"/>
    <col min="5386" max="5386" width="14" style="53" customWidth="1"/>
    <col min="5387" max="5387" width="13.85546875" style="53" customWidth="1"/>
    <col min="5388" max="5388" width="13.5703125" style="53" customWidth="1"/>
    <col min="5389" max="5389" width="13.42578125" style="53" customWidth="1"/>
    <col min="5390" max="5390" width="12.42578125" style="53" customWidth="1"/>
    <col min="5391" max="5632" width="11.42578125" style="53"/>
    <col min="5633" max="5633" width="7.7109375" style="53" customWidth="1"/>
    <col min="5634" max="5634" width="54.140625" style="53" customWidth="1"/>
    <col min="5635" max="5635" width="20.7109375" style="53" customWidth="1"/>
    <col min="5636" max="5637" width="17.140625" style="53" customWidth="1"/>
    <col min="5638" max="5638" width="14" style="53" customWidth="1"/>
    <col min="5639" max="5640" width="14.42578125" style="53" customWidth="1"/>
    <col min="5641" max="5641" width="13.42578125" style="53" customWidth="1"/>
    <col min="5642" max="5642" width="14" style="53" customWidth="1"/>
    <col min="5643" max="5643" width="13.85546875" style="53" customWidth="1"/>
    <col min="5644" max="5644" width="13.5703125" style="53" customWidth="1"/>
    <col min="5645" max="5645" width="13.42578125" style="53" customWidth="1"/>
    <col min="5646" max="5646" width="12.42578125" style="53" customWidth="1"/>
    <col min="5647" max="5888" width="11.42578125" style="53"/>
    <col min="5889" max="5889" width="7.7109375" style="53" customWidth="1"/>
    <col min="5890" max="5890" width="54.140625" style="53" customWidth="1"/>
    <col min="5891" max="5891" width="20.7109375" style="53" customWidth="1"/>
    <col min="5892" max="5893" width="17.140625" style="53" customWidth="1"/>
    <col min="5894" max="5894" width="14" style="53" customWidth="1"/>
    <col min="5895" max="5896" width="14.42578125" style="53" customWidth="1"/>
    <col min="5897" max="5897" width="13.42578125" style="53" customWidth="1"/>
    <col min="5898" max="5898" width="14" style="53" customWidth="1"/>
    <col min="5899" max="5899" width="13.85546875" style="53" customWidth="1"/>
    <col min="5900" max="5900" width="13.5703125" style="53" customWidth="1"/>
    <col min="5901" max="5901" width="13.42578125" style="53" customWidth="1"/>
    <col min="5902" max="5902" width="12.42578125" style="53" customWidth="1"/>
    <col min="5903" max="6144" width="11.42578125" style="53"/>
    <col min="6145" max="6145" width="7.7109375" style="53" customWidth="1"/>
    <col min="6146" max="6146" width="54.140625" style="53" customWidth="1"/>
    <col min="6147" max="6147" width="20.7109375" style="53" customWidth="1"/>
    <col min="6148" max="6149" width="17.140625" style="53" customWidth="1"/>
    <col min="6150" max="6150" width="14" style="53" customWidth="1"/>
    <col min="6151" max="6152" width="14.42578125" style="53" customWidth="1"/>
    <col min="6153" max="6153" width="13.42578125" style="53" customWidth="1"/>
    <col min="6154" max="6154" width="14" style="53" customWidth="1"/>
    <col min="6155" max="6155" width="13.85546875" style="53" customWidth="1"/>
    <col min="6156" max="6156" width="13.5703125" style="53" customWidth="1"/>
    <col min="6157" max="6157" width="13.42578125" style="53" customWidth="1"/>
    <col min="6158" max="6158" width="12.42578125" style="53" customWidth="1"/>
    <col min="6159" max="6400" width="11.42578125" style="53"/>
    <col min="6401" max="6401" width="7.7109375" style="53" customWidth="1"/>
    <col min="6402" max="6402" width="54.140625" style="53" customWidth="1"/>
    <col min="6403" max="6403" width="20.7109375" style="53" customWidth="1"/>
    <col min="6404" max="6405" width="17.140625" style="53" customWidth="1"/>
    <col min="6406" max="6406" width="14" style="53" customWidth="1"/>
    <col min="6407" max="6408" width="14.42578125" style="53" customWidth="1"/>
    <col min="6409" max="6409" width="13.42578125" style="53" customWidth="1"/>
    <col min="6410" max="6410" width="14" style="53" customWidth="1"/>
    <col min="6411" max="6411" width="13.85546875" style="53" customWidth="1"/>
    <col min="6412" max="6412" width="13.5703125" style="53" customWidth="1"/>
    <col min="6413" max="6413" width="13.42578125" style="53" customWidth="1"/>
    <col min="6414" max="6414" width="12.42578125" style="53" customWidth="1"/>
    <col min="6415" max="6656" width="11.42578125" style="53"/>
    <col min="6657" max="6657" width="7.7109375" style="53" customWidth="1"/>
    <col min="6658" max="6658" width="54.140625" style="53" customWidth="1"/>
    <col min="6659" max="6659" width="20.7109375" style="53" customWidth="1"/>
    <col min="6660" max="6661" width="17.140625" style="53" customWidth="1"/>
    <col min="6662" max="6662" width="14" style="53" customWidth="1"/>
    <col min="6663" max="6664" width="14.42578125" style="53" customWidth="1"/>
    <col min="6665" max="6665" width="13.42578125" style="53" customWidth="1"/>
    <col min="6666" max="6666" width="14" style="53" customWidth="1"/>
    <col min="6667" max="6667" width="13.85546875" style="53" customWidth="1"/>
    <col min="6668" max="6668" width="13.5703125" style="53" customWidth="1"/>
    <col min="6669" max="6669" width="13.42578125" style="53" customWidth="1"/>
    <col min="6670" max="6670" width="12.42578125" style="53" customWidth="1"/>
    <col min="6671" max="6912" width="11.42578125" style="53"/>
    <col min="6913" max="6913" width="7.7109375" style="53" customWidth="1"/>
    <col min="6914" max="6914" width="54.140625" style="53" customWidth="1"/>
    <col min="6915" max="6915" width="20.7109375" style="53" customWidth="1"/>
    <col min="6916" max="6917" width="17.140625" style="53" customWidth="1"/>
    <col min="6918" max="6918" width="14" style="53" customWidth="1"/>
    <col min="6919" max="6920" width="14.42578125" style="53" customWidth="1"/>
    <col min="6921" max="6921" width="13.42578125" style="53" customWidth="1"/>
    <col min="6922" max="6922" width="14" style="53" customWidth="1"/>
    <col min="6923" max="6923" width="13.85546875" style="53" customWidth="1"/>
    <col min="6924" max="6924" width="13.5703125" style="53" customWidth="1"/>
    <col min="6925" max="6925" width="13.42578125" style="53" customWidth="1"/>
    <col min="6926" max="6926" width="12.42578125" style="53" customWidth="1"/>
    <col min="6927" max="7168" width="11.42578125" style="53"/>
    <col min="7169" max="7169" width="7.7109375" style="53" customWidth="1"/>
    <col min="7170" max="7170" width="54.140625" style="53" customWidth="1"/>
    <col min="7171" max="7171" width="20.7109375" style="53" customWidth="1"/>
    <col min="7172" max="7173" width="17.140625" style="53" customWidth="1"/>
    <col min="7174" max="7174" width="14" style="53" customWidth="1"/>
    <col min="7175" max="7176" width="14.42578125" style="53" customWidth="1"/>
    <col min="7177" max="7177" width="13.42578125" style="53" customWidth="1"/>
    <col min="7178" max="7178" width="14" style="53" customWidth="1"/>
    <col min="7179" max="7179" width="13.85546875" style="53" customWidth="1"/>
    <col min="7180" max="7180" width="13.5703125" style="53" customWidth="1"/>
    <col min="7181" max="7181" width="13.42578125" style="53" customWidth="1"/>
    <col min="7182" max="7182" width="12.42578125" style="53" customWidth="1"/>
    <col min="7183" max="7424" width="11.42578125" style="53"/>
    <col min="7425" max="7425" width="7.7109375" style="53" customWidth="1"/>
    <col min="7426" max="7426" width="54.140625" style="53" customWidth="1"/>
    <col min="7427" max="7427" width="20.7109375" style="53" customWidth="1"/>
    <col min="7428" max="7429" width="17.140625" style="53" customWidth="1"/>
    <col min="7430" max="7430" width="14" style="53" customWidth="1"/>
    <col min="7431" max="7432" width="14.42578125" style="53" customWidth="1"/>
    <col min="7433" max="7433" width="13.42578125" style="53" customWidth="1"/>
    <col min="7434" max="7434" width="14" style="53" customWidth="1"/>
    <col min="7435" max="7435" width="13.85546875" style="53" customWidth="1"/>
    <col min="7436" max="7436" width="13.5703125" style="53" customWidth="1"/>
    <col min="7437" max="7437" width="13.42578125" style="53" customWidth="1"/>
    <col min="7438" max="7438" width="12.42578125" style="53" customWidth="1"/>
    <col min="7439" max="7680" width="11.42578125" style="53"/>
    <col min="7681" max="7681" width="7.7109375" style="53" customWidth="1"/>
    <col min="7682" max="7682" width="54.140625" style="53" customWidth="1"/>
    <col min="7683" max="7683" width="20.7109375" style="53" customWidth="1"/>
    <col min="7684" max="7685" width="17.140625" style="53" customWidth="1"/>
    <col min="7686" max="7686" width="14" style="53" customWidth="1"/>
    <col min="7687" max="7688" width="14.42578125" style="53" customWidth="1"/>
    <col min="7689" max="7689" width="13.42578125" style="53" customWidth="1"/>
    <col min="7690" max="7690" width="14" style="53" customWidth="1"/>
    <col min="7691" max="7691" width="13.85546875" style="53" customWidth="1"/>
    <col min="7692" max="7692" width="13.5703125" style="53" customWidth="1"/>
    <col min="7693" max="7693" width="13.42578125" style="53" customWidth="1"/>
    <col min="7694" max="7694" width="12.42578125" style="53" customWidth="1"/>
    <col min="7695" max="7936" width="11.42578125" style="53"/>
    <col min="7937" max="7937" width="7.7109375" style="53" customWidth="1"/>
    <col min="7938" max="7938" width="54.140625" style="53" customWidth="1"/>
    <col min="7939" max="7939" width="20.7109375" style="53" customWidth="1"/>
    <col min="7940" max="7941" width="17.140625" style="53" customWidth="1"/>
    <col min="7942" max="7942" width="14" style="53" customWidth="1"/>
    <col min="7943" max="7944" width="14.42578125" style="53" customWidth="1"/>
    <col min="7945" max="7945" width="13.42578125" style="53" customWidth="1"/>
    <col min="7946" max="7946" width="14" style="53" customWidth="1"/>
    <col min="7947" max="7947" width="13.85546875" style="53" customWidth="1"/>
    <col min="7948" max="7948" width="13.5703125" style="53" customWidth="1"/>
    <col min="7949" max="7949" width="13.42578125" style="53" customWidth="1"/>
    <col min="7950" max="7950" width="12.42578125" style="53" customWidth="1"/>
    <col min="7951" max="8192" width="11.42578125" style="53"/>
    <col min="8193" max="8193" width="7.7109375" style="53" customWidth="1"/>
    <col min="8194" max="8194" width="54.140625" style="53" customWidth="1"/>
    <col min="8195" max="8195" width="20.7109375" style="53" customWidth="1"/>
    <col min="8196" max="8197" width="17.140625" style="53" customWidth="1"/>
    <col min="8198" max="8198" width="14" style="53" customWidth="1"/>
    <col min="8199" max="8200" width="14.42578125" style="53" customWidth="1"/>
    <col min="8201" max="8201" width="13.42578125" style="53" customWidth="1"/>
    <col min="8202" max="8202" width="14" style="53" customWidth="1"/>
    <col min="8203" max="8203" width="13.85546875" style="53" customWidth="1"/>
    <col min="8204" max="8204" width="13.5703125" style="53" customWidth="1"/>
    <col min="8205" max="8205" width="13.42578125" style="53" customWidth="1"/>
    <col min="8206" max="8206" width="12.42578125" style="53" customWidth="1"/>
    <col min="8207" max="8448" width="11.42578125" style="53"/>
    <col min="8449" max="8449" width="7.7109375" style="53" customWidth="1"/>
    <col min="8450" max="8450" width="54.140625" style="53" customWidth="1"/>
    <col min="8451" max="8451" width="20.7109375" style="53" customWidth="1"/>
    <col min="8452" max="8453" width="17.140625" style="53" customWidth="1"/>
    <col min="8454" max="8454" width="14" style="53" customWidth="1"/>
    <col min="8455" max="8456" width="14.42578125" style="53" customWidth="1"/>
    <col min="8457" max="8457" width="13.42578125" style="53" customWidth="1"/>
    <col min="8458" max="8458" width="14" style="53" customWidth="1"/>
    <col min="8459" max="8459" width="13.85546875" style="53" customWidth="1"/>
    <col min="8460" max="8460" width="13.5703125" style="53" customWidth="1"/>
    <col min="8461" max="8461" width="13.42578125" style="53" customWidth="1"/>
    <col min="8462" max="8462" width="12.42578125" style="53" customWidth="1"/>
    <col min="8463" max="8704" width="11.42578125" style="53"/>
    <col min="8705" max="8705" width="7.7109375" style="53" customWidth="1"/>
    <col min="8706" max="8706" width="54.140625" style="53" customWidth="1"/>
    <col min="8707" max="8707" width="20.7109375" style="53" customWidth="1"/>
    <col min="8708" max="8709" width="17.140625" style="53" customWidth="1"/>
    <col min="8710" max="8710" width="14" style="53" customWidth="1"/>
    <col min="8711" max="8712" width="14.42578125" style="53" customWidth="1"/>
    <col min="8713" max="8713" width="13.42578125" style="53" customWidth="1"/>
    <col min="8714" max="8714" width="14" style="53" customWidth="1"/>
    <col min="8715" max="8715" width="13.85546875" style="53" customWidth="1"/>
    <col min="8716" max="8716" width="13.5703125" style="53" customWidth="1"/>
    <col min="8717" max="8717" width="13.42578125" style="53" customWidth="1"/>
    <col min="8718" max="8718" width="12.42578125" style="53" customWidth="1"/>
    <col min="8719" max="8960" width="11.42578125" style="53"/>
    <col min="8961" max="8961" width="7.7109375" style="53" customWidth="1"/>
    <col min="8962" max="8962" width="54.140625" style="53" customWidth="1"/>
    <col min="8963" max="8963" width="20.7109375" style="53" customWidth="1"/>
    <col min="8964" max="8965" width="17.140625" style="53" customWidth="1"/>
    <col min="8966" max="8966" width="14" style="53" customWidth="1"/>
    <col min="8967" max="8968" width="14.42578125" style="53" customWidth="1"/>
    <col min="8969" max="8969" width="13.42578125" style="53" customWidth="1"/>
    <col min="8970" max="8970" width="14" style="53" customWidth="1"/>
    <col min="8971" max="8971" width="13.85546875" style="53" customWidth="1"/>
    <col min="8972" max="8972" width="13.5703125" style="53" customWidth="1"/>
    <col min="8973" max="8973" width="13.42578125" style="53" customWidth="1"/>
    <col min="8974" max="8974" width="12.42578125" style="53" customWidth="1"/>
    <col min="8975" max="9216" width="11.42578125" style="53"/>
    <col min="9217" max="9217" width="7.7109375" style="53" customWidth="1"/>
    <col min="9218" max="9218" width="54.140625" style="53" customWidth="1"/>
    <col min="9219" max="9219" width="20.7109375" style="53" customWidth="1"/>
    <col min="9220" max="9221" width="17.140625" style="53" customWidth="1"/>
    <col min="9222" max="9222" width="14" style="53" customWidth="1"/>
    <col min="9223" max="9224" width="14.42578125" style="53" customWidth="1"/>
    <col min="9225" max="9225" width="13.42578125" style="53" customWidth="1"/>
    <col min="9226" max="9226" width="14" style="53" customWidth="1"/>
    <col min="9227" max="9227" width="13.85546875" style="53" customWidth="1"/>
    <col min="9228" max="9228" width="13.5703125" style="53" customWidth="1"/>
    <col min="9229" max="9229" width="13.42578125" style="53" customWidth="1"/>
    <col min="9230" max="9230" width="12.42578125" style="53" customWidth="1"/>
    <col min="9231" max="9472" width="11.42578125" style="53"/>
    <col min="9473" max="9473" width="7.7109375" style="53" customWidth="1"/>
    <col min="9474" max="9474" width="54.140625" style="53" customWidth="1"/>
    <col min="9475" max="9475" width="20.7109375" style="53" customWidth="1"/>
    <col min="9476" max="9477" width="17.140625" style="53" customWidth="1"/>
    <col min="9478" max="9478" width="14" style="53" customWidth="1"/>
    <col min="9479" max="9480" width="14.42578125" style="53" customWidth="1"/>
    <col min="9481" max="9481" width="13.42578125" style="53" customWidth="1"/>
    <col min="9482" max="9482" width="14" style="53" customWidth="1"/>
    <col min="9483" max="9483" width="13.85546875" style="53" customWidth="1"/>
    <col min="9484" max="9484" width="13.5703125" style="53" customWidth="1"/>
    <col min="9485" max="9485" width="13.42578125" style="53" customWidth="1"/>
    <col min="9486" max="9486" width="12.42578125" style="53" customWidth="1"/>
    <col min="9487" max="9728" width="11.42578125" style="53"/>
    <col min="9729" max="9729" width="7.7109375" style="53" customWidth="1"/>
    <col min="9730" max="9730" width="54.140625" style="53" customWidth="1"/>
    <col min="9731" max="9731" width="20.7109375" style="53" customWidth="1"/>
    <col min="9732" max="9733" width="17.140625" style="53" customWidth="1"/>
    <col min="9734" max="9734" width="14" style="53" customWidth="1"/>
    <col min="9735" max="9736" width="14.42578125" style="53" customWidth="1"/>
    <col min="9737" max="9737" width="13.42578125" style="53" customWidth="1"/>
    <col min="9738" max="9738" width="14" style="53" customWidth="1"/>
    <col min="9739" max="9739" width="13.85546875" style="53" customWidth="1"/>
    <col min="9740" max="9740" width="13.5703125" style="53" customWidth="1"/>
    <col min="9741" max="9741" width="13.42578125" style="53" customWidth="1"/>
    <col min="9742" max="9742" width="12.42578125" style="53" customWidth="1"/>
    <col min="9743" max="9984" width="11.42578125" style="53"/>
    <col min="9985" max="9985" width="7.7109375" style="53" customWidth="1"/>
    <col min="9986" max="9986" width="54.140625" style="53" customWidth="1"/>
    <col min="9987" max="9987" width="20.7109375" style="53" customWidth="1"/>
    <col min="9988" max="9989" width="17.140625" style="53" customWidth="1"/>
    <col min="9990" max="9990" width="14" style="53" customWidth="1"/>
    <col min="9991" max="9992" width="14.42578125" style="53" customWidth="1"/>
    <col min="9993" max="9993" width="13.42578125" style="53" customWidth="1"/>
    <col min="9994" max="9994" width="14" style="53" customWidth="1"/>
    <col min="9995" max="9995" width="13.85546875" style="53" customWidth="1"/>
    <col min="9996" max="9996" width="13.5703125" style="53" customWidth="1"/>
    <col min="9997" max="9997" width="13.42578125" style="53" customWidth="1"/>
    <col min="9998" max="9998" width="12.42578125" style="53" customWidth="1"/>
    <col min="9999" max="10240" width="11.42578125" style="53"/>
    <col min="10241" max="10241" width="7.7109375" style="53" customWidth="1"/>
    <col min="10242" max="10242" width="54.140625" style="53" customWidth="1"/>
    <col min="10243" max="10243" width="20.7109375" style="53" customWidth="1"/>
    <col min="10244" max="10245" width="17.140625" style="53" customWidth="1"/>
    <col min="10246" max="10246" width="14" style="53" customWidth="1"/>
    <col min="10247" max="10248" width="14.42578125" style="53" customWidth="1"/>
    <col min="10249" max="10249" width="13.42578125" style="53" customWidth="1"/>
    <col min="10250" max="10250" width="14" style="53" customWidth="1"/>
    <col min="10251" max="10251" width="13.85546875" style="53" customWidth="1"/>
    <col min="10252" max="10252" width="13.5703125" style="53" customWidth="1"/>
    <col min="10253" max="10253" width="13.42578125" style="53" customWidth="1"/>
    <col min="10254" max="10254" width="12.42578125" style="53" customWidth="1"/>
    <col min="10255" max="10496" width="11.42578125" style="53"/>
    <col min="10497" max="10497" width="7.7109375" style="53" customWidth="1"/>
    <col min="10498" max="10498" width="54.140625" style="53" customWidth="1"/>
    <col min="10499" max="10499" width="20.7109375" style="53" customWidth="1"/>
    <col min="10500" max="10501" width="17.140625" style="53" customWidth="1"/>
    <col min="10502" max="10502" width="14" style="53" customWidth="1"/>
    <col min="10503" max="10504" width="14.42578125" style="53" customWidth="1"/>
    <col min="10505" max="10505" width="13.42578125" style="53" customWidth="1"/>
    <col min="10506" max="10506" width="14" style="53" customWidth="1"/>
    <col min="10507" max="10507" width="13.85546875" style="53" customWidth="1"/>
    <col min="10508" max="10508" width="13.5703125" style="53" customWidth="1"/>
    <col min="10509" max="10509" width="13.42578125" style="53" customWidth="1"/>
    <col min="10510" max="10510" width="12.42578125" style="53" customWidth="1"/>
    <col min="10511" max="10752" width="11.42578125" style="53"/>
    <col min="10753" max="10753" width="7.7109375" style="53" customWidth="1"/>
    <col min="10754" max="10754" width="54.140625" style="53" customWidth="1"/>
    <col min="10755" max="10755" width="20.7109375" style="53" customWidth="1"/>
    <col min="10756" max="10757" width="17.140625" style="53" customWidth="1"/>
    <col min="10758" max="10758" width="14" style="53" customWidth="1"/>
    <col min="10759" max="10760" width="14.42578125" style="53" customWidth="1"/>
    <col min="10761" max="10761" width="13.42578125" style="53" customWidth="1"/>
    <col min="10762" max="10762" width="14" style="53" customWidth="1"/>
    <col min="10763" max="10763" width="13.85546875" style="53" customWidth="1"/>
    <col min="10764" max="10764" width="13.5703125" style="53" customWidth="1"/>
    <col min="10765" max="10765" width="13.42578125" style="53" customWidth="1"/>
    <col min="10766" max="10766" width="12.42578125" style="53" customWidth="1"/>
    <col min="10767" max="11008" width="11.42578125" style="53"/>
    <col min="11009" max="11009" width="7.7109375" style="53" customWidth="1"/>
    <col min="11010" max="11010" width="54.140625" style="53" customWidth="1"/>
    <col min="11011" max="11011" width="20.7109375" style="53" customWidth="1"/>
    <col min="11012" max="11013" width="17.140625" style="53" customWidth="1"/>
    <col min="11014" max="11014" width="14" style="53" customWidth="1"/>
    <col min="11015" max="11016" width="14.42578125" style="53" customWidth="1"/>
    <col min="11017" max="11017" width="13.42578125" style="53" customWidth="1"/>
    <col min="11018" max="11018" width="14" style="53" customWidth="1"/>
    <col min="11019" max="11019" width="13.85546875" style="53" customWidth="1"/>
    <col min="11020" max="11020" width="13.5703125" style="53" customWidth="1"/>
    <col min="11021" max="11021" width="13.42578125" style="53" customWidth="1"/>
    <col min="11022" max="11022" width="12.42578125" style="53" customWidth="1"/>
    <col min="11023" max="11264" width="11.42578125" style="53"/>
    <col min="11265" max="11265" width="7.7109375" style="53" customWidth="1"/>
    <col min="11266" max="11266" width="54.140625" style="53" customWidth="1"/>
    <col min="11267" max="11267" width="20.7109375" style="53" customWidth="1"/>
    <col min="11268" max="11269" width="17.140625" style="53" customWidth="1"/>
    <col min="11270" max="11270" width="14" style="53" customWidth="1"/>
    <col min="11271" max="11272" width="14.42578125" style="53" customWidth="1"/>
    <col min="11273" max="11273" width="13.42578125" style="53" customWidth="1"/>
    <col min="11274" max="11274" width="14" style="53" customWidth="1"/>
    <col min="11275" max="11275" width="13.85546875" style="53" customWidth="1"/>
    <col min="11276" max="11276" width="13.5703125" style="53" customWidth="1"/>
    <col min="11277" max="11277" width="13.42578125" style="53" customWidth="1"/>
    <col min="11278" max="11278" width="12.42578125" style="53" customWidth="1"/>
    <col min="11279" max="11520" width="11.42578125" style="53"/>
    <col min="11521" max="11521" width="7.7109375" style="53" customWidth="1"/>
    <col min="11522" max="11522" width="54.140625" style="53" customWidth="1"/>
    <col min="11523" max="11523" width="20.7109375" style="53" customWidth="1"/>
    <col min="11524" max="11525" width="17.140625" style="53" customWidth="1"/>
    <col min="11526" max="11526" width="14" style="53" customWidth="1"/>
    <col min="11527" max="11528" width="14.42578125" style="53" customWidth="1"/>
    <col min="11529" max="11529" width="13.42578125" style="53" customWidth="1"/>
    <col min="11530" max="11530" width="14" style="53" customWidth="1"/>
    <col min="11531" max="11531" width="13.85546875" style="53" customWidth="1"/>
    <col min="11532" max="11532" width="13.5703125" style="53" customWidth="1"/>
    <col min="11533" max="11533" width="13.42578125" style="53" customWidth="1"/>
    <col min="11534" max="11534" width="12.42578125" style="53" customWidth="1"/>
    <col min="11535" max="11776" width="11.42578125" style="53"/>
    <col min="11777" max="11777" width="7.7109375" style="53" customWidth="1"/>
    <col min="11778" max="11778" width="54.140625" style="53" customWidth="1"/>
    <col min="11779" max="11779" width="20.7109375" style="53" customWidth="1"/>
    <col min="11780" max="11781" width="17.140625" style="53" customWidth="1"/>
    <col min="11782" max="11782" width="14" style="53" customWidth="1"/>
    <col min="11783" max="11784" width="14.42578125" style="53" customWidth="1"/>
    <col min="11785" max="11785" width="13.42578125" style="53" customWidth="1"/>
    <col min="11786" max="11786" width="14" style="53" customWidth="1"/>
    <col min="11787" max="11787" width="13.85546875" style="53" customWidth="1"/>
    <col min="11788" max="11788" width="13.5703125" style="53" customWidth="1"/>
    <col min="11789" max="11789" width="13.42578125" style="53" customWidth="1"/>
    <col min="11790" max="11790" width="12.42578125" style="53" customWidth="1"/>
    <col min="11791" max="12032" width="11.42578125" style="53"/>
    <col min="12033" max="12033" width="7.7109375" style="53" customWidth="1"/>
    <col min="12034" max="12034" width="54.140625" style="53" customWidth="1"/>
    <col min="12035" max="12035" width="20.7109375" style="53" customWidth="1"/>
    <col min="12036" max="12037" width="17.140625" style="53" customWidth="1"/>
    <col min="12038" max="12038" width="14" style="53" customWidth="1"/>
    <col min="12039" max="12040" width="14.42578125" style="53" customWidth="1"/>
    <col min="12041" max="12041" width="13.42578125" style="53" customWidth="1"/>
    <col min="12042" max="12042" width="14" style="53" customWidth="1"/>
    <col min="12043" max="12043" width="13.85546875" style="53" customWidth="1"/>
    <col min="12044" max="12044" width="13.5703125" style="53" customWidth="1"/>
    <col min="12045" max="12045" width="13.42578125" style="53" customWidth="1"/>
    <col min="12046" max="12046" width="12.42578125" style="53" customWidth="1"/>
    <col min="12047" max="12288" width="11.42578125" style="53"/>
    <col min="12289" max="12289" width="7.7109375" style="53" customWidth="1"/>
    <col min="12290" max="12290" width="54.140625" style="53" customWidth="1"/>
    <col min="12291" max="12291" width="20.7109375" style="53" customWidth="1"/>
    <col min="12292" max="12293" width="17.140625" style="53" customWidth="1"/>
    <col min="12294" max="12294" width="14" style="53" customWidth="1"/>
    <col min="12295" max="12296" width="14.42578125" style="53" customWidth="1"/>
    <col min="12297" max="12297" width="13.42578125" style="53" customWidth="1"/>
    <col min="12298" max="12298" width="14" style="53" customWidth="1"/>
    <col min="12299" max="12299" width="13.85546875" style="53" customWidth="1"/>
    <col min="12300" max="12300" width="13.5703125" style="53" customWidth="1"/>
    <col min="12301" max="12301" width="13.42578125" style="53" customWidth="1"/>
    <col min="12302" max="12302" width="12.42578125" style="53" customWidth="1"/>
    <col min="12303" max="12544" width="11.42578125" style="53"/>
    <col min="12545" max="12545" width="7.7109375" style="53" customWidth="1"/>
    <col min="12546" max="12546" width="54.140625" style="53" customWidth="1"/>
    <col min="12547" max="12547" width="20.7109375" style="53" customWidth="1"/>
    <col min="12548" max="12549" width="17.140625" style="53" customWidth="1"/>
    <col min="12550" max="12550" width="14" style="53" customWidth="1"/>
    <col min="12551" max="12552" width="14.42578125" style="53" customWidth="1"/>
    <col min="12553" max="12553" width="13.42578125" style="53" customWidth="1"/>
    <col min="12554" max="12554" width="14" style="53" customWidth="1"/>
    <col min="12555" max="12555" width="13.85546875" style="53" customWidth="1"/>
    <col min="12556" max="12556" width="13.5703125" style="53" customWidth="1"/>
    <col min="12557" max="12557" width="13.42578125" style="53" customWidth="1"/>
    <col min="12558" max="12558" width="12.42578125" style="53" customWidth="1"/>
    <col min="12559" max="12800" width="11.42578125" style="53"/>
    <col min="12801" max="12801" width="7.7109375" style="53" customWidth="1"/>
    <col min="12802" max="12802" width="54.140625" style="53" customWidth="1"/>
    <col min="12803" max="12803" width="20.7109375" style="53" customWidth="1"/>
    <col min="12804" max="12805" width="17.140625" style="53" customWidth="1"/>
    <col min="12806" max="12806" width="14" style="53" customWidth="1"/>
    <col min="12807" max="12808" width="14.42578125" style="53" customWidth="1"/>
    <col min="12809" max="12809" width="13.42578125" style="53" customWidth="1"/>
    <col min="12810" max="12810" width="14" style="53" customWidth="1"/>
    <col min="12811" max="12811" width="13.85546875" style="53" customWidth="1"/>
    <col min="12812" max="12812" width="13.5703125" style="53" customWidth="1"/>
    <col min="12813" max="12813" width="13.42578125" style="53" customWidth="1"/>
    <col min="12814" max="12814" width="12.42578125" style="53" customWidth="1"/>
    <col min="12815" max="13056" width="11.42578125" style="53"/>
    <col min="13057" max="13057" width="7.7109375" style="53" customWidth="1"/>
    <col min="13058" max="13058" width="54.140625" style="53" customWidth="1"/>
    <col min="13059" max="13059" width="20.7109375" style="53" customWidth="1"/>
    <col min="13060" max="13061" width="17.140625" style="53" customWidth="1"/>
    <col min="13062" max="13062" width="14" style="53" customWidth="1"/>
    <col min="13063" max="13064" width="14.42578125" style="53" customWidth="1"/>
    <col min="13065" max="13065" width="13.42578125" style="53" customWidth="1"/>
    <col min="13066" max="13066" width="14" style="53" customWidth="1"/>
    <col min="13067" max="13067" width="13.85546875" style="53" customWidth="1"/>
    <col min="13068" max="13068" width="13.5703125" style="53" customWidth="1"/>
    <col min="13069" max="13069" width="13.42578125" style="53" customWidth="1"/>
    <col min="13070" max="13070" width="12.42578125" style="53" customWidth="1"/>
    <col min="13071" max="13312" width="11.42578125" style="53"/>
    <col min="13313" max="13313" width="7.7109375" style="53" customWidth="1"/>
    <col min="13314" max="13314" width="54.140625" style="53" customWidth="1"/>
    <col min="13315" max="13315" width="20.7109375" style="53" customWidth="1"/>
    <col min="13316" max="13317" width="17.140625" style="53" customWidth="1"/>
    <col min="13318" max="13318" width="14" style="53" customWidth="1"/>
    <col min="13319" max="13320" width="14.42578125" style="53" customWidth="1"/>
    <col min="13321" max="13321" width="13.42578125" style="53" customWidth="1"/>
    <col min="13322" max="13322" width="14" style="53" customWidth="1"/>
    <col min="13323" max="13323" width="13.85546875" style="53" customWidth="1"/>
    <col min="13324" max="13324" width="13.5703125" style="53" customWidth="1"/>
    <col min="13325" max="13325" width="13.42578125" style="53" customWidth="1"/>
    <col min="13326" max="13326" width="12.42578125" style="53" customWidth="1"/>
    <col min="13327" max="13568" width="11.42578125" style="53"/>
    <col min="13569" max="13569" width="7.7109375" style="53" customWidth="1"/>
    <col min="13570" max="13570" width="54.140625" style="53" customWidth="1"/>
    <col min="13571" max="13571" width="20.7109375" style="53" customWidth="1"/>
    <col min="13572" max="13573" width="17.140625" style="53" customWidth="1"/>
    <col min="13574" max="13574" width="14" style="53" customWidth="1"/>
    <col min="13575" max="13576" width="14.42578125" style="53" customWidth="1"/>
    <col min="13577" max="13577" width="13.42578125" style="53" customWidth="1"/>
    <col min="13578" max="13578" width="14" style="53" customWidth="1"/>
    <col min="13579" max="13579" width="13.85546875" style="53" customWidth="1"/>
    <col min="13580" max="13580" width="13.5703125" style="53" customWidth="1"/>
    <col min="13581" max="13581" width="13.42578125" style="53" customWidth="1"/>
    <col min="13582" max="13582" width="12.42578125" style="53" customWidth="1"/>
    <col min="13583" max="13824" width="11.42578125" style="53"/>
    <col min="13825" max="13825" width="7.7109375" style="53" customWidth="1"/>
    <col min="13826" max="13826" width="54.140625" style="53" customWidth="1"/>
    <col min="13827" max="13827" width="20.7109375" style="53" customWidth="1"/>
    <col min="13828" max="13829" width="17.140625" style="53" customWidth="1"/>
    <col min="13830" max="13830" width="14" style="53" customWidth="1"/>
    <col min="13831" max="13832" width="14.42578125" style="53" customWidth="1"/>
    <col min="13833" max="13833" width="13.42578125" style="53" customWidth="1"/>
    <col min="13834" max="13834" width="14" style="53" customWidth="1"/>
    <col min="13835" max="13835" width="13.85546875" style="53" customWidth="1"/>
    <col min="13836" max="13836" width="13.5703125" style="53" customWidth="1"/>
    <col min="13837" max="13837" width="13.42578125" style="53" customWidth="1"/>
    <col min="13838" max="13838" width="12.42578125" style="53" customWidth="1"/>
    <col min="13839" max="14080" width="11.42578125" style="53"/>
    <col min="14081" max="14081" width="7.7109375" style="53" customWidth="1"/>
    <col min="14082" max="14082" width="54.140625" style="53" customWidth="1"/>
    <col min="14083" max="14083" width="20.7109375" style="53" customWidth="1"/>
    <col min="14084" max="14085" width="17.140625" style="53" customWidth="1"/>
    <col min="14086" max="14086" width="14" style="53" customWidth="1"/>
    <col min="14087" max="14088" width="14.42578125" style="53" customWidth="1"/>
    <col min="14089" max="14089" width="13.42578125" style="53" customWidth="1"/>
    <col min="14090" max="14090" width="14" style="53" customWidth="1"/>
    <col min="14091" max="14091" width="13.85546875" style="53" customWidth="1"/>
    <col min="14092" max="14092" width="13.5703125" style="53" customWidth="1"/>
    <col min="14093" max="14093" width="13.42578125" style="53" customWidth="1"/>
    <col min="14094" max="14094" width="12.42578125" style="53" customWidth="1"/>
    <col min="14095" max="14336" width="11.42578125" style="53"/>
    <col min="14337" max="14337" width="7.7109375" style="53" customWidth="1"/>
    <col min="14338" max="14338" width="54.140625" style="53" customWidth="1"/>
    <col min="14339" max="14339" width="20.7109375" style="53" customWidth="1"/>
    <col min="14340" max="14341" width="17.140625" style="53" customWidth="1"/>
    <col min="14342" max="14342" width="14" style="53" customWidth="1"/>
    <col min="14343" max="14344" width="14.42578125" style="53" customWidth="1"/>
    <col min="14345" max="14345" width="13.42578125" style="53" customWidth="1"/>
    <col min="14346" max="14346" width="14" style="53" customWidth="1"/>
    <col min="14347" max="14347" width="13.85546875" style="53" customWidth="1"/>
    <col min="14348" max="14348" width="13.5703125" style="53" customWidth="1"/>
    <col min="14349" max="14349" width="13.42578125" style="53" customWidth="1"/>
    <col min="14350" max="14350" width="12.42578125" style="53" customWidth="1"/>
    <col min="14351" max="14592" width="11.42578125" style="53"/>
    <col min="14593" max="14593" width="7.7109375" style="53" customWidth="1"/>
    <col min="14594" max="14594" width="54.140625" style="53" customWidth="1"/>
    <col min="14595" max="14595" width="20.7109375" style="53" customWidth="1"/>
    <col min="14596" max="14597" width="17.140625" style="53" customWidth="1"/>
    <col min="14598" max="14598" width="14" style="53" customWidth="1"/>
    <col min="14599" max="14600" width="14.42578125" style="53" customWidth="1"/>
    <col min="14601" max="14601" width="13.42578125" style="53" customWidth="1"/>
    <col min="14602" max="14602" width="14" style="53" customWidth="1"/>
    <col min="14603" max="14603" width="13.85546875" style="53" customWidth="1"/>
    <col min="14604" max="14604" width="13.5703125" style="53" customWidth="1"/>
    <col min="14605" max="14605" width="13.42578125" style="53" customWidth="1"/>
    <col min="14606" max="14606" width="12.42578125" style="53" customWidth="1"/>
    <col min="14607" max="14848" width="11.42578125" style="53"/>
    <col min="14849" max="14849" width="7.7109375" style="53" customWidth="1"/>
    <col min="14850" max="14850" width="54.140625" style="53" customWidth="1"/>
    <col min="14851" max="14851" width="20.7109375" style="53" customWidth="1"/>
    <col min="14852" max="14853" width="17.140625" style="53" customWidth="1"/>
    <col min="14854" max="14854" width="14" style="53" customWidth="1"/>
    <col min="14855" max="14856" width="14.42578125" style="53" customWidth="1"/>
    <col min="14857" max="14857" width="13.42578125" style="53" customWidth="1"/>
    <col min="14858" max="14858" width="14" style="53" customWidth="1"/>
    <col min="14859" max="14859" width="13.85546875" style="53" customWidth="1"/>
    <col min="14860" max="14860" width="13.5703125" style="53" customWidth="1"/>
    <col min="14861" max="14861" width="13.42578125" style="53" customWidth="1"/>
    <col min="14862" max="14862" width="12.42578125" style="53" customWidth="1"/>
    <col min="14863" max="15104" width="11.42578125" style="53"/>
    <col min="15105" max="15105" width="7.7109375" style="53" customWidth="1"/>
    <col min="15106" max="15106" width="54.140625" style="53" customWidth="1"/>
    <col min="15107" max="15107" width="20.7109375" style="53" customWidth="1"/>
    <col min="15108" max="15109" width="17.140625" style="53" customWidth="1"/>
    <col min="15110" max="15110" width="14" style="53" customWidth="1"/>
    <col min="15111" max="15112" width="14.42578125" style="53" customWidth="1"/>
    <col min="15113" max="15113" width="13.42578125" style="53" customWidth="1"/>
    <col min="15114" max="15114" width="14" style="53" customWidth="1"/>
    <col min="15115" max="15115" width="13.85546875" style="53" customWidth="1"/>
    <col min="15116" max="15116" width="13.5703125" style="53" customWidth="1"/>
    <col min="15117" max="15117" width="13.42578125" style="53" customWidth="1"/>
    <col min="15118" max="15118" width="12.42578125" style="53" customWidth="1"/>
    <col min="15119" max="15360" width="11.42578125" style="53"/>
    <col min="15361" max="15361" width="7.7109375" style="53" customWidth="1"/>
    <col min="15362" max="15362" width="54.140625" style="53" customWidth="1"/>
    <col min="15363" max="15363" width="20.7109375" style="53" customWidth="1"/>
    <col min="15364" max="15365" width="17.140625" style="53" customWidth="1"/>
    <col min="15366" max="15366" width="14" style="53" customWidth="1"/>
    <col min="15367" max="15368" width="14.42578125" style="53" customWidth="1"/>
    <col min="15369" max="15369" width="13.42578125" style="53" customWidth="1"/>
    <col min="15370" max="15370" width="14" style="53" customWidth="1"/>
    <col min="15371" max="15371" width="13.85546875" style="53" customWidth="1"/>
    <col min="15372" max="15372" width="13.5703125" style="53" customWidth="1"/>
    <col min="15373" max="15373" width="13.42578125" style="53" customWidth="1"/>
    <col min="15374" max="15374" width="12.42578125" style="53" customWidth="1"/>
    <col min="15375" max="15616" width="11.42578125" style="53"/>
    <col min="15617" max="15617" width="7.7109375" style="53" customWidth="1"/>
    <col min="15618" max="15618" width="54.140625" style="53" customWidth="1"/>
    <col min="15619" max="15619" width="20.7109375" style="53" customWidth="1"/>
    <col min="15620" max="15621" width="17.140625" style="53" customWidth="1"/>
    <col min="15622" max="15622" width="14" style="53" customWidth="1"/>
    <col min="15623" max="15624" width="14.42578125" style="53" customWidth="1"/>
    <col min="15625" max="15625" width="13.42578125" style="53" customWidth="1"/>
    <col min="15626" max="15626" width="14" style="53" customWidth="1"/>
    <col min="15627" max="15627" width="13.85546875" style="53" customWidth="1"/>
    <col min="15628" max="15628" width="13.5703125" style="53" customWidth="1"/>
    <col min="15629" max="15629" width="13.42578125" style="53" customWidth="1"/>
    <col min="15630" max="15630" width="12.42578125" style="53" customWidth="1"/>
    <col min="15631" max="15872" width="11.42578125" style="53"/>
    <col min="15873" max="15873" width="7.7109375" style="53" customWidth="1"/>
    <col min="15874" max="15874" width="54.140625" style="53" customWidth="1"/>
    <col min="15875" max="15875" width="20.7109375" style="53" customWidth="1"/>
    <col min="15876" max="15877" width="17.140625" style="53" customWidth="1"/>
    <col min="15878" max="15878" width="14" style="53" customWidth="1"/>
    <col min="15879" max="15880" width="14.42578125" style="53" customWidth="1"/>
    <col min="15881" max="15881" width="13.42578125" style="53" customWidth="1"/>
    <col min="15882" max="15882" width="14" style="53" customWidth="1"/>
    <col min="15883" max="15883" width="13.85546875" style="53" customWidth="1"/>
    <col min="15884" max="15884" width="13.5703125" style="53" customWidth="1"/>
    <col min="15885" max="15885" width="13.42578125" style="53" customWidth="1"/>
    <col min="15886" max="15886" width="12.42578125" style="53" customWidth="1"/>
    <col min="15887" max="16128" width="11.42578125" style="53"/>
    <col min="16129" max="16129" width="7.7109375" style="53" customWidth="1"/>
    <col min="16130" max="16130" width="54.140625" style="53" customWidth="1"/>
    <col min="16131" max="16131" width="20.7109375" style="53" customWidth="1"/>
    <col min="16132" max="16133" width="17.140625" style="53" customWidth="1"/>
    <col min="16134" max="16134" width="14" style="53" customWidth="1"/>
    <col min="16135" max="16136" width="14.42578125" style="53" customWidth="1"/>
    <col min="16137" max="16137" width="13.42578125" style="53" customWidth="1"/>
    <col min="16138" max="16138" width="14" style="53" customWidth="1"/>
    <col min="16139" max="16139" width="13.85546875" style="53" customWidth="1"/>
    <col min="16140" max="16140" width="13.5703125" style="53" customWidth="1"/>
    <col min="16141" max="16141" width="13.42578125" style="53" customWidth="1"/>
    <col min="16142" max="16142" width="12.42578125" style="53" customWidth="1"/>
    <col min="16143" max="16384" width="11.42578125" style="53"/>
  </cols>
  <sheetData>
    <row r="1" spans="1:13" ht="49.5" customHeight="1">
      <c r="A1" s="1301"/>
      <c r="B1" s="1301"/>
      <c r="C1" s="1301"/>
      <c r="D1" s="145"/>
      <c r="E1" s="145"/>
      <c r="F1" s="145"/>
      <c r="G1" s="146"/>
    </row>
    <row r="2" spans="1:13" ht="15" customHeight="1">
      <c r="A2" s="1302" t="s">
        <v>2899</v>
      </c>
      <c r="B2" s="1302"/>
      <c r="C2" s="1302"/>
      <c r="D2" s="147"/>
      <c r="E2" s="147"/>
      <c r="F2" s="147"/>
      <c r="G2" s="148"/>
    </row>
    <row r="3" spans="1:13" ht="15" customHeight="1">
      <c r="A3" s="1303"/>
      <c r="B3" s="1303"/>
      <c r="C3" s="1303"/>
      <c r="D3" s="147"/>
      <c r="E3" s="147"/>
      <c r="F3" s="147"/>
      <c r="G3" s="148"/>
    </row>
    <row r="4" spans="1:13" s="151" customFormat="1" ht="14.25" customHeight="1">
      <c r="A4" s="1304"/>
      <c r="B4" s="1304"/>
      <c r="C4" s="1304"/>
      <c r="D4" s="149"/>
      <c r="E4" s="149"/>
      <c r="F4" s="149"/>
      <c r="G4" s="150"/>
      <c r="K4" s="151">
        <v>7</v>
      </c>
      <c r="L4" s="151">
        <v>8</v>
      </c>
      <c r="M4" s="151">
        <v>9</v>
      </c>
    </row>
    <row r="5" spans="1:13" s="154" customFormat="1" ht="26.25" customHeight="1">
      <c r="A5" s="181" t="s">
        <v>258</v>
      </c>
      <c r="B5" s="181" t="s">
        <v>259</v>
      </c>
      <c r="C5" s="181" t="s">
        <v>110</v>
      </c>
      <c r="D5" s="152"/>
      <c r="E5" s="152"/>
      <c r="F5" s="152"/>
      <c r="G5" s="153"/>
    </row>
    <row r="6" spans="1:13" ht="36.75" customHeight="1">
      <c r="A6" s="901">
        <v>1</v>
      </c>
      <c r="B6" s="155" t="s">
        <v>39</v>
      </c>
      <c r="C6" s="156">
        <v>450683.3836</v>
      </c>
      <c r="D6" s="53" t="str">
        <f>A6&amp;"."</f>
        <v>1.</v>
      </c>
    </row>
    <row r="7" spans="1:13" s="157" customFormat="1" ht="30.75" customHeight="1">
      <c r="A7" s="901">
        <v>2</v>
      </c>
      <c r="B7" s="155" t="s">
        <v>874</v>
      </c>
      <c r="C7" s="156">
        <v>33864.779600000002</v>
      </c>
      <c r="D7" s="53" t="str">
        <f t="shared" ref="D7:D25" si="0">A7&amp;"."</f>
        <v>2.</v>
      </c>
    </row>
    <row r="8" spans="1:13" ht="30.75" customHeight="1">
      <c r="A8" s="901">
        <v>3</v>
      </c>
      <c r="B8" s="155" t="s">
        <v>1286</v>
      </c>
      <c r="C8" s="156">
        <v>631036.14209999982</v>
      </c>
      <c r="D8" s="53" t="str">
        <f t="shared" si="0"/>
        <v>3.</v>
      </c>
    </row>
    <row r="9" spans="1:13" ht="30.75" customHeight="1">
      <c r="A9" s="901">
        <v>4</v>
      </c>
      <c r="B9" s="155" t="s">
        <v>879</v>
      </c>
      <c r="C9" s="156">
        <v>163256.24770000001</v>
      </c>
      <c r="D9" s="53" t="str">
        <f t="shared" si="0"/>
        <v>4.</v>
      </c>
    </row>
    <row r="10" spans="1:13" ht="30.75" customHeight="1">
      <c r="A10" s="901">
        <v>5</v>
      </c>
      <c r="B10" s="155" t="s">
        <v>1302</v>
      </c>
      <c r="C10" s="156">
        <v>151606.74939999997</v>
      </c>
      <c r="D10" s="53" t="str">
        <f t="shared" si="0"/>
        <v>5.</v>
      </c>
    </row>
    <row r="11" spans="1:13" ht="30.75" customHeight="1">
      <c r="A11" s="901">
        <v>6</v>
      </c>
      <c r="B11" s="155" t="s">
        <v>1305</v>
      </c>
      <c r="C11" s="156">
        <v>221293.21520000001</v>
      </c>
      <c r="D11" s="53" t="str">
        <f t="shared" si="0"/>
        <v>6.</v>
      </c>
    </row>
    <row r="12" spans="1:13" ht="30.75" customHeight="1">
      <c r="A12" s="901">
        <v>7</v>
      </c>
      <c r="B12" s="155" t="s">
        <v>1300</v>
      </c>
      <c r="C12" s="156">
        <v>133741.1341</v>
      </c>
      <c r="D12" s="53" t="str">
        <f t="shared" si="0"/>
        <v>7.</v>
      </c>
      <c r="E12" s="159"/>
      <c r="F12" s="159"/>
      <c r="G12" s="159"/>
    </row>
    <row r="13" spans="1:13" ht="30.75" customHeight="1">
      <c r="A13" s="901">
        <v>8</v>
      </c>
      <c r="B13" s="155" t="s">
        <v>1306</v>
      </c>
      <c r="C13" s="156">
        <v>2386.9757</v>
      </c>
      <c r="D13" s="53" t="str">
        <f t="shared" si="0"/>
        <v>8.</v>
      </c>
      <c r="E13" s="159"/>
      <c r="F13" s="159"/>
      <c r="G13" s="159"/>
    </row>
    <row r="14" spans="1:13" ht="30.75" customHeight="1">
      <c r="A14" s="901">
        <v>9</v>
      </c>
      <c r="B14" s="155" t="s">
        <v>880</v>
      </c>
      <c r="C14" s="156">
        <v>313096.00529999996</v>
      </c>
      <c r="D14" s="53" t="str">
        <f t="shared" si="0"/>
        <v>9.</v>
      </c>
      <c r="E14" s="159"/>
      <c r="F14" s="159"/>
      <c r="G14" s="159"/>
    </row>
    <row r="15" spans="1:13" ht="30.75" customHeight="1">
      <c r="A15" s="901">
        <v>10</v>
      </c>
      <c r="B15" s="155" t="s">
        <v>881</v>
      </c>
      <c r="C15" s="156">
        <v>203544.43240000002</v>
      </c>
      <c r="D15" s="53" t="str">
        <f t="shared" si="0"/>
        <v>10.</v>
      </c>
      <c r="E15" s="159"/>
      <c r="F15" s="159"/>
      <c r="G15" s="159"/>
    </row>
    <row r="16" spans="1:13" ht="30.75" customHeight="1">
      <c r="A16" s="901">
        <v>11</v>
      </c>
      <c r="B16" s="155" t="s">
        <v>671</v>
      </c>
      <c r="C16" s="156">
        <v>167006.47210000001</v>
      </c>
      <c r="D16" s="53" t="str">
        <f t="shared" si="0"/>
        <v>11.</v>
      </c>
      <c r="E16" s="159"/>
      <c r="F16" s="159"/>
      <c r="G16" s="159"/>
    </row>
    <row r="17" spans="1:8" ht="30.75" customHeight="1">
      <c r="A17" s="901">
        <v>12</v>
      </c>
      <c r="B17" s="155" t="s">
        <v>311</v>
      </c>
      <c r="C17" s="156">
        <v>117726.8934</v>
      </c>
      <c r="D17" s="53" t="str">
        <f t="shared" si="0"/>
        <v>12.</v>
      </c>
      <c r="E17" s="159"/>
      <c r="F17" s="159"/>
      <c r="G17" s="159"/>
    </row>
    <row r="18" spans="1:8" ht="30.75" customHeight="1">
      <c r="A18" s="901">
        <v>13</v>
      </c>
      <c r="B18" s="155" t="s">
        <v>24</v>
      </c>
      <c r="C18" s="156">
        <v>269204.21189999999</v>
      </c>
      <c r="D18" s="53" t="str">
        <f t="shared" si="0"/>
        <v>13.</v>
      </c>
      <c r="E18" s="159"/>
      <c r="F18" s="159"/>
      <c r="G18" s="159"/>
    </row>
    <row r="19" spans="1:8" ht="30.75" customHeight="1">
      <c r="A19" s="901">
        <v>14</v>
      </c>
      <c r="B19" s="155" t="s">
        <v>44</v>
      </c>
      <c r="C19" s="156">
        <v>521432.33399999992</v>
      </c>
      <c r="D19" s="53" t="str">
        <f t="shared" si="0"/>
        <v>14.</v>
      </c>
      <c r="E19" s="159"/>
      <c r="F19" s="159"/>
      <c r="G19" s="159"/>
    </row>
    <row r="20" spans="1:8" ht="30.75" customHeight="1">
      <c r="A20" s="901">
        <v>15</v>
      </c>
      <c r="B20" s="155" t="s">
        <v>925</v>
      </c>
      <c r="C20" s="156">
        <v>56100.671300000002</v>
      </c>
      <c r="D20" s="53" t="str">
        <f t="shared" si="0"/>
        <v>15.</v>
      </c>
      <c r="E20" s="159"/>
      <c r="F20" s="159"/>
      <c r="G20" s="159"/>
    </row>
    <row r="21" spans="1:8" ht="30.75" customHeight="1">
      <c r="A21" s="901">
        <v>16</v>
      </c>
      <c r="B21" s="155" t="s">
        <v>45</v>
      </c>
      <c r="C21" s="156">
        <v>53895.90110000001</v>
      </c>
      <c r="D21" s="53" t="str">
        <f t="shared" si="0"/>
        <v>16.</v>
      </c>
      <c r="E21" s="159"/>
      <c r="F21" s="159"/>
      <c r="G21" s="159"/>
    </row>
    <row r="22" spans="1:8" ht="30.75" customHeight="1">
      <c r="A22" s="901">
        <v>17</v>
      </c>
      <c r="B22" s="155" t="s">
        <v>726</v>
      </c>
      <c r="C22" s="156">
        <v>84762.330999999991</v>
      </c>
      <c r="D22" s="53" t="str">
        <f t="shared" si="0"/>
        <v>17.</v>
      </c>
      <c r="E22" s="159"/>
      <c r="F22" s="159"/>
      <c r="G22" s="159"/>
    </row>
    <row r="23" spans="1:8" ht="30.75" customHeight="1">
      <c r="A23" s="901">
        <v>18</v>
      </c>
      <c r="B23" s="155" t="s">
        <v>1004</v>
      </c>
      <c r="C23" s="156">
        <v>435735.06529999996</v>
      </c>
      <c r="D23" s="53" t="str">
        <f t="shared" si="0"/>
        <v>18.</v>
      </c>
      <c r="E23" s="159"/>
      <c r="F23" s="159"/>
      <c r="G23" s="159"/>
    </row>
    <row r="24" spans="1:8" ht="30.75" customHeight="1">
      <c r="A24" s="901">
        <v>19</v>
      </c>
      <c r="B24" s="155" t="s">
        <v>727</v>
      </c>
      <c r="C24" s="156">
        <v>247259.88449999999</v>
      </c>
      <c r="D24" s="53" t="str">
        <f t="shared" si="0"/>
        <v>19.</v>
      </c>
      <c r="E24" s="159"/>
      <c r="F24" s="159"/>
      <c r="G24" s="159"/>
    </row>
    <row r="25" spans="1:8" ht="30.75" customHeight="1">
      <c r="A25" s="901">
        <v>20</v>
      </c>
      <c r="B25" s="155" t="s">
        <v>46</v>
      </c>
      <c r="C25" s="156">
        <v>10314.2816</v>
      </c>
      <c r="D25" s="53" t="str">
        <f t="shared" si="0"/>
        <v>20.</v>
      </c>
      <c r="E25" s="159"/>
      <c r="F25" s="159"/>
      <c r="G25" s="159"/>
    </row>
    <row r="26" spans="1:8" s="733" customFormat="1" ht="13.5" customHeight="1">
      <c r="A26" s="735"/>
      <c r="B26" s="736"/>
      <c r="C26" s="737"/>
      <c r="D26" s="733">
        <f>(SUM(C6:C12)*1.0764)*0.0764</f>
        <v>146832.58317158683</v>
      </c>
      <c r="E26" s="734"/>
      <c r="F26" s="734"/>
      <c r="G26" s="734"/>
    </row>
    <row r="27" spans="1:8">
      <c r="A27" s="181"/>
      <c r="B27" s="328" t="s">
        <v>363</v>
      </c>
      <c r="C27" s="182">
        <v>4267947.1112999991</v>
      </c>
      <c r="D27" s="226">
        <f>ORÇAMENTO!M655</f>
        <v>4267947.1112999991</v>
      </c>
      <c r="E27" s="160" t="b">
        <f>D27=C27</f>
        <v>1</v>
      </c>
      <c r="F27" s="159"/>
      <c r="G27" s="159"/>
    </row>
    <row r="28" spans="1:8">
      <c r="A28" s="181"/>
      <c r="B28" s="328" t="s">
        <v>2895</v>
      </c>
      <c r="C28" s="182">
        <v>57585.802374082443</v>
      </c>
      <c r="E28" s="160"/>
      <c r="F28" s="159"/>
      <c r="G28" s="159"/>
    </row>
    <row r="29" spans="1:8">
      <c r="A29" s="181"/>
      <c r="B29" s="328" t="s">
        <v>2896</v>
      </c>
      <c r="C29" s="182">
        <v>863220.38788729208</v>
      </c>
      <c r="E29" s="160"/>
      <c r="F29" s="159"/>
      <c r="G29" s="159"/>
    </row>
    <row r="30" spans="1:8">
      <c r="A30" s="181"/>
      <c r="B30" s="328" t="s">
        <v>364</v>
      </c>
      <c r="C30" s="182">
        <v>3347140.9210386248</v>
      </c>
      <c r="E30" s="160"/>
      <c r="F30" s="159"/>
      <c r="G30" s="159"/>
    </row>
    <row r="31" spans="1:8">
      <c r="A31" s="181"/>
      <c r="B31" s="328" t="s">
        <v>2572</v>
      </c>
      <c r="C31" s="1115">
        <v>2301.3961617894788</v>
      </c>
      <c r="D31" s="1084">
        <f>ORÇAMENTO!I108</f>
        <v>1791.538</v>
      </c>
      <c r="E31" s="160" t="s">
        <v>2647</v>
      </c>
      <c r="F31" s="159"/>
      <c r="G31" s="159"/>
    </row>
    <row r="32" spans="1:8">
      <c r="A32" s="181"/>
      <c r="B32" s="328" t="s">
        <v>2573</v>
      </c>
      <c r="C32" s="1083">
        <v>0</v>
      </c>
      <c r="D32" s="1084">
        <f>ORÇAMENTO!I17-RESUMO!D31</f>
        <v>2938.4820000000004</v>
      </c>
      <c r="E32" s="160" t="s">
        <v>2648</v>
      </c>
      <c r="F32" s="162"/>
      <c r="G32" s="161"/>
      <c r="H32" s="157"/>
    </row>
    <row r="33" spans="2:14">
      <c r="B33" s="1081" t="s">
        <v>2574</v>
      </c>
      <c r="C33" s="1082">
        <v>0</v>
      </c>
      <c r="D33" s="53">
        <v>1337.71</v>
      </c>
      <c r="E33" s="160" t="s">
        <v>2576</v>
      </c>
      <c r="F33" s="159"/>
      <c r="G33" s="159"/>
      <c r="J33" s="163" t="s">
        <v>260</v>
      </c>
    </row>
    <row r="34" spans="2:14">
      <c r="D34" s="53">
        <v>3401.15</v>
      </c>
      <c r="E34" s="160" t="s">
        <v>2577</v>
      </c>
      <c r="F34" s="164"/>
      <c r="G34" s="161"/>
      <c r="H34" s="157"/>
    </row>
    <row r="35" spans="2:14">
      <c r="B35" s="1081" t="s">
        <v>2646</v>
      </c>
      <c r="C35" s="1082">
        <v>4123038.6768999989</v>
      </c>
      <c r="E35" s="159"/>
      <c r="F35" s="159"/>
      <c r="G35" s="159"/>
    </row>
    <row r="36" spans="2:14">
      <c r="E36" s="165"/>
      <c r="F36" s="165"/>
      <c r="G36" s="165"/>
      <c r="H36" s="158"/>
      <c r="I36" s="158"/>
      <c r="J36" s="158"/>
      <c r="K36" s="158"/>
      <c r="L36" s="158"/>
      <c r="M36" s="158"/>
      <c r="N36" s="158"/>
    </row>
    <row r="37" spans="2:14">
      <c r="E37" s="166"/>
      <c r="F37" s="166"/>
      <c r="G37" s="166"/>
      <c r="H37" s="166"/>
      <c r="I37" s="166"/>
      <c r="J37" s="166"/>
      <c r="K37" s="166"/>
      <c r="L37" s="166"/>
      <c r="M37" s="166"/>
      <c r="N37" s="166"/>
    </row>
    <row r="38" spans="2:14">
      <c r="E38" s="166"/>
      <c r="F38" s="166"/>
      <c r="G38" s="166"/>
      <c r="H38" s="166"/>
      <c r="I38" s="166"/>
      <c r="J38" s="166"/>
      <c r="K38" s="166"/>
      <c r="L38" s="166"/>
      <c r="M38" s="166"/>
      <c r="N38" s="166"/>
    </row>
    <row r="39" spans="2:14">
      <c r="B39" s="163" t="s">
        <v>261</v>
      </c>
      <c r="E39" s="166"/>
      <c r="F39" s="166"/>
      <c r="G39" s="166"/>
      <c r="H39" s="166"/>
      <c r="I39" s="166"/>
      <c r="J39" s="166"/>
      <c r="K39" s="166"/>
      <c r="L39" s="166"/>
      <c r="M39" s="166"/>
      <c r="N39" s="166"/>
    </row>
    <row r="40" spans="2:14">
      <c r="E40" s="166"/>
      <c r="F40" s="166"/>
      <c r="G40" s="166"/>
      <c r="H40" s="166"/>
      <c r="I40" s="166"/>
      <c r="J40" s="166"/>
      <c r="K40" s="166"/>
      <c r="L40" s="166"/>
      <c r="M40" s="166"/>
      <c r="N40" s="166"/>
    </row>
    <row r="42" spans="2:14">
      <c r="E42" s="167"/>
      <c r="F42" s="167"/>
      <c r="G42" s="167"/>
      <c r="H42" s="167"/>
      <c r="I42" s="167"/>
      <c r="J42" s="167"/>
      <c r="K42" s="167"/>
      <c r="L42" s="167"/>
      <c r="M42" s="167"/>
      <c r="N42" s="167"/>
    </row>
    <row r="43" spans="2:14">
      <c r="E43" s="168"/>
      <c r="F43" s="168"/>
      <c r="G43" s="168"/>
      <c r="H43" s="168"/>
      <c r="I43" s="168"/>
      <c r="J43" s="168"/>
      <c r="K43" s="168"/>
      <c r="L43" s="168"/>
      <c r="M43" s="168"/>
      <c r="N43" s="169"/>
    </row>
  </sheetData>
  <sheetProtection selectLockedCells="1" selectUnlockedCells="1"/>
  <customSheetViews>
    <customSheetView guid="{BF95D06F-A801-4955-B76D-3C2C36D85037}" fitToPage="1">
      <selection sqref="A1:C1"/>
      <rowBreaks count="1" manualBreakCount="1">
        <brk id="47" max="16383" man="1"/>
      </rowBreaks>
      <colBreaks count="1" manualBreakCount="1">
        <brk id="3" max="1048575" man="1"/>
      </colBreaks>
      <pageMargins left="0.78749999999999998" right="0.55138888888888893" top="0.59027777777777779" bottom="0.6694444444444444" header="0.51180555555555551" footer="0.51180555555555551"/>
      <printOptions horizontalCentered="1"/>
      <pageSetup paperSize="9" scale="57" firstPageNumber="9" orientation="portrait" useFirstPageNumber="1" horizontalDpi="300" verticalDpi="300" r:id="rId1"/>
      <headerFooter alignWithMargins="0"/>
    </customSheetView>
    <customSheetView guid="{385977A3-6FE9-40C9-8548-2B73DA2662B2}" showPageBreaks="1" fitToPage="1" printArea="1" view="pageBreakPreview">
      <selection sqref="A1:C1"/>
      <rowBreaks count="1" manualBreakCount="1">
        <brk id="47" max="16383" man="1"/>
      </rowBreaks>
      <colBreaks count="1" manualBreakCount="1">
        <brk id="3" max="1048575" man="1"/>
      </colBreaks>
      <pageMargins left="0.78749999999999998" right="0.55138888888888893" top="0.59027777777777779" bottom="0.6694444444444444" header="0.51180555555555551" footer="0.51180555555555551"/>
      <printOptions horizontalCentered="1"/>
      <pageSetup paperSize="9" scale="86" firstPageNumber="9" orientation="portrait" useFirstPageNumber="1" horizontalDpi="300" verticalDpi="300" r:id="rId2"/>
      <headerFooter alignWithMargins="0"/>
    </customSheetView>
  </customSheetViews>
  <mergeCells count="4">
    <mergeCell ref="A1:C1"/>
    <mergeCell ref="A2:C2"/>
    <mergeCell ref="A3:C3"/>
    <mergeCell ref="A4:C4"/>
  </mergeCells>
  <printOptions horizontalCentered="1"/>
  <pageMargins left="0.78740157480314965" right="0.55118110236220474" top="0.59055118110236227" bottom="0.78740157480314965" header="0.51181102362204722" footer="0.51181102362204722"/>
  <pageSetup paperSize="9" firstPageNumber="9" orientation="portrait" useFirstPageNumber="1" horizontalDpi="300" verticalDpi="300" r:id="rId3"/>
  <headerFooter alignWithMargins="0"/>
  <rowBreaks count="1" manualBreakCount="1">
    <brk id="44" max="16383" man="1"/>
  </rowBreaks>
  <colBreaks count="1" manualBreakCount="1">
    <brk id="3" max="1048575" man="1"/>
  </colBreak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WJ156"/>
  <sheetViews>
    <sheetView topLeftCell="A73" workbookViewId="0">
      <selection activeCell="M73" sqref="A1:M1048576"/>
    </sheetView>
  </sheetViews>
  <sheetFormatPr defaultColWidth="11.42578125" defaultRowHeight="12"/>
  <cols>
    <col min="1" max="1" width="9.85546875" style="502" customWidth="1"/>
    <col min="2" max="3" width="3.5703125" style="502" customWidth="1"/>
    <col min="4" max="4" width="7.85546875" style="502" customWidth="1"/>
    <col min="5" max="5" width="57.140625" style="526" customWidth="1"/>
    <col min="6" max="6" width="7.140625" style="502" customWidth="1"/>
    <col min="7" max="7" width="19.42578125" style="502" customWidth="1"/>
    <col min="8" max="8" width="6.7109375" style="502" customWidth="1"/>
    <col min="9" max="9" width="17.7109375" style="502" customWidth="1"/>
    <col min="10" max="10" width="9.28515625" style="502" customWidth="1"/>
    <col min="11" max="11" width="18.140625" style="502" customWidth="1"/>
    <col min="12" max="12" width="8.140625" style="502" customWidth="1"/>
    <col min="13" max="13" width="14.7109375" style="502" customWidth="1"/>
    <col min="14" max="14" width="9.42578125" style="502" customWidth="1"/>
    <col min="15" max="15" width="17.5703125" style="502" customWidth="1"/>
    <col min="16" max="16" width="19.42578125" style="502" customWidth="1"/>
    <col min="17" max="18" width="16" style="502" customWidth="1"/>
    <col min="19" max="19" width="17" style="502" customWidth="1"/>
    <col min="20" max="20" width="12.7109375" style="502" customWidth="1"/>
    <col min="21" max="21" width="17" style="502" customWidth="1"/>
    <col min="22" max="22" width="6.28515625" style="502" customWidth="1"/>
    <col min="23" max="23" width="11" style="502" customWidth="1"/>
    <col min="24" max="24" width="7.140625" style="502" customWidth="1"/>
    <col min="25" max="25" width="11" style="502" customWidth="1"/>
    <col min="26" max="26" width="15.7109375" style="502" hidden="1" customWidth="1"/>
    <col min="27" max="27" width="14.85546875" style="502" hidden="1" customWidth="1"/>
    <col min="28" max="28" width="14.28515625" style="502" hidden="1" customWidth="1"/>
    <col min="29" max="253" width="11.42578125" style="502"/>
    <col min="254" max="254" width="9.85546875" style="502" customWidth="1"/>
    <col min="255" max="256" width="3.5703125" style="502" customWidth="1"/>
    <col min="257" max="257" width="7.85546875" style="502" customWidth="1"/>
    <col min="258" max="258" width="21.140625" style="502" customWidth="1"/>
    <col min="259" max="259" width="7.140625" style="502" customWidth="1"/>
    <col min="260" max="260" width="13.140625" style="502" customWidth="1"/>
    <col min="261" max="261" width="6.7109375" style="502" customWidth="1"/>
    <col min="262" max="262" width="13.140625" style="502" customWidth="1"/>
    <col min="263" max="263" width="6.85546875" style="502" customWidth="1"/>
    <col min="264" max="264" width="12.5703125" style="502" customWidth="1"/>
    <col min="265" max="265" width="8.28515625" style="502" customWidth="1"/>
    <col min="266" max="266" width="12.5703125" style="502" customWidth="1"/>
    <col min="267" max="267" width="7.140625" style="502" customWidth="1"/>
    <col min="268" max="268" width="13.140625" style="502" customWidth="1"/>
    <col min="269" max="269" width="8.140625" style="502" customWidth="1"/>
    <col min="270" max="270" width="14.7109375" style="502" customWidth="1"/>
    <col min="271" max="271" width="17.28515625" style="502" customWidth="1"/>
    <col min="272" max="272" width="17.5703125" style="502" customWidth="1"/>
    <col min="273" max="274" width="16" style="502" customWidth="1"/>
    <col min="275" max="275" width="17" style="502" customWidth="1"/>
    <col min="276" max="276" width="12.7109375" style="502" customWidth="1"/>
    <col min="277" max="277" width="17" style="502" customWidth="1"/>
    <col min="278" max="278" width="6.28515625" style="502" customWidth="1"/>
    <col min="279" max="279" width="11" style="502" customWidth="1"/>
    <col min="280" max="280" width="7.140625" style="502" customWidth="1"/>
    <col min="281" max="281" width="11" style="502" customWidth="1"/>
    <col min="282" max="284" width="11.42578125" style="502" hidden="1" customWidth="1"/>
    <col min="285" max="509" width="11.42578125" style="502"/>
    <col min="510" max="510" width="9.85546875" style="502" customWidth="1"/>
    <col min="511" max="512" width="3.5703125" style="502" customWidth="1"/>
    <col min="513" max="513" width="7.85546875" style="502" customWidth="1"/>
    <col min="514" max="514" width="21.140625" style="502" customWidth="1"/>
    <col min="515" max="515" width="7.140625" style="502" customWidth="1"/>
    <col min="516" max="516" width="13.140625" style="502" customWidth="1"/>
    <col min="517" max="517" width="6.7109375" style="502" customWidth="1"/>
    <col min="518" max="518" width="13.140625" style="502" customWidth="1"/>
    <col min="519" max="519" width="6.85546875" style="502" customWidth="1"/>
    <col min="520" max="520" width="12.5703125" style="502" customWidth="1"/>
    <col min="521" max="521" width="8.28515625" style="502" customWidth="1"/>
    <col min="522" max="522" width="12.5703125" style="502" customWidth="1"/>
    <col min="523" max="523" width="7.140625" style="502" customWidth="1"/>
    <col min="524" max="524" width="13.140625" style="502" customWidth="1"/>
    <col min="525" max="525" width="8.140625" style="502" customWidth="1"/>
    <col min="526" max="526" width="14.7109375" style="502" customWidth="1"/>
    <col min="527" max="527" width="17.28515625" style="502" customWidth="1"/>
    <col min="528" max="528" width="17.5703125" style="502" customWidth="1"/>
    <col min="529" max="530" width="16" style="502" customWidth="1"/>
    <col min="531" max="531" width="17" style="502" customWidth="1"/>
    <col min="532" max="532" width="12.7109375" style="502" customWidth="1"/>
    <col min="533" max="533" width="17" style="502" customWidth="1"/>
    <col min="534" max="534" width="6.28515625" style="502" customWidth="1"/>
    <col min="535" max="535" width="11" style="502" customWidth="1"/>
    <col min="536" max="536" width="7.140625" style="502" customWidth="1"/>
    <col min="537" max="537" width="11" style="502" customWidth="1"/>
    <col min="538" max="540" width="11.42578125" style="502" hidden="1" customWidth="1"/>
    <col min="541" max="765" width="11.42578125" style="502"/>
    <col min="766" max="766" width="9.85546875" style="502" customWidth="1"/>
    <col min="767" max="768" width="3.5703125" style="502" customWidth="1"/>
    <col min="769" max="769" width="7.85546875" style="502" customWidth="1"/>
    <col min="770" max="770" width="21.140625" style="502" customWidth="1"/>
    <col min="771" max="771" width="7.140625" style="502" customWidth="1"/>
    <col min="772" max="772" width="13.140625" style="502" customWidth="1"/>
    <col min="773" max="773" width="6.7109375" style="502" customWidth="1"/>
    <col min="774" max="774" width="13.140625" style="502" customWidth="1"/>
    <col min="775" max="775" width="6.85546875" style="502" customWidth="1"/>
    <col min="776" max="776" width="12.5703125" style="502" customWidth="1"/>
    <col min="777" max="777" width="8.28515625" style="502" customWidth="1"/>
    <col min="778" max="778" width="12.5703125" style="502" customWidth="1"/>
    <col min="779" max="779" width="7.140625" style="502" customWidth="1"/>
    <col min="780" max="780" width="13.140625" style="502" customWidth="1"/>
    <col min="781" max="781" width="8.140625" style="502" customWidth="1"/>
    <col min="782" max="782" width="14.7109375" style="502" customWidth="1"/>
    <col min="783" max="783" width="17.28515625" style="502" customWidth="1"/>
    <col min="784" max="784" width="17.5703125" style="502" customWidth="1"/>
    <col min="785" max="786" width="16" style="502" customWidth="1"/>
    <col min="787" max="787" width="17" style="502" customWidth="1"/>
    <col min="788" max="788" width="12.7109375" style="502" customWidth="1"/>
    <col min="789" max="789" width="17" style="502" customWidth="1"/>
    <col min="790" max="790" width="6.28515625" style="502" customWidth="1"/>
    <col min="791" max="791" width="11" style="502" customWidth="1"/>
    <col min="792" max="792" width="7.140625" style="502" customWidth="1"/>
    <col min="793" max="793" width="11" style="502" customWidth="1"/>
    <col min="794" max="796" width="11.42578125" style="502" hidden="1" customWidth="1"/>
    <col min="797" max="1021" width="11.42578125" style="502"/>
    <col min="1022" max="1022" width="9.85546875" style="502" customWidth="1"/>
    <col min="1023" max="1024" width="3.5703125" style="502" customWidth="1"/>
    <col min="1025" max="1025" width="7.85546875" style="502" customWidth="1"/>
    <col min="1026" max="1026" width="21.140625" style="502" customWidth="1"/>
    <col min="1027" max="1027" width="7.140625" style="502" customWidth="1"/>
    <col min="1028" max="1028" width="13.140625" style="502" customWidth="1"/>
    <col min="1029" max="1029" width="6.7109375" style="502" customWidth="1"/>
    <col min="1030" max="1030" width="13.140625" style="502" customWidth="1"/>
    <col min="1031" max="1031" width="6.85546875" style="502" customWidth="1"/>
    <col min="1032" max="1032" width="12.5703125" style="502" customWidth="1"/>
    <col min="1033" max="1033" width="8.28515625" style="502" customWidth="1"/>
    <col min="1034" max="1034" width="12.5703125" style="502" customWidth="1"/>
    <col min="1035" max="1035" width="7.140625" style="502" customWidth="1"/>
    <col min="1036" max="1036" width="13.140625" style="502" customWidth="1"/>
    <col min="1037" max="1037" width="8.140625" style="502" customWidth="1"/>
    <col min="1038" max="1038" width="14.7109375" style="502" customWidth="1"/>
    <col min="1039" max="1039" width="17.28515625" style="502" customWidth="1"/>
    <col min="1040" max="1040" width="17.5703125" style="502" customWidth="1"/>
    <col min="1041" max="1042" width="16" style="502" customWidth="1"/>
    <col min="1043" max="1043" width="17" style="502" customWidth="1"/>
    <col min="1044" max="1044" width="12.7109375" style="502" customWidth="1"/>
    <col min="1045" max="1045" width="17" style="502" customWidth="1"/>
    <col min="1046" max="1046" width="6.28515625" style="502" customWidth="1"/>
    <col min="1047" max="1047" width="11" style="502" customWidth="1"/>
    <col min="1048" max="1048" width="7.140625" style="502" customWidth="1"/>
    <col min="1049" max="1049" width="11" style="502" customWidth="1"/>
    <col min="1050" max="1052" width="11.42578125" style="502" hidden="1" customWidth="1"/>
    <col min="1053" max="1277" width="11.42578125" style="502"/>
    <col min="1278" max="1278" width="9.85546875" style="502" customWidth="1"/>
    <col min="1279" max="1280" width="3.5703125" style="502" customWidth="1"/>
    <col min="1281" max="1281" width="7.85546875" style="502" customWidth="1"/>
    <col min="1282" max="1282" width="21.140625" style="502" customWidth="1"/>
    <col min="1283" max="1283" width="7.140625" style="502" customWidth="1"/>
    <col min="1284" max="1284" width="13.140625" style="502" customWidth="1"/>
    <col min="1285" max="1285" width="6.7109375" style="502" customWidth="1"/>
    <col min="1286" max="1286" width="13.140625" style="502" customWidth="1"/>
    <col min="1287" max="1287" width="6.85546875" style="502" customWidth="1"/>
    <col min="1288" max="1288" width="12.5703125" style="502" customWidth="1"/>
    <col min="1289" max="1289" width="8.28515625" style="502" customWidth="1"/>
    <col min="1290" max="1290" width="12.5703125" style="502" customWidth="1"/>
    <col min="1291" max="1291" width="7.140625" style="502" customWidth="1"/>
    <col min="1292" max="1292" width="13.140625" style="502" customWidth="1"/>
    <col min="1293" max="1293" width="8.140625" style="502" customWidth="1"/>
    <col min="1294" max="1294" width="14.7109375" style="502" customWidth="1"/>
    <col min="1295" max="1295" width="17.28515625" style="502" customWidth="1"/>
    <col min="1296" max="1296" width="17.5703125" style="502" customWidth="1"/>
    <col min="1297" max="1298" width="16" style="502" customWidth="1"/>
    <col min="1299" max="1299" width="17" style="502" customWidth="1"/>
    <col min="1300" max="1300" width="12.7109375" style="502" customWidth="1"/>
    <col min="1301" max="1301" width="17" style="502" customWidth="1"/>
    <col min="1302" max="1302" width="6.28515625" style="502" customWidth="1"/>
    <col min="1303" max="1303" width="11" style="502" customWidth="1"/>
    <col min="1304" max="1304" width="7.140625" style="502" customWidth="1"/>
    <col min="1305" max="1305" width="11" style="502" customWidth="1"/>
    <col min="1306" max="1308" width="11.42578125" style="502" hidden="1" customWidth="1"/>
    <col min="1309" max="1533" width="11.42578125" style="502"/>
    <col min="1534" max="1534" width="9.85546875" style="502" customWidth="1"/>
    <col min="1535" max="1536" width="3.5703125" style="502" customWidth="1"/>
    <col min="1537" max="1537" width="7.85546875" style="502" customWidth="1"/>
    <col min="1538" max="1538" width="21.140625" style="502" customWidth="1"/>
    <col min="1539" max="1539" width="7.140625" style="502" customWidth="1"/>
    <col min="1540" max="1540" width="13.140625" style="502" customWidth="1"/>
    <col min="1541" max="1541" width="6.7109375" style="502" customWidth="1"/>
    <col min="1542" max="1542" width="13.140625" style="502" customWidth="1"/>
    <col min="1543" max="1543" width="6.85546875" style="502" customWidth="1"/>
    <col min="1544" max="1544" width="12.5703125" style="502" customWidth="1"/>
    <col min="1545" max="1545" width="8.28515625" style="502" customWidth="1"/>
    <col min="1546" max="1546" width="12.5703125" style="502" customWidth="1"/>
    <col min="1547" max="1547" width="7.140625" style="502" customWidth="1"/>
    <col min="1548" max="1548" width="13.140625" style="502" customWidth="1"/>
    <col min="1549" max="1549" width="8.140625" style="502" customWidth="1"/>
    <col min="1550" max="1550" width="14.7109375" style="502" customWidth="1"/>
    <col min="1551" max="1551" width="17.28515625" style="502" customWidth="1"/>
    <col min="1552" max="1552" width="17.5703125" style="502" customWidth="1"/>
    <col min="1553" max="1554" width="16" style="502" customWidth="1"/>
    <col min="1555" max="1555" width="17" style="502" customWidth="1"/>
    <col min="1556" max="1556" width="12.7109375" style="502" customWidth="1"/>
    <col min="1557" max="1557" width="17" style="502" customWidth="1"/>
    <col min="1558" max="1558" width="6.28515625" style="502" customWidth="1"/>
    <col min="1559" max="1559" width="11" style="502" customWidth="1"/>
    <col min="1560" max="1560" width="7.140625" style="502" customWidth="1"/>
    <col min="1561" max="1561" width="11" style="502" customWidth="1"/>
    <col min="1562" max="1564" width="11.42578125" style="502" hidden="1" customWidth="1"/>
    <col min="1565" max="1789" width="11.42578125" style="502"/>
    <col min="1790" max="1790" width="9.85546875" style="502" customWidth="1"/>
    <col min="1791" max="1792" width="3.5703125" style="502" customWidth="1"/>
    <col min="1793" max="1793" width="7.85546875" style="502" customWidth="1"/>
    <col min="1794" max="1794" width="21.140625" style="502" customWidth="1"/>
    <col min="1795" max="1795" width="7.140625" style="502" customWidth="1"/>
    <col min="1796" max="1796" width="13.140625" style="502" customWidth="1"/>
    <col min="1797" max="1797" width="6.7109375" style="502" customWidth="1"/>
    <col min="1798" max="1798" width="13.140625" style="502" customWidth="1"/>
    <col min="1799" max="1799" width="6.85546875" style="502" customWidth="1"/>
    <col min="1800" max="1800" width="12.5703125" style="502" customWidth="1"/>
    <col min="1801" max="1801" width="8.28515625" style="502" customWidth="1"/>
    <col min="1802" max="1802" width="12.5703125" style="502" customWidth="1"/>
    <col min="1803" max="1803" width="7.140625" style="502" customWidth="1"/>
    <col min="1804" max="1804" width="13.140625" style="502" customWidth="1"/>
    <col min="1805" max="1805" width="8.140625" style="502" customWidth="1"/>
    <col min="1806" max="1806" width="14.7109375" style="502" customWidth="1"/>
    <col min="1807" max="1807" width="17.28515625" style="502" customWidth="1"/>
    <col min="1808" max="1808" width="17.5703125" style="502" customWidth="1"/>
    <col min="1809" max="1810" width="16" style="502" customWidth="1"/>
    <col min="1811" max="1811" width="17" style="502" customWidth="1"/>
    <col min="1812" max="1812" width="12.7109375" style="502" customWidth="1"/>
    <col min="1813" max="1813" width="17" style="502" customWidth="1"/>
    <col min="1814" max="1814" width="6.28515625" style="502" customWidth="1"/>
    <col min="1815" max="1815" width="11" style="502" customWidth="1"/>
    <col min="1816" max="1816" width="7.140625" style="502" customWidth="1"/>
    <col min="1817" max="1817" width="11" style="502" customWidth="1"/>
    <col min="1818" max="1820" width="11.42578125" style="502" hidden="1" customWidth="1"/>
    <col min="1821" max="2045" width="11.42578125" style="502"/>
    <col min="2046" max="2046" width="9.85546875" style="502" customWidth="1"/>
    <col min="2047" max="2048" width="3.5703125" style="502" customWidth="1"/>
    <col min="2049" max="2049" width="7.85546875" style="502" customWidth="1"/>
    <col min="2050" max="2050" width="21.140625" style="502" customWidth="1"/>
    <col min="2051" max="2051" width="7.140625" style="502" customWidth="1"/>
    <col min="2052" max="2052" width="13.140625" style="502" customWidth="1"/>
    <col min="2053" max="2053" width="6.7109375" style="502" customWidth="1"/>
    <col min="2054" max="2054" width="13.140625" style="502" customWidth="1"/>
    <col min="2055" max="2055" width="6.85546875" style="502" customWidth="1"/>
    <col min="2056" max="2056" width="12.5703125" style="502" customWidth="1"/>
    <col min="2057" max="2057" width="8.28515625" style="502" customWidth="1"/>
    <col min="2058" max="2058" width="12.5703125" style="502" customWidth="1"/>
    <col min="2059" max="2059" width="7.140625" style="502" customWidth="1"/>
    <col min="2060" max="2060" width="13.140625" style="502" customWidth="1"/>
    <col min="2061" max="2061" width="8.140625" style="502" customWidth="1"/>
    <col min="2062" max="2062" width="14.7109375" style="502" customWidth="1"/>
    <col min="2063" max="2063" width="17.28515625" style="502" customWidth="1"/>
    <col min="2064" max="2064" width="17.5703125" style="502" customWidth="1"/>
    <col min="2065" max="2066" width="16" style="502" customWidth="1"/>
    <col min="2067" max="2067" width="17" style="502" customWidth="1"/>
    <col min="2068" max="2068" width="12.7109375" style="502" customWidth="1"/>
    <col min="2069" max="2069" width="17" style="502" customWidth="1"/>
    <col min="2070" max="2070" width="6.28515625" style="502" customWidth="1"/>
    <col min="2071" max="2071" width="11" style="502" customWidth="1"/>
    <col min="2072" max="2072" width="7.140625" style="502" customWidth="1"/>
    <col min="2073" max="2073" width="11" style="502" customWidth="1"/>
    <col min="2074" max="2076" width="11.42578125" style="502" hidden="1" customWidth="1"/>
    <col min="2077" max="2301" width="11.42578125" style="502"/>
    <col min="2302" max="2302" width="9.85546875" style="502" customWidth="1"/>
    <col min="2303" max="2304" width="3.5703125" style="502" customWidth="1"/>
    <col min="2305" max="2305" width="7.85546875" style="502" customWidth="1"/>
    <col min="2306" max="2306" width="21.140625" style="502" customWidth="1"/>
    <col min="2307" max="2307" width="7.140625" style="502" customWidth="1"/>
    <col min="2308" max="2308" width="13.140625" style="502" customWidth="1"/>
    <col min="2309" max="2309" width="6.7109375" style="502" customWidth="1"/>
    <col min="2310" max="2310" width="13.140625" style="502" customWidth="1"/>
    <col min="2311" max="2311" width="6.85546875" style="502" customWidth="1"/>
    <col min="2312" max="2312" width="12.5703125" style="502" customWidth="1"/>
    <col min="2313" max="2313" width="8.28515625" style="502" customWidth="1"/>
    <col min="2314" max="2314" width="12.5703125" style="502" customWidth="1"/>
    <col min="2315" max="2315" width="7.140625" style="502" customWidth="1"/>
    <col min="2316" max="2316" width="13.140625" style="502" customWidth="1"/>
    <col min="2317" max="2317" width="8.140625" style="502" customWidth="1"/>
    <col min="2318" max="2318" width="14.7109375" style="502" customWidth="1"/>
    <col min="2319" max="2319" width="17.28515625" style="502" customWidth="1"/>
    <col min="2320" max="2320" width="17.5703125" style="502" customWidth="1"/>
    <col min="2321" max="2322" width="16" style="502" customWidth="1"/>
    <col min="2323" max="2323" width="17" style="502" customWidth="1"/>
    <col min="2324" max="2324" width="12.7109375" style="502" customWidth="1"/>
    <col min="2325" max="2325" width="17" style="502" customWidth="1"/>
    <col min="2326" max="2326" width="6.28515625" style="502" customWidth="1"/>
    <col min="2327" max="2327" width="11" style="502" customWidth="1"/>
    <col min="2328" max="2328" width="7.140625" style="502" customWidth="1"/>
    <col min="2329" max="2329" width="11" style="502" customWidth="1"/>
    <col min="2330" max="2332" width="11.42578125" style="502" hidden="1" customWidth="1"/>
    <col min="2333" max="2557" width="11.42578125" style="502"/>
    <col min="2558" max="2558" width="9.85546875" style="502" customWidth="1"/>
    <col min="2559" max="2560" width="3.5703125" style="502" customWidth="1"/>
    <col min="2561" max="2561" width="7.85546875" style="502" customWidth="1"/>
    <col min="2562" max="2562" width="21.140625" style="502" customWidth="1"/>
    <col min="2563" max="2563" width="7.140625" style="502" customWidth="1"/>
    <col min="2564" max="2564" width="13.140625" style="502" customWidth="1"/>
    <col min="2565" max="2565" width="6.7109375" style="502" customWidth="1"/>
    <col min="2566" max="2566" width="13.140625" style="502" customWidth="1"/>
    <col min="2567" max="2567" width="6.85546875" style="502" customWidth="1"/>
    <col min="2568" max="2568" width="12.5703125" style="502" customWidth="1"/>
    <col min="2569" max="2569" width="8.28515625" style="502" customWidth="1"/>
    <col min="2570" max="2570" width="12.5703125" style="502" customWidth="1"/>
    <col min="2571" max="2571" width="7.140625" style="502" customWidth="1"/>
    <col min="2572" max="2572" width="13.140625" style="502" customWidth="1"/>
    <col min="2573" max="2573" width="8.140625" style="502" customWidth="1"/>
    <col min="2574" max="2574" width="14.7109375" style="502" customWidth="1"/>
    <col min="2575" max="2575" width="17.28515625" style="502" customWidth="1"/>
    <col min="2576" max="2576" width="17.5703125" style="502" customWidth="1"/>
    <col min="2577" max="2578" width="16" style="502" customWidth="1"/>
    <col min="2579" max="2579" width="17" style="502" customWidth="1"/>
    <col min="2580" max="2580" width="12.7109375" style="502" customWidth="1"/>
    <col min="2581" max="2581" width="17" style="502" customWidth="1"/>
    <col min="2582" max="2582" width="6.28515625" style="502" customWidth="1"/>
    <col min="2583" max="2583" width="11" style="502" customWidth="1"/>
    <col min="2584" max="2584" width="7.140625" style="502" customWidth="1"/>
    <col min="2585" max="2585" width="11" style="502" customWidth="1"/>
    <col min="2586" max="2588" width="11.42578125" style="502" hidden="1" customWidth="1"/>
    <col min="2589" max="2813" width="11.42578125" style="502"/>
    <col min="2814" max="2814" width="9.85546875" style="502" customWidth="1"/>
    <col min="2815" max="2816" width="3.5703125" style="502" customWidth="1"/>
    <col min="2817" max="2817" width="7.85546875" style="502" customWidth="1"/>
    <col min="2818" max="2818" width="21.140625" style="502" customWidth="1"/>
    <col min="2819" max="2819" width="7.140625" style="502" customWidth="1"/>
    <col min="2820" max="2820" width="13.140625" style="502" customWidth="1"/>
    <col min="2821" max="2821" width="6.7109375" style="502" customWidth="1"/>
    <col min="2822" max="2822" width="13.140625" style="502" customWidth="1"/>
    <col min="2823" max="2823" width="6.85546875" style="502" customWidth="1"/>
    <col min="2824" max="2824" width="12.5703125" style="502" customWidth="1"/>
    <col min="2825" max="2825" width="8.28515625" style="502" customWidth="1"/>
    <col min="2826" max="2826" width="12.5703125" style="502" customWidth="1"/>
    <col min="2827" max="2827" width="7.140625" style="502" customWidth="1"/>
    <col min="2828" max="2828" width="13.140625" style="502" customWidth="1"/>
    <col min="2829" max="2829" width="8.140625" style="502" customWidth="1"/>
    <col min="2830" max="2830" width="14.7109375" style="502" customWidth="1"/>
    <col min="2831" max="2831" width="17.28515625" style="502" customWidth="1"/>
    <col min="2832" max="2832" width="17.5703125" style="502" customWidth="1"/>
    <col min="2833" max="2834" width="16" style="502" customWidth="1"/>
    <col min="2835" max="2835" width="17" style="502" customWidth="1"/>
    <col min="2836" max="2836" width="12.7109375" style="502" customWidth="1"/>
    <col min="2837" max="2837" width="17" style="502" customWidth="1"/>
    <col min="2838" max="2838" width="6.28515625" style="502" customWidth="1"/>
    <col min="2839" max="2839" width="11" style="502" customWidth="1"/>
    <col min="2840" max="2840" width="7.140625" style="502" customWidth="1"/>
    <col min="2841" max="2841" width="11" style="502" customWidth="1"/>
    <col min="2842" max="2844" width="11.42578125" style="502" hidden="1" customWidth="1"/>
    <col min="2845" max="3069" width="11.42578125" style="502"/>
    <col min="3070" max="3070" width="9.85546875" style="502" customWidth="1"/>
    <col min="3071" max="3072" width="3.5703125" style="502" customWidth="1"/>
    <col min="3073" max="3073" width="7.85546875" style="502" customWidth="1"/>
    <col min="3074" max="3074" width="21.140625" style="502" customWidth="1"/>
    <col min="3075" max="3075" width="7.140625" style="502" customWidth="1"/>
    <col min="3076" max="3076" width="13.140625" style="502" customWidth="1"/>
    <col min="3077" max="3077" width="6.7109375" style="502" customWidth="1"/>
    <col min="3078" max="3078" width="13.140625" style="502" customWidth="1"/>
    <col min="3079" max="3079" width="6.85546875" style="502" customWidth="1"/>
    <col min="3080" max="3080" width="12.5703125" style="502" customWidth="1"/>
    <col min="3081" max="3081" width="8.28515625" style="502" customWidth="1"/>
    <col min="3082" max="3082" width="12.5703125" style="502" customWidth="1"/>
    <col min="3083" max="3083" width="7.140625" style="502" customWidth="1"/>
    <col min="3084" max="3084" width="13.140625" style="502" customWidth="1"/>
    <col min="3085" max="3085" width="8.140625" style="502" customWidth="1"/>
    <col min="3086" max="3086" width="14.7109375" style="502" customWidth="1"/>
    <col min="3087" max="3087" width="17.28515625" style="502" customWidth="1"/>
    <col min="3088" max="3088" width="17.5703125" style="502" customWidth="1"/>
    <col min="3089" max="3090" width="16" style="502" customWidth="1"/>
    <col min="3091" max="3091" width="17" style="502" customWidth="1"/>
    <col min="3092" max="3092" width="12.7109375" style="502" customWidth="1"/>
    <col min="3093" max="3093" width="17" style="502" customWidth="1"/>
    <col min="3094" max="3094" width="6.28515625" style="502" customWidth="1"/>
    <col min="3095" max="3095" width="11" style="502" customWidth="1"/>
    <col min="3096" max="3096" width="7.140625" style="502" customWidth="1"/>
    <col min="3097" max="3097" width="11" style="502" customWidth="1"/>
    <col min="3098" max="3100" width="11.42578125" style="502" hidden="1" customWidth="1"/>
    <col min="3101" max="3325" width="11.42578125" style="502"/>
    <col min="3326" max="3326" width="9.85546875" style="502" customWidth="1"/>
    <col min="3327" max="3328" width="3.5703125" style="502" customWidth="1"/>
    <col min="3329" max="3329" width="7.85546875" style="502" customWidth="1"/>
    <col min="3330" max="3330" width="21.140625" style="502" customWidth="1"/>
    <col min="3331" max="3331" width="7.140625" style="502" customWidth="1"/>
    <col min="3332" max="3332" width="13.140625" style="502" customWidth="1"/>
    <col min="3333" max="3333" width="6.7109375" style="502" customWidth="1"/>
    <col min="3334" max="3334" width="13.140625" style="502" customWidth="1"/>
    <col min="3335" max="3335" width="6.85546875" style="502" customWidth="1"/>
    <col min="3336" max="3336" width="12.5703125" style="502" customWidth="1"/>
    <col min="3337" max="3337" width="8.28515625" style="502" customWidth="1"/>
    <col min="3338" max="3338" width="12.5703125" style="502" customWidth="1"/>
    <col min="3339" max="3339" width="7.140625" style="502" customWidth="1"/>
    <col min="3340" max="3340" width="13.140625" style="502" customWidth="1"/>
    <col min="3341" max="3341" width="8.140625" style="502" customWidth="1"/>
    <col min="3342" max="3342" width="14.7109375" style="502" customWidth="1"/>
    <col min="3343" max="3343" width="17.28515625" style="502" customWidth="1"/>
    <col min="3344" max="3344" width="17.5703125" style="502" customWidth="1"/>
    <col min="3345" max="3346" width="16" style="502" customWidth="1"/>
    <col min="3347" max="3347" width="17" style="502" customWidth="1"/>
    <col min="3348" max="3348" width="12.7109375" style="502" customWidth="1"/>
    <col min="3349" max="3349" width="17" style="502" customWidth="1"/>
    <col min="3350" max="3350" width="6.28515625" style="502" customWidth="1"/>
    <col min="3351" max="3351" width="11" style="502" customWidth="1"/>
    <col min="3352" max="3352" width="7.140625" style="502" customWidth="1"/>
    <col min="3353" max="3353" width="11" style="502" customWidth="1"/>
    <col min="3354" max="3356" width="11.42578125" style="502" hidden="1" customWidth="1"/>
    <col min="3357" max="3581" width="11.42578125" style="502"/>
    <col min="3582" max="3582" width="9.85546875" style="502" customWidth="1"/>
    <col min="3583" max="3584" width="3.5703125" style="502" customWidth="1"/>
    <col min="3585" max="3585" width="7.85546875" style="502" customWidth="1"/>
    <col min="3586" max="3586" width="21.140625" style="502" customWidth="1"/>
    <col min="3587" max="3587" width="7.140625" style="502" customWidth="1"/>
    <col min="3588" max="3588" width="13.140625" style="502" customWidth="1"/>
    <col min="3589" max="3589" width="6.7109375" style="502" customWidth="1"/>
    <col min="3590" max="3590" width="13.140625" style="502" customWidth="1"/>
    <col min="3591" max="3591" width="6.85546875" style="502" customWidth="1"/>
    <col min="3592" max="3592" width="12.5703125" style="502" customWidth="1"/>
    <col min="3593" max="3593" width="8.28515625" style="502" customWidth="1"/>
    <col min="3594" max="3594" width="12.5703125" style="502" customWidth="1"/>
    <col min="3595" max="3595" width="7.140625" style="502" customWidth="1"/>
    <col min="3596" max="3596" width="13.140625" style="502" customWidth="1"/>
    <col min="3597" max="3597" width="8.140625" style="502" customWidth="1"/>
    <col min="3598" max="3598" width="14.7109375" style="502" customWidth="1"/>
    <col min="3599" max="3599" width="17.28515625" style="502" customWidth="1"/>
    <col min="3600" max="3600" width="17.5703125" style="502" customWidth="1"/>
    <col min="3601" max="3602" width="16" style="502" customWidth="1"/>
    <col min="3603" max="3603" width="17" style="502" customWidth="1"/>
    <col min="3604" max="3604" width="12.7109375" style="502" customWidth="1"/>
    <col min="3605" max="3605" width="17" style="502" customWidth="1"/>
    <col min="3606" max="3606" width="6.28515625" style="502" customWidth="1"/>
    <col min="3607" max="3607" width="11" style="502" customWidth="1"/>
    <col min="3608" max="3608" width="7.140625" style="502" customWidth="1"/>
    <col min="3609" max="3609" width="11" style="502" customWidth="1"/>
    <col min="3610" max="3612" width="11.42578125" style="502" hidden="1" customWidth="1"/>
    <col min="3613" max="3837" width="11.42578125" style="502"/>
    <col min="3838" max="3838" width="9.85546875" style="502" customWidth="1"/>
    <col min="3839" max="3840" width="3.5703125" style="502" customWidth="1"/>
    <col min="3841" max="3841" width="7.85546875" style="502" customWidth="1"/>
    <col min="3842" max="3842" width="21.140625" style="502" customWidth="1"/>
    <col min="3843" max="3843" width="7.140625" style="502" customWidth="1"/>
    <col min="3844" max="3844" width="13.140625" style="502" customWidth="1"/>
    <col min="3845" max="3845" width="6.7109375" style="502" customWidth="1"/>
    <col min="3846" max="3846" width="13.140625" style="502" customWidth="1"/>
    <col min="3847" max="3847" width="6.85546875" style="502" customWidth="1"/>
    <col min="3848" max="3848" width="12.5703125" style="502" customWidth="1"/>
    <col min="3849" max="3849" width="8.28515625" style="502" customWidth="1"/>
    <col min="3850" max="3850" width="12.5703125" style="502" customWidth="1"/>
    <col min="3851" max="3851" width="7.140625" style="502" customWidth="1"/>
    <col min="3852" max="3852" width="13.140625" style="502" customWidth="1"/>
    <col min="3853" max="3853" width="8.140625" style="502" customWidth="1"/>
    <col min="3854" max="3854" width="14.7109375" style="502" customWidth="1"/>
    <col min="3855" max="3855" width="17.28515625" style="502" customWidth="1"/>
    <col min="3856" max="3856" width="17.5703125" style="502" customWidth="1"/>
    <col min="3857" max="3858" width="16" style="502" customWidth="1"/>
    <col min="3859" max="3859" width="17" style="502" customWidth="1"/>
    <col min="3860" max="3860" width="12.7109375" style="502" customWidth="1"/>
    <col min="3861" max="3861" width="17" style="502" customWidth="1"/>
    <col min="3862" max="3862" width="6.28515625" style="502" customWidth="1"/>
    <col min="3863" max="3863" width="11" style="502" customWidth="1"/>
    <col min="3864" max="3864" width="7.140625" style="502" customWidth="1"/>
    <col min="3865" max="3865" width="11" style="502" customWidth="1"/>
    <col min="3866" max="3868" width="11.42578125" style="502" hidden="1" customWidth="1"/>
    <col min="3869" max="4093" width="11.42578125" style="502"/>
    <col min="4094" max="4094" width="9.85546875" style="502" customWidth="1"/>
    <col min="4095" max="4096" width="3.5703125" style="502" customWidth="1"/>
    <col min="4097" max="4097" width="7.85546875" style="502" customWidth="1"/>
    <col min="4098" max="4098" width="21.140625" style="502" customWidth="1"/>
    <col min="4099" max="4099" width="7.140625" style="502" customWidth="1"/>
    <col min="4100" max="4100" width="13.140625" style="502" customWidth="1"/>
    <col min="4101" max="4101" width="6.7109375" style="502" customWidth="1"/>
    <col min="4102" max="4102" width="13.140625" style="502" customWidth="1"/>
    <col min="4103" max="4103" width="6.85546875" style="502" customWidth="1"/>
    <col min="4104" max="4104" width="12.5703125" style="502" customWidth="1"/>
    <col min="4105" max="4105" width="8.28515625" style="502" customWidth="1"/>
    <col min="4106" max="4106" width="12.5703125" style="502" customWidth="1"/>
    <col min="4107" max="4107" width="7.140625" style="502" customWidth="1"/>
    <col min="4108" max="4108" width="13.140625" style="502" customWidth="1"/>
    <col min="4109" max="4109" width="8.140625" style="502" customWidth="1"/>
    <col min="4110" max="4110" width="14.7109375" style="502" customWidth="1"/>
    <col min="4111" max="4111" width="17.28515625" style="502" customWidth="1"/>
    <col min="4112" max="4112" width="17.5703125" style="502" customWidth="1"/>
    <col min="4113" max="4114" width="16" style="502" customWidth="1"/>
    <col min="4115" max="4115" width="17" style="502" customWidth="1"/>
    <col min="4116" max="4116" width="12.7109375" style="502" customWidth="1"/>
    <col min="4117" max="4117" width="17" style="502" customWidth="1"/>
    <col min="4118" max="4118" width="6.28515625" style="502" customWidth="1"/>
    <col min="4119" max="4119" width="11" style="502" customWidth="1"/>
    <col min="4120" max="4120" width="7.140625" style="502" customWidth="1"/>
    <col min="4121" max="4121" width="11" style="502" customWidth="1"/>
    <col min="4122" max="4124" width="11.42578125" style="502" hidden="1" customWidth="1"/>
    <col min="4125" max="4349" width="11.42578125" style="502"/>
    <col min="4350" max="4350" width="9.85546875" style="502" customWidth="1"/>
    <col min="4351" max="4352" width="3.5703125" style="502" customWidth="1"/>
    <col min="4353" max="4353" width="7.85546875" style="502" customWidth="1"/>
    <col min="4354" max="4354" width="21.140625" style="502" customWidth="1"/>
    <col min="4355" max="4355" width="7.140625" style="502" customWidth="1"/>
    <col min="4356" max="4356" width="13.140625" style="502" customWidth="1"/>
    <col min="4357" max="4357" width="6.7109375" style="502" customWidth="1"/>
    <col min="4358" max="4358" width="13.140625" style="502" customWidth="1"/>
    <col min="4359" max="4359" width="6.85546875" style="502" customWidth="1"/>
    <col min="4360" max="4360" width="12.5703125" style="502" customWidth="1"/>
    <col min="4361" max="4361" width="8.28515625" style="502" customWidth="1"/>
    <col min="4362" max="4362" width="12.5703125" style="502" customWidth="1"/>
    <col min="4363" max="4363" width="7.140625" style="502" customWidth="1"/>
    <col min="4364" max="4364" width="13.140625" style="502" customWidth="1"/>
    <col min="4365" max="4365" width="8.140625" style="502" customWidth="1"/>
    <col min="4366" max="4366" width="14.7109375" style="502" customWidth="1"/>
    <col min="4367" max="4367" width="17.28515625" style="502" customWidth="1"/>
    <col min="4368" max="4368" width="17.5703125" style="502" customWidth="1"/>
    <col min="4369" max="4370" width="16" style="502" customWidth="1"/>
    <col min="4371" max="4371" width="17" style="502" customWidth="1"/>
    <col min="4372" max="4372" width="12.7109375" style="502" customWidth="1"/>
    <col min="4373" max="4373" width="17" style="502" customWidth="1"/>
    <col min="4374" max="4374" width="6.28515625" style="502" customWidth="1"/>
    <col min="4375" max="4375" width="11" style="502" customWidth="1"/>
    <col min="4376" max="4376" width="7.140625" style="502" customWidth="1"/>
    <col min="4377" max="4377" width="11" style="502" customWidth="1"/>
    <col min="4378" max="4380" width="11.42578125" style="502" hidden="1" customWidth="1"/>
    <col min="4381" max="4605" width="11.42578125" style="502"/>
    <col min="4606" max="4606" width="9.85546875" style="502" customWidth="1"/>
    <col min="4607" max="4608" width="3.5703125" style="502" customWidth="1"/>
    <col min="4609" max="4609" width="7.85546875" style="502" customWidth="1"/>
    <col min="4610" max="4610" width="21.140625" style="502" customWidth="1"/>
    <col min="4611" max="4611" width="7.140625" style="502" customWidth="1"/>
    <col min="4612" max="4612" width="13.140625" style="502" customWidth="1"/>
    <col min="4613" max="4613" width="6.7109375" style="502" customWidth="1"/>
    <col min="4614" max="4614" width="13.140625" style="502" customWidth="1"/>
    <col min="4615" max="4615" width="6.85546875" style="502" customWidth="1"/>
    <col min="4616" max="4616" width="12.5703125" style="502" customWidth="1"/>
    <col min="4617" max="4617" width="8.28515625" style="502" customWidth="1"/>
    <col min="4618" max="4618" width="12.5703125" style="502" customWidth="1"/>
    <col min="4619" max="4619" width="7.140625" style="502" customWidth="1"/>
    <col min="4620" max="4620" width="13.140625" style="502" customWidth="1"/>
    <col min="4621" max="4621" width="8.140625" style="502" customWidth="1"/>
    <col min="4622" max="4622" width="14.7109375" style="502" customWidth="1"/>
    <col min="4623" max="4623" width="17.28515625" style="502" customWidth="1"/>
    <col min="4624" max="4624" width="17.5703125" style="502" customWidth="1"/>
    <col min="4625" max="4626" width="16" style="502" customWidth="1"/>
    <col min="4627" max="4627" width="17" style="502" customWidth="1"/>
    <col min="4628" max="4628" width="12.7109375" style="502" customWidth="1"/>
    <col min="4629" max="4629" width="17" style="502" customWidth="1"/>
    <col min="4630" max="4630" width="6.28515625" style="502" customWidth="1"/>
    <col min="4631" max="4631" width="11" style="502" customWidth="1"/>
    <col min="4632" max="4632" width="7.140625" style="502" customWidth="1"/>
    <col min="4633" max="4633" width="11" style="502" customWidth="1"/>
    <col min="4634" max="4636" width="11.42578125" style="502" hidden="1" customWidth="1"/>
    <col min="4637" max="4861" width="11.42578125" style="502"/>
    <col min="4862" max="4862" width="9.85546875" style="502" customWidth="1"/>
    <col min="4863" max="4864" width="3.5703125" style="502" customWidth="1"/>
    <col min="4865" max="4865" width="7.85546875" style="502" customWidth="1"/>
    <col min="4866" max="4866" width="21.140625" style="502" customWidth="1"/>
    <col min="4867" max="4867" width="7.140625" style="502" customWidth="1"/>
    <col min="4868" max="4868" width="13.140625" style="502" customWidth="1"/>
    <col min="4869" max="4869" width="6.7109375" style="502" customWidth="1"/>
    <col min="4870" max="4870" width="13.140625" style="502" customWidth="1"/>
    <col min="4871" max="4871" width="6.85546875" style="502" customWidth="1"/>
    <col min="4872" max="4872" width="12.5703125" style="502" customWidth="1"/>
    <col min="4873" max="4873" width="8.28515625" style="502" customWidth="1"/>
    <col min="4874" max="4874" width="12.5703125" style="502" customWidth="1"/>
    <col min="4875" max="4875" width="7.140625" style="502" customWidth="1"/>
    <col min="4876" max="4876" width="13.140625" style="502" customWidth="1"/>
    <col min="4877" max="4877" width="8.140625" style="502" customWidth="1"/>
    <col min="4878" max="4878" width="14.7109375" style="502" customWidth="1"/>
    <col min="4879" max="4879" width="17.28515625" style="502" customWidth="1"/>
    <col min="4880" max="4880" width="17.5703125" style="502" customWidth="1"/>
    <col min="4881" max="4882" width="16" style="502" customWidth="1"/>
    <col min="4883" max="4883" width="17" style="502" customWidth="1"/>
    <col min="4884" max="4884" width="12.7109375" style="502" customWidth="1"/>
    <col min="4885" max="4885" width="17" style="502" customWidth="1"/>
    <col min="4886" max="4886" width="6.28515625" style="502" customWidth="1"/>
    <col min="4887" max="4887" width="11" style="502" customWidth="1"/>
    <col min="4888" max="4888" width="7.140625" style="502" customWidth="1"/>
    <col min="4889" max="4889" width="11" style="502" customWidth="1"/>
    <col min="4890" max="4892" width="11.42578125" style="502" hidden="1" customWidth="1"/>
    <col min="4893" max="5117" width="11.42578125" style="502"/>
    <col min="5118" max="5118" width="9.85546875" style="502" customWidth="1"/>
    <col min="5119" max="5120" width="3.5703125" style="502" customWidth="1"/>
    <col min="5121" max="5121" width="7.85546875" style="502" customWidth="1"/>
    <col min="5122" max="5122" width="21.140625" style="502" customWidth="1"/>
    <col min="5123" max="5123" width="7.140625" style="502" customWidth="1"/>
    <col min="5124" max="5124" width="13.140625" style="502" customWidth="1"/>
    <col min="5125" max="5125" width="6.7109375" style="502" customWidth="1"/>
    <col min="5126" max="5126" width="13.140625" style="502" customWidth="1"/>
    <col min="5127" max="5127" width="6.85546875" style="502" customWidth="1"/>
    <col min="5128" max="5128" width="12.5703125" style="502" customWidth="1"/>
    <col min="5129" max="5129" width="8.28515625" style="502" customWidth="1"/>
    <col min="5130" max="5130" width="12.5703125" style="502" customWidth="1"/>
    <col min="5131" max="5131" width="7.140625" style="502" customWidth="1"/>
    <col min="5132" max="5132" width="13.140625" style="502" customWidth="1"/>
    <col min="5133" max="5133" width="8.140625" style="502" customWidth="1"/>
    <col min="5134" max="5134" width="14.7109375" style="502" customWidth="1"/>
    <col min="5135" max="5135" width="17.28515625" style="502" customWidth="1"/>
    <col min="5136" max="5136" width="17.5703125" style="502" customWidth="1"/>
    <col min="5137" max="5138" width="16" style="502" customWidth="1"/>
    <col min="5139" max="5139" width="17" style="502" customWidth="1"/>
    <col min="5140" max="5140" width="12.7109375" style="502" customWidth="1"/>
    <col min="5141" max="5141" width="17" style="502" customWidth="1"/>
    <col min="5142" max="5142" width="6.28515625" style="502" customWidth="1"/>
    <col min="5143" max="5143" width="11" style="502" customWidth="1"/>
    <col min="5144" max="5144" width="7.140625" style="502" customWidth="1"/>
    <col min="5145" max="5145" width="11" style="502" customWidth="1"/>
    <col min="5146" max="5148" width="11.42578125" style="502" hidden="1" customWidth="1"/>
    <col min="5149" max="5373" width="11.42578125" style="502"/>
    <col min="5374" max="5374" width="9.85546875" style="502" customWidth="1"/>
    <col min="5375" max="5376" width="3.5703125" style="502" customWidth="1"/>
    <col min="5377" max="5377" width="7.85546875" style="502" customWidth="1"/>
    <col min="5378" max="5378" width="21.140625" style="502" customWidth="1"/>
    <col min="5379" max="5379" width="7.140625" style="502" customWidth="1"/>
    <col min="5380" max="5380" width="13.140625" style="502" customWidth="1"/>
    <col min="5381" max="5381" width="6.7109375" style="502" customWidth="1"/>
    <col min="5382" max="5382" width="13.140625" style="502" customWidth="1"/>
    <col min="5383" max="5383" width="6.85546875" style="502" customWidth="1"/>
    <col min="5384" max="5384" width="12.5703125" style="502" customWidth="1"/>
    <col min="5385" max="5385" width="8.28515625" style="502" customWidth="1"/>
    <col min="5386" max="5386" width="12.5703125" style="502" customWidth="1"/>
    <col min="5387" max="5387" width="7.140625" style="502" customWidth="1"/>
    <col min="5388" max="5388" width="13.140625" style="502" customWidth="1"/>
    <col min="5389" max="5389" width="8.140625" style="502" customWidth="1"/>
    <col min="5390" max="5390" width="14.7109375" style="502" customWidth="1"/>
    <col min="5391" max="5391" width="17.28515625" style="502" customWidth="1"/>
    <col min="5392" max="5392" width="17.5703125" style="502" customWidth="1"/>
    <col min="5393" max="5394" width="16" style="502" customWidth="1"/>
    <col min="5395" max="5395" width="17" style="502" customWidth="1"/>
    <col min="5396" max="5396" width="12.7109375" style="502" customWidth="1"/>
    <col min="5397" max="5397" width="17" style="502" customWidth="1"/>
    <col min="5398" max="5398" width="6.28515625" style="502" customWidth="1"/>
    <col min="5399" max="5399" width="11" style="502" customWidth="1"/>
    <col min="5400" max="5400" width="7.140625" style="502" customWidth="1"/>
    <col min="5401" max="5401" width="11" style="502" customWidth="1"/>
    <col min="5402" max="5404" width="11.42578125" style="502" hidden="1" customWidth="1"/>
    <col min="5405" max="5629" width="11.42578125" style="502"/>
    <col min="5630" max="5630" width="9.85546875" style="502" customWidth="1"/>
    <col min="5631" max="5632" width="3.5703125" style="502" customWidth="1"/>
    <col min="5633" max="5633" width="7.85546875" style="502" customWidth="1"/>
    <col min="5634" max="5634" width="21.140625" style="502" customWidth="1"/>
    <col min="5635" max="5635" width="7.140625" style="502" customWidth="1"/>
    <col min="5636" max="5636" width="13.140625" style="502" customWidth="1"/>
    <col min="5637" max="5637" width="6.7109375" style="502" customWidth="1"/>
    <col min="5638" max="5638" width="13.140625" style="502" customWidth="1"/>
    <col min="5639" max="5639" width="6.85546875" style="502" customWidth="1"/>
    <col min="5640" max="5640" width="12.5703125" style="502" customWidth="1"/>
    <col min="5641" max="5641" width="8.28515625" style="502" customWidth="1"/>
    <col min="5642" max="5642" width="12.5703125" style="502" customWidth="1"/>
    <col min="5643" max="5643" width="7.140625" style="502" customWidth="1"/>
    <col min="5644" max="5644" width="13.140625" style="502" customWidth="1"/>
    <col min="5645" max="5645" width="8.140625" style="502" customWidth="1"/>
    <col min="5646" max="5646" width="14.7109375" style="502" customWidth="1"/>
    <col min="5647" max="5647" width="17.28515625" style="502" customWidth="1"/>
    <col min="5648" max="5648" width="17.5703125" style="502" customWidth="1"/>
    <col min="5649" max="5650" width="16" style="502" customWidth="1"/>
    <col min="5651" max="5651" width="17" style="502" customWidth="1"/>
    <col min="5652" max="5652" width="12.7109375" style="502" customWidth="1"/>
    <col min="5653" max="5653" width="17" style="502" customWidth="1"/>
    <col min="5654" max="5654" width="6.28515625" style="502" customWidth="1"/>
    <col min="5655" max="5655" width="11" style="502" customWidth="1"/>
    <col min="5656" max="5656" width="7.140625" style="502" customWidth="1"/>
    <col min="5657" max="5657" width="11" style="502" customWidth="1"/>
    <col min="5658" max="5660" width="11.42578125" style="502" hidden="1" customWidth="1"/>
    <col min="5661" max="5885" width="11.42578125" style="502"/>
    <col min="5886" max="5886" width="9.85546875" style="502" customWidth="1"/>
    <col min="5887" max="5888" width="3.5703125" style="502" customWidth="1"/>
    <col min="5889" max="5889" width="7.85546875" style="502" customWidth="1"/>
    <col min="5890" max="5890" width="21.140625" style="502" customWidth="1"/>
    <col min="5891" max="5891" width="7.140625" style="502" customWidth="1"/>
    <col min="5892" max="5892" width="13.140625" style="502" customWidth="1"/>
    <col min="5893" max="5893" width="6.7109375" style="502" customWidth="1"/>
    <col min="5894" max="5894" width="13.140625" style="502" customWidth="1"/>
    <col min="5895" max="5895" width="6.85546875" style="502" customWidth="1"/>
    <col min="5896" max="5896" width="12.5703125" style="502" customWidth="1"/>
    <col min="5897" max="5897" width="8.28515625" style="502" customWidth="1"/>
    <col min="5898" max="5898" width="12.5703125" style="502" customWidth="1"/>
    <col min="5899" max="5899" width="7.140625" style="502" customWidth="1"/>
    <col min="5900" max="5900" width="13.140625" style="502" customWidth="1"/>
    <col min="5901" max="5901" width="8.140625" style="502" customWidth="1"/>
    <col min="5902" max="5902" width="14.7109375" style="502" customWidth="1"/>
    <col min="5903" max="5903" width="17.28515625" style="502" customWidth="1"/>
    <col min="5904" max="5904" width="17.5703125" style="502" customWidth="1"/>
    <col min="5905" max="5906" width="16" style="502" customWidth="1"/>
    <col min="5907" max="5907" width="17" style="502" customWidth="1"/>
    <col min="5908" max="5908" width="12.7109375" style="502" customWidth="1"/>
    <col min="5909" max="5909" width="17" style="502" customWidth="1"/>
    <col min="5910" max="5910" width="6.28515625" style="502" customWidth="1"/>
    <col min="5911" max="5911" width="11" style="502" customWidth="1"/>
    <col min="5912" max="5912" width="7.140625" style="502" customWidth="1"/>
    <col min="5913" max="5913" width="11" style="502" customWidth="1"/>
    <col min="5914" max="5916" width="11.42578125" style="502" hidden="1" customWidth="1"/>
    <col min="5917" max="6141" width="11.42578125" style="502"/>
    <col min="6142" max="6142" width="9.85546875" style="502" customWidth="1"/>
    <col min="6143" max="6144" width="3.5703125" style="502" customWidth="1"/>
    <col min="6145" max="6145" width="7.85546875" style="502" customWidth="1"/>
    <col min="6146" max="6146" width="21.140625" style="502" customWidth="1"/>
    <col min="6147" max="6147" width="7.140625" style="502" customWidth="1"/>
    <col min="6148" max="6148" width="13.140625" style="502" customWidth="1"/>
    <col min="6149" max="6149" width="6.7109375" style="502" customWidth="1"/>
    <col min="6150" max="6150" width="13.140625" style="502" customWidth="1"/>
    <col min="6151" max="6151" width="6.85546875" style="502" customWidth="1"/>
    <col min="6152" max="6152" width="12.5703125" style="502" customWidth="1"/>
    <col min="6153" max="6153" width="8.28515625" style="502" customWidth="1"/>
    <col min="6154" max="6154" width="12.5703125" style="502" customWidth="1"/>
    <col min="6155" max="6155" width="7.140625" style="502" customWidth="1"/>
    <col min="6156" max="6156" width="13.140625" style="502" customWidth="1"/>
    <col min="6157" max="6157" width="8.140625" style="502" customWidth="1"/>
    <col min="6158" max="6158" width="14.7109375" style="502" customWidth="1"/>
    <col min="6159" max="6159" width="17.28515625" style="502" customWidth="1"/>
    <col min="6160" max="6160" width="17.5703125" style="502" customWidth="1"/>
    <col min="6161" max="6162" width="16" style="502" customWidth="1"/>
    <col min="6163" max="6163" width="17" style="502" customWidth="1"/>
    <col min="6164" max="6164" width="12.7109375" style="502" customWidth="1"/>
    <col min="6165" max="6165" width="17" style="502" customWidth="1"/>
    <col min="6166" max="6166" width="6.28515625" style="502" customWidth="1"/>
    <col min="6167" max="6167" width="11" style="502" customWidth="1"/>
    <col min="6168" max="6168" width="7.140625" style="502" customWidth="1"/>
    <col min="6169" max="6169" width="11" style="502" customWidth="1"/>
    <col min="6170" max="6172" width="11.42578125" style="502" hidden="1" customWidth="1"/>
    <col min="6173" max="6397" width="11.42578125" style="502"/>
    <col min="6398" max="6398" width="9.85546875" style="502" customWidth="1"/>
    <col min="6399" max="6400" width="3.5703125" style="502" customWidth="1"/>
    <col min="6401" max="6401" width="7.85546875" style="502" customWidth="1"/>
    <col min="6402" max="6402" width="21.140625" style="502" customWidth="1"/>
    <col min="6403" max="6403" width="7.140625" style="502" customWidth="1"/>
    <col min="6404" max="6404" width="13.140625" style="502" customWidth="1"/>
    <col min="6405" max="6405" width="6.7109375" style="502" customWidth="1"/>
    <col min="6406" max="6406" width="13.140625" style="502" customWidth="1"/>
    <col min="6407" max="6407" width="6.85546875" style="502" customWidth="1"/>
    <col min="6408" max="6408" width="12.5703125" style="502" customWidth="1"/>
    <col min="6409" max="6409" width="8.28515625" style="502" customWidth="1"/>
    <col min="6410" max="6410" width="12.5703125" style="502" customWidth="1"/>
    <col min="6411" max="6411" width="7.140625" style="502" customWidth="1"/>
    <col min="6412" max="6412" width="13.140625" style="502" customWidth="1"/>
    <col min="6413" max="6413" width="8.140625" style="502" customWidth="1"/>
    <col min="6414" max="6414" width="14.7109375" style="502" customWidth="1"/>
    <col min="6415" max="6415" width="17.28515625" style="502" customWidth="1"/>
    <col min="6416" max="6416" width="17.5703125" style="502" customWidth="1"/>
    <col min="6417" max="6418" width="16" style="502" customWidth="1"/>
    <col min="6419" max="6419" width="17" style="502" customWidth="1"/>
    <col min="6420" max="6420" width="12.7109375" style="502" customWidth="1"/>
    <col min="6421" max="6421" width="17" style="502" customWidth="1"/>
    <col min="6422" max="6422" width="6.28515625" style="502" customWidth="1"/>
    <col min="6423" max="6423" width="11" style="502" customWidth="1"/>
    <col min="6424" max="6424" width="7.140625" style="502" customWidth="1"/>
    <col min="6425" max="6425" width="11" style="502" customWidth="1"/>
    <col min="6426" max="6428" width="11.42578125" style="502" hidden="1" customWidth="1"/>
    <col min="6429" max="6653" width="11.42578125" style="502"/>
    <col min="6654" max="6654" width="9.85546875" style="502" customWidth="1"/>
    <col min="6655" max="6656" width="3.5703125" style="502" customWidth="1"/>
    <col min="6657" max="6657" width="7.85546875" style="502" customWidth="1"/>
    <col min="6658" max="6658" width="21.140625" style="502" customWidth="1"/>
    <col min="6659" max="6659" width="7.140625" style="502" customWidth="1"/>
    <col min="6660" max="6660" width="13.140625" style="502" customWidth="1"/>
    <col min="6661" max="6661" width="6.7109375" style="502" customWidth="1"/>
    <col min="6662" max="6662" width="13.140625" style="502" customWidth="1"/>
    <col min="6663" max="6663" width="6.85546875" style="502" customWidth="1"/>
    <col min="6664" max="6664" width="12.5703125" style="502" customWidth="1"/>
    <col min="6665" max="6665" width="8.28515625" style="502" customWidth="1"/>
    <col min="6666" max="6666" width="12.5703125" style="502" customWidth="1"/>
    <col min="6667" max="6667" width="7.140625" style="502" customWidth="1"/>
    <col min="6668" max="6668" width="13.140625" style="502" customWidth="1"/>
    <col min="6669" max="6669" width="8.140625" style="502" customWidth="1"/>
    <col min="6670" max="6670" width="14.7109375" style="502" customWidth="1"/>
    <col min="6671" max="6671" width="17.28515625" style="502" customWidth="1"/>
    <col min="6672" max="6672" width="17.5703125" style="502" customWidth="1"/>
    <col min="6673" max="6674" width="16" style="502" customWidth="1"/>
    <col min="6675" max="6675" width="17" style="502" customWidth="1"/>
    <col min="6676" max="6676" width="12.7109375" style="502" customWidth="1"/>
    <col min="6677" max="6677" width="17" style="502" customWidth="1"/>
    <col min="6678" max="6678" width="6.28515625" style="502" customWidth="1"/>
    <col min="6679" max="6679" width="11" style="502" customWidth="1"/>
    <col min="6680" max="6680" width="7.140625" style="502" customWidth="1"/>
    <col min="6681" max="6681" width="11" style="502" customWidth="1"/>
    <col min="6682" max="6684" width="11.42578125" style="502" hidden="1" customWidth="1"/>
    <col min="6685" max="6909" width="11.42578125" style="502"/>
    <col min="6910" max="6910" width="9.85546875" style="502" customWidth="1"/>
    <col min="6911" max="6912" width="3.5703125" style="502" customWidth="1"/>
    <col min="6913" max="6913" width="7.85546875" style="502" customWidth="1"/>
    <col min="6914" max="6914" width="21.140625" style="502" customWidth="1"/>
    <col min="6915" max="6915" width="7.140625" style="502" customWidth="1"/>
    <col min="6916" max="6916" width="13.140625" style="502" customWidth="1"/>
    <col min="6917" max="6917" width="6.7109375" style="502" customWidth="1"/>
    <col min="6918" max="6918" width="13.140625" style="502" customWidth="1"/>
    <col min="6919" max="6919" width="6.85546875" style="502" customWidth="1"/>
    <col min="6920" max="6920" width="12.5703125" style="502" customWidth="1"/>
    <col min="6921" max="6921" width="8.28515625" style="502" customWidth="1"/>
    <col min="6922" max="6922" width="12.5703125" style="502" customWidth="1"/>
    <col min="6923" max="6923" width="7.140625" style="502" customWidth="1"/>
    <col min="6924" max="6924" width="13.140625" style="502" customWidth="1"/>
    <col min="6925" max="6925" width="8.140625" style="502" customWidth="1"/>
    <col min="6926" max="6926" width="14.7109375" style="502" customWidth="1"/>
    <col min="6927" max="6927" width="17.28515625" style="502" customWidth="1"/>
    <col min="6928" max="6928" width="17.5703125" style="502" customWidth="1"/>
    <col min="6929" max="6930" width="16" style="502" customWidth="1"/>
    <col min="6931" max="6931" width="17" style="502" customWidth="1"/>
    <col min="6932" max="6932" width="12.7109375" style="502" customWidth="1"/>
    <col min="6933" max="6933" width="17" style="502" customWidth="1"/>
    <col min="6934" max="6934" width="6.28515625" style="502" customWidth="1"/>
    <col min="6935" max="6935" width="11" style="502" customWidth="1"/>
    <col min="6936" max="6936" width="7.140625" style="502" customWidth="1"/>
    <col min="6937" max="6937" width="11" style="502" customWidth="1"/>
    <col min="6938" max="6940" width="11.42578125" style="502" hidden="1" customWidth="1"/>
    <col min="6941" max="7165" width="11.42578125" style="502"/>
    <col min="7166" max="7166" width="9.85546875" style="502" customWidth="1"/>
    <col min="7167" max="7168" width="3.5703125" style="502" customWidth="1"/>
    <col min="7169" max="7169" width="7.85546875" style="502" customWidth="1"/>
    <col min="7170" max="7170" width="21.140625" style="502" customWidth="1"/>
    <col min="7171" max="7171" width="7.140625" style="502" customWidth="1"/>
    <col min="7172" max="7172" width="13.140625" style="502" customWidth="1"/>
    <col min="7173" max="7173" width="6.7109375" style="502" customWidth="1"/>
    <col min="7174" max="7174" width="13.140625" style="502" customWidth="1"/>
    <col min="7175" max="7175" width="6.85546875" style="502" customWidth="1"/>
    <col min="7176" max="7176" width="12.5703125" style="502" customWidth="1"/>
    <col min="7177" max="7177" width="8.28515625" style="502" customWidth="1"/>
    <col min="7178" max="7178" width="12.5703125" style="502" customWidth="1"/>
    <col min="7179" max="7179" width="7.140625" style="502" customWidth="1"/>
    <col min="7180" max="7180" width="13.140625" style="502" customWidth="1"/>
    <col min="7181" max="7181" width="8.140625" style="502" customWidth="1"/>
    <col min="7182" max="7182" width="14.7109375" style="502" customWidth="1"/>
    <col min="7183" max="7183" width="17.28515625" style="502" customWidth="1"/>
    <col min="7184" max="7184" width="17.5703125" style="502" customWidth="1"/>
    <col min="7185" max="7186" width="16" style="502" customWidth="1"/>
    <col min="7187" max="7187" width="17" style="502" customWidth="1"/>
    <col min="7188" max="7188" width="12.7109375" style="502" customWidth="1"/>
    <col min="7189" max="7189" width="17" style="502" customWidth="1"/>
    <col min="7190" max="7190" width="6.28515625" style="502" customWidth="1"/>
    <col min="7191" max="7191" width="11" style="502" customWidth="1"/>
    <col min="7192" max="7192" width="7.140625" style="502" customWidth="1"/>
    <col min="7193" max="7193" width="11" style="502" customWidth="1"/>
    <col min="7194" max="7196" width="11.42578125" style="502" hidden="1" customWidth="1"/>
    <col min="7197" max="7421" width="11.42578125" style="502"/>
    <col min="7422" max="7422" width="9.85546875" style="502" customWidth="1"/>
    <col min="7423" max="7424" width="3.5703125" style="502" customWidth="1"/>
    <col min="7425" max="7425" width="7.85546875" style="502" customWidth="1"/>
    <col min="7426" max="7426" width="21.140625" style="502" customWidth="1"/>
    <col min="7427" max="7427" width="7.140625" style="502" customWidth="1"/>
    <col min="7428" max="7428" width="13.140625" style="502" customWidth="1"/>
    <col min="7429" max="7429" width="6.7109375" style="502" customWidth="1"/>
    <col min="7430" max="7430" width="13.140625" style="502" customWidth="1"/>
    <col min="7431" max="7431" width="6.85546875" style="502" customWidth="1"/>
    <col min="7432" max="7432" width="12.5703125" style="502" customWidth="1"/>
    <col min="7433" max="7433" width="8.28515625" style="502" customWidth="1"/>
    <col min="7434" max="7434" width="12.5703125" style="502" customWidth="1"/>
    <col min="7435" max="7435" width="7.140625" style="502" customWidth="1"/>
    <col min="7436" max="7436" width="13.140625" style="502" customWidth="1"/>
    <col min="7437" max="7437" width="8.140625" style="502" customWidth="1"/>
    <col min="7438" max="7438" width="14.7109375" style="502" customWidth="1"/>
    <col min="7439" max="7439" width="17.28515625" style="502" customWidth="1"/>
    <col min="7440" max="7440" width="17.5703125" style="502" customWidth="1"/>
    <col min="7441" max="7442" width="16" style="502" customWidth="1"/>
    <col min="7443" max="7443" width="17" style="502" customWidth="1"/>
    <col min="7444" max="7444" width="12.7109375" style="502" customWidth="1"/>
    <col min="7445" max="7445" width="17" style="502" customWidth="1"/>
    <col min="7446" max="7446" width="6.28515625" style="502" customWidth="1"/>
    <col min="7447" max="7447" width="11" style="502" customWidth="1"/>
    <col min="7448" max="7448" width="7.140625" style="502" customWidth="1"/>
    <col min="7449" max="7449" width="11" style="502" customWidth="1"/>
    <col min="7450" max="7452" width="11.42578125" style="502" hidden="1" customWidth="1"/>
    <col min="7453" max="7677" width="11.42578125" style="502"/>
    <col min="7678" max="7678" width="9.85546875" style="502" customWidth="1"/>
    <col min="7679" max="7680" width="3.5703125" style="502" customWidth="1"/>
    <col min="7681" max="7681" width="7.85546875" style="502" customWidth="1"/>
    <col min="7682" max="7682" width="21.140625" style="502" customWidth="1"/>
    <col min="7683" max="7683" width="7.140625" style="502" customWidth="1"/>
    <col min="7684" max="7684" width="13.140625" style="502" customWidth="1"/>
    <col min="7685" max="7685" width="6.7109375" style="502" customWidth="1"/>
    <col min="7686" max="7686" width="13.140625" style="502" customWidth="1"/>
    <col min="7687" max="7687" width="6.85546875" style="502" customWidth="1"/>
    <col min="7688" max="7688" width="12.5703125" style="502" customWidth="1"/>
    <col min="7689" max="7689" width="8.28515625" style="502" customWidth="1"/>
    <col min="7690" max="7690" width="12.5703125" style="502" customWidth="1"/>
    <col min="7691" max="7691" width="7.140625" style="502" customWidth="1"/>
    <col min="7692" max="7692" width="13.140625" style="502" customWidth="1"/>
    <col min="7693" max="7693" width="8.140625" style="502" customWidth="1"/>
    <col min="7694" max="7694" width="14.7109375" style="502" customWidth="1"/>
    <col min="7695" max="7695" width="17.28515625" style="502" customWidth="1"/>
    <col min="7696" max="7696" width="17.5703125" style="502" customWidth="1"/>
    <col min="7697" max="7698" width="16" style="502" customWidth="1"/>
    <col min="7699" max="7699" width="17" style="502" customWidth="1"/>
    <col min="7700" max="7700" width="12.7109375" style="502" customWidth="1"/>
    <col min="7701" max="7701" width="17" style="502" customWidth="1"/>
    <col min="7702" max="7702" width="6.28515625" style="502" customWidth="1"/>
    <col min="7703" max="7703" width="11" style="502" customWidth="1"/>
    <col min="7704" max="7704" width="7.140625" style="502" customWidth="1"/>
    <col min="7705" max="7705" width="11" style="502" customWidth="1"/>
    <col min="7706" max="7708" width="11.42578125" style="502" hidden="1" customWidth="1"/>
    <col min="7709" max="7933" width="11.42578125" style="502"/>
    <col min="7934" max="7934" width="9.85546875" style="502" customWidth="1"/>
    <col min="7935" max="7936" width="3.5703125" style="502" customWidth="1"/>
    <col min="7937" max="7937" width="7.85546875" style="502" customWidth="1"/>
    <col min="7938" max="7938" width="21.140625" style="502" customWidth="1"/>
    <col min="7939" max="7939" width="7.140625" style="502" customWidth="1"/>
    <col min="7940" max="7940" width="13.140625" style="502" customWidth="1"/>
    <col min="7941" max="7941" width="6.7109375" style="502" customWidth="1"/>
    <col min="7942" max="7942" width="13.140625" style="502" customWidth="1"/>
    <col min="7943" max="7943" width="6.85546875" style="502" customWidth="1"/>
    <col min="7944" max="7944" width="12.5703125" style="502" customWidth="1"/>
    <col min="7945" max="7945" width="8.28515625" style="502" customWidth="1"/>
    <col min="7946" max="7946" width="12.5703125" style="502" customWidth="1"/>
    <col min="7947" max="7947" width="7.140625" style="502" customWidth="1"/>
    <col min="7948" max="7948" width="13.140625" style="502" customWidth="1"/>
    <col min="7949" max="7949" width="8.140625" style="502" customWidth="1"/>
    <col min="7950" max="7950" width="14.7109375" style="502" customWidth="1"/>
    <col min="7951" max="7951" width="17.28515625" style="502" customWidth="1"/>
    <col min="7952" max="7952" width="17.5703125" style="502" customWidth="1"/>
    <col min="7953" max="7954" width="16" style="502" customWidth="1"/>
    <col min="7955" max="7955" width="17" style="502" customWidth="1"/>
    <col min="7956" max="7956" width="12.7109375" style="502" customWidth="1"/>
    <col min="7957" max="7957" width="17" style="502" customWidth="1"/>
    <col min="7958" max="7958" width="6.28515625" style="502" customWidth="1"/>
    <col min="7959" max="7959" width="11" style="502" customWidth="1"/>
    <col min="7960" max="7960" width="7.140625" style="502" customWidth="1"/>
    <col min="7961" max="7961" width="11" style="502" customWidth="1"/>
    <col min="7962" max="7964" width="11.42578125" style="502" hidden="1" customWidth="1"/>
    <col min="7965" max="8189" width="11.42578125" style="502"/>
    <col min="8190" max="8190" width="9.85546875" style="502" customWidth="1"/>
    <col min="8191" max="8192" width="3.5703125" style="502" customWidth="1"/>
    <col min="8193" max="8193" width="7.85546875" style="502" customWidth="1"/>
    <col min="8194" max="8194" width="21.140625" style="502" customWidth="1"/>
    <col min="8195" max="8195" width="7.140625" style="502" customWidth="1"/>
    <col min="8196" max="8196" width="13.140625" style="502" customWidth="1"/>
    <col min="8197" max="8197" width="6.7109375" style="502" customWidth="1"/>
    <col min="8198" max="8198" width="13.140625" style="502" customWidth="1"/>
    <col min="8199" max="8199" width="6.85546875" style="502" customWidth="1"/>
    <col min="8200" max="8200" width="12.5703125" style="502" customWidth="1"/>
    <col min="8201" max="8201" width="8.28515625" style="502" customWidth="1"/>
    <col min="8202" max="8202" width="12.5703125" style="502" customWidth="1"/>
    <col min="8203" max="8203" width="7.140625" style="502" customWidth="1"/>
    <col min="8204" max="8204" width="13.140625" style="502" customWidth="1"/>
    <col min="8205" max="8205" width="8.140625" style="502" customWidth="1"/>
    <col min="8206" max="8206" width="14.7109375" style="502" customWidth="1"/>
    <col min="8207" max="8207" width="17.28515625" style="502" customWidth="1"/>
    <col min="8208" max="8208" width="17.5703125" style="502" customWidth="1"/>
    <col min="8209" max="8210" width="16" style="502" customWidth="1"/>
    <col min="8211" max="8211" width="17" style="502" customWidth="1"/>
    <col min="8212" max="8212" width="12.7109375" style="502" customWidth="1"/>
    <col min="8213" max="8213" width="17" style="502" customWidth="1"/>
    <col min="8214" max="8214" width="6.28515625" style="502" customWidth="1"/>
    <col min="8215" max="8215" width="11" style="502" customWidth="1"/>
    <col min="8216" max="8216" width="7.140625" style="502" customWidth="1"/>
    <col min="8217" max="8217" width="11" style="502" customWidth="1"/>
    <col min="8218" max="8220" width="11.42578125" style="502" hidden="1" customWidth="1"/>
    <col min="8221" max="8445" width="11.42578125" style="502"/>
    <col min="8446" max="8446" width="9.85546875" style="502" customWidth="1"/>
    <col min="8447" max="8448" width="3.5703125" style="502" customWidth="1"/>
    <col min="8449" max="8449" width="7.85546875" style="502" customWidth="1"/>
    <col min="8450" max="8450" width="21.140625" style="502" customWidth="1"/>
    <col min="8451" max="8451" width="7.140625" style="502" customWidth="1"/>
    <col min="8452" max="8452" width="13.140625" style="502" customWidth="1"/>
    <col min="8453" max="8453" width="6.7109375" style="502" customWidth="1"/>
    <col min="8454" max="8454" width="13.140625" style="502" customWidth="1"/>
    <col min="8455" max="8455" width="6.85546875" style="502" customWidth="1"/>
    <col min="8456" max="8456" width="12.5703125" style="502" customWidth="1"/>
    <col min="8457" max="8457" width="8.28515625" style="502" customWidth="1"/>
    <col min="8458" max="8458" width="12.5703125" style="502" customWidth="1"/>
    <col min="8459" max="8459" width="7.140625" style="502" customWidth="1"/>
    <col min="8460" max="8460" width="13.140625" style="502" customWidth="1"/>
    <col min="8461" max="8461" width="8.140625" style="502" customWidth="1"/>
    <col min="8462" max="8462" width="14.7109375" style="502" customWidth="1"/>
    <col min="8463" max="8463" width="17.28515625" style="502" customWidth="1"/>
    <col min="8464" max="8464" width="17.5703125" style="502" customWidth="1"/>
    <col min="8465" max="8466" width="16" style="502" customWidth="1"/>
    <col min="8467" max="8467" width="17" style="502" customWidth="1"/>
    <col min="8468" max="8468" width="12.7109375" style="502" customWidth="1"/>
    <col min="8469" max="8469" width="17" style="502" customWidth="1"/>
    <col min="8470" max="8470" width="6.28515625" style="502" customWidth="1"/>
    <col min="8471" max="8471" width="11" style="502" customWidth="1"/>
    <col min="8472" max="8472" width="7.140625" style="502" customWidth="1"/>
    <col min="8473" max="8473" width="11" style="502" customWidth="1"/>
    <col min="8474" max="8476" width="11.42578125" style="502" hidden="1" customWidth="1"/>
    <col min="8477" max="8701" width="11.42578125" style="502"/>
    <col min="8702" max="8702" width="9.85546875" style="502" customWidth="1"/>
    <col min="8703" max="8704" width="3.5703125" style="502" customWidth="1"/>
    <col min="8705" max="8705" width="7.85546875" style="502" customWidth="1"/>
    <col min="8706" max="8706" width="21.140625" style="502" customWidth="1"/>
    <col min="8707" max="8707" width="7.140625" style="502" customWidth="1"/>
    <col min="8708" max="8708" width="13.140625" style="502" customWidth="1"/>
    <col min="8709" max="8709" width="6.7109375" style="502" customWidth="1"/>
    <col min="8710" max="8710" width="13.140625" style="502" customWidth="1"/>
    <col min="8711" max="8711" width="6.85546875" style="502" customWidth="1"/>
    <col min="8712" max="8712" width="12.5703125" style="502" customWidth="1"/>
    <col min="8713" max="8713" width="8.28515625" style="502" customWidth="1"/>
    <col min="8714" max="8714" width="12.5703125" style="502" customWidth="1"/>
    <col min="8715" max="8715" width="7.140625" style="502" customWidth="1"/>
    <col min="8716" max="8716" width="13.140625" style="502" customWidth="1"/>
    <col min="8717" max="8717" width="8.140625" style="502" customWidth="1"/>
    <col min="8718" max="8718" width="14.7109375" style="502" customWidth="1"/>
    <col min="8719" max="8719" width="17.28515625" style="502" customWidth="1"/>
    <col min="8720" max="8720" width="17.5703125" style="502" customWidth="1"/>
    <col min="8721" max="8722" width="16" style="502" customWidth="1"/>
    <col min="8723" max="8723" width="17" style="502" customWidth="1"/>
    <col min="8724" max="8724" width="12.7109375" style="502" customWidth="1"/>
    <col min="8725" max="8725" width="17" style="502" customWidth="1"/>
    <col min="8726" max="8726" width="6.28515625" style="502" customWidth="1"/>
    <col min="8727" max="8727" width="11" style="502" customWidth="1"/>
    <col min="8728" max="8728" width="7.140625" style="502" customWidth="1"/>
    <col min="8729" max="8729" width="11" style="502" customWidth="1"/>
    <col min="8730" max="8732" width="11.42578125" style="502" hidden="1" customWidth="1"/>
    <col min="8733" max="8957" width="11.42578125" style="502"/>
    <col min="8958" max="8958" width="9.85546875" style="502" customWidth="1"/>
    <col min="8959" max="8960" width="3.5703125" style="502" customWidth="1"/>
    <col min="8961" max="8961" width="7.85546875" style="502" customWidth="1"/>
    <col min="8962" max="8962" width="21.140625" style="502" customWidth="1"/>
    <col min="8963" max="8963" width="7.140625" style="502" customWidth="1"/>
    <col min="8964" max="8964" width="13.140625" style="502" customWidth="1"/>
    <col min="8965" max="8965" width="6.7109375" style="502" customWidth="1"/>
    <col min="8966" max="8966" width="13.140625" style="502" customWidth="1"/>
    <col min="8967" max="8967" width="6.85546875" style="502" customWidth="1"/>
    <col min="8968" max="8968" width="12.5703125" style="502" customWidth="1"/>
    <col min="8969" max="8969" width="8.28515625" style="502" customWidth="1"/>
    <col min="8970" max="8970" width="12.5703125" style="502" customWidth="1"/>
    <col min="8971" max="8971" width="7.140625" style="502" customWidth="1"/>
    <col min="8972" max="8972" width="13.140625" style="502" customWidth="1"/>
    <col min="8973" max="8973" width="8.140625" style="502" customWidth="1"/>
    <col min="8974" max="8974" width="14.7109375" style="502" customWidth="1"/>
    <col min="8975" max="8975" width="17.28515625" style="502" customWidth="1"/>
    <col min="8976" max="8976" width="17.5703125" style="502" customWidth="1"/>
    <col min="8977" max="8978" width="16" style="502" customWidth="1"/>
    <col min="8979" max="8979" width="17" style="502" customWidth="1"/>
    <col min="8980" max="8980" width="12.7109375" style="502" customWidth="1"/>
    <col min="8981" max="8981" width="17" style="502" customWidth="1"/>
    <col min="8982" max="8982" width="6.28515625" style="502" customWidth="1"/>
    <col min="8983" max="8983" width="11" style="502" customWidth="1"/>
    <col min="8984" max="8984" width="7.140625" style="502" customWidth="1"/>
    <col min="8985" max="8985" width="11" style="502" customWidth="1"/>
    <col min="8986" max="8988" width="11.42578125" style="502" hidden="1" customWidth="1"/>
    <col min="8989" max="9213" width="11.42578125" style="502"/>
    <col min="9214" max="9214" width="9.85546875" style="502" customWidth="1"/>
    <col min="9215" max="9216" width="3.5703125" style="502" customWidth="1"/>
    <col min="9217" max="9217" width="7.85546875" style="502" customWidth="1"/>
    <col min="9218" max="9218" width="21.140625" style="502" customWidth="1"/>
    <col min="9219" max="9219" width="7.140625" style="502" customWidth="1"/>
    <col min="9220" max="9220" width="13.140625" style="502" customWidth="1"/>
    <col min="9221" max="9221" width="6.7109375" style="502" customWidth="1"/>
    <col min="9222" max="9222" width="13.140625" style="502" customWidth="1"/>
    <col min="9223" max="9223" width="6.85546875" style="502" customWidth="1"/>
    <col min="9224" max="9224" width="12.5703125" style="502" customWidth="1"/>
    <col min="9225" max="9225" width="8.28515625" style="502" customWidth="1"/>
    <col min="9226" max="9226" width="12.5703125" style="502" customWidth="1"/>
    <col min="9227" max="9227" width="7.140625" style="502" customWidth="1"/>
    <col min="9228" max="9228" width="13.140625" style="502" customWidth="1"/>
    <col min="9229" max="9229" width="8.140625" style="502" customWidth="1"/>
    <col min="9230" max="9230" width="14.7109375" style="502" customWidth="1"/>
    <col min="9231" max="9231" width="17.28515625" style="502" customWidth="1"/>
    <col min="9232" max="9232" width="17.5703125" style="502" customWidth="1"/>
    <col min="9233" max="9234" width="16" style="502" customWidth="1"/>
    <col min="9235" max="9235" width="17" style="502" customWidth="1"/>
    <col min="9236" max="9236" width="12.7109375" style="502" customWidth="1"/>
    <col min="9237" max="9237" width="17" style="502" customWidth="1"/>
    <col min="9238" max="9238" width="6.28515625" style="502" customWidth="1"/>
    <col min="9239" max="9239" width="11" style="502" customWidth="1"/>
    <col min="9240" max="9240" width="7.140625" style="502" customWidth="1"/>
    <col min="9241" max="9241" width="11" style="502" customWidth="1"/>
    <col min="9242" max="9244" width="11.42578125" style="502" hidden="1" customWidth="1"/>
    <col min="9245" max="9469" width="11.42578125" style="502"/>
    <col min="9470" max="9470" width="9.85546875" style="502" customWidth="1"/>
    <col min="9471" max="9472" width="3.5703125" style="502" customWidth="1"/>
    <col min="9473" max="9473" width="7.85546875" style="502" customWidth="1"/>
    <col min="9474" max="9474" width="21.140625" style="502" customWidth="1"/>
    <col min="9475" max="9475" width="7.140625" style="502" customWidth="1"/>
    <col min="9476" max="9476" width="13.140625" style="502" customWidth="1"/>
    <col min="9477" max="9477" width="6.7109375" style="502" customWidth="1"/>
    <col min="9478" max="9478" width="13.140625" style="502" customWidth="1"/>
    <col min="9479" max="9479" width="6.85546875" style="502" customWidth="1"/>
    <col min="9480" max="9480" width="12.5703125" style="502" customWidth="1"/>
    <col min="9481" max="9481" width="8.28515625" style="502" customWidth="1"/>
    <col min="9482" max="9482" width="12.5703125" style="502" customWidth="1"/>
    <col min="9483" max="9483" width="7.140625" style="502" customWidth="1"/>
    <col min="9484" max="9484" width="13.140625" style="502" customWidth="1"/>
    <col min="9485" max="9485" width="8.140625" style="502" customWidth="1"/>
    <col min="9486" max="9486" width="14.7109375" style="502" customWidth="1"/>
    <col min="9487" max="9487" width="17.28515625" style="502" customWidth="1"/>
    <col min="9488" max="9488" width="17.5703125" style="502" customWidth="1"/>
    <col min="9489" max="9490" width="16" style="502" customWidth="1"/>
    <col min="9491" max="9491" width="17" style="502" customWidth="1"/>
    <col min="9492" max="9492" width="12.7109375" style="502" customWidth="1"/>
    <col min="9493" max="9493" width="17" style="502" customWidth="1"/>
    <col min="9494" max="9494" width="6.28515625" style="502" customWidth="1"/>
    <col min="9495" max="9495" width="11" style="502" customWidth="1"/>
    <col min="9496" max="9496" width="7.140625" style="502" customWidth="1"/>
    <col min="9497" max="9497" width="11" style="502" customWidth="1"/>
    <col min="9498" max="9500" width="11.42578125" style="502" hidden="1" customWidth="1"/>
    <col min="9501" max="9725" width="11.42578125" style="502"/>
    <col min="9726" max="9726" width="9.85546875" style="502" customWidth="1"/>
    <col min="9727" max="9728" width="3.5703125" style="502" customWidth="1"/>
    <col min="9729" max="9729" width="7.85546875" style="502" customWidth="1"/>
    <col min="9730" max="9730" width="21.140625" style="502" customWidth="1"/>
    <col min="9731" max="9731" width="7.140625" style="502" customWidth="1"/>
    <col min="9732" max="9732" width="13.140625" style="502" customWidth="1"/>
    <col min="9733" max="9733" width="6.7109375" style="502" customWidth="1"/>
    <col min="9734" max="9734" width="13.140625" style="502" customWidth="1"/>
    <col min="9735" max="9735" width="6.85546875" style="502" customWidth="1"/>
    <col min="9736" max="9736" width="12.5703125" style="502" customWidth="1"/>
    <col min="9737" max="9737" width="8.28515625" style="502" customWidth="1"/>
    <col min="9738" max="9738" width="12.5703125" style="502" customWidth="1"/>
    <col min="9739" max="9739" width="7.140625" style="502" customWidth="1"/>
    <col min="9740" max="9740" width="13.140625" style="502" customWidth="1"/>
    <col min="9741" max="9741" width="8.140625" style="502" customWidth="1"/>
    <col min="9742" max="9742" width="14.7109375" style="502" customWidth="1"/>
    <col min="9743" max="9743" width="17.28515625" style="502" customWidth="1"/>
    <col min="9744" max="9744" width="17.5703125" style="502" customWidth="1"/>
    <col min="9745" max="9746" width="16" style="502" customWidth="1"/>
    <col min="9747" max="9747" width="17" style="502" customWidth="1"/>
    <col min="9748" max="9748" width="12.7109375" style="502" customWidth="1"/>
    <col min="9749" max="9749" width="17" style="502" customWidth="1"/>
    <col min="9750" max="9750" width="6.28515625" style="502" customWidth="1"/>
    <col min="9751" max="9751" width="11" style="502" customWidth="1"/>
    <col min="9752" max="9752" width="7.140625" style="502" customWidth="1"/>
    <col min="9753" max="9753" width="11" style="502" customWidth="1"/>
    <col min="9754" max="9756" width="11.42578125" style="502" hidden="1" customWidth="1"/>
    <col min="9757" max="9981" width="11.42578125" style="502"/>
    <col min="9982" max="9982" width="9.85546875" style="502" customWidth="1"/>
    <col min="9983" max="9984" width="3.5703125" style="502" customWidth="1"/>
    <col min="9985" max="9985" width="7.85546875" style="502" customWidth="1"/>
    <col min="9986" max="9986" width="21.140625" style="502" customWidth="1"/>
    <col min="9987" max="9987" width="7.140625" style="502" customWidth="1"/>
    <col min="9988" max="9988" width="13.140625" style="502" customWidth="1"/>
    <col min="9989" max="9989" width="6.7109375" style="502" customWidth="1"/>
    <col min="9990" max="9990" width="13.140625" style="502" customWidth="1"/>
    <col min="9991" max="9991" width="6.85546875" style="502" customWidth="1"/>
    <col min="9992" max="9992" width="12.5703125" style="502" customWidth="1"/>
    <col min="9993" max="9993" width="8.28515625" style="502" customWidth="1"/>
    <col min="9994" max="9994" width="12.5703125" style="502" customWidth="1"/>
    <col min="9995" max="9995" width="7.140625" style="502" customWidth="1"/>
    <col min="9996" max="9996" width="13.140625" style="502" customWidth="1"/>
    <col min="9997" max="9997" width="8.140625" style="502" customWidth="1"/>
    <col min="9998" max="9998" width="14.7109375" style="502" customWidth="1"/>
    <col min="9999" max="9999" width="17.28515625" style="502" customWidth="1"/>
    <col min="10000" max="10000" width="17.5703125" style="502" customWidth="1"/>
    <col min="10001" max="10002" width="16" style="502" customWidth="1"/>
    <col min="10003" max="10003" width="17" style="502" customWidth="1"/>
    <col min="10004" max="10004" width="12.7109375" style="502" customWidth="1"/>
    <col min="10005" max="10005" width="17" style="502" customWidth="1"/>
    <col min="10006" max="10006" width="6.28515625" style="502" customWidth="1"/>
    <col min="10007" max="10007" width="11" style="502" customWidth="1"/>
    <col min="10008" max="10008" width="7.140625" style="502" customWidth="1"/>
    <col min="10009" max="10009" width="11" style="502" customWidth="1"/>
    <col min="10010" max="10012" width="11.42578125" style="502" hidden="1" customWidth="1"/>
    <col min="10013" max="10237" width="11.42578125" style="502"/>
    <col min="10238" max="10238" width="9.85546875" style="502" customWidth="1"/>
    <col min="10239" max="10240" width="3.5703125" style="502" customWidth="1"/>
    <col min="10241" max="10241" width="7.85546875" style="502" customWidth="1"/>
    <col min="10242" max="10242" width="21.140625" style="502" customWidth="1"/>
    <col min="10243" max="10243" width="7.140625" style="502" customWidth="1"/>
    <col min="10244" max="10244" width="13.140625" style="502" customWidth="1"/>
    <col min="10245" max="10245" width="6.7109375" style="502" customWidth="1"/>
    <col min="10246" max="10246" width="13.140625" style="502" customWidth="1"/>
    <col min="10247" max="10247" width="6.85546875" style="502" customWidth="1"/>
    <col min="10248" max="10248" width="12.5703125" style="502" customWidth="1"/>
    <col min="10249" max="10249" width="8.28515625" style="502" customWidth="1"/>
    <col min="10250" max="10250" width="12.5703125" style="502" customWidth="1"/>
    <col min="10251" max="10251" width="7.140625" style="502" customWidth="1"/>
    <col min="10252" max="10252" width="13.140625" style="502" customWidth="1"/>
    <col min="10253" max="10253" width="8.140625" style="502" customWidth="1"/>
    <col min="10254" max="10254" width="14.7109375" style="502" customWidth="1"/>
    <col min="10255" max="10255" width="17.28515625" style="502" customWidth="1"/>
    <col min="10256" max="10256" width="17.5703125" style="502" customWidth="1"/>
    <col min="10257" max="10258" width="16" style="502" customWidth="1"/>
    <col min="10259" max="10259" width="17" style="502" customWidth="1"/>
    <col min="10260" max="10260" width="12.7109375" style="502" customWidth="1"/>
    <col min="10261" max="10261" width="17" style="502" customWidth="1"/>
    <col min="10262" max="10262" width="6.28515625" style="502" customWidth="1"/>
    <col min="10263" max="10263" width="11" style="502" customWidth="1"/>
    <col min="10264" max="10264" width="7.140625" style="502" customWidth="1"/>
    <col min="10265" max="10265" width="11" style="502" customWidth="1"/>
    <col min="10266" max="10268" width="11.42578125" style="502" hidden="1" customWidth="1"/>
    <col min="10269" max="10493" width="11.42578125" style="502"/>
    <col min="10494" max="10494" width="9.85546875" style="502" customWidth="1"/>
    <col min="10495" max="10496" width="3.5703125" style="502" customWidth="1"/>
    <col min="10497" max="10497" width="7.85546875" style="502" customWidth="1"/>
    <col min="10498" max="10498" width="21.140625" style="502" customWidth="1"/>
    <col min="10499" max="10499" width="7.140625" style="502" customWidth="1"/>
    <col min="10500" max="10500" width="13.140625" style="502" customWidth="1"/>
    <col min="10501" max="10501" width="6.7109375" style="502" customWidth="1"/>
    <col min="10502" max="10502" width="13.140625" style="502" customWidth="1"/>
    <col min="10503" max="10503" width="6.85546875" style="502" customWidth="1"/>
    <col min="10504" max="10504" width="12.5703125" style="502" customWidth="1"/>
    <col min="10505" max="10505" width="8.28515625" style="502" customWidth="1"/>
    <col min="10506" max="10506" width="12.5703125" style="502" customWidth="1"/>
    <col min="10507" max="10507" width="7.140625" style="502" customWidth="1"/>
    <col min="10508" max="10508" width="13.140625" style="502" customWidth="1"/>
    <col min="10509" max="10509" width="8.140625" style="502" customWidth="1"/>
    <col min="10510" max="10510" width="14.7109375" style="502" customWidth="1"/>
    <col min="10511" max="10511" width="17.28515625" style="502" customWidth="1"/>
    <col min="10512" max="10512" width="17.5703125" style="502" customWidth="1"/>
    <col min="10513" max="10514" width="16" style="502" customWidth="1"/>
    <col min="10515" max="10515" width="17" style="502" customWidth="1"/>
    <col min="10516" max="10516" width="12.7109375" style="502" customWidth="1"/>
    <col min="10517" max="10517" width="17" style="502" customWidth="1"/>
    <col min="10518" max="10518" width="6.28515625" style="502" customWidth="1"/>
    <col min="10519" max="10519" width="11" style="502" customWidth="1"/>
    <col min="10520" max="10520" width="7.140625" style="502" customWidth="1"/>
    <col min="10521" max="10521" width="11" style="502" customWidth="1"/>
    <col min="10522" max="10524" width="11.42578125" style="502" hidden="1" customWidth="1"/>
    <col min="10525" max="10749" width="11.42578125" style="502"/>
    <col min="10750" max="10750" width="9.85546875" style="502" customWidth="1"/>
    <col min="10751" max="10752" width="3.5703125" style="502" customWidth="1"/>
    <col min="10753" max="10753" width="7.85546875" style="502" customWidth="1"/>
    <col min="10754" max="10754" width="21.140625" style="502" customWidth="1"/>
    <col min="10755" max="10755" width="7.140625" style="502" customWidth="1"/>
    <col min="10756" max="10756" width="13.140625" style="502" customWidth="1"/>
    <col min="10757" max="10757" width="6.7109375" style="502" customWidth="1"/>
    <col min="10758" max="10758" width="13.140625" style="502" customWidth="1"/>
    <col min="10759" max="10759" width="6.85546875" style="502" customWidth="1"/>
    <col min="10760" max="10760" width="12.5703125" style="502" customWidth="1"/>
    <col min="10761" max="10761" width="8.28515625" style="502" customWidth="1"/>
    <col min="10762" max="10762" width="12.5703125" style="502" customWidth="1"/>
    <col min="10763" max="10763" width="7.140625" style="502" customWidth="1"/>
    <col min="10764" max="10764" width="13.140625" style="502" customWidth="1"/>
    <col min="10765" max="10765" width="8.140625" style="502" customWidth="1"/>
    <col min="10766" max="10766" width="14.7109375" style="502" customWidth="1"/>
    <col min="10767" max="10767" width="17.28515625" style="502" customWidth="1"/>
    <col min="10768" max="10768" width="17.5703125" style="502" customWidth="1"/>
    <col min="10769" max="10770" width="16" style="502" customWidth="1"/>
    <col min="10771" max="10771" width="17" style="502" customWidth="1"/>
    <col min="10772" max="10772" width="12.7109375" style="502" customWidth="1"/>
    <col min="10773" max="10773" width="17" style="502" customWidth="1"/>
    <col min="10774" max="10774" width="6.28515625" style="502" customWidth="1"/>
    <col min="10775" max="10775" width="11" style="502" customWidth="1"/>
    <col min="10776" max="10776" width="7.140625" style="502" customWidth="1"/>
    <col min="10777" max="10777" width="11" style="502" customWidth="1"/>
    <col min="10778" max="10780" width="11.42578125" style="502" hidden="1" customWidth="1"/>
    <col min="10781" max="11005" width="11.42578125" style="502"/>
    <col min="11006" max="11006" width="9.85546875" style="502" customWidth="1"/>
    <col min="11007" max="11008" width="3.5703125" style="502" customWidth="1"/>
    <col min="11009" max="11009" width="7.85546875" style="502" customWidth="1"/>
    <col min="11010" max="11010" width="21.140625" style="502" customWidth="1"/>
    <col min="11011" max="11011" width="7.140625" style="502" customWidth="1"/>
    <col min="11012" max="11012" width="13.140625" style="502" customWidth="1"/>
    <col min="11013" max="11013" width="6.7109375" style="502" customWidth="1"/>
    <col min="11014" max="11014" width="13.140625" style="502" customWidth="1"/>
    <col min="11015" max="11015" width="6.85546875" style="502" customWidth="1"/>
    <col min="11016" max="11016" width="12.5703125" style="502" customWidth="1"/>
    <col min="11017" max="11017" width="8.28515625" style="502" customWidth="1"/>
    <col min="11018" max="11018" width="12.5703125" style="502" customWidth="1"/>
    <col min="11019" max="11019" width="7.140625" style="502" customWidth="1"/>
    <col min="11020" max="11020" width="13.140625" style="502" customWidth="1"/>
    <col min="11021" max="11021" width="8.140625" style="502" customWidth="1"/>
    <col min="11022" max="11022" width="14.7109375" style="502" customWidth="1"/>
    <col min="11023" max="11023" width="17.28515625" style="502" customWidth="1"/>
    <col min="11024" max="11024" width="17.5703125" style="502" customWidth="1"/>
    <col min="11025" max="11026" width="16" style="502" customWidth="1"/>
    <col min="11027" max="11027" width="17" style="502" customWidth="1"/>
    <col min="11028" max="11028" width="12.7109375" style="502" customWidth="1"/>
    <col min="11029" max="11029" width="17" style="502" customWidth="1"/>
    <col min="11030" max="11030" width="6.28515625" style="502" customWidth="1"/>
    <col min="11031" max="11031" width="11" style="502" customWidth="1"/>
    <col min="11032" max="11032" width="7.140625" style="502" customWidth="1"/>
    <col min="11033" max="11033" width="11" style="502" customWidth="1"/>
    <col min="11034" max="11036" width="11.42578125" style="502" hidden="1" customWidth="1"/>
    <col min="11037" max="11261" width="11.42578125" style="502"/>
    <col min="11262" max="11262" width="9.85546875" style="502" customWidth="1"/>
    <col min="11263" max="11264" width="3.5703125" style="502" customWidth="1"/>
    <col min="11265" max="11265" width="7.85546875" style="502" customWidth="1"/>
    <col min="11266" max="11266" width="21.140625" style="502" customWidth="1"/>
    <col min="11267" max="11267" width="7.140625" style="502" customWidth="1"/>
    <col min="11268" max="11268" width="13.140625" style="502" customWidth="1"/>
    <col min="11269" max="11269" width="6.7109375" style="502" customWidth="1"/>
    <col min="11270" max="11270" width="13.140625" style="502" customWidth="1"/>
    <col min="11271" max="11271" width="6.85546875" style="502" customWidth="1"/>
    <col min="11272" max="11272" width="12.5703125" style="502" customWidth="1"/>
    <col min="11273" max="11273" width="8.28515625" style="502" customWidth="1"/>
    <col min="11274" max="11274" width="12.5703125" style="502" customWidth="1"/>
    <col min="11275" max="11275" width="7.140625" style="502" customWidth="1"/>
    <col min="11276" max="11276" width="13.140625" style="502" customWidth="1"/>
    <col min="11277" max="11277" width="8.140625" style="502" customWidth="1"/>
    <col min="11278" max="11278" width="14.7109375" style="502" customWidth="1"/>
    <col min="11279" max="11279" width="17.28515625" style="502" customWidth="1"/>
    <col min="11280" max="11280" width="17.5703125" style="502" customWidth="1"/>
    <col min="11281" max="11282" width="16" style="502" customWidth="1"/>
    <col min="11283" max="11283" width="17" style="502" customWidth="1"/>
    <col min="11284" max="11284" width="12.7109375" style="502" customWidth="1"/>
    <col min="11285" max="11285" width="17" style="502" customWidth="1"/>
    <col min="11286" max="11286" width="6.28515625" style="502" customWidth="1"/>
    <col min="11287" max="11287" width="11" style="502" customWidth="1"/>
    <col min="11288" max="11288" width="7.140625" style="502" customWidth="1"/>
    <col min="11289" max="11289" width="11" style="502" customWidth="1"/>
    <col min="11290" max="11292" width="11.42578125" style="502" hidden="1" customWidth="1"/>
    <col min="11293" max="11517" width="11.42578125" style="502"/>
    <col min="11518" max="11518" width="9.85546875" style="502" customWidth="1"/>
    <col min="11519" max="11520" width="3.5703125" style="502" customWidth="1"/>
    <col min="11521" max="11521" width="7.85546875" style="502" customWidth="1"/>
    <col min="11522" max="11522" width="21.140625" style="502" customWidth="1"/>
    <col min="11523" max="11523" width="7.140625" style="502" customWidth="1"/>
    <col min="11524" max="11524" width="13.140625" style="502" customWidth="1"/>
    <col min="11525" max="11525" width="6.7109375" style="502" customWidth="1"/>
    <col min="11526" max="11526" width="13.140625" style="502" customWidth="1"/>
    <col min="11527" max="11527" width="6.85546875" style="502" customWidth="1"/>
    <col min="11528" max="11528" width="12.5703125" style="502" customWidth="1"/>
    <col min="11529" max="11529" width="8.28515625" style="502" customWidth="1"/>
    <col min="11530" max="11530" width="12.5703125" style="502" customWidth="1"/>
    <col min="11531" max="11531" width="7.140625" style="502" customWidth="1"/>
    <col min="11532" max="11532" width="13.140625" style="502" customWidth="1"/>
    <col min="11533" max="11533" width="8.140625" style="502" customWidth="1"/>
    <col min="11534" max="11534" width="14.7109375" style="502" customWidth="1"/>
    <col min="11535" max="11535" width="17.28515625" style="502" customWidth="1"/>
    <col min="11536" max="11536" width="17.5703125" style="502" customWidth="1"/>
    <col min="11537" max="11538" width="16" style="502" customWidth="1"/>
    <col min="11539" max="11539" width="17" style="502" customWidth="1"/>
    <col min="11540" max="11540" width="12.7109375" style="502" customWidth="1"/>
    <col min="11541" max="11541" width="17" style="502" customWidth="1"/>
    <col min="11542" max="11542" width="6.28515625" style="502" customWidth="1"/>
    <col min="11543" max="11543" width="11" style="502" customWidth="1"/>
    <col min="11544" max="11544" width="7.140625" style="502" customWidth="1"/>
    <col min="11545" max="11545" width="11" style="502" customWidth="1"/>
    <col min="11546" max="11548" width="11.42578125" style="502" hidden="1" customWidth="1"/>
    <col min="11549" max="11773" width="11.42578125" style="502"/>
    <col min="11774" max="11774" width="9.85546875" style="502" customWidth="1"/>
    <col min="11775" max="11776" width="3.5703125" style="502" customWidth="1"/>
    <col min="11777" max="11777" width="7.85546875" style="502" customWidth="1"/>
    <col min="11778" max="11778" width="21.140625" style="502" customWidth="1"/>
    <col min="11779" max="11779" width="7.140625" style="502" customWidth="1"/>
    <col min="11780" max="11780" width="13.140625" style="502" customWidth="1"/>
    <col min="11781" max="11781" width="6.7109375" style="502" customWidth="1"/>
    <col min="11782" max="11782" width="13.140625" style="502" customWidth="1"/>
    <col min="11783" max="11783" width="6.85546875" style="502" customWidth="1"/>
    <col min="11784" max="11784" width="12.5703125" style="502" customWidth="1"/>
    <col min="11785" max="11785" width="8.28515625" style="502" customWidth="1"/>
    <col min="11786" max="11786" width="12.5703125" style="502" customWidth="1"/>
    <col min="11787" max="11787" width="7.140625" style="502" customWidth="1"/>
    <col min="11788" max="11788" width="13.140625" style="502" customWidth="1"/>
    <col min="11789" max="11789" width="8.140625" style="502" customWidth="1"/>
    <col min="11790" max="11790" width="14.7109375" style="502" customWidth="1"/>
    <col min="11791" max="11791" width="17.28515625" style="502" customWidth="1"/>
    <col min="11792" max="11792" width="17.5703125" style="502" customWidth="1"/>
    <col min="11793" max="11794" width="16" style="502" customWidth="1"/>
    <col min="11795" max="11795" width="17" style="502" customWidth="1"/>
    <col min="11796" max="11796" width="12.7109375" style="502" customWidth="1"/>
    <col min="11797" max="11797" width="17" style="502" customWidth="1"/>
    <col min="11798" max="11798" width="6.28515625" style="502" customWidth="1"/>
    <col min="11799" max="11799" width="11" style="502" customWidth="1"/>
    <col min="11800" max="11800" width="7.140625" style="502" customWidth="1"/>
    <col min="11801" max="11801" width="11" style="502" customWidth="1"/>
    <col min="11802" max="11804" width="11.42578125" style="502" hidden="1" customWidth="1"/>
    <col min="11805" max="12029" width="11.42578125" style="502"/>
    <col min="12030" max="12030" width="9.85546875" style="502" customWidth="1"/>
    <col min="12031" max="12032" width="3.5703125" style="502" customWidth="1"/>
    <col min="12033" max="12033" width="7.85546875" style="502" customWidth="1"/>
    <col min="12034" max="12034" width="21.140625" style="502" customWidth="1"/>
    <col min="12035" max="12035" width="7.140625" style="502" customWidth="1"/>
    <col min="12036" max="12036" width="13.140625" style="502" customWidth="1"/>
    <col min="12037" max="12037" width="6.7109375" style="502" customWidth="1"/>
    <col min="12038" max="12038" width="13.140625" style="502" customWidth="1"/>
    <col min="12039" max="12039" width="6.85546875" style="502" customWidth="1"/>
    <col min="12040" max="12040" width="12.5703125" style="502" customWidth="1"/>
    <col min="12041" max="12041" width="8.28515625" style="502" customWidth="1"/>
    <col min="12042" max="12042" width="12.5703125" style="502" customWidth="1"/>
    <col min="12043" max="12043" width="7.140625" style="502" customWidth="1"/>
    <col min="12044" max="12044" width="13.140625" style="502" customWidth="1"/>
    <col min="12045" max="12045" width="8.140625" style="502" customWidth="1"/>
    <col min="12046" max="12046" width="14.7109375" style="502" customWidth="1"/>
    <col min="12047" max="12047" width="17.28515625" style="502" customWidth="1"/>
    <col min="12048" max="12048" width="17.5703125" style="502" customWidth="1"/>
    <col min="12049" max="12050" width="16" style="502" customWidth="1"/>
    <col min="12051" max="12051" width="17" style="502" customWidth="1"/>
    <col min="12052" max="12052" width="12.7109375" style="502" customWidth="1"/>
    <col min="12053" max="12053" width="17" style="502" customWidth="1"/>
    <col min="12054" max="12054" width="6.28515625" style="502" customWidth="1"/>
    <col min="12055" max="12055" width="11" style="502" customWidth="1"/>
    <col min="12056" max="12056" width="7.140625" style="502" customWidth="1"/>
    <col min="12057" max="12057" width="11" style="502" customWidth="1"/>
    <col min="12058" max="12060" width="11.42578125" style="502" hidden="1" customWidth="1"/>
    <col min="12061" max="12285" width="11.42578125" style="502"/>
    <col min="12286" max="12286" width="9.85546875" style="502" customWidth="1"/>
    <col min="12287" max="12288" width="3.5703125" style="502" customWidth="1"/>
    <col min="12289" max="12289" width="7.85546875" style="502" customWidth="1"/>
    <col min="12290" max="12290" width="21.140625" style="502" customWidth="1"/>
    <col min="12291" max="12291" width="7.140625" style="502" customWidth="1"/>
    <col min="12292" max="12292" width="13.140625" style="502" customWidth="1"/>
    <col min="12293" max="12293" width="6.7109375" style="502" customWidth="1"/>
    <col min="12294" max="12294" width="13.140625" style="502" customWidth="1"/>
    <col min="12295" max="12295" width="6.85546875" style="502" customWidth="1"/>
    <col min="12296" max="12296" width="12.5703125" style="502" customWidth="1"/>
    <col min="12297" max="12297" width="8.28515625" style="502" customWidth="1"/>
    <col min="12298" max="12298" width="12.5703125" style="502" customWidth="1"/>
    <col min="12299" max="12299" width="7.140625" style="502" customWidth="1"/>
    <col min="12300" max="12300" width="13.140625" style="502" customWidth="1"/>
    <col min="12301" max="12301" width="8.140625" style="502" customWidth="1"/>
    <col min="12302" max="12302" width="14.7109375" style="502" customWidth="1"/>
    <col min="12303" max="12303" width="17.28515625" style="502" customWidth="1"/>
    <col min="12304" max="12304" width="17.5703125" style="502" customWidth="1"/>
    <col min="12305" max="12306" width="16" style="502" customWidth="1"/>
    <col min="12307" max="12307" width="17" style="502" customWidth="1"/>
    <col min="12308" max="12308" width="12.7109375" style="502" customWidth="1"/>
    <col min="12309" max="12309" width="17" style="502" customWidth="1"/>
    <col min="12310" max="12310" width="6.28515625" style="502" customWidth="1"/>
    <col min="12311" max="12311" width="11" style="502" customWidth="1"/>
    <col min="12312" max="12312" width="7.140625" style="502" customWidth="1"/>
    <col min="12313" max="12313" width="11" style="502" customWidth="1"/>
    <col min="12314" max="12316" width="11.42578125" style="502" hidden="1" customWidth="1"/>
    <col min="12317" max="12541" width="11.42578125" style="502"/>
    <col min="12542" max="12542" width="9.85546875" style="502" customWidth="1"/>
    <col min="12543" max="12544" width="3.5703125" style="502" customWidth="1"/>
    <col min="12545" max="12545" width="7.85546875" style="502" customWidth="1"/>
    <col min="12546" max="12546" width="21.140625" style="502" customWidth="1"/>
    <col min="12547" max="12547" width="7.140625" style="502" customWidth="1"/>
    <col min="12548" max="12548" width="13.140625" style="502" customWidth="1"/>
    <col min="12549" max="12549" width="6.7109375" style="502" customWidth="1"/>
    <col min="12550" max="12550" width="13.140625" style="502" customWidth="1"/>
    <col min="12551" max="12551" width="6.85546875" style="502" customWidth="1"/>
    <col min="12552" max="12552" width="12.5703125" style="502" customWidth="1"/>
    <col min="12553" max="12553" width="8.28515625" style="502" customWidth="1"/>
    <col min="12554" max="12554" width="12.5703125" style="502" customWidth="1"/>
    <col min="12555" max="12555" width="7.140625" style="502" customWidth="1"/>
    <col min="12556" max="12556" width="13.140625" style="502" customWidth="1"/>
    <col min="12557" max="12557" width="8.140625" style="502" customWidth="1"/>
    <col min="12558" max="12558" width="14.7109375" style="502" customWidth="1"/>
    <col min="12559" max="12559" width="17.28515625" style="502" customWidth="1"/>
    <col min="12560" max="12560" width="17.5703125" style="502" customWidth="1"/>
    <col min="12561" max="12562" width="16" style="502" customWidth="1"/>
    <col min="12563" max="12563" width="17" style="502" customWidth="1"/>
    <col min="12564" max="12564" width="12.7109375" style="502" customWidth="1"/>
    <col min="12565" max="12565" width="17" style="502" customWidth="1"/>
    <col min="12566" max="12566" width="6.28515625" style="502" customWidth="1"/>
    <col min="12567" max="12567" width="11" style="502" customWidth="1"/>
    <col min="12568" max="12568" width="7.140625" style="502" customWidth="1"/>
    <col min="12569" max="12569" width="11" style="502" customWidth="1"/>
    <col min="12570" max="12572" width="11.42578125" style="502" hidden="1" customWidth="1"/>
    <col min="12573" max="12797" width="11.42578125" style="502"/>
    <col min="12798" max="12798" width="9.85546875" style="502" customWidth="1"/>
    <col min="12799" max="12800" width="3.5703125" style="502" customWidth="1"/>
    <col min="12801" max="12801" width="7.85546875" style="502" customWidth="1"/>
    <col min="12802" max="12802" width="21.140625" style="502" customWidth="1"/>
    <col min="12803" max="12803" width="7.140625" style="502" customWidth="1"/>
    <col min="12804" max="12804" width="13.140625" style="502" customWidth="1"/>
    <col min="12805" max="12805" width="6.7109375" style="502" customWidth="1"/>
    <col min="12806" max="12806" width="13.140625" style="502" customWidth="1"/>
    <col min="12807" max="12807" width="6.85546875" style="502" customWidth="1"/>
    <col min="12808" max="12808" width="12.5703125" style="502" customWidth="1"/>
    <col min="12809" max="12809" width="8.28515625" style="502" customWidth="1"/>
    <col min="12810" max="12810" width="12.5703125" style="502" customWidth="1"/>
    <col min="12811" max="12811" width="7.140625" style="502" customWidth="1"/>
    <col min="12812" max="12812" width="13.140625" style="502" customWidth="1"/>
    <col min="12813" max="12813" width="8.140625" style="502" customWidth="1"/>
    <col min="12814" max="12814" width="14.7109375" style="502" customWidth="1"/>
    <col min="12815" max="12815" width="17.28515625" style="502" customWidth="1"/>
    <col min="12816" max="12816" width="17.5703125" style="502" customWidth="1"/>
    <col min="12817" max="12818" width="16" style="502" customWidth="1"/>
    <col min="12819" max="12819" width="17" style="502" customWidth="1"/>
    <col min="12820" max="12820" width="12.7109375" style="502" customWidth="1"/>
    <col min="12821" max="12821" width="17" style="502" customWidth="1"/>
    <col min="12822" max="12822" width="6.28515625" style="502" customWidth="1"/>
    <col min="12823" max="12823" width="11" style="502" customWidth="1"/>
    <col min="12824" max="12824" width="7.140625" style="502" customWidth="1"/>
    <col min="12825" max="12825" width="11" style="502" customWidth="1"/>
    <col min="12826" max="12828" width="11.42578125" style="502" hidden="1" customWidth="1"/>
    <col min="12829" max="13053" width="11.42578125" style="502"/>
    <col min="13054" max="13054" width="9.85546875" style="502" customWidth="1"/>
    <col min="13055" max="13056" width="3.5703125" style="502" customWidth="1"/>
    <col min="13057" max="13057" width="7.85546875" style="502" customWidth="1"/>
    <col min="13058" max="13058" width="21.140625" style="502" customWidth="1"/>
    <col min="13059" max="13059" width="7.140625" style="502" customWidth="1"/>
    <col min="13060" max="13060" width="13.140625" style="502" customWidth="1"/>
    <col min="13061" max="13061" width="6.7109375" style="502" customWidth="1"/>
    <col min="13062" max="13062" width="13.140625" style="502" customWidth="1"/>
    <col min="13063" max="13063" width="6.85546875" style="502" customWidth="1"/>
    <col min="13064" max="13064" width="12.5703125" style="502" customWidth="1"/>
    <col min="13065" max="13065" width="8.28515625" style="502" customWidth="1"/>
    <col min="13066" max="13066" width="12.5703125" style="502" customWidth="1"/>
    <col min="13067" max="13067" width="7.140625" style="502" customWidth="1"/>
    <col min="13068" max="13068" width="13.140625" style="502" customWidth="1"/>
    <col min="13069" max="13069" width="8.140625" style="502" customWidth="1"/>
    <col min="13070" max="13070" width="14.7109375" style="502" customWidth="1"/>
    <col min="13071" max="13071" width="17.28515625" style="502" customWidth="1"/>
    <col min="13072" max="13072" width="17.5703125" style="502" customWidth="1"/>
    <col min="13073" max="13074" width="16" style="502" customWidth="1"/>
    <col min="13075" max="13075" width="17" style="502" customWidth="1"/>
    <col min="13076" max="13076" width="12.7109375" style="502" customWidth="1"/>
    <col min="13077" max="13077" width="17" style="502" customWidth="1"/>
    <col min="13078" max="13078" width="6.28515625" style="502" customWidth="1"/>
    <col min="13079" max="13079" width="11" style="502" customWidth="1"/>
    <col min="13080" max="13080" width="7.140625" style="502" customWidth="1"/>
    <col min="13081" max="13081" width="11" style="502" customWidth="1"/>
    <col min="13082" max="13084" width="11.42578125" style="502" hidden="1" customWidth="1"/>
    <col min="13085" max="13309" width="11.42578125" style="502"/>
    <col min="13310" max="13310" width="9.85546875" style="502" customWidth="1"/>
    <col min="13311" max="13312" width="3.5703125" style="502" customWidth="1"/>
    <col min="13313" max="13313" width="7.85546875" style="502" customWidth="1"/>
    <col min="13314" max="13314" width="21.140625" style="502" customWidth="1"/>
    <col min="13315" max="13315" width="7.140625" style="502" customWidth="1"/>
    <col min="13316" max="13316" width="13.140625" style="502" customWidth="1"/>
    <col min="13317" max="13317" width="6.7109375" style="502" customWidth="1"/>
    <col min="13318" max="13318" width="13.140625" style="502" customWidth="1"/>
    <col min="13319" max="13319" width="6.85546875" style="502" customWidth="1"/>
    <col min="13320" max="13320" width="12.5703125" style="502" customWidth="1"/>
    <col min="13321" max="13321" width="8.28515625" style="502" customWidth="1"/>
    <col min="13322" max="13322" width="12.5703125" style="502" customWidth="1"/>
    <col min="13323" max="13323" width="7.140625" style="502" customWidth="1"/>
    <col min="13324" max="13324" width="13.140625" style="502" customWidth="1"/>
    <col min="13325" max="13325" width="8.140625" style="502" customWidth="1"/>
    <col min="13326" max="13326" width="14.7109375" style="502" customWidth="1"/>
    <col min="13327" max="13327" width="17.28515625" style="502" customWidth="1"/>
    <col min="13328" max="13328" width="17.5703125" style="502" customWidth="1"/>
    <col min="13329" max="13330" width="16" style="502" customWidth="1"/>
    <col min="13331" max="13331" width="17" style="502" customWidth="1"/>
    <col min="13332" max="13332" width="12.7109375" style="502" customWidth="1"/>
    <col min="13333" max="13333" width="17" style="502" customWidth="1"/>
    <col min="13334" max="13334" width="6.28515625" style="502" customWidth="1"/>
    <col min="13335" max="13335" width="11" style="502" customWidth="1"/>
    <col min="13336" max="13336" width="7.140625" style="502" customWidth="1"/>
    <col min="13337" max="13337" width="11" style="502" customWidth="1"/>
    <col min="13338" max="13340" width="11.42578125" style="502" hidden="1" customWidth="1"/>
    <col min="13341" max="13565" width="11.42578125" style="502"/>
    <col min="13566" max="13566" width="9.85546875" style="502" customWidth="1"/>
    <col min="13567" max="13568" width="3.5703125" style="502" customWidth="1"/>
    <col min="13569" max="13569" width="7.85546875" style="502" customWidth="1"/>
    <col min="13570" max="13570" width="21.140625" style="502" customWidth="1"/>
    <col min="13571" max="13571" width="7.140625" style="502" customWidth="1"/>
    <col min="13572" max="13572" width="13.140625" style="502" customWidth="1"/>
    <col min="13573" max="13573" width="6.7109375" style="502" customWidth="1"/>
    <col min="13574" max="13574" width="13.140625" style="502" customWidth="1"/>
    <col min="13575" max="13575" width="6.85546875" style="502" customWidth="1"/>
    <col min="13576" max="13576" width="12.5703125" style="502" customWidth="1"/>
    <col min="13577" max="13577" width="8.28515625" style="502" customWidth="1"/>
    <col min="13578" max="13578" width="12.5703125" style="502" customWidth="1"/>
    <col min="13579" max="13579" width="7.140625" style="502" customWidth="1"/>
    <col min="13580" max="13580" width="13.140625" style="502" customWidth="1"/>
    <col min="13581" max="13581" width="8.140625" style="502" customWidth="1"/>
    <col min="13582" max="13582" width="14.7109375" style="502" customWidth="1"/>
    <col min="13583" max="13583" width="17.28515625" style="502" customWidth="1"/>
    <col min="13584" max="13584" width="17.5703125" style="502" customWidth="1"/>
    <col min="13585" max="13586" width="16" style="502" customWidth="1"/>
    <col min="13587" max="13587" width="17" style="502" customWidth="1"/>
    <col min="13588" max="13588" width="12.7109375" style="502" customWidth="1"/>
    <col min="13589" max="13589" width="17" style="502" customWidth="1"/>
    <col min="13590" max="13590" width="6.28515625" style="502" customWidth="1"/>
    <col min="13591" max="13591" width="11" style="502" customWidth="1"/>
    <col min="13592" max="13592" width="7.140625" style="502" customWidth="1"/>
    <col min="13593" max="13593" width="11" style="502" customWidth="1"/>
    <col min="13594" max="13596" width="11.42578125" style="502" hidden="1" customWidth="1"/>
    <col min="13597" max="13821" width="11.42578125" style="502"/>
    <col min="13822" max="13822" width="9.85546875" style="502" customWidth="1"/>
    <col min="13823" max="13824" width="3.5703125" style="502" customWidth="1"/>
    <col min="13825" max="13825" width="7.85546875" style="502" customWidth="1"/>
    <col min="13826" max="13826" width="21.140625" style="502" customWidth="1"/>
    <col min="13827" max="13827" width="7.140625" style="502" customWidth="1"/>
    <col min="13828" max="13828" width="13.140625" style="502" customWidth="1"/>
    <col min="13829" max="13829" width="6.7109375" style="502" customWidth="1"/>
    <col min="13830" max="13830" width="13.140625" style="502" customWidth="1"/>
    <col min="13831" max="13831" width="6.85546875" style="502" customWidth="1"/>
    <col min="13832" max="13832" width="12.5703125" style="502" customWidth="1"/>
    <col min="13833" max="13833" width="8.28515625" style="502" customWidth="1"/>
    <col min="13834" max="13834" width="12.5703125" style="502" customWidth="1"/>
    <col min="13835" max="13835" width="7.140625" style="502" customWidth="1"/>
    <col min="13836" max="13836" width="13.140625" style="502" customWidth="1"/>
    <col min="13837" max="13837" width="8.140625" style="502" customWidth="1"/>
    <col min="13838" max="13838" width="14.7109375" style="502" customWidth="1"/>
    <col min="13839" max="13839" width="17.28515625" style="502" customWidth="1"/>
    <col min="13840" max="13840" width="17.5703125" style="502" customWidth="1"/>
    <col min="13841" max="13842" width="16" style="502" customWidth="1"/>
    <col min="13843" max="13843" width="17" style="502" customWidth="1"/>
    <col min="13844" max="13844" width="12.7109375" style="502" customWidth="1"/>
    <col min="13845" max="13845" width="17" style="502" customWidth="1"/>
    <col min="13846" max="13846" width="6.28515625" style="502" customWidth="1"/>
    <col min="13847" max="13847" width="11" style="502" customWidth="1"/>
    <col min="13848" max="13848" width="7.140625" style="502" customWidth="1"/>
    <col min="13849" max="13849" width="11" style="502" customWidth="1"/>
    <col min="13850" max="13852" width="11.42578125" style="502" hidden="1" customWidth="1"/>
    <col min="13853" max="14077" width="11.42578125" style="502"/>
    <col min="14078" max="14078" width="9.85546875" style="502" customWidth="1"/>
    <col min="14079" max="14080" width="3.5703125" style="502" customWidth="1"/>
    <col min="14081" max="14081" width="7.85546875" style="502" customWidth="1"/>
    <col min="14082" max="14082" width="21.140625" style="502" customWidth="1"/>
    <col min="14083" max="14083" width="7.140625" style="502" customWidth="1"/>
    <col min="14084" max="14084" width="13.140625" style="502" customWidth="1"/>
    <col min="14085" max="14085" width="6.7109375" style="502" customWidth="1"/>
    <col min="14086" max="14086" width="13.140625" style="502" customWidth="1"/>
    <col min="14087" max="14087" width="6.85546875" style="502" customWidth="1"/>
    <col min="14088" max="14088" width="12.5703125" style="502" customWidth="1"/>
    <col min="14089" max="14089" width="8.28515625" style="502" customWidth="1"/>
    <col min="14090" max="14090" width="12.5703125" style="502" customWidth="1"/>
    <col min="14091" max="14091" width="7.140625" style="502" customWidth="1"/>
    <col min="14092" max="14092" width="13.140625" style="502" customWidth="1"/>
    <col min="14093" max="14093" width="8.140625" style="502" customWidth="1"/>
    <col min="14094" max="14094" width="14.7109375" style="502" customWidth="1"/>
    <col min="14095" max="14095" width="17.28515625" style="502" customWidth="1"/>
    <col min="14096" max="14096" width="17.5703125" style="502" customWidth="1"/>
    <col min="14097" max="14098" width="16" style="502" customWidth="1"/>
    <col min="14099" max="14099" width="17" style="502" customWidth="1"/>
    <col min="14100" max="14100" width="12.7109375" style="502" customWidth="1"/>
    <col min="14101" max="14101" width="17" style="502" customWidth="1"/>
    <col min="14102" max="14102" width="6.28515625" style="502" customWidth="1"/>
    <col min="14103" max="14103" width="11" style="502" customWidth="1"/>
    <col min="14104" max="14104" width="7.140625" style="502" customWidth="1"/>
    <col min="14105" max="14105" width="11" style="502" customWidth="1"/>
    <col min="14106" max="14108" width="11.42578125" style="502" hidden="1" customWidth="1"/>
    <col min="14109" max="14333" width="11.42578125" style="502"/>
    <col min="14334" max="14334" width="9.85546875" style="502" customWidth="1"/>
    <col min="14335" max="14336" width="3.5703125" style="502" customWidth="1"/>
    <col min="14337" max="14337" width="7.85546875" style="502" customWidth="1"/>
    <col min="14338" max="14338" width="21.140625" style="502" customWidth="1"/>
    <col min="14339" max="14339" width="7.140625" style="502" customWidth="1"/>
    <col min="14340" max="14340" width="13.140625" style="502" customWidth="1"/>
    <col min="14341" max="14341" width="6.7109375" style="502" customWidth="1"/>
    <col min="14342" max="14342" width="13.140625" style="502" customWidth="1"/>
    <col min="14343" max="14343" width="6.85546875" style="502" customWidth="1"/>
    <col min="14344" max="14344" width="12.5703125" style="502" customWidth="1"/>
    <col min="14345" max="14345" width="8.28515625" style="502" customWidth="1"/>
    <col min="14346" max="14346" width="12.5703125" style="502" customWidth="1"/>
    <col min="14347" max="14347" width="7.140625" style="502" customWidth="1"/>
    <col min="14348" max="14348" width="13.140625" style="502" customWidth="1"/>
    <col min="14349" max="14349" width="8.140625" style="502" customWidth="1"/>
    <col min="14350" max="14350" width="14.7109375" style="502" customWidth="1"/>
    <col min="14351" max="14351" width="17.28515625" style="502" customWidth="1"/>
    <col min="14352" max="14352" width="17.5703125" style="502" customWidth="1"/>
    <col min="14353" max="14354" width="16" style="502" customWidth="1"/>
    <col min="14355" max="14355" width="17" style="502" customWidth="1"/>
    <col min="14356" max="14356" width="12.7109375" style="502" customWidth="1"/>
    <col min="14357" max="14357" width="17" style="502" customWidth="1"/>
    <col min="14358" max="14358" width="6.28515625" style="502" customWidth="1"/>
    <col min="14359" max="14359" width="11" style="502" customWidth="1"/>
    <col min="14360" max="14360" width="7.140625" style="502" customWidth="1"/>
    <col min="14361" max="14361" width="11" style="502" customWidth="1"/>
    <col min="14362" max="14364" width="11.42578125" style="502" hidden="1" customWidth="1"/>
    <col min="14365" max="14589" width="11.42578125" style="502"/>
    <col min="14590" max="14590" width="9.85546875" style="502" customWidth="1"/>
    <col min="14591" max="14592" width="3.5703125" style="502" customWidth="1"/>
    <col min="14593" max="14593" width="7.85546875" style="502" customWidth="1"/>
    <col min="14594" max="14594" width="21.140625" style="502" customWidth="1"/>
    <col min="14595" max="14595" width="7.140625" style="502" customWidth="1"/>
    <col min="14596" max="14596" width="13.140625" style="502" customWidth="1"/>
    <col min="14597" max="14597" width="6.7109375" style="502" customWidth="1"/>
    <col min="14598" max="14598" width="13.140625" style="502" customWidth="1"/>
    <col min="14599" max="14599" width="6.85546875" style="502" customWidth="1"/>
    <col min="14600" max="14600" width="12.5703125" style="502" customWidth="1"/>
    <col min="14601" max="14601" width="8.28515625" style="502" customWidth="1"/>
    <col min="14602" max="14602" width="12.5703125" style="502" customWidth="1"/>
    <col min="14603" max="14603" width="7.140625" style="502" customWidth="1"/>
    <col min="14604" max="14604" width="13.140625" style="502" customWidth="1"/>
    <col min="14605" max="14605" width="8.140625" style="502" customWidth="1"/>
    <col min="14606" max="14606" width="14.7109375" style="502" customWidth="1"/>
    <col min="14607" max="14607" width="17.28515625" style="502" customWidth="1"/>
    <col min="14608" max="14608" width="17.5703125" style="502" customWidth="1"/>
    <col min="14609" max="14610" width="16" style="502" customWidth="1"/>
    <col min="14611" max="14611" width="17" style="502" customWidth="1"/>
    <col min="14612" max="14612" width="12.7109375" style="502" customWidth="1"/>
    <col min="14613" max="14613" width="17" style="502" customWidth="1"/>
    <col min="14614" max="14614" width="6.28515625" style="502" customWidth="1"/>
    <col min="14615" max="14615" width="11" style="502" customWidth="1"/>
    <col min="14616" max="14616" width="7.140625" style="502" customWidth="1"/>
    <col min="14617" max="14617" width="11" style="502" customWidth="1"/>
    <col min="14618" max="14620" width="11.42578125" style="502" hidden="1" customWidth="1"/>
    <col min="14621" max="14845" width="11.42578125" style="502"/>
    <col min="14846" max="14846" width="9.85546875" style="502" customWidth="1"/>
    <col min="14847" max="14848" width="3.5703125" style="502" customWidth="1"/>
    <col min="14849" max="14849" width="7.85546875" style="502" customWidth="1"/>
    <col min="14850" max="14850" width="21.140625" style="502" customWidth="1"/>
    <col min="14851" max="14851" width="7.140625" style="502" customWidth="1"/>
    <col min="14852" max="14852" width="13.140625" style="502" customWidth="1"/>
    <col min="14853" max="14853" width="6.7109375" style="502" customWidth="1"/>
    <col min="14854" max="14854" width="13.140625" style="502" customWidth="1"/>
    <col min="14855" max="14855" width="6.85546875" style="502" customWidth="1"/>
    <col min="14856" max="14856" width="12.5703125" style="502" customWidth="1"/>
    <col min="14857" max="14857" width="8.28515625" style="502" customWidth="1"/>
    <col min="14858" max="14858" width="12.5703125" style="502" customWidth="1"/>
    <col min="14859" max="14859" width="7.140625" style="502" customWidth="1"/>
    <col min="14860" max="14860" width="13.140625" style="502" customWidth="1"/>
    <col min="14861" max="14861" width="8.140625" style="502" customWidth="1"/>
    <col min="14862" max="14862" width="14.7109375" style="502" customWidth="1"/>
    <col min="14863" max="14863" width="17.28515625" style="502" customWidth="1"/>
    <col min="14864" max="14864" width="17.5703125" style="502" customWidth="1"/>
    <col min="14865" max="14866" width="16" style="502" customWidth="1"/>
    <col min="14867" max="14867" width="17" style="502" customWidth="1"/>
    <col min="14868" max="14868" width="12.7109375" style="502" customWidth="1"/>
    <col min="14869" max="14869" width="17" style="502" customWidth="1"/>
    <col min="14870" max="14870" width="6.28515625" style="502" customWidth="1"/>
    <col min="14871" max="14871" width="11" style="502" customWidth="1"/>
    <col min="14872" max="14872" width="7.140625" style="502" customWidth="1"/>
    <col min="14873" max="14873" width="11" style="502" customWidth="1"/>
    <col min="14874" max="14876" width="11.42578125" style="502" hidden="1" customWidth="1"/>
    <col min="14877" max="15101" width="11.42578125" style="502"/>
    <col min="15102" max="15102" width="9.85546875" style="502" customWidth="1"/>
    <col min="15103" max="15104" width="3.5703125" style="502" customWidth="1"/>
    <col min="15105" max="15105" width="7.85546875" style="502" customWidth="1"/>
    <col min="15106" max="15106" width="21.140625" style="502" customWidth="1"/>
    <col min="15107" max="15107" width="7.140625" style="502" customWidth="1"/>
    <col min="15108" max="15108" width="13.140625" style="502" customWidth="1"/>
    <col min="15109" max="15109" width="6.7109375" style="502" customWidth="1"/>
    <col min="15110" max="15110" width="13.140625" style="502" customWidth="1"/>
    <col min="15111" max="15111" width="6.85546875" style="502" customWidth="1"/>
    <col min="15112" max="15112" width="12.5703125" style="502" customWidth="1"/>
    <col min="15113" max="15113" width="8.28515625" style="502" customWidth="1"/>
    <col min="15114" max="15114" width="12.5703125" style="502" customWidth="1"/>
    <col min="15115" max="15115" width="7.140625" style="502" customWidth="1"/>
    <col min="15116" max="15116" width="13.140625" style="502" customWidth="1"/>
    <col min="15117" max="15117" width="8.140625" style="502" customWidth="1"/>
    <col min="15118" max="15118" width="14.7109375" style="502" customWidth="1"/>
    <col min="15119" max="15119" width="17.28515625" style="502" customWidth="1"/>
    <col min="15120" max="15120" width="17.5703125" style="502" customWidth="1"/>
    <col min="15121" max="15122" width="16" style="502" customWidth="1"/>
    <col min="15123" max="15123" width="17" style="502" customWidth="1"/>
    <col min="15124" max="15124" width="12.7109375" style="502" customWidth="1"/>
    <col min="15125" max="15125" width="17" style="502" customWidth="1"/>
    <col min="15126" max="15126" width="6.28515625" style="502" customWidth="1"/>
    <col min="15127" max="15127" width="11" style="502" customWidth="1"/>
    <col min="15128" max="15128" width="7.140625" style="502" customWidth="1"/>
    <col min="15129" max="15129" width="11" style="502" customWidth="1"/>
    <col min="15130" max="15132" width="11.42578125" style="502" hidden="1" customWidth="1"/>
    <col min="15133" max="15357" width="11.42578125" style="502"/>
    <col min="15358" max="15358" width="9.85546875" style="502" customWidth="1"/>
    <col min="15359" max="15360" width="3.5703125" style="502" customWidth="1"/>
    <col min="15361" max="15361" width="7.85546875" style="502" customWidth="1"/>
    <col min="15362" max="15362" width="21.140625" style="502" customWidth="1"/>
    <col min="15363" max="15363" width="7.140625" style="502" customWidth="1"/>
    <col min="15364" max="15364" width="13.140625" style="502" customWidth="1"/>
    <col min="15365" max="15365" width="6.7109375" style="502" customWidth="1"/>
    <col min="15366" max="15366" width="13.140625" style="502" customWidth="1"/>
    <col min="15367" max="15367" width="6.85546875" style="502" customWidth="1"/>
    <col min="15368" max="15368" width="12.5703125" style="502" customWidth="1"/>
    <col min="15369" max="15369" width="8.28515625" style="502" customWidth="1"/>
    <col min="15370" max="15370" width="12.5703125" style="502" customWidth="1"/>
    <col min="15371" max="15371" width="7.140625" style="502" customWidth="1"/>
    <col min="15372" max="15372" width="13.140625" style="502" customWidth="1"/>
    <col min="15373" max="15373" width="8.140625" style="502" customWidth="1"/>
    <col min="15374" max="15374" width="14.7109375" style="502" customWidth="1"/>
    <col min="15375" max="15375" width="17.28515625" style="502" customWidth="1"/>
    <col min="15376" max="15376" width="17.5703125" style="502" customWidth="1"/>
    <col min="15377" max="15378" width="16" style="502" customWidth="1"/>
    <col min="15379" max="15379" width="17" style="502" customWidth="1"/>
    <col min="15380" max="15380" width="12.7109375" style="502" customWidth="1"/>
    <col min="15381" max="15381" width="17" style="502" customWidth="1"/>
    <col min="15382" max="15382" width="6.28515625" style="502" customWidth="1"/>
    <col min="15383" max="15383" width="11" style="502" customWidth="1"/>
    <col min="15384" max="15384" width="7.140625" style="502" customWidth="1"/>
    <col min="15385" max="15385" width="11" style="502" customWidth="1"/>
    <col min="15386" max="15388" width="11.42578125" style="502" hidden="1" customWidth="1"/>
    <col min="15389" max="15613" width="11.42578125" style="502"/>
    <col min="15614" max="15614" width="9.85546875" style="502" customWidth="1"/>
    <col min="15615" max="15616" width="3.5703125" style="502" customWidth="1"/>
    <col min="15617" max="15617" width="7.85546875" style="502" customWidth="1"/>
    <col min="15618" max="15618" width="21.140625" style="502" customWidth="1"/>
    <col min="15619" max="15619" width="7.140625" style="502" customWidth="1"/>
    <col min="15620" max="15620" width="13.140625" style="502" customWidth="1"/>
    <col min="15621" max="15621" width="6.7109375" style="502" customWidth="1"/>
    <col min="15622" max="15622" width="13.140625" style="502" customWidth="1"/>
    <col min="15623" max="15623" width="6.85546875" style="502" customWidth="1"/>
    <col min="15624" max="15624" width="12.5703125" style="502" customWidth="1"/>
    <col min="15625" max="15625" width="8.28515625" style="502" customWidth="1"/>
    <col min="15626" max="15626" width="12.5703125" style="502" customWidth="1"/>
    <col min="15627" max="15627" width="7.140625" style="502" customWidth="1"/>
    <col min="15628" max="15628" width="13.140625" style="502" customWidth="1"/>
    <col min="15629" max="15629" width="8.140625" style="502" customWidth="1"/>
    <col min="15630" max="15630" width="14.7109375" style="502" customWidth="1"/>
    <col min="15631" max="15631" width="17.28515625" style="502" customWidth="1"/>
    <col min="15632" max="15632" width="17.5703125" style="502" customWidth="1"/>
    <col min="15633" max="15634" width="16" style="502" customWidth="1"/>
    <col min="15635" max="15635" width="17" style="502" customWidth="1"/>
    <col min="15636" max="15636" width="12.7109375" style="502" customWidth="1"/>
    <col min="15637" max="15637" width="17" style="502" customWidth="1"/>
    <col min="15638" max="15638" width="6.28515625" style="502" customWidth="1"/>
    <col min="15639" max="15639" width="11" style="502" customWidth="1"/>
    <col min="15640" max="15640" width="7.140625" style="502" customWidth="1"/>
    <col min="15641" max="15641" width="11" style="502" customWidth="1"/>
    <col min="15642" max="15644" width="11.42578125" style="502" hidden="1" customWidth="1"/>
    <col min="15645" max="15869" width="11.42578125" style="502"/>
    <col min="15870" max="15870" width="9.85546875" style="502" customWidth="1"/>
    <col min="15871" max="15872" width="3.5703125" style="502" customWidth="1"/>
    <col min="15873" max="15873" width="7.85546875" style="502" customWidth="1"/>
    <col min="15874" max="15874" width="21.140625" style="502" customWidth="1"/>
    <col min="15875" max="15875" width="7.140625" style="502" customWidth="1"/>
    <col min="15876" max="15876" width="13.140625" style="502" customWidth="1"/>
    <col min="15877" max="15877" width="6.7109375" style="502" customWidth="1"/>
    <col min="15878" max="15878" width="13.140625" style="502" customWidth="1"/>
    <col min="15879" max="15879" width="6.85546875" style="502" customWidth="1"/>
    <col min="15880" max="15880" width="12.5703125" style="502" customWidth="1"/>
    <col min="15881" max="15881" width="8.28515625" style="502" customWidth="1"/>
    <col min="15882" max="15882" width="12.5703125" style="502" customWidth="1"/>
    <col min="15883" max="15883" width="7.140625" style="502" customWidth="1"/>
    <col min="15884" max="15884" width="13.140625" style="502" customWidth="1"/>
    <col min="15885" max="15885" width="8.140625" style="502" customWidth="1"/>
    <col min="15886" max="15886" width="14.7109375" style="502" customWidth="1"/>
    <col min="15887" max="15887" width="17.28515625" style="502" customWidth="1"/>
    <col min="15888" max="15888" width="17.5703125" style="502" customWidth="1"/>
    <col min="15889" max="15890" width="16" style="502" customWidth="1"/>
    <col min="15891" max="15891" width="17" style="502" customWidth="1"/>
    <col min="15892" max="15892" width="12.7109375" style="502" customWidth="1"/>
    <col min="15893" max="15893" width="17" style="502" customWidth="1"/>
    <col min="15894" max="15894" width="6.28515625" style="502" customWidth="1"/>
    <col min="15895" max="15895" width="11" style="502" customWidth="1"/>
    <col min="15896" max="15896" width="7.140625" style="502" customWidth="1"/>
    <col min="15897" max="15897" width="11" style="502" customWidth="1"/>
    <col min="15898" max="15900" width="11.42578125" style="502" hidden="1" customWidth="1"/>
    <col min="15901" max="16125" width="11.42578125" style="502"/>
    <col min="16126" max="16126" width="9.85546875" style="502" customWidth="1"/>
    <col min="16127" max="16128" width="3.5703125" style="502" customWidth="1"/>
    <col min="16129" max="16129" width="7.85546875" style="502" customWidth="1"/>
    <col min="16130" max="16130" width="21.140625" style="502" customWidth="1"/>
    <col min="16131" max="16131" width="7.140625" style="502" customWidth="1"/>
    <col min="16132" max="16132" width="13.140625" style="502" customWidth="1"/>
    <col min="16133" max="16133" width="6.7109375" style="502" customWidth="1"/>
    <col min="16134" max="16134" width="13.140625" style="502" customWidth="1"/>
    <col min="16135" max="16135" width="6.85546875" style="502" customWidth="1"/>
    <col min="16136" max="16136" width="12.5703125" style="502" customWidth="1"/>
    <col min="16137" max="16137" width="8.28515625" style="502" customWidth="1"/>
    <col min="16138" max="16138" width="12.5703125" style="502" customWidth="1"/>
    <col min="16139" max="16139" width="7.140625" style="502" customWidth="1"/>
    <col min="16140" max="16140" width="13.140625" style="502" customWidth="1"/>
    <col min="16141" max="16141" width="8.140625" style="502" customWidth="1"/>
    <col min="16142" max="16142" width="14.7109375" style="502" customWidth="1"/>
    <col min="16143" max="16143" width="17.28515625" style="502" customWidth="1"/>
    <col min="16144" max="16144" width="17.5703125" style="502" customWidth="1"/>
    <col min="16145" max="16146" width="16" style="502" customWidth="1"/>
    <col min="16147" max="16147" width="17" style="502" customWidth="1"/>
    <col min="16148" max="16148" width="12.7109375" style="502" customWidth="1"/>
    <col min="16149" max="16149" width="17" style="502" customWidth="1"/>
    <col min="16150" max="16150" width="6.28515625" style="502" customWidth="1"/>
    <col min="16151" max="16151" width="11" style="502" customWidth="1"/>
    <col min="16152" max="16152" width="7.140625" style="502" customWidth="1"/>
    <col min="16153" max="16153" width="11" style="502" customWidth="1"/>
    <col min="16154" max="16156" width="11.42578125" style="502" hidden="1" customWidth="1"/>
    <col min="16157" max="16384" width="11.42578125" style="502"/>
  </cols>
  <sheetData>
    <row r="1" spans="1:23" ht="18" customHeight="1">
      <c r="A1" s="1315" t="s">
        <v>2897</v>
      </c>
      <c r="B1" s="1317"/>
      <c r="C1" s="1319"/>
      <c r="D1" s="1321" t="s">
        <v>102</v>
      </c>
      <c r="E1" s="573" t="s">
        <v>262</v>
      </c>
      <c r="F1" s="1323" t="s">
        <v>234</v>
      </c>
      <c r="G1" s="1324"/>
      <c r="H1" s="1361" t="s">
        <v>235</v>
      </c>
      <c r="I1" s="1324"/>
      <c r="J1" s="1323" t="s">
        <v>236</v>
      </c>
      <c r="K1" s="1324"/>
      <c r="L1" s="1323" t="s">
        <v>237</v>
      </c>
      <c r="M1" s="1335"/>
    </row>
    <row r="2" spans="1:23" ht="18.75" customHeight="1" thickBot="1">
      <c r="A2" s="1316"/>
      <c r="B2" s="1318"/>
      <c r="C2" s="1320"/>
      <c r="D2" s="1322"/>
      <c r="E2" s="574" t="s">
        <v>238</v>
      </c>
      <c r="F2" s="503" t="s">
        <v>239</v>
      </c>
      <c r="G2" s="1136" t="s">
        <v>240</v>
      </c>
      <c r="H2" s="503" t="s">
        <v>239</v>
      </c>
      <c r="I2" s="1136" t="s">
        <v>240</v>
      </c>
      <c r="J2" s="503" t="s">
        <v>239</v>
      </c>
      <c r="K2" s="1136" t="s">
        <v>240</v>
      </c>
      <c r="L2" s="503" t="s">
        <v>239</v>
      </c>
      <c r="M2" s="1137" t="s">
        <v>240</v>
      </c>
      <c r="O2" s="505"/>
    </row>
    <row r="3" spans="1:23" ht="15" customHeight="1">
      <c r="A3" s="1316"/>
      <c r="B3" s="1318"/>
      <c r="C3" s="1320"/>
      <c r="D3" s="1360">
        <v>1</v>
      </c>
      <c r="E3" s="1314" t="s">
        <v>39</v>
      </c>
      <c r="F3" s="506">
        <v>0.28999999999999998</v>
      </c>
      <c r="G3" s="507">
        <v>130698.18124399999</v>
      </c>
      <c r="H3" s="506">
        <v>0.15</v>
      </c>
      <c r="I3" s="507">
        <v>67602.507539999991</v>
      </c>
      <c r="J3" s="506">
        <v>0.1</v>
      </c>
      <c r="K3" s="507">
        <v>45068.338360000002</v>
      </c>
      <c r="L3" s="506">
        <v>0.1</v>
      </c>
      <c r="M3" s="508">
        <v>45068.338360000002</v>
      </c>
      <c r="P3" s="513">
        <f>VLOOKUP(D3,RESUMO!$A$6:$C$25,3,FALSE)</f>
        <v>450683.3836</v>
      </c>
      <c r="Q3" s="510" t="e">
        <f>#REF!</f>
        <v>#REF!</v>
      </c>
      <c r="R3" s="511" t="e">
        <f>Q3=P3</f>
        <v>#REF!</v>
      </c>
      <c r="S3" s="594" t="e">
        <f>L3+#REF!+#REF!+J3+H3+F3+F55+H55+J55+#REF!+#REF!+L55+#REF!+#REF!+#REF!+#REF!+#REF!+#REF!</f>
        <v>#REF!</v>
      </c>
      <c r="T3" s="512"/>
      <c r="U3" s="513"/>
      <c r="V3" s="514"/>
    </row>
    <row r="4" spans="1:23" ht="5.0999999999999996" customHeight="1">
      <c r="A4" s="1316"/>
      <c r="B4" s="1318"/>
      <c r="C4" s="1320"/>
      <c r="D4" s="1348"/>
      <c r="E4" s="1350"/>
      <c r="F4" s="515" t="s">
        <v>319</v>
      </c>
      <c r="G4" s="516" t="s">
        <v>319</v>
      </c>
      <c r="H4" s="516" t="s">
        <v>319</v>
      </c>
      <c r="I4" s="516" t="s">
        <v>319</v>
      </c>
      <c r="J4" s="516" t="s">
        <v>319</v>
      </c>
      <c r="K4" s="516" t="s">
        <v>319</v>
      </c>
      <c r="L4" s="516" t="s">
        <v>319</v>
      </c>
      <c r="M4" s="517" t="s">
        <v>319</v>
      </c>
      <c r="P4" s="518"/>
      <c r="Q4" s="510" t="e">
        <f>#REF!</f>
        <v>#REF!</v>
      </c>
      <c r="R4" s="511"/>
      <c r="S4" s="512"/>
      <c r="T4" s="512"/>
      <c r="U4" s="513"/>
      <c r="V4" s="514"/>
    </row>
    <row r="5" spans="1:23" ht="15.75" customHeight="1">
      <c r="A5" s="1316"/>
      <c r="B5" s="1318"/>
      <c r="C5" s="1320"/>
      <c r="D5" s="1345">
        <v>2</v>
      </c>
      <c r="E5" s="1346" t="s">
        <v>874</v>
      </c>
      <c r="F5" s="519">
        <v>0.2</v>
      </c>
      <c r="G5" s="520">
        <v>6772.9559200000003</v>
      </c>
      <c r="H5" s="519">
        <v>0.35</v>
      </c>
      <c r="I5" s="520">
        <v>11852.672860000001</v>
      </c>
      <c r="J5" s="519">
        <v>0.35</v>
      </c>
      <c r="K5" s="520">
        <v>11852.672860000001</v>
      </c>
      <c r="L5" s="519">
        <v>0.1</v>
      </c>
      <c r="M5" s="521">
        <v>3386.4779600000002</v>
      </c>
      <c r="P5" s="513">
        <f>VLOOKUP(D5,RESUMO!$A$6:$C$25,3,FALSE)</f>
        <v>33864.779600000002</v>
      </c>
      <c r="Q5" s="510" t="e">
        <f>#REF!</f>
        <v>#REF!</v>
      </c>
      <c r="R5" s="511" t="e">
        <f>Q5=P5</f>
        <v>#REF!</v>
      </c>
      <c r="S5" s="594" t="e">
        <f>L5+#REF!+#REF!+J5+H5+F5+F57+H57+J57+#REF!+#REF!+L57+#REF!+#REF!+#REF!+#REF!+#REF!+#REF!</f>
        <v>#REF!</v>
      </c>
      <c r="T5" s="512"/>
      <c r="U5" s="513"/>
      <c r="V5" s="514"/>
    </row>
    <row r="6" spans="1:23" s="526" customFormat="1" ht="5.0999999999999996" customHeight="1">
      <c r="A6" s="1316"/>
      <c r="B6" s="1318"/>
      <c r="C6" s="1320"/>
      <c r="D6" s="1344"/>
      <c r="E6" s="1342"/>
      <c r="F6" s="522" t="s">
        <v>319</v>
      </c>
      <c r="G6" s="523" t="s">
        <v>319</v>
      </c>
      <c r="H6" s="522" t="s">
        <v>319</v>
      </c>
      <c r="I6" s="523" t="s">
        <v>319</v>
      </c>
      <c r="J6" s="522" t="s">
        <v>319</v>
      </c>
      <c r="K6" s="523" t="s">
        <v>319</v>
      </c>
      <c r="L6" s="522" t="s">
        <v>319</v>
      </c>
      <c r="M6" s="525" t="s">
        <v>319</v>
      </c>
      <c r="O6" s="502"/>
      <c r="P6" s="518"/>
      <c r="Q6" s="510" t="e">
        <f>#REF!</f>
        <v>#REF!</v>
      </c>
      <c r="R6" s="511"/>
      <c r="S6" s="594" t="e">
        <f>L6+#REF!+#REF!+J6+H6+F6+F58+H58+J58+#REF!+#REF!+L58+#REF!+#REF!+#REF!+#REF!+#REF!+#REF!</f>
        <v>#VALUE!</v>
      </c>
      <c r="T6" s="512"/>
      <c r="U6" s="527"/>
      <c r="V6" s="514"/>
    </row>
    <row r="7" spans="1:23" ht="13.5" customHeight="1">
      <c r="A7" s="1316"/>
      <c r="B7" s="1318"/>
      <c r="C7" s="1320"/>
      <c r="D7" s="1345">
        <v>3</v>
      </c>
      <c r="E7" s="1346" t="s">
        <v>1286</v>
      </c>
      <c r="F7" s="519">
        <v>0.05</v>
      </c>
      <c r="G7" s="520">
        <v>31551.807104999993</v>
      </c>
      <c r="H7" s="519">
        <v>0.2</v>
      </c>
      <c r="I7" s="520">
        <v>126207.22841999997</v>
      </c>
      <c r="J7" s="519">
        <v>0.2</v>
      </c>
      <c r="K7" s="520">
        <v>126207.22841999997</v>
      </c>
      <c r="L7" s="519">
        <v>0.2</v>
      </c>
      <c r="M7" s="521">
        <v>126207.22841999997</v>
      </c>
      <c r="P7" s="513">
        <f>VLOOKUP(D7,RESUMO!$A$6:$C$25,3,FALSE)</f>
        <v>631036.14209999982</v>
      </c>
      <c r="Q7" s="510" t="e">
        <f>#REF!</f>
        <v>#REF!</v>
      </c>
      <c r="R7" s="511" t="e">
        <f>Q7=P7</f>
        <v>#REF!</v>
      </c>
      <c r="S7" s="594" t="e">
        <f>L7+#REF!+#REF!+J7+H7+F7+F59+H59+J59+#REF!+#REF!+L59+#REF!+#REF!+#REF!+#REF!+#REF!+#REF!</f>
        <v>#REF!</v>
      </c>
      <c r="T7" s="512"/>
      <c r="U7" s="513"/>
      <c r="V7" s="514"/>
    </row>
    <row r="8" spans="1:23" ht="5.0999999999999996" customHeight="1">
      <c r="A8" s="1316"/>
      <c r="B8" s="1318"/>
      <c r="C8" s="1320"/>
      <c r="D8" s="1344"/>
      <c r="E8" s="1342"/>
      <c r="F8" s="522" t="s">
        <v>319</v>
      </c>
      <c r="G8" s="523" t="s">
        <v>319</v>
      </c>
      <c r="H8" s="524" t="s">
        <v>319</v>
      </c>
      <c r="I8" s="523" t="s">
        <v>319</v>
      </c>
      <c r="J8" s="522" t="s">
        <v>319</v>
      </c>
      <c r="K8" s="523" t="s">
        <v>319</v>
      </c>
      <c r="L8" s="522" t="s">
        <v>319</v>
      </c>
      <c r="M8" s="525" t="s">
        <v>319</v>
      </c>
      <c r="P8" s="518"/>
      <c r="Q8" s="510" t="e">
        <f>#REF!</f>
        <v>#REF!</v>
      </c>
      <c r="R8" s="511"/>
      <c r="S8" s="594" t="e">
        <f>L8+#REF!+#REF!+J8+H8+F8+F60+H60+J60+#REF!+#REF!+L60+#REF!+#REF!+#REF!+#REF!+#REF!+#REF!</f>
        <v>#VALUE!</v>
      </c>
      <c r="T8" s="512"/>
      <c r="U8" s="513"/>
      <c r="V8" s="514"/>
    </row>
    <row r="9" spans="1:23" ht="17.25" customHeight="1">
      <c r="A9" s="1316"/>
      <c r="B9" s="1318"/>
      <c r="C9" s="1320"/>
      <c r="D9" s="1345">
        <v>4</v>
      </c>
      <c r="E9" s="1346" t="s">
        <v>879</v>
      </c>
      <c r="F9" s="519"/>
      <c r="G9" s="520">
        <v>0</v>
      </c>
      <c r="H9" s="519"/>
      <c r="I9" s="520">
        <v>0</v>
      </c>
      <c r="J9" s="519"/>
      <c r="K9" s="520">
        <v>0</v>
      </c>
      <c r="L9" s="519"/>
      <c r="M9" s="521">
        <v>0</v>
      </c>
      <c r="P9" s="513">
        <f>VLOOKUP(D9,RESUMO!$A$6:$C$25,3,FALSE)</f>
        <v>163256.24770000001</v>
      </c>
      <c r="Q9" s="510" t="e">
        <f>#REF!</f>
        <v>#REF!</v>
      </c>
      <c r="R9" s="511" t="e">
        <f>Q9=P9</f>
        <v>#REF!</v>
      </c>
      <c r="S9" s="594" t="e">
        <f>L9+#REF!+#REF!+J9+H9+F9+F61+H61+J61+#REF!+#REF!+L61+#REF!+#REF!+#REF!+#REF!+#REF!+#REF!</f>
        <v>#REF!</v>
      </c>
      <c r="T9" s="512"/>
      <c r="U9" s="513"/>
      <c r="V9" s="514"/>
      <c r="W9" s="528"/>
    </row>
    <row r="10" spans="1:23" ht="5.0999999999999996" customHeight="1">
      <c r="A10" s="1316"/>
      <c r="B10" s="1318"/>
      <c r="C10" s="1320"/>
      <c r="D10" s="1344"/>
      <c r="E10" s="1342"/>
      <c r="F10" s="522" t="s">
        <v>2900</v>
      </c>
      <c r="G10" s="523" t="s">
        <v>2900</v>
      </c>
      <c r="H10" s="524" t="s">
        <v>2900</v>
      </c>
      <c r="I10" s="523" t="s">
        <v>2900</v>
      </c>
      <c r="J10" s="522" t="s">
        <v>2900</v>
      </c>
      <c r="K10" s="523" t="s">
        <v>2900</v>
      </c>
      <c r="L10" s="522" t="s">
        <v>2900</v>
      </c>
      <c r="M10" s="525" t="s">
        <v>2900</v>
      </c>
      <c r="P10" s="518"/>
      <c r="Q10" s="510" t="e">
        <f>#REF!</f>
        <v>#REF!</v>
      </c>
      <c r="R10" s="511"/>
      <c r="S10" s="594" t="e">
        <f>L10+#REF!+#REF!+J10+H10+F10+F62+H62+J62+#REF!+#REF!+L62+#REF!+#REF!+#REF!+#REF!+#REF!+#REF!</f>
        <v>#VALUE!</v>
      </c>
      <c r="T10" s="512"/>
      <c r="U10" s="513"/>
      <c r="V10" s="514"/>
      <c r="W10" s="528"/>
    </row>
    <row r="11" spans="1:23" ht="15" customHeight="1">
      <c r="A11" s="1316"/>
      <c r="B11" s="1318"/>
      <c r="C11" s="1320"/>
      <c r="D11" s="1343">
        <v>5</v>
      </c>
      <c r="E11" s="1341" t="s">
        <v>1302</v>
      </c>
      <c r="F11" s="519"/>
      <c r="G11" s="520">
        <v>0</v>
      </c>
      <c r="H11" s="519"/>
      <c r="I11" s="520">
        <v>0</v>
      </c>
      <c r="J11" s="519"/>
      <c r="K11" s="520">
        <v>0</v>
      </c>
      <c r="L11" s="519"/>
      <c r="M11" s="521">
        <v>0</v>
      </c>
      <c r="O11" s="529"/>
      <c r="P11" s="513">
        <f>VLOOKUP(D11,RESUMO!$A$6:$C$25,3,FALSE)</f>
        <v>151606.74939999997</v>
      </c>
      <c r="Q11" s="510" t="e">
        <f>#REF!</f>
        <v>#REF!</v>
      </c>
      <c r="R11" s="511" t="e">
        <f>Q11=P11</f>
        <v>#REF!</v>
      </c>
      <c r="S11" s="594" t="e">
        <f>L11+#REF!+#REF!+J11+H11+F11+F63+H63+J63+#REF!+#REF!+L63+#REF!+#REF!+#REF!+#REF!+#REF!+#REF!</f>
        <v>#REF!</v>
      </c>
      <c r="T11" s="512"/>
      <c r="U11" s="513"/>
      <c r="V11" s="514"/>
      <c r="W11" s="530"/>
    </row>
    <row r="12" spans="1:23" ht="5.0999999999999996" customHeight="1">
      <c r="A12" s="1316"/>
      <c r="B12" s="1318"/>
      <c r="C12" s="1320"/>
      <c r="D12" s="1344"/>
      <c r="E12" s="1342"/>
      <c r="F12" s="522" t="s">
        <v>2900</v>
      </c>
      <c r="G12" s="523" t="s">
        <v>2900</v>
      </c>
      <c r="H12" s="524" t="s">
        <v>2900</v>
      </c>
      <c r="I12" s="523" t="s">
        <v>2900</v>
      </c>
      <c r="J12" s="522" t="s">
        <v>2900</v>
      </c>
      <c r="K12" s="523" t="s">
        <v>2900</v>
      </c>
      <c r="L12" s="522" t="s">
        <v>2900</v>
      </c>
      <c r="M12" s="525" t="s">
        <v>2900</v>
      </c>
      <c r="P12" s="531"/>
      <c r="Q12" s="510" t="e">
        <f>#REF!</f>
        <v>#REF!</v>
      </c>
      <c r="R12" s="511"/>
      <c r="S12" s="594" t="e">
        <f>L12+#REF!+#REF!+J12+H12+F12+F64+H64+J64+#REF!+#REF!+L64+#REF!+#REF!+#REF!+#REF!+#REF!+#REF!</f>
        <v>#VALUE!</v>
      </c>
      <c r="T12" s="512"/>
      <c r="V12" s="514"/>
    </row>
    <row r="13" spans="1:23" ht="15" customHeight="1">
      <c r="A13" s="1316"/>
      <c r="B13" s="1318"/>
      <c r="C13" s="1320"/>
      <c r="D13" s="1345">
        <v>6</v>
      </c>
      <c r="E13" s="1346" t="s">
        <v>1305</v>
      </c>
      <c r="F13" s="519"/>
      <c r="G13" s="520">
        <v>0</v>
      </c>
      <c r="H13" s="519"/>
      <c r="I13" s="520">
        <v>0</v>
      </c>
      <c r="J13" s="519"/>
      <c r="K13" s="520">
        <v>0</v>
      </c>
      <c r="L13" s="519"/>
      <c r="M13" s="521">
        <v>0</v>
      </c>
      <c r="P13" s="513">
        <f>VLOOKUP(D13,RESUMO!$A$6:$C$25,3,FALSE)</f>
        <v>221293.21520000001</v>
      </c>
      <c r="Q13" s="510" t="e">
        <f>#REF!</f>
        <v>#REF!</v>
      </c>
      <c r="R13" s="511" t="e">
        <f>Q13=P13</f>
        <v>#REF!</v>
      </c>
      <c r="S13" s="594" t="e">
        <f>L13+#REF!+#REF!+J13+H13+F13+F65+H65+J65+#REF!+#REF!+L65+#REF!+#REF!+#REF!+#REF!+#REF!+#REF!</f>
        <v>#REF!</v>
      </c>
      <c r="T13" s="512"/>
      <c r="U13" s="513"/>
      <c r="V13" s="514"/>
    </row>
    <row r="14" spans="1:23" ht="5.0999999999999996" customHeight="1">
      <c r="A14" s="1316"/>
      <c r="B14" s="1318"/>
      <c r="C14" s="1320"/>
      <c r="D14" s="1344"/>
      <c r="E14" s="1342"/>
      <c r="F14" s="522" t="s">
        <v>2900</v>
      </c>
      <c r="G14" s="523" t="s">
        <v>2900</v>
      </c>
      <c r="H14" s="524" t="s">
        <v>2900</v>
      </c>
      <c r="I14" s="523" t="s">
        <v>2900</v>
      </c>
      <c r="J14" s="522" t="s">
        <v>2900</v>
      </c>
      <c r="K14" s="523" t="s">
        <v>2900</v>
      </c>
      <c r="L14" s="522" t="s">
        <v>2900</v>
      </c>
      <c r="M14" s="525" t="s">
        <v>2900</v>
      </c>
      <c r="P14" s="531"/>
      <c r="Q14" s="510" t="e">
        <f>#REF!</f>
        <v>#REF!</v>
      </c>
      <c r="R14" s="511"/>
      <c r="S14" s="594" t="e">
        <f>L14+#REF!+#REF!+J14+H14+F14+F66+H66+J66+#REF!+#REF!+L66+#REF!+#REF!+#REF!+#REF!+#REF!+#REF!</f>
        <v>#VALUE!</v>
      </c>
      <c r="T14" s="512"/>
      <c r="V14" s="514"/>
    </row>
    <row r="15" spans="1:23" ht="15" customHeight="1">
      <c r="A15" s="1316"/>
      <c r="B15" s="1318"/>
      <c r="C15" s="1320"/>
      <c r="D15" s="1345">
        <v>7</v>
      </c>
      <c r="E15" s="1346" t="s">
        <v>1300</v>
      </c>
      <c r="F15" s="519"/>
      <c r="G15" s="520">
        <v>0</v>
      </c>
      <c r="H15" s="519"/>
      <c r="I15" s="520">
        <v>0</v>
      </c>
      <c r="J15" s="519"/>
      <c r="K15" s="520">
        <v>0</v>
      </c>
      <c r="L15" s="519"/>
      <c r="M15" s="521">
        <v>0</v>
      </c>
      <c r="O15" s="529"/>
      <c r="P15" s="513">
        <f>VLOOKUP(D15,RESUMO!$A$6:$C$25,3,FALSE)</f>
        <v>133741.1341</v>
      </c>
      <c r="Q15" s="510" t="e">
        <f>#REF!</f>
        <v>#REF!</v>
      </c>
      <c r="R15" s="511" t="e">
        <f>Q15=P15</f>
        <v>#REF!</v>
      </c>
      <c r="S15" s="594" t="e">
        <f>L15+#REF!+#REF!+J15+H15+F15+F67+H67+J67+#REF!+#REF!+L67+#REF!+#REF!+#REF!+#REF!+#REF!+#REF!</f>
        <v>#REF!</v>
      </c>
      <c r="T15" s="512"/>
      <c r="U15" s="513"/>
      <c r="V15" s="514"/>
    </row>
    <row r="16" spans="1:23" ht="5.0999999999999996" customHeight="1">
      <c r="A16" s="1316"/>
      <c r="B16" s="1318"/>
      <c r="C16" s="1320"/>
      <c r="D16" s="1344"/>
      <c r="E16" s="1342"/>
      <c r="F16" s="522" t="s">
        <v>2900</v>
      </c>
      <c r="G16" s="523" t="s">
        <v>2900</v>
      </c>
      <c r="H16" s="524" t="s">
        <v>2900</v>
      </c>
      <c r="I16" s="523" t="s">
        <v>2900</v>
      </c>
      <c r="J16" s="522" t="s">
        <v>2900</v>
      </c>
      <c r="K16" s="523" t="s">
        <v>2900</v>
      </c>
      <c r="L16" s="522" t="s">
        <v>2900</v>
      </c>
      <c r="M16" s="525" t="s">
        <v>2900</v>
      </c>
      <c r="P16" s="531"/>
      <c r="Q16" s="510" t="e">
        <f>#REF!</f>
        <v>#REF!</v>
      </c>
      <c r="R16" s="511"/>
      <c r="S16" s="594" t="e">
        <f>L16+#REF!+#REF!+J16+H16+F16+F68+H68+J68+#REF!+#REF!+L68+#REF!+#REF!+#REF!+#REF!+#REF!+#REF!</f>
        <v>#VALUE!</v>
      </c>
      <c r="T16" s="512"/>
      <c r="V16" s="514"/>
    </row>
    <row r="17" spans="1:23" ht="15" customHeight="1">
      <c r="A17" s="1316"/>
      <c r="B17" s="1318"/>
      <c r="C17" s="1320"/>
      <c r="D17" s="1345">
        <v>8</v>
      </c>
      <c r="E17" s="1346" t="s">
        <v>1306</v>
      </c>
      <c r="F17" s="519"/>
      <c r="G17" s="520">
        <v>0</v>
      </c>
      <c r="H17" s="519"/>
      <c r="I17" s="520">
        <v>0</v>
      </c>
      <c r="J17" s="519"/>
      <c r="K17" s="520">
        <v>0</v>
      </c>
      <c r="L17" s="519"/>
      <c r="M17" s="521">
        <v>0</v>
      </c>
      <c r="N17" s="528"/>
      <c r="O17" s="529"/>
      <c r="P17" s="513">
        <f>VLOOKUP(D17,RESUMO!$A$6:$C$25,3,FALSE)</f>
        <v>2386.9757</v>
      </c>
      <c r="Q17" s="510" t="e">
        <f>#REF!</f>
        <v>#REF!</v>
      </c>
      <c r="R17" s="511" t="e">
        <f>Q17=P17</f>
        <v>#REF!</v>
      </c>
      <c r="S17" s="594" t="e">
        <f>L17+#REF!+#REF!+J17+H17+F17+F69+H69+J69+#REF!+#REF!+L69+#REF!+#REF!+#REF!+#REF!+#REF!+#REF!</f>
        <v>#REF!</v>
      </c>
      <c r="T17" s="512"/>
      <c r="U17" s="513"/>
      <c r="V17" s="514"/>
    </row>
    <row r="18" spans="1:23" ht="5.0999999999999996" customHeight="1">
      <c r="A18" s="1316"/>
      <c r="B18" s="1318"/>
      <c r="C18" s="1320"/>
      <c r="D18" s="1344"/>
      <c r="E18" s="1342"/>
      <c r="F18" s="522" t="s">
        <v>2900</v>
      </c>
      <c r="G18" s="523" t="s">
        <v>2900</v>
      </c>
      <c r="H18" s="524" t="s">
        <v>2900</v>
      </c>
      <c r="I18" s="523" t="s">
        <v>2900</v>
      </c>
      <c r="J18" s="522" t="s">
        <v>2900</v>
      </c>
      <c r="K18" s="523" t="s">
        <v>2900</v>
      </c>
      <c r="L18" s="522" t="s">
        <v>2900</v>
      </c>
      <c r="M18" s="525" t="s">
        <v>2900</v>
      </c>
      <c r="P18" s="531"/>
      <c r="Q18" s="510" t="e">
        <f>#REF!</f>
        <v>#REF!</v>
      </c>
      <c r="R18" s="511"/>
      <c r="S18" s="594" t="e">
        <f>L18+#REF!+#REF!+J18+H18+F18+F70+H70+J70+#REF!+#REF!+L70+#REF!+#REF!+#REF!+#REF!+#REF!+#REF!</f>
        <v>#VALUE!</v>
      </c>
      <c r="T18" s="512"/>
      <c r="V18" s="514"/>
    </row>
    <row r="19" spans="1:23" ht="15" customHeight="1">
      <c r="A19" s="1316"/>
      <c r="B19" s="1318"/>
      <c r="C19" s="1320"/>
      <c r="D19" s="1345">
        <v>9</v>
      </c>
      <c r="E19" s="1346" t="s">
        <v>880</v>
      </c>
      <c r="F19" s="519"/>
      <c r="G19" s="520">
        <v>0</v>
      </c>
      <c r="H19" s="519"/>
      <c r="I19" s="520">
        <v>0</v>
      </c>
      <c r="J19" s="519"/>
      <c r="K19" s="520">
        <v>0</v>
      </c>
      <c r="L19" s="519"/>
      <c r="M19" s="521">
        <v>0</v>
      </c>
      <c r="O19" s="529"/>
      <c r="P19" s="513">
        <f>VLOOKUP(D19,RESUMO!$A$6:$C$25,3,FALSE)</f>
        <v>313096.00529999996</v>
      </c>
      <c r="Q19" s="510" t="e">
        <f>#REF!</f>
        <v>#REF!</v>
      </c>
      <c r="R19" s="511" t="e">
        <f>Q19=P19</f>
        <v>#REF!</v>
      </c>
      <c r="S19" s="594" t="e">
        <f>L19+#REF!+#REF!+J19+H19+F19+F71+H71+J71+#REF!+#REF!+L71+#REF!+#REF!+#REF!+#REF!+#REF!+#REF!</f>
        <v>#REF!</v>
      </c>
      <c r="T19" s="512"/>
      <c r="U19" s="513"/>
      <c r="V19" s="514"/>
    </row>
    <row r="20" spans="1:23" ht="5.0999999999999996" customHeight="1">
      <c r="A20" s="1316"/>
      <c r="B20" s="1318"/>
      <c r="C20" s="1320"/>
      <c r="D20" s="1344"/>
      <c r="E20" s="1342"/>
      <c r="F20" s="522" t="s">
        <v>2900</v>
      </c>
      <c r="G20" s="523" t="s">
        <v>2900</v>
      </c>
      <c r="H20" s="524" t="s">
        <v>2900</v>
      </c>
      <c r="I20" s="523" t="s">
        <v>2900</v>
      </c>
      <c r="J20" s="522" t="s">
        <v>2900</v>
      </c>
      <c r="K20" s="523" t="s">
        <v>2900</v>
      </c>
      <c r="L20" s="522" t="s">
        <v>2900</v>
      </c>
      <c r="M20" s="525" t="s">
        <v>2900</v>
      </c>
      <c r="P20" s="531"/>
      <c r="Q20" s="510" t="e">
        <f>#REF!</f>
        <v>#REF!</v>
      </c>
      <c r="R20" s="511"/>
      <c r="S20" s="594" t="e">
        <f>L20+#REF!+#REF!+J20+H20+F20+F72+H72+J72+#REF!+#REF!+L72+#REF!+#REF!+#REF!+#REF!+#REF!+#REF!</f>
        <v>#VALUE!</v>
      </c>
      <c r="T20" s="512"/>
      <c r="V20" s="514"/>
    </row>
    <row r="21" spans="1:23" ht="15" customHeight="1">
      <c r="A21" s="1316"/>
      <c r="B21" s="1318"/>
      <c r="C21" s="1320"/>
      <c r="D21" s="1345">
        <v>10</v>
      </c>
      <c r="E21" s="1346" t="s">
        <v>881</v>
      </c>
      <c r="F21" s="519"/>
      <c r="G21" s="520">
        <v>0</v>
      </c>
      <c r="H21" s="519"/>
      <c r="I21" s="520">
        <v>0</v>
      </c>
      <c r="J21" s="519"/>
      <c r="K21" s="520">
        <v>0</v>
      </c>
      <c r="L21" s="519"/>
      <c r="M21" s="521">
        <v>0</v>
      </c>
      <c r="O21" s="532"/>
      <c r="P21" s="513">
        <f>VLOOKUP(D21,RESUMO!$A$6:$C$25,3,FALSE)</f>
        <v>203544.43240000002</v>
      </c>
      <c r="Q21" s="510" t="e">
        <f>#REF!</f>
        <v>#REF!</v>
      </c>
      <c r="R21" s="511" t="e">
        <f>Q21=P21</f>
        <v>#REF!</v>
      </c>
      <c r="S21" s="594" t="e">
        <f>L21+#REF!+#REF!+J21+H21+F21+F73+H73+J73+#REF!+#REF!+L73+#REF!+#REF!+#REF!+#REF!+#REF!+#REF!</f>
        <v>#REF!</v>
      </c>
      <c r="T21" s="512"/>
      <c r="U21" s="513"/>
      <c r="V21" s="514"/>
    </row>
    <row r="22" spans="1:23" ht="5.0999999999999996" customHeight="1">
      <c r="A22" s="1316"/>
      <c r="B22" s="1318"/>
      <c r="C22" s="1320"/>
      <c r="D22" s="1344"/>
      <c r="E22" s="1342"/>
      <c r="F22" s="522" t="s">
        <v>2900</v>
      </c>
      <c r="G22" s="523" t="s">
        <v>2900</v>
      </c>
      <c r="H22" s="524" t="s">
        <v>2900</v>
      </c>
      <c r="I22" s="523" t="s">
        <v>2900</v>
      </c>
      <c r="J22" s="522" t="s">
        <v>2900</v>
      </c>
      <c r="K22" s="523" t="s">
        <v>2900</v>
      </c>
      <c r="L22" s="522" t="s">
        <v>2900</v>
      </c>
      <c r="M22" s="525" t="s">
        <v>2900</v>
      </c>
      <c r="O22" s="532"/>
      <c r="P22" s="513" t="e">
        <f>VLOOKUP(D22,RESUMO!$A$6:$C$25,3,FALSE)</f>
        <v>#N/A</v>
      </c>
      <c r="Q22" s="510" t="e">
        <f>#REF!</f>
        <v>#REF!</v>
      </c>
      <c r="R22" s="511"/>
      <c r="S22" s="594" t="e">
        <f>L22+#REF!+#REF!+J22+H22+F22+F74+H74+J74+#REF!+#REF!+L74+#REF!+#REF!+#REF!+#REF!+#REF!+#REF!</f>
        <v>#VALUE!</v>
      </c>
      <c r="T22" s="512"/>
      <c r="V22" s="514"/>
    </row>
    <row r="23" spans="1:23" ht="18.75" customHeight="1">
      <c r="A23" s="1316"/>
      <c r="B23" s="1318"/>
      <c r="C23" s="1320"/>
      <c r="D23" s="1347">
        <v>11</v>
      </c>
      <c r="E23" s="1349" t="s">
        <v>671</v>
      </c>
      <c r="F23" s="519"/>
      <c r="G23" s="520">
        <v>0</v>
      </c>
      <c r="H23" s="519"/>
      <c r="I23" s="520">
        <v>0</v>
      </c>
      <c r="J23" s="519"/>
      <c r="K23" s="520">
        <v>0</v>
      </c>
      <c r="L23" s="519"/>
      <c r="M23" s="521">
        <v>0</v>
      </c>
      <c r="O23" s="532"/>
      <c r="P23" s="513">
        <f>VLOOKUP(D23,RESUMO!$A$6:$C$25,3,FALSE)</f>
        <v>167006.47210000001</v>
      </c>
      <c r="Q23" s="510" t="e">
        <f>#REF!</f>
        <v>#REF!</v>
      </c>
      <c r="R23" s="511" t="e">
        <f>Q23=P23</f>
        <v>#REF!</v>
      </c>
      <c r="S23" s="594" t="e">
        <f>L23+#REF!+#REF!+J23+H23+F23+F75+H75+J75+#REF!+#REF!+L75+#REF!+#REF!+#REF!+#REF!+#REF!+#REF!</f>
        <v>#REF!</v>
      </c>
      <c r="T23" s="512"/>
      <c r="U23" s="513"/>
      <c r="V23" s="514"/>
    </row>
    <row r="24" spans="1:23" ht="5.0999999999999996" customHeight="1">
      <c r="A24" s="1316"/>
      <c r="B24" s="1318"/>
      <c r="C24" s="1320"/>
      <c r="D24" s="1348"/>
      <c r="E24" s="1350"/>
      <c r="F24" s="522" t="s">
        <v>2900</v>
      </c>
      <c r="G24" s="523" t="s">
        <v>2900</v>
      </c>
      <c r="H24" s="524" t="s">
        <v>2900</v>
      </c>
      <c r="I24" s="523" t="s">
        <v>2900</v>
      </c>
      <c r="J24" s="522" t="s">
        <v>2900</v>
      </c>
      <c r="K24" s="523" t="s">
        <v>2900</v>
      </c>
      <c r="L24" s="522" t="s">
        <v>2900</v>
      </c>
      <c r="M24" s="525" t="s">
        <v>2900</v>
      </c>
      <c r="O24" s="532"/>
      <c r="P24" s="513" t="e">
        <f>VLOOKUP(D24,RESUMO!$A$6:$C$25,3,FALSE)</f>
        <v>#N/A</v>
      </c>
      <c r="Q24" s="510" t="e">
        <f>#REF!</f>
        <v>#REF!</v>
      </c>
      <c r="R24" s="511"/>
      <c r="S24" s="594" t="e">
        <f>L24+#REF!+#REF!+J24+H24+F24+F76+H76+J76+#REF!+#REF!+L76+#REF!+#REF!+#REF!+#REF!+#REF!+#REF!</f>
        <v>#VALUE!</v>
      </c>
      <c r="T24" s="533"/>
    </row>
    <row r="25" spans="1:23" ht="16.5" customHeight="1">
      <c r="A25" s="1316"/>
      <c r="B25" s="1318"/>
      <c r="C25" s="1320"/>
      <c r="D25" s="1347">
        <v>12</v>
      </c>
      <c r="E25" s="1349" t="s">
        <v>311</v>
      </c>
      <c r="F25" s="519">
        <v>0.25</v>
      </c>
      <c r="G25" s="520">
        <v>29431.72335</v>
      </c>
      <c r="H25" s="519"/>
      <c r="I25" s="520">
        <v>0</v>
      </c>
      <c r="J25" s="519"/>
      <c r="K25" s="520"/>
      <c r="L25" s="519"/>
      <c r="M25" s="521">
        <v>0</v>
      </c>
      <c r="O25" s="532"/>
      <c r="P25" s="513">
        <f>VLOOKUP(D25,RESUMO!$A$6:$C$25,3,FALSE)</f>
        <v>117726.8934</v>
      </c>
      <c r="Q25" s="510" t="e">
        <f>#REF!</f>
        <v>#REF!</v>
      </c>
      <c r="R25" s="511" t="e">
        <f>Q25=P25</f>
        <v>#REF!</v>
      </c>
      <c r="S25" s="594" t="e">
        <f>L25+#REF!+#REF!+J25+H25+F25+F77+H77+J77+#REF!+#REF!+L77+#REF!+#REF!+#REF!+#REF!+#REF!+#REF!</f>
        <v>#REF!</v>
      </c>
      <c r="T25" s="512"/>
      <c r="U25" s="513"/>
      <c r="V25" s="514"/>
    </row>
    <row r="26" spans="1:23" ht="5.0999999999999996" customHeight="1">
      <c r="A26" s="1316"/>
      <c r="B26" s="1318"/>
      <c r="C26" s="1320"/>
      <c r="D26" s="1348"/>
      <c r="E26" s="1350"/>
      <c r="F26" s="522" t="s">
        <v>319</v>
      </c>
      <c r="G26" s="523" t="s">
        <v>319</v>
      </c>
      <c r="H26" s="524" t="s">
        <v>2900</v>
      </c>
      <c r="I26" s="523" t="s">
        <v>2900</v>
      </c>
      <c r="J26" s="522"/>
      <c r="K26" s="523"/>
      <c r="L26" s="522" t="s">
        <v>2900</v>
      </c>
      <c r="M26" s="525" t="s">
        <v>2900</v>
      </c>
      <c r="O26" s="532"/>
      <c r="P26" s="513" t="e">
        <f>VLOOKUP(D26,RESUMO!$A$6:$C$25,3,FALSE)</f>
        <v>#N/A</v>
      </c>
      <c r="Q26" s="510" t="e">
        <f>#REF!</f>
        <v>#REF!</v>
      </c>
      <c r="R26" s="511"/>
      <c r="S26" s="594" t="e">
        <f>L26+#REF!+#REF!+J26+H26+F26+F78+H78+J78+#REF!+#REF!+L78+#REF!+#REF!+#REF!+#REF!+#REF!+#REF!</f>
        <v>#VALUE!</v>
      </c>
      <c r="T26" s="533"/>
    </row>
    <row r="27" spans="1:23" ht="15" customHeight="1">
      <c r="A27" s="1316"/>
      <c r="B27" s="1327"/>
      <c r="C27" s="1328"/>
      <c r="D27" s="1345">
        <v>13</v>
      </c>
      <c r="E27" s="1346" t="s">
        <v>24</v>
      </c>
      <c r="F27" s="519"/>
      <c r="G27" s="520">
        <v>0</v>
      </c>
      <c r="H27" s="519"/>
      <c r="I27" s="520">
        <v>0</v>
      </c>
      <c r="J27" s="519"/>
      <c r="K27" s="520"/>
      <c r="L27" s="519">
        <v>0.1</v>
      </c>
      <c r="M27" s="521">
        <v>26920.421190000001</v>
      </c>
      <c r="O27" s="532"/>
      <c r="P27" s="513">
        <f>VLOOKUP(D27,RESUMO!$A$6:$C$25,3,FALSE)</f>
        <v>269204.21189999999</v>
      </c>
      <c r="Q27" s="510" t="e">
        <f>#REF!</f>
        <v>#REF!</v>
      </c>
      <c r="R27" s="511" t="e">
        <f>Q27=P27</f>
        <v>#REF!</v>
      </c>
      <c r="S27" s="594" t="e">
        <f>L27+#REF!+#REF!+J27+H27+F27+F79+H79+J79+#REF!+#REF!+L79+#REF!+#REF!+#REF!+#REF!+#REF!+#REF!</f>
        <v>#REF!</v>
      </c>
      <c r="T27" s="512"/>
      <c r="U27" s="513"/>
      <c r="V27" s="514"/>
    </row>
    <row r="28" spans="1:23" s="526" customFormat="1" ht="5.0999999999999996" customHeight="1">
      <c r="A28" s="1316"/>
      <c r="B28" s="1327"/>
      <c r="C28" s="1328"/>
      <c r="D28" s="1344"/>
      <c r="E28" s="1342"/>
      <c r="F28" s="522" t="s">
        <v>2900</v>
      </c>
      <c r="G28" s="523" t="s">
        <v>2900</v>
      </c>
      <c r="H28" s="524" t="s">
        <v>2900</v>
      </c>
      <c r="I28" s="523" t="s">
        <v>2900</v>
      </c>
      <c r="J28" s="522" t="s">
        <v>2900</v>
      </c>
      <c r="K28" s="523" t="s">
        <v>2900</v>
      </c>
      <c r="L28" s="522" t="s">
        <v>319</v>
      </c>
      <c r="M28" s="525" t="s">
        <v>319</v>
      </c>
      <c r="O28" s="532"/>
      <c r="P28" s="513" t="e">
        <f>VLOOKUP(D28,RESUMO!$A$6:$C$25,3,FALSE)</f>
        <v>#N/A</v>
      </c>
      <c r="Q28" s="510" t="e">
        <f>#REF!</f>
        <v>#REF!</v>
      </c>
      <c r="R28" s="511"/>
      <c r="S28" s="594" t="e">
        <f>L28+#REF!+#REF!+J28+H28+F28+F80+H80+J80+#REF!+#REF!+L80+#REF!+#REF!+#REF!+#REF!+#REF!+#REF!</f>
        <v>#VALUE!</v>
      </c>
      <c r="T28" s="512"/>
      <c r="U28" s="527"/>
      <c r="V28" s="514"/>
    </row>
    <row r="29" spans="1:23" ht="19.5" customHeight="1">
      <c r="A29" s="1316"/>
      <c r="B29" s="1327"/>
      <c r="C29" s="1328"/>
      <c r="D29" s="1345">
        <v>14</v>
      </c>
      <c r="E29" s="1346" t="s">
        <v>44</v>
      </c>
      <c r="F29" s="519"/>
      <c r="G29" s="520">
        <v>0</v>
      </c>
      <c r="H29" s="519"/>
      <c r="I29" s="520">
        <v>0</v>
      </c>
      <c r="J29" s="519"/>
      <c r="K29" s="520">
        <v>0</v>
      </c>
      <c r="L29" s="519">
        <v>0.05</v>
      </c>
      <c r="M29" s="521">
        <v>26071.616699999999</v>
      </c>
      <c r="O29" s="532"/>
      <c r="P29" s="513">
        <f>VLOOKUP(D29,RESUMO!$A$6:$C$25,3,FALSE)</f>
        <v>521432.33399999992</v>
      </c>
      <c r="Q29" s="510" t="e">
        <f>#REF!</f>
        <v>#REF!</v>
      </c>
      <c r="R29" s="511" t="e">
        <f>Q29=P29</f>
        <v>#REF!</v>
      </c>
      <c r="S29" s="594" t="e">
        <f>L29+#REF!+#REF!+J29+H29+F29+F81+H81+J81+#REF!+#REF!+L81+#REF!+#REF!+#REF!+#REF!+#REF!+#REF!</f>
        <v>#REF!</v>
      </c>
      <c r="T29" s="512"/>
      <c r="U29" s="513"/>
      <c r="V29" s="514"/>
    </row>
    <row r="30" spans="1:23" ht="5.0999999999999996" customHeight="1">
      <c r="A30" s="1316"/>
      <c r="B30" s="1327"/>
      <c r="C30" s="1328"/>
      <c r="D30" s="1344"/>
      <c r="E30" s="1342"/>
      <c r="F30" s="522" t="s">
        <v>2900</v>
      </c>
      <c r="G30" s="523" t="s">
        <v>2900</v>
      </c>
      <c r="H30" s="524" t="s">
        <v>2900</v>
      </c>
      <c r="I30" s="523" t="s">
        <v>2900</v>
      </c>
      <c r="J30" s="522" t="s">
        <v>2900</v>
      </c>
      <c r="K30" s="523" t="s">
        <v>2900</v>
      </c>
      <c r="L30" s="522" t="s">
        <v>319</v>
      </c>
      <c r="M30" s="525" t="s">
        <v>319</v>
      </c>
      <c r="O30" s="532"/>
      <c r="P30" s="513" t="e">
        <f>VLOOKUP(D30,RESUMO!$A$6:$C$25,3,FALSE)</f>
        <v>#N/A</v>
      </c>
      <c r="Q30" s="510" t="e">
        <f>#REF!</f>
        <v>#REF!</v>
      </c>
      <c r="R30" s="511"/>
      <c r="S30" s="594" t="e">
        <f>L30+#REF!+#REF!+J30+H30+F30+F82+H82+J82+#REF!+#REF!+L82+#REF!+#REF!+#REF!+#REF!+#REF!+#REF!</f>
        <v>#VALUE!</v>
      </c>
      <c r="T30" s="512"/>
      <c r="U30" s="513"/>
      <c r="V30" s="514"/>
    </row>
    <row r="31" spans="1:23" ht="13.5" customHeight="1">
      <c r="A31" s="1316"/>
      <c r="B31" s="1327"/>
      <c r="C31" s="1328"/>
      <c r="D31" s="1345">
        <v>15</v>
      </c>
      <c r="E31" s="1346" t="s">
        <v>925</v>
      </c>
      <c r="F31" s="519"/>
      <c r="G31" s="520">
        <v>0</v>
      </c>
      <c r="H31" s="519"/>
      <c r="I31" s="520">
        <v>0</v>
      </c>
      <c r="J31" s="519"/>
      <c r="K31" s="520">
        <v>0</v>
      </c>
      <c r="L31" s="519"/>
      <c r="M31" s="521">
        <v>0</v>
      </c>
      <c r="O31" s="532"/>
      <c r="P31" s="513">
        <f>VLOOKUP(D31,RESUMO!$A$6:$C$25,3,FALSE)</f>
        <v>56100.671300000002</v>
      </c>
      <c r="Q31" s="510" t="e">
        <f>#REF!</f>
        <v>#REF!</v>
      </c>
      <c r="R31" s="511" t="e">
        <f>Q31=P31</f>
        <v>#REF!</v>
      </c>
      <c r="S31" s="594" t="e">
        <f>L31+#REF!+#REF!+J31+H31+F31+F83+H83+J83+#REF!+#REF!+L83+#REF!+#REF!+#REF!+#REF!+#REF!+#REF!</f>
        <v>#REF!</v>
      </c>
      <c r="T31" s="512"/>
      <c r="U31" s="513"/>
      <c r="V31" s="514"/>
      <c r="W31" s="528"/>
    </row>
    <row r="32" spans="1:23" ht="5.0999999999999996" customHeight="1">
      <c r="A32" s="1316"/>
      <c r="B32" s="1327"/>
      <c r="C32" s="1328"/>
      <c r="D32" s="1344"/>
      <c r="E32" s="1342"/>
      <c r="F32" s="522" t="s">
        <v>2900</v>
      </c>
      <c r="G32" s="523" t="s">
        <v>2900</v>
      </c>
      <c r="H32" s="524" t="s">
        <v>2900</v>
      </c>
      <c r="I32" s="523" t="s">
        <v>2900</v>
      </c>
      <c r="J32" s="522" t="s">
        <v>2900</v>
      </c>
      <c r="K32" s="523" t="s">
        <v>2900</v>
      </c>
      <c r="L32" s="522" t="s">
        <v>2900</v>
      </c>
      <c r="M32" s="525" t="s">
        <v>2900</v>
      </c>
      <c r="O32" s="532"/>
      <c r="P32" s="513" t="e">
        <f>VLOOKUP(D32,RESUMO!$A$6:$C$25,3,FALSE)</f>
        <v>#N/A</v>
      </c>
      <c r="Q32" s="510" t="e">
        <f>#REF!</f>
        <v>#REF!</v>
      </c>
      <c r="R32" s="511"/>
      <c r="S32" s="594" t="e">
        <f>L32+#REF!+#REF!+J32+H32+F32+F84+H84+J84+#REF!+#REF!+L84+#REF!+#REF!+#REF!+#REF!+#REF!+#REF!</f>
        <v>#VALUE!</v>
      </c>
      <c r="T32" s="512"/>
      <c r="U32" s="513"/>
      <c r="V32" s="514"/>
      <c r="W32" s="528"/>
    </row>
    <row r="33" spans="1:25" ht="15.75" customHeight="1">
      <c r="A33" s="1316"/>
      <c r="B33" s="1327"/>
      <c r="C33" s="1328"/>
      <c r="D33" s="1345">
        <v>16</v>
      </c>
      <c r="E33" s="1346" t="s">
        <v>45</v>
      </c>
      <c r="F33" s="519"/>
      <c r="G33" s="520">
        <v>0</v>
      </c>
      <c r="H33" s="519"/>
      <c r="I33" s="520">
        <v>0</v>
      </c>
      <c r="J33" s="519"/>
      <c r="K33" s="520">
        <v>0</v>
      </c>
      <c r="L33" s="519"/>
      <c r="M33" s="521">
        <v>0</v>
      </c>
      <c r="O33" s="532"/>
      <c r="P33" s="513">
        <f>VLOOKUP(D33,RESUMO!$A$6:$C$25,3,FALSE)</f>
        <v>53895.90110000001</v>
      </c>
      <c r="Q33" s="510" t="e">
        <f>#REF!</f>
        <v>#REF!</v>
      </c>
      <c r="R33" s="511" t="e">
        <f>Q33=P33</f>
        <v>#REF!</v>
      </c>
      <c r="S33" s="594" t="e">
        <f>L33+#REF!+#REF!+J33+H33+F33+F85+H85+J85+#REF!+#REF!+L85+#REF!+#REF!+#REF!+#REF!+#REF!+#REF!</f>
        <v>#REF!</v>
      </c>
      <c r="T33" s="512"/>
      <c r="U33" s="513"/>
      <c r="V33" s="514"/>
    </row>
    <row r="34" spans="1:25" ht="5.0999999999999996" customHeight="1">
      <c r="A34" s="1316"/>
      <c r="B34" s="1327"/>
      <c r="C34" s="1328"/>
      <c r="D34" s="1344"/>
      <c r="E34" s="1342"/>
      <c r="F34" s="522" t="s">
        <v>2900</v>
      </c>
      <c r="G34" s="523" t="s">
        <v>2900</v>
      </c>
      <c r="H34" s="524" t="s">
        <v>2900</v>
      </c>
      <c r="I34" s="523" t="s">
        <v>2900</v>
      </c>
      <c r="J34" s="522" t="s">
        <v>2900</v>
      </c>
      <c r="K34" s="523" t="s">
        <v>2900</v>
      </c>
      <c r="L34" s="522" t="s">
        <v>2900</v>
      </c>
      <c r="M34" s="525" t="s">
        <v>2900</v>
      </c>
      <c r="O34" s="532"/>
      <c r="P34" s="513" t="e">
        <f>VLOOKUP(D34,RESUMO!$A$6:$C$25,3,FALSE)</f>
        <v>#N/A</v>
      </c>
      <c r="Q34" s="510" t="e">
        <f>#REF!</f>
        <v>#REF!</v>
      </c>
      <c r="R34" s="511"/>
      <c r="S34" s="594" t="e">
        <f>L34+#REF!+#REF!+J34+H34+F34+F86+H86+J86+#REF!+#REF!+L86+#REF!+#REF!+#REF!+#REF!+#REF!+#REF!</f>
        <v>#VALUE!</v>
      </c>
      <c r="T34" s="512"/>
      <c r="V34" s="514"/>
    </row>
    <row r="35" spans="1:25" ht="15.75" customHeight="1">
      <c r="A35" s="1316"/>
      <c r="B35" s="1327"/>
      <c r="C35" s="1328"/>
      <c r="D35" s="1343">
        <v>17</v>
      </c>
      <c r="E35" s="1341" t="s">
        <v>726</v>
      </c>
      <c r="F35" s="519"/>
      <c r="G35" s="520">
        <v>0</v>
      </c>
      <c r="H35" s="519"/>
      <c r="I35" s="520">
        <v>0</v>
      </c>
      <c r="J35" s="519"/>
      <c r="K35" s="520">
        <v>0</v>
      </c>
      <c r="L35" s="519"/>
      <c r="M35" s="521">
        <v>0</v>
      </c>
      <c r="O35" s="532"/>
      <c r="P35" s="513">
        <f>VLOOKUP(D35,RESUMO!$A$6:$C$25,3,FALSE)</f>
        <v>84762.330999999991</v>
      </c>
      <c r="Q35" s="510" t="e">
        <f>#REF!</f>
        <v>#REF!</v>
      </c>
      <c r="R35" s="511" t="e">
        <f>Q35=P35</f>
        <v>#REF!</v>
      </c>
      <c r="S35" s="594" t="e">
        <f>L35+#REF!+#REF!+J35+H35+F35+F87+H87+J87+#REF!+#REF!+L87+#REF!+#REF!+#REF!+#REF!+#REF!+#REF!</f>
        <v>#REF!</v>
      </c>
      <c r="T35" s="512"/>
      <c r="U35" s="513"/>
      <c r="V35" s="514"/>
    </row>
    <row r="36" spans="1:25" ht="5.0999999999999996" customHeight="1">
      <c r="A36" s="1316"/>
      <c r="B36" s="1327"/>
      <c r="C36" s="1328"/>
      <c r="D36" s="1344"/>
      <c r="E36" s="1342"/>
      <c r="F36" s="522" t="s">
        <v>2900</v>
      </c>
      <c r="G36" s="523" t="s">
        <v>2900</v>
      </c>
      <c r="H36" s="524" t="s">
        <v>2900</v>
      </c>
      <c r="I36" s="523" t="s">
        <v>2900</v>
      </c>
      <c r="J36" s="522" t="s">
        <v>2900</v>
      </c>
      <c r="K36" s="523" t="s">
        <v>2900</v>
      </c>
      <c r="L36" s="522" t="s">
        <v>2900</v>
      </c>
      <c r="M36" s="525" t="s">
        <v>2900</v>
      </c>
      <c r="O36" s="532"/>
      <c r="P36" s="513" t="e">
        <f>VLOOKUP(D36,RESUMO!$A$6:$C$25,3,FALSE)</f>
        <v>#N/A</v>
      </c>
      <c r="Q36" s="510"/>
      <c r="R36" s="511"/>
      <c r="S36" s="594" t="e">
        <f>L36+#REF!+#REF!+J36+H36+F36+F88+H88+J88+#REF!+#REF!+L88+#REF!+#REF!+#REF!+#REF!+#REF!+#REF!</f>
        <v>#VALUE!</v>
      </c>
      <c r="T36" s="533"/>
    </row>
    <row r="37" spans="1:25" ht="15" customHeight="1">
      <c r="A37" s="1316"/>
      <c r="B37" s="1327"/>
      <c r="C37" s="1328"/>
      <c r="D37" s="1343">
        <v>18</v>
      </c>
      <c r="E37" s="1341" t="s">
        <v>1004</v>
      </c>
      <c r="F37" s="519"/>
      <c r="G37" s="520">
        <v>0</v>
      </c>
      <c r="H37" s="519"/>
      <c r="I37" s="520">
        <v>0</v>
      </c>
      <c r="J37" s="519"/>
      <c r="K37" s="520">
        <v>0</v>
      </c>
      <c r="L37" s="519"/>
      <c r="M37" s="521">
        <v>0</v>
      </c>
      <c r="O37" s="532"/>
      <c r="P37" s="513">
        <f>VLOOKUP(D37,RESUMO!$A$6:$C$25,3,FALSE)</f>
        <v>435735.06529999996</v>
      </c>
      <c r="Q37" s="510" t="e">
        <f>#REF!</f>
        <v>#REF!</v>
      </c>
      <c r="R37" s="511" t="e">
        <f>Q37=P37</f>
        <v>#REF!</v>
      </c>
      <c r="S37" s="594" t="e">
        <f>L37+#REF!+#REF!+J37+H37+F37+F89+H89+J89+#REF!+#REF!+L89+#REF!+#REF!+#REF!+#REF!+#REF!+#REF!</f>
        <v>#REF!</v>
      </c>
      <c r="T37" s="512"/>
      <c r="U37" s="513"/>
      <c r="V37" s="514"/>
    </row>
    <row r="38" spans="1:25" ht="5.0999999999999996" customHeight="1">
      <c r="A38" s="1316"/>
      <c r="B38" s="1327"/>
      <c r="C38" s="1328"/>
      <c r="D38" s="1344"/>
      <c r="E38" s="1342"/>
      <c r="F38" s="522" t="s">
        <v>2900</v>
      </c>
      <c r="G38" s="523" t="s">
        <v>2900</v>
      </c>
      <c r="H38" s="524" t="s">
        <v>2900</v>
      </c>
      <c r="I38" s="523" t="s">
        <v>2900</v>
      </c>
      <c r="J38" s="522" t="s">
        <v>2900</v>
      </c>
      <c r="K38" s="523" t="s">
        <v>2900</v>
      </c>
      <c r="L38" s="522" t="s">
        <v>2900</v>
      </c>
      <c r="M38" s="525" t="s">
        <v>2900</v>
      </c>
      <c r="O38" s="532"/>
      <c r="P38" s="513" t="e">
        <f>VLOOKUP(D38,RESUMO!$A$6:$C$25,3,FALSE)</f>
        <v>#N/A</v>
      </c>
      <c r="Q38" s="510"/>
      <c r="R38" s="511"/>
      <c r="S38" s="594" t="e">
        <f>L38+#REF!+#REF!+J38+H38+F38+F90+H90+J90+#REF!+#REF!+L90+#REF!+#REF!+#REF!+#REF!+#REF!+#REF!</f>
        <v>#VALUE!</v>
      </c>
      <c r="T38" s="533"/>
    </row>
    <row r="39" spans="1:25" ht="18.75" customHeight="1">
      <c r="A39" s="1316"/>
      <c r="B39" s="1327"/>
      <c r="C39" s="1328"/>
      <c r="D39" s="1343">
        <v>19</v>
      </c>
      <c r="E39" s="1341" t="s">
        <v>727</v>
      </c>
      <c r="F39" s="519"/>
      <c r="G39" s="520">
        <v>0</v>
      </c>
      <c r="H39" s="519"/>
      <c r="I39" s="520">
        <v>0</v>
      </c>
      <c r="J39" s="519"/>
      <c r="K39" s="520">
        <v>0</v>
      </c>
      <c r="L39" s="519"/>
      <c r="M39" s="521">
        <v>0</v>
      </c>
      <c r="O39" s="532"/>
      <c r="P39" s="513">
        <f>VLOOKUP(D39,RESUMO!$A$6:$C$25,3,FALSE)</f>
        <v>247259.88449999999</v>
      </c>
      <c r="Q39" s="510" t="e">
        <f>#REF!</f>
        <v>#REF!</v>
      </c>
      <c r="R39" s="511" t="e">
        <f>Q39=P39</f>
        <v>#REF!</v>
      </c>
      <c r="S39" s="594" t="e">
        <f>L39+#REF!+#REF!+J39+H39+F39+F91+H91+J91+#REF!+#REF!+L91+#REF!+#REF!+#REF!+#REF!+#REF!+#REF!</f>
        <v>#REF!</v>
      </c>
      <c r="T39" s="512"/>
      <c r="U39" s="513"/>
      <c r="V39" s="514"/>
    </row>
    <row r="40" spans="1:25" ht="5.0999999999999996" customHeight="1" thickBot="1">
      <c r="A40" s="1340"/>
      <c r="B40" s="1333"/>
      <c r="C40" s="1334"/>
      <c r="D40" s="1344"/>
      <c r="E40" s="1342"/>
      <c r="F40" s="522" t="s">
        <v>2900</v>
      </c>
      <c r="G40" s="523" t="s">
        <v>2900</v>
      </c>
      <c r="H40" s="524" t="s">
        <v>2900</v>
      </c>
      <c r="I40" s="523" t="s">
        <v>2900</v>
      </c>
      <c r="J40" s="522" t="s">
        <v>2900</v>
      </c>
      <c r="K40" s="523" t="s">
        <v>2900</v>
      </c>
      <c r="L40" s="522" t="s">
        <v>2900</v>
      </c>
      <c r="M40" s="525" t="s">
        <v>2900</v>
      </c>
      <c r="O40" s="532"/>
      <c r="P40" s="513" t="e">
        <f>VLOOKUP(D40,RESUMO!$A$6:$C$25,3,FALSE)</f>
        <v>#N/A</v>
      </c>
      <c r="Q40" s="510"/>
      <c r="R40" s="511"/>
      <c r="S40" s="594" t="e">
        <f>L40+#REF!+#REF!+J40+H40+F40+F92+H92+J92+#REF!+#REF!+L92+#REF!+#REF!+#REF!+#REF!+#REF!+#REF!</f>
        <v>#VALUE!</v>
      </c>
      <c r="T40" s="533"/>
    </row>
    <row r="41" spans="1:25" ht="12.75" customHeight="1">
      <c r="A41" s="534"/>
      <c r="B41" s="535"/>
      <c r="C41" s="1306" t="s">
        <v>243</v>
      </c>
      <c r="D41" s="1345">
        <v>20</v>
      </c>
      <c r="E41" s="1346" t="s">
        <v>46</v>
      </c>
      <c r="F41" s="519"/>
      <c r="G41" s="520">
        <v>0</v>
      </c>
      <c r="H41" s="519"/>
      <c r="I41" s="520">
        <v>0</v>
      </c>
      <c r="J41" s="519"/>
      <c r="K41" s="520">
        <v>0</v>
      </c>
      <c r="L41" s="519"/>
      <c r="M41" s="521">
        <v>0</v>
      </c>
      <c r="O41" s="532"/>
      <c r="P41" s="513">
        <f>VLOOKUP(D41,RESUMO!$A$6:$C$25,3,FALSE)</f>
        <v>10314.2816</v>
      </c>
      <c r="Q41" s="510" t="e">
        <f>#REF!</f>
        <v>#REF!</v>
      </c>
      <c r="R41" s="511" t="e">
        <f>Q41=P41</f>
        <v>#REF!</v>
      </c>
      <c r="S41" s="594" t="e">
        <f>L41+#REF!+#REF!+J41+H41+F41+#REF!+#REF!+#REF!+#REF!+#REF!+#REF!+#REF!+#REF!+#REF!+#REF!+#REF!+#REF!</f>
        <v>#REF!</v>
      </c>
      <c r="T41" s="536"/>
    </row>
    <row r="42" spans="1:25" ht="5.0999999999999996" customHeight="1">
      <c r="A42" s="537"/>
      <c r="B42" s="535"/>
      <c r="C42" s="1306"/>
      <c r="D42" s="1344"/>
      <c r="E42" s="1342"/>
      <c r="F42" s="522" t="s">
        <v>2900</v>
      </c>
      <c r="G42" s="523" t="s">
        <v>2900</v>
      </c>
      <c r="H42" s="524" t="s">
        <v>2900</v>
      </c>
      <c r="I42" s="523" t="s">
        <v>2900</v>
      </c>
      <c r="J42" s="522" t="s">
        <v>2900</v>
      </c>
      <c r="K42" s="523" t="s">
        <v>2900</v>
      </c>
      <c r="L42" s="522" t="s">
        <v>2900</v>
      </c>
      <c r="M42" s="525" t="s">
        <v>2900</v>
      </c>
      <c r="O42" s="532"/>
      <c r="P42" s="513" t="e">
        <f>VLOOKUP(D42,RESUMO!$A$6:$C$25,3,FALSE)</f>
        <v>#N/A</v>
      </c>
      <c r="Q42" s="510"/>
      <c r="R42" s="511"/>
      <c r="S42" s="594" t="e">
        <f>L42+#REF!+#REF!+J42+H42+F42+#REF!+#REF!+#REF!+#REF!+#REF!+#REF!+#REF!+#REF!+#REF!+#REF!+#REF!+#REF!</f>
        <v>#VALUE!</v>
      </c>
      <c r="T42" s="536"/>
    </row>
    <row r="43" spans="1:25" ht="12.75" customHeight="1">
      <c r="A43" s="537"/>
      <c r="B43" s="535"/>
      <c r="C43" s="1306"/>
      <c r="D43" s="538" t="s">
        <v>245</v>
      </c>
      <c r="E43" s="539"/>
      <c r="F43" s="540">
        <v>4.6498858220047505E-2</v>
      </c>
      <c r="G43" s="541">
        <v>198454.66761899996</v>
      </c>
      <c r="H43" s="540">
        <v>4.8187665745781941E-2</v>
      </c>
      <c r="I43" s="541">
        <v>205662.40881999995</v>
      </c>
      <c r="J43" s="540">
        <v>4.2907804352856634E-2</v>
      </c>
      <c r="K43" s="541">
        <v>183128.23963999999</v>
      </c>
      <c r="L43" s="540">
        <v>5.3340417932371584E-2</v>
      </c>
      <c r="M43" s="542">
        <v>227654.08262999996</v>
      </c>
      <c r="P43" s="543"/>
      <c r="Q43" s="536"/>
      <c r="R43" s="536"/>
      <c r="S43" s="536"/>
      <c r="T43" s="536"/>
      <c r="U43" s="502" t="s">
        <v>246</v>
      </c>
    </row>
    <row r="44" spans="1:25" ht="12.75" customHeight="1">
      <c r="A44" s="537"/>
      <c r="B44" s="535"/>
      <c r="C44" s="1306"/>
      <c r="D44" s="538" t="s">
        <v>247</v>
      </c>
      <c r="E44" s="539"/>
      <c r="F44" s="540">
        <v>4.6498858220047505E-2</v>
      </c>
      <c r="G44" s="909">
        <v>198454.66761899996</v>
      </c>
      <c r="H44" s="540">
        <v>9.4686523965829439E-2</v>
      </c>
      <c r="I44" s="909">
        <v>404117.07643899991</v>
      </c>
      <c r="J44" s="540">
        <v>0.13759432831868607</v>
      </c>
      <c r="K44" s="909">
        <v>587245.31607899989</v>
      </c>
      <c r="L44" s="540">
        <v>0.19093474625105766</v>
      </c>
      <c r="M44" s="910">
        <v>814899.39870899986</v>
      </c>
      <c r="P44" s="544"/>
      <c r="Q44" s="536"/>
      <c r="R44" s="536"/>
      <c r="S44" s="536"/>
      <c r="T44" s="536"/>
    </row>
    <row r="45" spans="1:25" ht="12.75" customHeight="1">
      <c r="A45" s="537"/>
      <c r="B45" s="535"/>
      <c r="C45" s="1306"/>
      <c r="D45" s="538" t="s">
        <v>248</v>
      </c>
      <c r="E45" s="539"/>
      <c r="F45" s="545"/>
      <c r="G45" s="911">
        <v>198454.66761899996</v>
      </c>
      <c r="H45" s="912"/>
      <c r="I45" s="913">
        <v>205662.40881999995</v>
      </c>
      <c r="J45" s="912"/>
      <c r="K45" s="913">
        <v>183128.23963999999</v>
      </c>
      <c r="L45" s="912"/>
      <c r="M45" s="914">
        <v>227654.08262999996</v>
      </c>
      <c r="P45" s="533" t="e">
        <f>SUM(P3:P42)</f>
        <v>#N/A</v>
      </c>
      <c r="Q45" s="536"/>
      <c r="R45" s="536"/>
      <c r="S45" s="536"/>
      <c r="T45" s="536"/>
    </row>
    <row r="46" spans="1:25" ht="12.75" customHeight="1" thickBot="1">
      <c r="A46" s="537"/>
      <c r="B46" s="535"/>
      <c r="C46" s="1306"/>
      <c r="D46" s="546" t="s">
        <v>249</v>
      </c>
      <c r="E46" s="547"/>
      <c r="F46" s="548"/>
      <c r="G46" s="549">
        <v>198454.66761899996</v>
      </c>
      <c r="H46" s="550"/>
      <c r="I46" s="551">
        <v>404117.07643899991</v>
      </c>
      <c r="J46" s="550"/>
      <c r="K46" s="551">
        <v>587245.31607899989</v>
      </c>
      <c r="L46" s="550"/>
      <c r="M46" s="552">
        <v>814899.39870899986</v>
      </c>
      <c r="N46" s="553"/>
      <c r="P46" s="554">
        <f>ORÇAMENTO!M655</f>
        <v>4267947.1112999991</v>
      </c>
      <c r="S46" s="536"/>
      <c r="T46" s="536"/>
    </row>
    <row r="47" spans="1:25" ht="12.75" customHeight="1">
      <c r="A47" s="537"/>
      <c r="B47" s="535"/>
      <c r="C47" s="1306"/>
      <c r="D47" s="555" t="s">
        <v>250</v>
      </c>
      <c r="E47" s="556" t="s">
        <v>251</v>
      </c>
      <c r="F47" s="557"/>
      <c r="G47" s="557"/>
      <c r="H47" s="557"/>
      <c r="I47" s="557"/>
      <c r="J47" s="557"/>
      <c r="K47" s="557"/>
      <c r="L47" s="558"/>
      <c r="M47" s="559"/>
      <c r="P47" s="560"/>
      <c r="Q47" s="560"/>
      <c r="R47" s="560"/>
      <c r="S47" s="560"/>
      <c r="T47" s="560"/>
      <c r="U47" s="560"/>
      <c r="V47" s="561"/>
      <c r="W47" s="561"/>
      <c r="Y47" s="562"/>
    </row>
    <row r="48" spans="1:25" ht="12.75" customHeight="1">
      <c r="A48" s="537"/>
      <c r="B48" s="535"/>
      <c r="C48" s="1306"/>
      <c r="D48" s="563"/>
      <c r="E48" s="556" t="s">
        <v>253</v>
      </c>
      <c r="F48" s="557"/>
      <c r="G48" s="557"/>
      <c r="H48" s="557"/>
      <c r="I48" s="557"/>
      <c r="J48" s="557"/>
      <c r="K48" s="557"/>
      <c r="L48" s="564"/>
      <c r="M48" s="559"/>
      <c r="P48" s="560"/>
      <c r="Q48" s="560"/>
      <c r="R48" s="560"/>
      <c r="S48" s="560"/>
      <c r="T48" s="560"/>
      <c r="U48" s="560"/>
      <c r="V48" s="565"/>
      <c r="W48" s="565"/>
      <c r="Y48" s="562"/>
    </row>
    <row r="49" spans="1:25" ht="9.75" customHeight="1">
      <c r="A49" s="1336"/>
      <c r="B49" s="1337"/>
      <c r="C49" s="1306"/>
      <c r="D49" s="563"/>
      <c r="E49" s="556" t="s">
        <v>254</v>
      </c>
      <c r="F49" s="557"/>
      <c r="G49" s="557"/>
      <c r="H49" s="557"/>
      <c r="I49" s="557"/>
      <c r="J49" s="557"/>
      <c r="K49" s="557"/>
      <c r="L49" s="564"/>
      <c r="M49" s="559"/>
      <c r="P49" s="560"/>
      <c r="Q49" s="560"/>
      <c r="R49" s="560"/>
      <c r="S49" s="560"/>
      <c r="T49" s="560"/>
      <c r="U49" s="560"/>
      <c r="V49" s="565"/>
      <c r="W49" s="565"/>
      <c r="Y49" s="562"/>
    </row>
    <row r="50" spans="1:25" ht="9" customHeight="1">
      <c r="A50" s="1336"/>
      <c r="B50" s="1337"/>
      <c r="C50" s="1306"/>
      <c r="D50" s="555"/>
      <c r="E50" s="556" t="s">
        <v>255</v>
      </c>
      <c r="F50" s="557"/>
      <c r="G50" s="557"/>
      <c r="H50" s="557"/>
      <c r="I50" s="557"/>
      <c r="J50" s="557"/>
      <c r="K50" s="557"/>
      <c r="L50" s="558"/>
      <c r="M50" s="559"/>
      <c r="P50" s="560"/>
      <c r="Q50" s="560"/>
      <c r="R50" s="560"/>
      <c r="S50" s="560"/>
      <c r="T50" s="560"/>
      <c r="U50" s="560"/>
      <c r="V50" s="561"/>
      <c r="W50" s="561"/>
      <c r="Y50" s="562"/>
    </row>
    <row r="51" spans="1:25" ht="16.5" customHeight="1">
      <c r="A51" s="1336"/>
      <c r="B51" s="1337"/>
      <c r="C51" s="1306"/>
      <c r="D51" s="563"/>
      <c r="E51" s="556" t="s">
        <v>257</v>
      </c>
      <c r="F51" s="557"/>
      <c r="G51" s="557"/>
      <c r="H51" s="557"/>
      <c r="I51" s="557"/>
      <c r="J51" s="557"/>
      <c r="K51" s="557"/>
      <c r="L51" s="564"/>
      <c r="M51" s="559"/>
      <c r="P51" s="560"/>
      <c r="Q51" s="560"/>
      <c r="R51" s="560"/>
      <c r="S51" s="560"/>
      <c r="T51" s="560"/>
      <c r="U51" s="560"/>
      <c r="V51" s="565"/>
      <c r="W51" s="565"/>
      <c r="Y51" s="562"/>
    </row>
    <row r="52" spans="1:25" ht="3.75" customHeight="1" thickBot="1">
      <c r="A52" s="1338"/>
      <c r="B52" s="1339"/>
      <c r="C52" s="1307"/>
      <c r="D52" s="566"/>
      <c r="E52" s="567"/>
      <c r="F52" s="568"/>
      <c r="G52" s="568"/>
      <c r="H52" s="568"/>
      <c r="I52" s="568"/>
      <c r="J52" s="568"/>
      <c r="K52" s="568"/>
      <c r="L52" s="569"/>
      <c r="M52" s="570"/>
      <c r="P52" s="571"/>
      <c r="Q52" s="571"/>
      <c r="R52" s="571"/>
      <c r="S52" s="560"/>
      <c r="T52" s="560"/>
      <c r="U52" s="571"/>
      <c r="V52" s="572"/>
      <c r="W52" s="572"/>
      <c r="Y52" s="562"/>
    </row>
    <row r="53" spans="1:25" ht="18" customHeight="1">
      <c r="A53" s="1315" t="s">
        <v>2897</v>
      </c>
      <c r="B53" s="1317"/>
      <c r="C53" s="1319"/>
      <c r="D53" s="1321" t="s">
        <v>102</v>
      </c>
      <c r="E53" s="573" t="s">
        <v>262</v>
      </c>
      <c r="F53" s="1323" t="s">
        <v>1042</v>
      </c>
      <c r="G53" s="1324"/>
      <c r="H53" s="1323" t="s">
        <v>1043</v>
      </c>
      <c r="I53" s="1324"/>
      <c r="J53" s="1323" t="s">
        <v>740</v>
      </c>
      <c r="K53" s="1324"/>
      <c r="L53" s="1323" t="s">
        <v>741</v>
      </c>
      <c r="M53" s="1335"/>
    </row>
    <row r="54" spans="1:25" ht="23.25" customHeight="1" thickBot="1">
      <c r="A54" s="1316"/>
      <c r="B54" s="1318"/>
      <c r="C54" s="1320"/>
      <c r="D54" s="1322"/>
      <c r="E54" s="574" t="s">
        <v>238</v>
      </c>
      <c r="F54" s="503" t="s">
        <v>239</v>
      </c>
      <c r="G54" s="908" t="s">
        <v>240</v>
      </c>
      <c r="H54" s="503" t="s">
        <v>239</v>
      </c>
      <c r="I54" s="908" t="s">
        <v>240</v>
      </c>
      <c r="J54" s="503" t="s">
        <v>239</v>
      </c>
      <c r="K54" s="908" t="s">
        <v>240</v>
      </c>
      <c r="L54" s="503" t="s">
        <v>239</v>
      </c>
      <c r="M54" s="504" t="s">
        <v>240</v>
      </c>
      <c r="Q54" s="505"/>
      <c r="R54" s="505"/>
    </row>
    <row r="55" spans="1:25" ht="12.75" customHeight="1">
      <c r="A55" s="1316"/>
      <c r="B55" s="1318"/>
      <c r="C55" s="1320"/>
      <c r="D55" s="1313">
        <v>1</v>
      </c>
      <c r="E55" s="1314" t="s">
        <v>39</v>
      </c>
      <c r="F55" s="506">
        <v>0.06</v>
      </c>
      <c r="G55" s="520">
        <v>27041.003015999999</v>
      </c>
      <c r="H55" s="506">
        <v>0.06</v>
      </c>
      <c r="I55" s="520">
        <v>27041.003015999999</v>
      </c>
      <c r="J55" s="506">
        <v>0.06</v>
      </c>
      <c r="K55" s="520">
        <v>27041.003015999999</v>
      </c>
      <c r="L55" s="506">
        <v>0.06</v>
      </c>
      <c r="M55" s="521">
        <v>27041.003015999999</v>
      </c>
      <c r="P55" s="509">
        <f t="shared" ref="P55:P94" si="0">P3</f>
        <v>450683.3836</v>
      </c>
      <c r="Q55" s="511"/>
      <c r="R55" s="511"/>
      <c r="S55" s="512"/>
      <c r="T55" s="512"/>
      <c r="U55" s="513"/>
      <c r="V55" s="514"/>
    </row>
    <row r="56" spans="1:25" ht="5.0999999999999996" customHeight="1">
      <c r="A56" s="1316"/>
      <c r="B56" s="1318"/>
      <c r="C56" s="1320"/>
      <c r="D56" s="1308"/>
      <c r="E56" s="1310"/>
      <c r="F56" s="522" t="s">
        <v>319</v>
      </c>
      <c r="G56" s="523" t="s">
        <v>319</v>
      </c>
      <c r="H56" s="524" t="s">
        <v>319</v>
      </c>
      <c r="I56" s="523" t="s">
        <v>319</v>
      </c>
      <c r="J56" s="522" t="s">
        <v>319</v>
      </c>
      <c r="K56" s="523" t="s">
        <v>319</v>
      </c>
      <c r="L56" s="522" t="s">
        <v>319</v>
      </c>
      <c r="M56" s="525" t="s">
        <v>319</v>
      </c>
      <c r="P56" s="509">
        <f t="shared" si="0"/>
        <v>0</v>
      </c>
      <c r="Q56" s="575"/>
      <c r="R56" s="575"/>
      <c r="S56" s="512"/>
      <c r="T56" s="512"/>
      <c r="U56" s="513"/>
      <c r="V56" s="514"/>
    </row>
    <row r="57" spans="1:25" ht="15" customHeight="1">
      <c r="A57" s="1316"/>
      <c r="B57" s="1318"/>
      <c r="C57" s="1320"/>
      <c r="D57" s="1308">
        <v>2</v>
      </c>
      <c r="E57" s="1309" t="s">
        <v>874</v>
      </c>
      <c r="F57" s="519"/>
      <c r="G57" s="521">
        <v>0</v>
      </c>
      <c r="H57" s="519"/>
      <c r="I57" s="521">
        <v>0</v>
      </c>
      <c r="J57" s="519"/>
      <c r="K57" s="521">
        <v>0</v>
      </c>
      <c r="L57" s="519"/>
      <c r="M57" s="521">
        <v>0</v>
      </c>
      <c r="P57" s="509">
        <f t="shared" si="0"/>
        <v>33864.779600000002</v>
      </c>
      <c r="Q57" s="511"/>
      <c r="R57" s="511"/>
      <c r="S57" s="512"/>
      <c r="T57" s="512"/>
      <c r="U57" s="513"/>
      <c r="V57" s="514"/>
    </row>
    <row r="58" spans="1:25" s="526" customFormat="1" ht="5.0999999999999996" customHeight="1">
      <c r="A58" s="1316"/>
      <c r="B58" s="1318"/>
      <c r="C58" s="1320"/>
      <c r="D58" s="1308"/>
      <c r="E58" s="1310"/>
      <c r="F58" s="522" t="s">
        <v>2900</v>
      </c>
      <c r="G58" s="525" t="s">
        <v>2900</v>
      </c>
      <c r="H58" s="522" t="s">
        <v>2900</v>
      </c>
      <c r="I58" s="523" t="s">
        <v>2900</v>
      </c>
      <c r="J58" s="522" t="s">
        <v>2900</v>
      </c>
      <c r="K58" s="523" t="s">
        <v>2900</v>
      </c>
      <c r="L58" s="522"/>
      <c r="M58" s="525" t="s">
        <v>2900</v>
      </c>
      <c r="P58" s="509">
        <f t="shared" si="0"/>
        <v>0</v>
      </c>
      <c r="Q58" s="575"/>
      <c r="R58" s="575"/>
      <c r="S58" s="512"/>
      <c r="T58" s="512"/>
      <c r="U58" s="527"/>
      <c r="V58" s="514"/>
    </row>
    <row r="59" spans="1:25" ht="15" customHeight="1">
      <c r="A59" s="1316"/>
      <c r="B59" s="1318"/>
      <c r="C59" s="1320"/>
      <c r="D59" s="1308">
        <v>3</v>
      </c>
      <c r="E59" s="1309" t="s">
        <v>1286</v>
      </c>
      <c r="F59" s="519">
        <v>0.2</v>
      </c>
      <c r="G59" s="520">
        <v>126207.22841999997</v>
      </c>
      <c r="H59" s="519">
        <v>0.15</v>
      </c>
      <c r="I59" s="520">
        <v>94655.42131499997</v>
      </c>
      <c r="J59" s="519"/>
      <c r="K59" s="520">
        <v>0</v>
      </c>
      <c r="L59" s="519"/>
      <c r="M59" s="521">
        <v>0</v>
      </c>
      <c r="P59" s="509">
        <f t="shared" si="0"/>
        <v>631036.14209999982</v>
      </c>
      <c r="Q59" s="511"/>
      <c r="R59" s="511"/>
      <c r="S59" s="512"/>
      <c r="T59" s="512"/>
      <c r="U59" s="513"/>
      <c r="V59" s="514"/>
    </row>
    <row r="60" spans="1:25" ht="5.0999999999999996" customHeight="1">
      <c r="A60" s="1316"/>
      <c r="B60" s="1318"/>
      <c r="C60" s="1320"/>
      <c r="D60" s="1308"/>
      <c r="E60" s="1310"/>
      <c r="F60" s="522" t="s">
        <v>319</v>
      </c>
      <c r="G60" s="523" t="s">
        <v>319</v>
      </c>
      <c r="H60" s="524" t="s">
        <v>319</v>
      </c>
      <c r="I60" s="523" t="s">
        <v>319</v>
      </c>
      <c r="J60" s="522" t="s">
        <v>2900</v>
      </c>
      <c r="K60" s="523" t="s">
        <v>2900</v>
      </c>
      <c r="L60" s="522" t="s">
        <v>2900</v>
      </c>
      <c r="M60" s="525" t="s">
        <v>2900</v>
      </c>
      <c r="P60" s="509">
        <f t="shared" si="0"/>
        <v>0</v>
      </c>
      <c r="Q60" s="575"/>
      <c r="R60" s="575"/>
      <c r="S60" s="512"/>
      <c r="T60" s="512"/>
      <c r="U60" s="513"/>
      <c r="V60" s="514"/>
    </row>
    <row r="61" spans="1:25" ht="15" customHeight="1">
      <c r="A61" s="1316"/>
      <c r="B61" s="1318"/>
      <c r="C61" s="1320"/>
      <c r="D61" s="1308">
        <v>4</v>
      </c>
      <c r="E61" s="1309" t="s">
        <v>879</v>
      </c>
      <c r="F61" s="519">
        <v>0.25</v>
      </c>
      <c r="G61" s="520">
        <v>40814.061925000002</v>
      </c>
      <c r="H61" s="519">
        <v>0.3</v>
      </c>
      <c r="I61" s="520">
        <v>48976.874309999999</v>
      </c>
      <c r="J61" s="519">
        <v>0.3</v>
      </c>
      <c r="K61" s="520">
        <v>48976.874309999999</v>
      </c>
      <c r="L61" s="519">
        <v>0.15</v>
      </c>
      <c r="M61" s="521">
        <v>24488.437155</v>
      </c>
      <c r="P61" s="509">
        <f t="shared" si="0"/>
        <v>163256.24770000001</v>
      </c>
      <c r="Q61" s="511"/>
      <c r="R61" s="511"/>
      <c r="S61" s="528" t="e">
        <f>SUM(K61+#REF!+#REF!+M61)</f>
        <v>#REF!</v>
      </c>
      <c r="T61" s="512"/>
      <c r="U61" s="513"/>
      <c r="V61" s="514"/>
      <c r="W61" s="528"/>
    </row>
    <row r="62" spans="1:25" ht="5.0999999999999996" customHeight="1">
      <c r="A62" s="1316"/>
      <c r="B62" s="1318"/>
      <c r="C62" s="1320"/>
      <c r="D62" s="1308"/>
      <c r="E62" s="1310"/>
      <c r="F62" s="522" t="s">
        <v>319</v>
      </c>
      <c r="G62" s="523" t="s">
        <v>319</v>
      </c>
      <c r="H62" s="524" t="s">
        <v>319</v>
      </c>
      <c r="I62" s="523" t="s">
        <v>319</v>
      </c>
      <c r="J62" s="522" t="s">
        <v>319</v>
      </c>
      <c r="K62" s="523" t="s">
        <v>319</v>
      </c>
      <c r="L62" s="522" t="s">
        <v>319</v>
      </c>
      <c r="M62" s="525" t="s">
        <v>319</v>
      </c>
      <c r="P62" s="509">
        <f t="shared" si="0"/>
        <v>0</v>
      </c>
      <c r="Q62" s="575"/>
      <c r="R62" s="575"/>
      <c r="S62" s="512"/>
      <c r="T62" s="512"/>
      <c r="U62" s="513"/>
      <c r="V62" s="514"/>
      <c r="W62" s="528"/>
    </row>
    <row r="63" spans="1:25" ht="15" customHeight="1">
      <c r="A63" s="1316"/>
      <c r="B63" s="1318"/>
      <c r="C63" s="1320"/>
      <c r="D63" s="1308">
        <v>5</v>
      </c>
      <c r="E63" s="1309" t="s">
        <v>1302</v>
      </c>
      <c r="F63" s="519">
        <v>0.1</v>
      </c>
      <c r="G63" s="520">
        <v>15160.674939999997</v>
      </c>
      <c r="H63" s="519">
        <v>0.25</v>
      </c>
      <c r="I63" s="520">
        <v>37901.687349999993</v>
      </c>
      <c r="J63" s="519">
        <v>0.3</v>
      </c>
      <c r="K63" s="520">
        <v>45482.024819999991</v>
      </c>
      <c r="L63" s="519">
        <v>0.25</v>
      </c>
      <c r="M63" s="521">
        <v>37901.687349999993</v>
      </c>
      <c r="P63" s="509">
        <f t="shared" si="0"/>
        <v>151606.74939999997</v>
      </c>
      <c r="Q63" s="511"/>
      <c r="R63" s="511"/>
      <c r="S63" s="512" t="e">
        <f>#REF!+M63</f>
        <v>#REF!</v>
      </c>
      <c r="T63" s="512"/>
      <c r="U63" s="513"/>
      <c r="V63" s="514"/>
      <c r="W63" s="530"/>
    </row>
    <row r="64" spans="1:25" ht="5.0999999999999996" customHeight="1">
      <c r="A64" s="1316"/>
      <c r="B64" s="1318"/>
      <c r="C64" s="1320"/>
      <c r="D64" s="1308"/>
      <c r="E64" s="1310"/>
      <c r="F64" s="522" t="s">
        <v>319</v>
      </c>
      <c r="G64" s="523" t="s">
        <v>319</v>
      </c>
      <c r="H64" s="524" t="s">
        <v>319</v>
      </c>
      <c r="I64" s="523" t="s">
        <v>319</v>
      </c>
      <c r="J64" s="522" t="s">
        <v>319</v>
      </c>
      <c r="K64" s="523" t="s">
        <v>319</v>
      </c>
      <c r="L64" s="522" t="s">
        <v>319</v>
      </c>
      <c r="M64" s="525" t="s">
        <v>319</v>
      </c>
      <c r="P64" s="509">
        <f t="shared" si="0"/>
        <v>0</v>
      </c>
      <c r="Q64" s="575"/>
      <c r="R64" s="575"/>
      <c r="S64" s="512" t="e">
        <f>#REF!+M64</f>
        <v>#REF!</v>
      </c>
      <c r="T64" s="512"/>
      <c r="V64" s="514"/>
    </row>
    <row r="65" spans="1:23" ht="15" customHeight="1">
      <c r="A65" s="1316"/>
      <c r="B65" s="1318"/>
      <c r="C65" s="1320"/>
      <c r="D65" s="1308">
        <v>6</v>
      </c>
      <c r="E65" s="1309" t="s">
        <v>1305</v>
      </c>
      <c r="F65" s="519"/>
      <c r="G65" s="521">
        <v>0</v>
      </c>
      <c r="H65" s="519"/>
      <c r="I65" s="521">
        <v>0</v>
      </c>
      <c r="J65" s="519">
        <v>2.5000000000000001E-2</v>
      </c>
      <c r="K65" s="520">
        <v>5532.3303800000003</v>
      </c>
      <c r="L65" s="519">
        <v>0.32500000000000001</v>
      </c>
      <c r="M65" s="521">
        <v>71920.294940000007</v>
      </c>
      <c r="P65" s="509">
        <f t="shared" si="0"/>
        <v>221293.21520000001</v>
      </c>
      <c r="Q65" s="511"/>
      <c r="R65" s="511"/>
      <c r="S65" s="512" t="e">
        <f>#REF!+M65</f>
        <v>#REF!</v>
      </c>
      <c r="T65" s="512"/>
      <c r="U65" s="513"/>
      <c r="V65" s="514"/>
    </row>
    <row r="66" spans="1:23" ht="5.0999999999999996" customHeight="1">
      <c r="A66" s="1316"/>
      <c r="B66" s="1318"/>
      <c r="C66" s="1320"/>
      <c r="D66" s="1308"/>
      <c r="E66" s="1310"/>
      <c r="F66" s="522" t="s">
        <v>2900</v>
      </c>
      <c r="G66" s="525" t="s">
        <v>2900</v>
      </c>
      <c r="H66" s="522" t="s">
        <v>2900</v>
      </c>
      <c r="I66" s="525" t="s">
        <v>2900</v>
      </c>
      <c r="J66" s="522" t="s">
        <v>319</v>
      </c>
      <c r="K66" s="525" t="s">
        <v>319</v>
      </c>
      <c r="L66" s="522" t="s">
        <v>319</v>
      </c>
      <c r="M66" s="525" t="s">
        <v>319</v>
      </c>
      <c r="P66" s="509">
        <f t="shared" si="0"/>
        <v>0</v>
      </c>
      <c r="Q66" s="575"/>
      <c r="R66" s="575"/>
      <c r="S66" s="512" t="e">
        <f>#REF!+M66</f>
        <v>#REF!</v>
      </c>
      <c r="T66" s="512"/>
      <c r="V66" s="514"/>
    </row>
    <row r="67" spans="1:23" ht="18.75" customHeight="1">
      <c r="A67" s="1316"/>
      <c r="B67" s="1318"/>
      <c r="C67" s="1320"/>
      <c r="D67" s="1308">
        <v>7</v>
      </c>
      <c r="E67" s="1309" t="s">
        <v>1300</v>
      </c>
      <c r="F67" s="519"/>
      <c r="G67" s="520">
        <v>0</v>
      </c>
      <c r="H67" s="519"/>
      <c r="I67" s="520">
        <v>0</v>
      </c>
      <c r="J67" s="519"/>
      <c r="K67" s="520">
        <v>0</v>
      </c>
      <c r="L67" s="519">
        <v>0.3</v>
      </c>
      <c r="M67" s="521">
        <v>40122.340229999994</v>
      </c>
      <c r="P67" s="509">
        <f t="shared" si="0"/>
        <v>133741.1341</v>
      </c>
      <c r="Q67" s="511"/>
      <c r="R67" s="511"/>
      <c r="S67" s="512"/>
      <c r="T67" s="512"/>
      <c r="U67" s="513"/>
      <c r="V67" s="514"/>
    </row>
    <row r="68" spans="1:23" ht="5.0999999999999996" customHeight="1">
      <c r="A68" s="1316"/>
      <c r="B68" s="1318"/>
      <c r="C68" s="1320"/>
      <c r="D68" s="1308"/>
      <c r="E68" s="1310"/>
      <c r="F68" s="522" t="s">
        <v>2900</v>
      </c>
      <c r="G68" s="523" t="s">
        <v>2900</v>
      </c>
      <c r="H68" s="524" t="s">
        <v>2900</v>
      </c>
      <c r="I68" s="523" t="s">
        <v>2900</v>
      </c>
      <c r="J68" s="522" t="s">
        <v>2900</v>
      </c>
      <c r="K68" s="523" t="s">
        <v>2900</v>
      </c>
      <c r="L68" s="522" t="s">
        <v>319</v>
      </c>
      <c r="M68" s="525" t="s">
        <v>319</v>
      </c>
      <c r="P68" s="509">
        <f t="shared" si="0"/>
        <v>0</v>
      </c>
      <c r="Q68" s="575"/>
      <c r="R68" s="575"/>
      <c r="S68" s="533"/>
      <c r="T68" s="533"/>
    </row>
    <row r="69" spans="1:23" ht="16.5" customHeight="1">
      <c r="A69" s="1316"/>
      <c r="B69" s="1318"/>
      <c r="C69" s="1320"/>
      <c r="D69" s="1308">
        <v>8</v>
      </c>
      <c r="E69" s="1309" t="s">
        <v>1306</v>
      </c>
      <c r="F69" s="519"/>
      <c r="G69" s="520">
        <v>0</v>
      </c>
      <c r="H69" s="519"/>
      <c r="I69" s="520">
        <v>0</v>
      </c>
      <c r="J69" s="519"/>
      <c r="K69" s="520">
        <v>0</v>
      </c>
      <c r="L69" s="519"/>
      <c r="M69" s="521">
        <v>0</v>
      </c>
      <c r="P69" s="509">
        <f t="shared" si="0"/>
        <v>2386.9757</v>
      </c>
      <c r="Q69" s="511"/>
      <c r="R69" s="511"/>
      <c r="S69" s="512"/>
      <c r="T69" s="512"/>
      <c r="U69" s="513"/>
      <c r="V69" s="514"/>
    </row>
    <row r="70" spans="1:23" ht="5.0999999999999996" customHeight="1">
      <c r="A70" s="1316"/>
      <c r="B70" s="1318"/>
      <c r="C70" s="1320"/>
      <c r="D70" s="1308"/>
      <c r="E70" s="1310"/>
      <c r="F70" s="522" t="s">
        <v>2900</v>
      </c>
      <c r="G70" s="523" t="s">
        <v>2900</v>
      </c>
      <c r="H70" s="524" t="s">
        <v>2900</v>
      </c>
      <c r="I70" s="523" t="s">
        <v>2900</v>
      </c>
      <c r="J70" s="522" t="s">
        <v>2900</v>
      </c>
      <c r="K70" s="523" t="s">
        <v>2900</v>
      </c>
      <c r="L70" s="522" t="s">
        <v>2900</v>
      </c>
      <c r="M70" s="525" t="s">
        <v>2900</v>
      </c>
      <c r="P70" s="509">
        <f t="shared" si="0"/>
        <v>0</v>
      </c>
      <c r="Q70" s="575"/>
      <c r="R70" s="575"/>
      <c r="S70" s="533"/>
      <c r="T70" s="533"/>
    </row>
    <row r="71" spans="1:23" ht="15" customHeight="1">
      <c r="A71" s="1316"/>
      <c r="B71" s="1327"/>
      <c r="C71" s="1328"/>
      <c r="D71" s="1308">
        <v>9</v>
      </c>
      <c r="E71" s="1309" t="s">
        <v>880</v>
      </c>
      <c r="F71" s="519"/>
      <c r="G71" s="520">
        <v>0</v>
      </c>
      <c r="H71" s="519"/>
      <c r="I71" s="520">
        <v>0</v>
      </c>
      <c r="J71" s="519">
        <v>0.1</v>
      </c>
      <c r="K71" s="520">
        <v>31309.600529999996</v>
      </c>
      <c r="L71" s="519">
        <v>0.3</v>
      </c>
      <c r="M71" s="521">
        <v>93928.801589999988</v>
      </c>
      <c r="P71" s="509">
        <f t="shared" si="0"/>
        <v>313096.00529999996</v>
      </c>
      <c r="Q71" s="511"/>
      <c r="R71" s="511"/>
      <c r="S71" s="512"/>
      <c r="T71" s="512"/>
      <c r="U71" s="513"/>
      <c r="V71" s="514"/>
    </row>
    <row r="72" spans="1:23" s="526" customFormat="1" ht="5.0999999999999996" customHeight="1">
      <c r="A72" s="1316"/>
      <c r="B72" s="1327"/>
      <c r="C72" s="1328"/>
      <c r="D72" s="1308"/>
      <c r="E72" s="1310"/>
      <c r="F72" s="522" t="s">
        <v>2900</v>
      </c>
      <c r="G72" s="523" t="s">
        <v>2900</v>
      </c>
      <c r="H72" s="524" t="s">
        <v>2900</v>
      </c>
      <c r="I72" s="523" t="s">
        <v>2900</v>
      </c>
      <c r="J72" s="522" t="s">
        <v>319</v>
      </c>
      <c r="K72" s="523" t="s">
        <v>319</v>
      </c>
      <c r="L72" s="522" t="s">
        <v>319</v>
      </c>
      <c r="M72" s="525" t="s">
        <v>319</v>
      </c>
      <c r="P72" s="509">
        <f t="shared" si="0"/>
        <v>0</v>
      </c>
      <c r="Q72" s="575"/>
      <c r="R72" s="575"/>
      <c r="S72" s="512"/>
      <c r="T72" s="512"/>
      <c r="U72" s="527"/>
      <c r="V72" s="514"/>
    </row>
    <row r="73" spans="1:23" ht="15" customHeight="1">
      <c r="A73" s="1316"/>
      <c r="B73" s="1327"/>
      <c r="C73" s="1328"/>
      <c r="D73" s="1308">
        <v>10</v>
      </c>
      <c r="E73" s="1309" t="s">
        <v>881</v>
      </c>
      <c r="F73" s="519"/>
      <c r="G73" s="520">
        <v>0</v>
      </c>
      <c r="H73" s="519"/>
      <c r="I73" s="520">
        <v>0</v>
      </c>
      <c r="J73" s="519">
        <v>0.2</v>
      </c>
      <c r="K73" s="520">
        <v>40708.886480000008</v>
      </c>
      <c r="L73" s="519">
        <v>0.25</v>
      </c>
      <c r="M73" s="521">
        <v>50886.108100000005</v>
      </c>
      <c r="P73" s="509">
        <f t="shared" si="0"/>
        <v>203544.43240000002</v>
      </c>
      <c r="Q73" s="511"/>
      <c r="R73" s="511"/>
      <c r="S73" s="512"/>
      <c r="T73" s="512"/>
      <c r="U73" s="513"/>
      <c r="V73" s="514"/>
    </row>
    <row r="74" spans="1:23" ht="5.0999999999999996" customHeight="1">
      <c r="A74" s="1316"/>
      <c r="B74" s="1327"/>
      <c r="C74" s="1328"/>
      <c r="D74" s="1308"/>
      <c r="E74" s="1310"/>
      <c r="F74" s="522" t="s">
        <v>2900</v>
      </c>
      <c r="G74" s="523" t="s">
        <v>2900</v>
      </c>
      <c r="H74" s="524" t="s">
        <v>2900</v>
      </c>
      <c r="I74" s="523" t="s">
        <v>2900</v>
      </c>
      <c r="J74" s="522" t="s">
        <v>319</v>
      </c>
      <c r="K74" s="523" t="s">
        <v>319</v>
      </c>
      <c r="L74" s="522" t="s">
        <v>319</v>
      </c>
      <c r="M74" s="525" t="s">
        <v>319</v>
      </c>
      <c r="P74" s="509" t="e">
        <f t="shared" si="0"/>
        <v>#N/A</v>
      </c>
      <c r="Q74" s="575"/>
      <c r="R74" s="575"/>
      <c r="S74" s="512"/>
      <c r="T74" s="512"/>
      <c r="U74" s="513"/>
      <c r="V74" s="514"/>
    </row>
    <row r="75" spans="1:23" ht="15" customHeight="1">
      <c r="A75" s="1316"/>
      <c r="B75" s="1327"/>
      <c r="C75" s="1328"/>
      <c r="D75" s="1308">
        <v>11</v>
      </c>
      <c r="E75" s="1309" t="s">
        <v>671</v>
      </c>
      <c r="F75" s="519"/>
      <c r="G75" s="520">
        <v>0</v>
      </c>
      <c r="H75" s="519"/>
      <c r="I75" s="520">
        <v>0</v>
      </c>
      <c r="J75" s="519"/>
      <c r="K75" s="520">
        <v>0</v>
      </c>
      <c r="L75" s="519">
        <v>0.25</v>
      </c>
      <c r="M75" s="521">
        <v>41751.618025000003</v>
      </c>
      <c r="P75" s="509">
        <f t="shared" si="0"/>
        <v>167006.47210000001</v>
      </c>
      <c r="Q75" s="511"/>
      <c r="R75" s="511"/>
      <c r="S75" s="512"/>
      <c r="T75" s="512"/>
      <c r="U75" s="513"/>
      <c r="V75" s="514"/>
      <c r="W75" s="528"/>
    </row>
    <row r="76" spans="1:23" ht="5.0999999999999996" customHeight="1">
      <c r="A76" s="1316"/>
      <c r="B76" s="1327"/>
      <c r="C76" s="1328"/>
      <c r="D76" s="1308"/>
      <c r="E76" s="1310"/>
      <c r="F76" s="522" t="s">
        <v>2900</v>
      </c>
      <c r="G76" s="523" t="s">
        <v>2900</v>
      </c>
      <c r="H76" s="524" t="s">
        <v>2900</v>
      </c>
      <c r="I76" s="523" t="s">
        <v>2900</v>
      </c>
      <c r="J76" s="522" t="s">
        <v>2900</v>
      </c>
      <c r="K76" s="523" t="s">
        <v>2900</v>
      </c>
      <c r="L76" s="522" t="s">
        <v>319</v>
      </c>
      <c r="M76" s="525" t="s">
        <v>319</v>
      </c>
      <c r="P76" s="509" t="e">
        <f t="shared" si="0"/>
        <v>#N/A</v>
      </c>
      <c r="Q76" s="575"/>
      <c r="R76" s="575"/>
      <c r="S76" s="512"/>
      <c r="T76" s="512"/>
      <c r="U76" s="513"/>
      <c r="V76" s="514"/>
      <c r="W76" s="528"/>
    </row>
    <row r="77" spans="1:23" ht="19.5" customHeight="1">
      <c r="A77" s="1316"/>
      <c r="B77" s="1327"/>
      <c r="C77" s="1328"/>
      <c r="D77" s="1308">
        <v>12</v>
      </c>
      <c r="E77" s="1309" t="s">
        <v>311</v>
      </c>
      <c r="F77" s="519">
        <v>0.17</v>
      </c>
      <c r="G77" s="520">
        <v>20013.571878000002</v>
      </c>
      <c r="H77" s="519">
        <v>0.16500000000000001</v>
      </c>
      <c r="I77" s="520">
        <v>19424.937411000003</v>
      </c>
      <c r="J77" s="519">
        <v>0.16500000000000001</v>
      </c>
      <c r="K77" s="520">
        <v>19424.937411000003</v>
      </c>
      <c r="L77" s="519"/>
      <c r="M77" s="521">
        <v>0</v>
      </c>
      <c r="P77" s="509">
        <f t="shared" si="0"/>
        <v>117726.8934</v>
      </c>
      <c r="Q77" s="511"/>
      <c r="R77" s="511"/>
      <c r="S77" s="512"/>
      <c r="T77" s="512"/>
      <c r="U77" s="513"/>
      <c r="V77" s="514"/>
      <c r="W77" s="530"/>
    </row>
    <row r="78" spans="1:23" ht="5.0999999999999996" customHeight="1">
      <c r="A78" s="1316"/>
      <c r="B78" s="1327"/>
      <c r="C78" s="1328"/>
      <c r="D78" s="1308"/>
      <c r="E78" s="1310"/>
      <c r="F78" s="522" t="s">
        <v>319</v>
      </c>
      <c r="G78" s="523" t="s">
        <v>319</v>
      </c>
      <c r="H78" s="524" t="s">
        <v>319</v>
      </c>
      <c r="I78" s="523" t="s">
        <v>319</v>
      </c>
      <c r="J78" s="522" t="s">
        <v>319</v>
      </c>
      <c r="K78" s="523" t="s">
        <v>319</v>
      </c>
      <c r="L78" s="522" t="s">
        <v>2900</v>
      </c>
      <c r="M78" s="525" t="s">
        <v>2900</v>
      </c>
      <c r="P78" s="509" t="e">
        <f t="shared" si="0"/>
        <v>#N/A</v>
      </c>
      <c r="Q78" s="575"/>
      <c r="R78" s="575"/>
      <c r="S78" s="512"/>
      <c r="T78" s="512"/>
      <c r="V78" s="514"/>
    </row>
    <row r="79" spans="1:23" ht="15" customHeight="1">
      <c r="A79" s="1316"/>
      <c r="B79" s="1327"/>
      <c r="C79" s="1328"/>
      <c r="D79" s="1308">
        <v>13</v>
      </c>
      <c r="E79" s="1309" t="s">
        <v>24</v>
      </c>
      <c r="F79" s="519">
        <v>0.15</v>
      </c>
      <c r="G79" s="520">
        <v>40380.631784999998</v>
      </c>
      <c r="H79" s="519">
        <v>0.15</v>
      </c>
      <c r="I79" s="520">
        <v>40380.631784999998</v>
      </c>
      <c r="J79" s="519">
        <v>0.15</v>
      </c>
      <c r="K79" s="520">
        <v>40380.631784999998</v>
      </c>
      <c r="L79" s="519">
        <v>0.15</v>
      </c>
      <c r="M79" s="521">
        <v>40380.631784999998</v>
      </c>
      <c r="P79" s="509">
        <f t="shared" si="0"/>
        <v>269204.21189999999</v>
      </c>
      <c r="Q79" s="511"/>
      <c r="R79" s="511"/>
      <c r="S79" s="512"/>
      <c r="T79" s="512"/>
      <c r="U79" s="513"/>
      <c r="V79" s="514"/>
    </row>
    <row r="80" spans="1:23" ht="5.0999999999999996" customHeight="1">
      <c r="A80" s="1316"/>
      <c r="B80" s="1327"/>
      <c r="C80" s="1328"/>
      <c r="D80" s="1308"/>
      <c r="E80" s="1310"/>
      <c r="F80" s="522" t="s">
        <v>319</v>
      </c>
      <c r="G80" s="523" t="s">
        <v>319</v>
      </c>
      <c r="H80" s="524" t="s">
        <v>319</v>
      </c>
      <c r="I80" s="523" t="s">
        <v>319</v>
      </c>
      <c r="J80" s="522" t="s">
        <v>319</v>
      </c>
      <c r="K80" s="523" t="s">
        <v>319</v>
      </c>
      <c r="L80" s="522" t="s">
        <v>319</v>
      </c>
      <c r="M80" s="525" t="s">
        <v>319</v>
      </c>
      <c r="P80" s="509" t="e">
        <f t="shared" si="0"/>
        <v>#N/A</v>
      </c>
      <c r="Q80" s="575"/>
      <c r="R80" s="575"/>
      <c r="S80" s="512"/>
      <c r="T80" s="512"/>
      <c r="V80" s="514"/>
    </row>
    <row r="81" spans="1:22" ht="15.75" customHeight="1">
      <c r="A81" s="1316"/>
      <c r="B81" s="1327"/>
      <c r="C81" s="1328"/>
      <c r="D81" s="1308">
        <v>14</v>
      </c>
      <c r="E81" s="1309" t="s">
        <v>44</v>
      </c>
      <c r="F81" s="519">
        <v>0.15</v>
      </c>
      <c r="G81" s="520">
        <v>78214.850099999981</v>
      </c>
      <c r="H81" s="519">
        <v>0.15</v>
      </c>
      <c r="I81" s="520">
        <v>78214.850099999981</v>
      </c>
      <c r="J81" s="519">
        <v>0.15</v>
      </c>
      <c r="K81" s="520">
        <v>78214.850099999981</v>
      </c>
      <c r="L81" s="519">
        <v>0.15</v>
      </c>
      <c r="M81" s="521">
        <v>78214.850099999981</v>
      </c>
      <c r="P81" s="509">
        <f t="shared" si="0"/>
        <v>521432.33399999992</v>
      </c>
      <c r="Q81" s="511"/>
      <c r="R81" s="511"/>
      <c r="S81" s="512"/>
      <c r="T81" s="512"/>
      <c r="U81" s="513"/>
      <c r="V81" s="514"/>
    </row>
    <row r="82" spans="1:22" ht="5.0999999999999996" customHeight="1">
      <c r="A82" s="1316"/>
      <c r="B82" s="1327"/>
      <c r="C82" s="1328"/>
      <c r="D82" s="1308"/>
      <c r="E82" s="1310"/>
      <c r="F82" s="522" t="s">
        <v>319</v>
      </c>
      <c r="G82" s="523" t="s">
        <v>319</v>
      </c>
      <c r="H82" s="524" t="s">
        <v>319</v>
      </c>
      <c r="I82" s="523" t="s">
        <v>319</v>
      </c>
      <c r="J82" s="522" t="s">
        <v>319</v>
      </c>
      <c r="K82" s="523" t="s">
        <v>319</v>
      </c>
      <c r="L82" s="522" t="s">
        <v>319</v>
      </c>
      <c r="M82" s="525" t="s">
        <v>319</v>
      </c>
      <c r="P82" s="509" t="e">
        <f t="shared" si="0"/>
        <v>#N/A</v>
      </c>
      <c r="Q82" s="575"/>
      <c r="R82" s="575"/>
      <c r="S82" s="533"/>
      <c r="T82" s="533"/>
    </row>
    <row r="83" spans="1:22" ht="15.75" customHeight="1">
      <c r="A83" s="1316"/>
      <c r="B83" s="1327"/>
      <c r="C83" s="1328"/>
      <c r="D83" s="1308">
        <v>15</v>
      </c>
      <c r="E83" s="1309" t="s">
        <v>925</v>
      </c>
      <c r="F83" s="519"/>
      <c r="G83" s="520">
        <v>0</v>
      </c>
      <c r="H83" s="519">
        <v>0.25</v>
      </c>
      <c r="I83" s="520">
        <v>14025.167825</v>
      </c>
      <c r="J83" s="519">
        <v>0.3</v>
      </c>
      <c r="K83" s="520">
        <v>16830.201389999998</v>
      </c>
      <c r="L83" s="519"/>
      <c r="M83" s="521">
        <v>0</v>
      </c>
      <c r="P83" s="509">
        <f t="shared" si="0"/>
        <v>56100.671300000002</v>
      </c>
      <c r="Q83" s="511"/>
      <c r="R83" s="511"/>
      <c r="S83" s="512"/>
      <c r="T83" s="512"/>
      <c r="U83" s="513"/>
      <c r="V83" s="514"/>
    </row>
    <row r="84" spans="1:22" ht="5.0999999999999996" customHeight="1">
      <c r="A84" s="1316"/>
      <c r="B84" s="1327"/>
      <c r="C84" s="1328"/>
      <c r="D84" s="1308"/>
      <c r="E84" s="1310"/>
      <c r="F84" s="522" t="s">
        <v>2900</v>
      </c>
      <c r="G84" s="523" t="s">
        <v>2900</v>
      </c>
      <c r="H84" s="524" t="s">
        <v>319</v>
      </c>
      <c r="I84" s="523" t="s">
        <v>319</v>
      </c>
      <c r="J84" s="522" t="s">
        <v>319</v>
      </c>
      <c r="K84" s="523" t="s">
        <v>319</v>
      </c>
      <c r="L84" s="522" t="s">
        <v>2900</v>
      </c>
      <c r="M84" s="525" t="s">
        <v>2900</v>
      </c>
      <c r="P84" s="509" t="e">
        <f t="shared" si="0"/>
        <v>#N/A</v>
      </c>
      <c r="Q84" s="575"/>
      <c r="R84" s="575"/>
      <c r="S84" s="533"/>
      <c r="T84" s="533"/>
    </row>
    <row r="85" spans="1:22" ht="18.75" customHeight="1">
      <c r="A85" s="1316"/>
      <c r="B85" s="1327"/>
      <c r="C85" s="1328"/>
      <c r="D85" s="1308">
        <v>16</v>
      </c>
      <c r="E85" s="1309" t="s">
        <v>45</v>
      </c>
      <c r="F85" s="519"/>
      <c r="G85" s="520">
        <v>0</v>
      </c>
      <c r="H85" s="519">
        <v>0.2</v>
      </c>
      <c r="I85" s="520">
        <v>10779.180220000002</v>
      </c>
      <c r="J85" s="519">
        <v>0.2</v>
      </c>
      <c r="K85" s="520">
        <v>10779.180220000002</v>
      </c>
      <c r="L85" s="519">
        <v>0.2</v>
      </c>
      <c r="M85" s="521">
        <v>10779.180220000002</v>
      </c>
      <c r="P85" s="509">
        <f t="shared" si="0"/>
        <v>53895.90110000001</v>
      </c>
      <c r="Q85" s="511"/>
      <c r="R85" s="511"/>
      <c r="S85" s="512"/>
      <c r="T85" s="512"/>
      <c r="U85" s="513"/>
      <c r="V85" s="514"/>
    </row>
    <row r="86" spans="1:22" ht="5.0999999999999996" customHeight="1" thickBot="1">
      <c r="A86" s="1340"/>
      <c r="B86" s="1333"/>
      <c r="C86" s="1334"/>
      <c r="D86" s="1308"/>
      <c r="E86" s="1310"/>
      <c r="F86" s="522" t="s">
        <v>2900</v>
      </c>
      <c r="G86" s="523" t="s">
        <v>2900</v>
      </c>
      <c r="H86" s="524" t="s">
        <v>319</v>
      </c>
      <c r="I86" s="523" t="s">
        <v>319</v>
      </c>
      <c r="J86" s="522" t="s">
        <v>319</v>
      </c>
      <c r="K86" s="523" t="s">
        <v>319</v>
      </c>
      <c r="L86" s="522" t="s">
        <v>319</v>
      </c>
      <c r="M86" s="525" t="s">
        <v>319</v>
      </c>
      <c r="P86" s="509" t="e">
        <f t="shared" si="0"/>
        <v>#N/A</v>
      </c>
      <c r="Q86" s="575"/>
      <c r="R86" s="575"/>
      <c r="S86" s="533"/>
      <c r="T86" s="533"/>
    </row>
    <row r="87" spans="1:22" ht="17.25" customHeight="1">
      <c r="A87" s="534"/>
      <c r="B87" s="1188"/>
      <c r="C87" s="1330" t="s">
        <v>243</v>
      </c>
      <c r="D87" s="1308">
        <v>17</v>
      </c>
      <c r="E87" s="1309" t="s">
        <v>726</v>
      </c>
      <c r="F87" s="519"/>
      <c r="G87" s="520">
        <v>0</v>
      </c>
      <c r="H87" s="519"/>
      <c r="I87" s="520">
        <v>0</v>
      </c>
      <c r="J87" s="519">
        <v>0.1</v>
      </c>
      <c r="K87" s="520">
        <v>8476.2330999999995</v>
      </c>
      <c r="L87" s="519">
        <v>0.3</v>
      </c>
      <c r="M87" s="521">
        <v>25428.699299999997</v>
      </c>
      <c r="P87" s="509">
        <f t="shared" si="0"/>
        <v>84762.330999999991</v>
      </c>
      <c r="Q87" s="511"/>
      <c r="R87" s="511"/>
      <c r="S87" s="536"/>
      <c r="T87" s="536"/>
    </row>
    <row r="88" spans="1:22" ht="5.0999999999999996" customHeight="1">
      <c r="A88" s="537"/>
      <c r="B88" s="1189"/>
      <c r="C88" s="1331"/>
      <c r="D88" s="1308"/>
      <c r="E88" s="1310"/>
      <c r="F88" s="522" t="s">
        <v>2900</v>
      </c>
      <c r="G88" s="523" t="s">
        <v>2900</v>
      </c>
      <c r="H88" s="524" t="s">
        <v>2900</v>
      </c>
      <c r="I88" s="523" t="s">
        <v>2900</v>
      </c>
      <c r="J88" s="522" t="s">
        <v>319</v>
      </c>
      <c r="K88" s="523" t="s">
        <v>319</v>
      </c>
      <c r="L88" s="522" t="s">
        <v>319</v>
      </c>
      <c r="M88" s="525" t="s">
        <v>319</v>
      </c>
      <c r="P88" s="509" t="e">
        <f t="shared" si="0"/>
        <v>#N/A</v>
      </c>
      <c r="Q88" s="575"/>
      <c r="R88" s="575"/>
      <c r="S88" s="536"/>
      <c r="T88" s="536"/>
    </row>
    <row r="89" spans="1:22" ht="18" customHeight="1">
      <c r="A89" s="537"/>
      <c r="B89" s="1189"/>
      <c r="C89" s="1331"/>
      <c r="D89" s="1308">
        <v>18</v>
      </c>
      <c r="E89" s="1309" t="s">
        <v>1004</v>
      </c>
      <c r="F89" s="519"/>
      <c r="G89" s="520">
        <v>0</v>
      </c>
      <c r="H89" s="519"/>
      <c r="I89" s="520">
        <v>0</v>
      </c>
      <c r="J89" s="519">
        <v>0.1</v>
      </c>
      <c r="K89" s="520">
        <v>43573.506529999999</v>
      </c>
      <c r="L89" s="519">
        <v>0.3</v>
      </c>
      <c r="M89" s="521">
        <v>130720.51958999998</v>
      </c>
      <c r="P89" s="509">
        <f t="shared" si="0"/>
        <v>435735.06529999996</v>
      </c>
      <c r="Q89" s="511"/>
      <c r="R89" s="511"/>
      <c r="S89" s="536"/>
      <c r="T89" s="536"/>
    </row>
    <row r="90" spans="1:22" ht="5.0999999999999996" customHeight="1">
      <c r="A90" s="537"/>
      <c r="B90" s="1189"/>
      <c r="C90" s="1331"/>
      <c r="D90" s="1308"/>
      <c r="E90" s="1310"/>
      <c r="F90" s="522" t="s">
        <v>2900</v>
      </c>
      <c r="G90" s="523" t="s">
        <v>2900</v>
      </c>
      <c r="H90" s="524" t="s">
        <v>2900</v>
      </c>
      <c r="I90" s="523" t="s">
        <v>2900</v>
      </c>
      <c r="J90" s="522" t="s">
        <v>319</v>
      </c>
      <c r="K90" s="523" t="s">
        <v>319</v>
      </c>
      <c r="L90" s="522" t="s">
        <v>319</v>
      </c>
      <c r="M90" s="525" t="s">
        <v>319</v>
      </c>
      <c r="P90" s="509" t="e">
        <f t="shared" si="0"/>
        <v>#N/A</v>
      </c>
      <c r="Q90" s="575"/>
      <c r="R90" s="575"/>
      <c r="S90" s="536"/>
      <c r="T90" s="536"/>
    </row>
    <row r="91" spans="1:22" ht="18.75" customHeight="1">
      <c r="A91" s="537"/>
      <c r="B91" s="1189"/>
      <c r="C91" s="1331"/>
      <c r="D91" s="1308">
        <v>19</v>
      </c>
      <c r="E91" s="1309" t="s">
        <v>727</v>
      </c>
      <c r="F91" s="519">
        <v>0.1</v>
      </c>
      <c r="G91" s="520">
        <v>24725.988450000001</v>
      </c>
      <c r="H91" s="519">
        <v>0.1</v>
      </c>
      <c r="I91" s="520">
        <v>24725.988450000001</v>
      </c>
      <c r="J91" s="519">
        <v>0.2</v>
      </c>
      <c r="K91" s="520">
        <v>49451.976900000001</v>
      </c>
      <c r="L91" s="519">
        <v>0.2</v>
      </c>
      <c r="M91" s="521">
        <v>49451.976900000001</v>
      </c>
      <c r="P91" s="509">
        <f t="shared" si="0"/>
        <v>247259.88449999999</v>
      </c>
      <c r="Q91" s="511"/>
      <c r="R91" s="511"/>
      <c r="S91" s="536"/>
      <c r="T91" s="536"/>
    </row>
    <row r="92" spans="1:22" ht="5.0999999999999996" customHeight="1">
      <c r="A92" s="537"/>
      <c r="B92" s="1189"/>
      <c r="C92" s="1331"/>
      <c r="D92" s="1308"/>
      <c r="E92" s="1310"/>
      <c r="F92" s="522" t="s">
        <v>319</v>
      </c>
      <c r="G92" s="523" t="s">
        <v>319</v>
      </c>
      <c r="H92" s="524" t="s">
        <v>319</v>
      </c>
      <c r="I92" s="523" t="s">
        <v>319</v>
      </c>
      <c r="J92" s="522" t="s">
        <v>319</v>
      </c>
      <c r="K92" s="523" t="s">
        <v>319</v>
      </c>
      <c r="L92" s="522" t="s">
        <v>319</v>
      </c>
      <c r="M92" s="525" t="s">
        <v>319</v>
      </c>
      <c r="P92" s="509" t="e">
        <f t="shared" si="0"/>
        <v>#N/A</v>
      </c>
      <c r="Q92" s="575"/>
      <c r="R92" s="575"/>
      <c r="S92" s="536"/>
      <c r="T92" s="536"/>
    </row>
    <row r="93" spans="1:22" ht="12.75" customHeight="1">
      <c r="A93" s="537"/>
      <c r="B93" s="1189"/>
      <c r="C93" s="1331"/>
      <c r="D93" s="1308">
        <v>20</v>
      </c>
      <c r="E93" s="1309" t="s">
        <v>46</v>
      </c>
      <c r="F93" s="519"/>
      <c r="G93" s="520">
        <v>0</v>
      </c>
      <c r="H93" s="519"/>
      <c r="I93" s="520">
        <v>0</v>
      </c>
      <c r="J93" s="519"/>
      <c r="K93" s="520">
        <v>0</v>
      </c>
      <c r="L93" s="519"/>
      <c r="M93" s="521">
        <v>0</v>
      </c>
      <c r="P93" s="509">
        <f t="shared" si="0"/>
        <v>10314.2816</v>
      </c>
      <c r="Q93" s="511"/>
      <c r="R93" s="511"/>
      <c r="S93" s="536"/>
      <c r="T93" s="536"/>
    </row>
    <row r="94" spans="1:22" ht="5.0999999999999996" customHeight="1">
      <c r="A94" s="537"/>
      <c r="B94" s="1189"/>
      <c r="C94" s="1331"/>
      <c r="D94" s="1308"/>
      <c r="E94" s="1310"/>
      <c r="F94" s="522" t="s">
        <v>2900</v>
      </c>
      <c r="G94" s="523" t="s">
        <v>2900</v>
      </c>
      <c r="H94" s="524" t="s">
        <v>2900</v>
      </c>
      <c r="I94" s="523" t="s">
        <v>2900</v>
      </c>
      <c r="J94" s="522" t="s">
        <v>2900</v>
      </c>
      <c r="K94" s="523" t="s">
        <v>2900</v>
      </c>
      <c r="L94" s="522" t="s">
        <v>2900</v>
      </c>
      <c r="M94" s="525" t="s">
        <v>2900</v>
      </c>
      <c r="P94" s="509" t="e">
        <f t="shared" si="0"/>
        <v>#N/A</v>
      </c>
      <c r="Q94" s="575"/>
      <c r="R94" s="575"/>
      <c r="S94" s="536"/>
      <c r="T94" s="536"/>
    </row>
    <row r="95" spans="1:22" ht="12.75" customHeight="1">
      <c r="A95" s="537"/>
      <c r="B95" s="1189"/>
      <c r="C95" s="1331"/>
      <c r="D95" s="1071" t="s">
        <v>245</v>
      </c>
      <c r="E95" s="539"/>
      <c r="F95" s="1072">
        <v>8.7292086991331133E-2</v>
      </c>
      <c r="G95" s="1073">
        <v>372558.01051399991</v>
      </c>
      <c r="H95" s="1072">
        <v>9.2814116822863266E-2</v>
      </c>
      <c r="I95" s="1073">
        <v>396125.74178199994</v>
      </c>
      <c r="J95" s="1072">
        <v>0.1092286818029483</v>
      </c>
      <c r="K95" s="1073">
        <v>466182.23697199998</v>
      </c>
      <c r="L95" s="1072">
        <v>0.16940607028299659</v>
      </c>
      <c r="M95" s="1074">
        <v>723016.14830099989</v>
      </c>
      <c r="N95" s="536"/>
      <c r="O95" s="536"/>
      <c r="P95" s="509"/>
      <c r="Q95" s="536"/>
      <c r="R95" s="536"/>
      <c r="S95" s="502" t="s">
        <v>246</v>
      </c>
    </row>
    <row r="96" spans="1:22" ht="12.75" customHeight="1">
      <c r="A96" s="537"/>
      <c r="B96" s="1189"/>
      <c r="C96" s="1331"/>
      <c r="D96" s="538" t="s">
        <v>247</v>
      </c>
      <c r="E96" s="539"/>
      <c r="F96" s="540">
        <v>0.27822683324238878</v>
      </c>
      <c r="G96" s="909">
        <v>1187457.4092229998</v>
      </c>
      <c r="H96" s="540">
        <v>0.37104095006525212</v>
      </c>
      <c r="I96" s="909">
        <v>1583583.1510049999</v>
      </c>
      <c r="J96" s="540">
        <v>0.48026963186820038</v>
      </c>
      <c r="K96" s="909">
        <v>2049765.3879769999</v>
      </c>
      <c r="L96" s="540">
        <v>0.64967570215119697</v>
      </c>
      <c r="M96" s="910">
        <v>2772781.5362779996</v>
      </c>
      <c r="N96" s="536"/>
      <c r="O96" s="536"/>
      <c r="P96" s="536"/>
      <c r="Q96" s="536"/>
      <c r="R96" s="536"/>
    </row>
    <row r="97" spans="1:25" ht="12.75" customHeight="1">
      <c r="A97" s="537"/>
      <c r="B97" s="1189"/>
      <c r="C97" s="1331"/>
      <c r="D97" s="538" t="s">
        <v>248</v>
      </c>
      <c r="E97" s="539"/>
      <c r="F97" s="545"/>
      <c r="G97" s="911">
        <v>372558.01051399991</v>
      </c>
      <c r="H97" s="912"/>
      <c r="I97" s="913">
        <v>396125.74178199994</v>
      </c>
      <c r="J97" s="912"/>
      <c r="K97" s="913">
        <v>466182.23697199998</v>
      </c>
      <c r="L97" s="912"/>
      <c r="M97" s="914">
        <v>723016.14830099989</v>
      </c>
      <c r="N97" s="533"/>
      <c r="O97" s="536"/>
      <c r="P97" s="536"/>
      <c r="Q97" s="536"/>
      <c r="R97" s="536"/>
    </row>
    <row r="98" spans="1:25" ht="12.75" customHeight="1" thickBot="1">
      <c r="A98" s="537"/>
      <c r="B98" s="1189"/>
      <c r="C98" s="1331"/>
      <c r="D98" s="546" t="s">
        <v>249</v>
      </c>
      <c r="E98" s="547"/>
      <c r="F98" s="548"/>
      <c r="G98" s="549">
        <v>1187457.4092229998</v>
      </c>
      <c r="H98" s="550"/>
      <c r="I98" s="551">
        <v>1583583.1510049999</v>
      </c>
      <c r="J98" s="550"/>
      <c r="K98" s="551">
        <v>2049765.3879769999</v>
      </c>
      <c r="L98" s="550"/>
      <c r="M98" s="552">
        <v>2772781.5362779996</v>
      </c>
      <c r="N98" s="553"/>
      <c r="P98" s="536"/>
      <c r="Q98" s="536"/>
      <c r="R98" s="536"/>
    </row>
    <row r="99" spans="1:25" ht="12.75" customHeight="1">
      <c r="A99" s="537"/>
      <c r="B99" s="1189"/>
      <c r="C99" s="1331"/>
      <c r="D99" s="576" t="s">
        <v>250</v>
      </c>
      <c r="E99" s="920" t="s">
        <v>251</v>
      </c>
      <c r="F99" s="915"/>
      <c r="G99" s="915"/>
      <c r="H99" s="915"/>
      <c r="I99" s="915"/>
      <c r="J99" s="915"/>
      <c r="K99" s="915"/>
      <c r="L99" s="916"/>
      <c r="M99" s="917"/>
      <c r="N99" s="560"/>
      <c r="O99" s="560"/>
      <c r="P99" s="560"/>
      <c r="Q99" s="560"/>
      <c r="R99" s="560"/>
      <c r="S99" s="560"/>
      <c r="T99" s="561"/>
      <c r="U99" s="561"/>
      <c r="V99" s="561"/>
      <c r="W99" s="561"/>
      <c r="X99" s="561"/>
      <c r="Y99" s="562"/>
    </row>
    <row r="100" spans="1:25" ht="12.75" customHeight="1">
      <c r="A100" s="537"/>
      <c r="B100" s="1189"/>
      <c r="C100" s="1331"/>
      <c r="D100" s="563"/>
      <c r="E100" s="556" t="s">
        <v>253</v>
      </c>
      <c r="F100" s="557"/>
      <c r="G100" s="557"/>
      <c r="H100" s="557"/>
      <c r="I100" s="557"/>
      <c r="J100" s="557"/>
      <c r="K100" s="557"/>
      <c r="L100" s="564"/>
      <c r="M100" s="559"/>
      <c r="N100" s="560"/>
      <c r="O100" s="560"/>
      <c r="P100" s="560"/>
      <c r="Q100" s="560"/>
      <c r="R100" s="560"/>
      <c r="S100" s="560"/>
      <c r="T100" s="565"/>
      <c r="U100" s="565"/>
      <c r="V100" s="565"/>
      <c r="W100" s="565"/>
      <c r="X100" s="577"/>
      <c r="Y100" s="562"/>
    </row>
    <row r="101" spans="1:25" ht="9.75" customHeight="1">
      <c r="A101" s="578"/>
      <c r="B101" s="1190"/>
      <c r="C101" s="1331"/>
      <c r="D101" s="563"/>
      <c r="E101" s="556" t="s">
        <v>254</v>
      </c>
      <c r="F101" s="557"/>
      <c r="G101" s="557"/>
      <c r="H101" s="557"/>
      <c r="I101" s="557"/>
      <c r="J101" s="557"/>
      <c r="K101" s="557"/>
      <c r="L101" s="564"/>
      <c r="M101" s="559"/>
      <c r="N101" s="560"/>
      <c r="O101" s="560"/>
      <c r="P101" s="560"/>
      <c r="Q101" s="560"/>
      <c r="R101" s="560"/>
      <c r="S101" s="560"/>
      <c r="T101" s="565"/>
      <c r="U101" s="565"/>
      <c r="V101" s="565"/>
      <c r="W101" s="565"/>
      <c r="X101" s="577"/>
      <c r="Y101" s="562"/>
    </row>
    <row r="102" spans="1:25" ht="9" customHeight="1">
      <c r="A102" s="578"/>
      <c r="B102" s="1190"/>
      <c r="C102" s="1331"/>
      <c r="D102" s="555"/>
      <c r="E102" s="556" t="s">
        <v>255</v>
      </c>
      <c r="F102" s="557"/>
      <c r="G102" s="557"/>
      <c r="H102" s="557"/>
      <c r="I102" s="557"/>
      <c r="J102" s="557"/>
      <c r="K102" s="557"/>
      <c r="L102" s="558"/>
      <c r="M102" s="559"/>
      <c r="N102" s="560"/>
      <c r="O102" s="560"/>
      <c r="P102" s="560"/>
      <c r="Q102" s="560"/>
      <c r="R102" s="560"/>
      <c r="S102" s="560"/>
      <c r="T102" s="561"/>
      <c r="U102" s="561"/>
      <c r="V102" s="561"/>
      <c r="W102" s="561"/>
      <c r="X102" s="561"/>
      <c r="Y102" s="562"/>
    </row>
    <row r="103" spans="1:25" ht="13.5" customHeight="1" thickBot="1">
      <c r="A103" s="1191"/>
      <c r="B103" s="1192"/>
      <c r="C103" s="1332"/>
      <c r="D103" s="579"/>
      <c r="E103" s="921" t="s">
        <v>257</v>
      </c>
      <c r="F103" s="580"/>
      <c r="G103" s="580"/>
      <c r="H103" s="580"/>
      <c r="I103" s="580"/>
      <c r="J103" s="580"/>
      <c r="K103" s="580"/>
      <c r="L103" s="569"/>
      <c r="M103" s="570"/>
      <c r="N103" s="560"/>
      <c r="O103" s="560"/>
      <c r="P103" s="560"/>
      <c r="Q103" s="560"/>
      <c r="R103" s="560"/>
      <c r="S103" s="560"/>
      <c r="T103" s="565"/>
      <c r="U103" s="565"/>
      <c r="V103" s="565"/>
      <c r="W103" s="565"/>
      <c r="X103" s="577"/>
      <c r="Y103" s="562"/>
    </row>
    <row r="104" spans="1:25" s="589" customFormat="1" ht="3.75" customHeight="1" thickBot="1">
      <c r="A104" s="581"/>
      <c r="B104" s="581"/>
      <c r="C104" s="582"/>
      <c r="D104" s="583"/>
      <c r="E104" s="922"/>
      <c r="F104" s="918"/>
      <c r="G104" s="918"/>
      <c r="H104" s="918"/>
      <c r="I104" s="918"/>
      <c r="J104" s="918"/>
      <c r="K104" s="918"/>
      <c r="L104" s="919"/>
      <c r="M104" s="1066"/>
      <c r="N104" s="584"/>
      <c r="O104" s="584"/>
      <c r="P104" s="585"/>
      <c r="Q104" s="585"/>
      <c r="R104" s="585"/>
      <c r="S104" s="584"/>
      <c r="T104" s="586"/>
      <c r="U104" s="586"/>
      <c r="V104" s="586"/>
      <c r="W104" s="586"/>
      <c r="X104" s="587"/>
      <c r="Y104" s="588"/>
    </row>
    <row r="105" spans="1:25" ht="18" customHeight="1">
      <c r="A105" s="1315" t="s">
        <v>2897</v>
      </c>
      <c r="B105" s="1317"/>
      <c r="C105" s="1319"/>
      <c r="D105" s="1321" t="s">
        <v>102</v>
      </c>
      <c r="E105" s="573" t="s">
        <v>262</v>
      </c>
      <c r="F105" s="1323" t="s">
        <v>742</v>
      </c>
      <c r="G105" s="1324"/>
      <c r="H105" s="1323" t="s">
        <v>743</v>
      </c>
      <c r="I105" s="1324"/>
      <c r="J105" s="1325" t="s">
        <v>20</v>
      </c>
      <c r="K105" s="1326"/>
      <c r="L105" s="1311"/>
      <c r="M105" s="1312"/>
      <c r="N105" s="1357"/>
      <c r="O105" s="1357"/>
    </row>
    <row r="106" spans="1:25" ht="23.25" customHeight="1" thickBot="1">
      <c r="A106" s="1316"/>
      <c r="B106" s="1318"/>
      <c r="C106" s="1320"/>
      <c r="D106" s="1322"/>
      <c r="E106" s="574" t="s">
        <v>238</v>
      </c>
      <c r="F106" s="503" t="s">
        <v>239</v>
      </c>
      <c r="G106" s="908" t="s">
        <v>240</v>
      </c>
      <c r="H106" s="503" t="s">
        <v>239</v>
      </c>
      <c r="I106" s="908" t="s">
        <v>240</v>
      </c>
      <c r="J106" s="503" t="s">
        <v>239</v>
      </c>
      <c r="K106" s="504" t="s">
        <v>240</v>
      </c>
      <c r="L106" s="555"/>
      <c r="M106" s="1100"/>
      <c r="N106" s="1101"/>
      <c r="O106" s="1100"/>
      <c r="Q106" s="505"/>
      <c r="R106" s="505"/>
    </row>
    <row r="107" spans="1:25" ht="12.75" customHeight="1">
      <c r="A107" s="1316"/>
      <c r="B107" s="1318"/>
      <c r="C107" s="1320"/>
      <c r="D107" s="1313">
        <v>1</v>
      </c>
      <c r="E107" s="1314" t="s">
        <v>39</v>
      </c>
      <c r="F107" s="506">
        <v>0.06</v>
      </c>
      <c r="G107" s="520">
        <v>27041.003015999999</v>
      </c>
      <c r="H107" s="506">
        <v>0.06</v>
      </c>
      <c r="I107" s="520">
        <v>27041.003015999999</v>
      </c>
      <c r="J107" s="596">
        <v>0.99999999999999989</v>
      </c>
      <c r="K107" s="590">
        <v>450683.3836</v>
      </c>
      <c r="L107" s="1102"/>
      <c r="M107" s="1103"/>
      <c r="N107" s="1104"/>
      <c r="O107" s="1103"/>
      <c r="P107" s="509">
        <f t="shared" ref="P107:P146" si="1">P55</f>
        <v>450683.3836</v>
      </c>
      <c r="Q107" s="511"/>
      <c r="R107" s="511"/>
      <c r="S107" s="512"/>
      <c r="T107" s="512"/>
      <c r="U107" s="513"/>
      <c r="V107" s="514"/>
    </row>
    <row r="108" spans="1:25" ht="5.0999999999999996" customHeight="1">
      <c r="A108" s="1316"/>
      <c r="B108" s="1318"/>
      <c r="C108" s="1320"/>
      <c r="D108" s="1308"/>
      <c r="E108" s="1310"/>
      <c r="F108" s="522" t="s">
        <v>319</v>
      </c>
      <c r="G108" s="523" t="s">
        <v>319</v>
      </c>
      <c r="H108" s="524" t="s">
        <v>319</v>
      </c>
      <c r="I108" s="523" t="s">
        <v>319</v>
      </c>
      <c r="J108" s="591"/>
      <c r="K108" s="595"/>
      <c r="L108" s="1105"/>
      <c r="M108" s="1106"/>
      <c r="N108" s="1107"/>
      <c r="O108" s="1103"/>
      <c r="P108" s="509">
        <f t="shared" si="1"/>
        <v>0</v>
      </c>
      <c r="Q108" s="575"/>
      <c r="R108" s="575"/>
      <c r="S108" s="512"/>
      <c r="T108" s="512"/>
      <c r="U108" s="513"/>
      <c r="V108" s="514"/>
    </row>
    <row r="109" spans="1:25" ht="15" customHeight="1">
      <c r="A109" s="1316"/>
      <c r="B109" s="1318"/>
      <c r="C109" s="1320"/>
      <c r="D109" s="1308">
        <v>2</v>
      </c>
      <c r="E109" s="1309" t="s">
        <v>874</v>
      </c>
      <c r="F109" s="519"/>
      <c r="G109" s="520">
        <v>0</v>
      </c>
      <c r="H109" s="519"/>
      <c r="I109" s="520">
        <v>0</v>
      </c>
      <c r="J109" s="596">
        <v>1</v>
      </c>
      <c r="K109" s="597">
        <v>33864.779599999994</v>
      </c>
      <c r="L109" s="1102"/>
      <c r="M109" s="1103"/>
      <c r="N109" s="1104"/>
      <c r="O109" s="1103"/>
      <c r="P109" s="509">
        <f t="shared" si="1"/>
        <v>33864.779600000002</v>
      </c>
      <c r="Q109" s="511"/>
      <c r="R109" s="511"/>
      <c r="S109" s="512"/>
      <c r="T109" s="512"/>
      <c r="U109" s="513"/>
      <c r="V109" s="514"/>
    </row>
    <row r="110" spans="1:25" s="526" customFormat="1" ht="5.0999999999999996" customHeight="1">
      <c r="A110" s="1316"/>
      <c r="B110" s="1318"/>
      <c r="C110" s="1320"/>
      <c r="D110" s="1308"/>
      <c r="E110" s="1310"/>
      <c r="F110" s="522"/>
      <c r="G110" s="523" t="s">
        <v>2900</v>
      </c>
      <c r="H110" s="524"/>
      <c r="I110" s="523" t="s">
        <v>2900</v>
      </c>
      <c r="J110" s="591"/>
      <c r="K110" s="595"/>
      <c r="L110" s="1105"/>
      <c r="M110" s="1106"/>
      <c r="N110" s="1107"/>
      <c r="O110" s="1103"/>
      <c r="P110" s="509">
        <f t="shared" si="1"/>
        <v>0</v>
      </c>
      <c r="Q110" s="575"/>
      <c r="R110" s="575"/>
      <c r="S110" s="512"/>
      <c r="T110" s="512"/>
      <c r="U110" s="527"/>
      <c r="V110" s="514"/>
    </row>
    <row r="111" spans="1:25" ht="15" customHeight="1">
      <c r="A111" s="1316"/>
      <c r="B111" s="1318"/>
      <c r="C111" s="1320"/>
      <c r="D111" s="1308">
        <v>3</v>
      </c>
      <c r="E111" s="1309" t="s">
        <v>1286</v>
      </c>
      <c r="F111" s="519"/>
      <c r="G111" s="520">
        <v>0</v>
      </c>
      <c r="H111" s="519"/>
      <c r="I111" s="520">
        <v>0</v>
      </c>
      <c r="J111" s="596">
        <v>1</v>
      </c>
      <c r="K111" s="597">
        <v>631036.14209999982</v>
      </c>
      <c r="L111" s="1102"/>
      <c r="M111" s="1103"/>
      <c r="N111" s="1104"/>
      <c r="O111" s="1103"/>
      <c r="P111" s="509">
        <f t="shared" si="1"/>
        <v>631036.14209999982</v>
      </c>
      <c r="Q111" s="511"/>
      <c r="R111" s="511"/>
      <c r="S111" s="512"/>
      <c r="T111" s="512"/>
      <c r="U111" s="513"/>
      <c r="V111" s="514"/>
    </row>
    <row r="112" spans="1:25" ht="5.0999999999999996" customHeight="1">
      <c r="A112" s="1316"/>
      <c r="B112" s="1318"/>
      <c r="C112" s="1320"/>
      <c r="D112" s="1308"/>
      <c r="E112" s="1310"/>
      <c r="F112" s="522" t="s">
        <v>2900</v>
      </c>
      <c r="G112" s="523" t="s">
        <v>2900</v>
      </c>
      <c r="H112" s="524" t="s">
        <v>2900</v>
      </c>
      <c r="I112" s="523" t="s">
        <v>2900</v>
      </c>
      <c r="J112" s="591"/>
      <c r="K112" s="595"/>
      <c r="L112" s="1105"/>
      <c r="M112" s="1106"/>
      <c r="N112" s="1107"/>
      <c r="O112" s="1103"/>
      <c r="P112" s="509">
        <f t="shared" si="1"/>
        <v>0</v>
      </c>
      <c r="Q112" s="575"/>
      <c r="R112" s="575"/>
      <c r="S112" s="512"/>
      <c r="T112" s="512"/>
      <c r="U112" s="513"/>
      <c r="V112" s="514"/>
    </row>
    <row r="113" spans="1:23" ht="15" customHeight="1">
      <c r="A113" s="1316"/>
      <c r="B113" s="1318"/>
      <c r="C113" s="1320"/>
      <c r="D113" s="1308">
        <v>4</v>
      </c>
      <c r="E113" s="1309" t="s">
        <v>879</v>
      </c>
      <c r="F113" s="519"/>
      <c r="G113" s="520">
        <v>0</v>
      </c>
      <c r="H113" s="519"/>
      <c r="I113" s="520">
        <v>0</v>
      </c>
      <c r="J113" s="596">
        <v>1</v>
      </c>
      <c r="K113" s="597">
        <v>163256.24770000001</v>
      </c>
      <c r="L113" s="1102"/>
      <c r="M113" s="1103"/>
      <c r="N113" s="1104"/>
      <c r="O113" s="1103"/>
      <c r="P113" s="509">
        <f t="shared" si="1"/>
        <v>163256.24770000001</v>
      </c>
      <c r="Q113" s="511"/>
      <c r="R113" s="511"/>
      <c r="S113" s="528" t="e">
        <f>SUM(K113+#REF!+#REF!+M113)</f>
        <v>#REF!</v>
      </c>
      <c r="T113" s="512"/>
      <c r="U113" s="513"/>
      <c r="V113" s="514"/>
      <c r="W113" s="528"/>
    </row>
    <row r="114" spans="1:23" ht="5.0999999999999996" customHeight="1">
      <c r="A114" s="1316"/>
      <c r="B114" s="1318"/>
      <c r="C114" s="1320"/>
      <c r="D114" s="1308"/>
      <c r="E114" s="1310"/>
      <c r="F114" s="522" t="s">
        <v>2900</v>
      </c>
      <c r="G114" s="523" t="s">
        <v>2900</v>
      </c>
      <c r="H114" s="524" t="s">
        <v>2900</v>
      </c>
      <c r="I114" s="523" t="s">
        <v>2900</v>
      </c>
      <c r="J114" s="591"/>
      <c r="K114" s="595"/>
      <c r="L114" s="1105"/>
      <c r="M114" s="1106"/>
      <c r="N114" s="1107"/>
      <c r="O114" s="1103"/>
      <c r="P114" s="509">
        <f t="shared" si="1"/>
        <v>0</v>
      </c>
      <c r="Q114" s="575"/>
      <c r="R114" s="575"/>
      <c r="S114" s="512"/>
      <c r="T114" s="512"/>
      <c r="U114" s="513"/>
      <c r="V114" s="514"/>
      <c r="W114" s="528"/>
    </row>
    <row r="115" spans="1:23" ht="15" customHeight="1">
      <c r="A115" s="1316"/>
      <c r="B115" s="1318"/>
      <c r="C115" s="1320"/>
      <c r="D115" s="1308">
        <v>5</v>
      </c>
      <c r="E115" s="1309" t="s">
        <v>1302</v>
      </c>
      <c r="F115" s="519">
        <v>0.1</v>
      </c>
      <c r="G115" s="520">
        <v>15160.674939999997</v>
      </c>
      <c r="H115" s="519"/>
      <c r="I115" s="520">
        <v>0</v>
      </c>
      <c r="J115" s="596">
        <v>0.99999999999999989</v>
      </c>
      <c r="K115" s="597">
        <v>151606.74939999997</v>
      </c>
      <c r="L115" s="1102"/>
      <c r="M115" s="1103"/>
      <c r="N115" s="1104"/>
      <c r="O115" s="1103"/>
      <c r="P115" s="509">
        <f t="shared" si="1"/>
        <v>151606.74939999997</v>
      </c>
      <c r="Q115" s="511"/>
      <c r="R115" s="511"/>
      <c r="S115" s="512" t="e">
        <f>#REF!+M115</f>
        <v>#REF!</v>
      </c>
      <c r="T115" s="512"/>
      <c r="U115" s="513"/>
      <c r="V115" s="514"/>
      <c r="W115" s="530"/>
    </row>
    <row r="116" spans="1:23" ht="5.0999999999999996" customHeight="1">
      <c r="A116" s="1316"/>
      <c r="B116" s="1318"/>
      <c r="C116" s="1320"/>
      <c r="D116" s="1308"/>
      <c r="E116" s="1310"/>
      <c r="F116" s="522" t="s">
        <v>319</v>
      </c>
      <c r="G116" s="523" t="s">
        <v>319</v>
      </c>
      <c r="H116" s="524" t="s">
        <v>2900</v>
      </c>
      <c r="I116" s="523" t="s">
        <v>2900</v>
      </c>
      <c r="J116" s="591"/>
      <c r="K116" s="595"/>
      <c r="L116" s="1105"/>
      <c r="M116" s="1106"/>
      <c r="N116" s="1107"/>
      <c r="O116" s="1103"/>
      <c r="P116" s="509">
        <f t="shared" si="1"/>
        <v>0</v>
      </c>
      <c r="Q116" s="575"/>
      <c r="R116" s="575"/>
      <c r="S116" s="512" t="e">
        <f>#REF!+M116</f>
        <v>#REF!</v>
      </c>
      <c r="T116" s="512"/>
      <c r="V116" s="514"/>
    </row>
    <row r="117" spans="1:23" ht="15" customHeight="1">
      <c r="A117" s="1316"/>
      <c r="B117" s="1318"/>
      <c r="C117" s="1320"/>
      <c r="D117" s="1308">
        <v>6</v>
      </c>
      <c r="E117" s="1309" t="s">
        <v>1305</v>
      </c>
      <c r="F117" s="519">
        <v>0.32500000000000001</v>
      </c>
      <c r="G117" s="520">
        <v>71920.294940000007</v>
      </c>
      <c r="H117" s="519">
        <v>0.32500000000000001</v>
      </c>
      <c r="I117" s="520">
        <v>71920.294940000007</v>
      </c>
      <c r="J117" s="596">
        <v>1</v>
      </c>
      <c r="K117" s="597">
        <v>221293.21520000004</v>
      </c>
      <c r="L117" s="1102"/>
      <c r="M117" s="1103"/>
      <c r="N117" s="1104"/>
      <c r="O117" s="1103"/>
      <c r="P117" s="509">
        <f t="shared" si="1"/>
        <v>221293.21520000001</v>
      </c>
      <c r="Q117" s="511"/>
      <c r="R117" s="511"/>
      <c r="S117" s="512" t="e">
        <f>#REF!+M117</f>
        <v>#REF!</v>
      </c>
      <c r="T117" s="512"/>
      <c r="U117" s="513"/>
      <c r="V117" s="514"/>
    </row>
    <row r="118" spans="1:23" ht="5.0999999999999996" customHeight="1">
      <c r="A118" s="1316"/>
      <c r="B118" s="1318"/>
      <c r="C118" s="1320"/>
      <c r="D118" s="1308"/>
      <c r="E118" s="1310"/>
      <c r="F118" s="524" t="s">
        <v>319</v>
      </c>
      <c r="G118" s="523" t="s">
        <v>319</v>
      </c>
      <c r="H118" s="524" t="s">
        <v>319</v>
      </c>
      <c r="I118" s="523" t="s">
        <v>319</v>
      </c>
      <c r="J118" s="591"/>
      <c r="K118" s="595"/>
      <c r="L118" s="1105"/>
      <c r="M118" s="1106"/>
      <c r="N118" s="1107"/>
      <c r="O118" s="1103"/>
      <c r="P118" s="509">
        <f t="shared" si="1"/>
        <v>0</v>
      </c>
      <c r="Q118" s="575"/>
      <c r="R118" s="575"/>
      <c r="S118" s="512" t="e">
        <f>#REF!+M118</f>
        <v>#REF!</v>
      </c>
      <c r="T118" s="512"/>
      <c r="V118" s="514"/>
    </row>
    <row r="119" spans="1:23" ht="18.75" customHeight="1">
      <c r="A119" s="1316"/>
      <c r="B119" s="1318"/>
      <c r="C119" s="1320"/>
      <c r="D119" s="1308">
        <v>7</v>
      </c>
      <c r="E119" s="1309" t="s">
        <v>1300</v>
      </c>
      <c r="F119" s="519">
        <v>0.3</v>
      </c>
      <c r="G119" s="520">
        <v>40122.340229999994</v>
      </c>
      <c r="H119" s="519">
        <v>0.4</v>
      </c>
      <c r="I119" s="520">
        <v>53496.45364</v>
      </c>
      <c r="J119" s="596">
        <v>1</v>
      </c>
      <c r="K119" s="597">
        <v>133741.1341</v>
      </c>
      <c r="L119" s="1102"/>
      <c r="M119" s="1103"/>
      <c r="N119" s="1104"/>
      <c r="O119" s="1103"/>
      <c r="P119" s="509">
        <f t="shared" si="1"/>
        <v>133741.1341</v>
      </c>
      <c r="Q119" s="511"/>
      <c r="R119" s="511"/>
      <c r="S119" s="512"/>
      <c r="T119" s="512"/>
      <c r="U119" s="513"/>
      <c r="V119" s="514"/>
    </row>
    <row r="120" spans="1:23" ht="5.0999999999999996" customHeight="1">
      <c r="A120" s="1316"/>
      <c r="B120" s="1318"/>
      <c r="C120" s="1320"/>
      <c r="D120" s="1308"/>
      <c r="E120" s="1310"/>
      <c r="F120" s="522" t="s">
        <v>319</v>
      </c>
      <c r="G120" s="523" t="s">
        <v>319</v>
      </c>
      <c r="H120" s="524" t="s">
        <v>319</v>
      </c>
      <c r="I120" s="523" t="s">
        <v>319</v>
      </c>
      <c r="J120" s="591"/>
      <c r="K120" s="595"/>
      <c r="L120" s="1105"/>
      <c r="M120" s="1106"/>
      <c r="N120" s="1107"/>
      <c r="O120" s="1103"/>
      <c r="P120" s="509">
        <f t="shared" si="1"/>
        <v>0</v>
      </c>
      <c r="Q120" s="575"/>
      <c r="R120" s="575"/>
      <c r="S120" s="533"/>
      <c r="T120" s="533"/>
    </row>
    <row r="121" spans="1:23" ht="16.5" customHeight="1">
      <c r="A121" s="1316"/>
      <c r="B121" s="1318"/>
      <c r="C121" s="1320"/>
      <c r="D121" s="1308">
        <v>8</v>
      </c>
      <c r="E121" s="1309" t="s">
        <v>1306</v>
      </c>
      <c r="F121" s="519">
        <v>0.3</v>
      </c>
      <c r="G121" s="520">
        <v>716.09271000000001</v>
      </c>
      <c r="H121" s="519">
        <v>0.7</v>
      </c>
      <c r="I121" s="520">
        <v>1670.8829899999998</v>
      </c>
      <c r="J121" s="596">
        <v>1</v>
      </c>
      <c r="K121" s="597">
        <v>2386.9757</v>
      </c>
      <c r="L121" s="1102"/>
      <c r="M121" s="1103"/>
      <c r="N121" s="1104"/>
      <c r="O121" s="1103"/>
      <c r="P121" s="509">
        <f t="shared" si="1"/>
        <v>2386.9757</v>
      </c>
      <c r="Q121" s="511"/>
      <c r="R121" s="511"/>
      <c r="S121" s="512"/>
      <c r="T121" s="512"/>
      <c r="U121" s="513"/>
      <c r="V121" s="514"/>
    </row>
    <row r="122" spans="1:23" ht="5.0999999999999996" customHeight="1">
      <c r="A122" s="1316"/>
      <c r="B122" s="1318"/>
      <c r="C122" s="1320"/>
      <c r="D122" s="1308"/>
      <c r="E122" s="1310"/>
      <c r="F122" s="522" t="s">
        <v>319</v>
      </c>
      <c r="G122" s="523" t="s">
        <v>319</v>
      </c>
      <c r="H122" s="524" t="s">
        <v>319</v>
      </c>
      <c r="I122" s="523" t="s">
        <v>319</v>
      </c>
      <c r="J122" s="591"/>
      <c r="K122" s="595"/>
      <c r="L122" s="1105"/>
      <c r="M122" s="1106"/>
      <c r="N122" s="1107"/>
      <c r="O122" s="1103"/>
      <c r="P122" s="509">
        <f t="shared" si="1"/>
        <v>0</v>
      </c>
      <c r="Q122" s="575"/>
      <c r="R122" s="575"/>
      <c r="S122" s="533"/>
      <c r="T122" s="533"/>
    </row>
    <row r="123" spans="1:23" ht="15" customHeight="1">
      <c r="A123" s="1316"/>
      <c r="B123" s="1327"/>
      <c r="C123" s="1328"/>
      <c r="D123" s="1308">
        <v>9</v>
      </c>
      <c r="E123" s="1309" t="s">
        <v>880</v>
      </c>
      <c r="F123" s="519">
        <v>0.3</v>
      </c>
      <c r="G123" s="520">
        <v>93928.801589999988</v>
      </c>
      <c r="H123" s="519">
        <v>0.3</v>
      </c>
      <c r="I123" s="520">
        <v>93928.801589999988</v>
      </c>
      <c r="J123" s="596">
        <v>1</v>
      </c>
      <c r="K123" s="597">
        <v>313096.00529999996</v>
      </c>
      <c r="L123" s="1102"/>
      <c r="M123" s="1103"/>
      <c r="N123" s="1104"/>
      <c r="O123" s="1103"/>
      <c r="P123" s="509">
        <f t="shared" si="1"/>
        <v>313096.00529999996</v>
      </c>
      <c r="Q123" s="511"/>
      <c r="R123" s="511"/>
      <c r="S123" s="512"/>
      <c r="T123" s="512"/>
      <c r="U123" s="513"/>
      <c r="V123" s="514"/>
    </row>
    <row r="124" spans="1:23" s="526" customFormat="1" ht="5.0999999999999996" customHeight="1">
      <c r="A124" s="1316"/>
      <c r="B124" s="1327"/>
      <c r="C124" s="1328"/>
      <c r="D124" s="1308"/>
      <c r="E124" s="1310"/>
      <c r="F124" s="522" t="s">
        <v>319</v>
      </c>
      <c r="G124" s="523" t="s">
        <v>319</v>
      </c>
      <c r="H124" s="524" t="s">
        <v>319</v>
      </c>
      <c r="I124" s="523" t="s">
        <v>319</v>
      </c>
      <c r="J124" s="591"/>
      <c r="K124" s="595"/>
      <c r="L124" s="1105"/>
      <c r="M124" s="1106"/>
      <c r="N124" s="1107"/>
      <c r="O124" s="1103"/>
      <c r="P124" s="509">
        <f t="shared" si="1"/>
        <v>0</v>
      </c>
      <c r="Q124" s="575"/>
      <c r="R124" s="575"/>
      <c r="S124" s="512"/>
      <c r="T124" s="512"/>
      <c r="U124" s="527"/>
      <c r="V124" s="514"/>
    </row>
    <row r="125" spans="1:23" ht="15" customHeight="1">
      <c r="A125" s="1316"/>
      <c r="B125" s="1327"/>
      <c r="C125" s="1328"/>
      <c r="D125" s="1308">
        <v>10</v>
      </c>
      <c r="E125" s="1309" t="s">
        <v>881</v>
      </c>
      <c r="F125" s="519">
        <v>0.3</v>
      </c>
      <c r="G125" s="520">
        <v>61063.329720000002</v>
      </c>
      <c r="H125" s="519">
        <v>0.25</v>
      </c>
      <c r="I125" s="520">
        <v>50886.108100000005</v>
      </c>
      <c r="J125" s="596">
        <v>1</v>
      </c>
      <c r="K125" s="597">
        <v>203544.43240000002</v>
      </c>
      <c r="L125" s="1102"/>
      <c r="M125" s="1103"/>
      <c r="N125" s="1104"/>
      <c r="O125" s="1103"/>
      <c r="P125" s="509">
        <f t="shared" si="1"/>
        <v>203544.43240000002</v>
      </c>
      <c r="Q125" s="511"/>
      <c r="R125" s="511"/>
      <c r="S125" s="512"/>
      <c r="T125" s="512"/>
      <c r="U125" s="513"/>
      <c r="V125" s="514"/>
    </row>
    <row r="126" spans="1:23" ht="5.0999999999999996" customHeight="1">
      <c r="A126" s="1316"/>
      <c r="B126" s="1327"/>
      <c r="C126" s="1328"/>
      <c r="D126" s="1308"/>
      <c r="E126" s="1310"/>
      <c r="F126" s="522" t="s">
        <v>319</v>
      </c>
      <c r="G126" s="523" t="s">
        <v>319</v>
      </c>
      <c r="H126" s="524" t="s">
        <v>319</v>
      </c>
      <c r="I126" s="523" t="s">
        <v>319</v>
      </c>
      <c r="J126" s="591"/>
      <c r="K126" s="595"/>
      <c r="L126" s="1105"/>
      <c r="M126" s="1106"/>
      <c r="N126" s="1107"/>
      <c r="O126" s="1103"/>
      <c r="P126" s="509" t="e">
        <f t="shared" si="1"/>
        <v>#N/A</v>
      </c>
      <c r="Q126" s="575"/>
      <c r="R126" s="575"/>
      <c r="S126" s="512"/>
      <c r="T126" s="512"/>
      <c r="U126" s="513"/>
      <c r="V126" s="514"/>
    </row>
    <row r="127" spans="1:23" ht="15" customHeight="1">
      <c r="A127" s="1316"/>
      <c r="B127" s="1327"/>
      <c r="C127" s="1328"/>
      <c r="D127" s="1308">
        <v>11</v>
      </c>
      <c r="E127" s="1309" t="s">
        <v>671</v>
      </c>
      <c r="F127" s="519">
        <v>0.35</v>
      </c>
      <c r="G127" s="520">
        <v>58452.265234999999</v>
      </c>
      <c r="H127" s="519">
        <v>0.4</v>
      </c>
      <c r="I127" s="520">
        <v>66802.588840000011</v>
      </c>
      <c r="J127" s="596">
        <v>1</v>
      </c>
      <c r="K127" s="597">
        <v>167006.47210000001</v>
      </c>
      <c r="L127" s="1102"/>
      <c r="M127" s="1103"/>
      <c r="N127" s="1104"/>
      <c r="O127" s="1103"/>
      <c r="P127" s="509">
        <f t="shared" si="1"/>
        <v>167006.47210000001</v>
      </c>
      <c r="Q127" s="511"/>
      <c r="R127" s="511"/>
      <c r="S127" s="512"/>
      <c r="T127" s="512"/>
      <c r="U127" s="513"/>
      <c r="V127" s="514"/>
      <c r="W127" s="528"/>
    </row>
    <row r="128" spans="1:23" ht="5.0999999999999996" customHeight="1">
      <c r="A128" s="1316"/>
      <c r="B128" s="1327"/>
      <c r="C128" s="1328"/>
      <c r="D128" s="1308"/>
      <c r="E128" s="1310"/>
      <c r="F128" s="522" t="s">
        <v>319</v>
      </c>
      <c r="G128" s="523" t="s">
        <v>319</v>
      </c>
      <c r="H128" s="524" t="s">
        <v>319</v>
      </c>
      <c r="I128" s="523" t="s">
        <v>319</v>
      </c>
      <c r="J128" s="591"/>
      <c r="K128" s="595"/>
      <c r="L128" s="1105"/>
      <c r="M128" s="1106"/>
      <c r="N128" s="1107"/>
      <c r="O128" s="1103"/>
      <c r="P128" s="509" t="e">
        <f t="shared" si="1"/>
        <v>#N/A</v>
      </c>
      <c r="Q128" s="575"/>
      <c r="R128" s="575"/>
      <c r="S128" s="512"/>
      <c r="T128" s="512"/>
      <c r="U128" s="513"/>
      <c r="V128" s="514"/>
      <c r="W128" s="528"/>
    </row>
    <row r="129" spans="1:23" ht="19.5" customHeight="1">
      <c r="A129" s="1316"/>
      <c r="B129" s="1327"/>
      <c r="C129" s="1328"/>
      <c r="D129" s="1308">
        <v>12</v>
      </c>
      <c r="E129" s="1309" t="s">
        <v>311</v>
      </c>
      <c r="F129" s="519">
        <v>0.1</v>
      </c>
      <c r="G129" s="520">
        <v>11772.689340000001</v>
      </c>
      <c r="H129" s="519">
        <v>0.15</v>
      </c>
      <c r="I129" s="520">
        <v>17659.034009999999</v>
      </c>
      <c r="J129" s="596">
        <v>1</v>
      </c>
      <c r="K129" s="597">
        <v>117726.89340000002</v>
      </c>
      <c r="L129" s="1102"/>
      <c r="M129" s="1103"/>
      <c r="N129" s="1104"/>
      <c r="O129" s="1103"/>
      <c r="P129" s="509">
        <f t="shared" si="1"/>
        <v>117726.8934</v>
      </c>
      <c r="Q129" s="511"/>
      <c r="R129" s="511"/>
      <c r="S129" s="512"/>
      <c r="T129" s="512"/>
      <c r="U129" s="513"/>
      <c r="V129" s="514"/>
      <c r="W129" s="530"/>
    </row>
    <row r="130" spans="1:23" ht="5.0999999999999996" customHeight="1">
      <c r="A130" s="1316"/>
      <c r="B130" s="1327"/>
      <c r="C130" s="1328"/>
      <c r="D130" s="1308"/>
      <c r="E130" s="1310"/>
      <c r="F130" s="522" t="s">
        <v>319</v>
      </c>
      <c r="G130" s="523" t="s">
        <v>319</v>
      </c>
      <c r="H130" s="524" t="s">
        <v>319</v>
      </c>
      <c r="I130" s="523" t="s">
        <v>319</v>
      </c>
      <c r="J130" s="591"/>
      <c r="K130" s="595"/>
      <c r="L130" s="1105"/>
      <c r="M130" s="1106"/>
      <c r="N130" s="1107"/>
      <c r="O130" s="1103"/>
      <c r="P130" s="509" t="e">
        <f t="shared" si="1"/>
        <v>#N/A</v>
      </c>
      <c r="Q130" s="575"/>
      <c r="R130" s="575"/>
      <c r="S130" s="512"/>
      <c r="T130" s="512"/>
      <c r="V130" s="514"/>
    </row>
    <row r="131" spans="1:23" ht="15" customHeight="1">
      <c r="A131" s="1316"/>
      <c r="B131" s="1327"/>
      <c r="C131" s="1328"/>
      <c r="D131" s="1308">
        <v>13</v>
      </c>
      <c r="E131" s="1309" t="s">
        <v>24</v>
      </c>
      <c r="F131" s="519">
        <v>0.15</v>
      </c>
      <c r="G131" s="520">
        <v>40380.631784999998</v>
      </c>
      <c r="H131" s="519">
        <v>0.15</v>
      </c>
      <c r="I131" s="520">
        <v>40380.631784999998</v>
      </c>
      <c r="J131" s="596">
        <v>1</v>
      </c>
      <c r="K131" s="597">
        <v>269204.21189999999</v>
      </c>
      <c r="L131" s="1102"/>
      <c r="M131" s="1103"/>
      <c r="N131" s="1104"/>
      <c r="O131" s="1103"/>
      <c r="P131" s="509">
        <f t="shared" si="1"/>
        <v>269204.21189999999</v>
      </c>
      <c r="Q131" s="511"/>
      <c r="R131" s="511"/>
      <c r="S131" s="512"/>
      <c r="T131" s="512"/>
      <c r="U131" s="513"/>
      <c r="V131" s="514"/>
    </row>
    <row r="132" spans="1:23" ht="5.0999999999999996" customHeight="1">
      <c r="A132" s="1316"/>
      <c r="B132" s="1327"/>
      <c r="C132" s="1328"/>
      <c r="D132" s="1308"/>
      <c r="E132" s="1310"/>
      <c r="F132" s="522" t="s">
        <v>319</v>
      </c>
      <c r="G132" s="523" t="s">
        <v>319</v>
      </c>
      <c r="H132" s="524" t="s">
        <v>319</v>
      </c>
      <c r="I132" s="523" t="s">
        <v>319</v>
      </c>
      <c r="J132" s="591"/>
      <c r="K132" s="595"/>
      <c r="L132" s="1105"/>
      <c r="M132" s="1106"/>
      <c r="N132" s="1107"/>
      <c r="O132" s="1103"/>
      <c r="P132" s="509" t="e">
        <f t="shared" si="1"/>
        <v>#N/A</v>
      </c>
      <c r="Q132" s="575"/>
      <c r="R132" s="575"/>
      <c r="S132" s="512"/>
      <c r="T132" s="512"/>
      <c r="V132" s="514"/>
    </row>
    <row r="133" spans="1:23" ht="18.75" customHeight="1">
      <c r="A133" s="1316"/>
      <c r="B133" s="1327"/>
      <c r="C133" s="1328"/>
      <c r="D133" s="1308">
        <v>14</v>
      </c>
      <c r="E133" s="1309" t="s">
        <v>44</v>
      </c>
      <c r="F133" s="519">
        <v>0.2</v>
      </c>
      <c r="G133" s="520">
        <v>104286.46679999999</v>
      </c>
      <c r="H133" s="519">
        <v>0.15</v>
      </c>
      <c r="I133" s="520">
        <v>78214.850099999981</v>
      </c>
      <c r="J133" s="596">
        <v>1</v>
      </c>
      <c r="K133" s="597">
        <v>521432.33399999992</v>
      </c>
      <c r="L133" s="1102"/>
      <c r="M133" s="1103"/>
      <c r="N133" s="1104"/>
      <c r="O133" s="1103"/>
      <c r="P133" s="509">
        <f t="shared" si="1"/>
        <v>521432.33399999992</v>
      </c>
      <c r="Q133" s="511"/>
      <c r="R133" s="511"/>
      <c r="S133" s="512"/>
      <c r="T133" s="512"/>
      <c r="U133" s="513"/>
      <c r="V133" s="514"/>
    </row>
    <row r="134" spans="1:23" ht="5.0999999999999996" customHeight="1">
      <c r="A134" s="1316"/>
      <c r="B134" s="1327"/>
      <c r="C134" s="1328"/>
      <c r="D134" s="1308"/>
      <c r="E134" s="1310"/>
      <c r="F134" s="522" t="s">
        <v>319</v>
      </c>
      <c r="G134" s="523" t="s">
        <v>319</v>
      </c>
      <c r="H134" s="524" t="s">
        <v>319</v>
      </c>
      <c r="I134" s="523" t="s">
        <v>319</v>
      </c>
      <c r="J134" s="591"/>
      <c r="K134" s="595"/>
      <c r="L134" s="1105"/>
      <c r="M134" s="1106"/>
      <c r="N134" s="1107"/>
      <c r="O134" s="1103"/>
      <c r="P134" s="509" t="e">
        <f t="shared" si="1"/>
        <v>#N/A</v>
      </c>
      <c r="Q134" s="575"/>
      <c r="R134" s="575"/>
      <c r="S134" s="533"/>
      <c r="T134" s="533"/>
    </row>
    <row r="135" spans="1:23" ht="17.25" customHeight="1">
      <c r="A135" s="1316"/>
      <c r="B135" s="1327"/>
      <c r="C135" s="1328"/>
      <c r="D135" s="1308">
        <v>15</v>
      </c>
      <c r="E135" s="1309" t="s">
        <v>925</v>
      </c>
      <c r="F135" s="519">
        <v>0.15</v>
      </c>
      <c r="G135" s="520">
        <v>8415.1006949999992</v>
      </c>
      <c r="H135" s="519">
        <v>0.3</v>
      </c>
      <c r="I135" s="520">
        <v>16830.201389999998</v>
      </c>
      <c r="J135" s="596">
        <v>1</v>
      </c>
      <c r="K135" s="597">
        <v>56100.671299999995</v>
      </c>
      <c r="L135" s="1102"/>
      <c r="M135" s="1103"/>
      <c r="N135" s="1104"/>
      <c r="O135" s="1103"/>
      <c r="P135" s="509">
        <f t="shared" si="1"/>
        <v>56100.671300000002</v>
      </c>
      <c r="Q135" s="511"/>
      <c r="R135" s="511"/>
      <c r="S135" s="512"/>
      <c r="T135" s="512"/>
      <c r="U135" s="513"/>
      <c r="V135" s="514"/>
    </row>
    <row r="136" spans="1:23" ht="5.0999999999999996" customHeight="1">
      <c r="A136" s="1316"/>
      <c r="B136" s="1327"/>
      <c r="C136" s="1328"/>
      <c r="D136" s="1308"/>
      <c r="E136" s="1310"/>
      <c r="F136" s="522" t="s">
        <v>319</v>
      </c>
      <c r="G136" s="523" t="s">
        <v>319</v>
      </c>
      <c r="H136" s="524" t="s">
        <v>319</v>
      </c>
      <c r="I136" s="523" t="s">
        <v>319</v>
      </c>
      <c r="J136" s="591"/>
      <c r="K136" s="595"/>
      <c r="L136" s="1105"/>
      <c r="M136" s="1106"/>
      <c r="N136" s="1107"/>
      <c r="O136" s="1103"/>
      <c r="P136" s="509" t="e">
        <f t="shared" si="1"/>
        <v>#N/A</v>
      </c>
      <c r="Q136" s="575"/>
      <c r="R136" s="575"/>
      <c r="S136" s="533"/>
      <c r="T136" s="533"/>
    </row>
    <row r="137" spans="1:23" ht="15" customHeight="1">
      <c r="A137" s="1316"/>
      <c r="B137" s="1327"/>
      <c r="C137" s="1328"/>
      <c r="D137" s="1308">
        <v>16</v>
      </c>
      <c r="E137" s="1309" t="s">
        <v>45</v>
      </c>
      <c r="F137" s="519">
        <v>0.2</v>
      </c>
      <c r="G137" s="520">
        <v>10779.180220000002</v>
      </c>
      <c r="H137" s="519">
        <v>0.2</v>
      </c>
      <c r="I137" s="520">
        <v>10779.180220000002</v>
      </c>
      <c r="J137" s="596">
        <v>1</v>
      </c>
      <c r="K137" s="597">
        <v>53895.90110000001</v>
      </c>
      <c r="L137" s="1102"/>
      <c r="M137" s="1103"/>
      <c r="N137" s="1104"/>
      <c r="O137" s="1103"/>
      <c r="P137" s="509">
        <f t="shared" si="1"/>
        <v>53895.90110000001</v>
      </c>
      <c r="Q137" s="511"/>
      <c r="R137" s="511"/>
      <c r="S137" s="512"/>
      <c r="T137" s="512"/>
      <c r="U137" s="513"/>
      <c r="V137" s="514"/>
    </row>
    <row r="138" spans="1:23" ht="5.0999999999999996" customHeight="1" thickBot="1">
      <c r="A138" s="1316"/>
      <c r="B138" s="1329"/>
      <c r="C138" s="1328"/>
      <c r="D138" s="1308"/>
      <c r="E138" s="1310"/>
      <c r="F138" s="522" t="s">
        <v>319</v>
      </c>
      <c r="G138" s="523" t="s">
        <v>319</v>
      </c>
      <c r="H138" s="524" t="s">
        <v>319</v>
      </c>
      <c r="I138" s="523" t="s">
        <v>319</v>
      </c>
      <c r="J138" s="591"/>
      <c r="K138" s="595"/>
      <c r="L138" s="1105"/>
      <c r="M138" s="1106"/>
      <c r="N138" s="1107"/>
      <c r="O138" s="1103"/>
      <c r="P138" s="509" t="e">
        <f t="shared" si="1"/>
        <v>#N/A</v>
      </c>
      <c r="Q138" s="575"/>
      <c r="R138" s="575"/>
      <c r="S138" s="533"/>
      <c r="T138" s="533"/>
    </row>
    <row r="139" spans="1:23" ht="14.25" customHeight="1">
      <c r="A139" s="534"/>
      <c r="B139" s="1193"/>
      <c r="C139" s="1305" t="s">
        <v>243</v>
      </c>
      <c r="D139" s="1308">
        <v>17</v>
      </c>
      <c r="E139" s="1309" t="s">
        <v>726</v>
      </c>
      <c r="F139" s="519">
        <v>0.3</v>
      </c>
      <c r="G139" s="520">
        <v>25428.699299999997</v>
      </c>
      <c r="H139" s="519">
        <v>0.3</v>
      </c>
      <c r="I139" s="520">
        <v>25428.699299999997</v>
      </c>
      <c r="J139" s="596">
        <v>1</v>
      </c>
      <c r="K139" s="597">
        <v>84762.330999999991</v>
      </c>
      <c r="L139" s="1102"/>
      <c r="M139" s="1103"/>
      <c r="N139" s="1104"/>
      <c r="O139" s="1103"/>
      <c r="P139" s="509">
        <f t="shared" si="1"/>
        <v>84762.330999999991</v>
      </c>
      <c r="Q139" s="511"/>
      <c r="R139" s="511"/>
      <c r="S139" s="536"/>
      <c r="T139" s="536"/>
    </row>
    <row r="140" spans="1:23" ht="8.25" customHeight="1">
      <c r="A140" s="537"/>
      <c r="B140" s="1186"/>
      <c r="C140" s="1306"/>
      <c r="D140" s="1308"/>
      <c r="E140" s="1310"/>
      <c r="F140" s="522" t="s">
        <v>319</v>
      </c>
      <c r="G140" s="523" t="s">
        <v>319</v>
      </c>
      <c r="H140" s="524" t="s">
        <v>319</v>
      </c>
      <c r="I140" s="523" t="s">
        <v>319</v>
      </c>
      <c r="J140" s="591"/>
      <c r="K140" s="595"/>
      <c r="L140" s="1105"/>
      <c r="M140" s="1106"/>
      <c r="N140" s="1107"/>
      <c r="O140" s="1103"/>
      <c r="P140" s="509" t="e">
        <f t="shared" si="1"/>
        <v>#N/A</v>
      </c>
      <c r="Q140" s="575"/>
      <c r="R140" s="575"/>
      <c r="S140" s="536"/>
      <c r="T140" s="536"/>
    </row>
    <row r="141" spans="1:23" ht="18" customHeight="1">
      <c r="A141" s="537"/>
      <c r="B141" s="1186"/>
      <c r="C141" s="1306"/>
      <c r="D141" s="1308">
        <v>18</v>
      </c>
      <c r="E141" s="1309" t="s">
        <v>1004</v>
      </c>
      <c r="F141" s="519">
        <v>0.3</v>
      </c>
      <c r="G141" s="520">
        <v>130720.51958999998</v>
      </c>
      <c r="H141" s="519">
        <v>0.3</v>
      </c>
      <c r="I141" s="520">
        <v>130720.51958999998</v>
      </c>
      <c r="J141" s="596">
        <v>1</v>
      </c>
      <c r="K141" s="597">
        <v>435735.06529999996</v>
      </c>
      <c r="L141" s="1102"/>
      <c r="M141" s="1103"/>
      <c r="N141" s="1104"/>
      <c r="O141" s="1103"/>
      <c r="P141" s="509">
        <f t="shared" si="1"/>
        <v>435735.06529999996</v>
      </c>
      <c r="Q141" s="511"/>
      <c r="R141" s="511"/>
      <c r="S141" s="536"/>
      <c r="T141" s="536"/>
    </row>
    <row r="142" spans="1:23" ht="5.0999999999999996" customHeight="1">
      <c r="A142" s="537"/>
      <c r="B142" s="1186"/>
      <c r="C142" s="1306"/>
      <c r="D142" s="1308"/>
      <c r="E142" s="1310"/>
      <c r="F142" s="522" t="s">
        <v>319</v>
      </c>
      <c r="G142" s="523" t="s">
        <v>319</v>
      </c>
      <c r="H142" s="524" t="s">
        <v>319</v>
      </c>
      <c r="I142" s="523" t="s">
        <v>319</v>
      </c>
      <c r="J142" s="591"/>
      <c r="K142" s="595"/>
      <c r="L142" s="1105"/>
      <c r="M142" s="1106"/>
      <c r="N142" s="1107"/>
      <c r="O142" s="1103"/>
      <c r="P142" s="509" t="e">
        <f t="shared" si="1"/>
        <v>#N/A</v>
      </c>
      <c r="Q142" s="575"/>
      <c r="R142" s="575"/>
      <c r="S142" s="536"/>
      <c r="T142" s="536"/>
    </row>
    <row r="143" spans="1:23" ht="15.75" customHeight="1">
      <c r="A143" s="537"/>
      <c r="B143" s="1186"/>
      <c r="C143" s="1306"/>
      <c r="D143" s="1308">
        <v>19</v>
      </c>
      <c r="E143" s="1309" t="s">
        <v>727</v>
      </c>
      <c r="F143" s="519">
        <v>0.2</v>
      </c>
      <c r="G143" s="520">
        <v>49451.976900000001</v>
      </c>
      <c r="H143" s="519">
        <v>0.2</v>
      </c>
      <c r="I143" s="520">
        <v>49451.976900000001</v>
      </c>
      <c r="J143" s="596">
        <v>1</v>
      </c>
      <c r="K143" s="597">
        <v>247259.88449999999</v>
      </c>
      <c r="L143" s="1102"/>
      <c r="M143" s="1103"/>
      <c r="N143" s="1104"/>
      <c r="O143" s="1103"/>
      <c r="P143" s="509">
        <f t="shared" si="1"/>
        <v>247259.88449999999</v>
      </c>
      <c r="Q143" s="511"/>
      <c r="R143" s="511"/>
      <c r="S143" s="536"/>
      <c r="T143" s="536"/>
    </row>
    <row r="144" spans="1:23" ht="5.0999999999999996" customHeight="1">
      <c r="A144" s="537"/>
      <c r="B144" s="1186"/>
      <c r="C144" s="1306"/>
      <c r="D144" s="1308"/>
      <c r="E144" s="1310"/>
      <c r="F144" s="522" t="s">
        <v>319</v>
      </c>
      <c r="G144" s="523" t="s">
        <v>319</v>
      </c>
      <c r="H144" s="524" t="s">
        <v>319</v>
      </c>
      <c r="I144" s="523" t="s">
        <v>319</v>
      </c>
      <c r="J144" s="591"/>
      <c r="K144" s="595"/>
      <c r="L144" s="1105"/>
      <c r="M144" s="1106"/>
      <c r="N144" s="1107"/>
      <c r="O144" s="1103"/>
      <c r="P144" s="509" t="e">
        <f t="shared" si="1"/>
        <v>#N/A</v>
      </c>
      <c r="Q144" s="575"/>
      <c r="R144" s="575"/>
      <c r="S144" s="536"/>
      <c r="T144" s="536"/>
    </row>
    <row r="145" spans="1:25" ht="12.75" customHeight="1">
      <c r="A145" s="537"/>
      <c r="B145" s="1186"/>
      <c r="C145" s="1306"/>
      <c r="D145" s="1308">
        <v>20</v>
      </c>
      <c r="E145" s="1309" t="s">
        <v>46</v>
      </c>
      <c r="F145" s="519"/>
      <c r="G145" s="520">
        <v>0</v>
      </c>
      <c r="H145" s="519">
        <v>1</v>
      </c>
      <c r="I145" s="520">
        <v>10314.2816</v>
      </c>
      <c r="J145" s="596">
        <v>1</v>
      </c>
      <c r="K145" s="597">
        <v>10314.2816</v>
      </c>
      <c r="L145" s="1102"/>
      <c r="M145" s="1103"/>
      <c r="N145" s="1104"/>
      <c r="O145" s="1103"/>
      <c r="P145" s="509">
        <f t="shared" si="1"/>
        <v>10314.2816</v>
      </c>
      <c r="Q145" s="511"/>
      <c r="R145" s="511"/>
      <c r="S145" s="536"/>
      <c r="T145" s="536"/>
    </row>
    <row r="146" spans="1:25" ht="5.0999999999999996" customHeight="1" thickBot="1">
      <c r="A146" s="537"/>
      <c r="B146" s="1186"/>
      <c r="C146" s="1306"/>
      <c r="D146" s="1308"/>
      <c r="E146" s="1310"/>
      <c r="F146" s="522" t="s">
        <v>2900</v>
      </c>
      <c r="G146" s="523" t="s">
        <v>2900</v>
      </c>
      <c r="H146" s="524" t="s">
        <v>319</v>
      </c>
      <c r="I146" s="523" t="s">
        <v>319</v>
      </c>
      <c r="J146" s="591"/>
      <c r="K146" s="595"/>
      <c r="L146" s="1105"/>
      <c r="M146" s="1106"/>
      <c r="N146" s="1107"/>
      <c r="O146" s="1103"/>
      <c r="P146" s="509" t="e">
        <f t="shared" si="1"/>
        <v>#N/A</v>
      </c>
      <c r="Q146" s="575"/>
      <c r="R146" s="575"/>
      <c r="S146" s="536"/>
      <c r="T146" s="536"/>
    </row>
    <row r="147" spans="1:25" ht="12.75" customHeight="1">
      <c r="A147" s="537"/>
      <c r="B147" s="1186"/>
      <c r="C147" s="1306"/>
      <c r="D147" s="538" t="s">
        <v>245</v>
      </c>
      <c r="E147" s="539"/>
      <c r="F147" s="540">
        <v>0.17564417914791416</v>
      </c>
      <c r="G147" s="541">
        <v>749640.06701099977</v>
      </c>
      <c r="H147" s="540">
        <v>0.17468011870088895</v>
      </c>
      <c r="I147" s="541">
        <v>745525.508011</v>
      </c>
      <c r="J147" s="1351">
        <v>4267947.1112999991</v>
      </c>
      <c r="K147" s="1352"/>
      <c r="L147" s="1108"/>
      <c r="M147" s="1109"/>
      <c r="N147" s="1358"/>
      <c r="O147" s="1359"/>
      <c r="P147" s="509"/>
      <c r="Q147" s="536"/>
      <c r="R147" s="536"/>
      <c r="S147" s="502" t="s">
        <v>246</v>
      </c>
    </row>
    <row r="148" spans="1:25" ht="12.75" customHeight="1">
      <c r="A148" s="537"/>
      <c r="B148" s="1186"/>
      <c r="C148" s="1306"/>
      <c r="D148" s="538" t="s">
        <v>247</v>
      </c>
      <c r="E148" s="539"/>
      <c r="F148" s="540">
        <v>0.82531988129911105</v>
      </c>
      <c r="G148" s="909">
        <v>3522421.6032889993</v>
      </c>
      <c r="H148" s="540">
        <v>1</v>
      </c>
      <c r="I148" s="909">
        <v>4267947.1112999991</v>
      </c>
      <c r="J148" s="1353"/>
      <c r="K148" s="1354"/>
      <c r="L148" s="1108"/>
      <c r="M148" s="1110"/>
      <c r="N148" s="1359"/>
      <c r="O148" s="1359"/>
      <c r="P148" s="536"/>
      <c r="Q148" s="536"/>
      <c r="R148" s="536"/>
    </row>
    <row r="149" spans="1:25" ht="12.75" customHeight="1">
      <c r="A149" s="537"/>
      <c r="B149" s="1186"/>
      <c r="C149" s="1306"/>
      <c r="D149" s="538" t="s">
        <v>248</v>
      </c>
      <c r="E149" s="539"/>
      <c r="F149" s="545"/>
      <c r="G149" s="911">
        <v>749640.06701099977</v>
      </c>
      <c r="H149" s="912"/>
      <c r="I149" s="913">
        <v>745525.508011</v>
      </c>
      <c r="J149" s="1353"/>
      <c r="K149" s="1354"/>
      <c r="L149" s="1111"/>
      <c r="M149" s="1112"/>
      <c r="N149" s="1359"/>
      <c r="O149" s="1359"/>
      <c r="P149" s="1065">
        <f>ORÇAMENTO!M655</f>
        <v>4267947.1112999991</v>
      </c>
      <c r="Q149" s="536" t="b">
        <f>P149=J147</f>
        <v>1</v>
      </c>
      <c r="R149" s="536"/>
    </row>
    <row r="150" spans="1:25" ht="12.75" customHeight="1" thickBot="1">
      <c r="A150" s="537"/>
      <c r="B150" s="1186"/>
      <c r="C150" s="1306"/>
      <c r="D150" s="546" t="s">
        <v>249</v>
      </c>
      <c r="E150" s="547"/>
      <c r="F150" s="548"/>
      <c r="G150" s="549">
        <v>3522421.6032889993</v>
      </c>
      <c r="H150" s="550"/>
      <c r="I150" s="551">
        <v>4267947.1112999991</v>
      </c>
      <c r="J150" s="1355"/>
      <c r="K150" s="1356"/>
      <c r="L150" s="1111"/>
      <c r="M150" s="1112"/>
      <c r="N150" s="1359"/>
      <c r="O150" s="1359"/>
      <c r="P150" s="536"/>
      <c r="Q150" s="536"/>
      <c r="R150" s="536"/>
    </row>
    <row r="151" spans="1:25" ht="12.75" customHeight="1">
      <c r="A151" s="537"/>
      <c r="B151" s="1186"/>
      <c r="C151" s="1306"/>
      <c r="D151" s="576" t="s">
        <v>250</v>
      </c>
      <c r="E151" s="920" t="s">
        <v>251</v>
      </c>
      <c r="F151" s="915"/>
      <c r="G151" s="915"/>
      <c r="H151" s="915"/>
      <c r="I151" s="915"/>
      <c r="J151" s="1067"/>
      <c r="K151" s="1068"/>
      <c r="L151" s="1113"/>
      <c r="M151" s="593"/>
      <c r="N151" s="560"/>
      <c r="O151" s="560"/>
      <c r="P151" s="560"/>
      <c r="Q151" s="560"/>
      <c r="R151" s="560"/>
      <c r="S151" s="560"/>
      <c r="T151" s="561"/>
      <c r="U151" s="561"/>
      <c r="V151" s="561"/>
      <c r="W151" s="561"/>
      <c r="X151" s="561"/>
      <c r="Y151" s="562"/>
    </row>
    <row r="152" spans="1:25" ht="12.75" customHeight="1">
      <c r="A152" s="537"/>
      <c r="B152" s="1186"/>
      <c r="C152" s="1306"/>
      <c r="D152" s="563"/>
      <c r="E152" s="556" t="s">
        <v>253</v>
      </c>
      <c r="F152" s="557"/>
      <c r="G152" s="557"/>
      <c r="H152" s="557"/>
      <c r="I152" s="557"/>
      <c r="J152" s="560"/>
      <c r="K152" s="592"/>
      <c r="L152" s="1114"/>
      <c r="M152" s="593"/>
      <c r="N152" s="560"/>
      <c r="O152" s="560"/>
      <c r="P152" s="560"/>
      <c r="Q152" s="560"/>
      <c r="R152" s="560"/>
      <c r="S152" s="560"/>
      <c r="T152" s="565"/>
      <c r="U152" s="565"/>
      <c r="V152" s="565"/>
      <c r="W152" s="565"/>
      <c r="X152" s="577"/>
      <c r="Y152" s="562"/>
    </row>
    <row r="153" spans="1:25" ht="9.75" customHeight="1">
      <c r="A153" s="578"/>
      <c r="B153" s="1187"/>
      <c r="C153" s="1306"/>
      <c r="D153" s="563"/>
      <c r="E153" s="556" t="s">
        <v>254</v>
      </c>
      <c r="F153" s="557"/>
      <c r="G153" s="557"/>
      <c r="H153" s="557"/>
      <c r="I153" s="557"/>
      <c r="J153" s="560"/>
      <c r="K153" s="592"/>
      <c r="L153" s="1114"/>
      <c r="M153" s="593"/>
      <c r="N153" s="560"/>
      <c r="O153" s="560"/>
      <c r="P153" s="560"/>
      <c r="Q153" s="560"/>
      <c r="R153" s="560"/>
      <c r="S153" s="560"/>
      <c r="T153" s="565"/>
      <c r="U153" s="565"/>
      <c r="V153" s="565"/>
      <c r="W153" s="565"/>
      <c r="X153" s="577"/>
      <c r="Y153" s="562"/>
    </row>
    <row r="154" spans="1:25" ht="9" customHeight="1">
      <c r="A154" s="578"/>
      <c r="B154" s="1187"/>
      <c r="C154" s="1306"/>
      <c r="D154" s="555"/>
      <c r="E154" s="556" t="s">
        <v>255</v>
      </c>
      <c r="F154" s="557"/>
      <c r="G154" s="557"/>
      <c r="H154" s="557"/>
      <c r="I154" s="557"/>
      <c r="J154" s="560"/>
      <c r="K154" s="592"/>
      <c r="L154" s="1113"/>
      <c r="M154" s="593"/>
      <c r="N154" s="560"/>
      <c r="O154" s="560"/>
      <c r="P154" s="560"/>
      <c r="Q154" s="560"/>
      <c r="R154" s="560"/>
      <c r="S154" s="560"/>
      <c r="T154" s="561"/>
      <c r="U154" s="561"/>
      <c r="V154" s="561"/>
      <c r="W154" s="561"/>
      <c r="X154" s="561"/>
      <c r="Y154" s="562"/>
    </row>
    <row r="155" spans="1:25" ht="13.5" customHeight="1" thickBot="1">
      <c r="A155" s="1191"/>
      <c r="B155" s="1194"/>
      <c r="C155" s="1307"/>
      <c r="D155" s="579"/>
      <c r="E155" s="921" t="s">
        <v>257</v>
      </c>
      <c r="F155" s="580"/>
      <c r="G155" s="580"/>
      <c r="H155" s="580"/>
      <c r="I155" s="580"/>
      <c r="J155" s="1069"/>
      <c r="K155" s="1070"/>
      <c r="L155" s="1114"/>
      <c r="M155" s="593"/>
      <c r="N155" s="560"/>
      <c r="O155" s="560"/>
      <c r="P155" s="560"/>
      <c r="Q155" s="560"/>
      <c r="R155" s="560"/>
      <c r="S155" s="560"/>
      <c r="T155" s="565"/>
      <c r="U155" s="565"/>
      <c r="V155" s="565"/>
      <c r="W155" s="565"/>
      <c r="X155" s="577"/>
      <c r="Y155" s="562"/>
    </row>
    <row r="156" spans="1:25" ht="11.25" customHeight="1"/>
  </sheetData>
  <autoFilter ref="E1:E156"/>
  <dataConsolidate/>
  <customSheetViews>
    <customSheetView guid="{BF95D06F-A801-4955-B76D-3C2C36D85037}" showAutoFilter="1" hiddenColumns="1" topLeftCell="A213">
      <selection activeCell="H236" sqref="H236"/>
      <rowBreaks count="5" manualBreakCount="5">
        <brk id="54" max="18" man="1"/>
        <brk id="108" max="18" man="1"/>
        <brk id="162" max="18" man="1"/>
        <brk id="216" max="18" man="1"/>
        <brk id="276" max="6" man="1"/>
      </rowBreaks>
      <pageMargins left="0.19685039370078741" right="0.19685039370078741" top="1.1811023622047245" bottom="1.1811023622047245" header="0.23622047244094491" footer="0.47244094488188981"/>
      <printOptions horizontalCentered="1"/>
      <pageSetup paperSize="8" scale="21" firstPageNumber="26" orientation="landscape" useFirstPageNumber="1" r:id="rId1"/>
      <headerFooter alignWithMargins="0"/>
      <autoFilter ref="E1:E291"/>
    </customSheetView>
    <customSheetView guid="{385977A3-6FE9-40C9-8548-2B73DA2662B2}" showPageBreaks="1" printArea="1" showAutoFilter="1" hiddenColumns="1" view="pageBreakPreview">
      <selection sqref="A1:A40"/>
      <rowBreaks count="5" manualBreakCount="5">
        <brk id="54" max="18" man="1"/>
        <brk id="108" max="18" man="1"/>
        <brk id="162" max="18" man="1"/>
        <brk id="216" max="18" man="1"/>
        <brk id="276" max="6" man="1"/>
      </rowBreaks>
      <pageMargins left="0.19685039370078741" right="0.19685039370078741" top="1.1811023622047245" bottom="1.1811023622047245" header="0.23622047244094491" footer="0.47244094488188981"/>
      <printOptions horizontalCentered="1"/>
      <pageSetup paperSize="8" scale="21" firstPageNumber="26" orientation="landscape" useFirstPageNumber="1" r:id="rId2"/>
      <headerFooter alignWithMargins="0"/>
      <autoFilter ref="E1:E291"/>
    </customSheetView>
  </customSheetViews>
  <mergeCells count="154">
    <mergeCell ref="J147:K150"/>
    <mergeCell ref="N105:O105"/>
    <mergeCell ref="N147:O150"/>
    <mergeCell ref="L1:M1"/>
    <mergeCell ref="D3:D4"/>
    <mergeCell ref="E3:E4"/>
    <mergeCell ref="A1:A40"/>
    <mergeCell ref="B1:B26"/>
    <mergeCell ref="C1:C26"/>
    <mergeCell ref="D1:D2"/>
    <mergeCell ref="F1:G1"/>
    <mergeCell ref="H1:I1"/>
    <mergeCell ref="D5:D6"/>
    <mergeCell ref="E5:E6"/>
    <mergeCell ref="D7:D8"/>
    <mergeCell ref="E7:E8"/>
    <mergeCell ref="D9:D10"/>
    <mergeCell ref="E9:E10"/>
    <mergeCell ref="D11:D12"/>
    <mergeCell ref="E11:E12"/>
    <mergeCell ref="D13:D14"/>
    <mergeCell ref="E13:E14"/>
    <mergeCell ref="J1:K1"/>
    <mergeCell ref="D21:D22"/>
    <mergeCell ref="E21:E22"/>
    <mergeCell ref="D23:D24"/>
    <mergeCell ref="E23:E24"/>
    <mergeCell ref="D25:D26"/>
    <mergeCell ref="E25:E26"/>
    <mergeCell ref="D15:D16"/>
    <mergeCell ref="E15:E16"/>
    <mergeCell ref="D17:D18"/>
    <mergeCell ref="E17:E18"/>
    <mergeCell ref="D19:D20"/>
    <mergeCell ref="E19:E20"/>
    <mergeCell ref="E35:E36"/>
    <mergeCell ref="D37:D38"/>
    <mergeCell ref="E37:E38"/>
    <mergeCell ref="D39:D40"/>
    <mergeCell ref="E39:E40"/>
    <mergeCell ref="C41:C52"/>
    <mergeCell ref="D41:D42"/>
    <mergeCell ref="E41:E42"/>
    <mergeCell ref="B27:C40"/>
    <mergeCell ref="D27:D28"/>
    <mergeCell ref="E27:E28"/>
    <mergeCell ref="D29:D30"/>
    <mergeCell ref="E29:E30"/>
    <mergeCell ref="D31:D32"/>
    <mergeCell ref="E31:E32"/>
    <mergeCell ref="D33:D34"/>
    <mergeCell ref="E33:E34"/>
    <mergeCell ref="D35:D36"/>
    <mergeCell ref="L53:M53"/>
    <mergeCell ref="D55:D56"/>
    <mergeCell ref="E55:E56"/>
    <mergeCell ref="A49:B52"/>
    <mergeCell ref="A53:A86"/>
    <mergeCell ref="B53:B70"/>
    <mergeCell ref="C53:C70"/>
    <mergeCell ref="D53:D54"/>
    <mergeCell ref="F53:G53"/>
    <mergeCell ref="D57:D58"/>
    <mergeCell ref="E57:E58"/>
    <mergeCell ref="D59:D60"/>
    <mergeCell ref="E59:E60"/>
    <mergeCell ref="D61:D62"/>
    <mergeCell ref="E61:E62"/>
    <mergeCell ref="D63:D64"/>
    <mergeCell ref="E63:E64"/>
    <mergeCell ref="D65:D66"/>
    <mergeCell ref="E65:E66"/>
    <mergeCell ref="H53:I53"/>
    <mergeCell ref="J53:K53"/>
    <mergeCell ref="E75:E76"/>
    <mergeCell ref="D67:D68"/>
    <mergeCell ref="E67:E68"/>
    <mergeCell ref="D69:D70"/>
    <mergeCell ref="E69:E70"/>
    <mergeCell ref="D71:D72"/>
    <mergeCell ref="E71:E72"/>
    <mergeCell ref="D73:D74"/>
    <mergeCell ref="E73:E74"/>
    <mergeCell ref="D75:D76"/>
    <mergeCell ref="C87:C103"/>
    <mergeCell ref="D87:D88"/>
    <mergeCell ref="E87:E88"/>
    <mergeCell ref="D89:D90"/>
    <mergeCell ref="E89:E90"/>
    <mergeCell ref="D91:D92"/>
    <mergeCell ref="B71:C86"/>
    <mergeCell ref="E91:E92"/>
    <mergeCell ref="D77:D78"/>
    <mergeCell ref="E77:E78"/>
    <mergeCell ref="D79:D80"/>
    <mergeCell ref="E79:E80"/>
    <mergeCell ref="D81:D82"/>
    <mergeCell ref="D131:D132"/>
    <mergeCell ref="E131:E132"/>
    <mergeCell ref="D133:D134"/>
    <mergeCell ref="E133:E134"/>
    <mergeCell ref="D135:D136"/>
    <mergeCell ref="E135:E136"/>
    <mergeCell ref="D137:D138"/>
    <mergeCell ref="E137:E138"/>
    <mergeCell ref="E81:E82"/>
    <mergeCell ref="D93:D94"/>
    <mergeCell ref="E93:E94"/>
    <mergeCell ref="D83:D84"/>
    <mergeCell ref="E83:E84"/>
    <mergeCell ref="D85:D86"/>
    <mergeCell ref="E85:E86"/>
    <mergeCell ref="A105:A138"/>
    <mergeCell ref="B105:B122"/>
    <mergeCell ref="C105:C122"/>
    <mergeCell ref="D105:D106"/>
    <mergeCell ref="F105:G105"/>
    <mergeCell ref="H105:I105"/>
    <mergeCell ref="J105:K105"/>
    <mergeCell ref="D115:D116"/>
    <mergeCell ref="E115:E116"/>
    <mergeCell ref="D117:D118"/>
    <mergeCell ref="E117:E118"/>
    <mergeCell ref="D119:D120"/>
    <mergeCell ref="E119:E120"/>
    <mergeCell ref="D121:D122"/>
    <mergeCell ref="E121:E122"/>
    <mergeCell ref="B123:C138"/>
    <mergeCell ref="D123:D124"/>
    <mergeCell ref="E123:E124"/>
    <mergeCell ref="D125:D126"/>
    <mergeCell ref="E125:E126"/>
    <mergeCell ref="D127:D128"/>
    <mergeCell ref="E127:E128"/>
    <mergeCell ref="D129:D130"/>
    <mergeCell ref="E129:E130"/>
    <mergeCell ref="L105:M105"/>
    <mergeCell ref="D107:D108"/>
    <mergeCell ref="E107:E108"/>
    <mergeCell ref="D109:D110"/>
    <mergeCell ref="E109:E110"/>
    <mergeCell ref="D111:D112"/>
    <mergeCell ref="E111:E112"/>
    <mergeCell ref="D113:D114"/>
    <mergeCell ref="E113:E114"/>
    <mergeCell ref="C139:C155"/>
    <mergeCell ref="D139:D140"/>
    <mergeCell ref="E139:E140"/>
    <mergeCell ref="D141:D142"/>
    <mergeCell ref="E141:E142"/>
    <mergeCell ref="D143:D144"/>
    <mergeCell ref="E143:E144"/>
    <mergeCell ref="D145:D146"/>
    <mergeCell ref="E145:E146"/>
  </mergeCells>
  <conditionalFormatting sqref="F108:I110 F136:I136 F114:I114 F138:I140 F142:I142 F134:I134 F56:M58 G55 M55 K55 I55 F3:I3 K3 M3 F82:M82 M81 F84:M84 M83 F81:K81 F83:K83 F86:M88 F116:I132 F60:M80 F89:K89 M89 F105:I106 L105:M106 L116:M132 L134:M134 L142:M142 L138:M140 L114:M114 L136:M136 L108:M110 F4:M54 F90:M104 F144:I155 L144:M155">
    <cfRule type="containsText" dxfId="5502" priority="1463" operator="containsText" text="NOK">
      <formula>NOT(ISERROR(SEARCH("NOK",F3)))</formula>
    </cfRule>
    <cfRule type="containsText" dxfId="5501" priority="1464" operator="containsText" text="OK">
      <formula>NOT(ISERROR(SEARCH("OK",F3)))</formula>
    </cfRule>
  </conditionalFormatting>
  <conditionalFormatting sqref="G59 M59 I59 K59 F85:G85 M85 K85 I85">
    <cfRule type="containsText" dxfId="5500" priority="683" operator="containsText" text="NOK">
      <formula>NOT(ISERROR(SEARCH("NOK",F59)))</formula>
    </cfRule>
    <cfRule type="containsText" dxfId="5499" priority="684" operator="containsText" text="OK">
      <formula>NOT(ISERROR(SEARCH("OK",F59)))</formula>
    </cfRule>
  </conditionalFormatting>
  <conditionalFormatting sqref="G107 I107 M107 G111 I111 F112:I112 G115 I115 M115 G137 I137 M137 G135 M135 I135 G113 I113 M113 G141 M141 I141 G143 M143 I143">
    <cfRule type="containsText" dxfId="5498" priority="657" operator="containsText" text="NOK">
      <formula>NOT(ISERROR(SEARCH("NOK",F107)))</formula>
    </cfRule>
    <cfRule type="containsText" dxfId="5497" priority="658" operator="containsText" text="OK">
      <formula>NOT(ISERROR(SEARCH("OK",F107)))</formula>
    </cfRule>
  </conditionalFormatting>
  <conditionalFormatting sqref="L112:M112">
    <cfRule type="containsText" dxfId="5496" priority="641" operator="containsText" text="NOK">
      <formula>NOT(ISERROR(SEARCH("NOK",L112)))</formula>
    </cfRule>
    <cfRule type="containsText" dxfId="5495" priority="642" operator="containsText" text="OK">
      <formula>NOT(ISERROR(SEARCH("OK",L112)))</formula>
    </cfRule>
  </conditionalFormatting>
  <conditionalFormatting sqref="M111">
    <cfRule type="containsText" dxfId="5494" priority="637" operator="containsText" text="NOK">
      <formula>NOT(ISERROR(SEARCH("NOK",M111)))</formula>
    </cfRule>
    <cfRule type="containsText" dxfId="5493" priority="638" operator="containsText" text="OK">
      <formula>NOT(ISERROR(SEARCH("OK",M111)))</formula>
    </cfRule>
  </conditionalFormatting>
  <conditionalFormatting sqref="L111">
    <cfRule type="containsText" dxfId="5492" priority="629" operator="containsText" text="NOK">
      <formula>NOT(ISERROR(SEARCH("NOK",L111)))</formula>
    </cfRule>
    <cfRule type="containsText" dxfId="5491" priority="630" operator="containsText" text="OK">
      <formula>NOT(ISERROR(SEARCH("OK",L111)))</formula>
    </cfRule>
  </conditionalFormatting>
  <conditionalFormatting sqref="H111">
    <cfRule type="containsText" dxfId="5490" priority="627" operator="containsText" text="NOK">
      <formula>NOT(ISERROR(SEARCH("NOK",H111)))</formula>
    </cfRule>
    <cfRule type="containsText" dxfId="5489" priority="628" operator="containsText" text="OK">
      <formula>NOT(ISERROR(SEARCH("OK",H111)))</formula>
    </cfRule>
  </conditionalFormatting>
  <conditionalFormatting sqref="F111">
    <cfRule type="containsText" dxfId="5488" priority="625" operator="containsText" text="NOK">
      <formula>NOT(ISERROR(SEARCH("NOK",F111)))</formula>
    </cfRule>
    <cfRule type="containsText" dxfId="5487" priority="626" operator="containsText" text="OK">
      <formula>NOT(ISERROR(SEARCH("OK",F111)))</formula>
    </cfRule>
  </conditionalFormatting>
  <conditionalFormatting sqref="F115">
    <cfRule type="containsText" dxfId="5486" priority="623" operator="containsText" text="NOK">
      <formula>NOT(ISERROR(SEARCH("NOK",F115)))</formula>
    </cfRule>
    <cfRule type="containsText" dxfId="5485" priority="624" operator="containsText" text="OK">
      <formula>NOT(ISERROR(SEARCH("OK",F115)))</formula>
    </cfRule>
  </conditionalFormatting>
  <conditionalFormatting sqref="L135">
    <cfRule type="containsText" dxfId="5484" priority="621" operator="containsText" text="NOK">
      <formula>NOT(ISERROR(SEARCH("NOK",L135)))</formula>
    </cfRule>
    <cfRule type="containsText" dxfId="5483" priority="622" operator="containsText" text="OK">
      <formula>NOT(ISERROR(SEARCH("OK",L135)))</formula>
    </cfRule>
  </conditionalFormatting>
  <conditionalFormatting sqref="F113">
    <cfRule type="containsText" dxfId="5482" priority="609" operator="containsText" text="NOK">
      <formula>NOT(ISERROR(SEARCH("NOK",F113)))</formula>
    </cfRule>
    <cfRule type="containsText" dxfId="5481" priority="610" operator="containsText" text="OK">
      <formula>NOT(ISERROR(SEARCH("OK",F113)))</formula>
    </cfRule>
  </conditionalFormatting>
  <conditionalFormatting sqref="H113">
    <cfRule type="containsText" dxfId="5480" priority="607" operator="containsText" text="NOK">
      <formula>NOT(ISERROR(SEARCH("NOK",H113)))</formula>
    </cfRule>
    <cfRule type="containsText" dxfId="5479" priority="608" operator="containsText" text="OK">
      <formula>NOT(ISERROR(SEARCH("OK",H113)))</formula>
    </cfRule>
  </conditionalFormatting>
  <conditionalFormatting sqref="L113">
    <cfRule type="containsText" dxfId="5478" priority="599" operator="containsText" text="NOK">
      <formula>NOT(ISERROR(SEARCH("NOK",L113)))</formula>
    </cfRule>
    <cfRule type="containsText" dxfId="5477" priority="600" operator="containsText" text="OK">
      <formula>NOT(ISERROR(SEARCH("OK",L113)))</formula>
    </cfRule>
  </conditionalFormatting>
  <conditionalFormatting sqref="G133 M133 I133">
    <cfRule type="containsText" dxfId="5476" priority="597" operator="containsText" text="NOK">
      <formula>NOT(ISERROR(SEARCH("NOK",G133)))</formula>
    </cfRule>
    <cfRule type="containsText" dxfId="5475" priority="598" operator="containsText" text="OK">
      <formula>NOT(ISERROR(SEARCH("OK",G133)))</formula>
    </cfRule>
  </conditionalFormatting>
  <conditionalFormatting sqref="L133">
    <cfRule type="containsText" dxfId="5474" priority="585" operator="containsText" text="NOK">
      <formula>NOT(ISERROR(SEARCH("NOK",L133)))</formula>
    </cfRule>
    <cfRule type="containsText" dxfId="5473" priority="586" operator="containsText" text="OK">
      <formula>NOT(ISERROR(SEARCH("OK",L133)))</formula>
    </cfRule>
  </conditionalFormatting>
  <conditionalFormatting sqref="L141">
    <cfRule type="containsText" dxfId="5472" priority="577" operator="containsText" text="NOK">
      <formula>NOT(ISERROR(SEARCH("NOK",L141)))</formula>
    </cfRule>
    <cfRule type="containsText" dxfId="5471" priority="578" operator="containsText" text="OK">
      <formula>NOT(ISERROR(SEARCH("OK",L141)))</formula>
    </cfRule>
  </conditionalFormatting>
  <conditionalFormatting sqref="H141">
    <cfRule type="containsText" dxfId="5470" priority="573" operator="containsText" text="NOK">
      <formula>NOT(ISERROR(SEARCH("NOK",H141)))</formula>
    </cfRule>
    <cfRule type="containsText" dxfId="5469" priority="574" operator="containsText" text="OK">
      <formula>NOT(ISERROR(SEARCH("OK",H141)))</formula>
    </cfRule>
  </conditionalFormatting>
  <conditionalFormatting sqref="L143">
    <cfRule type="containsText" dxfId="5468" priority="565" operator="containsText" text="NOK">
      <formula>NOT(ISERROR(SEARCH("NOK",L143)))</formula>
    </cfRule>
    <cfRule type="containsText" dxfId="5467" priority="566" operator="containsText" text="OK">
      <formula>NOT(ISERROR(SEARCH("OK",L143)))</formula>
    </cfRule>
  </conditionalFormatting>
  <conditionalFormatting sqref="J3">
    <cfRule type="containsText" dxfId="5466" priority="257" operator="containsText" text="NOK">
      <formula>NOT(ISERROR(SEARCH("NOK",J3)))</formula>
    </cfRule>
    <cfRule type="containsText" dxfId="5465" priority="258" operator="containsText" text="OK">
      <formula>NOT(ISERROR(SEARCH("OK",J3)))</formula>
    </cfRule>
  </conditionalFormatting>
  <conditionalFormatting sqref="L59">
    <cfRule type="containsText" dxfId="5464" priority="237" operator="containsText" text="NOK">
      <formula>NOT(ISERROR(SEARCH("NOK",L59)))</formula>
    </cfRule>
    <cfRule type="containsText" dxfId="5463" priority="238" operator="containsText" text="OK">
      <formula>NOT(ISERROR(SEARCH("OK",L59)))</formula>
    </cfRule>
  </conditionalFormatting>
  <conditionalFormatting sqref="F59">
    <cfRule type="containsText" dxfId="5462" priority="235" operator="containsText" text="NOK">
      <formula>NOT(ISERROR(SEARCH("NOK",F59)))</formula>
    </cfRule>
    <cfRule type="containsText" dxfId="5461" priority="236" operator="containsText" text="OK">
      <formula>NOT(ISERROR(SEARCH("OK",F59)))</formula>
    </cfRule>
  </conditionalFormatting>
  <conditionalFormatting sqref="H59">
    <cfRule type="containsText" dxfId="5460" priority="233" operator="containsText" text="NOK">
      <formula>NOT(ISERROR(SEARCH("NOK",H59)))</formula>
    </cfRule>
    <cfRule type="containsText" dxfId="5459" priority="234" operator="containsText" text="OK">
      <formula>NOT(ISERROR(SEARCH("OK",H59)))</formula>
    </cfRule>
  </conditionalFormatting>
  <conditionalFormatting sqref="J59">
    <cfRule type="containsText" dxfId="5458" priority="231" operator="containsText" text="NOK">
      <formula>NOT(ISERROR(SEARCH("NOK",J59)))</formula>
    </cfRule>
    <cfRule type="containsText" dxfId="5457" priority="232" operator="containsText" text="OK">
      <formula>NOT(ISERROR(SEARCH("OK",J59)))</formula>
    </cfRule>
  </conditionalFormatting>
  <conditionalFormatting sqref="H115">
    <cfRule type="containsText" dxfId="5456" priority="229" operator="containsText" text="NOK">
      <formula>NOT(ISERROR(SEARCH("NOK",H115)))</formula>
    </cfRule>
    <cfRule type="containsText" dxfId="5455" priority="230" operator="containsText" text="OK">
      <formula>NOT(ISERROR(SEARCH("OK",H115)))</formula>
    </cfRule>
  </conditionalFormatting>
  <conditionalFormatting sqref="L115">
    <cfRule type="containsText" dxfId="5454" priority="225" operator="containsText" text="NOK">
      <formula>NOT(ISERROR(SEARCH("NOK",L115)))</formula>
    </cfRule>
    <cfRule type="containsText" dxfId="5453" priority="226" operator="containsText" text="OK">
      <formula>NOT(ISERROR(SEARCH("OK",L115)))</formula>
    </cfRule>
  </conditionalFormatting>
  <conditionalFormatting sqref="L137">
    <cfRule type="containsText" dxfId="5452" priority="141" operator="containsText" text="NOK">
      <formula>NOT(ISERROR(SEARCH("NOK",L137)))</formula>
    </cfRule>
    <cfRule type="containsText" dxfId="5451" priority="142" operator="containsText" text="OK">
      <formula>NOT(ISERROR(SEARCH("OK",L137)))</formula>
    </cfRule>
  </conditionalFormatting>
  <conditionalFormatting sqref="F133">
    <cfRule type="containsText" dxfId="5450" priority="111" operator="containsText" text="NOK">
      <formula>NOT(ISERROR(SEARCH("NOK",F133)))</formula>
    </cfRule>
    <cfRule type="containsText" dxfId="5449" priority="112" operator="containsText" text="OK">
      <formula>NOT(ISERROR(SEARCH("OK",F133)))</formula>
    </cfRule>
  </conditionalFormatting>
  <conditionalFormatting sqref="F135">
    <cfRule type="containsText" dxfId="5448" priority="101" operator="containsText" text="NOK">
      <formula>NOT(ISERROR(SEARCH("NOK",F135)))</formula>
    </cfRule>
    <cfRule type="containsText" dxfId="5447" priority="102" operator="containsText" text="OK">
      <formula>NOT(ISERROR(SEARCH("OK",F135)))</formula>
    </cfRule>
  </conditionalFormatting>
  <conditionalFormatting sqref="H133">
    <cfRule type="containsText" dxfId="5446" priority="97" operator="containsText" text="NOK">
      <formula>NOT(ISERROR(SEARCH("NOK",H133)))</formula>
    </cfRule>
    <cfRule type="containsText" dxfId="5445" priority="98" operator="containsText" text="OK">
      <formula>NOT(ISERROR(SEARCH("OK",H133)))</formula>
    </cfRule>
  </conditionalFormatting>
  <conditionalFormatting sqref="L83">
    <cfRule type="containsText" dxfId="5444" priority="93" operator="containsText" text="NOK">
      <formula>NOT(ISERROR(SEARCH("NOK",L83)))</formula>
    </cfRule>
    <cfRule type="containsText" dxfId="5443" priority="94" operator="containsText" text="OK">
      <formula>NOT(ISERROR(SEARCH("OK",L83)))</formula>
    </cfRule>
  </conditionalFormatting>
  <conditionalFormatting sqref="L3">
    <cfRule type="containsText" dxfId="5442" priority="89" operator="containsText" text="NOK">
      <formula>NOT(ISERROR(SEARCH("NOK",L3)))</formula>
    </cfRule>
    <cfRule type="containsText" dxfId="5441" priority="90" operator="containsText" text="OK">
      <formula>NOT(ISERROR(SEARCH("OK",L3)))</formula>
    </cfRule>
  </conditionalFormatting>
  <conditionalFormatting sqref="F107">
    <cfRule type="containsText" dxfId="5440" priority="19" operator="containsText" text="NOK">
      <formula>NOT(ISERROR(SEARCH("NOK",F107)))</formula>
    </cfRule>
    <cfRule type="containsText" dxfId="5439" priority="20" operator="containsText" text="OK">
      <formula>NOT(ISERROR(SEARCH("OK",F107)))</formula>
    </cfRule>
  </conditionalFormatting>
  <conditionalFormatting sqref="F137">
    <cfRule type="containsText" dxfId="5438" priority="39" operator="containsText" text="NOK">
      <formula>NOT(ISERROR(SEARCH("NOK",F137)))</formula>
    </cfRule>
    <cfRule type="containsText" dxfId="5437" priority="40" operator="containsText" text="OK">
      <formula>NOT(ISERROR(SEARCH("OK",F137)))</formula>
    </cfRule>
  </conditionalFormatting>
  <conditionalFormatting sqref="H107">
    <cfRule type="containsText" dxfId="5436" priority="51" operator="containsText" text="NOK">
      <formula>NOT(ISERROR(SEARCH("NOK",H107)))</formula>
    </cfRule>
    <cfRule type="containsText" dxfId="5435" priority="52" operator="containsText" text="OK">
      <formula>NOT(ISERROR(SEARCH("OK",H107)))</formula>
    </cfRule>
  </conditionalFormatting>
  <conditionalFormatting sqref="L107">
    <cfRule type="containsText" dxfId="5434" priority="73" operator="containsText" text="NOK">
      <formula>NOT(ISERROR(SEARCH("NOK",L107)))</formula>
    </cfRule>
    <cfRule type="containsText" dxfId="5433" priority="74" operator="containsText" text="OK">
      <formula>NOT(ISERROR(SEARCH("OK",L107)))</formula>
    </cfRule>
  </conditionalFormatting>
  <conditionalFormatting sqref="L85">
    <cfRule type="containsText" dxfId="5432" priority="41" operator="containsText" text="NOK">
      <formula>NOT(ISERROR(SEARCH("NOK",L85)))</formula>
    </cfRule>
    <cfRule type="containsText" dxfId="5431" priority="42" operator="containsText" text="OK">
      <formula>NOT(ISERROR(SEARCH("OK",L85)))</formula>
    </cfRule>
  </conditionalFormatting>
  <conditionalFormatting sqref="H137">
    <cfRule type="containsText" dxfId="5430" priority="37" operator="containsText" text="NOK">
      <formula>NOT(ISERROR(SEARCH("NOK",H137)))</formula>
    </cfRule>
    <cfRule type="containsText" dxfId="5429" priority="38" operator="containsText" text="OK">
      <formula>NOT(ISERROR(SEARCH("OK",H137)))</formula>
    </cfRule>
  </conditionalFormatting>
  <conditionalFormatting sqref="F143">
    <cfRule type="containsText" dxfId="5428" priority="33" operator="containsText" text="NOK">
      <formula>NOT(ISERROR(SEARCH("NOK",F143)))</formula>
    </cfRule>
    <cfRule type="containsText" dxfId="5427" priority="34" operator="containsText" text="OK">
      <formula>NOT(ISERROR(SEARCH("OK",F143)))</formula>
    </cfRule>
  </conditionalFormatting>
  <conditionalFormatting sqref="L81">
    <cfRule type="containsText" dxfId="5426" priority="47" operator="containsText" text="NOK">
      <formula>NOT(ISERROR(SEARCH("NOK",L81)))</formula>
    </cfRule>
    <cfRule type="containsText" dxfId="5425" priority="48" operator="containsText" text="OK">
      <formula>NOT(ISERROR(SEARCH("OK",L81)))</formula>
    </cfRule>
  </conditionalFormatting>
  <conditionalFormatting sqref="J85">
    <cfRule type="containsText" dxfId="5424" priority="43" operator="containsText" text="NOK">
      <formula>NOT(ISERROR(SEARCH("NOK",J85)))</formula>
    </cfRule>
    <cfRule type="containsText" dxfId="5423" priority="44" operator="containsText" text="OK">
      <formula>NOT(ISERROR(SEARCH("OK",J85)))</formula>
    </cfRule>
  </conditionalFormatting>
  <conditionalFormatting sqref="H135">
    <cfRule type="containsText" dxfId="5422" priority="9" operator="containsText" text="NOK">
      <formula>NOT(ISERROR(SEARCH("NOK",H135)))</formula>
    </cfRule>
    <cfRule type="containsText" dxfId="5421" priority="10" operator="containsText" text="OK">
      <formula>NOT(ISERROR(SEARCH("OK",H135)))</formula>
    </cfRule>
  </conditionalFormatting>
  <conditionalFormatting sqref="L55">
    <cfRule type="containsText" dxfId="5420" priority="17" operator="containsText" text="NOK">
      <formula>NOT(ISERROR(SEARCH("NOK",L55)))</formula>
    </cfRule>
    <cfRule type="containsText" dxfId="5419" priority="18" operator="containsText" text="OK">
      <formula>NOT(ISERROR(SEARCH("OK",L55)))</formula>
    </cfRule>
  </conditionalFormatting>
  <conditionalFormatting sqref="J55">
    <cfRule type="containsText" dxfId="5418" priority="15" operator="containsText" text="NOK">
      <formula>NOT(ISERROR(SEARCH("NOK",J55)))</formula>
    </cfRule>
    <cfRule type="containsText" dxfId="5417" priority="16" operator="containsText" text="OK">
      <formula>NOT(ISERROR(SEARCH("OK",J55)))</formula>
    </cfRule>
  </conditionalFormatting>
  <conditionalFormatting sqref="H55">
    <cfRule type="containsText" dxfId="5416" priority="13" operator="containsText" text="NOK">
      <formula>NOT(ISERROR(SEARCH("NOK",H55)))</formula>
    </cfRule>
    <cfRule type="containsText" dxfId="5415" priority="14" operator="containsText" text="OK">
      <formula>NOT(ISERROR(SEARCH("OK",H55)))</formula>
    </cfRule>
  </conditionalFormatting>
  <conditionalFormatting sqref="F55">
    <cfRule type="containsText" dxfId="5414" priority="11" operator="containsText" text="NOK">
      <formula>NOT(ISERROR(SEARCH("NOK",F55)))</formula>
    </cfRule>
    <cfRule type="containsText" dxfId="5413" priority="12" operator="containsText" text="OK">
      <formula>NOT(ISERROR(SEARCH("OK",F55)))</formula>
    </cfRule>
  </conditionalFormatting>
  <conditionalFormatting sqref="H85">
    <cfRule type="containsText" dxfId="5412" priority="7" operator="containsText" text="NOK">
      <formula>NOT(ISERROR(SEARCH("NOK",H85)))</formula>
    </cfRule>
    <cfRule type="containsText" dxfId="5411" priority="8" operator="containsText" text="OK">
      <formula>NOT(ISERROR(SEARCH("OK",H85)))</formula>
    </cfRule>
  </conditionalFormatting>
  <conditionalFormatting sqref="L89">
    <cfRule type="containsText" dxfId="5410" priority="5" operator="containsText" text="NOK">
      <formula>NOT(ISERROR(SEARCH("NOK",L89)))</formula>
    </cfRule>
    <cfRule type="containsText" dxfId="5409" priority="6" operator="containsText" text="OK">
      <formula>NOT(ISERROR(SEARCH("OK",L89)))</formula>
    </cfRule>
  </conditionalFormatting>
  <conditionalFormatting sqref="F141">
    <cfRule type="containsText" dxfId="5408" priority="3" operator="containsText" text="NOK">
      <formula>NOT(ISERROR(SEARCH("NOK",F141)))</formula>
    </cfRule>
    <cfRule type="containsText" dxfId="5407" priority="4" operator="containsText" text="OK">
      <formula>NOT(ISERROR(SEARCH("OK",F141)))</formula>
    </cfRule>
  </conditionalFormatting>
  <conditionalFormatting sqref="H143">
    <cfRule type="containsText" dxfId="5406" priority="1" operator="containsText" text="NOK">
      <formula>NOT(ISERROR(SEARCH("NOK",H143)))</formula>
    </cfRule>
    <cfRule type="containsText" dxfId="5405" priority="2" operator="containsText" text="OK">
      <formula>NOT(ISERROR(SEARCH("OK",H143)))</formula>
    </cfRule>
  </conditionalFormatting>
  <printOptions horizontalCentered="1"/>
  <pageMargins left="0.39370078740157483" right="0.19685039370078741" top="1.1811023622047245" bottom="0.78740157480314965" header="0.23622047244094491" footer="0.47244094488188981"/>
  <pageSetup paperSize="9" scale="77" firstPageNumber="26" fitToHeight="0" orientation="landscape" useFirstPageNumber="1" r:id="rId3"/>
  <headerFooter alignWithMargins="0"/>
  <rowBreaks count="2" manualBreakCount="2">
    <brk id="52" max="12" man="1"/>
    <brk id="103" max="12" man="1"/>
  </rowBreak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1">
    <pageSetUpPr fitToPage="1"/>
  </sheetPr>
  <dimension ref="A1:AZ2241"/>
  <sheetViews>
    <sheetView view="pageBreakPreview" topLeftCell="A2221" zoomScale="60" zoomScaleNormal="70" workbookViewId="0">
      <selection activeCell="F2221" sqref="A1:F1048576"/>
    </sheetView>
  </sheetViews>
  <sheetFormatPr defaultColWidth="9.140625" defaultRowHeight="15"/>
  <cols>
    <col min="1" max="1" width="15.7109375" style="660" customWidth="1"/>
    <col min="2" max="2" width="22.85546875" style="713" customWidth="1"/>
    <col min="3" max="3" width="118.42578125" style="713" customWidth="1"/>
    <col min="4" max="4" width="9.5703125" style="713" customWidth="1"/>
    <col min="5" max="5" width="13.140625" style="660" customWidth="1"/>
    <col min="6" max="6" width="12" style="713" customWidth="1"/>
    <col min="7" max="7" width="21.140625" style="713" customWidth="1"/>
    <col min="8" max="8" width="12.28515625" style="227" customWidth="1"/>
    <col min="9" max="9" width="16.85546875" style="227" customWidth="1"/>
    <col min="10" max="10" width="16.85546875" style="2" customWidth="1"/>
    <col min="11" max="12" width="13.42578125" style="2" customWidth="1"/>
    <col min="13" max="13" width="14" style="2" customWidth="1"/>
    <col min="14" max="14" width="19.7109375" style="227" customWidth="1"/>
    <col min="15" max="15" width="9.140625" style="227" customWidth="1"/>
    <col min="16" max="16" width="16" style="227" customWidth="1"/>
    <col min="17" max="17" width="11" style="227" customWidth="1"/>
    <col min="18" max="18" width="12" style="227" customWidth="1"/>
    <col min="19" max="19" width="93.85546875" style="227" customWidth="1"/>
    <col min="20" max="20" width="8.5703125" style="227" customWidth="1"/>
    <col min="21" max="21" width="13.85546875" style="227" customWidth="1"/>
    <col min="22" max="22" width="9.140625" style="227" customWidth="1"/>
    <col min="23" max="23" width="47.28515625" style="227" customWidth="1"/>
    <col min="24" max="24" width="9.140625" style="227" customWidth="1"/>
    <col min="25" max="25" width="14" style="227" customWidth="1"/>
    <col min="26" max="26" width="9.140625" style="227" customWidth="1"/>
    <col min="27" max="27" width="9.7109375" style="227" customWidth="1"/>
    <col min="28" max="28" width="10.7109375" style="227" customWidth="1"/>
    <col min="29" max="29" width="12.7109375" style="227" customWidth="1"/>
    <col min="30" max="40" width="9.140625" style="227" customWidth="1"/>
    <col min="41" max="41" width="15.85546875" style="227" bestFit="1" customWidth="1"/>
    <col min="42" max="42" width="86.7109375" style="227" customWidth="1"/>
    <col min="43" max="43" width="21.140625" style="227" bestFit="1" customWidth="1"/>
    <col min="44" max="50" width="9.140625" style="227"/>
    <col min="51" max="51" width="7.42578125" style="227" customWidth="1"/>
    <col min="52" max="52" width="14.42578125" style="227" bestFit="1" customWidth="1"/>
    <col min="53" max="16384" width="9.140625" style="227"/>
  </cols>
  <sheetData>
    <row r="1" spans="1:21" ht="45" customHeight="1">
      <c r="A1" s="676" t="s">
        <v>825</v>
      </c>
      <c r="B1" s="677" t="s">
        <v>835</v>
      </c>
      <c r="J1" s="650" t="s">
        <v>824</v>
      </c>
      <c r="K1" s="651" t="s">
        <v>825</v>
      </c>
      <c r="L1" s="652" t="s">
        <v>826</v>
      </c>
      <c r="M1" s="653" t="s">
        <v>827</v>
      </c>
      <c r="N1" s="227" t="s">
        <v>974</v>
      </c>
      <c r="Q1" s="227" t="s">
        <v>825</v>
      </c>
      <c r="R1" s="227" t="s">
        <v>835</v>
      </c>
      <c r="S1" s="712"/>
    </row>
    <row r="2" spans="1:21" s="713" customFormat="1" ht="51.75" customHeight="1">
      <c r="A2" s="1362"/>
      <c r="B2" s="1363"/>
      <c r="C2" s="1363"/>
      <c r="D2" s="1363"/>
      <c r="E2" s="1363"/>
      <c r="F2" s="1363"/>
      <c r="G2" s="1364"/>
      <c r="J2" s="654" t="str">
        <f>IF(AND(F2=0,G2&gt;0),1+COUNT(#REF!),IF(B2="AUXILIAR","AUXILIAR","SUBÍTEM"))</f>
        <v>SUBÍTEM</v>
      </c>
      <c r="K2" s="657"/>
      <c r="L2" s="656">
        <f>A2</f>
        <v>0</v>
      </c>
      <c r="M2" s="663" t="str">
        <f>IF(AND(MID(A2,1,4)="comp",COUNTIF($A$1:$A$3937,A2)&gt;1),"ok AUXILIAR",IF(AND(F2&gt;0,MID(A2,1,4)="COMP"),"SUBÍTEM",IF(OR(AND(F2=0,G2=0),F2="COEF.",F2&gt;0),"SUBÍTEM",IF(MID(A2,1,5)="COMP.",IF(COUNTIF(ORÇAMENTO!$B$5:$B$9792,COMPOSIÇÕES!A2)=0,"NOK",IF(COUNTIF(ORÇAMENTO!$B$5:$B$9792,COMPOSIÇÕES!A2)&gt;0,"OK","SUBÍTEM"))))))</f>
        <v>SUBÍTEM</v>
      </c>
      <c r="S2" s="997"/>
    </row>
    <row r="3" spans="1:21" ht="18.75" customHeight="1">
      <c r="A3" s="1362" t="s">
        <v>728</v>
      </c>
      <c r="B3" s="1363"/>
      <c r="C3" s="1363"/>
      <c r="D3" s="1363"/>
      <c r="E3" s="1363"/>
      <c r="F3" s="1363"/>
      <c r="G3" s="1364"/>
      <c r="J3" s="654" t="str">
        <f>IF(AND(F3=0,G3&gt;0),1+COUNT($J1:J$3),IF(B3="AUXILIAR","AUXILIAR","SUBÍTEM"))</f>
        <v>SUBÍTEM</v>
      </c>
      <c r="K3" s="657" t="s">
        <v>728</v>
      </c>
      <c r="L3" s="656" t="str">
        <f t="shared" ref="L3:L59" si="0">A3</f>
        <v>COMPOSIÇÕES DE PREÇOS ANALÍTICAS</v>
      </c>
      <c r="M3" s="663" t="str">
        <f>IF(AND(MID(A3,1,4)="comp",COUNTIF($A$1:$A$3937,A3)&gt;1),"ok AUXILIAR",IF(AND(F3&gt;0,MID(A3,1,4)="COMP"),"SUBÍTEM",IF(OR(AND(F3=0,G3=0),F3="COEF.",F3&gt;0),"SUBÍTEM",IF(MID(A3,1,5)="COMP.",IF(COUNTIF(ORÇAMENTO!$B$5:$B$9792,COMPOSIÇÕES!A3)=0,"NOK",IF(COUNTIF(ORÇAMENTO!$B$5:$B$9792,COMPOSIÇÕES!A3)&gt;0,"OK","SUBÍTEM"))))))</f>
        <v>SUBÍTEM</v>
      </c>
      <c r="Q3" s="227" t="s">
        <v>728</v>
      </c>
      <c r="S3" s="729"/>
    </row>
    <row r="4" spans="1:21">
      <c r="A4" s="488"/>
      <c r="B4" s="722"/>
      <c r="C4" s="722"/>
      <c r="D4" s="722"/>
      <c r="E4" s="722"/>
      <c r="F4" s="722"/>
      <c r="G4" s="489"/>
      <c r="J4" s="654" t="str">
        <f>IF(AND(F4=0,G4&gt;0),1+COUNT($J$3:J3),IF(B4="AUXILIAR","AUXILIAR","SUBÍTEM"))</f>
        <v>SUBÍTEM</v>
      </c>
      <c r="K4" s="657"/>
      <c r="L4" s="656">
        <f t="shared" si="0"/>
        <v>0</v>
      </c>
      <c r="M4" s="663" t="str">
        <f>IF(AND(MID(A4,1,4)="comp",COUNTIF($A$1:$A$3937,A4)&gt;1),"ok AUXILIAR",IF(AND(F4&gt;0,MID(A4,1,4)="COMP"),"SUBÍTEM",IF(OR(AND(F4=0,G4=0),F4="COEF.",F4&gt;0),"SUBÍTEM",IF(MID(A4,1,5)="COMP.",IF(COUNTIF(ORÇAMENTO!$B$5:$B$9792,COMPOSIÇÕES!A4)=0,"NOK",IF(COUNTIF(ORÇAMENTO!$B$5:$B$9792,COMPOSIÇÕES!A4)&gt;0,"OK","SUBÍTEM"))))))</f>
        <v>SUBÍTEM</v>
      </c>
      <c r="S4" s="722"/>
    </row>
    <row r="5" spans="1:21">
      <c r="A5" s="923" t="s">
        <v>3</v>
      </c>
      <c r="B5" s="924" t="s">
        <v>2857</v>
      </c>
      <c r="C5" s="722"/>
      <c r="D5" s="722"/>
      <c r="E5" s="722"/>
      <c r="F5" s="221" t="s">
        <v>2856</v>
      </c>
      <c r="G5" s="489"/>
      <c r="J5" s="654" t="str">
        <f>IF(AND(F5=0,G5&gt;0),1+COUNT($J$3:J4),IF(B5="AUXILIAR","AUXILIAR","SUBÍTEM"))</f>
        <v>SUBÍTEM</v>
      </c>
      <c r="K5" s="657" t="s">
        <v>3</v>
      </c>
      <c r="L5" s="656" t="str">
        <f t="shared" si="0"/>
        <v xml:space="preserve"> OBRA:</v>
      </c>
      <c r="M5" s="663" t="str">
        <f>IF(AND(MID(A5,1,4)="comp",COUNTIF($A$1:$A$3937,A5)&gt;1),"ok AUXILIAR",IF(AND(F5&gt;0,MID(A5,1,4)="COMP"),"SUBÍTEM",IF(OR(AND(F5=0,G5=0),F5="COEF.",F5&gt;0),"SUBÍTEM",IF(MID(A5,1,5)="COMP.",IF(COUNTIF(ORÇAMENTO!$B$5:$B$9792,COMPOSIÇÕES!A5)=0,"NOK",IF(COUNTIF(ORÇAMENTO!$B$5:$B$9792,COMPOSIÇÕES!A5)&gt;0,"OK","SUBÍTEM"))))))</f>
        <v>SUBÍTEM</v>
      </c>
      <c r="Q5" s="227" t="s">
        <v>3</v>
      </c>
      <c r="R5" s="227" t="s">
        <v>1060</v>
      </c>
      <c r="S5" s="722"/>
    </row>
    <row r="6" spans="1:21">
      <c r="A6" s="923" t="s">
        <v>4</v>
      </c>
      <c r="B6" s="924" t="s">
        <v>1061</v>
      </c>
      <c r="C6" s="722"/>
      <c r="D6" s="722"/>
      <c r="E6" s="722"/>
      <c r="F6" s="722"/>
      <c r="G6" s="489"/>
      <c r="J6" s="654" t="str">
        <f>IF(AND(F6=0,G6&gt;0),1+COUNT($J$3:J5),IF(B6="AUXILIAR","AUXILIAR","SUBÍTEM"))</f>
        <v>SUBÍTEM</v>
      </c>
      <c r="K6" s="657" t="s">
        <v>4</v>
      </c>
      <c r="L6" s="656" t="str">
        <f t="shared" si="0"/>
        <v xml:space="preserve"> LOCAL:</v>
      </c>
      <c r="M6" s="663" t="str">
        <f>IF(AND(MID(A6,1,4)="comp",COUNTIF($A$1:$A$3937,A6)&gt;1),"ok AUXILIAR",IF(AND(F6&gt;0,MID(A6,1,4)="COMP"),"SUBÍTEM",IF(OR(AND(F6=0,G6=0),F6="COEF.",F6&gt;0),"SUBÍTEM",IF(MID(A6,1,5)="COMP.",IF(COUNTIF(ORÇAMENTO!$B$5:$B$9792,COMPOSIÇÕES!A6)=0,"NOK",IF(COUNTIF(ORÇAMENTO!$B$5:$B$9792,COMPOSIÇÕES!A6)&gt;0,"OK","SUBÍTEM"))))))</f>
        <v>SUBÍTEM</v>
      </c>
      <c r="Q6" s="227" t="s">
        <v>4</v>
      </c>
      <c r="R6" s="227" t="s">
        <v>1061</v>
      </c>
      <c r="S6" s="722"/>
    </row>
    <row r="7" spans="1:21">
      <c r="A7" s="490"/>
      <c r="B7" s="926"/>
      <c r="C7" s="491"/>
      <c r="D7" s="491"/>
      <c r="E7" s="491"/>
      <c r="F7" s="491"/>
      <c r="G7" s="492"/>
      <c r="J7" s="654" t="str">
        <f>IF(AND(F7=0,G7&gt;0),1+COUNT($J$3:J6),IF(B7="AUXILIAR","AUXILIAR","SUBÍTEM"))</f>
        <v>SUBÍTEM</v>
      </c>
      <c r="K7" s="657"/>
      <c r="L7" s="656">
        <f t="shared" si="0"/>
        <v>0</v>
      </c>
      <c r="M7" s="663" t="str">
        <f>IF(AND(MID(A7,1,4)="comp",COUNTIF($A$1:$A$3937,A7)&gt;1),"ok AUXILIAR",IF(AND(F7&gt;0,MID(A7,1,4)="COMP"),"SUBÍTEM",IF(OR(AND(F7=0,G7=0),F7="COEF.",F7&gt;0),"SUBÍTEM",IF(MID(A7,1,5)="COMP.",IF(COUNTIF(ORÇAMENTO!$B$5:$B$9792,COMPOSIÇÕES!A7)=0,"NOK",IF(COUNTIF(ORÇAMENTO!$B$5:$B$9792,COMPOSIÇÕES!A7)&gt;0,"OK","SUBÍTEM"))))))</f>
        <v>SUBÍTEM</v>
      </c>
      <c r="S7" s="725"/>
    </row>
    <row r="8" spans="1:21" ht="15.75" thickBot="1">
      <c r="A8" s="713"/>
      <c r="B8" s="227"/>
      <c r="C8" s="227"/>
      <c r="D8" s="227"/>
      <c r="E8" s="227"/>
      <c r="F8" s="227"/>
      <c r="G8" s="227"/>
      <c r="H8" s="493" t="b">
        <f>ORÇAMENTO!M660</f>
        <v>0</v>
      </c>
      <c r="I8" s="326"/>
      <c r="J8" s="654" t="str">
        <f>IF(AND(F8=0,G8&gt;0),1+COUNT($J$3:J7),IF(B8="AUXILIAR","AUXILIAR","SUBÍTEM"))</f>
        <v>SUBÍTEM</v>
      </c>
      <c r="K8" s="655"/>
      <c r="L8" s="656">
        <f t="shared" si="0"/>
        <v>0</v>
      </c>
      <c r="M8" s="663" t="str">
        <f>IF(AND(MID(A8,1,4)="comp",COUNTIF($A$1:$A$3937,A8)&gt;1),"ok AUXILIAR",IF(AND(F8&gt;0,MID(A8,1,4)="COMP"),"SUBÍTEM",IF(OR(AND(F8=0,G8=0),F8="COEF.",F8&gt;0),"SUBÍTEM",IF(MID(A8,1,5)="COMP.",IF(COUNTIF(ORÇAMENTO!$B$5:$B$9792,COMPOSIÇÕES!A8)=0,"NOK",IF(COUNTIF(ORÇAMENTO!$B$5:$B$9792,COMPOSIÇÕES!A8)&gt;0,"OK","SUBÍTEM"))))))</f>
        <v>SUBÍTEM</v>
      </c>
      <c r="S8" s="712"/>
    </row>
    <row r="9" spans="1:21" s="930" customFormat="1" ht="28.5" customHeight="1" thickBot="1">
      <c r="A9" s="947" t="s">
        <v>125</v>
      </c>
      <c r="B9" s="948"/>
      <c r="C9" s="949" t="s">
        <v>103</v>
      </c>
      <c r="D9" s="949" t="s">
        <v>126</v>
      </c>
      <c r="E9" s="949" t="s">
        <v>128</v>
      </c>
      <c r="F9" s="949" t="s">
        <v>127</v>
      </c>
      <c r="G9" s="950" t="s">
        <v>129</v>
      </c>
      <c r="H9" s="930" t="str">
        <f t="shared" ref="H9:H50" si="1">IF(MID(A9,1,3)="OBS","REMOVER ESPAÇOS","OK")</f>
        <v>OK</v>
      </c>
      <c r="J9" s="931" t="str">
        <f>IF(AND(F9=0,G9&gt;0),1+COUNT($J$3:J8),IF(B9="AUXILIAR","AUXILIAR","SUBÍTEM"))</f>
        <v>SUBÍTEM</v>
      </c>
      <c r="K9" s="932" t="s">
        <v>125</v>
      </c>
      <c r="L9" s="933" t="str">
        <f t="shared" si="0"/>
        <v>COD.</v>
      </c>
      <c r="M9" s="934" t="str">
        <f>IF(AND(MID(A9,1,4)="comp",COUNTIF($A$1:$A$3937,A9)&gt;1),"ok AUXILIAR",IF(AND(F9&gt;0,MID(A9,1,4)="COMP"),"SUBÍTEM",IF(OR(AND(F9=0,G9=0),F9="COEF.",F9&gt;0),"SUBÍTEM",IF(MID(A9,1,5)="COMP.",IF(COUNTIF(ORÇAMENTO!$B$5:$B$9792,COMPOSIÇÕES!A9)=0,"NOK",IF(COUNTIF(ORÇAMENTO!$B$5:$B$9792,COMPOSIÇÕES!A9)&gt;0,"OK","SUBÍTEM"))))))</f>
        <v>SUBÍTEM</v>
      </c>
      <c r="P9" s="932" t="b">
        <f>C9=S9</f>
        <v>1</v>
      </c>
      <c r="Q9" s="932" t="s">
        <v>125</v>
      </c>
      <c r="R9" s="932"/>
      <c r="S9" s="944" t="s">
        <v>103</v>
      </c>
      <c r="T9" s="932" t="s">
        <v>126</v>
      </c>
      <c r="U9" s="932" t="s">
        <v>128</v>
      </c>
    </row>
    <row r="10" spans="1:21" s="939" customFormat="1" ht="29.25" customHeight="1" thickBot="1">
      <c r="A10" s="935" t="s">
        <v>828</v>
      </c>
      <c r="B10" s="936"/>
      <c r="C10" s="937" t="s">
        <v>1297</v>
      </c>
      <c r="D10" s="936" t="s">
        <v>53</v>
      </c>
      <c r="E10" s="936"/>
      <c r="F10" s="936"/>
      <c r="G10" s="938">
        <f>SUM(G11:G18)</f>
        <v>0.75000000000000011</v>
      </c>
      <c r="H10" s="939" t="str">
        <f t="shared" si="1"/>
        <v>OK</v>
      </c>
      <c r="J10" s="940">
        <f>IF(AND(F10=0,G10&gt;0),1+COUNT($J$3:J9),IF(B10="AUXILIAR","AUXILIAR","SUBÍTEM"))</f>
        <v>1</v>
      </c>
      <c r="K10" s="941" t="s">
        <v>828</v>
      </c>
      <c r="L10" s="942" t="str">
        <f t="shared" si="0"/>
        <v>COMP. 1</v>
      </c>
      <c r="M10" s="943" t="str">
        <f>IF(AND(MID(A10,1,4)="comp",COUNTIF($A$1:$A$3937,A10)&gt;1),"ok AUXILIAR",IF(AND(F10&gt;0,MID(A10,1,4)="COMP"),"SUBÍTEM",IF(OR(AND(F10=0,G10=0),F10="COEF.",F10&gt;0),"SUBÍTEM",IF(MID(A10,1,5)="COMP.",IF(COUNTIF(ORÇAMENTO!$B$5:$B$9792,COMPOSIÇÕES!A10)=0,"NOK",IF(COUNTIF(ORÇAMENTO!$B$5:$B$9792,COMPOSIÇÕES!A10)&gt;0,"OK","SUBÍTEM"))))))</f>
        <v>OK</v>
      </c>
      <c r="P10" s="941" t="b">
        <f t="shared" ref="P10:P75" si="2">C10=S10</f>
        <v>1</v>
      </c>
      <c r="Q10" s="941" t="s">
        <v>828</v>
      </c>
      <c r="R10" s="941"/>
      <c r="S10" s="937" t="s">
        <v>1297</v>
      </c>
      <c r="T10" s="941" t="s">
        <v>53</v>
      </c>
      <c r="U10" s="941"/>
    </row>
    <row r="11" spans="1:21">
      <c r="A11" s="243">
        <v>90781</v>
      </c>
      <c r="B11" s="322" t="s">
        <v>131</v>
      </c>
      <c r="C11" s="322" t="s">
        <v>903</v>
      </c>
      <c r="D11" s="257" t="s">
        <v>59</v>
      </c>
      <c r="E11" s="259">
        <v>24.97</v>
      </c>
      <c r="F11" s="449">
        <v>4.0000000000000001E-3</v>
      </c>
      <c r="G11" s="450">
        <f>ROUND(F11*E11,2)</f>
        <v>0.1</v>
      </c>
      <c r="H11" s="227" t="str">
        <f t="shared" si="1"/>
        <v>OK</v>
      </c>
      <c r="J11" s="654" t="str">
        <f>IF(AND(F11=0,G11&gt;0),1+COUNT($J$3:J10),IF(B11="AUXILIAR","AUXILIAR","SUBÍTEM"))</f>
        <v>SUBÍTEM</v>
      </c>
      <c r="K11" s="655">
        <v>90781</v>
      </c>
      <c r="L11" s="656">
        <f t="shared" si="0"/>
        <v>90781</v>
      </c>
      <c r="M11" s="663" t="str">
        <f>IF(AND(MID(A11,1,4)="comp",COUNTIF($A$1:$A$3937,A11)&gt;1),"ok AUXILIAR",IF(AND(F11&gt;0,MID(A11,1,4)="COMP"),"SUBÍTEM",IF(OR(AND(F11=0,G11=0),F11="COEF.",F11&gt;0),"SUBÍTEM",IF(MID(A11,1,5)="COMP.",IF(COUNTIF(ORÇAMENTO!$B$5:$B$9792,COMPOSIÇÕES!A11)=0,"NOK",IF(COUNTIF(ORÇAMENTO!$B$5:$B$9792,COMPOSIÇÕES!A11)&gt;0,"OK","SUBÍTEM"))))))</f>
        <v>SUBÍTEM</v>
      </c>
      <c r="P11" s="655" t="b">
        <f t="shared" si="2"/>
        <v>1</v>
      </c>
      <c r="Q11" s="655">
        <v>90781</v>
      </c>
      <c r="R11" s="655" t="s">
        <v>131</v>
      </c>
      <c r="S11" s="717" t="s">
        <v>903</v>
      </c>
      <c r="T11" s="655" t="s">
        <v>59</v>
      </c>
      <c r="U11" s="655">
        <v>24.73</v>
      </c>
    </row>
    <row r="12" spans="1:21" s="713" customFormat="1">
      <c r="A12" s="243">
        <v>88253</v>
      </c>
      <c r="B12" s="322" t="s">
        <v>131</v>
      </c>
      <c r="C12" s="322" t="s">
        <v>763</v>
      </c>
      <c r="D12" s="257" t="s">
        <v>59</v>
      </c>
      <c r="E12" s="259">
        <v>13.19</v>
      </c>
      <c r="F12" s="449">
        <v>4.0000000000000001E-3</v>
      </c>
      <c r="G12" s="450">
        <f t="shared" ref="G12:G18" si="3">ROUND(F12*E12,2)</f>
        <v>0.05</v>
      </c>
      <c r="H12" s="713" t="str">
        <f t="shared" si="1"/>
        <v>OK</v>
      </c>
      <c r="J12" s="654" t="str">
        <f>IF(AND(F12=0,G12&gt;0),1+COUNT($J$3:J5),IF(B12="AUXILIAR","AUXILIAR","SUBÍTEM"))</f>
        <v>SUBÍTEM</v>
      </c>
      <c r="K12" s="655">
        <v>88253</v>
      </c>
      <c r="L12" s="656">
        <f t="shared" si="0"/>
        <v>88253</v>
      </c>
      <c r="M12" s="663" t="str">
        <f>IF(AND(MID(A12,1,4)="comp",COUNTIF($A$1:$A$3937,A12)&gt;1),"ok AUXILIAR",IF(AND(F12&gt;0,MID(A12,1,4)="COMP"),"SUBÍTEM",IF(OR(AND(F12=0,G12=0),F12="COEF.",F12&gt;0),"SUBÍTEM",IF(MID(A12,1,5)="COMP.",IF(COUNTIF(ORÇAMENTO!$B$5:$B$9792,COMPOSIÇÕES!A12)=0,"NOK",IF(COUNTIF(ORÇAMENTO!$B$5:$B$9792,COMPOSIÇÕES!A12)&gt;0,"OK","SUBÍTEM"))))))</f>
        <v>SUBÍTEM</v>
      </c>
      <c r="P12" s="655" t="b">
        <f t="shared" si="2"/>
        <v>1</v>
      </c>
      <c r="Q12" s="655">
        <v>88253</v>
      </c>
      <c r="R12" s="655" t="s">
        <v>131</v>
      </c>
      <c r="S12" s="717" t="s">
        <v>763</v>
      </c>
      <c r="T12" s="655" t="s">
        <v>59</v>
      </c>
      <c r="U12" s="655">
        <v>13.08</v>
      </c>
    </row>
    <row r="13" spans="1:21" s="713" customFormat="1">
      <c r="A13" s="243">
        <v>88262</v>
      </c>
      <c r="B13" s="322" t="s">
        <v>131</v>
      </c>
      <c r="C13" s="322" t="s">
        <v>765</v>
      </c>
      <c r="D13" s="257" t="s">
        <v>59</v>
      </c>
      <c r="E13" s="259">
        <v>15.82</v>
      </c>
      <c r="F13" s="449">
        <v>8.0000000000000002E-3</v>
      </c>
      <c r="G13" s="450">
        <f t="shared" si="3"/>
        <v>0.13</v>
      </c>
      <c r="H13" s="713" t="str">
        <f t="shared" si="1"/>
        <v>OK</v>
      </c>
      <c r="J13" s="654" t="str">
        <f>IF(AND(F13=0,G13&gt;0),1+COUNT($J$3:J6),IF(B13="AUXILIAR","AUXILIAR","SUBÍTEM"))</f>
        <v>SUBÍTEM</v>
      </c>
      <c r="K13" s="655">
        <v>88262</v>
      </c>
      <c r="L13" s="656">
        <f t="shared" si="0"/>
        <v>88262</v>
      </c>
      <c r="M13" s="663" t="str">
        <f>IF(AND(MID(A13,1,4)="comp",COUNTIF($A$1:$A$3937,A13)&gt;1),"ok AUXILIAR",IF(AND(F13&gt;0,MID(A13,1,4)="COMP"),"SUBÍTEM",IF(OR(AND(F13=0,G13=0),F13="COEF.",F13&gt;0),"SUBÍTEM",IF(MID(A13,1,5)="COMP.",IF(COUNTIF(ORÇAMENTO!$B$5:$B$9792,COMPOSIÇÕES!A13)=0,"NOK",IF(COUNTIF(ORÇAMENTO!$B$5:$B$9792,COMPOSIÇÕES!A13)&gt;0,"OK","SUBÍTEM"))))))</f>
        <v>SUBÍTEM</v>
      </c>
      <c r="P13" s="655" t="b">
        <f t="shared" si="2"/>
        <v>1</v>
      </c>
      <c r="Q13" s="655">
        <v>88262</v>
      </c>
      <c r="R13" s="655" t="s">
        <v>131</v>
      </c>
      <c r="S13" s="717" t="s">
        <v>765</v>
      </c>
      <c r="T13" s="655" t="s">
        <v>59</v>
      </c>
      <c r="U13" s="655">
        <v>15.81</v>
      </c>
    </row>
    <row r="14" spans="1:21" s="713" customFormat="1">
      <c r="A14" s="243">
        <v>88316</v>
      </c>
      <c r="B14" s="322" t="s">
        <v>131</v>
      </c>
      <c r="C14" s="322" t="s">
        <v>772</v>
      </c>
      <c r="D14" s="257" t="s">
        <v>59</v>
      </c>
      <c r="E14" s="259">
        <v>12.7</v>
      </c>
      <c r="F14" s="449">
        <v>8.0000000000000002E-3</v>
      </c>
      <c r="G14" s="450">
        <f t="shared" si="3"/>
        <v>0.1</v>
      </c>
      <c r="H14" s="713" t="str">
        <f t="shared" si="1"/>
        <v>OK</v>
      </c>
      <c r="J14" s="654" t="str">
        <f>IF(AND(F14=0,G14&gt;0),1+COUNT($J$3:J7),IF(B14="AUXILIAR","AUXILIAR","SUBÍTEM"))</f>
        <v>SUBÍTEM</v>
      </c>
      <c r="K14" s="655">
        <v>88316</v>
      </c>
      <c r="L14" s="656">
        <f t="shared" si="0"/>
        <v>88316</v>
      </c>
      <c r="M14" s="663" t="str">
        <f>IF(AND(MID(A14,1,4)="comp",COUNTIF($A$1:$A$3937,A14)&gt;1),"ok AUXILIAR",IF(AND(F14&gt;0,MID(A14,1,4)="COMP"),"SUBÍTEM",IF(OR(AND(F14=0,G14=0),F14="COEF.",F14&gt;0),"SUBÍTEM",IF(MID(A14,1,5)="COMP.",IF(COUNTIF(ORÇAMENTO!$B$5:$B$9792,COMPOSIÇÕES!A14)=0,"NOK",IF(COUNTIF(ORÇAMENTO!$B$5:$B$9792,COMPOSIÇÕES!A14)&gt;0,"OK","SUBÍTEM"))))))</f>
        <v>SUBÍTEM</v>
      </c>
      <c r="P14" s="655" t="b">
        <f t="shared" si="2"/>
        <v>1</v>
      </c>
      <c r="Q14" s="655">
        <v>88316</v>
      </c>
      <c r="R14" s="655" t="s">
        <v>131</v>
      </c>
      <c r="S14" s="717" t="s">
        <v>772</v>
      </c>
      <c r="T14" s="655" t="s">
        <v>59</v>
      </c>
      <c r="U14" s="655">
        <v>12.52</v>
      </c>
    </row>
    <row r="15" spans="1:21" s="713" customFormat="1">
      <c r="A15" s="243">
        <v>345</v>
      </c>
      <c r="B15" s="322" t="s">
        <v>836</v>
      </c>
      <c r="C15" s="322" t="s">
        <v>788</v>
      </c>
      <c r="D15" s="257" t="s">
        <v>2838</v>
      </c>
      <c r="E15" s="259">
        <v>18.5</v>
      </c>
      <c r="F15" s="449">
        <v>4.0000000000000001E-3</v>
      </c>
      <c r="G15" s="450">
        <f t="shared" si="3"/>
        <v>7.0000000000000007E-2</v>
      </c>
      <c r="H15" s="713" t="str">
        <f t="shared" si="1"/>
        <v>OK</v>
      </c>
      <c r="J15" s="654" t="str">
        <f>IF(AND(F15=0,G15&gt;0),1+COUNT($J$3:J8),IF(B15="AUXILIAR","AUXILIAR","SUBÍTEM"))</f>
        <v>SUBÍTEM</v>
      </c>
      <c r="K15" s="655">
        <v>345</v>
      </c>
      <c r="L15" s="656">
        <f t="shared" si="0"/>
        <v>345</v>
      </c>
      <c r="M15" s="663" t="str">
        <f>IF(AND(MID(A15,1,4)="comp",COUNTIF($A$1:$A$3937,A15)&gt;1),"ok AUXILIAR",IF(AND(F15&gt;0,MID(A15,1,4)="COMP"),"SUBÍTEM",IF(OR(AND(F15=0,G15=0),F15="COEF.",F15&gt;0),"SUBÍTEM",IF(MID(A15,1,5)="COMP.",IF(COUNTIF(ORÇAMENTO!$B$5:$B$9792,COMPOSIÇÕES!A15)=0,"NOK",IF(COUNTIF(ORÇAMENTO!$B$5:$B$9792,COMPOSIÇÕES!A15)&gt;0,"OK","SUBÍTEM"))))))</f>
        <v>SUBÍTEM</v>
      </c>
      <c r="P15" s="655" t="b">
        <f t="shared" si="2"/>
        <v>1</v>
      </c>
      <c r="Q15" s="655">
        <v>345</v>
      </c>
      <c r="R15" s="655" t="s">
        <v>836</v>
      </c>
      <c r="S15" s="717" t="s">
        <v>788</v>
      </c>
      <c r="T15" s="655" t="s">
        <v>55</v>
      </c>
      <c r="U15" s="655">
        <v>17.78</v>
      </c>
    </row>
    <row r="16" spans="1:21" s="713" customFormat="1" ht="30">
      <c r="A16" s="243">
        <v>4491</v>
      </c>
      <c r="B16" s="322" t="s">
        <v>836</v>
      </c>
      <c r="C16" s="322" t="s">
        <v>2680</v>
      </c>
      <c r="D16" s="257" t="s">
        <v>2837</v>
      </c>
      <c r="E16" s="259">
        <v>5.93</v>
      </c>
      <c r="F16" s="449">
        <v>1.7999999999999999E-2</v>
      </c>
      <c r="G16" s="450">
        <f t="shared" si="3"/>
        <v>0.11</v>
      </c>
      <c r="H16" s="713" t="str">
        <f t="shared" si="1"/>
        <v>OK</v>
      </c>
      <c r="J16" s="654" t="str">
        <f>IF(AND(F16=0,G16&gt;0),1+COUNT($J$3:J9),IF(B16="AUXILIAR","AUXILIAR","SUBÍTEM"))</f>
        <v>SUBÍTEM</v>
      </c>
      <c r="K16" s="655">
        <v>4491</v>
      </c>
      <c r="L16" s="656">
        <f t="shared" si="0"/>
        <v>4491</v>
      </c>
      <c r="M16" s="663" t="str">
        <f>IF(AND(MID(A16,1,4)="comp",COUNTIF($A$1:$A$3937,A16)&gt;1),"ok AUXILIAR",IF(AND(F16&gt;0,MID(A16,1,4)="COMP"),"SUBÍTEM",IF(OR(AND(F16=0,G16=0),F16="COEF.",F16&gt;0),"SUBÍTEM",IF(MID(A16,1,5)="COMP.",IF(COUNTIF(ORÇAMENTO!$B$5:$B$9792,COMPOSIÇÕES!A16)=0,"NOK",IF(COUNTIF(ORÇAMENTO!$B$5:$B$9792,COMPOSIÇÕES!A16)&gt;0,"OK","SUBÍTEM"))))))</f>
        <v>SUBÍTEM</v>
      </c>
      <c r="P16" s="655" t="b">
        <f t="shared" si="2"/>
        <v>1</v>
      </c>
      <c r="Q16" s="655">
        <v>4491</v>
      </c>
      <c r="R16" s="655" t="s">
        <v>836</v>
      </c>
      <c r="S16" s="717" t="s">
        <v>2680</v>
      </c>
      <c r="T16" s="655" t="s">
        <v>53</v>
      </c>
      <c r="U16" s="655">
        <v>5.93</v>
      </c>
    </row>
    <row r="17" spans="1:21" s="713" customFormat="1">
      <c r="A17" s="243">
        <v>5067</v>
      </c>
      <c r="B17" s="322" t="s">
        <v>836</v>
      </c>
      <c r="C17" s="322" t="s">
        <v>965</v>
      </c>
      <c r="D17" s="257" t="s">
        <v>2838</v>
      </c>
      <c r="E17" s="259">
        <v>11.92</v>
      </c>
      <c r="F17" s="449">
        <v>2.3999999999999998E-3</v>
      </c>
      <c r="G17" s="450">
        <f t="shared" si="3"/>
        <v>0.03</v>
      </c>
      <c r="H17" s="713" t="str">
        <f t="shared" si="1"/>
        <v>OK</v>
      </c>
      <c r="J17" s="654" t="str">
        <f>IF(AND(F17=0,G17&gt;0),1+COUNT($J$3:J10),IF(B17="AUXILIAR","AUXILIAR","SUBÍTEM"))</f>
        <v>SUBÍTEM</v>
      </c>
      <c r="K17" s="655">
        <v>5067</v>
      </c>
      <c r="L17" s="656">
        <f t="shared" si="0"/>
        <v>5067</v>
      </c>
      <c r="M17" s="663" t="str">
        <f>IF(AND(MID(A17,1,4)="comp",COUNTIF($A$1:$A$3937,A17)&gt;1),"ok AUXILIAR",IF(AND(F17&gt;0,MID(A17,1,4)="COMP"),"SUBÍTEM",IF(OR(AND(F17=0,G17=0),F17="COEF.",F17&gt;0),"SUBÍTEM",IF(MID(A17,1,5)="COMP.",IF(COUNTIF(ORÇAMENTO!$B$5:$B$9792,COMPOSIÇÕES!A17)=0,"NOK",IF(COUNTIF(ORÇAMENTO!$B$5:$B$9792,COMPOSIÇÕES!A17)&gt;0,"OK","SUBÍTEM"))))))</f>
        <v>SUBÍTEM</v>
      </c>
      <c r="P17" s="655" t="b">
        <f t="shared" si="2"/>
        <v>1</v>
      </c>
      <c r="Q17" s="655">
        <v>5067</v>
      </c>
      <c r="R17" s="655" t="s">
        <v>836</v>
      </c>
      <c r="S17" s="717" t="s">
        <v>965</v>
      </c>
      <c r="T17" s="655" t="s">
        <v>55</v>
      </c>
      <c r="U17" s="655">
        <v>11.76</v>
      </c>
    </row>
    <row r="18" spans="1:21" s="713" customFormat="1" ht="30">
      <c r="A18" s="243">
        <v>10567</v>
      </c>
      <c r="B18" s="322" t="s">
        <v>836</v>
      </c>
      <c r="C18" s="322" t="s">
        <v>2681</v>
      </c>
      <c r="D18" s="257" t="s">
        <v>2837</v>
      </c>
      <c r="E18" s="259">
        <v>7.32</v>
      </c>
      <c r="F18" s="449">
        <v>2.1999999999999999E-2</v>
      </c>
      <c r="G18" s="450">
        <f t="shared" si="3"/>
        <v>0.16</v>
      </c>
      <c r="H18" s="713" t="str">
        <f>IF(MID(A18,1,3)="OBS","REMOVER ESPAÇOS","OK")</f>
        <v>OK</v>
      </c>
      <c r="J18" s="654" t="str">
        <f>IF(AND(F18=0,G18&gt;0),1+COUNT($J$3:J11),IF(B18="AUXILIAR","AUXILIAR","SUBÍTEM"))</f>
        <v>SUBÍTEM</v>
      </c>
      <c r="K18" s="655">
        <v>10567</v>
      </c>
      <c r="L18" s="656">
        <f>A18</f>
        <v>10567</v>
      </c>
      <c r="M18" s="663" t="str">
        <f>IF(AND(MID(A18,1,4)="comp",COUNTIF($A$1:$A$3937,A18)&gt;1),"ok AUXILIAR",IF(AND(F18&gt;0,MID(A18,1,4)="COMP"),"SUBÍTEM",IF(OR(AND(F18=0,G18=0),F18="COEF.",F18&gt;0),"SUBÍTEM",IF(MID(A18,1,5)="COMP.",IF(COUNTIF(ORÇAMENTO!$B$5:$B$9792,COMPOSIÇÕES!A18)=0,"NOK",IF(COUNTIF(ORÇAMENTO!$B$5:$B$9792,COMPOSIÇÕES!A18)&gt;0,"OK","SUBÍTEM"))))))</f>
        <v>SUBÍTEM</v>
      </c>
      <c r="P18" s="655" t="b">
        <f>C18=S18</f>
        <v>1</v>
      </c>
      <c r="Q18" s="655">
        <v>10567</v>
      </c>
      <c r="R18" s="655" t="s">
        <v>836</v>
      </c>
      <c r="S18" s="717" t="s">
        <v>2681</v>
      </c>
      <c r="T18" s="655" t="s">
        <v>53</v>
      </c>
      <c r="U18" s="655">
        <v>7.32</v>
      </c>
    </row>
    <row r="19" spans="1:21" ht="15" customHeight="1">
      <c r="A19" s="723" t="s">
        <v>1413</v>
      </c>
      <c r="B19" s="231"/>
      <c r="C19" s="231"/>
      <c r="D19" s="231" t="s">
        <v>183</v>
      </c>
      <c r="E19" s="231" t="s">
        <v>183</v>
      </c>
      <c r="F19" s="231"/>
      <c r="G19" s="231"/>
      <c r="H19" s="227" t="str">
        <f t="shared" si="1"/>
        <v>REMOVER ESPAÇOS</v>
      </c>
      <c r="J19" s="654" t="str">
        <f>IF(AND(F19=0,G19&gt;0),1+COUNT($J$3:J11),IF(B19="AUXILIAR","AUXILIAR","SUBÍTEM"))</f>
        <v>SUBÍTEM</v>
      </c>
      <c r="K19" s="655" t="s">
        <v>1413</v>
      </c>
      <c r="L19" s="656" t="str">
        <f t="shared" si="0"/>
        <v>Obs: composição/Base -  Composição ORSE - 4816</v>
      </c>
      <c r="M19" s="663" t="str">
        <f>IF(AND(MID(A19,1,4)="comp",COUNTIF($A$1:$A$3937,A19)&gt;1),"ok AUXILIAR",IF(AND(F19&gt;0,MID(A19,1,4)="COMP"),"SUBÍTEM",IF(OR(AND(F19=0,G19=0),F19="COEF.",F19&gt;0),"SUBÍTEM",IF(MID(A19,1,5)="COMP.",IF(COUNTIF(ORÇAMENTO!$B$5:$B$9792,COMPOSIÇÕES!A19)=0,"NOK",IF(COUNTIF(ORÇAMENTO!$B$5:$B$9792,COMPOSIÇÕES!A19)&gt;0,"OK","SUBÍTEM"))))))</f>
        <v>SUBÍTEM</v>
      </c>
      <c r="P19" s="655" t="b">
        <f t="shared" si="2"/>
        <v>1</v>
      </c>
      <c r="Q19" s="655" t="s">
        <v>1413</v>
      </c>
      <c r="R19" s="655"/>
      <c r="S19" s="714"/>
      <c r="T19" s="655" t="s">
        <v>183</v>
      </c>
      <c r="U19" s="655" t="s">
        <v>183</v>
      </c>
    </row>
    <row r="20" spans="1:21" s="713" customFormat="1" ht="15" customHeight="1" thickBot="1">
      <c r="A20" s="728"/>
      <c r="B20" s="778"/>
      <c r="C20" s="778"/>
      <c r="D20" s="778"/>
      <c r="E20" s="778"/>
      <c r="F20" s="778"/>
      <c r="G20" s="778"/>
      <c r="J20" s="779"/>
      <c r="K20" s="780"/>
      <c r="L20" s="781"/>
      <c r="M20" s="663"/>
      <c r="P20" s="655" t="b">
        <f t="shared" si="2"/>
        <v>1</v>
      </c>
      <c r="Q20" s="780"/>
      <c r="R20" s="780"/>
      <c r="S20" s="778"/>
      <c r="T20" s="780"/>
      <c r="U20" s="780"/>
    </row>
    <row r="21" spans="1:21" ht="30" customHeight="1" thickBot="1">
      <c r="A21" s="947" t="s">
        <v>125</v>
      </c>
      <c r="B21" s="948"/>
      <c r="C21" s="949" t="s">
        <v>103</v>
      </c>
      <c r="D21" s="949" t="s">
        <v>126</v>
      </c>
      <c r="E21" s="949" t="s">
        <v>128</v>
      </c>
      <c r="F21" s="949" t="s">
        <v>127</v>
      </c>
      <c r="G21" s="950" t="s">
        <v>129</v>
      </c>
      <c r="H21" s="227" t="str">
        <f t="shared" si="1"/>
        <v>OK</v>
      </c>
      <c r="J21" s="654" t="str">
        <f>IF(AND(F21=0,G21&gt;0),1+COUNT($J$3:J19),IF(B21="AUXILIAR","AUXILIAR","SUBÍTEM"))</f>
        <v>SUBÍTEM</v>
      </c>
      <c r="K21" s="655" t="s">
        <v>125</v>
      </c>
      <c r="L21" s="656" t="str">
        <f t="shared" si="0"/>
        <v>COD.</v>
      </c>
      <c r="M21" s="663" t="str">
        <f>IF(AND(MID(A21,1,4)="comp",COUNTIF($A$1:$A$3937,A21)&gt;1),"ok AUXILIAR",IF(AND(F21&gt;0,MID(A21,1,4)="COMP"),"SUBÍTEM",IF(OR(AND(F21=0,G21=0),F21="COEF.",F21&gt;0),"SUBÍTEM",IF(MID(A21,1,5)="COMP.",IF(COUNTIF(ORÇAMENTO!$B$5:$B$9792,COMPOSIÇÕES!A21)=0,"NOK",IF(COUNTIF(ORÇAMENTO!$B$5:$B$9792,COMPOSIÇÕES!A21)&gt;0,"OK","SUBÍTEM"))))))</f>
        <v>SUBÍTEM</v>
      </c>
      <c r="P21" s="655" t="b">
        <f t="shared" si="2"/>
        <v>1</v>
      </c>
      <c r="Q21" s="655" t="s">
        <v>125</v>
      </c>
      <c r="R21" s="655"/>
      <c r="S21" s="715" t="s">
        <v>103</v>
      </c>
      <c r="T21" s="655" t="s">
        <v>126</v>
      </c>
      <c r="U21" s="655" t="s">
        <v>128</v>
      </c>
    </row>
    <row r="22" spans="1:21" ht="37.5" customHeight="1" thickBot="1">
      <c r="A22" s="935" t="s">
        <v>829</v>
      </c>
      <c r="B22" s="936"/>
      <c r="C22" s="945" t="s">
        <v>1298</v>
      </c>
      <c r="D22" s="936" t="s">
        <v>57</v>
      </c>
      <c r="E22" s="936" t="s">
        <v>183</v>
      </c>
      <c r="F22" s="936"/>
      <c r="G22" s="946">
        <f>SUM(G23:G24)</f>
        <v>18.57</v>
      </c>
      <c r="H22" s="227" t="str">
        <f t="shared" si="1"/>
        <v>OK</v>
      </c>
      <c r="J22" s="654">
        <f>IF(AND(F22=0,G22&gt;0),1+COUNT($J$3:J21),IF(B22="AUXILIAR","AUXILIAR","SUBÍTEM"))</f>
        <v>2</v>
      </c>
      <c r="K22" s="655" t="s">
        <v>829</v>
      </c>
      <c r="L22" s="656" t="str">
        <f t="shared" si="0"/>
        <v>COMP. 2</v>
      </c>
      <c r="M22" s="663" t="str">
        <f>IF(AND(MID(A22,1,4)="comp",COUNTIF($A$1:$A$3937,A22)&gt;1),"ok AUXILIAR",IF(AND(F22&gt;0,MID(A22,1,4)="COMP"),"SUBÍTEM",IF(OR(AND(F22=0,G22=0),F22="COEF.",F22&gt;0),"SUBÍTEM",IF(MID(A22,1,5)="COMP.",IF(COUNTIF(ORÇAMENTO!$B$5:$B$9792,COMPOSIÇÕES!A22)=0,"NOK",IF(COUNTIF(ORÇAMENTO!$B$5:$B$9792,COMPOSIÇÕES!A22)&gt;0,"OK","SUBÍTEM"))))))</f>
        <v>OK</v>
      </c>
      <c r="P22" s="655" t="b">
        <f t="shared" si="2"/>
        <v>1</v>
      </c>
      <c r="Q22" s="655" t="s">
        <v>829</v>
      </c>
      <c r="R22" s="655"/>
      <c r="S22" s="716" t="s">
        <v>1298</v>
      </c>
      <c r="T22" s="655" t="s">
        <v>57</v>
      </c>
      <c r="U22" s="655" t="s">
        <v>183</v>
      </c>
    </row>
    <row r="23" spans="1:21">
      <c r="A23" s="237">
        <v>88316</v>
      </c>
      <c r="B23" s="238" t="s">
        <v>131</v>
      </c>
      <c r="C23" s="322" t="s">
        <v>772</v>
      </c>
      <c r="D23" s="257" t="s">
        <v>59</v>
      </c>
      <c r="E23" s="259">
        <v>12.7</v>
      </c>
      <c r="F23" s="239">
        <v>1.3</v>
      </c>
      <c r="G23" s="450">
        <f>ROUND(F23*E23,2)</f>
        <v>16.510000000000002</v>
      </c>
      <c r="H23" s="227" t="str">
        <f t="shared" si="1"/>
        <v>OK</v>
      </c>
      <c r="J23" s="654" t="str">
        <f>IF(AND(F23=0,G23&gt;0),1+COUNT($J$3:J22),IF(B23="AUXILIAR","AUXILIAR","SUBÍTEM"))</f>
        <v>SUBÍTEM</v>
      </c>
      <c r="K23" s="655">
        <v>88316</v>
      </c>
      <c r="L23" s="656">
        <f t="shared" si="0"/>
        <v>88316</v>
      </c>
      <c r="M23" s="663" t="str">
        <f>IF(AND(MID(A23,1,4)="comp",COUNTIF($A$1:$A$3937,A23)&gt;1),"ok AUXILIAR",IF(AND(F23&gt;0,MID(A23,1,4)="COMP"),"SUBÍTEM",IF(OR(AND(F23=0,G23=0),F23="COEF.",F23&gt;0),"SUBÍTEM",IF(MID(A23,1,5)="COMP.",IF(COUNTIF(ORÇAMENTO!$B$5:$B$9792,COMPOSIÇÕES!A23)=0,"NOK",IF(COUNTIF(ORÇAMENTO!$B$5:$B$9792,COMPOSIÇÕES!A23)&gt;0,"OK","SUBÍTEM"))))))</f>
        <v>SUBÍTEM</v>
      </c>
      <c r="P23" s="655" t="b">
        <f t="shared" si="2"/>
        <v>1</v>
      </c>
      <c r="Q23" s="655">
        <v>88316</v>
      </c>
      <c r="R23" s="655" t="s">
        <v>131</v>
      </c>
      <c r="S23" s="717" t="s">
        <v>772</v>
      </c>
      <c r="T23" s="655" t="s">
        <v>59</v>
      </c>
      <c r="U23" s="655">
        <v>12.52</v>
      </c>
    </row>
    <row r="24" spans="1:21">
      <c r="A24" s="237">
        <v>88262</v>
      </c>
      <c r="B24" s="240" t="s">
        <v>131</v>
      </c>
      <c r="C24" s="322" t="s">
        <v>765</v>
      </c>
      <c r="D24" s="257" t="s">
        <v>59</v>
      </c>
      <c r="E24" s="259">
        <v>15.82</v>
      </c>
      <c r="F24" s="229">
        <v>0.13</v>
      </c>
      <c r="G24" s="450">
        <f>ROUND(F24*E24,2)</f>
        <v>2.06</v>
      </c>
      <c r="H24" s="227" t="str">
        <f t="shared" si="1"/>
        <v>OK</v>
      </c>
      <c r="J24" s="654" t="str">
        <f>IF(AND(F24=0,G24&gt;0),1+COUNT($J$3:J23),IF(B24="AUXILIAR","AUXILIAR","SUBÍTEM"))</f>
        <v>SUBÍTEM</v>
      </c>
      <c r="K24" s="655">
        <v>88262</v>
      </c>
      <c r="L24" s="656">
        <f t="shared" si="0"/>
        <v>88262</v>
      </c>
      <c r="M24" s="663" t="str">
        <f>IF(AND(MID(A24,1,4)="comp",COUNTIF($A$1:$A$3937,A24)&gt;1),"ok AUXILIAR",IF(AND(F24&gt;0,MID(A24,1,4)="COMP"),"SUBÍTEM",IF(OR(AND(F24=0,G24=0),F24="COEF.",F24&gt;0),"SUBÍTEM",IF(MID(A24,1,5)="COMP.",IF(COUNTIF(ORÇAMENTO!$B$5:$B$9792,COMPOSIÇÕES!A24)=0,"NOK",IF(COUNTIF(ORÇAMENTO!$B$5:$B$9792,COMPOSIÇÕES!A24)&gt;0,"OK","SUBÍTEM"))))))</f>
        <v>SUBÍTEM</v>
      </c>
      <c r="P24" s="655" t="b">
        <f t="shared" si="2"/>
        <v>1</v>
      </c>
      <c r="Q24" s="655">
        <v>88262</v>
      </c>
      <c r="R24" s="655" t="s">
        <v>131</v>
      </c>
      <c r="S24" s="717" t="s">
        <v>765</v>
      </c>
      <c r="T24" s="655" t="s">
        <v>59</v>
      </c>
      <c r="U24" s="655">
        <v>15.81</v>
      </c>
    </row>
    <row r="25" spans="1:21" ht="15" customHeight="1">
      <c r="A25" s="723" t="s">
        <v>1414</v>
      </c>
      <c r="B25" s="457"/>
      <c r="C25" s="231"/>
      <c r="D25" s="457" t="s">
        <v>183</v>
      </c>
      <c r="E25" s="457" t="s">
        <v>183</v>
      </c>
      <c r="F25" s="457"/>
      <c r="G25" s="457"/>
      <c r="H25" s="227" t="str">
        <f t="shared" si="1"/>
        <v>REMOVER ESPAÇOS</v>
      </c>
      <c r="J25" s="654" t="str">
        <f>IF(AND(F25=0,G25&gt;0),1+COUNT($J$3:J24),IF(B25="AUXILIAR","AUXILIAR","SUBÍTEM"))</f>
        <v>SUBÍTEM</v>
      </c>
      <c r="K25" s="655" t="s">
        <v>1414</v>
      </c>
      <c r="L25" s="656" t="str">
        <f t="shared" si="0"/>
        <v>Obs: composição/Base -  Composição ORSE - 00030</v>
      </c>
      <c r="M25" s="663" t="str">
        <f>IF(AND(MID(A25,1,4)="comp",COUNTIF($A$1:$A$3937,A25)&gt;1),"ok AUXILIAR",IF(AND(F25&gt;0,MID(A25,1,4)="COMP"),"SUBÍTEM",IF(OR(AND(F25=0,G25=0),F25="COEF.",F25&gt;0),"SUBÍTEM",IF(MID(A25,1,5)="COMP.",IF(COUNTIF(ORÇAMENTO!$B$5:$B$9792,COMPOSIÇÕES!A25)=0,"NOK",IF(COUNTIF(ORÇAMENTO!$B$5:$B$9792,COMPOSIÇÕES!A25)&gt;0,"OK","SUBÍTEM"))))))</f>
        <v>SUBÍTEM</v>
      </c>
      <c r="P25" s="655" t="b">
        <f t="shared" si="2"/>
        <v>1</v>
      </c>
      <c r="Q25" s="655" t="s">
        <v>1414</v>
      </c>
      <c r="R25" s="655"/>
      <c r="S25" s="714"/>
      <c r="T25" s="655" t="s">
        <v>183</v>
      </c>
      <c r="U25" s="655" t="s">
        <v>183</v>
      </c>
    </row>
    <row r="26" spans="1:21" s="713" customFormat="1" ht="15.75" customHeight="1" thickBot="1">
      <c r="A26" s="728"/>
      <c r="B26" s="728"/>
      <c r="C26" s="778"/>
      <c r="D26" s="728"/>
      <c r="E26" s="728"/>
      <c r="F26" s="728"/>
      <c r="G26" s="728"/>
      <c r="J26" s="779"/>
      <c r="K26" s="780"/>
      <c r="L26" s="781"/>
      <c r="M26" s="663"/>
      <c r="P26" s="655" t="b">
        <f t="shared" si="2"/>
        <v>1</v>
      </c>
      <c r="Q26" s="780"/>
      <c r="R26" s="780"/>
      <c r="S26" s="778"/>
      <c r="T26" s="780"/>
      <c r="U26" s="780"/>
    </row>
    <row r="27" spans="1:21" ht="30.75" customHeight="1" thickBot="1">
      <c r="A27" s="947" t="s">
        <v>125</v>
      </c>
      <c r="B27" s="948"/>
      <c r="C27" s="949" t="s">
        <v>103</v>
      </c>
      <c r="D27" s="949" t="s">
        <v>126</v>
      </c>
      <c r="E27" s="949" t="s">
        <v>128</v>
      </c>
      <c r="F27" s="949" t="s">
        <v>127</v>
      </c>
      <c r="G27" s="950" t="s">
        <v>129</v>
      </c>
      <c r="H27" s="227" t="str">
        <f t="shared" si="1"/>
        <v>OK</v>
      </c>
      <c r="J27" s="654" t="str">
        <f>IF(AND(F27=0,G27&gt;0),1+COUNT($J$3:J25),IF(B27="AUXILIAR","AUXILIAR","SUBÍTEM"))</f>
        <v>SUBÍTEM</v>
      </c>
      <c r="K27" s="655" t="s">
        <v>125</v>
      </c>
      <c r="L27" s="656" t="str">
        <f t="shared" si="0"/>
        <v>COD.</v>
      </c>
      <c r="M27" s="663" t="str">
        <f>IF(AND(MID(A27,1,4)="comp",COUNTIF($A$1:$A$3937,A27)&gt;1),"ok AUXILIAR",IF(AND(F27&gt;0,MID(A27,1,4)="COMP"),"SUBÍTEM",IF(OR(AND(F27=0,G27=0),F27="COEF.",F27&gt;0),"SUBÍTEM",IF(MID(A27,1,5)="COMP.",IF(COUNTIF(ORÇAMENTO!$B$5:$B$9792,COMPOSIÇÕES!A27)=0,"NOK",IF(COUNTIF(ORÇAMENTO!$B$5:$B$9792,COMPOSIÇÕES!A27)&gt;0,"OK","SUBÍTEM"))))))</f>
        <v>SUBÍTEM</v>
      </c>
      <c r="P27" s="655" t="b">
        <f t="shared" si="2"/>
        <v>1</v>
      </c>
      <c r="Q27" s="655" t="s">
        <v>125</v>
      </c>
      <c r="R27" s="655"/>
      <c r="S27" s="715" t="s">
        <v>103</v>
      </c>
      <c r="T27" s="655" t="s">
        <v>126</v>
      </c>
      <c r="U27" s="655" t="s">
        <v>128</v>
      </c>
    </row>
    <row r="28" spans="1:21" ht="46.5" customHeight="1" thickBot="1">
      <c r="A28" s="935" t="s">
        <v>830</v>
      </c>
      <c r="B28" s="936"/>
      <c r="C28" s="945" t="s">
        <v>1295</v>
      </c>
      <c r="D28" s="936" t="s">
        <v>57</v>
      </c>
      <c r="E28" s="936"/>
      <c r="F28" s="936"/>
      <c r="G28" s="946">
        <f>SUM(G29:G30)</f>
        <v>14.29</v>
      </c>
      <c r="H28" s="227" t="str">
        <f t="shared" si="1"/>
        <v>OK</v>
      </c>
      <c r="J28" s="654">
        <f>IF(AND(F28=0,G28&gt;0),1+COUNT($J$3:J27),IF(B28="AUXILIAR","AUXILIAR","SUBÍTEM"))</f>
        <v>3</v>
      </c>
      <c r="K28" s="655" t="s">
        <v>830</v>
      </c>
      <c r="L28" s="656" t="str">
        <f t="shared" si="0"/>
        <v>COMP. 3</v>
      </c>
      <c r="M28" s="663" t="str">
        <f>IF(AND(MID(A28,1,4)="comp",COUNTIF($A$1:$A$3937,A28)&gt;1),"ok AUXILIAR",IF(AND(F28&gt;0,MID(A28,1,4)="COMP"),"SUBÍTEM",IF(OR(AND(F28=0,G28=0),F28="COEF.",F28&gt;0),"SUBÍTEM",IF(MID(A28,1,5)="COMP.",IF(COUNTIF(ORÇAMENTO!$B$5:$B$9792,COMPOSIÇÕES!A28)=0,"NOK",IF(COUNTIF(ORÇAMENTO!$B$5:$B$9792,COMPOSIÇÕES!A28)&gt;0,"OK","SUBÍTEM"))))))</f>
        <v>OK</v>
      </c>
      <c r="P28" s="655" t="b">
        <f t="shared" si="2"/>
        <v>1</v>
      </c>
      <c r="Q28" s="655" t="s">
        <v>830</v>
      </c>
      <c r="R28" s="655"/>
      <c r="S28" s="716" t="s">
        <v>1295</v>
      </c>
      <c r="T28" s="655" t="s">
        <v>57</v>
      </c>
      <c r="U28" s="655"/>
    </row>
    <row r="29" spans="1:21">
      <c r="A29" s="951">
        <v>88309</v>
      </c>
      <c r="B29" s="238" t="s">
        <v>131</v>
      </c>
      <c r="C29" s="322" t="s">
        <v>770</v>
      </c>
      <c r="D29" s="257" t="s">
        <v>59</v>
      </c>
      <c r="E29" s="259">
        <v>15.89</v>
      </c>
      <c r="F29" s="239">
        <v>0.1</v>
      </c>
      <c r="G29" s="450">
        <f>ROUND(F29*E29,2)</f>
        <v>1.59</v>
      </c>
      <c r="H29" s="227" t="str">
        <f>IF(MID(A29,1,3)="OBS","REMOVER ESPAÇOS","OK")</f>
        <v>OK</v>
      </c>
      <c r="J29" s="654" t="str">
        <f>IF(AND(F29=0,G29&gt;0),1+COUNT($J$3:J28),IF(B29="AUXILIAR","AUXILIAR","SUBÍTEM"))</f>
        <v>SUBÍTEM</v>
      </c>
      <c r="K29" s="655">
        <v>88309</v>
      </c>
      <c r="L29" s="656">
        <f>A29</f>
        <v>88309</v>
      </c>
      <c r="M29" s="663" t="str">
        <f>IF(AND(MID(A29,1,4)="comp",COUNTIF($A$1:$A$3937,A29)&gt;1),"ok AUXILIAR",IF(AND(F29&gt;0,MID(A29,1,4)="COMP"),"SUBÍTEM",IF(OR(AND(F29=0,G29=0),F29="COEF.",F29&gt;0),"SUBÍTEM",IF(MID(A29,1,5)="COMP.",IF(COUNTIF(ORÇAMENTO!$B$5:$B$9792,COMPOSIÇÕES!A29)=0,"NOK",IF(COUNTIF(ORÇAMENTO!$B$5:$B$9792,COMPOSIÇÕES!A29)&gt;0,"OK","SUBÍTEM"))))))</f>
        <v>SUBÍTEM</v>
      </c>
      <c r="P29" s="655" t="b">
        <f t="shared" si="2"/>
        <v>1</v>
      </c>
      <c r="Q29" s="655">
        <v>88309</v>
      </c>
      <c r="R29" s="655" t="s">
        <v>131</v>
      </c>
      <c r="S29" s="717" t="s">
        <v>770</v>
      </c>
      <c r="T29" s="655" t="s">
        <v>59</v>
      </c>
      <c r="U29" s="655">
        <v>15.88</v>
      </c>
    </row>
    <row r="30" spans="1:21" ht="15" customHeight="1">
      <c r="A30" s="951">
        <v>88316</v>
      </c>
      <c r="B30" s="240" t="s">
        <v>131</v>
      </c>
      <c r="C30" s="322" t="s">
        <v>772</v>
      </c>
      <c r="D30" s="257" t="s">
        <v>59</v>
      </c>
      <c r="E30" s="259">
        <v>12.7</v>
      </c>
      <c r="F30" s="229">
        <v>1</v>
      </c>
      <c r="G30" s="450">
        <f>ROUND(F30*E30,2)</f>
        <v>12.7</v>
      </c>
      <c r="H30" s="227" t="str">
        <f>IF(MID(A30,1,3)="OBS","REMOVER ESPAÇOS","OK")</f>
        <v>OK</v>
      </c>
      <c r="J30" s="654" t="str">
        <f>IF(AND(F30=0,G30&gt;0),1+COUNT($J$3:J29),IF(B30="AUXILIAR","AUXILIAR","SUBÍTEM"))</f>
        <v>SUBÍTEM</v>
      </c>
      <c r="K30" s="655">
        <v>88316</v>
      </c>
      <c r="L30" s="656">
        <f>A30</f>
        <v>88316</v>
      </c>
      <c r="M30" s="663" t="str">
        <f>IF(AND(MID(A30,1,4)="comp",COUNTIF($A$1:$A$3937,A30)&gt;1),"ok AUXILIAR",IF(AND(F30&gt;0,MID(A30,1,4)="COMP"),"SUBÍTEM",IF(OR(AND(F30=0,G30=0),F30="COEF.",F30&gt;0),"SUBÍTEM",IF(MID(A30,1,5)="COMP.",IF(COUNTIF(ORÇAMENTO!$B$5:$B$9792,COMPOSIÇÕES!A30)=0,"NOK",IF(COUNTIF(ORÇAMENTO!$B$5:$B$9792,COMPOSIÇÕES!A30)&gt;0,"OK","SUBÍTEM"))))))</f>
        <v>SUBÍTEM</v>
      </c>
      <c r="P30" s="655" t="b">
        <f t="shared" si="2"/>
        <v>1</v>
      </c>
      <c r="Q30" s="655">
        <v>88316</v>
      </c>
      <c r="R30" s="655" t="s">
        <v>131</v>
      </c>
      <c r="S30" s="717" t="s">
        <v>772</v>
      </c>
      <c r="T30" s="655" t="s">
        <v>59</v>
      </c>
      <c r="U30" s="655">
        <v>12.52</v>
      </c>
    </row>
    <row r="31" spans="1:21">
      <c r="A31" s="952" t="s">
        <v>1415</v>
      </c>
      <c r="B31" s="457"/>
      <c r="C31" s="457"/>
      <c r="D31" s="457" t="s">
        <v>183</v>
      </c>
      <c r="E31" s="457" t="s">
        <v>183</v>
      </c>
      <c r="F31" s="457"/>
      <c r="G31" s="457"/>
      <c r="H31" s="227" t="str">
        <f t="shared" si="1"/>
        <v>REMOVER ESPAÇOS</v>
      </c>
      <c r="J31" s="654" t="str">
        <f>IF(AND(F31=0,G31&gt;0),1+COUNT($J$3:J30),IF(B31="AUXILIAR","AUXILIAR","SUBÍTEM"))</f>
        <v>SUBÍTEM</v>
      </c>
      <c r="K31" s="655" t="s">
        <v>1415</v>
      </c>
      <c r="L31" s="656" t="str">
        <f t="shared" si="0"/>
        <v>Obs: composição/Base -  Composição ORSE - 03240</v>
      </c>
      <c r="M31" s="663" t="str">
        <f>IF(AND(MID(A31,1,4)="comp",COUNTIF($A$1:$A$3937,A31)&gt;1),"ok AUXILIAR",IF(AND(F31&gt;0,MID(A31,1,4)="COMP"),"SUBÍTEM",IF(OR(AND(F31=0,G31=0),F31="COEF.",F31&gt;0),"SUBÍTEM",IF(MID(A31,1,5)="COMP.",IF(COUNTIF(ORÇAMENTO!$B$5:$B$9792,COMPOSIÇÕES!A31)=0,"NOK",IF(COUNTIF(ORÇAMENTO!$B$5:$B$9792,COMPOSIÇÕES!A31)&gt;0,"OK","SUBÍTEM"))))))</f>
        <v>SUBÍTEM</v>
      </c>
      <c r="P31" s="655" t="b">
        <f t="shared" si="2"/>
        <v>1</v>
      </c>
      <c r="Q31" s="655" t="s">
        <v>1415</v>
      </c>
      <c r="R31" s="655"/>
      <c r="S31" s="723"/>
      <c r="T31" s="655" t="s">
        <v>183</v>
      </c>
      <c r="U31" s="655" t="s">
        <v>183</v>
      </c>
    </row>
    <row r="32" spans="1:21" s="713" customFormat="1" ht="15.75" thickBot="1">
      <c r="A32" s="728"/>
      <c r="B32" s="728"/>
      <c r="C32" s="728"/>
      <c r="D32" s="728"/>
      <c r="E32" s="728"/>
      <c r="F32" s="728"/>
      <c r="G32" s="728"/>
      <c r="J32" s="779"/>
      <c r="K32" s="780"/>
      <c r="L32" s="781"/>
      <c r="M32" s="663"/>
      <c r="P32" s="655" t="b">
        <f t="shared" si="2"/>
        <v>1</v>
      </c>
      <c r="Q32" s="780"/>
      <c r="R32" s="780"/>
      <c r="S32" s="728"/>
      <c r="T32" s="780"/>
      <c r="U32" s="780"/>
    </row>
    <row r="33" spans="1:21" ht="30.75" customHeight="1" thickBot="1">
      <c r="A33" s="947" t="s">
        <v>125</v>
      </c>
      <c r="B33" s="948"/>
      <c r="C33" s="949" t="s">
        <v>103</v>
      </c>
      <c r="D33" s="949" t="s">
        <v>126</v>
      </c>
      <c r="E33" s="949" t="s">
        <v>128</v>
      </c>
      <c r="F33" s="949" t="s">
        <v>127</v>
      </c>
      <c r="G33" s="950" t="s">
        <v>129</v>
      </c>
      <c r="H33" s="227" t="str">
        <f t="shared" si="1"/>
        <v>OK</v>
      </c>
      <c r="J33" s="654" t="str">
        <f>IF(AND(F33=0,G33&gt;0),1+COUNT($J$3:J31),IF(B33="AUXILIAR","AUXILIAR","SUBÍTEM"))</f>
        <v>SUBÍTEM</v>
      </c>
      <c r="K33" s="655" t="s">
        <v>125</v>
      </c>
      <c r="L33" s="656" t="str">
        <f t="shared" si="0"/>
        <v>COD.</v>
      </c>
      <c r="M33" s="663" t="str">
        <f>IF(AND(MID(A33,1,4)="comp",COUNTIF($A$1:$A$3937,A33)&gt;1),"ok AUXILIAR",IF(AND(F33&gt;0,MID(A33,1,4)="COMP"),"SUBÍTEM",IF(OR(AND(F33=0,G33=0),F33="COEF.",F33&gt;0),"SUBÍTEM",IF(MID(A33,1,5)="COMP.",IF(COUNTIF(ORÇAMENTO!$B$5:$B$9792,COMPOSIÇÕES!A33)=0,"NOK",IF(COUNTIF(ORÇAMENTO!$B$5:$B$9792,COMPOSIÇÕES!A33)&gt;0,"OK","SUBÍTEM"))))))</f>
        <v>SUBÍTEM</v>
      </c>
      <c r="P33" s="655" t="b">
        <f t="shared" si="2"/>
        <v>1</v>
      </c>
      <c r="Q33" s="655" t="s">
        <v>125</v>
      </c>
      <c r="R33" s="655"/>
      <c r="S33" s="715" t="s">
        <v>103</v>
      </c>
      <c r="T33" s="655" t="s">
        <v>126</v>
      </c>
      <c r="U33" s="655" t="s">
        <v>128</v>
      </c>
    </row>
    <row r="34" spans="1:21" ht="42.75" customHeight="1" thickBot="1">
      <c r="A34" s="935" t="s">
        <v>831</v>
      </c>
      <c r="B34" s="936"/>
      <c r="C34" s="945" t="s">
        <v>1296</v>
      </c>
      <c r="D34" s="936" t="s">
        <v>126</v>
      </c>
      <c r="E34" s="936"/>
      <c r="F34" s="936"/>
      <c r="G34" s="946">
        <f>SUM(G35:G37)</f>
        <v>353.18</v>
      </c>
      <c r="H34" s="227" t="str">
        <f t="shared" si="1"/>
        <v>OK</v>
      </c>
      <c r="J34" s="654">
        <f>IF(AND(F34=0,G34&gt;0),1+COUNT($J$3:J33),IF(B34="AUXILIAR","AUXILIAR","SUBÍTEM"))</f>
        <v>4</v>
      </c>
      <c r="K34" s="655" t="s">
        <v>831</v>
      </c>
      <c r="L34" s="656" t="str">
        <f t="shared" si="0"/>
        <v>COMP. 4</v>
      </c>
      <c r="M34" s="663" t="str">
        <f>IF(AND(MID(A34,1,4)="comp",COUNTIF($A$1:$A$3937,A34)&gt;1),"ok AUXILIAR",IF(AND(F34&gt;0,MID(A34,1,4)="COMP"),"SUBÍTEM",IF(OR(AND(F34=0,G34=0),F34="COEF.",F34&gt;0),"SUBÍTEM",IF(MID(A34,1,5)="COMP.",IF(COUNTIF(ORÇAMENTO!$B$5:$B$9792,COMPOSIÇÕES!A34)=0,"NOK",IF(COUNTIF(ORÇAMENTO!$B$5:$B$9792,COMPOSIÇÕES!A34)&gt;0,"OK","SUBÍTEM"))))))</f>
        <v>OK</v>
      </c>
      <c r="P34" s="655" t="b">
        <f t="shared" si="2"/>
        <v>1</v>
      </c>
      <c r="Q34" s="655" t="s">
        <v>831</v>
      </c>
      <c r="R34" s="655"/>
      <c r="S34" s="716" t="s">
        <v>1296</v>
      </c>
      <c r="T34" s="655" t="s">
        <v>126</v>
      </c>
      <c r="U34" s="655"/>
    </row>
    <row r="35" spans="1:21">
      <c r="A35" s="243">
        <v>88316</v>
      </c>
      <c r="B35" s="322" t="s">
        <v>131</v>
      </c>
      <c r="C35" s="322" t="s">
        <v>772</v>
      </c>
      <c r="D35" s="257" t="s">
        <v>59</v>
      </c>
      <c r="E35" s="259">
        <v>12.7</v>
      </c>
      <c r="F35" s="462">
        <v>4</v>
      </c>
      <c r="G35" s="450">
        <f>ROUND(F35*E35,2)</f>
        <v>50.8</v>
      </c>
      <c r="H35" s="227" t="str">
        <f>IF(MID(A35,1,3)="OBS","REMOVER ESPAÇOS","OK")</f>
        <v>OK</v>
      </c>
      <c r="J35" s="654" t="str">
        <f>IF(AND(F35=0,G35&gt;0),1+COUNT($J$3:J34),IF(B35="AUXILIAR","AUXILIAR","SUBÍTEM"))</f>
        <v>SUBÍTEM</v>
      </c>
      <c r="K35" s="655">
        <v>88316</v>
      </c>
      <c r="L35" s="656">
        <f t="shared" si="0"/>
        <v>88316</v>
      </c>
      <c r="M35" s="663" t="str">
        <f>IF(AND(MID(A35,1,4)="comp",COUNTIF($A$1:$A$3937,A35)&gt;1),"ok AUXILIAR",IF(AND(F35&gt;0,MID(A35,1,4)="COMP"),"SUBÍTEM",IF(OR(AND(F35=0,G35=0),F35="COEF.",F35&gt;0),"SUBÍTEM",IF(MID(A35,1,5)="COMP.",IF(COUNTIF(ORÇAMENTO!$B$5:$B$9792,COMPOSIÇÕES!A35)=0,"NOK",IF(COUNTIF(ORÇAMENTO!$B$5:$B$9792,COMPOSIÇÕES!A35)&gt;0,"OK","SUBÍTEM"))))))</f>
        <v>SUBÍTEM</v>
      </c>
      <c r="P35" s="655" t="b">
        <f t="shared" si="2"/>
        <v>1</v>
      </c>
      <c r="Q35" s="655">
        <v>88316</v>
      </c>
      <c r="R35" s="655" t="s">
        <v>131</v>
      </c>
      <c r="S35" s="717" t="s">
        <v>772</v>
      </c>
      <c r="T35" s="655" t="s">
        <v>59</v>
      </c>
      <c r="U35" s="655">
        <v>12.52</v>
      </c>
    </row>
    <row r="36" spans="1:21" ht="45">
      <c r="A36" s="243">
        <v>91467</v>
      </c>
      <c r="B36" s="322" t="s">
        <v>131</v>
      </c>
      <c r="C36" s="322" t="s">
        <v>1073</v>
      </c>
      <c r="D36" s="257" t="s">
        <v>59</v>
      </c>
      <c r="E36" s="259">
        <v>91.39</v>
      </c>
      <c r="F36" s="462">
        <v>1</v>
      </c>
      <c r="G36" s="450">
        <f>ROUND(F36*E36,2)</f>
        <v>91.39</v>
      </c>
      <c r="H36" s="227" t="str">
        <f>IF(MID(A36,1,3)="OBS","REMOVER ESPAÇOS","OK")</f>
        <v>OK</v>
      </c>
      <c r="J36" s="654" t="str">
        <f>IF(AND(F36=0,G36&gt;0),1+COUNT($J$3:J35),IF(B36="AUXILIAR","AUXILIAR","SUBÍTEM"))</f>
        <v>SUBÍTEM</v>
      </c>
      <c r="K36" s="655">
        <v>91467</v>
      </c>
      <c r="L36" s="656">
        <f t="shared" si="0"/>
        <v>91467</v>
      </c>
      <c r="M36" s="663" t="str">
        <f>IF(AND(MID(A36,1,4)="comp",COUNTIF($A$1:$A$3937,A36)&gt;1),"ok AUXILIAR",IF(AND(F36&gt;0,MID(A36,1,4)="COMP"),"SUBÍTEM",IF(OR(AND(F36=0,G36=0),F36="COEF.",F36&gt;0),"SUBÍTEM",IF(MID(A36,1,5)="COMP.",IF(COUNTIF(ORÇAMENTO!$B$5:$B$9792,COMPOSIÇÕES!A36)=0,"NOK",IF(COUNTIF(ORÇAMENTO!$B$5:$B$9792,COMPOSIÇÕES!A36)&gt;0,"OK","SUBÍTEM"))))))</f>
        <v>SUBÍTEM</v>
      </c>
      <c r="P36" s="655" t="b">
        <f t="shared" si="2"/>
        <v>1</v>
      </c>
      <c r="Q36" s="655">
        <v>91467</v>
      </c>
      <c r="R36" s="655" t="s">
        <v>131</v>
      </c>
      <c r="S36" s="717" t="s">
        <v>1073</v>
      </c>
      <c r="T36" s="655" t="s">
        <v>59</v>
      </c>
      <c r="U36" s="655">
        <v>93.39</v>
      </c>
    </row>
    <row r="37" spans="1:21" ht="30">
      <c r="A37" s="243">
        <v>94963</v>
      </c>
      <c r="B37" s="322" t="s">
        <v>131</v>
      </c>
      <c r="C37" s="322" t="s">
        <v>1105</v>
      </c>
      <c r="D37" s="257" t="s">
        <v>61</v>
      </c>
      <c r="E37" s="259">
        <v>281.32</v>
      </c>
      <c r="F37" s="324">
        <v>0.75</v>
      </c>
      <c r="G37" s="450">
        <f>ROUND(F37*E37,2)</f>
        <v>210.99</v>
      </c>
      <c r="J37" s="654" t="str">
        <f>IF(AND(F37=0,G37&gt;0),1+COUNT($J$3:J36),IF(B37="AUXILIAR","AUXILIAR","SUBÍTEM"))</f>
        <v>SUBÍTEM</v>
      </c>
      <c r="K37" s="655">
        <v>94963</v>
      </c>
      <c r="L37" s="656">
        <f t="shared" si="0"/>
        <v>94963</v>
      </c>
      <c r="M37" s="663" t="str">
        <f>IF(AND(MID(A37,1,4)="comp",COUNTIF($A$1:$A$3937,A37)&gt;1),"ok AUXILIAR",IF(AND(F37&gt;0,MID(A37,1,4)="COMP"),"SUBÍTEM",IF(OR(AND(F37=0,G37=0),F37="COEF.",F37&gt;0),"SUBÍTEM",IF(MID(A37,1,5)="COMP.",IF(COUNTIF(ORÇAMENTO!$B$5:$B$9792,COMPOSIÇÕES!A37)=0,"NOK",IF(COUNTIF(ORÇAMENTO!$B$5:$B$9792,COMPOSIÇÕES!A37)&gt;0,"OK","SUBÍTEM"))))))</f>
        <v>SUBÍTEM</v>
      </c>
      <c r="P37" s="655" t="b">
        <f t="shared" si="2"/>
        <v>1</v>
      </c>
      <c r="Q37" s="655">
        <v>94963</v>
      </c>
      <c r="R37" s="655" t="s">
        <v>131</v>
      </c>
      <c r="S37" s="717" t="s">
        <v>1105</v>
      </c>
      <c r="T37" s="655" t="s">
        <v>61</v>
      </c>
      <c r="U37" s="655">
        <v>278.83</v>
      </c>
    </row>
    <row r="38" spans="1:21">
      <c r="A38" s="723" t="s">
        <v>1416</v>
      </c>
      <c r="B38" s="457"/>
      <c r="C38" s="457"/>
      <c r="D38" s="457" t="s">
        <v>183</v>
      </c>
      <c r="E38" s="457" t="s">
        <v>183</v>
      </c>
      <c r="F38" s="457"/>
      <c r="G38" s="457"/>
      <c r="H38" s="227" t="str">
        <f>IF(MID(A38,1,3)="OBS","REMOVER ESPAÇOS","OK")</f>
        <v>REMOVER ESPAÇOS</v>
      </c>
      <c r="J38" s="654" t="str">
        <f>IF(AND(F38=0,G38&gt;0),1+COUNT($J$3:J37),IF(B38="AUXILIAR","AUXILIAR","SUBÍTEM"))</f>
        <v>SUBÍTEM</v>
      </c>
      <c r="K38" s="655" t="s">
        <v>1416</v>
      </c>
      <c r="L38" s="656" t="str">
        <f t="shared" si="0"/>
        <v>Obs: composição/Base -  Composição ORSE - 03242</v>
      </c>
      <c r="M38" s="663" t="str">
        <f>IF(AND(MID(A38,1,4)="comp",COUNTIF($A$1:$A$3937,A38)&gt;1),"ok AUXILIAR",IF(AND(F38&gt;0,MID(A38,1,4)="COMP"),"SUBÍTEM",IF(OR(AND(F38=0,G38=0),F38="COEF.",F38&gt;0),"SUBÍTEM",IF(MID(A38,1,5)="COMP.",IF(COUNTIF(ORÇAMENTO!$B$5:$B$9792,COMPOSIÇÕES!A38)=0,"NOK",IF(COUNTIF(ORÇAMENTO!$B$5:$B$9792,COMPOSIÇÕES!A38)&gt;0,"OK","SUBÍTEM"))))))</f>
        <v>SUBÍTEM</v>
      </c>
      <c r="P38" s="655" t="b">
        <f t="shared" si="2"/>
        <v>1</v>
      </c>
      <c r="Q38" s="655" t="s">
        <v>1416</v>
      </c>
      <c r="R38" s="655"/>
      <c r="S38" s="723"/>
      <c r="T38" s="655" t="s">
        <v>183</v>
      </c>
      <c r="U38" s="655" t="s">
        <v>183</v>
      </c>
    </row>
    <row r="39" spans="1:21" s="713" customFormat="1" ht="15.75" thickBot="1">
      <c r="A39" s="728"/>
      <c r="B39" s="728"/>
      <c r="C39" s="728"/>
      <c r="D39" s="728"/>
      <c r="E39" s="728"/>
      <c r="F39" s="728"/>
      <c r="G39" s="728"/>
      <c r="J39" s="779"/>
      <c r="K39" s="780"/>
      <c r="L39" s="781"/>
      <c r="M39" s="663"/>
      <c r="P39" s="655" t="b">
        <f t="shared" si="2"/>
        <v>1</v>
      </c>
      <c r="Q39" s="780"/>
      <c r="R39" s="780"/>
      <c r="S39" s="728"/>
      <c r="T39" s="780"/>
      <c r="U39" s="780"/>
    </row>
    <row r="40" spans="1:21" ht="31.5" customHeight="1" thickBot="1">
      <c r="A40" s="954" t="s">
        <v>125</v>
      </c>
      <c r="B40" s="955"/>
      <c r="C40" s="949" t="s">
        <v>103</v>
      </c>
      <c r="D40" s="956" t="s">
        <v>126</v>
      </c>
      <c r="E40" s="949" t="s">
        <v>128</v>
      </c>
      <c r="F40" s="956" t="s">
        <v>127</v>
      </c>
      <c r="G40" s="957" t="s">
        <v>129</v>
      </c>
      <c r="H40" s="227" t="str">
        <f t="shared" si="1"/>
        <v>OK</v>
      </c>
      <c r="J40" s="654" t="str">
        <f>IF(AND(F40=0,G40&gt;0),1+COUNT($J$3:J38),IF(B40="AUXILIAR","AUXILIAR","SUBÍTEM"))</f>
        <v>SUBÍTEM</v>
      </c>
      <c r="K40" s="655" t="s">
        <v>125</v>
      </c>
      <c r="L40" s="656" t="str">
        <f t="shared" si="0"/>
        <v>COD.</v>
      </c>
      <c r="M40" s="663" t="str">
        <f>IF(AND(MID(A40,1,4)="comp",COUNTIF($A$1:$A$3937,A40)&gt;1),"ok AUXILIAR",IF(AND(F40&gt;0,MID(A40,1,4)="COMP"),"SUBÍTEM",IF(OR(AND(F40=0,G40=0),F40="COEF.",F40&gt;0),"SUBÍTEM",IF(MID(A40,1,5)="COMP.",IF(COUNTIF(ORÇAMENTO!$B$5:$B$9792,COMPOSIÇÕES!A40)=0,"NOK",IF(COUNTIF(ORÇAMENTO!$B$5:$B$9792,COMPOSIÇÕES!A40)&gt;0,"OK","SUBÍTEM"))))))</f>
        <v>SUBÍTEM</v>
      </c>
      <c r="P40" s="655" t="b">
        <f t="shared" si="2"/>
        <v>1</v>
      </c>
      <c r="Q40" s="655" t="s">
        <v>125</v>
      </c>
      <c r="R40" s="655"/>
      <c r="S40" s="715" t="s">
        <v>103</v>
      </c>
      <c r="T40" s="655" t="s">
        <v>126</v>
      </c>
      <c r="U40" s="655" t="s">
        <v>128</v>
      </c>
    </row>
    <row r="41" spans="1:21" ht="40.5" customHeight="1" thickBot="1">
      <c r="A41" s="935" t="s">
        <v>832</v>
      </c>
      <c r="B41" s="936"/>
      <c r="C41" s="945" t="s">
        <v>1294</v>
      </c>
      <c r="D41" s="936" t="s">
        <v>57</v>
      </c>
      <c r="E41" s="953" t="s">
        <v>183</v>
      </c>
      <c r="F41" s="953"/>
      <c r="G41" s="938">
        <f>SUM(G42:G43)</f>
        <v>0.97</v>
      </c>
      <c r="H41" s="227" t="str">
        <f>UPPER(C41)</f>
        <v>LOCAÇÃO DE SERVIÇOS DE TERRAPLENAGEM DE OBRAS CIVIS</v>
      </c>
      <c r="J41" s="654">
        <f>IF(AND(F41=0,G41&gt;0),1+COUNT($J$3:J40),IF(B41="AUXILIAR","AUXILIAR","SUBÍTEM"))</f>
        <v>5</v>
      </c>
      <c r="K41" s="655" t="s">
        <v>832</v>
      </c>
      <c r="L41" s="656" t="str">
        <f t="shared" si="0"/>
        <v>COMP. 5</v>
      </c>
      <c r="M41" s="663" t="str">
        <f>IF(AND(MID(A41,1,4)="comp",COUNTIF($A$1:$A$3937,A41)&gt;1),"ok AUXILIAR",IF(AND(F41&gt;0,MID(A41,1,4)="COMP"),"SUBÍTEM",IF(OR(AND(F41=0,G41=0),F41="COEF.",F41&gt;0),"SUBÍTEM",IF(MID(A41,1,5)="COMP.",IF(COUNTIF(ORÇAMENTO!$B$5:$B$9792,COMPOSIÇÕES!A41)=0,"NOK",IF(COUNTIF(ORÇAMENTO!$B$5:$B$9792,COMPOSIÇÕES!A41)&gt;0,"OK","SUBÍTEM"))))))</f>
        <v>OK</v>
      </c>
      <c r="P41" s="655" t="b">
        <f t="shared" si="2"/>
        <v>1</v>
      </c>
      <c r="Q41" s="655" t="s">
        <v>832</v>
      </c>
      <c r="R41" s="655"/>
      <c r="S41" s="716" t="s">
        <v>1294</v>
      </c>
      <c r="T41" s="655" t="s">
        <v>57</v>
      </c>
      <c r="U41" s="655" t="s">
        <v>183</v>
      </c>
    </row>
    <row r="42" spans="1:21">
      <c r="A42" s="243">
        <v>90781</v>
      </c>
      <c r="B42" s="322" t="s">
        <v>131</v>
      </c>
      <c r="C42" s="322" t="s">
        <v>903</v>
      </c>
      <c r="D42" s="257" t="s">
        <v>59</v>
      </c>
      <c r="E42" s="259">
        <v>24.97</v>
      </c>
      <c r="F42" s="462">
        <v>0.03</v>
      </c>
      <c r="G42" s="450">
        <f>ROUND(F42*E42,2)</f>
        <v>0.75</v>
      </c>
      <c r="J42" s="654" t="str">
        <f>IF(AND(F42=0,G42&gt;0),1+COUNT($J$3:J41),IF(B42="AUXILIAR","AUXILIAR","SUBÍTEM"))</f>
        <v>SUBÍTEM</v>
      </c>
      <c r="K42" s="655">
        <v>90781</v>
      </c>
      <c r="L42" s="656">
        <f t="shared" si="0"/>
        <v>90781</v>
      </c>
      <c r="M42" s="663" t="str">
        <f>IF(AND(MID(A42,1,4)="comp",COUNTIF($A$1:$A$3937,A42)&gt;1),"ok AUXILIAR",IF(AND(F42&gt;0,MID(A42,1,4)="COMP"),"SUBÍTEM",IF(OR(AND(F42=0,G42=0),F42="COEF.",F42&gt;0),"SUBÍTEM",IF(MID(A42,1,5)="COMP.",IF(COUNTIF(ORÇAMENTO!$B$5:$B$9792,COMPOSIÇÕES!A42)=0,"NOK",IF(COUNTIF(ORÇAMENTO!$B$5:$B$9792,COMPOSIÇÕES!A42)&gt;0,"OK","SUBÍTEM"))))))</f>
        <v>SUBÍTEM</v>
      </c>
      <c r="P42" s="655" t="b">
        <f t="shared" si="2"/>
        <v>1</v>
      </c>
      <c r="Q42" s="655">
        <v>90781</v>
      </c>
      <c r="R42" s="655" t="s">
        <v>131</v>
      </c>
      <c r="S42" s="717" t="s">
        <v>903</v>
      </c>
      <c r="T42" s="655" t="s">
        <v>59</v>
      </c>
      <c r="U42" s="655">
        <v>24.73</v>
      </c>
    </row>
    <row r="43" spans="1:21">
      <c r="A43" s="243">
        <v>88253</v>
      </c>
      <c r="B43" s="322" t="s">
        <v>131</v>
      </c>
      <c r="C43" s="322" t="s">
        <v>763</v>
      </c>
      <c r="D43" s="257" t="s">
        <v>59</v>
      </c>
      <c r="E43" s="259">
        <v>13.19</v>
      </c>
      <c r="F43" s="324">
        <v>1.7000000000000001E-2</v>
      </c>
      <c r="G43" s="450">
        <f>ROUND(F43*E43,2)</f>
        <v>0.22</v>
      </c>
      <c r="J43" s="654" t="str">
        <f>IF(AND(F43=0,G43&gt;0),1+COUNT($J$3:J42),IF(B43="AUXILIAR","AUXILIAR","SUBÍTEM"))</f>
        <v>SUBÍTEM</v>
      </c>
      <c r="K43" s="655">
        <v>88253</v>
      </c>
      <c r="L43" s="656">
        <f t="shared" si="0"/>
        <v>88253</v>
      </c>
      <c r="M43" s="663" t="str">
        <f>IF(AND(MID(A43,1,4)="comp",COUNTIF($A$1:$A$3937,A43)&gt;1),"ok AUXILIAR",IF(AND(F43&gt;0,MID(A43,1,4)="COMP"),"SUBÍTEM",IF(OR(AND(F43=0,G43=0),F43="COEF.",F43&gt;0),"SUBÍTEM",IF(MID(A43,1,5)="COMP.",IF(COUNTIF(ORÇAMENTO!$B$5:$B$9792,COMPOSIÇÕES!A43)=0,"NOK",IF(COUNTIF(ORÇAMENTO!$B$5:$B$9792,COMPOSIÇÕES!A43)&gt;0,"OK","SUBÍTEM"))))))</f>
        <v>SUBÍTEM</v>
      </c>
      <c r="P43" s="655" t="b">
        <f t="shared" si="2"/>
        <v>1</v>
      </c>
      <c r="Q43" s="655">
        <v>88253</v>
      </c>
      <c r="R43" s="655" t="s">
        <v>131</v>
      </c>
      <c r="S43" s="717" t="s">
        <v>763</v>
      </c>
      <c r="T43" s="655" t="s">
        <v>59</v>
      </c>
      <c r="U43" s="655">
        <v>13.08</v>
      </c>
    </row>
    <row r="44" spans="1:21">
      <c r="A44" s="723" t="s">
        <v>1417</v>
      </c>
      <c r="B44" s="457"/>
      <c r="C44" s="457"/>
      <c r="D44" s="457" t="s">
        <v>183</v>
      </c>
      <c r="E44" s="457" t="s">
        <v>183</v>
      </c>
      <c r="F44" s="457"/>
      <c r="G44" s="457"/>
      <c r="J44" s="654" t="str">
        <f>IF(AND(F44=0,G44&gt;0),1+COUNT($J$3:J43),IF(B44="AUXILIAR","AUXILIAR","SUBÍTEM"))</f>
        <v>SUBÍTEM</v>
      </c>
      <c r="K44" s="655" t="s">
        <v>1417</v>
      </c>
      <c r="L44" s="656" t="str">
        <f t="shared" si="0"/>
        <v>Obs: composição/Base -  Composição ORSE - 02548</v>
      </c>
      <c r="M44" s="663" t="str">
        <f>IF(AND(MID(A44,1,4)="comp",COUNTIF($A$1:$A$3937,A44)&gt;1),"ok AUXILIAR",IF(AND(F44&gt;0,MID(A44,1,4)="COMP"),"SUBÍTEM",IF(OR(AND(F44=0,G44=0),F44="COEF.",F44&gt;0),"SUBÍTEM",IF(MID(A44,1,5)="COMP.",IF(COUNTIF(ORÇAMENTO!$B$5:$B$9792,COMPOSIÇÕES!A44)=0,"NOK",IF(COUNTIF(ORÇAMENTO!$B$5:$B$9792,COMPOSIÇÕES!A44)&gt;0,"OK","SUBÍTEM"))))))</f>
        <v>SUBÍTEM</v>
      </c>
      <c r="P44" s="655" t="b">
        <f t="shared" si="2"/>
        <v>1</v>
      </c>
      <c r="Q44" s="655" t="s">
        <v>1417</v>
      </c>
      <c r="R44" s="655"/>
      <c r="S44" s="723"/>
      <c r="T44" s="655" t="s">
        <v>183</v>
      </c>
      <c r="U44" s="655" t="s">
        <v>183</v>
      </c>
    </row>
    <row r="45" spans="1:21" s="713" customFormat="1" ht="15.75" thickBot="1">
      <c r="A45" s="728"/>
      <c r="B45" s="728"/>
      <c r="C45" s="728"/>
      <c r="D45" s="728"/>
      <c r="E45" s="728"/>
      <c r="F45" s="728"/>
      <c r="G45" s="728"/>
      <c r="J45" s="779"/>
      <c r="K45" s="780"/>
      <c r="L45" s="781"/>
      <c r="M45" s="663"/>
      <c r="P45" s="655" t="b">
        <f t="shared" si="2"/>
        <v>1</v>
      </c>
      <c r="Q45" s="780"/>
      <c r="R45" s="780"/>
      <c r="S45" s="728"/>
      <c r="T45" s="780"/>
      <c r="U45" s="780"/>
    </row>
    <row r="46" spans="1:21" ht="30.75" customHeight="1" thickBot="1">
      <c r="A46" s="954" t="s">
        <v>125</v>
      </c>
      <c r="B46" s="955"/>
      <c r="C46" s="949" t="s">
        <v>103</v>
      </c>
      <c r="D46" s="956" t="s">
        <v>126</v>
      </c>
      <c r="E46" s="949" t="s">
        <v>128</v>
      </c>
      <c r="F46" s="956" t="s">
        <v>127</v>
      </c>
      <c r="G46" s="957" t="s">
        <v>129</v>
      </c>
      <c r="H46" s="227" t="str">
        <f t="shared" si="1"/>
        <v>OK</v>
      </c>
      <c r="J46" s="654" t="str">
        <f>IF(AND(F46=0,G46&gt;0),1+COUNT($J$3:J44),IF(B46="AUXILIAR","AUXILIAR","SUBÍTEM"))</f>
        <v>SUBÍTEM</v>
      </c>
      <c r="K46" s="655" t="s">
        <v>125</v>
      </c>
      <c r="L46" s="656" t="str">
        <f t="shared" si="0"/>
        <v>COD.</v>
      </c>
      <c r="M46" s="663" t="str">
        <f>IF(AND(MID(A46,1,4)="comp",COUNTIF($A$1:$A$3937,A46)&gt;1),"ok AUXILIAR",IF(AND(F46&gt;0,MID(A46,1,4)="COMP"),"SUBÍTEM",IF(OR(AND(F46=0,G46=0),F46="COEF.",F46&gt;0),"SUBÍTEM",IF(MID(A46,1,5)="COMP.",IF(COUNTIF(ORÇAMENTO!$B$5:$B$9792,COMPOSIÇÕES!A46)=0,"NOK",IF(COUNTIF(ORÇAMENTO!$B$5:$B$9792,COMPOSIÇÕES!A46)&gt;0,"OK","SUBÍTEM"))))))</f>
        <v>SUBÍTEM</v>
      </c>
      <c r="P46" s="655" t="b">
        <f t="shared" si="2"/>
        <v>1</v>
      </c>
      <c r="Q46" s="655" t="s">
        <v>125</v>
      </c>
      <c r="R46" s="655"/>
      <c r="S46" s="715" t="s">
        <v>103</v>
      </c>
      <c r="T46" s="655" t="s">
        <v>126</v>
      </c>
      <c r="U46" s="655" t="s">
        <v>128</v>
      </c>
    </row>
    <row r="47" spans="1:21" ht="42.75" customHeight="1" thickBot="1">
      <c r="A47" s="935" t="s">
        <v>833</v>
      </c>
      <c r="B47" s="936"/>
      <c r="C47" s="945" t="s">
        <v>1800</v>
      </c>
      <c r="D47" s="936" t="s">
        <v>61</v>
      </c>
      <c r="E47" s="936" t="s">
        <v>183</v>
      </c>
      <c r="F47" s="936"/>
      <c r="G47" s="938">
        <f>SUM(G48:G49)</f>
        <v>323.75</v>
      </c>
      <c r="H47" s="227" t="str">
        <f t="shared" si="1"/>
        <v>OK</v>
      </c>
      <c r="J47" s="654">
        <f>IF(AND(F47=0,G47&gt;0),1+COUNT($J$3:J46),IF(B47="AUXILIAR","AUXILIAR","SUBÍTEM"))</f>
        <v>6</v>
      </c>
      <c r="K47" s="655" t="s">
        <v>833</v>
      </c>
      <c r="L47" s="656" t="str">
        <f t="shared" si="0"/>
        <v>COMP. 6</v>
      </c>
      <c r="M47" s="663" t="str">
        <f>IF(AND(MID(A47,1,4)="comp",COUNTIF($A$1:$A$3937,A47)&gt;1),"ok AUXILIAR",IF(AND(F47&gt;0,MID(A47,1,4)="COMP"),"SUBÍTEM",IF(OR(AND(F47=0,G47=0),F47="COEF.",F47&gt;0),"SUBÍTEM",IF(MID(A47,1,5)="COMP.",IF(COUNTIF(ORÇAMENTO!$B$5:$B$9792,COMPOSIÇÕES!A47)=0,"NOK",IF(COUNTIF(ORÇAMENTO!$B$5:$B$9792,COMPOSIÇÕES!A47)&gt;0,"OK","SUBÍTEM"))))))</f>
        <v>OK</v>
      </c>
      <c r="P47" s="655" t="b">
        <f t="shared" si="2"/>
        <v>1</v>
      </c>
      <c r="Q47" s="655" t="s">
        <v>833</v>
      </c>
      <c r="R47" s="655"/>
      <c r="S47" s="716" t="s">
        <v>1800</v>
      </c>
      <c r="T47" s="655" t="s">
        <v>61</v>
      </c>
      <c r="U47" s="655" t="s">
        <v>183</v>
      </c>
    </row>
    <row r="48" spans="1:21" s="713" customFormat="1" ht="30">
      <c r="A48" s="243">
        <v>1527</v>
      </c>
      <c r="B48" s="322" t="s">
        <v>836</v>
      </c>
      <c r="C48" s="322" t="s">
        <v>2682</v>
      </c>
      <c r="D48" s="257" t="s">
        <v>2839</v>
      </c>
      <c r="E48" s="259">
        <v>302.20999999999998</v>
      </c>
      <c r="F48" s="462">
        <v>1</v>
      </c>
      <c r="G48" s="450">
        <f>ROUND(F48*E48,2)</f>
        <v>302.20999999999998</v>
      </c>
      <c r="H48" s="713" t="str">
        <f t="shared" si="1"/>
        <v>OK</v>
      </c>
      <c r="J48" s="654" t="str">
        <f>IF(AND(F48=0,G48&gt;0),1+COUNT($J$3:J47),IF(B48="AUXILIAR","AUXILIAR","SUBÍTEM"))</f>
        <v>SUBÍTEM</v>
      </c>
      <c r="K48" s="655">
        <v>1527</v>
      </c>
      <c r="L48" s="656">
        <f t="shared" si="0"/>
        <v>1527</v>
      </c>
      <c r="M48" s="663" t="str">
        <f>IF(AND(MID(A48,1,4)="comp",COUNTIF($A$1:$A$3937,A48)&gt;1),"ok AUXILIAR",IF(AND(F48&gt;0,MID(A48,1,4)="COMP"),"SUBÍTEM",IF(OR(AND(F48=0,G48=0),F48="COEF.",F48&gt;0),"SUBÍTEM",IF(MID(A48,1,5)="COMP.",IF(COUNTIF(ORÇAMENTO!$B$5:$B$9792,COMPOSIÇÕES!A48)=0,"NOK",IF(COUNTIF(ORÇAMENTO!$B$5:$B$9792,COMPOSIÇÕES!A48)&gt;0,"OK","SUBÍTEM"))))))</f>
        <v>SUBÍTEM</v>
      </c>
      <c r="P48" s="655" t="b">
        <f t="shared" si="2"/>
        <v>1</v>
      </c>
      <c r="Q48" s="655">
        <v>1527</v>
      </c>
      <c r="R48" s="655" t="s">
        <v>836</v>
      </c>
      <c r="S48" s="717" t="s">
        <v>2682</v>
      </c>
      <c r="T48" s="655" t="s">
        <v>61</v>
      </c>
      <c r="U48" s="655">
        <v>271.83</v>
      </c>
    </row>
    <row r="49" spans="1:21" ht="18" customHeight="1">
      <c r="A49" s="243">
        <v>92874</v>
      </c>
      <c r="B49" s="322" t="s">
        <v>131</v>
      </c>
      <c r="C49" s="322" t="s">
        <v>1104</v>
      </c>
      <c r="D49" s="257" t="s">
        <v>61</v>
      </c>
      <c r="E49" s="259">
        <v>21.54</v>
      </c>
      <c r="F49" s="462">
        <v>1</v>
      </c>
      <c r="G49" s="450">
        <f>ROUND(F49*E49,2)</f>
        <v>21.54</v>
      </c>
      <c r="H49" s="227" t="str">
        <f t="shared" si="1"/>
        <v>OK</v>
      </c>
      <c r="J49" s="654" t="str">
        <f>IF(AND(F49=0,G49&gt;0),1+COUNT($J$3:J48),IF(B49="AUXILIAR","AUXILIAR","SUBÍTEM"))</f>
        <v>SUBÍTEM</v>
      </c>
      <c r="K49" s="655">
        <v>92874</v>
      </c>
      <c r="L49" s="656">
        <f t="shared" si="0"/>
        <v>92874</v>
      </c>
      <c r="M49" s="663" t="str">
        <f>IF(AND(MID(A49,1,4)="comp",COUNTIF($A$1:$A$3937,A49)&gt;1),"ok AUXILIAR",IF(AND(F49&gt;0,MID(A49,1,4)="COMP"),"SUBÍTEM",IF(OR(AND(F49=0,G49=0),F49="COEF.",F49&gt;0),"SUBÍTEM",IF(MID(A49,1,5)="COMP.",IF(COUNTIF(ORÇAMENTO!$B$5:$B$9792,COMPOSIÇÕES!A49)=0,"NOK",IF(COUNTIF(ORÇAMENTO!$B$5:$B$9792,COMPOSIÇÕES!A49)&gt;0,"OK","SUBÍTEM"))))))</f>
        <v>SUBÍTEM</v>
      </c>
      <c r="P49" s="655" t="b">
        <f t="shared" si="2"/>
        <v>1</v>
      </c>
      <c r="Q49" s="655">
        <v>92874</v>
      </c>
      <c r="R49" s="655" t="s">
        <v>131</v>
      </c>
      <c r="S49" s="717" t="s">
        <v>1104</v>
      </c>
      <c r="T49" s="655" t="s">
        <v>61</v>
      </c>
      <c r="U49" s="655">
        <v>21.33</v>
      </c>
    </row>
    <row r="50" spans="1:21" ht="15" customHeight="1">
      <c r="A50" s="723" t="s">
        <v>1418</v>
      </c>
      <c r="B50" s="457"/>
      <c r="C50" s="457"/>
      <c r="D50" s="457" t="s">
        <v>183</v>
      </c>
      <c r="E50" s="457" t="s">
        <v>183</v>
      </c>
      <c r="F50" s="457"/>
      <c r="G50" s="457"/>
      <c r="H50" s="227" t="str">
        <f t="shared" si="1"/>
        <v>REMOVER ESPAÇOS</v>
      </c>
      <c r="J50" s="654" t="str">
        <f>IF(AND(F50=0,G50&gt;0),1+COUNT($J$3:J49),IF(B50="AUXILIAR","AUXILIAR","SUBÍTEM"))</f>
        <v>SUBÍTEM</v>
      </c>
      <c r="K50" s="655" t="s">
        <v>1418</v>
      </c>
      <c r="L50" s="656" t="str">
        <f t="shared" si="0"/>
        <v>Obs: composição/Base -  Composição ORSE 07369</v>
      </c>
      <c r="M50" s="663" t="str">
        <f>IF(AND(MID(A50,1,4)="comp",COUNTIF($A$1:$A$3937,A50)&gt;1),"ok AUXILIAR",IF(AND(F50&gt;0,MID(A50,1,4)="COMP"),"SUBÍTEM",IF(OR(AND(F50=0,G50=0),F50="COEF.",F50&gt;0),"SUBÍTEM",IF(MID(A50,1,5)="COMP.",IF(COUNTIF(ORÇAMENTO!$B$5:$B$9792,COMPOSIÇÕES!A50)=0,"NOK",IF(COUNTIF(ORÇAMENTO!$B$5:$B$9792,COMPOSIÇÕES!A50)&gt;0,"OK","SUBÍTEM"))))))</f>
        <v>SUBÍTEM</v>
      </c>
      <c r="P50" s="655" t="b">
        <f t="shared" si="2"/>
        <v>1</v>
      </c>
      <c r="Q50" s="655" t="s">
        <v>1418</v>
      </c>
      <c r="R50" s="655"/>
      <c r="S50" s="723"/>
      <c r="T50" s="655" t="s">
        <v>183</v>
      </c>
      <c r="U50" s="655" t="s">
        <v>183</v>
      </c>
    </row>
    <row r="51" spans="1:21" s="713" customFormat="1" ht="15" customHeight="1" thickBot="1">
      <c r="A51" s="728"/>
      <c r="B51" s="728"/>
      <c r="C51" s="728"/>
      <c r="D51" s="728"/>
      <c r="E51" s="728"/>
      <c r="F51" s="728"/>
      <c r="G51" s="728"/>
      <c r="J51" s="779"/>
      <c r="K51" s="780"/>
      <c r="L51" s="781"/>
      <c r="M51" s="663"/>
      <c r="P51" s="655" t="b">
        <f t="shared" si="2"/>
        <v>1</v>
      </c>
      <c r="Q51" s="780"/>
      <c r="R51" s="780"/>
      <c r="S51" s="728"/>
      <c r="T51" s="780"/>
      <c r="U51" s="780"/>
    </row>
    <row r="52" spans="1:21" ht="30.75" customHeight="1" thickBot="1">
      <c r="A52" s="947" t="s">
        <v>125</v>
      </c>
      <c r="B52" s="948"/>
      <c r="C52" s="949" t="s">
        <v>103</v>
      </c>
      <c r="D52" s="949" t="s">
        <v>126</v>
      </c>
      <c r="E52" s="949" t="s">
        <v>128</v>
      </c>
      <c r="F52" s="949" t="s">
        <v>127</v>
      </c>
      <c r="G52" s="950" t="s">
        <v>129</v>
      </c>
      <c r="H52" s="227" t="str">
        <f>IF(MID(A52,1,3)="OBS","REMOVER ESPAÇOS","OK")</f>
        <v>OK</v>
      </c>
      <c r="J52" s="654" t="str">
        <f>IF(AND(F52=0,G52&gt;0),1+COUNT($J$3:J50),IF(B52="AUXILIAR","AUXILIAR","SUBÍTEM"))</f>
        <v>SUBÍTEM</v>
      </c>
      <c r="K52" s="655" t="s">
        <v>125</v>
      </c>
      <c r="L52" s="656" t="str">
        <f t="shared" si="0"/>
        <v>COD.</v>
      </c>
      <c r="M52" s="663" t="str">
        <f>IF(AND(MID(A52,1,4)="comp",COUNTIF($A$1:$A$3937,A52)&gt;1),"ok AUXILIAR",IF(AND(F52&gt;0,MID(A52,1,4)="COMP"),"SUBÍTEM",IF(OR(AND(F52=0,G52=0),F52="COEF.",F52&gt;0),"SUBÍTEM",IF(MID(A52,1,5)="COMP.",IF(COUNTIF(ORÇAMENTO!$B$5:$B$9792,COMPOSIÇÕES!A52)=0,"NOK",IF(COUNTIF(ORÇAMENTO!$B$5:$B$9792,COMPOSIÇÕES!A52)&gt;0,"OK","SUBÍTEM"))))))</f>
        <v>SUBÍTEM</v>
      </c>
      <c r="P52" s="655" t="b">
        <f t="shared" si="2"/>
        <v>1</v>
      </c>
      <c r="Q52" s="655" t="s">
        <v>125</v>
      </c>
      <c r="R52" s="655"/>
      <c r="S52" s="715" t="s">
        <v>103</v>
      </c>
      <c r="T52" s="655" t="s">
        <v>126</v>
      </c>
      <c r="U52" s="655" t="s">
        <v>128</v>
      </c>
    </row>
    <row r="53" spans="1:21" ht="33" customHeight="1" thickBot="1">
      <c r="A53" s="935" t="s">
        <v>834</v>
      </c>
      <c r="B53" s="953"/>
      <c r="C53" s="945" t="s">
        <v>1293</v>
      </c>
      <c r="D53" s="936" t="s">
        <v>57</v>
      </c>
      <c r="E53" s="953" t="s">
        <v>183</v>
      </c>
      <c r="F53" s="953"/>
      <c r="G53" s="938">
        <f>SUM(G54:G58)</f>
        <v>94.1</v>
      </c>
      <c r="H53" s="227" t="str">
        <f>UPPER(C53)</f>
        <v>PISO EM CONCRETO 25MPA PREPARO MECANICO, ESPESSURA 15 CM, COM ARMACAO EM TELA SOLDADA</v>
      </c>
      <c r="J53" s="654">
        <f>IF(AND(F53=0,G53&gt;0),1+COUNT($J$3:J52),IF(B53="AUXILIAR","AUXILIAR","SUBÍTEM"))</f>
        <v>7</v>
      </c>
      <c r="K53" s="655" t="s">
        <v>834</v>
      </c>
      <c r="L53" s="656" t="str">
        <f t="shared" si="0"/>
        <v>COMP. 7</v>
      </c>
      <c r="M53" s="663" t="str">
        <f>IF(AND(MID(A53,1,4)="comp",COUNTIF($A$1:$A$3937,A53)&gt;1),"ok AUXILIAR",IF(AND(F53&gt;0,MID(A53,1,4)="COMP"),"SUBÍTEM",IF(OR(AND(F53=0,G53=0),F53="COEF.",F53&gt;0),"SUBÍTEM",IF(MID(A53,1,5)="COMP.",IF(COUNTIF(ORÇAMENTO!$B$5:$B$9792,COMPOSIÇÕES!A53)=0,"NOK",IF(COUNTIF(ORÇAMENTO!$B$5:$B$9792,COMPOSIÇÕES!A53)&gt;0,"OK","SUBÍTEM"))))))</f>
        <v>OK</v>
      </c>
      <c r="P53" s="655" t="b">
        <f t="shared" si="2"/>
        <v>1</v>
      </c>
      <c r="Q53" s="655" t="s">
        <v>834</v>
      </c>
      <c r="R53" s="655"/>
      <c r="S53" s="716" t="s">
        <v>1293</v>
      </c>
      <c r="T53" s="655" t="s">
        <v>57</v>
      </c>
      <c r="U53" s="655" t="s">
        <v>183</v>
      </c>
    </row>
    <row r="54" spans="1:21">
      <c r="A54" s="951">
        <v>88245</v>
      </c>
      <c r="B54" s="958" t="s">
        <v>131</v>
      </c>
      <c r="C54" s="322" t="s">
        <v>761</v>
      </c>
      <c r="D54" s="257" t="s">
        <v>59</v>
      </c>
      <c r="E54" s="259">
        <v>15.8</v>
      </c>
      <c r="F54" s="462">
        <v>0.02</v>
      </c>
      <c r="G54" s="450">
        <f>ROUND(F54*E54,2)</f>
        <v>0.32</v>
      </c>
      <c r="J54" s="654" t="str">
        <f>IF(AND(F54=0,G54&gt;0),1+COUNT($J$3:J53),IF(B54="AUXILIAR","AUXILIAR","SUBÍTEM"))</f>
        <v>SUBÍTEM</v>
      </c>
      <c r="K54" s="655">
        <v>88245</v>
      </c>
      <c r="L54" s="656">
        <f t="shared" si="0"/>
        <v>88245</v>
      </c>
      <c r="M54" s="663" t="str">
        <f>IF(AND(MID(A54,1,4)="comp",COUNTIF($A$1:$A$3937,A54)&gt;1),"ok AUXILIAR",IF(AND(F54&gt;0,MID(A54,1,4)="COMP"),"SUBÍTEM",IF(OR(AND(F54=0,G54=0),F54="COEF.",F54&gt;0),"SUBÍTEM",IF(MID(A54,1,5)="COMP.",IF(COUNTIF(ORÇAMENTO!$B$5:$B$9792,COMPOSIÇÕES!A54)=0,"NOK",IF(COUNTIF(ORÇAMENTO!$B$5:$B$9792,COMPOSIÇÕES!A54)&gt;0,"OK","SUBÍTEM"))))))</f>
        <v>SUBÍTEM</v>
      </c>
      <c r="P54" s="655" t="b">
        <f t="shared" si="2"/>
        <v>1</v>
      </c>
      <c r="Q54" s="655">
        <v>88245</v>
      </c>
      <c r="R54" s="655" t="s">
        <v>131</v>
      </c>
      <c r="S54" s="717" t="s">
        <v>761</v>
      </c>
      <c r="T54" s="655" t="s">
        <v>59</v>
      </c>
      <c r="U54" s="655">
        <v>15.79</v>
      </c>
    </row>
    <row r="55" spans="1:21" s="713" customFormat="1">
      <c r="A55" s="951">
        <v>88309</v>
      </c>
      <c r="B55" s="958" t="s">
        <v>131</v>
      </c>
      <c r="C55" s="322" t="s">
        <v>770</v>
      </c>
      <c r="D55" s="257" t="s">
        <v>59</v>
      </c>
      <c r="E55" s="259">
        <v>15.89</v>
      </c>
      <c r="F55" s="324">
        <v>0.26</v>
      </c>
      <c r="G55" s="450">
        <f>ROUND(F55*E55,2)</f>
        <v>4.13</v>
      </c>
      <c r="J55" s="654" t="str">
        <f>IF(AND(F55=0,G55&gt;0),1+COUNT($J$3:J52),IF(B55="AUXILIAR","AUXILIAR","SUBÍTEM"))</f>
        <v>SUBÍTEM</v>
      </c>
      <c r="K55" s="655">
        <v>88309</v>
      </c>
      <c r="L55" s="656">
        <f>A55</f>
        <v>88309</v>
      </c>
      <c r="M55" s="663" t="str">
        <f>IF(AND(MID(A55,1,4)="comp",COUNTIF($A$1:$A$3937,A55)&gt;1),"ok AUXILIAR",IF(AND(F55&gt;0,MID(A55,1,4)="COMP"),"SUBÍTEM",IF(OR(AND(F55=0,G55=0),F55="COEF.",F55&gt;0),"SUBÍTEM",IF(MID(A55,1,5)="COMP.",IF(COUNTIF(ORÇAMENTO!$B$5:$B$9792,COMPOSIÇÕES!A55)=0,"NOK",IF(COUNTIF(ORÇAMENTO!$B$5:$B$9792,COMPOSIÇÕES!A55)&gt;0,"OK","SUBÍTEM"))))))</f>
        <v>SUBÍTEM</v>
      </c>
      <c r="P55" s="655" t="b">
        <f>C55=S55</f>
        <v>1</v>
      </c>
      <c r="Q55" s="655">
        <v>88309</v>
      </c>
      <c r="R55" s="655" t="s">
        <v>131</v>
      </c>
      <c r="S55" s="717" t="s">
        <v>770</v>
      </c>
      <c r="T55" s="655" t="s">
        <v>59</v>
      </c>
      <c r="U55" s="655">
        <v>15.88</v>
      </c>
    </row>
    <row r="56" spans="1:21" s="713" customFormat="1" ht="21.75" customHeight="1">
      <c r="A56" s="951">
        <v>88316</v>
      </c>
      <c r="B56" s="958" t="s">
        <v>131</v>
      </c>
      <c r="C56" s="322" t="s">
        <v>772</v>
      </c>
      <c r="D56" s="257" t="s">
        <v>59</v>
      </c>
      <c r="E56" s="259">
        <v>12.7</v>
      </c>
      <c r="F56" s="324">
        <v>1.94</v>
      </c>
      <c r="G56" s="450">
        <f>ROUND(F56*E56,2)</f>
        <v>24.64</v>
      </c>
      <c r="J56" s="654" t="str">
        <f>IF(AND(F56=0,G56&gt;0),1+COUNT($J$3:J55),IF(B56="AUXILIAR","AUXILIAR","SUBÍTEM"))</f>
        <v>SUBÍTEM</v>
      </c>
      <c r="K56" s="655">
        <v>88316</v>
      </c>
      <c r="L56" s="656">
        <f>A56</f>
        <v>88316</v>
      </c>
      <c r="M56" s="663" t="str">
        <f>IF(AND(MID(A56,1,4)="comp",COUNTIF($A$1:$A$3937,A56)&gt;1),"ok AUXILIAR",IF(AND(F56&gt;0,MID(A56,1,4)="COMP"),"SUBÍTEM",IF(OR(AND(F56=0,G56=0),F56="COEF.",F56&gt;0),"SUBÍTEM",IF(MID(A56,1,5)="COMP.",IF(COUNTIF(ORÇAMENTO!$B$5:$B$9792,COMPOSIÇÕES!A56)=0,"NOK",IF(COUNTIF(ORÇAMENTO!$B$5:$B$9792,COMPOSIÇÕES!A56)&gt;0,"OK","SUBÍTEM"))))))</f>
        <v>SUBÍTEM</v>
      </c>
      <c r="P56" s="655" t="b">
        <f>C56=S56</f>
        <v>1</v>
      </c>
      <c r="Q56" s="655">
        <v>88316</v>
      </c>
      <c r="R56" s="655" t="s">
        <v>131</v>
      </c>
      <c r="S56" s="717" t="s">
        <v>772</v>
      </c>
      <c r="T56" s="655" t="s">
        <v>59</v>
      </c>
      <c r="U56" s="655">
        <v>12.52</v>
      </c>
    </row>
    <row r="57" spans="1:21" ht="30">
      <c r="A57" s="951">
        <v>94971</v>
      </c>
      <c r="B57" s="958" t="s">
        <v>131</v>
      </c>
      <c r="C57" s="322" t="s">
        <v>1107</v>
      </c>
      <c r="D57" s="257" t="s">
        <v>61</v>
      </c>
      <c r="E57" s="259">
        <v>317.52999999999997</v>
      </c>
      <c r="F57" s="324">
        <v>0.15</v>
      </c>
      <c r="G57" s="450">
        <f>ROUND(F57*E57,2)</f>
        <v>47.63</v>
      </c>
      <c r="J57" s="654" t="str">
        <f>IF(AND(F57=0,G57&gt;0),1+COUNT($J$3:J54),IF(B57="AUXILIAR","AUXILIAR","SUBÍTEM"))</f>
        <v>SUBÍTEM</v>
      </c>
      <c r="K57" s="655">
        <v>94971</v>
      </c>
      <c r="L57" s="656">
        <f t="shared" si="0"/>
        <v>94971</v>
      </c>
      <c r="M57" s="663" t="str">
        <f>IF(AND(MID(A57,1,4)="comp",COUNTIF($A$1:$A$3937,A57)&gt;1),"ok AUXILIAR",IF(AND(F57&gt;0,MID(A57,1,4)="COMP"),"SUBÍTEM",IF(OR(AND(F57=0,G57=0),F57="COEF.",F57&gt;0),"SUBÍTEM",IF(MID(A57,1,5)="COMP.",IF(COUNTIF(ORÇAMENTO!$B$5:$B$9792,COMPOSIÇÕES!A57)=0,"NOK",IF(COUNTIF(ORÇAMENTO!$B$5:$B$9792,COMPOSIÇÕES!A57)&gt;0,"OK","SUBÍTEM"))))))</f>
        <v>SUBÍTEM</v>
      </c>
      <c r="P57" s="655" t="b">
        <f t="shared" si="2"/>
        <v>1</v>
      </c>
      <c r="Q57" s="655">
        <v>94971</v>
      </c>
      <c r="R57" s="655" t="s">
        <v>131</v>
      </c>
      <c r="S57" s="717" t="s">
        <v>1107</v>
      </c>
      <c r="T57" s="655" t="s">
        <v>61</v>
      </c>
      <c r="U57" s="655">
        <v>315.04000000000002</v>
      </c>
    </row>
    <row r="58" spans="1:21" ht="36" customHeight="1">
      <c r="A58" s="951">
        <v>7156</v>
      </c>
      <c r="B58" s="958" t="s">
        <v>836</v>
      </c>
      <c r="C58" s="322" t="s">
        <v>2846</v>
      </c>
      <c r="D58" s="257" t="s">
        <v>2834</v>
      </c>
      <c r="E58" s="259">
        <v>16.55</v>
      </c>
      <c r="F58" s="324">
        <v>1.05</v>
      </c>
      <c r="G58" s="450">
        <f>ROUND(F58*E58,2)</f>
        <v>17.38</v>
      </c>
      <c r="J58" s="654" t="str">
        <f>IF(AND(F58=0,G58&gt;0),1+COUNT($J$3:J57),IF(B58="AUXILIAR","AUXILIAR","SUBÍTEM"))</f>
        <v>SUBÍTEM</v>
      </c>
      <c r="K58" s="655">
        <v>7156</v>
      </c>
      <c r="L58" s="656">
        <f t="shared" si="0"/>
        <v>7156</v>
      </c>
      <c r="M58" s="663" t="str">
        <f>IF(AND(MID(A58,1,4)="comp",COUNTIF($A$1:$A$3937,A58)&gt;1),"ok AUXILIAR",IF(AND(F58&gt;0,MID(A58,1,4)="COMP"),"SUBÍTEM",IF(OR(AND(F58=0,G58=0),F58="COEF.",F58&gt;0),"SUBÍTEM",IF(MID(A58,1,5)="COMP.",IF(COUNTIF(ORÇAMENTO!$B$5:$B$9792,COMPOSIÇÕES!A58)=0,"NOK",IF(COUNTIF(ORÇAMENTO!$B$5:$B$9792,COMPOSIÇÕES!A58)&gt;0,"OK","SUBÍTEM"))))))</f>
        <v>SUBÍTEM</v>
      </c>
      <c r="P58" s="655" t="b">
        <f t="shared" si="2"/>
        <v>1</v>
      </c>
      <c r="Q58" s="655">
        <v>7156</v>
      </c>
      <c r="R58" s="655" t="s">
        <v>836</v>
      </c>
      <c r="S58" s="717" t="s">
        <v>2846</v>
      </c>
      <c r="T58" s="655" t="s">
        <v>57</v>
      </c>
      <c r="U58" s="655">
        <v>16.27</v>
      </c>
    </row>
    <row r="59" spans="1:21">
      <c r="A59" s="952" t="s">
        <v>1419</v>
      </c>
      <c r="B59" s="959"/>
      <c r="C59" s="457"/>
      <c r="D59" s="457" t="s">
        <v>183</v>
      </c>
      <c r="E59" s="457" t="s">
        <v>183</v>
      </c>
      <c r="F59" s="457"/>
      <c r="G59" s="457"/>
      <c r="J59" s="654" t="str">
        <f>IF(AND(F59=0,G59&gt;0),1+COUNT($J$3:J58),IF(B59="AUXILIAR","AUXILIAR","SUBÍTEM"))</f>
        <v>SUBÍTEM</v>
      </c>
      <c r="K59" s="655" t="s">
        <v>1419</v>
      </c>
      <c r="L59" s="656" t="str">
        <f t="shared" si="0"/>
        <v>Obs: composição/Base -  Composição  SINAPI - 72183 (Modificada)</v>
      </c>
      <c r="M59" s="663" t="str">
        <f>IF(AND(MID(A59,1,4)="comp",COUNTIF($A$1:$A$3937,A59)&gt;1),"ok AUXILIAR",IF(AND(F59&gt;0,MID(A59,1,4)="COMP"),"SUBÍTEM",IF(OR(AND(F59=0,G59=0),F59="COEF.",F59&gt;0),"SUBÍTEM",IF(MID(A59,1,5)="COMP.",IF(COUNTIF(ORÇAMENTO!$B$5:$B$9792,COMPOSIÇÕES!A59)=0,"NOK",IF(COUNTIF(ORÇAMENTO!$B$5:$B$9792,COMPOSIÇÕES!A59)&gt;0,"OK","SUBÍTEM"))))))</f>
        <v>SUBÍTEM</v>
      </c>
      <c r="P59" s="655" t="b">
        <f t="shared" si="2"/>
        <v>1</v>
      </c>
      <c r="Q59" s="655" t="s">
        <v>1419</v>
      </c>
      <c r="R59" s="655"/>
      <c r="S59" s="723"/>
      <c r="T59" s="655" t="s">
        <v>183</v>
      </c>
      <c r="U59" s="655" t="s">
        <v>183</v>
      </c>
    </row>
    <row r="60" spans="1:21" s="713" customFormat="1" ht="15.75" thickBot="1">
      <c r="A60" s="728"/>
      <c r="B60" s="728"/>
      <c r="C60" s="728"/>
      <c r="D60" s="728"/>
      <c r="E60" s="728"/>
      <c r="F60" s="728"/>
      <c r="G60" s="728"/>
      <c r="J60" s="779"/>
      <c r="K60" s="780"/>
      <c r="L60" s="781"/>
      <c r="M60" s="663"/>
      <c r="P60" s="655" t="b">
        <f t="shared" si="2"/>
        <v>1</v>
      </c>
      <c r="Q60" s="780"/>
      <c r="R60" s="780"/>
      <c r="S60" s="728"/>
      <c r="T60" s="780"/>
      <c r="U60" s="780"/>
    </row>
    <row r="61" spans="1:21" ht="30.75" customHeight="1" thickBot="1">
      <c r="A61" s="947" t="s">
        <v>125</v>
      </c>
      <c r="B61" s="948"/>
      <c r="C61" s="949" t="s">
        <v>103</v>
      </c>
      <c r="D61" s="949" t="s">
        <v>126</v>
      </c>
      <c r="E61" s="962" t="s">
        <v>128</v>
      </c>
      <c r="F61" s="949" t="s">
        <v>127</v>
      </c>
      <c r="G61" s="963" t="s">
        <v>129</v>
      </c>
      <c r="H61" s="227" t="str">
        <f>IF(MID(A61,1,3)="OBS","REMOVER ESPAÇOS","OK")</f>
        <v>OK</v>
      </c>
      <c r="J61" s="654" t="str">
        <f>IF(AND(F61=0,G61&gt;0),1+COUNT($J$3:J59),IF(B61="AUXILIAR","AUXILIAR","SUBÍTEM"))</f>
        <v>SUBÍTEM</v>
      </c>
      <c r="K61" s="655" t="s">
        <v>125</v>
      </c>
      <c r="L61" s="656" t="str">
        <f t="shared" ref="L61:L73" si="4">A61</f>
        <v>COD.</v>
      </c>
      <c r="M61" s="663" t="str">
        <f>IF(AND(MID(A61,1,4)="comp",COUNTIF($A$1:$A$3937,A61)&gt;1),"ok AUXILIAR",IF(AND(F61&gt;0,MID(A61,1,4)="COMP"),"SUBÍTEM",IF(OR(AND(F61=0,G61=0),F61="COEF.",F61&gt;0),"SUBÍTEM",IF(MID(A61,1,5)="COMP.",IF(COUNTIF(ORÇAMENTO!$B$5:$B$9792,COMPOSIÇÕES!A61)=0,"NOK",IF(COUNTIF(ORÇAMENTO!$B$5:$B$9792,COMPOSIÇÕES!A61)&gt;0,"OK","SUBÍTEM"))))))</f>
        <v>SUBÍTEM</v>
      </c>
      <c r="P61" s="655" t="b">
        <f t="shared" si="2"/>
        <v>1</v>
      </c>
      <c r="Q61" s="655" t="s">
        <v>125</v>
      </c>
      <c r="R61" s="655"/>
      <c r="S61" s="715" t="s">
        <v>103</v>
      </c>
      <c r="T61" s="655" t="s">
        <v>126</v>
      </c>
      <c r="U61" s="655" t="s">
        <v>128</v>
      </c>
    </row>
    <row r="62" spans="1:21" ht="90" customHeight="1" thickBot="1">
      <c r="A62" s="935" t="s">
        <v>840</v>
      </c>
      <c r="B62" s="936"/>
      <c r="C62" s="960" t="s">
        <v>1289</v>
      </c>
      <c r="D62" s="936" t="s">
        <v>57</v>
      </c>
      <c r="E62" s="961" t="s">
        <v>183</v>
      </c>
      <c r="F62" s="936"/>
      <c r="G62" s="946">
        <f>SUM(G63:G65)</f>
        <v>103.97</v>
      </c>
      <c r="H62" s="227" t="str">
        <f>UPPER(C62)</f>
        <v>ESTRUTURA METALICA EM TESOURAS OU TRELICAS, VAO LIVRE DE 25M, FORNECIMENTO E MONTAGEM, NAO SENDO CONSIDERADOS OS FECHAMENTOS METALICOS, AS COLUNAS, OS SERVICOS GERAIS EM ALVENARIA E CONCRETO, AS TELHAS DE COBERTURA E A PINTURA DE ACABAMENTO</v>
      </c>
      <c r="J62" s="654">
        <f>IF(AND(F62=0,G62&gt;0),1+COUNT($J$3:J61),IF(B62="AUXILIAR","AUXILIAR","SUBÍTEM"))</f>
        <v>8</v>
      </c>
      <c r="K62" s="655" t="s">
        <v>840</v>
      </c>
      <c r="L62" s="656" t="str">
        <f t="shared" si="4"/>
        <v>COMP. 8</v>
      </c>
      <c r="M62" s="663" t="str">
        <f>IF(AND(MID(A62,1,4)="comp",COUNTIF($A$1:$A$3937,A62)&gt;1),"ok AUXILIAR",IF(AND(F62&gt;0,MID(A62,1,4)="COMP"),"SUBÍTEM",IF(OR(AND(F62=0,G62=0),F62="COEF.",F62&gt;0),"SUBÍTEM",IF(MID(A62,1,5)="COMP.",IF(COUNTIF(ORÇAMENTO!$B$5:$B$9792,COMPOSIÇÕES!A62)=0,"NOK",IF(COUNTIF(ORÇAMENTO!$B$5:$B$9792,COMPOSIÇÕES!A62)&gt;0,"OK","SUBÍTEM"))))))</f>
        <v>OK</v>
      </c>
      <c r="P62" s="655" t="b">
        <f t="shared" si="2"/>
        <v>1</v>
      </c>
      <c r="Q62" s="655" t="s">
        <v>840</v>
      </c>
      <c r="R62" s="655"/>
      <c r="S62" s="716" t="s">
        <v>1289</v>
      </c>
      <c r="T62" s="655" t="s">
        <v>57</v>
      </c>
      <c r="U62" s="655" t="s">
        <v>183</v>
      </c>
    </row>
    <row r="63" spans="1:21" s="713" customFormat="1" ht="21" customHeight="1">
      <c r="A63" s="805">
        <v>10966</v>
      </c>
      <c r="B63" s="958" t="s">
        <v>836</v>
      </c>
      <c r="C63" s="322" t="s">
        <v>950</v>
      </c>
      <c r="D63" s="257" t="s">
        <v>2838</v>
      </c>
      <c r="E63" s="259">
        <v>5.99</v>
      </c>
      <c r="F63" s="807">
        <v>13.5</v>
      </c>
      <c r="G63" s="450">
        <f>ROUND(F63*E63,2)</f>
        <v>80.87</v>
      </c>
      <c r="H63" s="713" t="str">
        <f>IF(MID(A63,1,3)="OBS","REMOVER ESPAÇOS","OK")</f>
        <v>OK</v>
      </c>
      <c r="J63" s="801" t="str">
        <f>IF(AND(F63=0,G63&gt;0),1+COUNT($J$3:J62),IF(B63="AUXILIAR","AUXILIAR","SUBÍTEM"))</f>
        <v>SUBÍTEM</v>
      </c>
      <c r="K63" s="802">
        <v>10966</v>
      </c>
      <c r="L63" s="803">
        <f>A63</f>
        <v>10966</v>
      </c>
      <c r="M63" s="663" t="str">
        <f>IF(AND(MID(A63,1,4)="comp",COUNTIF($A$1:$A$3937,A63)&gt;1),"ok AUXILIAR",IF(AND(F63&gt;0,MID(A63,1,4)="COMP"),"SUBÍTEM",IF(OR(AND(F63=0,G63=0),F63="COEF.",F63&gt;0),"SUBÍTEM",IF(MID(A63,1,5)="COMP.",IF(COUNTIF(ORÇAMENTO!$B$5:$B$9792,COMPOSIÇÕES!A63)=0,"NOK",IF(COUNTIF(ORÇAMENTO!$B$5:$B$9792,COMPOSIÇÕES!A63)&gt;0,"OK","SUBÍTEM"))))))</f>
        <v>SUBÍTEM</v>
      </c>
      <c r="P63" s="655" t="b">
        <f t="shared" si="2"/>
        <v>1</v>
      </c>
      <c r="Q63" s="802">
        <v>10966</v>
      </c>
      <c r="R63" s="802" t="s">
        <v>836</v>
      </c>
      <c r="S63" s="804" t="s">
        <v>950</v>
      </c>
      <c r="T63" s="802" t="s">
        <v>55</v>
      </c>
      <c r="U63" s="802">
        <v>5.75</v>
      </c>
    </row>
    <row r="64" spans="1:21" s="713" customFormat="1" ht="21" customHeight="1">
      <c r="A64" s="805">
        <v>88278</v>
      </c>
      <c r="B64" s="806" t="s">
        <v>131</v>
      </c>
      <c r="C64" s="322" t="s">
        <v>769</v>
      </c>
      <c r="D64" s="257" t="s">
        <v>59</v>
      </c>
      <c r="E64" s="259">
        <v>12.97</v>
      </c>
      <c r="F64" s="807">
        <v>0.9</v>
      </c>
      <c r="G64" s="450">
        <f>ROUND(F64*E64,2)</f>
        <v>11.67</v>
      </c>
      <c r="J64" s="801" t="str">
        <f>IF(AND(F64=0,G64&gt;0),1+COUNT($J$3:J63),IF(B64="AUXILIAR","AUXILIAR","SUBÍTEM"))</f>
        <v>SUBÍTEM</v>
      </c>
      <c r="K64" s="802">
        <v>88278</v>
      </c>
      <c r="L64" s="803">
        <f>A64</f>
        <v>88278</v>
      </c>
      <c r="M64" s="663" t="str">
        <f>IF(AND(MID(A64,1,4)="comp",COUNTIF($A$1:$A$3937,A64)&gt;1),"ok AUXILIAR",IF(AND(F64&gt;0,MID(A64,1,4)="COMP"),"SUBÍTEM",IF(OR(AND(F64=0,G64=0),F64="COEF.",F64&gt;0),"SUBÍTEM",IF(MID(A64,1,5)="COMP.",IF(COUNTIF(ORÇAMENTO!$B$5:$B$9792,COMPOSIÇÕES!A64)=0,"NOK",IF(COUNTIF(ORÇAMENTO!$B$5:$B$9792,COMPOSIÇÕES!A64)&gt;0,"OK","SUBÍTEM"))))))</f>
        <v>SUBÍTEM</v>
      </c>
      <c r="P64" s="655" t="b">
        <f t="shared" si="2"/>
        <v>1</v>
      </c>
      <c r="Q64" s="802">
        <v>88278</v>
      </c>
      <c r="R64" s="802" t="s">
        <v>131</v>
      </c>
      <c r="S64" s="804" t="s">
        <v>769</v>
      </c>
      <c r="T64" s="802" t="s">
        <v>59</v>
      </c>
      <c r="U64" s="802">
        <v>12.96</v>
      </c>
    </row>
    <row r="65" spans="1:21" s="665" customFormat="1" ht="28.5" customHeight="1">
      <c r="A65" s="805">
        <v>88316</v>
      </c>
      <c r="B65" s="806" t="s">
        <v>131</v>
      </c>
      <c r="C65" s="322" t="s">
        <v>772</v>
      </c>
      <c r="D65" s="257" t="s">
        <v>59</v>
      </c>
      <c r="E65" s="259">
        <v>12.7</v>
      </c>
      <c r="F65" s="462">
        <v>0.9</v>
      </c>
      <c r="G65" s="450">
        <f>ROUND(F65*E65,2)</f>
        <v>11.43</v>
      </c>
      <c r="H65" s="665" t="str">
        <f>IF(MID(A65,1,3)="OBS","REMOVER ESPAÇOS","OK")</f>
        <v>OK</v>
      </c>
      <c r="J65" s="666" t="str">
        <f>IF(AND(F65=0,G65&gt;0),1+COUNT($J$3:J62),IF(B65="AUXILIAR","AUXILIAR","SUBÍTEM"))</f>
        <v>SUBÍTEM</v>
      </c>
      <c r="K65" s="667">
        <v>88316</v>
      </c>
      <c r="L65" s="668">
        <f t="shared" si="4"/>
        <v>88316</v>
      </c>
      <c r="M65" s="663" t="str">
        <f>IF(AND(MID(A65,1,4)="comp",COUNTIF($A$1:$A$3937,A65)&gt;1),"ok AUXILIAR",IF(AND(F65&gt;0,MID(A65,1,4)="COMP"),"SUBÍTEM",IF(OR(AND(F65=0,G65=0),F65="COEF.",F65&gt;0),"SUBÍTEM",IF(MID(A65,1,5)="COMP.",IF(COUNTIF(ORÇAMENTO!$B$5:$B$9792,COMPOSIÇÕES!A65)=0,"NOK",IF(COUNTIF(ORÇAMENTO!$B$5:$B$9792,COMPOSIÇÕES!A65)&gt;0,"OK","SUBÍTEM"))))))</f>
        <v>SUBÍTEM</v>
      </c>
      <c r="N65" s="665" t="e">
        <f>VLOOKUP(K65,#REF!,2,FALSE)</f>
        <v>#REF!</v>
      </c>
      <c r="P65" s="655" t="b">
        <f t="shared" si="2"/>
        <v>1</v>
      </c>
      <c r="Q65" s="667">
        <v>88316</v>
      </c>
      <c r="R65" s="667" t="s">
        <v>131</v>
      </c>
      <c r="S65" s="721" t="s">
        <v>772</v>
      </c>
      <c r="T65" s="667" t="s">
        <v>59</v>
      </c>
      <c r="U65" s="667">
        <v>12.52</v>
      </c>
    </row>
    <row r="66" spans="1:21" ht="19.5" customHeight="1">
      <c r="A66" s="718" t="s">
        <v>2512</v>
      </c>
      <c r="B66" s="464"/>
      <c r="C66" s="464"/>
      <c r="D66" s="464" t="s">
        <v>183</v>
      </c>
      <c r="E66" s="464" t="s">
        <v>183</v>
      </c>
      <c r="F66" s="464"/>
      <c r="G66" s="464"/>
      <c r="H66" s="227" t="str">
        <f t="shared" ref="H66:H81" si="5">IF(MID(A66,1,3)="OBS","REMOVER ESPAÇOS","OK")</f>
        <v>REMOVER ESPAÇOS</v>
      </c>
      <c r="J66" s="654" t="str">
        <f>IF(AND(F66=0,G66&gt;0),1+COUNT($J$3:J65),IF(B66="AUXILIAR","AUXILIAR","SUBÍTEM"))</f>
        <v>SUBÍTEM</v>
      </c>
      <c r="K66" s="655" t="s">
        <v>2512</v>
      </c>
      <c r="L66" s="656" t="str">
        <f t="shared" si="4"/>
        <v>Obs: composição/Base - SINAPI JULHO/18 - 72113</v>
      </c>
      <c r="M66" s="663" t="str">
        <f>IF(AND(MID(A66,1,4)="comp",COUNTIF($A$1:$A$3937,A66)&gt;1),"ok AUXILIAR",IF(AND(F66&gt;0,MID(A66,1,4)="COMP"),"SUBÍTEM",IF(OR(AND(F66=0,G66=0),F66="COEF.",F66&gt;0),"SUBÍTEM",IF(MID(A66,1,5)="COMP.",IF(COUNTIF(ORÇAMENTO!$B$5:$B$9792,COMPOSIÇÕES!A66)=0,"NOK",IF(COUNTIF(ORÇAMENTO!$B$5:$B$9792,COMPOSIÇÕES!A66)&gt;0,"OK","SUBÍTEM"))))))</f>
        <v>SUBÍTEM</v>
      </c>
      <c r="P66" s="655" t="b">
        <f t="shared" si="2"/>
        <v>1</v>
      </c>
      <c r="Q66" s="655" t="s">
        <v>2512</v>
      </c>
      <c r="R66" s="655"/>
      <c r="S66" s="724"/>
      <c r="T66" s="655" t="s">
        <v>183</v>
      </c>
      <c r="U66" s="655" t="s">
        <v>183</v>
      </c>
    </row>
    <row r="67" spans="1:21" s="713" customFormat="1" ht="19.5" customHeight="1" thickBot="1">
      <c r="A67" s="788"/>
      <c r="B67" s="789"/>
      <c r="C67" s="789"/>
      <c r="D67" s="789"/>
      <c r="E67" s="789"/>
      <c r="F67" s="789"/>
      <c r="G67" s="789"/>
      <c r="J67" s="779"/>
      <c r="K67" s="780"/>
      <c r="L67" s="781"/>
      <c r="M67" s="663"/>
      <c r="P67" s="655" t="b">
        <f t="shared" si="2"/>
        <v>1</v>
      </c>
      <c r="Q67" s="780"/>
      <c r="R67" s="780"/>
      <c r="S67" s="789"/>
      <c r="T67" s="780"/>
      <c r="U67" s="780"/>
    </row>
    <row r="68" spans="1:21" s="783" customFormat="1" ht="30.75" customHeight="1" thickBot="1">
      <c r="A68" s="966" t="s">
        <v>125</v>
      </c>
      <c r="B68" s="965"/>
      <c r="C68" s="949" t="s">
        <v>103</v>
      </c>
      <c r="D68" s="949" t="s">
        <v>126</v>
      </c>
      <c r="E68" s="949" t="s">
        <v>128</v>
      </c>
      <c r="F68" s="949" t="s">
        <v>127</v>
      </c>
      <c r="G68" s="950" t="s">
        <v>129</v>
      </c>
      <c r="H68" s="783" t="str">
        <f t="shared" si="5"/>
        <v>OK</v>
      </c>
      <c r="J68" s="784" t="str">
        <f>IF(AND(F68=0,G68&gt;0),1+COUNT($J$3:J66),IF(B68="AUXILIAR","AUXILIAR","SUBÍTEM"))</f>
        <v>SUBÍTEM</v>
      </c>
      <c r="K68" s="785" t="s">
        <v>125</v>
      </c>
      <c r="L68" s="786" t="str">
        <f t="shared" si="4"/>
        <v>COD.</v>
      </c>
      <c r="M68" s="787" t="str">
        <f>IF(AND(MID(A68,1,4)="comp",COUNTIF($A$1:$A$3937,A68)&gt;1),"ok AUXILIAR",IF(AND(F68&gt;0,MID(A68,1,4)="COMP"),"SUBÍTEM",IF(OR(AND(F68=0,G68=0),F68="COEF.",F68&gt;0),"SUBÍTEM",IF(MID(A68,1,5)="COMP.",IF(COUNTIF(ORÇAMENTO!$B$5:$B$9792,COMPOSIÇÕES!A68)=0,"NOK",IF(COUNTIF(ORÇAMENTO!$B$5:$B$9792,COMPOSIÇÕES!A68)&gt;0,"OK","SUBÍTEM"))))))</f>
        <v>SUBÍTEM</v>
      </c>
      <c r="P68" s="655" t="b">
        <f t="shared" si="2"/>
        <v>1</v>
      </c>
      <c r="Q68" s="785" t="s">
        <v>125</v>
      </c>
      <c r="R68" s="785"/>
      <c r="S68" s="782" t="s">
        <v>103</v>
      </c>
      <c r="T68" s="785" t="s">
        <v>126</v>
      </c>
      <c r="U68" s="785" t="s">
        <v>128</v>
      </c>
    </row>
    <row r="69" spans="1:21" ht="30.75" customHeight="1" thickBot="1">
      <c r="A69" s="935" t="s">
        <v>839</v>
      </c>
      <c r="B69" s="936"/>
      <c r="C69" s="945" t="s">
        <v>1290</v>
      </c>
      <c r="D69" s="936" t="s">
        <v>55</v>
      </c>
      <c r="E69" s="936" t="s">
        <v>183</v>
      </c>
      <c r="F69" s="936"/>
      <c r="G69" s="964">
        <f>SUM(G70:G72)</f>
        <v>23.84</v>
      </c>
      <c r="H69" s="227" t="str">
        <f>UPPER(C69)</f>
        <v>PERFIL "I" DE ACO LAMINADO - PILARES</v>
      </c>
      <c r="J69" s="654">
        <f>IF(AND(F69=0,G69&gt;0),1+COUNT($J$3:J68),IF(B69="AUXILIAR","AUXILIAR","SUBÍTEM"))</f>
        <v>9</v>
      </c>
      <c r="K69" s="655" t="s">
        <v>839</v>
      </c>
      <c r="L69" s="656" t="str">
        <f t="shared" si="4"/>
        <v>COMP. 9</v>
      </c>
      <c r="M69" s="663" t="str">
        <f>IF(AND(MID(A69,1,4)="comp",COUNTIF($A$1:$A$3937,A69)&gt;1),"ok AUXILIAR",IF(AND(F69&gt;0,MID(A69,1,4)="COMP"),"SUBÍTEM",IF(OR(AND(F69=0,G69=0),F69="COEF.",F69&gt;0),"SUBÍTEM",IF(MID(A69,1,5)="COMP.",IF(COUNTIF(ORÇAMENTO!$B$5:$B$9792,COMPOSIÇÕES!A69)=0,"NOK",IF(COUNTIF(ORÇAMENTO!$B$5:$B$9792,COMPOSIÇÕES!A69)&gt;0,"OK","SUBÍTEM"))))))</f>
        <v>OK</v>
      </c>
      <c r="O69" s="227" t="str">
        <f>UPPER(C69)</f>
        <v>PERFIL "I" DE ACO LAMINADO - PILARES</v>
      </c>
      <c r="P69" s="655" t="b">
        <f t="shared" si="2"/>
        <v>1</v>
      </c>
      <c r="Q69" s="655" t="s">
        <v>839</v>
      </c>
      <c r="R69" s="655"/>
      <c r="S69" s="716" t="s">
        <v>1290</v>
      </c>
      <c r="T69" s="655" t="s">
        <v>55</v>
      </c>
      <c r="U69" s="655" t="s">
        <v>183</v>
      </c>
    </row>
    <row r="70" spans="1:21">
      <c r="A70" s="951">
        <v>88278</v>
      </c>
      <c r="B70" s="958" t="s">
        <v>131</v>
      </c>
      <c r="C70" s="322" t="s">
        <v>769</v>
      </c>
      <c r="D70" s="257" t="s">
        <v>59</v>
      </c>
      <c r="E70" s="259">
        <v>12.97</v>
      </c>
      <c r="F70" s="244">
        <v>0.7</v>
      </c>
      <c r="G70" s="450">
        <f>ROUND(F70*E70,2)</f>
        <v>9.08</v>
      </c>
      <c r="H70" s="227" t="str">
        <f t="shared" si="5"/>
        <v>OK</v>
      </c>
      <c r="J70" s="654" t="str">
        <f>IF(AND(F70=0,G70&gt;0),1+COUNT($J$3:J69),IF(B70="AUXILIAR","AUXILIAR","SUBÍTEM"))</f>
        <v>SUBÍTEM</v>
      </c>
      <c r="K70" s="655">
        <v>88278</v>
      </c>
      <c r="L70" s="656">
        <f t="shared" si="4"/>
        <v>88278</v>
      </c>
      <c r="M70" s="663" t="str">
        <f>IF(AND(MID(A70,1,4)="comp",COUNTIF($A$1:$A$3937,A70)&gt;1),"ok AUXILIAR",IF(AND(F70&gt;0,MID(A70,1,4)="COMP"),"SUBÍTEM",IF(OR(AND(F70=0,G70=0),F70="COEF.",F70&gt;0),"SUBÍTEM",IF(MID(A70,1,5)="COMP.",IF(COUNTIF(ORÇAMENTO!$B$5:$B$9792,COMPOSIÇÕES!A70)=0,"NOK",IF(COUNTIF(ORÇAMENTO!$B$5:$B$9792,COMPOSIÇÕES!A70)&gt;0,"OK","SUBÍTEM"))))))</f>
        <v>SUBÍTEM</v>
      </c>
      <c r="P70" s="655" t="b">
        <f t="shared" si="2"/>
        <v>1</v>
      </c>
      <c r="Q70" s="655">
        <v>88278</v>
      </c>
      <c r="R70" s="655" t="s">
        <v>131</v>
      </c>
      <c r="S70" s="717" t="s">
        <v>769</v>
      </c>
      <c r="T70" s="655" t="s">
        <v>59</v>
      </c>
      <c r="U70" s="655">
        <v>12.96</v>
      </c>
    </row>
    <row r="71" spans="1:21" s="713" customFormat="1">
      <c r="A71" s="951">
        <v>88316</v>
      </c>
      <c r="B71" s="958" t="s">
        <v>131</v>
      </c>
      <c r="C71" s="322" t="s">
        <v>772</v>
      </c>
      <c r="D71" s="257" t="s">
        <v>59</v>
      </c>
      <c r="E71" s="259">
        <v>12.7</v>
      </c>
      <c r="F71" s="244">
        <v>0.7</v>
      </c>
      <c r="G71" s="450">
        <f>ROUND(F71*E71,2)</f>
        <v>8.89</v>
      </c>
      <c r="H71" s="713" t="str">
        <f>IF(MID(A71,1,3)="OBS","REMOVER ESPAÇOS","OK")</f>
        <v>OK</v>
      </c>
      <c r="J71" s="654" t="str">
        <f>IF(AND(F71=0,G71&gt;0),1+COUNT($J$3:J70),IF(B71="AUXILIAR","AUXILIAR","SUBÍTEM"))</f>
        <v>SUBÍTEM</v>
      </c>
      <c r="K71" s="655">
        <v>88316</v>
      </c>
      <c r="L71" s="656">
        <f>A71</f>
        <v>88316</v>
      </c>
      <c r="M71" s="663" t="str">
        <f>IF(AND(MID(A71,1,4)="comp",COUNTIF($A$1:$A$3937,A71)&gt;1),"ok AUXILIAR",IF(AND(F71&gt;0,MID(A71,1,4)="COMP"),"SUBÍTEM",IF(OR(AND(F71=0,G71=0),F71="COEF.",F71&gt;0),"SUBÍTEM",IF(MID(A71,1,5)="COMP.",IF(COUNTIF(ORÇAMENTO!$B$5:$B$9792,COMPOSIÇÕES!A71)=0,"NOK",IF(COUNTIF(ORÇAMENTO!$B$5:$B$9792,COMPOSIÇÕES!A71)&gt;0,"OK","SUBÍTEM"))))))</f>
        <v>SUBÍTEM</v>
      </c>
      <c r="P71" s="655" t="b">
        <f>C71=S71</f>
        <v>1</v>
      </c>
      <c r="Q71" s="655">
        <v>88316</v>
      </c>
      <c r="R71" s="655" t="s">
        <v>131</v>
      </c>
      <c r="S71" s="717" t="s">
        <v>772</v>
      </c>
      <c r="T71" s="655" t="s">
        <v>59</v>
      </c>
      <c r="U71" s="655">
        <v>12.52</v>
      </c>
    </row>
    <row r="72" spans="1:21" s="713" customFormat="1">
      <c r="A72" s="951">
        <v>13086</v>
      </c>
      <c r="B72" s="958" t="s">
        <v>134</v>
      </c>
      <c r="C72" s="322" t="s">
        <v>2683</v>
      </c>
      <c r="D72" s="257" t="s">
        <v>55</v>
      </c>
      <c r="E72" s="259">
        <v>5.87</v>
      </c>
      <c r="F72" s="244">
        <v>1</v>
      </c>
      <c r="G72" s="450">
        <f>ROUND(F72*E72,2)</f>
        <v>5.87</v>
      </c>
      <c r="H72" s="713" t="str">
        <f>IF(MID(A72,1,3)="OBS","REMOVER ESPAÇOS","OK")</f>
        <v>OK</v>
      </c>
      <c r="J72" s="654" t="str">
        <f>IF(AND(F72=0,G72&gt;0),1+COUNT($J$3:J71),IF(B72="AUXILIAR","AUXILIAR","SUBÍTEM"))</f>
        <v>SUBÍTEM</v>
      </c>
      <c r="K72" s="655">
        <v>13086</v>
      </c>
      <c r="L72" s="656">
        <f>A72</f>
        <v>13086</v>
      </c>
      <c r="M72" s="663" t="str">
        <f>IF(AND(MID(A72,1,4)="comp",COUNTIF($A$1:$A$3937,A72)&gt;1),"ok AUXILIAR",IF(AND(F72&gt;0,MID(A72,1,4)="COMP"),"SUBÍTEM",IF(OR(AND(F72=0,G72=0),F72="COEF.",F72&gt;0),"SUBÍTEM",IF(MID(A72,1,5)="COMP.",IF(COUNTIF(ORÇAMENTO!$B$5:$B$9792,COMPOSIÇÕES!A72)=0,"NOK",IF(COUNTIF(ORÇAMENTO!$B$5:$B$9792,COMPOSIÇÕES!A72)&gt;0,"OK","SUBÍTEM"))))))</f>
        <v>SUBÍTEM</v>
      </c>
      <c r="P72" s="655" t="b">
        <f>C72=S72</f>
        <v>1</v>
      </c>
      <c r="Q72" s="655">
        <v>13086</v>
      </c>
      <c r="R72" s="655" t="s">
        <v>134</v>
      </c>
      <c r="S72" s="717" t="s">
        <v>2683</v>
      </c>
      <c r="T72" s="655" t="s">
        <v>55</v>
      </c>
      <c r="U72" s="655">
        <v>5.72</v>
      </c>
    </row>
    <row r="73" spans="1:21" ht="15" customHeight="1">
      <c r="A73" s="952" t="s">
        <v>2858</v>
      </c>
      <c r="B73" s="959"/>
      <c r="C73" s="227"/>
      <c r="D73" s="227" t="s">
        <v>183</v>
      </c>
      <c r="E73" s="227" t="s">
        <v>183</v>
      </c>
      <c r="F73" s="227"/>
      <c r="G73" s="227"/>
      <c r="H73" s="227" t="str">
        <f t="shared" si="5"/>
        <v>REMOVER ESPAÇOS</v>
      </c>
      <c r="J73" s="654" t="str">
        <f>IF(AND(F73=0,G73&gt;0),1+COUNT($J$3:J70),IF(B73="AUXILIAR","AUXILIAR","SUBÍTEM"))</f>
        <v>SUBÍTEM</v>
      </c>
      <c r="K73" s="655" t="s">
        <v>1420</v>
      </c>
      <c r="L73" s="656" t="str">
        <f t="shared" si="4"/>
        <v>Obs: composição/Base - Composição adaptada SINAPI - 12203</v>
      </c>
      <c r="M73" s="663" t="str">
        <f>IF(AND(MID(A73,1,4)="comp",COUNTIF($A$1:$A$3937,A73)&gt;1),"ok AUXILIAR",IF(AND(F73&gt;0,MID(A73,1,4)="COMP"),"SUBÍTEM",IF(OR(AND(F73=0,G73=0),F73="COEF.",F73&gt;0),"SUBÍTEM",IF(MID(A73,1,5)="COMP.",IF(COUNTIF(ORÇAMENTO!$B$5:$B$9792,COMPOSIÇÕES!A73)=0,"NOK",IF(COUNTIF(ORÇAMENTO!$B$5:$B$9792,COMPOSIÇÕES!A73)&gt;0,"OK","SUBÍTEM"))))))</f>
        <v>SUBÍTEM</v>
      </c>
      <c r="P73" s="655" t="b">
        <f t="shared" si="2"/>
        <v>1</v>
      </c>
      <c r="Q73" s="655" t="s">
        <v>1420</v>
      </c>
      <c r="R73" s="655"/>
      <c r="S73" s="712"/>
      <c r="T73" s="655" t="s">
        <v>183</v>
      </c>
      <c r="U73" s="655" t="s">
        <v>183</v>
      </c>
    </row>
    <row r="74" spans="1:21" s="713" customFormat="1" ht="15" customHeight="1" thickBot="1">
      <c r="J74" s="779"/>
      <c r="K74" s="780"/>
      <c r="L74" s="781"/>
      <c r="M74" s="663"/>
      <c r="P74" s="655" t="b">
        <f t="shared" si="2"/>
        <v>1</v>
      </c>
      <c r="Q74" s="780"/>
      <c r="R74" s="780"/>
      <c r="S74" s="712"/>
      <c r="T74" s="780"/>
      <c r="U74" s="780"/>
    </row>
    <row r="75" spans="1:21" ht="28.5" customHeight="1" thickBot="1">
      <c r="A75" s="947" t="s">
        <v>125</v>
      </c>
      <c r="B75" s="948"/>
      <c r="C75" s="949" t="s">
        <v>103</v>
      </c>
      <c r="D75" s="949" t="s">
        <v>126</v>
      </c>
      <c r="E75" s="949" t="s">
        <v>128</v>
      </c>
      <c r="F75" s="949" t="s">
        <v>127</v>
      </c>
      <c r="G75" s="950" t="s">
        <v>129</v>
      </c>
      <c r="H75" s="227" t="str">
        <f t="shared" si="5"/>
        <v>OK</v>
      </c>
      <c r="J75" s="654" t="str">
        <f>IF(AND(F75=0,G75&gt;0),1+COUNT($J$3:J73),IF(B75="AUXILIAR","AUXILIAR","SUBÍTEM"))</f>
        <v>SUBÍTEM</v>
      </c>
      <c r="K75" s="655" t="s">
        <v>125</v>
      </c>
      <c r="L75" s="656" t="str">
        <f t="shared" ref="L75:L99" si="6">A75</f>
        <v>COD.</v>
      </c>
      <c r="M75" s="663" t="str">
        <f>IF(AND(MID(A75,1,4)="comp",COUNTIF($A$1:$A$3937,A75)&gt;1),"ok AUXILIAR",IF(AND(F75&gt;0,MID(A75,1,4)="COMP"),"SUBÍTEM",IF(OR(AND(F75=0,G75=0),F75="COEF.",F75&gt;0),"SUBÍTEM",IF(MID(A75,1,5)="COMP.",IF(COUNTIF(ORÇAMENTO!$B$5:$B$9792,COMPOSIÇÕES!A75)=0,"NOK",IF(COUNTIF(ORÇAMENTO!$B$5:$B$9792,COMPOSIÇÕES!A75)&gt;0,"OK","SUBÍTEM"))))))</f>
        <v>SUBÍTEM</v>
      </c>
      <c r="P75" s="655" t="b">
        <f t="shared" si="2"/>
        <v>1</v>
      </c>
      <c r="Q75" s="655" t="s">
        <v>125</v>
      </c>
      <c r="R75" s="655"/>
      <c r="S75" s="715" t="s">
        <v>103</v>
      </c>
      <c r="T75" s="655" t="s">
        <v>126</v>
      </c>
      <c r="U75" s="655" t="s">
        <v>128</v>
      </c>
    </row>
    <row r="76" spans="1:21" ht="32.25" customHeight="1" thickBot="1">
      <c r="A76" s="935" t="s">
        <v>135</v>
      </c>
      <c r="B76" s="936"/>
      <c r="C76" s="945" t="s">
        <v>1291</v>
      </c>
      <c r="D76" s="936" t="s">
        <v>53</v>
      </c>
      <c r="E76" s="936" t="s">
        <v>183</v>
      </c>
      <c r="F76" s="936"/>
      <c r="G76" s="946">
        <f>SUM(G77:G80)</f>
        <v>172.28</v>
      </c>
      <c r="H76" s="227" t="str">
        <f t="shared" si="5"/>
        <v>OK</v>
      </c>
      <c r="J76" s="654">
        <f>IF(AND(F76=0,G76&gt;0),1+COUNT($J$3:J75),IF(B76="AUXILIAR","AUXILIAR","SUBÍTEM"))</f>
        <v>10</v>
      </c>
      <c r="K76" s="655" t="s">
        <v>135</v>
      </c>
      <c r="L76" s="656" t="str">
        <f t="shared" si="6"/>
        <v>COMP. 10</v>
      </c>
      <c r="M76" s="663" t="str">
        <f>IF(AND(MID(A76,1,4)="comp",COUNTIF($A$1:$A$3937,A76)&gt;1),"ok AUXILIAR",IF(AND(F76&gt;0,MID(A76,1,4)="COMP"),"SUBÍTEM",IF(OR(AND(F76=0,G76=0),F76="COEF.",F76&gt;0),"SUBÍTEM",IF(MID(A76,1,5)="COMP.",IF(COUNTIF(ORÇAMENTO!$B$5:$B$9792,COMPOSIÇÕES!A76)=0,"NOK",IF(COUNTIF(ORÇAMENTO!$B$5:$B$9792,COMPOSIÇÕES!A76)&gt;0,"OK","SUBÍTEM"))))))</f>
        <v>OK</v>
      </c>
      <c r="P76" s="655" t="b">
        <f t="shared" ref="P76:P114" si="7">C76=S76</f>
        <v>1</v>
      </c>
      <c r="Q76" s="655" t="s">
        <v>135</v>
      </c>
      <c r="R76" s="655"/>
      <c r="S76" s="716" t="s">
        <v>1291</v>
      </c>
      <c r="T76" s="655" t="s">
        <v>53</v>
      </c>
      <c r="U76" s="655" t="s">
        <v>183</v>
      </c>
    </row>
    <row r="77" spans="1:21">
      <c r="A77" s="951">
        <v>88278</v>
      </c>
      <c r="B77" s="322" t="s">
        <v>131</v>
      </c>
      <c r="C77" s="322" t="s">
        <v>769</v>
      </c>
      <c r="D77" s="257" t="s">
        <v>59</v>
      </c>
      <c r="E77" s="259">
        <v>12.97</v>
      </c>
      <c r="F77" s="462">
        <v>0.75</v>
      </c>
      <c r="G77" s="450">
        <f>ROUND(F77*E77,2)</f>
        <v>9.73</v>
      </c>
      <c r="H77" s="227" t="str">
        <f t="shared" si="5"/>
        <v>OK</v>
      </c>
      <c r="J77" s="654" t="str">
        <f>IF(AND(F77=0,G77&gt;0),1+COUNT($J$3:J76),IF(B77="AUXILIAR","AUXILIAR","SUBÍTEM"))</f>
        <v>SUBÍTEM</v>
      </c>
      <c r="K77" s="655">
        <v>88278</v>
      </c>
      <c r="L77" s="656">
        <f t="shared" si="6"/>
        <v>88278</v>
      </c>
      <c r="M77" s="663" t="str">
        <f>IF(AND(MID(A77,1,4)="comp",COUNTIF($A$1:$A$3937,A77)&gt;1),"ok AUXILIAR",IF(AND(F77&gt;0,MID(A77,1,4)="COMP"),"SUBÍTEM",IF(OR(AND(F77=0,G77=0),F77="COEF.",F77&gt;0),"SUBÍTEM",IF(MID(A77,1,5)="COMP.",IF(COUNTIF(ORÇAMENTO!$B$5:$B$9792,COMPOSIÇÕES!A77)=0,"NOK",IF(COUNTIF(ORÇAMENTO!$B$5:$B$9792,COMPOSIÇÕES!A77)&gt;0,"OK","SUBÍTEM"))))))</f>
        <v>SUBÍTEM</v>
      </c>
      <c r="P77" s="655" t="b">
        <f t="shared" si="7"/>
        <v>1</v>
      </c>
      <c r="Q77" s="655">
        <v>88278</v>
      </c>
      <c r="R77" s="655" t="s">
        <v>131</v>
      </c>
      <c r="S77" s="717" t="s">
        <v>769</v>
      </c>
      <c r="T77" s="655" t="s">
        <v>59</v>
      </c>
      <c r="U77" s="655">
        <v>12.96</v>
      </c>
    </row>
    <row r="78" spans="1:21">
      <c r="A78" s="243">
        <v>88316</v>
      </c>
      <c r="B78" s="322" t="s">
        <v>131</v>
      </c>
      <c r="C78" s="322" t="s">
        <v>772</v>
      </c>
      <c r="D78" s="257" t="s">
        <v>59</v>
      </c>
      <c r="E78" s="259">
        <v>12.7</v>
      </c>
      <c r="F78" s="462">
        <v>0.75</v>
      </c>
      <c r="G78" s="450">
        <f>ROUND(F78*E78,2)</f>
        <v>9.5299999999999994</v>
      </c>
      <c r="H78" s="227" t="str">
        <f t="shared" si="5"/>
        <v>OK</v>
      </c>
      <c r="J78" s="654" t="str">
        <f>IF(AND(F78=0,G78&gt;0),1+COUNT($J$3:J77),IF(B78="AUXILIAR","AUXILIAR","SUBÍTEM"))</f>
        <v>SUBÍTEM</v>
      </c>
      <c r="K78" s="655">
        <v>88316</v>
      </c>
      <c r="L78" s="656">
        <f t="shared" si="6"/>
        <v>88316</v>
      </c>
      <c r="M78" s="663" t="str">
        <f>IF(AND(MID(A78,1,4)="comp",COUNTIF($A$1:$A$3937,A78)&gt;1),"ok AUXILIAR",IF(AND(F78&gt;0,MID(A78,1,4)="COMP"),"SUBÍTEM",IF(OR(AND(F78=0,G78=0),F78="COEF.",F78&gt;0),"SUBÍTEM",IF(MID(A78,1,5)="COMP.",IF(COUNTIF(ORÇAMENTO!$B$5:$B$9792,COMPOSIÇÕES!A78)=0,"NOK",IF(COUNTIF(ORÇAMENTO!$B$5:$B$9792,COMPOSIÇÕES!A78)&gt;0,"OK","SUBÍTEM"))))))</f>
        <v>SUBÍTEM</v>
      </c>
      <c r="P78" s="655" t="b">
        <f t="shared" si="7"/>
        <v>1</v>
      </c>
      <c r="Q78" s="655">
        <v>88316</v>
      </c>
      <c r="R78" s="655" t="s">
        <v>131</v>
      </c>
      <c r="S78" s="717" t="s">
        <v>772</v>
      </c>
      <c r="T78" s="655" t="s">
        <v>59</v>
      </c>
      <c r="U78" s="655">
        <v>12.52</v>
      </c>
    </row>
    <row r="79" spans="1:21" s="713" customFormat="1" ht="21" customHeight="1">
      <c r="A79" s="243">
        <v>981</v>
      </c>
      <c r="B79" s="322" t="s">
        <v>134</v>
      </c>
      <c r="C79" s="322" t="s">
        <v>327</v>
      </c>
      <c r="D79" s="257" t="s">
        <v>53</v>
      </c>
      <c r="E79" s="259">
        <v>0.18</v>
      </c>
      <c r="F79" s="324">
        <v>1.01</v>
      </c>
      <c r="G79" s="450">
        <f>ROUND(F79*E79,2)</f>
        <v>0.18</v>
      </c>
      <c r="H79" s="713" t="str">
        <f t="shared" ref="H79" si="8">IF(MID(A79,1,3)="OBS","REMOVER ESPAÇOS","OK")</f>
        <v>OK</v>
      </c>
      <c r="J79" s="654" t="str">
        <f>IF(AND(F79=0,G79&gt;0),1+COUNT($J$3:J77),IF(B79="AUXILIAR","AUXILIAR","SUBÍTEM"))</f>
        <v>SUBÍTEM</v>
      </c>
      <c r="K79" s="655">
        <v>7695</v>
      </c>
      <c r="L79" s="656">
        <f t="shared" ref="L79" si="9">A79</f>
        <v>981</v>
      </c>
      <c r="M79" s="663" t="str">
        <f>IF(AND(MID(A79,1,4)="comp",COUNTIF($A$1:$A$3937,A79)&gt;1),"ok AUXILIAR",IF(AND(F79&gt;0,MID(A79,1,4)="COMP"),"SUBÍTEM",IF(OR(AND(F79=0,G79=0),F79="COEF.",F79&gt;0),"SUBÍTEM",IF(MID(A79,1,5)="COMP.",IF(COUNTIF(ORÇAMENTO!$B$5:$B$9792,COMPOSIÇÕES!A79)=0,"NOK",IF(COUNTIF(ORÇAMENTO!$B$5:$B$9792,COMPOSIÇÕES!A79)&gt;0,"OK","SUBÍTEM"))))))</f>
        <v>SUBÍTEM</v>
      </c>
      <c r="P79" s="655" t="b">
        <f t="shared" ref="P79" si="10">C79=S79</f>
        <v>0</v>
      </c>
      <c r="Q79" s="655">
        <v>7695</v>
      </c>
      <c r="R79" s="655" t="s">
        <v>836</v>
      </c>
      <c r="S79" s="717" t="s">
        <v>2684</v>
      </c>
      <c r="T79" s="655" t="s">
        <v>53</v>
      </c>
      <c r="U79" s="655">
        <v>157.4</v>
      </c>
    </row>
    <row r="80" spans="1:21" ht="21" customHeight="1">
      <c r="A80" s="243">
        <v>7695</v>
      </c>
      <c r="B80" s="322" t="s">
        <v>836</v>
      </c>
      <c r="C80" s="322" t="s">
        <v>2684</v>
      </c>
      <c r="D80" s="257" t="s">
        <v>2837</v>
      </c>
      <c r="E80" s="259">
        <v>151.33000000000001</v>
      </c>
      <c r="F80" s="324">
        <v>1.01</v>
      </c>
      <c r="G80" s="450">
        <f>ROUND(F80*E80,2)</f>
        <v>152.84</v>
      </c>
      <c r="H80" s="227" t="str">
        <f t="shared" si="5"/>
        <v>OK</v>
      </c>
      <c r="J80" s="654" t="str">
        <f>IF(AND(F80=0,G80&gt;0),1+COUNT($J$3:J78),IF(B80="AUXILIAR","AUXILIAR","SUBÍTEM"))</f>
        <v>SUBÍTEM</v>
      </c>
      <c r="K80" s="655">
        <v>7695</v>
      </c>
      <c r="L80" s="656">
        <f t="shared" si="6"/>
        <v>7695</v>
      </c>
      <c r="M80" s="663" t="str">
        <f>IF(AND(MID(A80,1,4)="comp",COUNTIF($A$1:$A$3937,A80)&gt;1),"ok AUXILIAR",IF(AND(F80&gt;0,MID(A80,1,4)="COMP"),"SUBÍTEM",IF(OR(AND(F80=0,G80=0),F80="COEF.",F80&gt;0),"SUBÍTEM",IF(MID(A80,1,5)="COMP.",IF(COUNTIF(ORÇAMENTO!$B$5:$B$9792,COMPOSIÇÕES!A80)=0,"NOK",IF(COUNTIF(ORÇAMENTO!$B$5:$B$9792,COMPOSIÇÕES!A80)&gt;0,"OK","SUBÍTEM"))))))</f>
        <v>SUBÍTEM</v>
      </c>
      <c r="P80" s="655" t="b">
        <f t="shared" si="7"/>
        <v>1</v>
      </c>
      <c r="Q80" s="655">
        <v>7695</v>
      </c>
      <c r="R80" s="655" t="s">
        <v>836</v>
      </c>
      <c r="S80" s="717" t="s">
        <v>2684</v>
      </c>
      <c r="T80" s="655" t="s">
        <v>53</v>
      </c>
      <c r="U80" s="655">
        <v>157.4</v>
      </c>
    </row>
    <row r="81" spans="1:21">
      <c r="A81" s="723" t="s">
        <v>1421</v>
      </c>
      <c r="B81" s="457"/>
      <c r="C81" s="457"/>
      <c r="D81" s="457" t="s">
        <v>183</v>
      </c>
      <c r="E81" s="457" t="s">
        <v>183</v>
      </c>
      <c r="F81" s="457"/>
      <c r="G81" s="457"/>
      <c r="H81" s="227" t="str">
        <f t="shared" si="5"/>
        <v>REMOVER ESPAÇOS</v>
      </c>
      <c r="J81" s="654" t="str">
        <f>IF(AND(F81=0,G81&gt;0),1+COUNT($J$3:J80),IF(B81="AUXILIAR","AUXILIAR","SUBÍTEM"))</f>
        <v>SUBÍTEM</v>
      </c>
      <c r="K81" s="655" t="s">
        <v>1421</v>
      </c>
      <c r="L81" s="656" t="str">
        <f t="shared" si="6"/>
        <v>Obs: composição/Base -  ORSE - 893</v>
      </c>
      <c r="M81" s="663" t="str">
        <f>IF(AND(MID(A81,1,4)="comp",COUNTIF($A$1:$A$3937,A81)&gt;1),"ok AUXILIAR",IF(AND(F81&gt;0,MID(A81,1,4)="COMP"),"SUBÍTEM",IF(OR(AND(F81=0,G81=0),F81="COEF.",F81&gt;0),"SUBÍTEM",IF(MID(A81,1,5)="COMP.",IF(COUNTIF(ORÇAMENTO!$B$5:$B$9792,COMPOSIÇÕES!A81)=0,"NOK",IF(COUNTIF(ORÇAMENTO!$B$5:$B$9792,COMPOSIÇÕES!A81)&gt;0,"OK","SUBÍTEM"))))))</f>
        <v>SUBÍTEM</v>
      </c>
      <c r="P81" s="655" t="b">
        <f t="shared" si="7"/>
        <v>1</v>
      </c>
      <c r="Q81" s="655" t="s">
        <v>1421</v>
      </c>
      <c r="R81" s="655"/>
      <c r="S81" s="723"/>
      <c r="T81" s="655" t="s">
        <v>183</v>
      </c>
      <c r="U81" s="655" t="s">
        <v>183</v>
      </c>
    </row>
    <row r="82" spans="1:21" s="713" customFormat="1" ht="15.75" thickBot="1">
      <c r="A82" s="728"/>
      <c r="B82" s="728"/>
      <c r="C82" s="728"/>
      <c r="D82" s="728"/>
      <c r="E82" s="728"/>
      <c r="F82" s="728"/>
      <c r="G82" s="728"/>
      <c r="J82" s="779"/>
      <c r="K82" s="780"/>
      <c r="L82" s="781"/>
      <c r="M82" s="663"/>
      <c r="P82" s="655" t="b">
        <f t="shared" si="7"/>
        <v>1</v>
      </c>
      <c r="Q82" s="780"/>
      <c r="R82" s="780"/>
      <c r="S82" s="728"/>
      <c r="T82" s="780"/>
      <c r="U82" s="780"/>
    </row>
    <row r="83" spans="1:21" ht="30.75" customHeight="1" thickBot="1">
      <c r="A83" s="947" t="s">
        <v>125</v>
      </c>
      <c r="B83" s="948"/>
      <c r="C83" s="949" t="s">
        <v>103</v>
      </c>
      <c r="D83" s="949" t="s">
        <v>126</v>
      </c>
      <c r="E83" s="949" t="s">
        <v>128</v>
      </c>
      <c r="F83" s="949" t="s">
        <v>127</v>
      </c>
      <c r="G83" s="950" t="s">
        <v>129</v>
      </c>
      <c r="H83" s="227" t="str">
        <f t="shared" ref="H83:H93" si="11">IF(MID(A83,1,3)="OBS","REMOVER ESPAÇOS","OK")</f>
        <v>OK</v>
      </c>
      <c r="J83" s="654" t="str">
        <f>IF(AND(F83=0,G83&gt;0),1+COUNT($J$3:J81),IF(B83="AUXILIAR","AUXILIAR","SUBÍTEM"))</f>
        <v>SUBÍTEM</v>
      </c>
      <c r="K83" s="655" t="s">
        <v>125</v>
      </c>
      <c r="L83" s="656" t="str">
        <f t="shared" si="6"/>
        <v>COD.</v>
      </c>
      <c r="M83" s="663" t="str">
        <f>IF(AND(MID(A83,1,4)="comp",COUNTIF($A$1:$A$3937,A83)&gt;1),"ok AUXILIAR",IF(AND(F83&gt;0,MID(A83,1,4)="COMP"),"SUBÍTEM",IF(OR(AND(F83=0,G83=0),F83="COEF.",F83&gt;0),"SUBÍTEM",IF(MID(A83,1,5)="COMP.",IF(COUNTIF(ORÇAMENTO!$B$5:$B$9792,COMPOSIÇÕES!A83)=0,"NOK",IF(COUNTIF(ORÇAMENTO!$B$5:$B$9792,COMPOSIÇÕES!A83)&gt;0,"OK","SUBÍTEM"))))))</f>
        <v>SUBÍTEM</v>
      </c>
      <c r="P83" s="655" t="b">
        <f t="shared" si="7"/>
        <v>1</v>
      </c>
      <c r="Q83" s="655" t="s">
        <v>125</v>
      </c>
      <c r="R83" s="655"/>
      <c r="S83" s="715" t="s">
        <v>103</v>
      </c>
      <c r="T83" s="655" t="s">
        <v>126</v>
      </c>
      <c r="U83" s="655" t="s">
        <v>128</v>
      </c>
    </row>
    <row r="84" spans="1:21" ht="25.5" customHeight="1" thickBot="1">
      <c r="A84" s="935" t="s">
        <v>136</v>
      </c>
      <c r="B84" s="936"/>
      <c r="C84" s="945" t="s">
        <v>945</v>
      </c>
      <c r="D84" s="936" t="s">
        <v>55</v>
      </c>
      <c r="E84" s="936" t="s">
        <v>183</v>
      </c>
      <c r="F84" s="936"/>
      <c r="G84" s="946">
        <f>SUM(G85:G88)</f>
        <v>9.09</v>
      </c>
      <c r="H84" s="227" t="str">
        <f>UPPER(C84)</f>
        <v>CHAPA DE ACO GROSSA, ASTM A36, E = 3/8 " (9,53 MM) 74,69 KG/M2</v>
      </c>
      <c r="J84" s="654">
        <f>IF(AND(F84=0,G84&gt;0),1+COUNT($J$3:J83),IF(B84="AUXILIAR","AUXILIAR","SUBÍTEM"))</f>
        <v>11</v>
      </c>
      <c r="K84" s="655" t="s">
        <v>136</v>
      </c>
      <c r="L84" s="656" t="str">
        <f t="shared" si="6"/>
        <v>COMP. 11</v>
      </c>
      <c r="M84" s="663" t="str">
        <f>IF(AND(MID(A84,1,4)="comp",COUNTIF($A$1:$A$3937,A84)&gt;1),"ok AUXILIAR",IF(AND(F84&gt;0,MID(A84,1,4)="COMP"),"SUBÍTEM",IF(OR(AND(F84=0,G84=0),F84="COEF.",F84&gt;0),"SUBÍTEM",IF(MID(A84,1,5)="COMP.",IF(COUNTIF(ORÇAMENTO!$B$5:$B$9792,COMPOSIÇÕES!A84)=0,"NOK",IF(COUNTIF(ORÇAMENTO!$B$5:$B$9792,COMPOSIÇÕES!A84)&gt;0,"OK","SUBÍTEM"))))))</f>
        <v>OK</v>
      </c>
      <c r="P84" s="655" t="b">
        <f t="shared" si="7"/>
        <v>1</v>
      </c>
      <c r="Q84" s="655" t="s">
        <v>136</v>
      </c>
      <c r="R84" s="655"/>
      <c r="S84" s="716" t="s">
        <v>945</v>
      </c>
      <c r="T84" s="655" t="s">
        <v>55</v>
      </c>
      <c r="U84" s="655" t="s">
        <v>183</v>
      </c>
    </row>
    <row r="85" spans="1:21">
      <c r="A85" s="951">
        <v>1332</v>
      </c>
      <c r="B85" s="322" t="s">
        <v>836</v>
      </c>
      <c r="C85" s="322" t="s">
        <v>945</v>
      </c>
      <c r="D85" s="257" t="s">
        <v>2838</v>
      </c>
      <c r="E85" s="259">
        <v>6.35</v>
      </c>
      <c r="F85" s="230">
        <v>1</v>
      </c>
      <c r="G85" s="450">
        <f>ROUND(F85*E85,2)</f>
        <v>6.35</v>
      </c>
      <c r="H85" s="227" t="str">
        <f t="shared" si="11"/>
        <v>OK</v>
      </c>
      <c r="J85" s="654" t="str">
        <f>IF(AND(F85=0,G85&gt;0),1+COUNT($J$3:J84),IF(B85="AUXILIAR","AUXILIAR","SUBÍTEM"))</f>
        <v>SUBÍTEM</v>
      </c>
      <c r="K85" s="655">
        <v>1332</v>
      </c>
      <c r="L85" s="656">
        <f t="shared" si="6"/>
        <v>1332</v>
      </c>
      <c r="M85" s="663" t="str">
        <f>IF(AND(MID(A85,1,4)="comp",COUNTIF($A$1:$A$3937,A85)&gt;1),"ok AUXILIAR",IF(AND(F85&gt;0,MID(A85,1,4)="COMP"),"SUBÍTEM",IF(OR(AND(F85=0,G85=0),F85="COEF.",F85&gt;0),"SUBÍTEM",IF(MID(A85,1,5)="COMP.",IF(COUNTIF(ORÇAMENTO!$B$5:$B$9792,COMPOSIÇÕES!A85)=0,"NOK",IF(COUNTIF(ORÇAMENTO!$B$5:$B$9792,COMPOSIÇÕES!A85)&gt;0,"OK","SUBÍTEM"))))))</f>
        <v>SUBÍTEM</v>
      </c>
      <c r="P85" s="655" t="b">
        <f t="shared" si="7"/>
        <v>1</v>
      </c>
      <c r="Q85" s="655">
        <v>1332</v>
      </c>
      <c r="R85" s="655" t="s">
        <v>836</v>
      </c>
      <c r="S85" s="717" t="s">
        <v>945</v>
      </c>
      <c r="T85" s="655" t="s">
        <v>55</v>
      </c>
      <c r="U85" s="655">
        <v>6.1</v>
      </c>
    </row>
    <row r="86" spans="1:21">
      <c r="A86" s="951">
        <v>88315</v>
      </c>
      <c r="B86" s="958" t="s">
        <v>131</v>
      </c>
      <c r="C86" s="322" t="s">
        <v>771</v>
      </c>
      <c r="D86" s="257" t="s">
        <v>59</v>
      </c>
      <c r="E86" s="259">
        <v>15.8</v>
      </c>
      <c r="F86" s="230">
        <v>0.06</v>
      </c>
      <c r="G86" s="450">
        <f>ROUND(F86*E86,2)</f>
        <v>0.95</v>
      </c>
      <c r="H86" s="227" t="str">
        <f t="shared" si="11"/>
        <v>OK</v>
      </c>
      <c r="J86" s="654" t="str">
        <f>IF(AND(F86=0,G86&gt;0),1+COUNT($J$3:J85),IF(B86="AUXILIAR","AUXILIAR","SUBÍTEM"))</f>
        <v>SUBÍTEM</v>
      </c>
      <c r="K86" s="655">
        <v>88315</v>
      </c>
      <c r="L86" s="656">
        <f t="shared" si="6"/>
        <v>88315</v>
      </c>
      <c r="M86" s="663" t="str">
        <f>IF(AND(MID(A86,1,4)="comp",COUNTIF($A$1:$A$3937,A86)&gt;1),"ok AUXILIAR",IF(AND(F86&gt;0,MID(A86,1,4)="COMP"),"SUBÍTEM",IF(OR(AND(F86=0,G86=0),F86="COEF.",F86&gt;0),"SUBÍTEM",IF(MID(A86,1,5)="COMP.",IF(COUNTIF(ORÇAMENTO!$B$5:$B$9792,COMPOSIÇÕES!A86)=0,"NOK",IF(COUNTIF(ORÇAMENTO!$B$5:$B$9792,COMPOSIÇÕES!A86)&gt;0,"OK","SUBÍTEM"))))))</f>
        <v>SUBÍTEM</v>
      </c>
      <c r="P86" s="655" t="b">
        <f t="shared" si="7"/>
        <v>1</v>
      </c>
      <c r="Q86" s="655">
        <v>88315</v>
      </c>
      <c r="R86" s="655" t="s">
        <v>131</v>
      </c>
      <c r="S86" s="717" t="s">
        <v>771</v>
      </c>
      <c r="T86" s="655" t="s">
        <v>59</v>
      </c>
      <c r="U86" s="655">
        <v>15.79</v>
      </c>
    </row>
    <row r="87" spans="1:21" s="713" customFormat="1" ht="20.25" customHeight="1">
      <c r="A87" s="951">
        <v>88316</v>
      </c>
      <c r="B87" s="958" t="s">
        <v>131</v>
      </c>
      <c r="C87" s="322" t="s">
        <v>772</v>
      </c>
      <c r="D87" s="257" t="s">
        <v>59</v>
      </c>
      <c r="E87" s="259">
        <v>12.7</v>
      </c>
      <c r="F87" s="230">
        <v>0.06</v>
      </c>
      <c r="G87" s="450">
        <f>ROUND(F87*E87,2)</f>
        <v>0.76</v>
      </c>
      <c r="H87" s="713" t="str">
        <f>IF(MID(A87,1,3)="OBS","REMOVER ESPAÇOS","OK")</f>
        <v>OK</v>
      </c>
      <c r="J87" s="654" t="str">
        <f>IF(AND(F87=0,G87&gt;0),1+COUNT($J$3:J83),IF(B87="AUXILIAR","AUXILIAR","SUBÍTEM"))</f>
        <v>SUBÍTEM</v>
      </c>
      <c r="K87" s="655">
        <v>88316</v>
      </c>
      <c r="L87" s="656">
        <f>A87</f>
        <v>88316</v>
      </c>
      <c r="M87" s="663" t="str">
        <f>IF(AND(MID(A87,1,4)="comp",COUNTIF($A$1:$A$3937,A87)&gt;1),"ok AUXILIAR",IF(AND(F87&gt;0,MID(A87,1,4)="COMP"),"SUBÍTEM",IF(OR(AND(F87=0,G87=0),F87="COEF.",F87&gt;0),"SUBÍTEM",IF(MID(A87,1,5)="COMP.",IF(COUNTIF(ORÇAMENTO!$B$5:$B$9792,COMPOSIÇÕES!A87)=0,"NOK",IF(COUNTIF(ORÇAMENTO!$B$5:$B$9792,COMPOSIÇÕES!A87)&gt;0,"OK","SUBÍTEM"))))))</f>
        <v>SUBÍTEM</v>
      </c>
      <c r="P87" s="655" t="b">
        <f>C87=S87</f>
        <v>1</v>
      </c>
      <c r="Q87" s="655">
        <v>88316</v>
      </c>
      <c r="R87" s="655" t="s">
        <v>131</v>
      </c>
      <c r="S87" s="717" t="s">
        <v>772</v>
      </c>
      <c r="T87" s="655" t="s">
        <v>59</v>
      </c>
      <c r="U87" s="655">
        <v>12.52</v>
      </c>
    </row>
    <row r="88" spans="1:21" s="713" customFormat="1" ht="20.25" customHeight="1">
      <c r="A88" s="951">
        <v>10997</v>
      </c>
      <c r="B88" s="322" t="s">
        <v>836</v>
      </c>
      <c r="C88" s="322" t="s">
        <v>1050</v>
      </c>
      <c r="D88" s="257" t="s">
        <v>2838</v>
      </c>
      <c r="E88" s="259">
        <v>25.65</v>
      </c>
      <c r="F88" s="230">
        <v>0.04</v>
      </c>
      <c r="G88" s="450">
        <f>ROUND(F88*E88,2)</f>
        <v>1.03</v>
      </c>
      <c r="H88" s="713" t="str">
        <f>IF(MID(A88,1,3)="OBS","REMOVER ESPAÇOS","OK")</f>
        <v>OK</v>
      </c>
      <c r="J88" s="654" t="str">
        <f>IF(AND(F88=0,G88&gt;0),1+COUNT($J$3:J84),IF(B88="AUXILIAR","AUXILIAR","SUBÍTEM"))</f>
        <v>SUBÍTEM</v>
      </c>
      <c r="K88" s="655">
        <v>10997</v>
      </c>
      <c r="L88" s="656">
        <f>A88</f>
        <v>10997</v>
      </c>
      <c r="M88" s="663" t="str">
        <f>IF(AND(MID(A88,1,4)="comp",COUNTIF($A$1:$A$3937,A88)&gt;1),"ok AUXILIAR",IF(AND(F88&gt;0,MID(A88,1,4)="COMP"),"SUBÍTEM",IF(OR(AND(F88=0,G88=0),F88="COEF.",F88&gt;0),"SUBÍTEM",IF(MID(A88,1,5)="COMP.",IF(COUNTIF(ORÇAMENTO!$B$5:$B$9792,COMPOSIÇÕES!A88)=0,"NOK",IF(COUNTIF(ORÇAMENTO!$B$5:$B$9792,COMPOSIÇÕES!A88)&gt;0,"OK","SUBÍTEM"))))))</f>
        <v>SUBÍTEM</v>
      </c>
      <c r="P88" s="655" t="b">
        <f>C88=S88</f>
        <v>1</v>
      </c>
      <c r="Q88" s="655">
        <v>10997</v>
      </c>
      <c r="R88" s="655" t="s">
        <v>836</v>
      </c>
      <c r="S88" s="717" t="s">
        <v>1050</v>
      </c>
      <c r="T88" s="655" t="s">
        <v>55</v>
      </c>
      <c r="U88" s="655">
        <v>25.65</v>
      </c>
    </row>
    <row r="89" spans="1:21" ht="15" customHeight="1">
      <c r="A89" s="952" t="s">
        <v>1422</v>
      </c>
      <c r="B89" s="959"/>
      <c r="C89" s="457"/>
      <c r="D89" s="457" t="s">
        <v>183</v>
      </c>
      <c r="E89" s="457" t="s">
        <v>183</v>
      </c>
      <c r="F89" s="457"/>
      <c r="G89" s="457"/>
      <c r="H89" s="227" t="str">
        <f t="shared" si="11"/>
        <v>REMOVER ESPAÇOS</v>
      </c>
      <c r="J89" s="654" t="str">
        <f>IF(AND(F89=0,G89&gt;0),1+COUNT($J$3:J88),IF(B89="AUXILIAR","AUXILIAR","SUBÍTEM"))</f>
        <v>SUBÍTEM</v>
      </c>
      <c r="K89" s="655" t="s">
        <v>1422</v>
      </c>
      <c r="L89" s="656" t="str">
        <f t="shared" si="6"/>
        <v>Obs: composição/Base -Composição adaptada - ORSE - 08773</v>
      </c>
      <c r="M89" s="663" t="str">
        <f>IF(AND(MID(A89,1,4)="comp",COUNTIF($A$1:$A$3937,A89)&gt;1),"ok AUXILIAR",IF(AND(F89&gt;0,MID(A89,1,4)="COMP"),"SUBÍTEM",IF(OR(AND(F89=0,G89=0),F89="COEF.",F89&gt;0),"SUBÍTEM",IF(MID(A89,1,5)="COMP.",IF(COUNTIF(ORÇAMENTO!$B$5:$B$9792,COMPOSIÇÕES!A89)=0,"NOK",IF(COUNTIF(ORÇAMENTO!$B$5:$B$9792,COMPOSIÇÕES!A89)&gt;0,"OK","SUBÍTEM"))))))</f>
        <v>SUBÍTEM</v>
      </c>
      <c r="P89" s="655" t="b">
        <f t="shared" si="7"/>
        <v>1</v>
      </c>
      <c r="Q89" s="655" t="s">
        <v>1422</v>
      </c>
      <c r="R89" s="655"/>
      <c r="S89" s="723"/>
      <c r="T89" s="655" t="s">
        <v>183</v>
      </c>
      <c r="U89" s="655" t="s">
        <v>183</v>
      </c>
    </row>
    <row r="90" spans="1:21" s="713" customFormat="1" ht="15" customHeight="1" thickBot="1">
      <c r="A90" s="728"/>
      <c r="B90" s="728"/>
      <c r="C90" s="728"/>
      <c r="D90" s="728"/>
      <c r="E90" s="728"/>
      <c r="F90" s="728"/>
      <c r="G90" s="728"/>
      <c r="J90" s="779"/>
      <c r="K90" s="780"/>
      <c r="L90" s="781"/>
      <c r="M90" s="663"/>
      <c r="P90" s="655" t="b">
        <f t="shared" si="7"/>
        <v>1</v>
      </c>
      <c r="Q90" s="780"/>
      <c r="R90" s="780"/>
      <c r="S90" s="728"/>
      <c r="T90" s="780"/>
      <c r="U90" s="780"/>
    </row>
    <row r="91" spans="1:21" ht="30.75" customHeight="1" thickBot="1">
      <c r="A91" s="947" t="s">
        <v>125</v>
      </c>
      <c r="B91" s="948"/>
      <c r="C91" s="949" t="s">
        <v>103</v>
      </c>
      <c r="D91" s="949" t="s">
        <v>126</v>
      </c>
      <c r="E91" s="949" t="s">
        <v>128</v>
      </c>
      <c r="F91" s="949" t="s">
        <v>127</v>
      </c>
      <c r="G91" s="950" t="s">
        <v>129</v>
      </c>
      <c r="H91" s="227" t="str">
        <f t="shared" si="11"/>
        <v>OK</v>
      </c>
      <c r="J91" s="654" t="str">
        <f>IF(AND(F91=0,G91&gt;0),1+COUNT($J$3:J89),IF(B91="AUXILIAR","AUXILIAR","SUBÍTEM"))</f>
        <v>SUBÍTEM</v>
      </c>
      <c r="K91" s="655" t="s">
        <v>125</v>
      </c>
      <c r="L91" s="656" t="str">
        <f t="shared" si="6"/>
        <v>COD.</v>
      </c>
      <c r="M91" s="663" t="str">
        <f>IF(AND(MID(A91,1,4)="comp",COUNTIF($A$1:$A$3937,A91)&gt;1),"ok AUXILIAR",IF(AND(F91&gt;0,MID(A91,1,4)="COMP"),"SUBÍTEM",IF(OR(AND(F91=0,G91=0),F91="COEF.",F91&gt;0),"SUBÍTEM",IF(MID(A91,1,5)="COMP.",IF(COUNTIF(ORÇAMENTO!$B$5:$B$9792,COMPOSIÇÕES!A91)=0,"NOK",IF(COUNTIF(ORÇAMENTO!$B$5:$B$9792,COMPOSIÇÕES!A91)&gt;0,"OK","SUBÍTEM"))))))</f>
        <v>SUBÍTEM</v>
      </c>
      <c r="P91" s="655" t="b">
        <f t="shared" si="7"/>
        <v>1</v>
      </c>
      <c r="Q91" s="655" t="s">
        <v>125</v>
      </c>
      <c r="R91" s="655"/>
      <c r="S91" s="715" t="s">
        <v>103</v>
      </c>
      <c r="T91" s="655" t="s">
        <v>126</v>
      </c>
      <c r="U91" s="655" t="s">
        <v>128</v>
      </c>
    </row>
    <row r="92" spans="1:21" ht="30" customHeight="1" thickBot="1">
      <c r="A92" s="935" t="s">
        <v>137</v>
      </c>
      <c r="B92" s="936"/>
      <c r="C92" s="945" t="s">
        <v>794</v>
      </c>
      <c r="D92" s="936" t="s">
        <v>126</v>
      </c>
      <c r="E92" s="936" t="s">
        <v>183</v>
      </c>
      <c r="F92" s="936"/>
      <c r="G92" s="946">
        <f>SUM(G93:G94)</f>
        <v>7.2100000000000009</v>
      </c>
      <c r="H92" s="227" t="str">
        <f>UPPER(C92)</f>
        <v>CHUMBADOR DE ACO, DIAMETRO 1/2", COMPRIMENTO 75 MM</v>
      </c>
      <c r="J92" s="654">
        <f>IF(AND(F92=0,G92&gt;0),1+COUNT($J$3:J91),IF(B92="AUXILIAR","AUXILIAR","SUBÍTEM"))</f>
        <v>12</v>
      </c>
      <c r="K92" s="655" t="s">
        <v>137</v>
      </c>
      <c r="L92" s="656" t="str">
        <f t="shared" si="6"/>
        <v>COMP. 12</v>
      </c>
      <c r="M92" s="663" t="str">
        <f>IF(AND(MID(A92,1,4)="comp",COUNTIF($A$1:$A$3937,A92)&gt;1),"ok AUXILIAR",IF(AND(F92&gt;0,MID(A92,1,4)="COMP"),"SUBÍTEM",IF(OR(AND(F92=0,G92=0),F92="COEF.",F92&gt;0),"SUBÍTEM",IF(MID(A92,1,5)="COMP.",IF(COUNTIF(ORÇAMENTO!$B$5:$B$9792,COMPOSIÇÕES!A92)=0,"NOK",IF(COUNTIF(ORÇAMENTO!$B$5:$B$9792,COMPOSIÇÕES!A92)&gt;0,"OK","SUBÍTEM"))))))</f>
        <v>OK</v>
      </c>
      <c r="P92" s="655" t="b">
        <f t="shared" si="7"/>
        <v>1</v>
      </c>
      <c r="Q92" s="655" t="s">
        <v>137</v>
      </c>
      <c r="R92" s="655"/>
      <c r="S92" s="716" t="s">
        <v>794</v>
      </c>
      <c r="T92" s="655" t="s">
        <v>126</v>
      </c>
      <c r="U92" s="655" t="s">
        <v>183</v>
      </c>
    </row>
    <row r="93" spans="1:21" s="713" customFormat="1">
      <c r="A93" s="228">
        <v>11977</v>
      </c>
      <c r="B93" s="322" t="s">
        <v>836</v>
      </c>
      <c r="C93" s="322" t="s">
        <v>794</v>
      </c>
      <c r="D93" s="257" t="s">
        <v>2836</v>
      </c>
      <c r="E93" s="259">
        <v>5.94</v>
      </c>
      <c r="F93" s="229">
        <v>1</v>
      </c>
      <c r="G93" s="450">
        <f>ROUND(F93*E93,2)</f>
        <v>5.94</v>
      </c>
      <c r="H93" s="713" t="str">
        <f t="shared" si="11"/>
        <v>OK</v>
      </c>
      <c r="J93" s="654" t="str">
        <f>IF(AND(F93=0,G93&gt;0),1+COUNT($J$3:J92),IF(B93="AUXILIAR","AUXILIAR","SUBÍTEM"))</f>
        <v>SUBÍTEM</v>
      </c>
      <c r="K93" s="655">
        <v>11977</v>
      </c>
      <c r="L93" s="656">
        <f t="shared" si="6"/>
        <v>11977</v>
      </c>
      <c r="M93" s="663" t="str">
        <f>IF(AND(MID(A93,1,4)="comp",COUNTIF($A$1:$A$3937,A93)&gt;1),"ok AUXILIAR",IF(AND(F93&gt;0,MID(A93,1,4)="COMP"),"SUBÍTEM",IF(OR(AND(F93=0,G93=0),F93="COEF.",F93&gt;0),"SUBÍTEM",IF(MID(A93,1,5)="COMP.",IF(COUNTIF(ORÇAMENTO!$B$5:$B$9792,COMPOSIÇÕES!A93)=0,"NOK",IF(COUNTIF(ORÇAMENTO!$B$5:$B$9792,COMPOSIÇÕES!A93)&gt;0,"OK","SUBÍTEM"))))))</f>
        <v>SUBÍTEM</v>
      </c>
      <c r="P93" s="655" t="b">
        <f t="shared" si="7"/>
        <v>1</v>
      </c>
      <c r="Q93" s="655">
        <v>11977</v>
      </c>
      <c r="R93" s="655" t="s">
        <v>836</v>
      </c>
      <c r="S93" s="717" t="s">
        <v>794</v>
      </c>
      <c r="T93" s="655" t="s">
        <v>54</v>
      </c>
      <c r="U93" s="655">
        <v>5.4</v>
      </c>
    </row>
    <row r="94" spans="1:21" s="713" customFormat="1">
      <c r="A94" s="228">
        <v>88316</v>
      </c>
      <c r="B94" s="228" t="s">
        <v>131</v>
      </c>
      <c r="C94" s="322" t="s">
        <v>772</v>
      </c>
      <c r="D94" s="257" t="s">
        <v>59</v>
      </c>
      <c r="E94" s="259">
        <v>12.7</v>
      </c>
      <c r="F94" s="229">
        <v>0.1</v>
      </c>
      <c r="G94" s="450">
        <f>ROUND(F94*E94,2)</f>
        <v>1.27</v>
      </c>
      <c r="H94" s="713" t="str">
        <f>IF(MID(A94,1,3)="OBS","REMOVER ESPAÇOS","OK")</f>
        <v>OK</v>
      </c>
      <c r="J94" s="654" t="str">
        <f>IF(AND(F94=0,G94&gt;0),1+COUNT($J$3:J93),IF(B94="AUXILIAR","AUXILIAR","SUBÍTEM"))</f>
        <v>SUBÍTEM</v>
      </c>
      <c r="K94" s="655">
        <v>88316</v>
      </c>
      <c r="L94" s="656">
        <f>A94</f>
        <v>88316</v>
      </c>
      <c r="M94" s="663" t="str">
        <f>IF(AND(MID(A94,1,4)="comp",COUNTIF($A$1:$A$3937,A94)&gt;1),"ok AUXILIAR",IF(AND(F94&gt;0,MID(A94,1,4)="COMP"),"SUBÍTEM",IF(OR(AND(F94=0,G94=0),F94="COEF.",F94&gt;0),"SUBÍTEM",IF(MID(A94,1,5)="COMP.",IF(COUNTIF(ORÇAMENTO!$B$5:$B$9792,COMPOSIÇÕES!A94)=0,"NOK",IF(COUNTIF(ORÇAMENTO!$B$5:$B$9792,COMPOSIÇÕES!A94)&gt;0,"OK","SUBÍTEM"))))))</f>
        <v>SUBÍTEM</v>
      </c>
      <c r="P94" s="655" t="b">
        <f>C94=S94</f>
        <v>1</v>
      </c>
      <c r="Q94" s="655">
        <v>88316</v>
      </c>
      <c r="R94" s="655" t="s">
        <v>131</v>
      </c>
      <c r="S94" s="717" t="s">
        <v>772</v>
      </c>
      <c r="T94" s="655" t="s">
        <v>59</v>
      </c>
      <c r="U94" s="655">
        <v>12.52</v>
      </c>
    </row>
    <row r="95" spans="1:21">
      <c r="A95" s="952" t="s">
        <v>1423</v>
      </c>
      <c r="B95" s="457"/>
      <c r="C95" s="457"/>
      <c r="D95" s="457" t="s">
        <v>183</v>
      </c>
      <c r="E95" s="457" t="s">
        <v>183</v>
      </c>
      <c r="F95" s="457"/>
      <c r="G95" s="457"/>
      <c r="H95" s="227" t="str">
        <f>IF(MID(A95,1,3)="OBS","REMOVER ESPAÇOS","OK")</f>
        <v>REMOVER ESPAÇOS</v>
      </c>
      <c r="J95" s="654" t="str">
        <f>IF(AND(F95=0,G95&gt;0),1+COUNT($J$3:J94),IF(B95="AUXILIAR","AUXILIAR","SUBÍTEM"))</f>
        <v>SUBÍTEM</v>
      </c>
      <c r="K95" s="655" t="s">
        <v>1423</v>
      </c>
      <c r="L95" s="656" t="str">
        <f t="shared" si="6"/>
        <v>Obs: composição/Base - Composição adaptada - ORSE - 00685</v>
      </c>
      <c r="M95" s="663" t="str">
        <f>IF(AND(MID(A95,1,4)="comp",COUNTIF($A$1:$A$3937,A95)&gt;1),"ok AUXILIAR",IF(AND(F95&gt;0,MID(A95,1,4)="COMP"),"SUBÍTEM",IF(OR(AND(F95=0,G95=0),F95="COEF.",F95&gt;0),"SUBÍTEM",IF(MID(A95,1,5)="COMP.",IF(COUNTIF(ORÇAMENTO!$B$5:$B$9792,COMPOSIÇÕES!A95)=0,"NOK",IF(COUNTIF(ORÇAMENTO!$B$5:$B$9792,COMPOSIÇÕES!A95)&gt;0,"OK","SUBÍTEM"))))))</f>
        <v>SUBÍTEM</v>
      </c>
      <c r="P95" s="655" t="b">
        <f t="shared" si="7"/>
        <v>1</v>
      </c>
      <c r="Q95" s="655" t="s">
        <v>1423</v>
      </c>
      <c r="R95" s="655"/>
      <c r="S95" s="723"/>
      <c r="T95" s="655" t="s">
        <v>183</v>
      </c>
      <c r="U95" s="655" t="s">
        <v>183</v>
      </c>
    </row>
    <row r="96" spans="1:21" s="713" customFormat="1" ht="15.75" thickBot="1">
      <c r="A96" s="728"/>
      <c r="B96" s="728"/>
      <c r="C96" s="728"/>
      <c r="D96" s="728"/>
      <c r="E96" s="728"/>
      <c r="F96" s="728"/>
      <c r="G96" s="728"/>
      <c r="J96" s="779"/>
      <c r="K96" s="780"/>
      <c r="L96" s="781"/>
      <c r="M96" s="663"/>
      <c r="P96" s="655" t="b">
        <f t="shared" si="7"/>
        <v>1</v>
      </c>
      <c r="Q96" s="780"/>
      <c r="R96" s="780"/>
      <c r="S96" s="728"/>
      <c r="T96" s="780"/>
      <c r="U96" s="780"/>
    </row>
    <row r="97" spans="1:43" ht="23.25" customHeight="1" thickBot="1">
      <c r="A97" s="947" t="s">
        <v>125</v>
      </c>
      <c r="B97" s="948"/>
      <c r="C97" s="949" t="s">
        <v>103</v>
      </c>
      <c r="D97" s="949" t="s">
        <v>126</v>
      </c>
      <c r="E97" s="949" t="s">
        <v>128</v>
      </c>
      <c r="F97" s="949" t="s">
        <v>127</v>
      </c>
      <c r="G97" s="950" t="s">
        <v>129</v>
      </c>
      <c r="H97" s="227" t="str">
        <f t="shared" ref="H97:H119" si="12">IF(MID(A97,1,3)="OBS","REMOVER ESPAÇOS","OK")</f>
        <v>OK</v>
      </c>
      <c r="J97" s="654" t="str">
        <f>IF(AND(F97=0,G97&gt;0),1+COUNT($J$3:J95),IF(B97="AUXILIAR","AUXILIAR","SUBÍTEM"))</f>
        <v>SUBÍTEM</v>
      </c>
      <c r="K97" s="655" t="s">
        <v>125</v>
      </c>
      <c r="L97" s="656" t="str">
        <f t="shared" si="6"/>
        <v>COD.</v>
      </c>
      <c r="M97" s="663" t="str">
        <f>IF(AND(MID(A97,1,4)="comp",COUNTIF($A$1:$A$3937,A97)&gt;1),"ok AUXILIAR",IF(AND(F97&gt;0,MID(A97,1,4)="COMP"),"SUBÍTEM",IF(OR(AND(F97=0,G97=0),F97="COEF.",F97&gt;0),"SUBÍTEM",IF(MID(A97,1,5)="COMP.",IF(COUNTIF(ORÇAMENTO!$B$5:$B$9792,COMPOSIÇÕES!A97)=0,"NOK",IF(COUNTIF(ORÇAMENTO!$B$5:$B$9792,COMPOSIÇÕES!A97)&gt;0,"OK","SUBÍTEM"))))))</f>
        <v>SUBÍTEM</v>
      </c>
      <c r="P97" s="655" t="b">
        <f t="shared" si="7"/>
        <v>1</v>
      </c>
      <c r="Q97" s="655" t="s">
        <v>125</v>
      </c>
      <c r="R97" s="655"/>
      <c r="S97" s="715" t="s">
        <v>103</v>
      </c>
      <c r="T97" s="655" t="s">
        <v>126</v>
      </c>
      <c r="U97" s="655" t="s">
        <v>128</v>
      </c>
    </row>
    <row r="98" spans="1:43" ht="39.75" customHeight="1" thickBot="1">
      <c r="A98" s="935" t="s">
        <v>138</v>
      </c>
      <c r="B98" s="936"/>
      <c r="C98" s="945" t="s">
        <v>1425</v>
      </c>
      <c r="D98" s="936" t="s">
        <v>57</v>
      </c>
      <c r="E98" s="936" t="s">
        <v>183</v>
      </c>
      <c r="F98" s="936"/>
      <c r="G98" s="946">
        <f>SUM(G99:G99)</f>
        <v>46.44</v>
      </c>
      <c r="H98" s="227" t="str">
        <f>UPPER(C98)</f>
        <v>BLOCO DE GESSO BRANCO ESP. 10 CM, *67 X 50* CM - FORNECIMENTO E EXECUÇÃO</v>
      </c>
      <c r="J98" s="654">
        <f>IF(AND(F98=0,G98&gt;0),1+COUNT($J$3:J97),IF(B98="AUXILIAR","AUXILIAR","SUBÍTEM"))</f>
        <v>13</v>
      </c>
      <c r="K98" s="655" t="s">
        <v>138</v>
      </c>
      <c r="L98" s="656" t="str">
        <f t="shared" si="6"/>
        <v>COMP. 13</v>
      </c>
      <c r="M98" s="663" t="str">
        <f>IF(AND(MID(A98,1,4)="comp",COUNTIF($A$1:$A$3937,A98)&gt;1),"ok AUXILIAR",IF(AND(F98&gt;0,MID(A98,1,4)="COMP"),"SUBÍTEM",IF(OR(AND(F98=0,G98=0),F98="COEF.",F98&gt;0),"SUBÍTEM",IF(MID(A98,1,5)="COMP.",IF(COUNTIF(ORÇAMENTO!$B$5:$B$9792,COMPOSIÇÕES!A98)=0,"NOK",IF(COUNTIF(ORÇAMENTO!$B$5:$B$9792,COMPOSIÇÕES!A98)&gt;0,"OK","SUBÍTEM"))))))</f>
        <v>OK</v>
      </c>
      <c r="P98" s="655" t="b">
        <f t="shared" si="7"/>
        <v>1</v>
      </c>
      <c r="Q98" s="655" t="s">
        <v>138</v>
      </c>
      <c r="R98" s="655"/>
      <c r="S98" s="716" t="s">
        <v>1425</v>
      </c>
      <c r="T98" s="655" t="s">
        <v>57</v>
      </c>
      <c r="U98" s="655" t="s">
        <v>183</v>
      </c>
    </row>
    <row r="99" spans="1:43" ht="20.25" customHeight="1">
      <c r="A99" s="967">
        <v>34583</v>
      </c>
      <c r="B99" s="322" t="s">
        <v>836</v>
      </c>
      <c r="C99" s="322" t="s">
        <v>941</v>
      </c>
      <c r="D99" s="257" t="s">
        <v>2834</v>
      </c>
      <c r="E99" s="259">
        <v>46.44</v>
      </c>
      <c r="F99" s="897">
        <v>1</v>
      </c>
      <c r="G99" s="450">
        <f>ROUND(F99*E99,2)</f>
        <v>46.44</v>
      </c>
      <c r="H99" s="227" t="str">
        <f t="shared" si="12"/>
        <v>OK</v>
      </c>
      <c r="J99" s="654" t="str">
        <f>IF(AND(F99=0,G99&gt;0),1+COUNT($J$3:J98),IF(B99="AUXILIAR","AUXILIAR","SUBÍTEM"))</f>
        <v>SUBÍTEM</v>
      </c>
      <c r="K99" s="655">
        <v>34583</v>
      </c>
      <c r="L99" s="656">
        <f t="shared" si="6"/>
        <v>34583</v>
      </c>
      <c r="M99" s="663" t="str">
        <f>IF(AND(MID(A99,1,4)="comp",COUNTIF($A$1:$A$3937,A99)&gt;1),"ok AUXILIAR",IF(AND(F99&gt;0,MID(A99,1,4)="COMP"),"SUBÍTEM",IF(OR(AND(F99=0,G99=0),F99="COEF.",F99&gt;0),"SUBÍTEM",IF(MID(A99,1,5)="COMP.",IF(COUNTIF(ORÇAMENTO!$B$5:$B$9792,COMPOSIÇÕES!A99)=0,"NOK",IF(COUNTIF(ORÇAMENTO!$B$5:$B$9792,COMPOSIÇÕES!A99)&gt;0,"OK","SUBÍTEM"))))))</f>
        <v>SUBÍTEM</v>
      </c>
      <c r="P99" s="655" t="b">
        <f t="shared" si="7"/>
        <v>1</v>
      </c>
      <c r="Q99" s="655">
        <v>34583</v>
      </c>
      <c r="R99" s="655" t="s">
        <v>836</v>
      </c>
      <c r="S99" s="717" t="s">
        <v>941</v>
      </c>
      <c r="T99" s="655" t="s">
        <v>57</v>
      </c>
      <c r="U99" s="655">
        <v>67.53</v>
      </c>
    </row>
    <row r="100" spans="1:43">
      <c r="A100" s="952" t="s">
        <v>1430</v>
      </c>
      <c r="B100" s="959"/>
      <c r="C100" s="457"/>
      <c r="D100" s="457" t="s">
        <v>183</v>
      </c>
      <c r="E100" s="457" t="s">
        <v>183</v>
      </c>
      <c r="F100" s="457"/>
      <c r="G100" s="457"/>
      <c r="H100" s="227" t="str">
        <f>IF(MID(A100,1,3)="OBS","REMOVER ESPAÇOS","OK")</f>
        <v>REMOVER ESPAÇOS</v>
      </c>
      <c r="J100" s="654" t="str">
        <f>IF(AND(F100=0,G100&gt;0),1+COUNT($J$3:J99),IF(B100="AUXILIAR","AUXILIAR","SUBÍTEM"))</f>
        <v>SUBÍTEM</v>
      </c>
      <c r="K100" s="655" t="s">
        <v>1430</v>
      </c>
      <c r="L100" s="656" t="str">
        <f t="shared" ref="L100:L124" si="13">A100</f>
        <v>Obs:  composição/Base - Composição ORSE - 10565</v>
      </c>
      <c r="M100" s="663" t="str">
        <f>IF(AND(MID(A100,1,4)="comp",COUNTIF($A$1:$A$3937,A100)&gt;1),"ok AUXILIAR",IF(AND(F100&gt;0,MID(A100,1,4)="COMP"),"SUBÍTEM",IF(OR(AND(F100=0,G100=0),F100="COEF.",F100&gt;0),"SUBÍTEM",IF(MID(A100,1,5)="COMP.",IF(COUNTIF(ORÇAMENTO!$B$5:$B$9792,COMPOSIÇÕES!A100)=0,"NOK",IF(COUNTIF(ORÇAMENTO!$B$5:$B$9792,COMPOSIÇÕES!A100)&gt;0,"OK","SUBÍTEM"))))))</f>
        <v>SUBÍTEM</v>
      </c>
      <c r="P100" s="655" t="b">
        <f t="shared" si="7"/>
        <v>1</v>
      </c>
      <c r="Q100" s="655" t="s">
        <v>1430</v>
      </c>
      <c r="R100" s="655"/>
      <c r="S100" s="723"/>
      <c r="T100" s="655" t="s">
        <v>183</v>
      </c>
      <c r="U100" s="655" t="s">
        <v>183</v>
      </c>
    </row>
    <row r="101" spans="1:43" s="713" customFormat="1" ht="15.75" thickBot="1">
      <c r="A101" s="728"/>
      <c r="B101" s="728"/>
      <c r="C101" s="728"/>
      <c r="D101" s="728"/>
      <c r="E101" s="728"/>
      <c r="F101" s="728"/>
      <c r="G101" s="728"/>
      <c r="J101" s="779"/>
      <c r="K101" s="780"/>
      <c r="L101" s="781"/>
      <c r="M101" s="663"/>
      <c r="P101" s="655" t="b">
        <f t="shared" si="7"/>
        <v>1</v>
      </c>
      <c r="Q101" s="780"/>
      <c r="R101" s="780"/>
      <c r="S101" s="728"/>
      <c r="T101" s="780"/>
      <c r="U101" s="780"/>
    </row>
    <row r="102" spans="1:43" ht="33" customHeight="1" thickBot="1">
      <c r="A102" s="966" t="s">
        <v>125</v>
      </c>
      <c r="B102" s="948"/>
      <c r="C102" s="949" t="s">
        <v>103</v>
      </c>
      <c r="D102" s="949" t="s">
        <v>126</v>
      </c>
      <c r="E102" s="949" t="s">
        <v>128</v>
      </c>
      <c r="F102" s="949" t="s">
        <v>127</v>
      </c>
      <c r="G102" s="950" t="s">
        <v>129</v>
      </c>
      <c r="H102" s="227" t="str">
        <f t="shared" si="12"/>
        <v>OK</v>
      </c>
      <c r="J102" s="654" t="str">
        <f>IF(AND(F102=0,G102&gt;0),1+COUNT($J$3:J100),IF(B102="AUXILIAR","AUXILIAR","SUBÍTEM"))</f>
        <v>SUBÍTEM</v>
      </c>
      <c r="K102" s="655" t="s">
        <v>125</v>
      </c>
      <c r="L102" s="656" t="str">
        <f t="shared" si="13"/>
        <v>COD.</v>
      </c>
      <c r="M102" s="663" t="str">
        <f>IF(AND(MID(A102,1,4)="comp",COUNTIF($A$1:$A$3937,A102)&gt;1),"ok AUXILIAR",IF(AND(F102&gt;0,MID(A102,1,4)="COMP"),"SUBÍTEM",IF(OR(AND(F102=0,G102=0),F102="COEF.",F102&gt;0),"SUBÍTEM",IF(MID(A102,1,5)="COMP.",IF(COUNTIF(ORÇAMENTO!$B$5:$B$9792,COMPOSIÇÕES!A102)=0,"NOK",IF(COUNTIF(ORÇAMENTO!$B$5:$B$9792,COMPOSIÇÕES!A102)&gt;0,"OK","SUBÍTEM"))))))</f>
        <v>SUBÍTEM</v>
      </c>
      <c r="P102" s="655" t="b">
        <f t="shared" si="7"/>
        <v>1</v>
      </c>
      <c r="Q102" s="655" t="s">
        <v>125</v>
      </c>
      <c r="R102" s="655"/>
      <c r="S102" s="715" t="s">
        <v>103</v>
      </c>
      <c r="T102" s="655" t="s">
        <v>126</v>
      </c>
      <c r="U102" s="655" t="s">
        <v>128</v>
      </c>
    </row>
    <row r="103" spans="1:43" ht="32.25" customHeight="1" thickBot="1">
      <c r="A103" s="935" t="s">
        <v>139</v>
      </c>
      <c r="B103" s="936"/>
      <c r="C103" s="945" t="s">
        <v>1426</v>
      </c>
      <c r="D103" s="936" t="s">
        <v>57</v>
      </c>
      <c r="E103" s="936" t="s">
        <v>183</v>
      </c>
      <c r="F103" s="936"/>
      <c r="G103" s="946">
        <f>SUM(G104:G104)</f>
        <v>48.81</v>
      </c>
      <c r="H103" s="227" t="str">
        <f>UPPER(C103)</f>
        <v>BLOCO DE GESSO BRANCO ESP. 7 CM, *67 X 50* CM - FORNECIMENTO E EXECUÇÃO</v>
      </c>
      <c r="J103" s="654">
        <f>IF(AND(F103=0,G103&gt;0),1+COUNT($J$3:J102),IF(B103="AUXILIAR","AUXILIAR","SUBÍTEM"))</f>
        <v>14</v>
      </c>
      <c r="K103" s="655" t="s">
        <v>139</v>
      </c>
      <c r="L103" s="656" t="str">
        <f t="shared" si="13"/>
        <v>COMP. 14</v>
      </c>
      <c r="M103" s="663" t="str">
        <f>IF(AND(MID(A103,1,4)="comp",COUNTIF($A$1:$A$3937,A103)&gt;1),"ok AUXILIAR",IF(AND(F103&gt;0,MID(A103,1,4)="COMP"),"SUBÍTEM",IF(OR(AND(F103=0,G103=0),F103="COEF.",F103&gt;0),"SUBÍTEM",IF(MID(A103,1,5)="COMP.",IF(COUNTIF(ORÇAMENTO!$B$5:$B$9792,COMPOSIÇÕES!A103)=0,"NOK",IF(COUNTIF(ORÇAMENTO!$B$5:$B$9792,COMPOSIÇÕES!A103)&gt;0,"OK","SUBÍTEM"))))))</f>
        <v>OK</v>
      </c>
      <c r="P103" s="655" t="b">
        <f t="shared" si="7"/>
        <v>1</v>
      </c>
      <c r="Q103" s="655" t="s">
        <v>139</v>
      </c>
      <c r="R103" s="655"/>
      <c r="S103" s="716" t="s">
        <v>1426</v>
      </c>
      <c r="T103" s="655" t="s">
        <v>57</v>
      </c>
      <c r="U103" s="655" t="s">
        <v>183</v>
      </c>
    </row>
    <row r="104" spans="1:43" s="245" customFormat="1" ht="24.75" customHeight="1">
      <c r="A104" s="967">
        <v>11262</v>
      </c>
      <c r="B104" s="322" t="s">
        <v>134</v>
      </c>
      <c r="C104" s="322" t="s">
        <v>2685</v>
      </c>
      <c r="D104" s="257" t="s">
        <v>57</v>
      </c>
      <c r="E104" s="259">
        <v>48.81</v>
      </c>
      <c r="F104" s="897">
        <v>1</v>
      </c>
      <c r="G104" s="450">
        <f>ROUND(F104*E104,2)</f>
        <v>48.81</v>
      </c>
      <c r="H104" s="227" t="str">
        <f t="shared" si="12"/>
        <v>OK</v>
      </c>
      <c r="I104" s="227"/>
      <c r="J104" s="654" t="str">
        <f>IF(AND(F104=0,G104&gt;0),1+COUNT($J$3:J103),IF(B104="AUXILIAR","AUXILIAR","SUBÍTEM"))</f>
        <v>SUBÍTEM</v>
      </c>
      <c r="K104" s="655">
        <v>11262</v>
      </c>
      <c r="L104" s="656">
        <f t="shared" si="13"/>
        <v>11262</v>
      </c>
      <c r="M104" s="663" t="str">
        <f>IF(AND(MID(A104,1,4)="comp",COUNTIF($A$1:$A$3937,A104)&gt;1),"ok AUXILIAR",IF(AND(F104&gt;0,MID(A104,1,4)="COMP"),"SUBÍTEM",IF(OR(AND(F104=0,G104=0),F104="COEF.",F104&gt;0),"SUBÍTEM",IF(MID(A104,1,5)="COMP.",IF(COUNTIF(ORÇAMENTO!$B$5:$B$9792,COMPOSIÇÕES!A104)=0,"NOK",IF(COUNTIF(ORÇAMENTO!$B$5:$B$9792,COMPOSIÇÕES!A104)&gt;0,"OK","SUBÍTEM"))))))</f>
        <v>SUBÍTEM</v>
      </c>
      <c r="N104" s="227"/>
      <c r="P104" s="655" t="b">
        <f t="shared" si="7"/>
        <v>1</v>
      </c>
      <c r="Q104" s="658">
        <v>11262</v>
      </c>
      <c r="R104" s="658" t="s">
        <v>134</v>
      </c>
      <c r="S104" s="717" t="s">
        <v>2685</v>
      </c>
      <c r="T104" s="658" t="s">
        <v>57</v>
      </c>
      <c r="U104" s="658">
        <v>48.81</v>
      </c>
      <c r="AO104" s="227"/>
      <c r="AQ104" s="227"/>
    </row>
    <row r="105" spans="1:43">
      <c r="A105" s="952" t="s">
        <v>1424</v>
      </c>
      <c r="B105" s="959"/>
      <c r="C105" s="457"/>
      <c r="D105" s="457" t="s">
        <v>183</v>
      </c>
      <c r="E105" s="457" t="s">
        <v>183</v>
      </c>
      <c r="F105" s="457"/>
      <c r="G105" s="457"/>
      <c r="H105" s="227" t="str">
        <f t="shared" si="12"/>
        <v>REMOVER ESPAÇOS</v>
      </c>
      <c r="J105" s="654" t="str">
        <f>IF(AND(F105=0,G105&gt;0),1+COUNT($J$3:J104),IF(B105="AUXILIAR","AUXILIAR","SUBÍTEM"))</f>
        <v>SUBÍTEM</v>
      </c>
      <c r="K105" s="655" t="s">
        <v>1424</v>
      </c>
      <c r="L105" s="656" t="str">
        <f t="shared" si="13"/>
        <v>Obs:  composição/Base - Composição adaptada  SINAPI - 10565</v>
      </c>
      <c r="M105" s="663" t="str">
        <f>IF(AND(MID(A105,1,4)="comp",COUNTIF($A$1:$A$3937,A105)&gt;1),"ok AUXILIAR",IF(AND(F105&gt;0,MID(A105,1,4)="COMP"),"SUBÍTEM",IF(OR(AND(F105=0,G105=0),F105="COEF.",F105&gt;0),"SUBÍTEM",IF(MID(A105,1,5)="COMP.",IF(COUNTIF(ORÇAMENTO!$B$5:$B$9792,COMPOSIÇÕES!A105)=0,"NOK",IF(COUNTIF(ORÇAMENTO!$B$5:$B$9792,COMPOSIÇÕES!A105)&gt;0,"OK","SUBÍTEM"))))))</f>
        <v>SUBÍTEM</v>
      </c>
      <c r="P105" s="655" t="b">
        <f t="shared" si="7"/>
        <v>1</v>
      </c>
      <c r="Q105" s="655" t="s">
        <v>1424</v>
      </c>
      <c r="R105" s="655"/>
      <c r="S105" s="723"/>
      <c r="T105" s="655" t="s">
        <v>183</v>
      </c>
      <c r="U105" s="655" t="s">
        <v>183</v>
      </c>
    </row>
    <row r="106" spans="1:43" s="713" customFormat="1" ht="15.75" thickBot="1">
      <c r="A106" s="728"/>
      <c r="B106" s="728"/>
      <c r="C106" s="728"/>
      <c r="D106" s="728"/>
      <c r="E106" s="728"/>
      <c r="F106" s="728"/>
      <c r="G106" s="728"/>
      <c r="J106" s="779"/>
      <c r="K106" s="780"/>
      <c r="L106" s="781"/>
      <c r="M106" s="663"/>
      <c r="P106" s="655" t="b">
        <f t="shared" si="7"/>
        <v>1</v>
      </c>
      <c r="Q106" s="780"/>
      <c r="R106" s="780"/>
      <c r="S106" s="728"/>
      <c r="T106" s="780"/>
      <c r="U106" s="780"/>
    </row>
    <row r="107" spans="1:43" ht="32.25" customHeight="1" thickBot="1">
      <c r="A107" s="947" t="s">
        <v>125</v>
      </c>
      <c r="B107" s="948"/>
      <c r="C107" s="949" t="s">
        <v>103</v>
      </c>
      <c r="D107" s="949" t="s">
        <v>126</v>
      </c>
      <c r="E107" s="949" t="s">
        <v>128</v>
      </c>
      <c r="F107" s="949" t="s">
        <v>127</v>
      </c>
      <c r="G107" s="950" t="s">
        <v>129</v>
      </c>
      <c r="H107" s="227" t="str">
        <f t="shared" si="12"/>
        <v>OK</v>
      </c>
      <c r="J107" s="654" t="str">
        <f>IF(AND(F107=0,G107&gt;0),1+COUNT($J$3:J105),IF(B107="AUXILIAR","AUXILIAR","SUBÍTEM"))</f>
        <v>SUBÍTEM</v>
      </c>
      <c r="K107" s="655" t="s">
        <v>125</v>
      </c>
      <c r="L107" s="656" t="str">
        <f t="shared" si="13"/>
        <v>COD.</v>
      </c>
      <c r="M107" s="663" t="str">
        <f>IF(AND(MID(A107,1,4)="comp",COUNTIF($A$1:$A$3937,A107)&gt;1),"ok AUXILIAR",IF(AND(F107&gt;0,MID(A107,1,4)="COMP"),"SUBÍTEM",IF(OR(AND(F107=0,G107=0),F107="COEF.",F107&gt;0),"SUBÍTEM",IF(MID(A107,1,5)="COMP.",IF(COUNTIF(ORÇAMENTO!$B$5:$B$9792,COMPOSIÇÕES!A107)=0,"NOK",IF(COUNTIF(ORÇAMENTO!$B$5:$B$9792,COMPOSIÇÕES!A107)&gt;0,"OK","SUBÍTEM"))))))</f>
        <v>SUBÍTEM</v>
      </c>
      <c r="P107" s="655" t="b">
        <f t="shared" si="7"/>
        <v>1</v>
      </c>
      <c r="Q107" s="655" t="s">
        <v>125</v>
      </c>
      <c r="R107" s="655"/>
      <c r="S107" s="715" t="s">
        <v>103</v>
      </c>
      <c r="T107" s="655" t="s">
        <v>126</v>
      </c>
      <c r="U107" s="655" t="s">
        <v>128</v>
      </c>
    </row>
    <row r="108" spans="1:43" ht="37.5" customHeight="1" thickBot="1">
      <c r="A108" s="935" t="s">
        <v>140</v>
      </c>
      <c r="B108" s="936"/>
      <c r="C108" s="960" t="s">
        <v>1427</v>
      </c>
      <c r="D108" s="936" t="s">
        <v>57</v>
      </c>
      <c r="E108" s="936" t="s">
        <v>183</v>
      </c>
      <c r="F108" s="936"/>
      <c r="G108" s="946">
        <f>SUM(G109:G109)</f>
        <v>73.19</v>
      </c>
      <c r="H108" s="227" t="str">
        <f t="shared" si="12"/>
        <v>OK</v>
      </c>
      <c r="J108" s="654">
        <f>IF(AND(F108=0,G108&gt;0),1+COUNT($J$3:J107),IF(B108="AUXILIAR","AUXILIAR","SUBÍTEM"))</f>
        <v>15</v>
      </c>
      <c r="K108" s="655" t="s">
        <v>140</v>
      </c>
      <c r="L108" s="656" t="str">
        <f t="shared" si="13"/>
        <v>COMP. 15</v>
      </c>
      <c r="M108" s="663" t="str">
        <f>IF(AND(MID(A108,1,4)="comp",COUNTIF($A$1:$A$3937,A108)&gt;1),"ok AUXILIAR",IF(AND(F108&gt;0,MID(A108,1,4)="COMP"),"SUBÍTEM",IF(OR(AND(F108=0,G108=0),F108="COEF.",F108&gt;0),"SUBÍTEM",IF(MID(A108,1,5)="COMP.",IF(COUNTIF(ORÇAMENTO!$B$5:$B$9792,COMPOSIÇÕES!A108)=0,"NOK",IF(COUNTIF(ORÇAMENTO!$B$5:$B$9792,COMPOSIÇÕES!A108)&gt;0,"OK","SUBÍTEM"))))))</f>
        <v>OK</v>
      </c>
      <c r="P108" s="655" t="b">
        <f t="shared" si="7"/>
        <v>1</v>
      </c>
      <c r="Q108" s="655" t="s">
        <v>140</v>
      </c>
      <c r="R108" s="655"/>
      <c r="S108" s="716" t="s">
        <v>1427</v>
      </c>
      <c r="T108" s="655" t="s">
        <v>57</v>
      </c>
      <c r="U108" s="655" t="s">
        <v>183</v>
      </c>
    </row>
    <row r="109" spans="1:43" ht="21" customHeight="1">
      <c r="A109" s="967" t="s">
        <v>819</v>
      </c>
      <c r="B109" s="322" t="s">
        <v>1429</v>
      </c>
      <c r="C109" s="322" t="s">
        <v>820</v>
      </c>
      <c r="D109" s="257" t="s">
        <v>57</v>
      </c>
      <c r="E109" s="259">
        <v>60.99</v>
      </c>
      <c r="F109" s="324">
        <v>1.2</v>
      </c>
      <c r="G109" s="450">
        <f>ROUND(F109*E109,2)</f>
        <v>73.19</v>
      </c>
      <c r="H109" s="227" t="str">
        <f t="shared" si="12"/>
        <v>OK</v>
      </c>
      <c r="J109" s="654" t="str">
        <f>IF(AND(F109=0,G109&gt;0),1+COUNT($J$3:J108),IF(B109="AUXILIAR","AUXILIAR","SUBÍTEM"))</f>
        <v>SUBÍTEM</v>
      </c>
      <c r="K109" s="655" t="s">
        <v>819</v>
      </c>
      <c r="L109" s="656" t="str">
        <f t="shared" si="13"/>
        <v>I8333</v>
      </c>
      <c r="M109" s="663" t="str">
        <f>IF(AND(MID(A109,1,4)="comp",COUNTIF($A$1:$A$3937,A109)&gt;1),"ok AUXILIAR",IF(AND(F109&gt;0,MID(A109,1,4)="COMP"),"SUBÍTEM",IF(OR(AND(F109=0,G109=0),F109="COEF.",F109&gt;0),"SUBÍTEM",IF(MID(A109,1,5)="COMP.",IF(COUNTIF(ORÇAMENTO!$B$5:$B$9792,COMPOSIÇÕES!A109)=0,"NOK",IF(COUNTIF(ORÇAMENTO!$B$5:$B$9792,COMPOSIÇÕES!A109)&gt;0,"OK","SUBÍTEM"))))))</f>
        <v>SUBÍTEM</v>
      </c>
      <c r="P109" s="655" t="b">
        <f t="shared" si="7"/>
        <v>1</v>
      </c>
      <c r="Q109" s="655" t="s">
        <v>819</v>
      </c>
      <c r="R109" s="655" t="s">
        <v>1429</v>
      </c>
      <c r="S109" s="717" t="s">
        <v>820</v>
      </c>
      <c r="T109" s="655" t="s">
        <v>57</v>
      </c>
      <c r="U109" s="655">
        <v>60.99</v>
      </c>
    </row>
    <row r="110" spans="1:43">
      <c r="A110" s="952" t="s">
        <v>1424</v>
      </c>
      <c r="B110" s="959"/>
      <c r="C110" s="457"/>
      <c r="D110" s="457" t="s">
        <v>183</v>
      </c>
      <c r="E110" s="457" t="s">
        <v>183</v>
      </c>
      <c r="F110" s="457"/>
      <c r="G110" s="457"/>
      <c r="H110" s="227" t="str">
        <f t="shared" si="12"/>
        <v>REMOVER ESPAÇOS</v>
      </c>
      <c r="J110" s="654" t="str">
        <f>IF(AND(F110=0,G110&gt;0),1+COUNT($J$3:J109),IF(B110="AUXILIAR","AUXILIAR","SUBÍTEM"))</f>
        <v>SUBÍTEM</v>
      </c>
      <c r="K110" s="655" t="s">
        <v>1424</v>
      </c>
      <c r="L110" s="656" t="str">
        <f t="shared" si="13"/>
        <v>Obs:  composição/Base - Composição adaptada  SINAPI - 10565</v>
      </c>
      <c r="M110" s="663" t="str">
        <f>IF(AND(MID(A110,1,4)="comp",COUNTIF($A$1:$A$3937,A110)&gt;1),"ok AUXILIAR",IF(AND(F110&gt;0,MID(A110,1,4)="COMP"),"SUBÍTEM",IF(OR(AND(F110=0,G110=0),F110="COEF.",F110&gt;0),"SUBÍTEM",IF(MID(A110,1,5)="COMP.",IF(COUNTIF(ORÇAMENTO!$B$5:$B$9792,COMPOSIÇÕES!A110)=0,"NOK",IF(COUNTIF(ORÇAMENTO!$B$5:$B$9792,COMPOSIÇÕES!A110)&gt;0,"OK","SUBÍTEM"))))))</f>
        <v>SUBÍTEM</v>
      </c>
      <c r="P110" s="655" t="b">
        <f t="shared" si="7"/>
        <v>1</v>
      </c>
      <c r="Q110" s="655" t="s">
        <v>1424</v>
      </c>
      <c r="R110" s="655"/>
      <c r="S110" s="723"/>
      <c r="T110" s="655" t="s">
        <v>183</v>
      </c>
      <c r="U110" s="655" t="s">
        <v>183</v>
      </c>
    </row>
    <row r="111" spans="1:43" s="713" customFormat="1" ht="15.75" thickBot="1">
      <c r="A111" s="728"/>
      <c r="B111" s="728"/>
      <c r="C111" s="728"/>
      <c r="D111" s="728"/>
      <c r="E111" s="728"/>
      <c r="F111" s="728"/>
      <c r="G111" s="728"/>
      <c r="J111" s="779"/>
      <c r="K111" s="780"/>
      <c r="L111" s="781"/>
      <c r="M111" s="663"/>
      <c r="P111" s="655" t="b">
        <f t="shared" si="7"/>
        <v>1</v>
      </c>
      <c r="Q111" s="780"/>
      <c r="R111" s="780"/>
      <c r="S111" s="728"/>
      <c r="T111" s="780"/>
      <c r="U111" s="780"/>
    </row>
    <row r="112" spans="1:43" ht="28.5" customHeight="1" thickBot="1">
      <c r="A112" s="947" t="s">
        <v>125</v>
      </c>
      <c r="B112" s="948"/>
      <c r="C112" s="949" t="s">
        <v>103</v>
      </c>
      <c r="D112" s="949" t="s">
        <v>126</v>
      </c>
      <c r="E112" s="949" t="s">
        <v>128</v>
      </c>
      <c r="F112" s="949" t="s">
        <v>127</v>
      </c>
      <c r="G112" s="950" t="s">
        <v>129</v>
      </c>
      <c r="H112" s="227" t="str">
        <f t="shared" si="12"/>
        <v>OK</v>
      </c>
      <c r="J112" s="654" t="str">
        <f>IF(AND(F112=0,G112&gt;0),1+COUNT($J$3:J110),IF(B112="AUXILIAR","AUXILIAR","SUBÍTEM"))</f>
        <v>SUBÍTEM</v>
      </c>
      <c r="K112" s="655" t="s">
        <v>125</v>
      </c>
      <c r="L112" s="656" t="str">
        <f t="shared" si="13"/>
        <v>COD.</v>
      </c>
      <c r="M112" s="663" t="str">
        <f>IF(AND(MID(A112,1,4)="comp",COUNTIF($A$1:$A$3937,A112)&gt;1),"ok AUXILIAR",IF(AND(F112&gt;0,MID(A112,1,4)="COMP"),"SUBÍTEM",IF(OR(AND(F112=0,G112=0),F112="COEF.",F112&gt;0),"SUBÍTEM",IF(MID(A112,1,5)="COMP.",IF(COUNTIF(ORÇAMENTO!$B$5:$B$9792,COMPOSIÇÕES!A112)=0,"NOK",IF(COUNTIF(ORÇAMENTO!$B$5:$B$9792,COMPOSIÇÕES!A112)&gt;0,"OK","SUBÍTEM"))))))</f>
        <v>SUBÍTEM</v>
      </c>
      <c r="P112" s="655" t="b">
        <f t="shared" si="7"/>
        <v>1</v>
      </c>
      <c r="Q112" s="655" t="s">
        <v>125</v>
      </c>
      <c r="R112" s="655"/>
      <c r="S112" s="715" t="s">
        <v>103</v>
      </c>
      <c r="T112" s="655" t="s">
        <v>126</v>
      </c>
      <c r="U112" s="655" t="s">
        <v>128</v>
      </c>
    </row>
    <row r="113" spans="1:21" ht="31.5" customHeight="1" thickBot="1">
      <c r="A113" s="935" t="s">
        <v>141</v>
      </c>
      <c r="B113" s="936"/>
      <c r="C113" s="960" t="s">
        <v>1428</v>
      </c>
      <c r="D113" s="936" t="s">
        <v>57</v>
      </c>
      <c r="E113" s="936" t="s">
        <v>183</v>
      </c>
      <c r="F113" s="936"/>
      <c r="G113" s="946">
        <f>SUM(G114:G114)</f>
        <v>60.99</v>
      </c>
      <c r="H113" s="227" t="str">
        <f>UPPER(C113)</f>
        <v>BLOCO DE GESSO HIDROFUGANTE AZUL ESP. 7 CM, *67 X 50* CM - FORNECIMENTO E EXECUÇÃO</v>
      </c>
      <c r="J113" s="654">
        <f>IF(AND(F113=0,G113&gt;0),1+COUNT($J$3:J112),IF(B113="AUXILIAR","AUXILIAR","SUBÍTEM"))</f>
        <v>16</v>
      </c>
      <c r="K113" s="655" t="s">
        <v>141</v>
      </c>
      <c r="L113" s="656" t="str">
        <f t="shared" si="13"/>
        <v>COMP. 16</v>
      </c>
      <c r="M113" s="663" t="str">
        <f>IF(AND(MID(A113,1,4)="comp",COUNTIF($A$1:$A$3937,A113)&gt;1),"ok AUXILIAR",IF(AND(F113&gt;0,MID(A113,1,4)="COMP"),"SUBÍTEM",IF(OR(AND(F113=0,G113=0),F113="COEF.",F113&gt;0),"SUBÍTEM",IF(MID(A113,1,5)="COMP.",IF(COUNTIF(ORÇAMENTO!$B$5:$B$9792,COMPOSIÇÕES!A113)=0,"NOK",IF(COUNTIF(ORÇAMENTO!$B$5:$B$9792,COMPOSIÇÕES!A113)&gt;0,"OK","SUBÍTEM"))))))</f>
        <v>OK</v>
      </c>
      <c r="P113" s="655" t="b">
        <f t="shared" si="7"/>
        <v>1</v>
      </c>
      <c r="Q113" s="655" t="s">
        <v>141</v>
      </c>
      <c r="R113" s="655"/>
      <c r="S113" s="716" t="s">
        <v>1428</v>
      </c>
      <c r="T113" s="655" t="s">
        <v>57</v>
      </c>
      <c r="U113" s="655" t="s">
        <v>183</v>
      </c>
    </row>
    <row r="114" spans="1:21">
      <c r="A114" s="967" t="s">
        <v>819</v>
      </c>
      <c r="B114" s="322" t="s">
        <v>1429</v>
      </c>
      <c r="C114" s="322" t="s">
        <v>820</v>
      </c>
      <c r="D114" s="257" t="s">
        <v>57</v>
      </c>
      <c r="E114" s="259">
        <v>60.99</v>
      </c>
      <c r="F114" s="462">
        <v>1</v>
      </c>
      <c r="G114" s="450">
        <f>ROUND(F114*E114,2)</f>
        <v>60.99</v>
      </c>
      <c r="H114" s="227" t="str">
        <f t="shared" si="12"/>
        <v>OK</v>
      </c>
      <c r="J114" s="654" t="str">
        <f>IF(AND(F114=0,G114&gt;0),1+COUNT($J$3:J113),IF(B114="AUXILIAR","AUXILIAR","SUBÍTEM"))</f>
        <v>SUBÍTEM</v>
      </c>
      <c r="K114" s="655" t="s">
        <v>819</v>
      </c>
      <c r="L114" s="656" t="str">
        <f t="shared" si="13"/>
        <v>I8333</v>
      </c>
      <c r="M114" s="663" t="str">
        <f>IF(AND(MID(A114,1,4)="comp",COUNTIF($A$1:$A$3937,A114)&gt;1),"ok AUXILIAR",IF(AND(F114&gt;0,MID(A114,1,4)="COMP"),"SUBÍTEM",IF(OR(AND(F114=0,G114=0),F114="COEF.",F114&gt;0),"SUBÍTEM",IF(MID(A114,1,5)="COMP.",IF(COUNTIF(ORÇAMENTO!$B$5:$B$9792,COMPOSIÇÕES!A114)=0,"NOK",IF(COUNTIF(ORÇAMENTO!$B$5:$B$9792,COMPOSIÇÕES!A114)&gt;0,"OK","SUBÍTEM"))))))</f>
        <v>SUBÍTEM</v>
      </c>
      <c r="P114" s="655" t="b">
        <f t="shared" si="7"/>
        <v>1</v>
      </c>
      <c r="Q114" s="655" t="s">
        <v>819</v>
      </c>
      <c r="R114" s="655" t="s">
        <v>1429</v>
      </c>
      <c r="S114" s="717" t="s">
        <v>820</v>
      </c>
      <c r="T114" s="655" t="s">
        <v>57</v>
      </c>
      <c r="U114" s="655">
        <v>60.99</v>
      </c>
    </row>
    <row r="115" spans="1:21">
      <c r="A115" s="952" t="s">
        <v>1424</v>
      </c>
      <c r="B115" s="959"/>
      <c r="C115" s="457"/>
      <c r="D115" s="457" t="s">
        <v>183</v>
      </c>
      <c r="E115" s="457" t="s">
        <v>183</v>
      </c>
      <c r="F115" s="457"/>
      <c r="G115" s="457"/>
      <c r="H115" s="227" t="str">
        <f t="shared" si="12"/>
        <v>REMOVER ESPAÇOS</v>
      </c>
      <c r="J115" s="654" t="str">
        <f>IF(AND(F115=0,G115&gt;0),1+COUNT($J$3:J114),IF(B115="AUXILIAR","AUXILIAR","SUBÍTEM"))</f>
        <v>SUBÍTEM</v>
      </c>
      <c r="K115" s="655" t="s">
        <v>1424</v>
      </c>
      <c r="L115" s="656" t="str">
        <f t="shared" si="13"/>
        <v>Obs:  composição/Base - Composição adaptada  SINAPI - 10565</v>
      </c>
      <c r="M115" s="663" t="str">
        <f>IF(AND(MID(A115,1,4)="comp",COUNTIF($A$1:$A$3937,A115)&gt;1),"ok AUXILIAR",IF(AND(F115&gt;0,MID(A115,1,4)="COMP"),"SUBÍTEM",IF(OR(AND(F115=0,G115=0),F115="COEF.",F115&gt;0),"SUBÍTEM",IF(MID(A115,1,5)="COMP.",IF(COUNTIF(ORÇAMENTO!$B$5:$B$9792,COMPOSIÇÕES!A115)=0,"NOK",IF(COUNTIF(ORÇAMENTO!$B$5:$B$9792,COMPOSIÇÕES!A115)&gt;0,"OK","SUBÍTEM"))))))</f>
        <v>SUBÍTEM</v>
      </c>
      <c r="P115" s="655" t="b">
        <f t="shared" ref="P115:P137" si="14">C115=S115</f>
        <v>1</v>
      </c>
      <c r="Q115" s="655" t="s">
        <v>1424</v>
      </c>
      <c r="R115" s="655"/>
      <c r="S115" s="723"/>
      <c r="T115" s="655" t="s">
        <v>183</v>
      </c>
      <c r="U115" s="655" t="s">
        <v>183</v>
      </c>
    </row>
    <row r="116" spans="1:21" s="713" customFormat="1" ht="15.75" thickBot="1">
      <c r="A116" s="728"/>
      <c r="B116" s="728"/>
      <c r="C116" s="728"/>
      <c r="D116" s="728"/>
      <c r="E116" s="728"/>
      <c r="F116" s="728"/>
      <c r="G116" s="728"/>
      <c r="J116" s="779"/>
      <c r="K116" s="780"/>
      <c r="L116" s="781"/>
      <c r="M116" s="663"/>
      <c r="P116" s="655" t="b">
        <f t="shared" si="14"/>
        <v>1</v>
      </c>
      <c r="Q116" s="780"/>
      <c r="R116" s="780"/>
      <c r="S116" s="728"/>
      <c r="T116" s="780"/>
      <c r="U116" s="780"/>
    </row>
    <row r="117" spans="1:21" ht="33.75" customHeight="1" thickBot="1">
      <c r="A117" s="232" t="s">
        <v>125</v>
      </c>
      <c r="B117" s="233"/>
      <c r="C117" s="234" t="s">
        <v>103</v>
      </c>
      <c r="D117" s="235" t="s">
        <v>126</v>
      </c>
      <c r="E117" s="234" t="s">
        <v>128</v>
      </c>
      <c r="F117" s="235" t="s">
        <v>127</v>
      </c>
      <c r="G117" s="236" t="s">
        <v>129</v>
      </c>
      <c r="H117" s="227" t="str">
        <f t="shared" si="12"/>
        <v>OK</v>
      </c>
      <c r="J117" s="654" t="str">
        <f>IF(AND(F117=0,G117&gt;0),1+COUNT($J$3:J115),IF(B117="AUXILIAR","AUXILIAR","SUBÍTEM"))</f>
        <v>SUBÍTEM</v>
      </c>
      <c r="K117" s="655" t="s">
        <v>125</v>
      </c>
      <c r="L117" s="656" t="str">
        <f t="shared" si="13"/>
        <v>COD.</v>
      </c>
      <c r="M117" s="663" t="str">
        <f>IF(AND(MID(A117,1,4)="comp",COUNTIF($A$1:$A$3937,A117)&gt;1),"ok AUXILIAR",IF(AND(F117&gt;0,MID(A117,1,4)="COMP"),"SUBÍTEM",IF(OR(AND(F117=0,G117=0),F117="COEF.",F117&gt;0),"SUBÍTEM",IF(MID(A117,1,5)="COMP.",IF(COUNTIF(ORÇAMENTO!$B$5:$B$9792,COMPOSIÇÕES!A117)=0,"NOK",IF(COUNTIF(ORÇAMENTO!$B$5:$B$9792,COMPOSIÇÕES!A117)&gt;0,"OK","SUBÍTEM"))))))</f>
        <v>SUBÍTEM</v>
      </c>
      <c r="P117" s="655" t="b">
        <f t="shared" si="14"/>
        <v>1</v>
      </c>
      <c r="Q117" s="655" t="s">
        <v>125</v>
      </c>
      <c r="R117" s="655"/>
      <c r="S117" s="715" t="s">
        <v>103</v>
      </c>
      <c r="T117" s="655" t="s">
        <v>126</v>
      </c>
      <c r="U117" s="655" t="s">
        <v>128</v>
      </c>
    </row>
    <row r="118" spans="1:21" ht="51.75" customHeight="1" thickBot="1">
      <c r="A118" s="935" t="s">
        <v>142</v>
      </c>
      <c r="B118" s="936"/>
      <c r="C118" s="945" t="s">
        <v>1303</v>
      </c>
      <c r="D118" s="953" t="s">
        <v>57</v>
      </c>
      <c r="E118" s="953"/>
      <c r="F118" s="953"/>
      <c r="G118" s="946">
        <f>SUM(G119:G123)</f>
        <v>85.28</v>
      </c>
      <c r="H118" s="227" t="str">
        <f t="shared" si="12"/>
        <v>OK</v>
      </c>
      <c r="J118" s="654">
        <f>IF(AND(F118=0,G118&gt;0),1+COUNT($J$3:J117),IF(B118="AUXILIAR","AUXILIAR","SUBÍTEM"))</f>
        <v>17</v>
      </c>
      <c r="K118" s="655" t="s">
        <v>142</v>
      </c>
      <c r="L118" s="656" t="str">
        <f t="shared" si="13"/>
        <v>COMP. 17</v>
      </c>
      <c r="M118" s="663" t="str">
        <f>IF(AND(MID(A118,1,4)="comp",COUNTIF($A$1:$A$3937,A118)&gt;1),"ok AUXILIAR",IF(AND(F118&gt;0,MID(A118,1,4)="COMP"),"SUBÍTEM",IF(OR(AND(F118=0,G118=0),F118="COEF.",F118&gt;0),"SUBÍTEM",IF(MID(A118,1,5)="COMP.",IF(COUNTIF(ORÇAMENTO!$B$5:$B$9792,COMPOSIÇÕES!A118)=0,"NOK",IF(COUNTIF(ORÇAMENTO!$B$5:$B$9792,COMPOSIÇÕES!A118)&gt;0,"OK","SUBÍTEM"))))))</f>
        <v>OK</v>
      </c>
      <c r="O118" s="227" t="str">
        <f>UPPER(C118)</f>
        <v>REVESTIMENTO CERÂMICO PARA PISO OU PAREDE, 60 X 60 CM, ELIANE, LINHA BIANCO PLUS PO OU SIMILAR, APLICADO COM ARGAMASSA INDUSTRIALIZADA AC-II, REJUNTADO, EXCLUSIVE REGULARIZAÇÃO DE BASE OU EMBOÇO</v>
      </c>
      <c r="P118" s="655" t="b">
        <f t="shared" si="14"/>
        <v>1</v>
      </c>
      <c r="Q118" s="655" t="s">
        <v>142</v>
      </c>
      <c r="R118" s="655"/>
      <c r="S118" s="716" t="s">
        <v>1303</v>
      </c>
      <c r="T118" s="655" t="s">
        <v>57</v>
      </c>
      <c r="U118" s="655"/>
    </row>
    <row r="119" spans="1:21" s="665" customFormat="1" ht="20.25" customHeight="1">
      <c r="A119" s="967">
        <v>88309</v>
      </c>
      <c r="B119" s="958" t="s">
        <v>131</v>
      </c>
      <c r="C119" s="322" t="s">
        <v>770</v>
      </c>
      <c r="D119" s="257" t="s">
        <v>59</v>
      </c>
      <c r="E119" s="259">
        <v>15.89</v>
      </c>
      <c r="F119" s="970">
        <v>0.55000000000000004</v>
      </c>
      <c r="G119" s="450">
        <f>ROUND(F119*E119,2)</f>
        <v>8.74</v>
      </c>
      <c r="H119" s="665" t="str">
        <f t="shared" si="12"/>
        <v>OK</v>
      </c>
      <c r="J119" s="666" t="str">
        <f>IF(AND(F119=0,G119&gt;0),1+COUNT($J$3:J115),IF(B119="AUXILIAR","AUXILIAR","SUBÍTEM"))</f>
        <v>SUBÍTEM</v>
      </c>
      <c r="K119" s="667">
        <v>88309</v>
      </c>
      <c r="L119" s="668">
        <f>A119</f>
        <v>88309</v>
      </c>
      <c r="M119" s="663" t="str">
        <f>IF(AND(MID(A119,1,4)="comp",COUNTIF($A$1:$A$3937,A119)&gt;1),"ok AUXILIAR",IF(AND(F119&gt;0,MID(A119,1,4)="COMP"),"SUBÍTEM",IF(OR(AND(F119=0,G119=0),F119="COEF.",F119&gt;0),"SUBÍTEM",IF(MID(A119,1,5)="COMP.",IF(COUNTIF(ORÇAMENTO!$B$5:$B$9792,COMPOSIÇÕES!A119)=0,"NOK",IF(COUNTIF(ORÇAMENTO!$B$5:$B$9792,COMPOSIÇÕES!A119)&gt;0,"OK","SUBÍTEM"))))))</f>
        <v>SUBÍTEM</v>
      </c>
      <c r="N119" s="665" t="e">
        <f>VLOOKUP(K119,#REF!,2,FALSE)</f>
        <v>#REF!</v>
      </c>
      <c r="P119" s="655" t="b">
        <f t="shared" si="14"/>
        <v>1</v>
      </c>
      <c r="Q119" s="667">
        <v>88309</v>
      </c>
      <c r="R119" s="667" t="s">
        <v>131</v>
      </c>
      <c r="S119" s="721" t="s">
        <v>770</v>
      </c>
      <c r="T119" s="667" t="s">
        <v>59</v>
      </c>
      <c r="U119" s="667">
        <v>15.88</v>
      </c>
    </row>
    <row r="120" spans="1:21" s="665" customFormat="1" ht="20.25" customHeight="1">
      <c r="A120" s="951">
        <v>88316</v>
      </c>
      <c r="B120" s="958" t="s">
        <v>131</v>
      </c>
      <c r="C120" s="322" t="s">
        <v>772</v>
      </c>
      <c r="D120" s="257" t="s">
        <v>59</v>
      </c>
      <c r="E120" s="259">
        <v>12.7</v>
      </c>
      <c r="F120" s="970">
        <v>0.45</v>
      </c>
      <c r="G120" s="450">
        <f>ROUND(F120*E120,2)</f>
        <v>5.72</v>
      </c>
      <c r="H120" s="665" t="str">
        <f>IF(MID(A120,1,3)="OBS","REMOVER ESPAÇOS","OK")</f>
        <v>OK</v>
      </c>
      <c r="J120" s="666" t="str">
        <f>IF(AND(F120=0,G120&gt;0),1+COUNT($J$3:J116),IF(B120="AUXILIAR","AUXILIAR","SUBÍTEM"))</f>
        <v>SUBÍTEM</v>
      </c>
      <c r="K120" s="667">
        <v>88316</v>
      </c>
      <c r="L120" s="668">
        <f>A120</f>
        <v>88316</v>
      </c>
      <c r="M120" s="663" t="str">
        <f>IF(AND(MID(A120,1,4)="comp",COUNTIF($A$1:$A$3937,A120)&gt;1),"ok AUXILIAR",IF(AND(F120&gt;0,MID(A120,1,4)="COMP"),"SUBÍTEM",IF(OR(AND(F120=0,G120=0),F120="COEF.",F120&gt;0),"SUBÍTEM",IF(MID(A120,1,5)="COMP.",IF(COUNTIF(ORÇAMENTO!$B$5:$B$9792,COMPOSIÇÕES!A120)=0,"NOK",IF(COUNTIF(ORÇAMENTO!$B$5:$B$9792,COMPOSIÇÕES!A120)&gt;0,"OK","SUBÍTEM"))))))</f>
        <v>SUBÍTEM</v>
      </c>
      <c r="N120" s="665" t="e">
        <f>VLOOKUP(K120,#REF!,2,FALSE)</f>
        <v>#REF!</v>
      </c>
      <c r="P120" s="655" t="b">
        <f t="shared" si="14"/>
        <v>1</v>
      </c>
      <c r="Q120" s="667">
        <v>88316</v>
      </c>
      <c r="R120" s="667" t="s">
        <v>131</v>
      </c>
      <c r="S120" s="721" t="s">
        <v>772</v>
      </c>
      <c r="T120" s="667" t="s">
        <v>59</v>
      </c>
      <c r="U120" s="667">
        <v>12.52</v>
      </c>
    </row>
    <row r="121" spans="1:21" s="665" customFormat="1" ht="20.25" customHeight="1">
      <c r="A121" s="951">
        <v>34357</v>
      </c>
      <c r="B121" s="958" t="s">
        <v>836</v>
      </c>
      <c r="C121" s="322" t="s">
        <v>951</v>
      </c>
      <c r="D121" s="257" t="s">
        <v>2838</v>
      </c>
      <c r="E121" s="259">
        <v>3.18</v>
      </c>
      <c r="F121" s="970">
        <v>0.38</v>
      </c>
      <c r="G121" s="450">
        <f>ROUND(F121*E121,2)</f>
        <v>1.21</v>
      </c>
      <c r="H121" s="665" t="str">
        <f>IF(MID(A121,1,3)="OBS","REMOVER ESPAÇOS","OK")</f>
        <v>OK</v>
      </c>
      <c r="J121" s="666" t="str">
        <f>IF(AND(F121=0,G121&gt;0),1+COUNT($J$3:J117),IF(B121="AUXILIAR","AUXILIAR","SUBÍTEM"))</f>
        <v>SUBÍTEM</v>
      </c>
      <c r="K121" s="667">
        <v>34357</v>
      </c>
      <c r="L121" s="668">
        <f>A121</f>
        <v>34357</v>
      </c>
      <c r="M121" s="663" t="str">
        <f>IF(AND(MID(A121,1,4)="comp",COUNTIF($A$1:$A$3937,A121)&gt;1),"ok AUXILIAR",IF(AND(F121&gt;0,MID(A121,1,4)="COMP"),"SUBÍTEM",IF(OR(AND(F121=0,G121=0),F121="COEF.",F121&gt;0),"SUBÍTEM",IF(MID(A121,1,5)="COMP.",IF(COUNTIF(ORÇAMENTO!$B$5:$B$9792,COMPOSIÇÕES!A121)=0,"NOK",IF(COUNTIF(ORÇAMENTO!$B$5:$B$9792,COMPOSIÇÕES!A121)&gt;0,"OK","SUBÍTEM"))))))</f>
        <v>SUBÍTEM</v>
      </c>
      <c r="N121" s="665" t="e">
        <f>VLOOKUP(K121,#REF!,2,FALSE)</f>
        <v>#REF!</v>
      </c>
      <c r="P121" s="655" t="b">
        <f t="shared" si="14"/>
        <v>1</v>
      </c>
      <c r="Q121" s="667">
        <v>34357</v>
      </c>
      <c r="R121" s="667" t="s">
        <v>836</v>
      </c>
      <c r="S121" s="721" t="s">
        <v>951</v>
      </c>
      <c r="T121" s="667" t="s">
        <v>55</v>
      </c>
      <c r="U121" s="667">
        <v>3.18</v>
      </c>
    </row>
    <row r="122" spans="1:21" s="665" customFormat="1" ht="20.25" customHeight="1">
      <c r="A122" s="951">
        <v>7403</v>
      </c>
      <c r="B122" s="958" t="s">
        <v>134</v>
      </c>
      <c r="C122" s="322" t="s">
        <v>2686</v>
      </c>
      <c r="D122" s="257" t="s">
        <v>57</v>
      </c>
      <c r="E122" s="259">
        <v>62.49</v>
      </c>
      <c r="F122" s="970">
        <v>1.05</v>
      </c>
      <c r="G122" s="450">
        <f>ROUND(F122*E122,2)</f>
        <v>65.61</v>
      </c>
      <c r="H122" s="665" t="str">
        <f>IF(MID(A122,1,3)="OBS","REMOVER ESPAÇOS","OK")</f>
        <v>OK</v>
      </c>
      <c r="J122" s="666" t="str">
        <f>IF(AND(F122=0,G122&gt;0),1+COUNT($J$3:J118),IF(B122="AUXILIAR","AUXILIAR","SUBÍTEM"))</f>
        <v>SUBÍTEM</v>
      </c>
      <c r="K122" s="667">
        <v>7403</v>
      </c>
      <c r="L122" s="668">
        <f>A122</f>
        <v>7403</v>
      </c>
      <c r="M122" s="663" t="str">
        <f>IF(AND(MID(A122,1,4)="comp",COUNTIF($A$1:$A$3937,A122)&gt;1),"ok AUXILIAR",IF(AND(F122&gt;0,MID(A122,1,4)="COMP"),"SUBÍTEM",IF(OR(AND(F122=0,G122=0),F122="COEF.",F122&gt;0),"SUBÍTEM",IF(MID(A122,1,5)="COMP.",IF(COUNTIF(ORÇAMENTO!$B$5:$B$9792,COMPOSIÇÕES!A122)=0,"NOK",IF(COUNTIF(ORÇAMENTO!$B$5:$B$9792,COMPOSIÇÕES!A122)&gt;0,"OK","SUBÍTEM"))))))</f>
        <v>SUBÍTEM</v>
      </c>
      <c r="N122" s="665" t="e">
        <f>VLOOKUP(K122,#REF!,2,FALSE)</f>
        <v>#REF!</v>
      </c>
      <c r="P122" s="655" t="b">
        <f t="shared" si="14"/>
        <v>1</v>
      </c>
      <c r="Q122" s="667">
        <v>7403</v>
      </c>
      <c r="R122" s="667" t="s">
        <v>134</v>
      </c>
      <c r="S122" s="721" t="s">
        <v>2686</v>
      </c>
      <c r="T122" s="667" t="s">
        <v>57</v>
      </c>
      <c r="U122" s="667">
        <v>62.68</v>
      </c>
    </row>
    <row r="123" spans="1:21" s="665" customFormat="1" ht="20.25" customHeight="1">
      <c r="A123" s="951">
        <v>34353</v>
      </c>
      <c r="B123" s="958" t="s">
        <v>836</v>
      </c>
      <c r="C123" s="322" t="s">
        <v>938</v>
      </c>
      <c r="D123" s="257" t="s">
        <v>2838</v>
      </c>
      <c r="E123" s="259">
        <v>1</v>
      </c>
      <c r="F123" s="970">
        <v>4</v>
      </c>
      <c r="G123" s="450">
        <f>ROUND(F123*E123,2)</f>
        <v>4</v>
      </c>
      <c r="H123" s="665" t="str">
        <f>IF(MID(A123,1,3)="OBS","REMOVER ESPAÇOS","OK")</f>
        <v>OK</v>
      </c>
      <c r="J123" s="666" t="str">
        <f>IF(AND(F123=0,G123&gt;0),1+COUNT($J$3:J119),IF(B123="AUXILIAR","AUXILIAR","SUBÍTEM"))</f>
        <v>SUBÍTEM</v>
      </c>
      <c r="K123" s="667">
        <v>34353</v>
      </c>
      <c r="L123" s="668">
        <f>A123</f>
        <v>34353</v>
      </c>
      <c r="M123" s="663" t="str">
        <f>IF(AND(MID(A123,1,4)="comp",COUNTIF($A$1:$A$3937,A123)&gt;1),"ok AUXILIAR",IF(AND(F123&gt;0,MID(A123,1,4)="COMP"),"SUBÍTEM",IF(OR(AND(F123=0,G123=0),F123="COEF.",F123&gt;0),"SUBÍTEM",IF(MID(A123,1,5)="COMP.",IF(COUNTIF(ORÇAMENTO!$B$5:$B$9792,COMPOSIÇÕES!A123)=0,"NOK",IF(COUNTIF(ORÇAMENTO!$B$5:$B$9792,COMPOSIÇÕES!A123)&gt;0,"OK","SUBÍTEM"))))))</f>
        <v>SUBÍTEM</v>
      </c>
      <c r="N123" s="665" t="e">
        <f>VLOOKUP(K123,#REF!,2,FALSE)</f>
        <v>#REF!</v>
      </c>
      <c r="P123" s="655" t="b">
        <f t="shared" si="14"/>
        <v>1</v>
      </c>
      <c r="Q123" s="667">
        <v>34353</v>
      </c>
      <c r="R123" s="667" t="s">
        <v>836</v>
      </c>
      <c r="S123" s="721" t="s">
        <v>938</v>
      </c>
      <c r="T123" s="667" t="s">
        <v>55</v>
      </c>
      <c r="U123" s="667">
        <v>1</v>
      </c>
    </row>
    <row r="124" spans="1:21">
      <c r="A124" s="968" t="s">
        <v>1431</v>
      </c>
      <c r="B124" s="969"/>
      <c r="C124" s="457"/>
      <c r="D124" s="457" t="s">
        <v>183</v>
      </c>
      <c r="E124" s="457" t="s">
        <v>183</v>
      </c>
      <c r="F124" s="457"/>
      <c r="G124" s="457"/>
      <c r="H124" s="227" t="str">
        <f t="shared" ref="H124:H131" si="15">IF(MID(A124,1,3)="OBS","REMOVER ESPAÇOS","OK")</f>
        <v>REMOVER ESPAÇOS</v>
      </c>
      <c r="J124" s="654" t="str">
        <f>IF(AND(F124=0,G124&gt;0),1+COUNT($J$3:J119),IF(B124="AUXILIAR","AUXILIAR","SUBÍTEM"))</f>
        <v>SUBÍTEM</v>
      </c>
      <c r="K124" s="655" t="s">
        <v>1431</v>
      </c>
      <c r="L124" s="656" t="str">
        <f t="shared" si="13"/>
        <v>Obs: composição/Base -  Composição adaptada -  ORSE 10617</v>
      </c>
      <c r="M124" s="663" t="str">
        <f>IF(AND(MID(A124,1,4)="comp",COUNTIF($A$1:$A$3937,A124)&gt;1),"ok AUXILIAR",IF(AND(F124&gt;0,MID(A124,1,4)="COMP"),"SUBÍTEM",IF(OR(AND(F124=0,G124=0),F124="COEF.",F124&gt;0),"SUBÍTEM",IF(MID(A124,1,5)="COMP.",IF(COUNTIF(ORÇAMENTO!$B$5:$B$9792,COMPOSIÇÕES!A124)=0,"NOK",IF(COUNTIF(ORÇAMENTO!$B$5:$B$9792,COMPOSIÇÕES!A124)&gt;0,"OK","SUBÍTEM"))))))</f>
        <v>SUBÍTEM</v>
      </c>
      <c r="P124" s="655" t="b">
        <f t="shared" si="14"/>
        <v>1</v>
      </c>
      <c r="Q124" s="655" t="s">
        <v>1431</v>
      </c>
      <c r="R124" s="655"/>
      <c r="S124" s="723"/>
      <c r="T124" s="655" t="s">
        <v>183</v>
      </c>
      <c r="U124" s="655" t="s">
        <v>183</v>
      </c>
    </row>
    <row r="125" spans="1:21" s="713" customFormat="1" ht="15.75" thickBot="1">
      <c r="A125" s="728"/>
      <c r="B125" s="728"/>
      <c r="C125" s="728"/>
      <c r="D125" s="728"/>
      <c r="E125" s="728"/>
      <c r="F125" s="728"/>
      <c r="G125" s="728"/>
      <c r="J125" s="779"/>
      <c r="K125" s="780"/>
      <c r="L125" s="781"/>
      <c r="M125" s="663"/>
      <c r="P125" s="655" t="b">
        <f t="shared" si="14"/>
        <v>1</v>
      </c>
      <c r="Q125" s="780"/>
      <c r="R125" s="780"/>
      <c r="S125" s="728"/>
      <c r="T125" s="780"/>
      <c r="U125" s="780"/>
    </row>
    <row r="126" spans="1:21" ht="27.75" customHeight="1" thickBot="1">
      <c r="A126" s="947" t="s">
        <v>125</v>
      </c>
      <c r="B126" s="948"/>
      <c r="C126" s="949" t="s">
        <v>103</v>
      </c>
      <c r="D126" s="949" t="s">
        <v>126</v>
      </c>
      <c r="E126" s="949" t="s">
        <v>128</v>
      </c>
      <c r="F126" s="949" t="s">
        <v>127</v>
      </c>
      <c r="G126" s="950" t="s">
        <v>129</v>
      </c>
      <c r="H126" s="227" t="str">
        <f t="shared" si="15"/>
        <v>OK</v>
      </c>
      <c r="J126" s="654" t="str">
        <f>IF(AND(F126=0,G126&gt;0),1+COUNT($J$3:J125),IF(B126="AUXILIAR","AUXILIAR","SUBÍTEM"))</f>
        <v>SUBÍTEM</v>
      </c>
      <c r="K126" s="655" t="s">
        <v>125</v>
      </c>
      <c r="L126" s="656" t="str">
        <f t="shared" ref="L126:L131" si="16">A126</f>
        <v>COD.</v>
      </c>
      <c r="M126" s="663" t="str">
        <f>IF(AND(MID(A126,1,4)="comp",COUNTIF($A$1:$A$3937,A126)&gt;1),"ok AUXILIAR",IF(AND(F126&gt;0,MID(A126,1,4)="COMP"),"SUBÍTEM",IF(OR(AND(F126=0,G126=0),F126="COEF.",F126&gt;0),"SUBÍTEM",IF(MID(A126,1,5)="COMP.",IF(COUNTIF(ORÇAMENTO!$B$5:$B$9792,COMPOSIÇÕES!A126)=0,"NOK",IF(COUNTIF(ORÇAMENTO!$B$5:$B$9792,COMPOSIÇÕES!A126)&gt;0,"OK","SUBÍTEM"))))))</f>
        <v>SUBÍTEM</v>
      </c>
      <c r="P126" s="655" t="b">
        <f t="shared" si="14"/>
        <v>1</v>
      </c>
      <c r="Q126" s="655" t="s">
        <v>125</v>
      </c>
      <c r="R126" s="655"/>
      <c r="S126" s="715" t="s">
        <v>103</v>
      </c>
      <c r="T126" s="655" t="s">
        <v>126</v>
      </c>
      <c r="U126" s="655" t="s">
        <v>128</v>
      </c>
    </row>
    <row r="127" spans="1:21" ht="20.25" customHeight="1" thickBot="1">
      <c r="A127" s="935" t="s">
        <v>143</v>
      </c>
      <c r="B127" s="936"/>
      <c r="C127" s="945" t="s">
        <v>1304</v>
      </c>
      <c r="D127" s="936" t="s">
        <v>57</v>
      </c>
      <c r="E127" s="936"/>
      <c r="F127" s="936"/>
      <c r="G127" s="946">
        <f>SUM(G128:G130)</f>
        <v>83.94</v>
      </c>
      <c r="H127" s="227" t="str">
        <f t="shared" si="15"/>
        <v>OK</v>
      </c>
      <c r="J127" s="654">
        <f>IF(AND(F127=0,G127&gt;0),1+COUNT($J$3:J126),IF(B127="AUXILIAR","AUXILIAR","SUBÍTEM"))</f>
        <v>18</v>
      </c>
      <c r="K127" s="655" t="s">
        <v>143</v>
      </c>
      <c r="L127" s="656" t="str">
        <f t="shared" si="16"/>
        <v>COMP. 18</v>
      </c>
      <c r="M127" s="663" t="str">
        <f>IF(AND(MID(A127,1,4)="comp",COUNTIF($A$1:$A$3937,A127)&gt;1),"ok AUXILIAR",IF(AND(F127&gt;0,MID(A127,1,4)="COMP"),"SUBÍTEM",IF(OR(AND(F127=0,G127=0),F127="COEF.",F127&gt;0),"SUBÍTEM",IF(MID(A127,1,5)="COMP.",IF(COUNTIF(ORÇAMENTO!$B$5:$B$9792,COMPOSIÇÕES!A127)=0,"NOK",IF(COUNTIF(ORÇAMENTO!$B$5:$B$9792,COMPOSIÇÕES!A127)&gt;0,"OK","SUBÍTEM"))))))</f>
        <v>OK</v>
      </c>
      <c r="P127" s="655" t="b">
        <f t="shared" si="14"/>
        <v>1</v>
      </c>
      <c r="Q127" s="655" t="s">
        <v>143</v>
      </c>
      <c r="R127" s="655"/>
      <c r="S127" s="716" t="s">
        <v>1304</v>
      </c>
      <c r="T127" s="655" t="s">
        <v>57</v>
      </c>
      <c r="U127" s="655"/>
    </row>
    <row r="128" spans="1:21" ht="17.25" customHeight="1">
      <c r="A128" s="967">
        <v>88309</v>
      </c>
      <c r="B128" s="958" t="s">
        <v>131</v>
      </c>
      <c r="C128" s="322" t="s">
        <v>770</v>
      </c>
      <c r="D128" s="257" t="s">
        <v>59</v>
      </c>
      <c r="E128" s="259">
        <v>15.89</v>
      </c>
      <c r="F128" s="246">
        <v>1</v>
      </c>
      <c r="G128" s="450">
        <f>ROUND(F128*E128,2)</f>
        <v>15.89</v>
      </c>
      <c r="H128" s="227" t="str">
        <f t="shared" si="15"/>
        <v>OK</v>
      </c>
      <c r="J128" s="654" t="str">
        <f>IF(AND(F128=0,G128&gt;0),1+COUNT($J$3:J127),IF(B128="AUXILIAR","AUXILIAR","SUBÍTEM"))</f>
        <v>SUBÍTEM</v>
      </c>
      <c r="K128" s="655">
        <v>88309</v>
      </c>
      <c r="L128" s="656">
        <f t="shared" si="16"/>
        <v>88309</v>
      </c>
      <c r="M128" s="663" t="str">
        <f>IF(AND(MID(A128,1,4)="comp",COUNTIF($A$1:$A$3937,A128)&gt;1),"ok AUXILIAR",IF(AND(F128&gt;0,MID(A128,1,4)="COMP"),"SUBÍTEM",IF(OR(AND(F128=0,G128=0),F128="COEF.",F128&gt;0),"SUBÍTEM",IF(MID(A128,1,5)="COMP.",IF(COUNTIF(ORÇAMENTO!$B$5:$B$9792,COMPOSIÇÕES!A128)=0,"NOK",IF(COUNTIF(ORÇAMENTO!$B$5:$B$9792,COMPOSIÇÕES!A128)&gt;0,"OK","SUBÍTEM"))))))</f>
        <v>SUBÍTEM</v>
      </c>
      <c r="P128" s="655" t="b">
        <f t="shared" si="14"/>
        <v>1</v>
      </c>
      <c r="Q128" s="655">
        <v>88309</v>
      </c>
      <c r="R128" s="655" t="s">
        <v>131</v>
      </c>
      <c r="S128" s="717" t="s">
        <v>770</v>
      </c>
      <c r="T128" s="655" t="s">
        <v>59</v>
      </c>
      <c r="U128" s="655">
        <v>15.88</v>
      </c>
    </row>
    <row r="129" spans="1:43" s="713" customFormat="1">
      <c r="A129" s="951">
        <v>88316</v>
      </c>
      <c r="B129" s="958" t="s">
        <v>131</v>
      </c>
      <c r="C129" s="322" t="s">
        <v>772</v>
      </c>
      <c r="D129" s="257" t="s">
        <v>59</v>
      </c>
      <c r="E129" s="259">
        <v>12.7</v>
      </c>
      <c r="F129" s="247">
        <v>1</v>
      </c>
      <c r="G129" s="450">
        <f>ROUND(F129*E129,2)</f>
        <v>12.7</v>
      </c>
      <c r="H129" s="713" t="str">
        <f>IF(MID(A129,1,3)="OBS","REMOVER ESPAÇOS","OK")</f>
        <v>OK</v>
      </c>
      <c r="J129" s="654" t="str">
        <f>IF(AND(F129=0,G129&gt;0),1+COUNT($J$3:J127),IF(B129="AUXILIAR","AUXILIAR","SUBÍTEM"))</f>
        <v>SUBÍTEM</v>
      </c>
      <c r="K129" s="655">
        <v>88316</v>
      </c>
      <c r="L129" s="656">
        <f t="shared" si="16"/>
        <v>88316</v>
      </c>
      <c r="M129" s="663" t="str">
        <f>IF(AND(MID(A129,1,4)="comp",COUNTIF($A$1:$A$3937,A129)&gt;1),"ok AUXILIAR",IF(AND(F129&gt;0,MID(A129,1,4)="COMP"),"SUBÍTEM",IF(OR(AND(F129=0,G129=0),F129="COEF.",F129&gt;0),"SUBÍTEM",IF(MID(A129,1,5)="COMP.",IF(COUNTIF(ORÇAMENTO!$B$5:$B$9792,COMPOSIÇÕES!A129)=0,"NOK",IF(COUNTIF(ORÇAMENTO!$B$5:$B$9792,COMPOSIÇÕES!A129)&gt;0,"OK","SUBÍTEM"))))))</f>
        <v>SUBÍTEM</v>
      </c>
      <c r="P129" s="655" t="b">
        <f t="shared" si="14"/>
        <v>1</v>
      </c>
      <c r="Q129" s="655">
        <v>88316</v>
      </c>
      <c r="R129" s="655" t="s">
        <v>131</v>
      </c>
      <c r="S129" s="717" t="s">
        <v>772</v>
      </c>
      <c r="T129" s="655" t="s">
        <v>59</v>
      </c>
      <c r="U129" s="655">
        <v>12.52</v>
      </c>
    </row>
    <row r="130" spans="1:43" s="713" customFormat="1">
      <c r="A130" s="951">
        <v>256</v>
      </c>
      <c r="B130" s="958" t="s">
        <v>134</v>
      </c>
      <c r="C130" s="322" t="s">
        <v>2687</v>
      </c>
      <c r="D130" s="257" t="s">
        <v>55</v>
      </c>
      <c r="E130" s="259">
        <v>1.23</v>
      </c>
      <c r="F130" s="247">
        <v>45</v>
      </c>
      <c r="G130" s="450">
        <f>ROUND(F130*E130,2)</f>
        <v>55.35</v>
      </c>
      <c r="H130" s="713" t="str">
        <f t="shared" si="15"/>
        <v>OK</v>
      </c>
      <c r="J130" s="654" t="str">
        <f>IF(AND(F130=0,G130&gt;0),1+COUNT($J$3:J128),IF(B130="AUXILIAR","AUXILIAR","SUBÍTEM"))</f>
        <v>SUBÍTEM</v>
      </c>
      <c r="K130" s="655">
        <v>256</v>
      </c>
      <c r="L130" s="656">
        <f t="shared" si="16"/>
        <v>256</v>
      </c>
      <c r="M130" s="663" t="str">
        <f>IF(AND(MID(A130,1,4)="comp",COUNTIF($A$1:$A$3937,A130)&gt;1),"ok AUXILIAR",IF(AND(F130&gt;0,MID(A130,1,4)="COMP"),"SUBÍTEM",IF(OR(AND(F130=0,G130=0),F130="COEF.",F130&gt;0),"SUBÍTEM",IF(MID(A130,1,5)="COMP.",IF(COUNTIF(ORÇAMENTO!$B$5:$B$9792,COMPOSIÇÕES!A130)=0,"NOK",IF(COUNTIF(ORÇAMENTO!$B$5:$B$9792,COMPOSIÇÕES!A130)&gt;0,"OK","SUBÍTEM"))))))</f>
        <v>SUBÍTEM</v>
      </c>
      <c r="P130" s="655" t="b">
        <f t="shared" si="14"/>
        <v>1</v>
      </c>
      <c r="Q130" s="655">
        <v>256</v>
      </c>
      <c r="R130" s="655" t="s">
        <v>134</v>
      </c>
      <c r="S130" s="717" t="s">
        <v>2687</v>
      </c>
      <c r="T130" s="655" t="s">
        <v>55</v>
      </c>
      <c r="U130" s="655">
        <v>1.22</v>
      </c>
    </row>
    <row r="131" spans="1:43">
      <c r="A131" s="968" t="s">
        <v>1432</v>
      </c>
      <c r="B131" s="969"/>
      <c r="C131" s="457"/>
      <c r="D131" s="457" t="s">
        <v>183</v>
      </c>
      <c r="E131" s="457" t="s">
        <v>183</v>
      </c>
      <c r="F131" s="457"/>
      <c r="G131" s="457"/>
      <c r="H131" s="227" t="str">
        <f t="shared" si="15"/>
        <v>REMOVER ESPAÇOS</v>
      </c>
      <c r="J131" s="654" t="str">
        <f>IF(AND(F131=0,G131&gt;0),1+COUNT($J$3:J130),IF(B131="AUXILIAR","AUXILIAR","SUBÍTEM"))</f>
        <v>SUBÍTEM</v>
      </c>
      <c r="K131" s="655" t="s">
        <v>1432</v>
      </c>
      <c r="L131" s="656" t="str">
        <f t="shared" si="16"/>
        <v>Obs: composição/Base -  ORSE 09681</v>
      </c>
      <c r="M131" s="663" t="str">
        <f>IF(AND(MID(A131,1,4)="comp",COUNTIF($A$1:$A$3937,A131)&gt;1),"ok AUXILIAR",IF(AND(F131&gt;0,MID(A131,1,4)="COMP"),"SUBÍTEM",IF(OR(AND(F131=0,G131=0),F131="COEF.",F131&gt;0),"SUBÍTEM",IF(MID(A131,1,5)="COMP.",IF(COUNTIF(ORÇAMENTO!$B$5:$B$9792,COMPOSIÇÕES!A131)=0,"NOK",IF(COUNTIF(ORÇAMENTO!$B$5:$B$9792,COMPOSIÇÕES!A131)&gt;0,"OK","SUBÍTEM"))))))</f>
        <v>SUBÍTEM</v>
      </c>
      <c r="P131" s="655" t="b">
        <f t="shared" si="14"/>
        <v>1</v>
      </c>
      <c r="Q131" s="655" t="s">
        <v>1432</v>
      </c>
      <c r="R131" s="655"/>
      <c r="S131" s="723"/>
      <c r="T131" s="655" t="s">
        <v>183</v>
      </c>
      <c r="U131" s="655" t="s">
        <v>183</v>
      </c>
    </row>
    <row r="132" spans="1:43" s="726" customFormat="1" ht="15.75" thickBot="1">
      <c r="A132" s="728"/>
      <c r="B132" s="728"/>
      <c r="C132" s="728"/>
      <c r="D132" s="728"/>
      <c r="E132" s="728"/>
      <c r="F132" s="728"/>
      <c r="G132" s="728"/>
      <c r="H132" s="713"/>
      <c r="I132" s="713"/>
      <c r="J132" s="779"/>
      <c r="K132" s="780"/>
      <c r="L132" s="781"/>
      <c r="M132" s="663"/>
      <c r="P132" s="655" t="b">
        <f t="shared" si="14"/>
        <v>1</v>
      </c>
      <c r="Q132" s="796"/>
      <c r="R132" s="796"/>
      <c r="S132" s="728"/>
      <c r="T132" s="796"/>
      <c r="U132" s="796"/>
      <c r="AO132" s="713"/>
      <c r="AQ132" s="713"/>
    </row>
    <row r="133" spans="1:43" s="713" customFormat="1" ht="27.75" customHeight="1" thickBot="1">
      <c r="A133" s="947" t="s">
        <v>125</v>
      </c>
      <c r="B133" s="948"/>
      <c r="C133" s="949" t="s">
        <v>103</v>
      </c>
      <c r="D133" s="949" t="s">
        <v>126</v>
      </c>
      <c r="E133" s="949" t="s">
        <v>128</v>
      </c>
      <c r="F133" s="949" t="s">
        <v>127</v>
      </c>
      <c r="G133" s="950" t="s">
        <v>129</v>
      </c>
      <c r="H133" s="713" t="str">
        <f>IF(MID(A133,1,3)="OBS","REMOVER ESPAÇOS","OK")</f>
        <v>OK</v>
      </c>
      <c r="J133" s="654" t="str">
        <f>IF(AND(F133=0,G133&gt;0),1+COUNT($J$3:J131),IF(B133="AUXILIAR","AUXILIAR","SUBÍTEM"))</f>
        <v>SUBÍTEM</v>
      </c>
      <c r="K133" s="655" t="s">
        <v>125</v>
      </c>
      <c r="L133" s="656" t="str">
        <f>A133</f>
        <v>COD.</v>
      </c>
      <c r="M133" s="663" t="str">
        <f>IF(AND(MID(A133,1,4)="comp",COUNTIF($A$1:$A$3937,A133)&gt;1),"ok AUXILIAR",IF(AND(F133&gt;0,MID(A133,1,4)="COMP"),"SUBÍTEM",IF(OR(AND(F133=0,G133=0),F133="COEF.",F133&gt;0),"SUBÍTEM",IF(MID(A133,1,5)="COMP.",IF(COUNTIF(ORÇAMENTO!$B$5:$B$9792,COMPOSIÇÕES!A133)=0,"NOK",IF(COUNTIF(ORÇAMENTO!$B$5:$B$9792,COMPOSIÇÕES!A133)&gt;0,"OK","SUBÍTEM"))))))</f>
        <v>SUBÍTEM</v>
      </c>
      <c r="P133" s="655" t="b">
        <f t="shared" si="14"/>
        <v>1</v>
      </c>
      <c r="Q133" s="655" t="s">
        <v>125</v>
      </c>
      <c r="R133" s="655"/>
      <c r="S133" s="715" t="s">
        <v>103</v>
      </c>
      <c r="T133" s="655" t="s">
        <v>126</v>
      </c>
      <c r="U133" s="655" t="s">
        <v>128</v>
      </c>
    </row>
    <row r="134" spans="1:43" s="713" customFormat="1" ht="60.75" thickBot="1">
      <c r="A134" s="935" t="s">
        <v>144</v>
      </c>
      <c r="B134" s="936"/>
      <c r="C134" s="960" t="s">
        <v>1299</v>
      </c>
      <c r="D134" s="936" t="s">
        <v>57</v>
      </c>
      <c r="E134" s="936"/>
      <c r="F134" s="936"/>
      <c r="G134" s="946">
        <f>SUM(G135:G136)</f>
        <v>81.27</v>
      </c>
      <c r="H134" s="713" t="str">
        <f>IF(MID(A134,1,3)="OBS","REMOVER ESPAÇOS","OK")</f>
        <v>OK</v>
      </c>
      <c r="J134" s="654">
        <f>IF(AND(F134=0,G134&gt;0),1+COUNT($J$3:J133),IF(B134="AUXILIAR","AUXILIAR","SUBÍTEM"))</f>
        <v>19</v>
      </c>
      <c r="K134" s="655" t="s">
        <v>144</v>
      </c>
      <c r="L134" s="656" t="str">
        <f>A134</f>
        <v>COMP. 19</v>
      </c>
      <c r="M134" s="663" t="str">
        <f>IF(AND(MID(A134,1,4)="comp",COUNTIF($A$1:$A$3937,A134)&gt;1),"ok AUXILIAR",IF(AND(F134&gt;0,MID(A134,1,4)="COMP"),"SUBÍTEM",IF(OR(AND(F134=0,G134=0),F134="COEF.",F134&gt;0),"SUBÍTEM",IF(MID(A134,1,5)="COMP.",IF(COUNTIF(ORÇAMENTO!$B$5:$B$9792,COMPOSIÇÕES!A134)=0,"NOK",IF(COUNTIF(ORÇAMENTO!$B$5:$B$9792,COMPOSIÇÕES!A134)&gt;0,"OK","SUBÍTEM"))))))</f>
        <v>OK</v>
      </c>
      <c r="P134" s="655" t="b">
        <f t="shared" si="14"/>
        <v>1</v>
      </c>
      <c r="Q134" s="655" t="s">
        <v>144</v>
      </c>
      <c r="R134" s="655"/>
      <c r="S134" s="716" t="s">
        <v>1299</v>
      </c>
      <c r="T134" s="655" t="s">
        <v>57</v>
      </c>
      <c r="U134" s="655"/>
    </row>
    <row r="135" spans="1:43" s="713" customFormat="1">
      <c r="A135" s="967" t="s">
        <v>1271</v>
      </c>
      <c r="B135" s="967" t="s">
        <v>131</v>
      </c>
      <c r="C135" s="322" t="s">
        <v>1272</v>
      </c>
      <c r="D135" s="257" t="s">
        <v>57</v>
      </c>
      <c r="E135" s="259">
        <v>53.46</v>
      </c>
      <c r="F135" s="971">
        <v>1</v>
      </c>
      <c r="G135" s="450">
        <f>ROUND(F135*E135,2)</f>
        <v>53.46</v>
      </c>
      <c r="H135" s="713" t="str">
        <f>IF(MID(A135,1,3)="OBS","REMOVER ESPAÇOS","OK")</f>
        <v>OK</v>
      </c>
      <c r="J135" s="654" t="str">
        <f>IF(AND(F135=0,G135&gt;0),1+COUNT($J$3:J133),IF(B135="AUXILIAR","AUXILIAR","SUBÍTEM"))</f>
        <v>SUBÍTEM</v>
      </c>
      <c r="K135" s="655" t="s">
        <v>93</v>
      </c>
      <c r="L135" s="656" t="str">
        <f>A135</f>
        <v>73833/1</v>
      </c>
      <c r="M135" s="663" t="str">
        <f>IF(AND(MID(A135,1,4)="comp",COUNTIF($A$1:$A$3937,A135)&gt;1),"ok AUXILIAR",IF(AND(F135&gt;0,MID(A135,1,4)="COMP"),"SUBÍTEM",IF(OR(AND(F135=0,G135=0),F135="COEF.",F135&gt;0),"SUBÍTEM",IF(MID(A135,1,5)="COMP.",IF(COUNTIF(ORÇAMENTO!$B$5:$B$9792,COMPOSIÇÕES!A135)=0,"NOK",IF(COUNTIF(ORÇAMENTO!$B$5:$B$9792,COMPOSIÇÕES!A135)&gt;0,"OK","SUBÍTEM"))))))</f>
        <v>SUBÍTEM</v>
      </c>
      <c r="P135" s="655" t="b">
        <f t="shared" si="14"/>
        <v>1</v>
      </c>
      <c r="Q135" s="655" t="s">
        <v>93</v>
      </c>
      <c r="R135" s="655" t="s">
        <v>131</v>
      </c>
      <c r="S135" s="717" t="s">
        <v>1272</v>
      </c>
      <c r="T135" s="655" t="s">
        <v>57</v>
      </c>
      <c r="U135" s="655">
        <v>53.27</v>
      </c>
    </row>
    <row r="136" spans="1:43" s="713" customFormat="1">
      <c r="A136" s="967">
        <v>96109</v>
      </c>
      <c r="B136" s="967" t="s">
        <v>131</v>
      </c>
      <c r="C136" s="322" t="s">
        <v>1046</v>
      </c>
      <c r="D136" s="257" t="s">
        <v>57</v>
      </c>
      <c r="E136" s="259">
        <v>26.49</v>
      </c>
      <c r="F136" s="971">
        <v>1.05</v>
      </c>
      <c r="G136" s="450">
        <f>ROUND(F136*E136,2)</f>
        <v>27.81</v>
      </c>
      <c r="H136" s="713" t="str">
        <f>IF(MID(A136,1,3)="OBS","REMOVER ESPAÇOS","OK")</f>
        <v>OK</v>
      </c>
      <c r="J136" s="654" t="str">
        <f>IF(AND(F136=0,G136&gt;0),1+COUNT($J$3:J134),IF(B136="AUXILIAR","AUXILIAR","SUBÍTEM"))</f>
        <v>SUBÍTEM</v>
      </c>
      <c r="K136" s="655">
        <v>96109</v>
      </c>
      <c r="L136" s="656">
        <f>A136</f>
        <v>96109</v>
      </c>
      <c r="M136" s="663" t="str">
        <f>IF(AND(MID(A136,1,4)="comp",COUNTIF($A$1:$A$3937,A136)&gt;1),"ok AUXILIAR",IF(AND(F136&gt;0,MID(A136,1,4)="COMP"),"SUBÍTEM",IF(OR(AND(F136=0,G136=0),F136="COEF.",F136&gt;0),"SUBÍTEM",IF(MID(A136,1,5)="COMP.",IF(COUNTIF(ORÇAMENTO!$B$5:$B$9792,COMPOSIÇÕES!A136)=0,"NOK",IF(COUNTIF(ORÇAMENTO!$B$5:$B$9792,COMPOSIÇÕES!A136)&gt;0,"OK","SUBÍTEM"))))))</f>
        <v>SUBÍTEM</v>
      </c>
      <c r="P136" s="655" t="b">
        <f t="shared" si="14"/>
        <v>1</v>
      </c>
      <c r="Q136" s="655">
        <v>96109</v>
      </c>
      <c r="R136" s="655" t="s">
        <v>131</v>
      </c>
      <c r="S136" s="717" t="s">
        <v>1046</v>
      </c>
      <c r="T136" s="655" t="s">
        <v>57</v>
      </c>
      <c r="U136" s="655">
        <v>30.91</v>
      </c>
    </row>
    <row r="137" spans="1:43" s="713" customFormat="1">
      <c r="A137" s="952" t="s">
        <v>1433</v>
      </c>
      <c r="B137" s="959"/>
      <c r="C137" s="723"/>
      <c r="D137" s="723" t="s">
        <v>183</v>
      </c>
      <c r="E137" s="723" t="s">
        <v>183</v>
      </c>
      <c r="F137" s="723"/>
      <c r="G137" s="723"/>
      <c r="H137" s="713" t="str">
        <f>IF(MID(A137,1,3)="OBS","REMOVER ESPAÇOS","OK")</f>
        <v>REMOVER ESPAÇOS</v>
      </c>
      <c r="J137" s="654" t="str">
        <f>IF(AND(F137=0,G137&gt;0),1+COUNT($J$3:J136),IF(B137="AUXILIAR","AUXILIAR","SUBÍTEM"))</f>
        <v>SUBÍTEM</v>
      </c>
      <c r="K137" s="655" t="s">
        <v>1433</v>
      </c>
      <c r="L137" s="656" t="str">
        <f>A137</f>
        <v>Obs: composição/Base - ORSE - 01946</v>
      </c>
      <c r="M137" s="663" t="str">
        <f>IF(AND(MID(A137,1,4)="comp",COUNTIF($A$1:$A$3937,A137)&gt;1),"ok AUXILIAR",IF(AND(F137&gt;0,MID(A137,1,4)="COMP"),"SUBÍTEM",IF(OR(AND(F137=0,G137=0),F137="COEF.",F137&gt;0),"SUBÍTEM",IF(MID(A137,1,5)="COMP.",IF(COUNTIF(ORÇAMENTO!$B$5:$B$9792,COMPOSIÇÕES!A137)=0,"NOK",IF(COUNTIF(ORÇAMENTO!$B$5:$B$9792,COMPOSIÇÕES!A137)&gt;0,"OK","SUBÍTEM"))))))</f>
        <v>SUBÍTEM</v>
      </c>
      <c r="P137" s="655" t="b">
        <f t="shared" si="14"/>
        <v>1</v>
      </c>
      <c r="Q137" s="655" t="s">
        <v>1433</v>
      </c>
      <c r="R137" s="655"/>
      <c r="S137" s="723"/>
      <c r="T137" s="655" t="s">
        <v>183</v>
      </c>
      <c r="U137" s="655" t="s">
        <v>183</v>
      </c>
    </row>
    <row r="138" spans="1:43" s="726" customFormat="1" ht="15.75" thickBot="1">
      <c r="A138" s="728"/>
      <c r="B138" s="728"/>
      <c r="C138" s="728"/>
      <c r="D138" s="728"/>
      <c r="E138" s="728"/>
      <c r="F138" s="728"/>
      <c r="G138" s="728"/>
      <c r="H138" s="713"/>
      <c r="I138" s="713"/>
      <c r="J138" s="779"/>
      <c r="K138" s="780"/>
      <c r="L138" s="781"/>
      <c r="M138" s="663"/>
      <c r="P138" s="655" t="b">
        <f t="shared" ref="P138:P150" si="17">C138=S138</f>
        <v>1</v>
      </c>
      <c r="Q138" s="796"/>
      <c r="R138" s="796"/>
      <c r="S138" s="728"/>
      <c r="T138" s="796"/>
      <c r="U138" s="796"/>
      <c r="AO138" s="713"/>
      <c r="AQ138" s="713"/>
    </row>
    <row r="139" spans="1:43" s="713" customFormat="1" ht="27.75" customHeight="1" thickBot="1">
      <c r="A139" s="947" t="s">
        <v>125</v>
      </c>
      <c r="B139" s="948"/>
      <c r="C139" s="949" t="s">
        <v>103</v>
      </c>
      <c r="D139" s="949" t="s">
        <v>126</v>
      </c>
      <c r="E139" s="949" t="s">
        <v>128</v>
      </c>
      <c r="F139" s="949" t="s">
        <v>127</v>
      </c>
      <c r="G139" s="950" t="s">
        <v>129</v>
      </c>
      <c r="H139" s="713" t="str">
        <f t="shared" ref="H139:H144" si="18">IF(MID(A139,1,3)="OBS","REMOVER ESPAÇOS","OK")</f>
        <v>OK</v>
      </c>
      <c r="J139" s="654" t="str">
        <f>IF(AND(F139=0,G139&gt;0),1+COUNT($J$3:J137),IF(B139="AUXILIAR","AUXILIAR","SUBÍTEM"))</f>
        <v>SUBÍTEM</v>
      </c>
      <c r="K139" s="655" t="s">
        <v>125</v>
      </c>
      <c r="L139" s="656" t="str">
        <f t="shared" ref="L139:L144" si="19">A139</f>
        <v>COD.</v>
      </c>
      <c r="M139" s="663" t="str">
        <f>IF(AND(MID(A139,1,4)="comp",COUNTIF($A$1:$A$3937,A139)&gt;1),"ok AUXILIAR",IF(AND(F139&gt;0,MID(A139,1,4)="COMP"),"SUBÍTEM",IF(OR(AND(F139=0,G139=0),F139="COEF.",F139&gt;0),"SUBÍTEM",IF(MID(A139,1,5)="COMP.",IF(COUNTIF(ORÇAMENTO!$B$5:$B$9792,COMPOSIÇÕES!A139)=0,"NOK",IF(COUNTIF(ORÇAMENTO!$B$5:$B$9792,COMPOSIÇÕES!A139)&gt;0,"OK","SUBÍTEM"))))))</f>
        <v>SUBÍTEM</v>
      </c>
      <c r="P139" s="655" t="b">
        <f t="shared" si="17"/>
        <v>1</v>
      </c>
      <c r="Q139" s="655" t="s">
        <v>125</v>
      </c>
      <c r="R139" s="655"/>
      <c r="S139" s="715" t="s">
        <v>103</v>
      </c>
      <c r="T139" s="655" t="s">
        <v>126</v>
      </c>
      <c r="U139" s="655" t="s">
        <v>128</v>
      </c>
    </row>
    <row r="140" spans="1:43" s="713" customFormat="1" ht="30.75" thickBot="1">
      <c r="A140" s="935" t="s">
        <v>145</v>
      </c>
      <c r="B140" s="936"/>
      <c r="C140" s="960" t="s">
        <v>1301</v>
      </c>
      <c r="D140" s="936" t="s">
        <v>57</v>
      </c>
      <c r="E140" s="936"/>
      <c r="F140" s="936"/>
      <c r="G140" s="946">
        <f>SUM(G141:G143)</f>
        <v>71.570000000000007</v>
      </c>
      <c r="H140" s="713" t="str">
        <f t="shared" si="18"/>
        <v>OK</v>
      </c>
      <c r="J140" s="654">
        <f>IF(AND(F140=0,G140&gt;0),1+COUNT($J$3:J139),IF(B140="AUXILIAR","AUXILIAR","SUBÍTEM"))</f>
        <v>20</v>
      </c>
      <c r="K140" s="655" t="s">
        <v>145</v>
      </c>
      <c r="L140" s="656" t="str">
        <f t="shared" si="19"/>
        <v>COMP. 20</v>
      </c>
      <c r="M140" s="663" t="str">
        <f>IF(AND(MID(A140,1,4)="comp",COUNTIF($A$1:$A$3937,A140)&gt;1),"ok AUXILIAR",IF(AND(F140&gt;0,MID(A140,1,4)="COMP"),"SUBÍTEM",IF(OR(AND(F140=0,G140=0),F140="COEF.",F140&gt;0),"SUBÍTEM",IF(MID(A140,1,5)="COMP.",IF(COUNTIF(ORÇAMENTO!$B$5:$B$9792,COMPOSIÇÕES!A140)=0,"NOK",IF(COUNTIF(ORÇAMENTO!$B$5:$B$9792,COMPOSIÇÕES!A140)&gt;0,"OK","SUBÍTEM"))))))</f>
        <v>OK</v>
      </c>
      <c r="P140" s="655" t="b">
        <f t="shared" si="17"/>
        <v>1</v>
      </c>
      <c r="Q140" s="655" t="s">
        <v>145</v>
      </c>
      <c r="R140" s="655"/>
      <c r="S140" s="716" t="s">
        <v>1301</v>
      </c>
      <c r="T140" s="655" t="s">
        <v>57</v>
      </c>
      <c r="U140" s="655"/>
    </row>
    <row r="141" spans="1:43" s="713" customFormat="1">
      <c r="A141" s="967">
        <v>256</v>
      </c>
      <c r="B141" s="967" t="s">
        <v>134</v>
      </c>
      <c r="C141" s="322" t="s">
        <v>2687</v>
      </c>
      <c r="D141" s="257" t="s">
        <v>55</v>
      </c>
      <c r="E141" s="259">
        <v>1.23</v>
      </c>
      <c r="F141" s="971">
        <v>45</v>
      </c>
      <c r="G141" s="450">
        <f>ROUND(F141*E141,2)</f>
        <v>55.35</v>
      </c>
      <c r="H141" s="713" t="str">
        <f t="shared" si="18"/>
        <v>OK</v>
      </c>
      <c r="J141" s="654" t="str">
        <f>IF(AND(F141=0,G141&gt;0),1+COUNT($J$3:J139),IF(B141="AUXILIAR","AUXILIAR","SUBÍTEM"))</f>
        <v>SUBÍTEM</v>
      </c>
      <c r="K141" s="655">
        <v>256</v>
      </c>
      <c r="L141" s="656">
        <f t="shared" si="19"/>
        <v>256</v>
      </c>
      <c r="M141" s="663" t="str">
        <f>IF(AND(MID(A141,1,4)="comp",COUNTIF($A$1:$A$3937,A141)&gt;1),"ok AUXILIAR",IF(AND(F141&gt;0,MID(A141,1,4)="COMP"),"SUBÍTEM",IF(OR(AND(F141=0,G141=0),F141="COEF.",F141&gt;0),"SUBÍTEM",IF(MID(A141,1,5)="COMP.",IF(COUNTIF(ORÇAMENTO!$B$5:$B$9792,COMPOSIÇÕES!A141)=0,"NOK",IF(COUNTIF(ORÇAMENTO!$B$5:$B$9792,COMPOSIÇÕES!A141)&gt;0,"OK","SUBÍTEM"))))))</f>
        <v>SUBÍTEM</v>
      </c>
      <c r="P141" s="655" t="b">
        <f t="shared" si="17"/>
        <v>1</v>
      </c>
      <c r="Q141" s="655">
        <v>256</v>
      </c>
      <c r="R141" s="655" t="s">
        <v>134</v>
      </c>
      <c r="S141" s="717" t="s">
        <v>2687</v>
      </c>
      <c r="T141" s="655" t="s">
        <v>55</v>
      </c>
      <c r="U141" s="655">
        <v>1.22</v>
      </c>
    </row>
    <row r="142" spans="1:43" s="713" customFormat="1">
      <c r="A142" s="967">
        <v>88309</v>
      </c>
      <c r="B142" s="958" t="s">
        <v>131</v>
      </c>
      <c r="C142" s="322" t="s">
        <v>770</v>
      </c>
      <c r="D142" s="257" t="s">
        <v>59</v>
      </c>
      <c r="E142" s="259">
        <v>15.89</v>
      </c>
      <c r="F142" s="971">
        <v>0.79</v>
      </c>
      <c r="G142" s="450">
        <f>ROUND(F142*E142,2)</f>
        <v>12.55</v>
      </c>
      <c r="H142" s="713" t="str">
        <f>IF(MID(A142,1,3)="OBS","REMOVER ESPAÇOS","OK")</f>
        <v>OK</v>
      </c>
      <c r="J142" s="654" t="str">
        <f>IF(AND(F142=0,G142&gt;0),1+COUNT($J$3:J139),IF(B142="AUXILIAR","AUXILIAR","SUBÍTEM"))</f>
        <v>SUBÍTEM</v>
      </c>
      <c r="K142" s="655">
        <v>88309</v>
      </c>
      <c r="L142" s="656">
        <f>A142</f>
        <v>88309</v>
      </c>
      <c r="M142" s="663" t="str">
        <f>IF(AND(MID(A142,1,4)="comp",COUNTIF($A$1:$A$3937,A142)&gt;1),"ok AUXILIAR",IF(AND(F142&gt;0,MID(A142,1,4)="COMP"),"SUBÍTEM",IF(OR(AND(F142=0,G142=0),F142="COEF.",F142&gt;0),"SUBÍTEM",IF(MID(A142,1,5)="COMP.",IF(COUNTIF(ORÇAMENTO!$B$5:$B$9792,COMPOSIÇÕES!A142)=0,"NOK",IF(COUNTIF(ORÇAMENTO!$B$5:$B$9792,COMPOSIÇÕES!A142)&gt;0,"OK","SUBÍTEM"))))))</f>
        <v>SUBÍTEM</v>
      </c>
      <c r="P142" s="655" t="b">
        <f>C142=S142</f>
        <v>1</v>
      </c>
      <c r="Q142" s="655">
        <v>88309</v>
      </c>
      <c r="R142" s="655" t="s">
        <v>131</v>
      </c>
      <c r="S142" s="717" t="s">
        <v>770</v>
      </c>
      <c r="T142" s="655" t="s">
        <v>59</v>
      </c>
      <c r="U142" s="655">
        <v>15.88</v>
      </c>
    </row>
    <row r="143" spans="1:43" s="713" customFormat="1">
      <c r="A143" s="951">
        <v>88316</v>
      </c>
      <c r="B143" s="958" t="s">
        <v>131</v>
      </c>
      <c r="C143" s="322" t="s">
        <v>772</v>
      </c>
      <c r="D143" s="257" t="s">
        <v>59</v>
      </c>
      <c r="E143" s="259">
        <v>12.7</v>
      </c>
      <c r="F143" s="971">
        <v>0.28899999999999998</v>
      </c>
      <c r="G143" s="450">
        <f>ROUND(F143*E143,2)</f>
        <v>3.67</v>
      </c>
      <c r="H143" s="713" t="str">
        <f t="shared" si="18"/>
        <v>OK</v>
      </c>
      <c r="J143" s="654" t="str">
        <f>IF(AND(F143=0,G143&gt;0),1+COUNT($J$3:J140),IF(B143="AUXILIAR","AUXILIAR","SUBÍTEM"))</f>
        <v>SUBÍTEM</v>
      </c>
      <c r="K143" s="655">
        <v>88316</v>
      </c>
      <c r="L143" s="656">
        <f t="shared" si="19"/>
        <v>88316</v>
      </c>
      <c r="M143" s="663" t="str">
        <f>IF(AND(MID(A143,1,4)="comp",COUNTIF($A$1:$A$3937,A143)&gt;1),"ok AUXILIAR",IF(AND(F143&gt;0,MID(A143,1,4)="COMP"),"SUBÍTEM",IF(OR(AND(F143=0,G143=0),F143="COEF.",F143&gt;0),"SUBÍTEM",IF(MID(A143,1,5)="COMP.",IF(COUNTIF(ORÇAMENTO!$B$5:$B$9792,COMPOSIÇÕES!A143)=0,"NOK",IF(COUNTIF(ORÇAMENTO!$B$5:$B$9792,COMPOSIÇÕES!A143)&gt;0,"OK","SUBÍTEM"))))))</f>
        <v>SUBÍTEM</v>
      </c>
      <c r="P143" s="655" t="b">
        <f t="shared" si="17"/>
        <v>1</v>
      </c>
      <c r="Q143" s="655">
        <v>88316</v>
      </c>
      <c r="R143" s="655" t="s">
        <v>131</v>
      </c>
      <c r="S143" s="717" t="s">
        <v>772</v>
      </c>
      <c r="T143" s="655" t="s">
        <v>59</v>
      </c>
      <c r="U143" s="655">
        <v>12.52</v>
      </c>
    </row>
    <row r="144" spans="1:43" s="713" customFormat="1">
      <c r="A144" s="952" t="s">
        <v>1434</v>
      </c>
      <c r="B144" s="959"/>
      <c r="C144" s="723"/>
      <c r="D144" s="723" t="s">
        <v>183</v>
      </c>
      <c r="E144" s="723" t="s">
        <v>183</v>
      </c>
      <c r="F144" s="723"/>
      <c r="G144" s="723"/>
      <c r="H144" s="713" t="str">
        <f t="shared" si="18"/>
        <v>REMOVER ESPAÇOS</v>
      </c>
      <c r="J144" s="654" t="str">
        <f>IF(AND(F144=0,G144&gt;0),1+COUNT($J$3:J143),IF(B144="AUXILIAR","AUXILIAR","SUBÍTEM"))</f>
        <v>SUBÍTEM</v>
      </c>
      <c r="K144" s="655" t="s">
        <v>1434</v>
      </c>
      <c r="L144" s="656" t="str">
        <f t="shared" si="19"/>
        <v>Obs: composição/Base - ORSE Modificada - 90407 + 256/ORSE INSUMO</v>
      </c>
      <c r="M144" s="663" t="str">
        <f>IF(AND(MID(A144,1,4)="comp",COUNTIF($A$1:$A$3937,A144)&gt;1),"ok AUXILIAR",IF(AND(F144&gt;0,MID(A144,1,4)="COMP"),"SUBÍTEM",IF(OR(AND(F144=0,G144=0),F144="COEF.",F144&gt;0),"SUBÍTEM",IF(MID(A144,1,5)="COMP.",IF(COUNTIF(ORÇAMENTO!$B$5:$B$9792,COMPOSIÇÕES!A144)=0,"NOK",IF(COUNTIF(ORÇAMENTO!$B$5:$B$9792,COMPOSIÇÕES!A144)&gt;0,"OK","SUBÍTEM"))))))</f>
        <v>SUBÍTEM</v>
      </c>
      <c r="P144" s="655" t="b">
        <f t="shared" si="17"/>
        <v>1</v>
      </c>
      <c r="Q144" s="655" t="s">
        <v>1434</v>
      </c>
      <c r="R144" s="655"/>
      <c r="S144" s="723"/>
      <c r="T144" s="655" t="s">
        <v>183</v>
      </c>
      <c r="U144" s="655" t="s">
        <v>183</v>
      </c>
    </row>
    <row r="145" spans="1:21" s="713" customFormat="1" ht="15" customHeight="1" thickBot="1">
      <c r="A145" s="728"/>
      <c r="B145" s="792"/>
      <c r="C145" s="728"/>
      <c r="D145" s="728"/>
      <c r="E145" s="728"/>
      <c r="F145" s="728"/>
      <c r="G145" s="728"/>
      <c r="J145" s="801"/>
      <c r="K145" s="802"/>
      <c r="L145" s="803"/>
      <c r="M145" s="663"/>
      <c r="P145" s="655" t="b">
        <f t="shared" si="17"/>
        <v>1</v>
      </c>
      <c r="S145" s="728"/>
    </row>
    <row r="146" spans="1:21" s="713" customFormat="1" ht="30.75" customHeight="1" thickBot="1">
      <c r="A146" s="966" t="s">
        <v>125</v>
      </c>
      <c r="B146" s="972"/>
      <c r="C146" s="949" t="s">
        <v>103</v>
      </c>
      <c r="D146" s="949" t="s">
        <v>126</v>
      </c>
      <c r="E146" s="949" t="s">
        <v>128</v>
      </c>
      <c r="F146" s="949" t="s">
        <v>127</v>
      </c>
      <c r="G146" s="950" t="s">
        <v>129</v>
      </c>
      <c r="H146" s="713" t="str">
        <f>IF(MID(A146,1,3)="OBS","REMOVER ESPAÇOS","OK")</f>
        <v>OK</v>
      </c>
      <c r="J146" s="654" t="str">
        <f>IF(AND(F146=0,G146&gt;0),1+COUNT($J$3:J145),IF(B146="AUXILIAR","AUXILIAR","SUBÍTEM"))</f>
        <v>SUBÍTEM</v>
      </c>
      <c r="K146" s="655" t="s">
        <v>125</v>
      </c>
      <c r="L146" s="656" t="str">
        <f>A146</f>
        <v>COD.</v>
      </c>
      <c r="M146" s="663" t="str">
        <f>IF(AND(MID(A146,1,4)="comp",COUNTIF($A$1:$A$3937,A146)&gt;1),"ok AUXILIAR",IF(AND(F146&gt;0,MID(A146,1,4)="COMP"),"SUBÍTEM",IF(OR(AND(F146=0,G146=0),F146="COEF.",F146&gt;0),"SUBÍTEM",IF(MID(A146,1,5)="COMP.",IF(COUNTIF(ORÇAMENTO!$B$5:$B$9792,COMPOSIÇÕES!A146)=0,"NOK",IF(COUNTIF(ORÇAMENTO!$B$5:$B$9792,COMPOSIÇÕES!A146)&gt;0,"OK","SUBÍTEM"))))))</f>
        <v>SUBÍTEM</v>
      </c>
      <c r="P146" s="655" t="b">
        <f t="shared" si="17"/>
        <v>1</v>
      </c>
      <c r="Q146" s="655" t="s">
        <v>125</v>
      </c>
      <c r="R146" s="655"/>
      <c r="S146" s="715" t="s">
        <v>103</v>
      </c>
      <c r="T146" s="655" t="s">
        <v>126</v>
      </c>
      <c r="U146" s="655" t="s">
        <v>128</v>
      </c>
    </row>
    <row r="147" spans="1:21" s="713" customFormat="1" ht="24" customHeight="1" thickBot="1">
      <c r="A147" s="935" t="s">
        <v>146</v>
      </c>
      <c r="B147" s="936"/>
      <c r="C147" s="945" t="s">
        <v>1435</v>
      </c>
      <c r="D147" s="953" t="s">
        <v>53</v>
      </c>
      <c r="E147" s="936" t="s">
        <v>183</v>
      </c>
      <c r="F147" s="936"/>
      <c r="G147" s="964">
        <f>SUM(G148:G149)</f>
        <v>15.25</v>
      </c>
      <c r="H147" s="713" t="str">
        <f>UPPER(C147)</f>
        <v>RODAPÉ ALTA RESISTÊNCIA, H =  10 CM</v>
      </c>
      <c r="J147" s="654">
        <f>IF(AND(F147=0,G147&gt;0),1+COUNT($J$3:J146),IF(B147="AUXILIAR","AUXILIAR","SUBÍTEM"))</f>
        <v>21</v>
      </c>
      <c r="K147" s="655" t="s">
        <v>146</v>
      </c>
      <c r="L147" s="656" t="str">
        <f>A147</f>
        <v>COMP. 21</v>
      </c>
      <c r="M147" s="663" t="str">
        <f>IF(AND(MID(A147,1,4)="comp",COUNTIF($A$1:$A$3937,A147)&gt;1),"ok AUXILIAR",IF(AND(F147&gt;0,MID(A147,1,4)="COMP"),"SUBÍTEM",IF(OR(AND(F147=0,G147=0),F147="COEF.",F147&gt;0),"SUBÍTEM",IF(MID(A147,1,5)="COMP.",IF(COUNTIF(ORÇAMENTO!$B$5:$B$9792,COMPOSIÇÕES!A147)=0,"NOK",IF(COUNTIF(ORÇAMENTO!$B$5:$B$9792,COMPOSIÇÕES!A147)&gt;0,"OK","SUBÍTEM"))))))</f>
        <v>OK</v>
      </c>
      <c r="O147" s="713" t="str">
        <f>UPPER(C147)</f>
        <v>RODAPÉ ALTA RESISTÊNCIA, H =  10 CM</v>
      </c>
      <c r="P147" s="655" t="b">
        <f t="shared" si="17"/>
        <v>1</v>
      </c>
      <c r="Q147" s="655" t="s">
        <v>146</v>
      </c>
      <c r="R147" s="655"/>
      <c r="S147" s="720" t="s">
        <v>1435</v>
      </c>
      <c r="T147" s="655" t="s">
        <v>53</v>
      </c>
      <c r="U147" s="655" t="s">
        <v>183</v>
      </c>
    </row>
    <row r="148" spans="1:21" s="713" customFormat="1" ht="30.75" customHeight="1">
      <c r="A148" s="664">
        <v>1979</v>
      </c>
      <c r="B148" s="664" t="s">
        <v>134</v>
      </c>
      <c r="C148" s="322" t="s">
        <v>2688</v>
      </c>
      <c r="D148" s="257" t="s">
        <v>53</v>
      </c>
      <c r="E148" s="259">
        <v>14</v>
      </c>
      <c r="F148" s="675">
        <v>1</v>
      </c>
      <c r="G148" s="450">
        <f>ROUND(F148*E148,2)</f>
        <v>14</v>
      </c>
      <c r="H148" s="713" t="str">
        <f>IF(MID(A148,1,3)="OBS","REMOVER ESPAÇOS","OK")</f>
        <v>OK</v>
      </c>
      <c r="J148" s="654" t="str">
        <f>IF(AND(F148=0,G148&gt;0),1+COUNT($J$3:J145),IF(B148="AUXILIAR","AUXILIAR","SUBÍTEM"))</f>
        <v>SUBÍTEM</v>
      </c>
      <c r="K148" s="655">
        <v>1979</v>
      </c>
      <c r="L148" s="656">
        <f>A148</f>
        <v>1979</v>
      </c>
      <c r="M148" s="663" t="str">
        <f>IF(AND(MID(A148,1,4)="comp",COUNTIF($A$1:$A$3937,A148)&gt;1),"ok AUXILIAR",IF(AND(F148&gt;0,MID(A148,1,4)="COMP"),"SUBÍTEM",IF(OR(AND(F148=0,G148=0),F148="COEF.",F148&gt;0),"SUBÍTEM",IF(MID(A148,1,5)="COMP.",IF(COUNTIF(ORÇAMENTO!$B$5:$B$9792,COMPOSIÇÕES!A148)=0,"NOK",IF(COUNTIF(ORÇAMENTO!$B$5:$B$9792,COMPOSIÇÕES!A148)&gt;0,"OK","SUBÍTEM"))))))</f>
        <v>SUBÍTEM</v>
      </c>
      <c r="P148" s="655" t="b">
        <f t="shared" si="17"/>
        <v>1</v>
      </c>
      <c r="Q148" s="655">
        <v>1979</v>
      </c>
      <c r="R148" s="655" t="s">
        <v>134</v>
      </c>
      <c r="S148" s="727" t="s">
        <v>2688</v>
      </c>
      <c r="T148" s="655" t="s">
        <v>53</v>
      </c>
      <c r="U148" s="655">
        <v>14</v>
      </c>
    </row>
    <row r="149" spans="1:21" s="713" customFormat="1" ht="21.75" customHeight="1">
      <c r="A149" s="664">
        <v>1379</v>
      </c>
      <c r="B149" s="664" t="s">
        <v>836</v>
      </c>
      <c r="C149" s="322" t="s">
        <v>177</v>
      </c>
      <c r="D149" s="257" t="s">
        <v>2838</v>
      </c>
      <c r="E149" s="259">
        <v>0.5</v>
      </c>
      <c r="F149" s="675">
        <v>2.5</v>
      </c>
      <c r="G149" s="450">
        <f>ROUND(F149*E149,2)</f>
        <v>1.25</v>
      </c>
      <c r="H149" s="713" t="str">
        <f>IF(MID(A149,1,3)="OBS","REMOVER ESPAÇOS","OK")</f>
        <v>OK</v>
      </c>
      <c r="J149" s="654" t="str">
        <f>IF(AND(F149=0,G149&gt;0),1+COUNT($J$3:J145),IF(B149="AUXILIAR","AUXILIAR","SUBÍTEM"))</f>
        <v>SUBÍTEM</v>
      </c>
      <c r="K149" s="655">
        <v>1379</v>
      </c>
      <c r="L149" s="656">
        <f>A149</f>
        <v>1379</v>
      </c>
      <c r="M149" s="663" t="str">
        <f>IF(AND(MID(A149,1,4)="comp",COUNTIF($A$1:$A$3937,A149)&gt;1),"ok AUXILIAR",IF(AND(F149&gt;0,MID(A149,1,4)="COMP"),"SUBÍTEM",IF(OR(AND(F149=0,G149=0),F149="COEF.",F149&gt;0),"SUBÍTEM",IF(MID(A149,1,5)="COMP.",IF(COUNTIF(ORÇAMENTO!$B$5:$B$9792,COMPOSIÇÕES!A149)=0,"NOK",IF(COUNTIF(ORÇAMENTO!$B$5:$B$9792,COMPOSIÇÕES!A149)&gt;0,"OK","SUBÍTEM"))))))</f>
        <v>SUBÍTEM</v>
      </c>
      <c r="P149" s="655" t="b">
        <f t="shared" si="17"/>
        <v>1</v>
      </c>
      <c r="Q149" s="655">
        <v>1379</v>
      </c>
      <c r="R149" s="655" t="s">
        <v>836</v>
      </c>
      <c r="S149" s="727" t="s">
        <v>177</v>
      </c>
      <c r="T149" s="655" t="s">
        <v>55</v>
      </c>
      <c r="U149" s="655">
        <v>0.5</v>
      </c>
    </row>
    <row r="150" spans="1:21" s="713" customFormat="1" ht="15" customHeight="1">
      <c r="A150" s="723" t="s">
        <v>1436</v>
      </c>
      <c r="B150" s="264"/>
      <c r="C150" s="723"/>
      <c r="D150" s="723" t="s">
        <v>183</v>
      </c>
      <c r="E150" s="723" t="s">
        <v>183</v>
      </c>
      <c r="F150" s="723"/>
      <c r="G150" s="723"/>
      <c r="H150" s="713" t="str">
        <f>IF(MID(A150,1,3)="OBS","REMOVER ESPAÇOS","OK")</f>
        <v>REMOVER ESPAÇOS</v>
      </c>
      <c r="J150" s="654" t="str">
        <f>IF(AND(F150=0,G150&gt;0),1+COUNT($J$3:J149),IF(B150="AUXILIAR","AUXILIAR","SUBÍTEM"))</f>
        <v>SUBÍTEM</v>
      </c>
      <c r="K150" s="655" t="s">
        <v>1436</v>
      </c>
      <c r="L150" s="656" t="str">
        <f>A150</f>
        <v>Obs: composição/Base - ORSE - 2260</v>
      </c>
      <c r="M150" s="663" t="str">
        <f>IF(AND(MID(A150,1,4)="comp",COUNTIF($A$1:$A$3937,A150)&gt;1),"ok AUXILIAR",IF(AND(F150&gt;0,MID(A150,1,4)="COMP"),"SUBÍTEM",IF(OR(AND(F150=0,G150=0),F150="COEF.",F150&gt;0),"SUBÍTEM",IF(MID(A150,1,5)="COMP.",IF(COUNTIF(ORÇAMENTO!$B$5:$B$9792,COMPOSIÇÕES!A150)=0,"NOK",IF(COUNTIF(ORÇAMENTO!$B$5:$B$9792,COMPOSIÇÕES!A150)&gt;0,"OK","SUBÍTEM"))))))</f>
        <v>SUBÍTEM</v>
      </c>
      <c r="P150" s="655" t="b">
        <f t="shared" si="17"/>
        <v>1</v>
      </c>
      <c r="Q150" s="713" t="s">
        <v>1436</v>
      </c>
      <c r="S150" s="723"/>
      <c r="T150" s="713" t="s">
        <v>183</v>
      </c>
      <c r="U150" s="713" t="s">
        <v>183</v>
      </c>
    </row>
    <row r="151" spans="1:21" s="713" customFormat="1" ht="15.75" thickBot="1">
      <c r="A151" s="728"/>
      <c r="B151" s="728"/>
      <c r="C151" s="728"/>
      <c r="D151" s="728"/>
      <c r="E151" s="728"/>
      <c r="F151" s="728"/>
      <c r="G151" s="728"/>
      <c r="J151" s="779"/>
      <c r="K151" s="780"/>
      <c r="L151" s="781"/>
      <c r="M151" s="663"/>
      <c r="P151" s="655" t="b">
        <f t="shared" ref="P151:P159" si="20">C151=S151</f>
        <v>1</v>
      </c>
      <c r="Q151" s="780"/>
      <c r="R151" s="780"/>
      <c r="S151" s="728"/>
      <c r="T151" s="780"/>
      <c r="U151" s="780"/>
    </row>
    <row r="152" spans="1:21" s="713" customFormat="1" ht="21" customHeight="1" thickBot="1">
      <c r="A152" s="947" t="s">
        <v>125</v>
      </c>
      <c r="B152" s="948"/>
      <c r="C152" s="949" t="s">
        <v>103</v>
      </c>
      <c r="D152" s="956" t="s">
        <v>126</v>
      </c>
      <c r="E152" s="949" t="s">
        <v>128</v>
      </c>
      <c r="F152" s="956" t="s">
        <v>127</v>
      </c>
      <c r="G152" s="957" t="s">
        <v>129</v>
      </c>
      <c r="H152" s="713" t="str">
        <f t="shared" ref="H152:H159" si="21">IF(MID(A152,1,3)="OBS","REMOVER ESPAÇOS","OK")</f>
        <v>OK</v>
      </c>
      <c r="J152" s="654" t="str">
        <f>IF(AND(F152=0,G152&gt;0),1+COUNT($J$3:J151),IF(B152="AUXILIAR","AUXILIAR","SUBÍTEM"))</f>
        <v>SUBÍTEM</v>
      </c>
      <c r="K152" s="655" t="s">
        <v>125</v>
      </c>
      <c r="L152" s="656" t="str">
        <f t="shared" ref="L152:L159" si="22">A152</f>
        <v>COD.</v>
      </c>
      <c r="M152" s="663" t="str">
        <f>IF(AND(MID(A152,1,4)="comp",COUNTIF($A$1:$A$3937,A152)&gt;1),"ok AUXILIAR",IF(AND(F152&gt;0,MID(A152,1,4)="COMP"),"SUBÍTEM",IF(OR(AND(F152=0,G152=0),F152="COEF.",F152&gt;0),"SUBÍTEM",IF(MID(A152,1,5)="COMP.",IF(COUNTIF(ORÇAMENTO!$B$5:$B$9792,COMPOSIÇÕES!A152)=0,"NOK",IF(COUNTIF(ORÇAMENTO!$B$5:$B$9792,COMPOSIÇÕES!A152)&gt;0,"OK","SUBÍTEM"))))))</f>
        <v>SUBÍTEM</v>
      </c>
      <c r="P152" s="655" t="b">
        <f t="shared" si="20"/>
        <v>1</v>
      </c>
      <c r="Q152" s="655" t="s">
        <v>125</v>
      </c>
      <c r="R152" s="655"/>
      <c r="S152" s="715" t="s">
        <v>103</v>
      </c>
      <c r="T152" s="655" t="s">
        <v>126</v>
      </c>
      <c r="U152" s="655" t="s">
        <v>128</v>
      </c>
    </row>
    <row r="153" spans="1:21" s="713" customFormat="1" ht="45.75" customHeight="1" thickBot="1">
      <c r="A153" s="935" t="s">
        <v>147</v>
      </c>
      <c r="B153" s="936"/>
      <c r="C153" s="960" t="s">
        <v>288</v>
      </c>
      <c r="D153" s="953" t="s">
        <v>57</v>
      </c>
      <c r="E153" s="953" t="s">
        <v>183</v>
      </c>
      <c r="F153" s="953"/>
      <c r="G153" s="946">
        <f>SUM(G154:G158)</f>
        <v>73</v>
      </c>
      <c r="H153" s="713" t="str">
        <f t="shared" si="21"/>
        <v>OK</v>
      </c>
      <c r="J153" s="654">
        <f>IF(AND(F153=0,G153&gt;0),1+COUNT($J$3:J152),IF(B153="AUXILIAR","AUXILIAR","SUBÍTEM"))</f>
        <v>22</v>
      </c>
      <c r="K153" s="655" t="s">
        <v>147</v>
      </c>
      <c r="L153" s="656" t="str">
        <f t="shared" si="22"/>
        <v>COMP. 22</v>
      </c>
      <c r="M153" s="663" t="str">
        <f>IF(AND(MID(A153,1,4)="comp",COUNTIF($A$1:$A$3937,A153)&gt;1),"ok AUXILIAR",IF(AND(F153&gt;0,MID(A153,1,4)="COMP"),"SUBÍTEM",IF(OR(AND(F153=0,G153=0),F153="COEF.",F153&gt;0),"SUBÍTEM",IF(MID(A153,1,5)="COMP.",IF(COUNTIF(ORÇAMENTO!$B$5:$B$9792,COMPOSIÇÕES!A153)=0,"NOK",IF(COUNTIF(ORÇAMENTO!$B$5:$B$9792,COMPOSIÇÕES!A153)&gt;0,"OK","SUBÍTEM"))))))</f>
        <v>OK</v>
      </c>
      <c r="P153" s="655" t="b">
        <f t="shared" si="20"/>
        <v>1</v>
      </c>
      <c r="Q153" s="655" t="s">
        <v>147</v>
      </c>
      <c r="R153" s="655"/>
      <c r="S153" s="716" t="s">
        <v>288</v>
      </c>
      <c r="T153" s="655" t="s">
        <v>57</v>
      </c>
      <c r="U153" s="655" t="s">
        <v>183</v>
      </c>
    </row>
    <row r="154" spans="1:21" s="713" customFormat="1">
      <c r="A154" s="248">
        <v>88309</v>
      </c>
      <c r="B154" s="249" t="s">
        <v>131</v>
      </c>
      <c r="C154" s="322" t="s">
        <v>770</v>
      </c>
      <c r="D154" s="257" t="s">
        <v>59</v>
      </c>
      <c r="E154" s="259">
        <v>15.89</v>
      </c>
      <c r="F154" s="250">
        <v>0.5</v>
      </c>
      <c r="G154" s="450">
        <f>ROUND(F154*E154,2)</f>
        <v>7.95</v>
      </c>
      <c r="H154" s="713" t="str">
        <f t="shared" si="21"/>
        <v>OK</v>
      </c>
      <c r="J154" s="654" t="str">
        <f>IF(AND(F154=0,G154&gt;0),1+COUNT($J$3:J153),IF(B154="AUXILIAR","AUXILIAR","SUBÍTEM"))</f>
        <v>SUBÍTEM</v>
      </c>
      <c r="K154" s="655">
        <v>88309</v>
      </c>
      <c r="L154" s="656">
        <f t="shared" si="22"/>
        <v>88309</v>
      </c>
      <c r="M154" s="663" t="str">
        <f>IF(AND(MID(A154,1,4)="comp",COUNTIF($A$1:$A$3937,A154)&gt;1),"ok AUXILIAR",IF(AND(F154&gt;0,MID(A154,1,4)="COMP"),"SUBÍTEM",IF(OR(AND(F154=0,G154=0),F154="COEF.",F154&gt;0),"SUBÍTEM",IF(MID(A154,1,5)="COMP.",IF(COUNTIF(ORÇAMENTO!$B$5:$B$9792,COMPOSIÇÕES!A154)=0,"NOK",IF(COUNTIF(ORÇAMENTO!$B$5:$B$9792,COMPOSIÇÕES!A154)&gt;0,"OK","SUBÍTEM"))))))</f>
        <v>SUBÍTEM</v>
      </c>
      <c r="P154" s="655" t="b">
        <f t="shared" si="20"/>
        <v>1</v>
      </c>
      <c r="Q154" s="655">
        <v>88309</v>
      </c>
      <c r="R154" s="655" t="s">
        <v>131</v>
      </c>
      <c r="S154" s="717" t="s">
        <v>770</v>
      </c>
      <c r="T154" s="655" t="s">
        <v>59</v>
      </c>
      <c r="U154" s="655">
        <v>15.88</v>
      </c>
    </row>
    <row r="155" spans="1:21" s="713" customFormat="1">
      <c r="A155" s="248">
        <v>88316</v>
      </c>
      <c r="B155" s="249" t="s">
        <v>131</v>
      </c>
      <c r="C155" s="322" t="s">
        <v>772</v>
      </c>
      <c r="D155" s="257" t="s">
        <v>59</v>
      </c>
      <c r="E155" s="259">
        <v>12.7</v>
      </c>
      <c r="F155" s="250">
        <v>1.2</v>
      </c>
      <c r="G155" s="450">
        <f>ROUND(F155*E155,2)</f>
        <v>15.24</v>
      </c>
      <c r="H155" s="713" t="str">
        <f t="shared" si="21"/>
        <v>OK</v>
      </c>
      <c r="J155" s="654" t="str">
        <f>IF(AND(F155=0,G155&gt;0),1+COUNT($J$3:J154),IF(B155="AUXILIAR","AUXILIAR","SUBÍTEM"))</f>
        <v>SUBÍTEM</v>
      </c>
      <c r="K155" s="655">
        <v>88316</v>
      </c>
      <c r="L155" s="656">
        <f t="shared" si="22"/>
        <v>88316</v>
      </c>
      <c r="M155" s="663" t="str">
        <f>IF(AND(MID(A155,1,4)="comp",COUNTIF($A$1:$A$3937,A155)&gt;1),"ok AUXILIAR",IF(AND(F155&gt;0,MID(A155,1,4)="COMP"),"SUBÍTEM",IF(OR(AND(F155=0,G155=0),F155="COEF.",F155&gt;0),"SUBÍTEM",IF(MID(A155,1,5)="COMP.",IF(COUNTIF(ORÇAMENTO!$B$5:$B$9792,COMPOSIÇÕES!A155)=0,"NOK",IF(COUNTIF(ORÇAMENTO!$B$5:$B$9792,COMPOSIÇÕES!A155)&gt;0,"OK","SUBÍTEM"))))))</f>
        <v>SUBÍTEM</v>
      </c>
      <c r="P155" s="655" t="b">
        <f t="shared" si="20"/>
        <v>1</v>
      </c>
      <c r="Q155" s="655">
        <v>88316</v>
      </c>
      <c r="R155" s="655" t="s">
        <v>131</v>
      </c>
      <c r="S155" s="717" t="s">
        <v>772</v>
      </c>
      <c r="T155" s="655" t="s">
        <v>59</v>
      </c>
      <c r="U155" s="655">
        <v>12.52</v>
      </c>
    </row>
    <row r="156" spans="1:21" s="713" customFormat="1">
      <c r="A156" s="248">
        <v>2540</v>
      </c>
      <c r="B156" s="249" t="s">
        <v>134</v>
      </c>
      <c r="C156" s="322" t="s">
        <v>326</v>
      </c>
      <c r="D156" s="257" t="s">
        <v>55</v>
      </c>
      <c r="E156" s="259">
        <v>2.93</v>
      </c>
      <c r="F156" s="250">
        <v>0.52</v>
      </c>
      <c r="G156" s="450">
        <f>ROUND(F156*E156,2)</f>
        <v>1.52</v>
      </c>
      <c r="H156" s="713" t="str">
        <f t="shared" si="21"/>
        <v>OK</v>
      </c>
      <c r="J156" s="654" t="str">
        <f>IF(AND(F156=0,G156&gt;0),1+COUNT($J$3:J155),IF(B156="AUXILIAR","AUXILIAR","SUBÍTEM"))</f>
        <v>SUBÍTEM</v>
      </c>
      <c r="K156" s="655">
        <v>2540</v>
      </c>
      <c r="L156" s="656">
        <f t="shared" si="22"/>
        <v>2540</v>
      </c>
      <c r="M156" s="663" t="str">
        <f>IF(AND(MID(A156,1,4)="comp",COUNTIF($A$1:$A$3937,A156)&gt;1),"ok AUXILIAR",IF(AND(F156&gt;0,MID(A156,1,4)="COMP"),"SUBÍTEM",IF(OR(AND(F156=0,G156=0),F156="COEF.",F156&gt;0),"SUBÍTEM",IF(MID(A156,1,5)="COMP.",IF(COUNTIF(ORÇAMENTO!$B$5:$B$9792,COMPOSIÇÕES!A156)=0,"NOK",IF(COUNTIF(ORÇAMENTO!$B$5:$B$9792,COMPOSIÇÕES!A156)&gt;0,"OK","SUBÍTEM"))))))</f>
        <v>SUBÍTEM</v>
      </c>
      <c r="P156" s="655" t="b">
        <f t="shared" si="20"/>
        <v>1</v>
      </c>
      <c r="Q156" s="655">
        <v>2540</v>
      </c>
      <c r="R156" s="655" t="s">
        <v>134</v>
      </c>
      <c r="S156" s="717" t="s">
        <v>326</v>
      </c>
      <c r="T156" s="655" t="s">
        <v>55</v>
      </c>
      <c r="U156" s="655">
        <v>2.9</v>
      </c>
    </row>
    <row r="157" spans="1:21" s="713" customFormat="1">
      <c r="A157" s="248">
        <v>2684</v>
      </c>
      <c r="B157" s="249" t="s">
        <v>134</v>
      </c>
      <c r="C157" s="322" t="s">
        <v>928</v>
      </c>
      <c r="D157" s="257" t="s">
        <v>55</v>
      </c>
      <c r="E157" s="259">
        <v>0.9</v>
      </c>
      <c r="F157" s="250">
        <v>4</v>
      </c>
      <c r="G157" s="450">
        <f>ROUND(F157*E157,2)</f>
        <v>3.6</v>
      </c>
      <c r="H157" s="713" t="str">
        <f t="shared" si="21"/>
        <v>OK</v>
      </c>
      <c r="J157" s="654" t="str">
        <f>IF(AND(F157=0,G157&gt;0),1+COUNT($J$3:J156),IF(B157="AUXILIAR","AUXILIAR","SUBÍTEM"))</f>
        <v>SUBÍTEM</v>
      </c>
      <c r="K157" s="655">
        <v>2684</v>
      </c>
      <c r="L157" s="656">
        <f t="shared" si="22"/>
        <v>2684</v>
      </c>
      <c r="M157" s="663" t="str">
        <f>IF(AND(MID(A157,1,4)="comp",COUNTIF($A$1:$A$3937,A157)&gt;1),"ok AUXILIAR",IF(AND(F157&gt;0,MID(A157,1,4)="COMP"),"SUBÍTEM",IF(OR(AND(F157=0,G157=0),F157="COEF.",F157&gt;0),"SUBÍTEM",IF(MID(A157,1,5)="COMP.",IF(COUNTIF(ORÇAMENTO!$B$5:$B$9792,COMPOSIÇÕES!A157)=0,"NOK",IF(COUNTIF(ORÇAMENTO!$B$5:$B$9792,COMPOSIÇÕES!A157)&gt;0,"OK","SUBÍTEM"))))))</f>
        <v>SUBÍTEM</v>
      </c>
      <c r="P157" s="655" t="b">
        <f t="shared" si="20"/>
        <v>1</v>
      </c>
      <c r="Q157" s="655">
        <v>2684</v>
      </c>
      <c r="R157" s="655" t="s">
        <v>134</v>
      </c>
      <c r="S157" s="717" t="s">
        <v>928</v>
      </c>
      <c r="T157" s="655" t="s">
        <v>55</v>
      </c>
      <c r="U157" s="655">
        <v>0.86</v>
      </c>
    </row>
    <row r="158" spans="1:21" s="713" customFormat="1" ht="30">
      <c r="A158" s="248">
        <v>9758</v>
      </c>
      <c r="B158" s="249" t="s">
        <v>134</v>
      </c>
      <c r="C158" s="322" t="s">
        <v>929</v>
      </c>
      <c r="D158" s="257" t="s">
        <v>57</v>
      </c>
      <c r="E158" s="259">
        <v>42.56</v>
      </c>
      <c r="F158" s="250">
        <v>1.05</v>
      </c>
      <c r="G158" s="450">
        <f>ROUND(F158*E158,2)</f>
        <v>44.69</v>
      </c>
      <c r="H158" s="713" t="str">
        <f t="shared" si="21"/>
        <v>OK</v>
      </c>
      <c r="J158" s="654" t="str">
        <f>IF(AND(F158=0,G158&gt;0),1+COUNT($J$3:J157),IF(B158="AUXILIAR","AUXILIAR","SUBÍTEM"))</f>
        <v>SUBÍTEM</v>
      </c>
      <c r="K158" s="655">
        <v>9758</v>
      </c>
      <c r="L158" s="656">
        <f t="shared" si="22"/>
        <v>9758</v>
      </c>
      <c r="M158" s="663" t="str">
        <f>IF(AND(MID(A158,1,4)="comp",COUNTIF($A$1:$A$3937,A158)&gt;1),"ok AUXILIAR",IF(AND(F158&gt;0,MID(A158,1,4)="COMP"),"SUBÍTEM",IF(OR(AND(F158=0,G158=0),F158="COEF.",F158&gt;0),"SUBÍTEM",IF(MID(A158,1,5)="COMP.",IF(COUNTIF(ORÇAMENTO!$B$5:$B$9792,COMPOSIÇÕES!A158)=0,"NOK",IF(COUNTIF(ORÇAMENTO!$B$5:$B$9792,COMPOSIÇÕES!A158)&gt;0,"OK","SUBÍTEM"))))))</f>
        <v>SUBÍTEM</v>
      </c>
      <c r="P158" s="655" t="b">
        <f t="shared" si="20"/>
        <v>1</v>
      </c>
      <c r="Q158" s="655">
        <v>9758</v>
      </c>
      <c r="R158" s="655" t="s">
        <v>134</v>
      </c>
      <c r="S158" s="717" t="s">
        <v>929</v>
      </c>
      <c r="T158" s="655" t="s">
        <v>57</v>
      </c>
      <c r="U158" s="655">
        <v>42.56</v>
      </c>
    </row>
    <row r="159" spans="1:21" s="713" customFormat="1">
      <c r="A159" s="723" t="s">
        <v>970</v>
      </c>
      <c r="B159" s="723"/>
      <c r="C159" s="723"/>
      <c r="D159" s="723" t="s">
        <v>183</v>
      </c>
      <c r="E159" s="723" t="s">
        <v>183</v>
      </c>
      <c r="F159" s="723"/>
      <c r="G159" s="723"/>
      <c r="H159" s="713" t="str">
        <f t="shared" si="21"/>
        <v>REMOVER ESPAÇOS</v>
      </c>
      <c r="J159" s="654" t="str">
        <f>IF(AND(F159=0,G159&gt;0),1+COUNT($J$3:J158),IF(B159="AUXILIAR","AUXILIAR","SUBÍTEM"))</f>
        <v>SUBÍTEM</v>
      </c>
      <c r="K159" s="655" t="s">
        <v>970</v>
      </c>
      <c r="L159" s="656" t="str">
        <f t="shared" si="22"/>
        <v>Obs: composição/Base -  ORSE - 9418</v>
      </c>
      <c r="M159" s="663" t="str">
        <f>IF(AND(MID(A159,1,4)="comp",COUNTIF($A$1:$A$3937,A159)&gt;1),"ok AUXILIAR",IF(AND(F159&gt;0,MID(A159,1,4)="COMP"),"SUBÍTEM",IF(OR(AND(F159=0,G159=0),F159="COEF.",F159&gt;0),"SUBÍTEM",IF(MID(A159,1,5)="COMP.",IF(COUNTIF(ORÇAMENTO!$B$5:$B$9792,COMPOSIÇÕES!A159)=0,"NOK",IF(COUNTIF(ORÇAMENTO!$B$5:$B$9792,COMPOSIÇÕES!A159)&gt;0,"OK","SUBÍTEM"))))))</f>
        <v>SUBÍTEM</v>
      </c>
      <c r="P159" s="655" t="b">
        <f t="shared" si="20"/>
        <v>1</v>
      </c>
      <c r="Q159" s="655" t="s">
        <v>970</v>
      </c>
      <c r="R159" s="655"/>
      <c r="S159" s="723"/>
      <c r="T159" s="655" t="s">
        <v>183</v>
      </c>
      <c r="U159" s="655" t="s">
        <v>183</v>
      </c>
    </row>
    <row r="160" spans="1:21" s="713" customFormat="1" ht="15.75" thickBot="1">
      <c r="A160" s="728"/>
      <c r="B160" s="728"/>
      <c r="C160" s="728"/>
      <c r="D160" s="728"/>
      <c r="E160" s="728"/>
      <c r="F160" s="728"/>
      <c r="G160" s="728"/>
      <c r="J160" s="779"/>
      <c r="K160" s="780"/>
      <c r="L160" s="781"/>
      <c r="M160" s="663"/>
      <c r="P160" s="655" t="b">
        <f t="shared" ref="P160:P197" si="23">C160=S160</f>
        <v>1</v>
      </c>
      <c r="Q160" s="780"/>
      <c r="R160" s="780"/>
      <c r="S160" s="728"/>
      <c r="T160" s="780"/>
      <c r="U160" s="780"/>
    </row>
    <row r="161" spans="1:21" ht="28.5" customHeight="1" thickBot="1">
      <c r="A161" s="947" t="s">
        <v>125</v>
      </c>
      <c r="B161" s="948"/>
      <c r="C161" s="949" t="s">
        <v>103</v>
      </c>
      <c r="D161" s="949" t="s">
        <v>126</v>
      </c>
      <c r="E161" s="949" t="s">
        <v>128</v>
      </c>
      <c r="F161" s="949" t="s">
        <v>127</v>
      </c>
      <c r="G161" s="950" t="s">
        <v>129</v>
      </c>
      <c r="H161" s="227" t="str">
        <f t="shared" ref="H161:H166" si="24">IF(MID(A161,1,3)="OBS","REMOVER ESPAÇOS","OK")</f>
        <v>OK</v>
      </c>
      <c r="J161" s="654" t="str">
        <f>IF(AND(F161=0,G161&gt;0),1+COUNT($J$3:J131),IF(B161="AUXILIAR","AUXILIAR","SUBÍTEM"))</f>
        <v>SUBÍTEM</v>
      </c>
      <c r="K161" s="655" t="s">
        <v>125</v>
      </c>
      <c r="L161" s="656" t="str">
        <f t="shared" ref="L161:L166" si="25">A161</f>
        <v>COD.</v>
      </c>
      <c r="M161" s="663" t="str">
        <f>IF(AND(MID(A161,1,4)="comp",COUNTIF($A$1:$A$3937,A161)&gt;1),"ok AUXILIAR",IF(AND(F161&gt;0,MID(A161,1,4)="COMP"),"SUBÍTEM",IF(OR(AND(F161=0,G161=0),F161="COEF.",F161&gt;0),"SUBÍTEM",IF(MID(A161,1,5)="COMP.",IF(COUNTIF(ORÇAMENTO!$B$5:$B$9792,COMPOSIÇÕES!A161)=0,"NOK",IF(COUNTIF(ORÇAMENTO!$B$5:$B$9792,COMPOSIÇÕES!A161)&gt;0,"OK","SUBÍTEM"))))))</f>
        <v>SUBÍTEM</v>
      </c>
      <c r="P161" s="655" t="b">
        <f t="shared" si="23"/>
        <v>1</v>
      </c>
      <c r="Q161" s="655" t="s">
        <v>125</v>
      </c>
      <c r="R161" s="655"/>
      <c r="S161" s="715" t="s">
        <v>103</v>
      </c>
      <c r="T161" s="655" t="s">
        <v>126</v>
      </c>
      <c r="U161" s="655" t="s">
        <v>128</v>
      </c>
    </row>
    <row r="162" spans="1:21" ht="33" customHeight="1" thickBot="1">
      <c r="A162" s="935" t="s">
        <v>149</v>
      </c>
      <c r="B162" s="936"/>
      <c r="C162" s="960" t="s">
        <v>285</v>
      </c>
      <c r="D162" s="953" t="s">
        <v>57</v>
      </c>
      <c r="E162" s="953" t="s">
        <v>183</v>
      </c>
      <c r="F162" s="953"/>
      <c r="G162" s="938">
        <f>SUM(G163:G165)</f>
        <v>36.03</v>
      </c>
      <c r="H162" s="227" t="str">
        <f>UPPER(C162)</f>
        <v>IMPERMEABILIZAÇÃO COM APLICAÇÃO DE ARGAMASSA POLIMÉRICA TIPO DENVERTEC 100 OU SIMILAR</v>
      </c>
      <c r="J162" s="654">
        <f>IF(AND(F162=0,G162&gt;0),1+COUNT($J$3:J161),IF(B162="AUXILIAR","AUXILIAR","SUBÍTEM"))</f>
        <v>23</v>
      </c>
      <c r="K162" s="655" t="s">
        <v>149</v>
      </c>
      <c r="L162" s="656" t="str">
        <f t="shared" si="25"/>
        <v>COMP. 23</v>
      </c>
      <c r="M162" s="663" t="str">
        <f>IF(AND(MID(A162,1,4)="comp",COUNTIF($A$1:$A$3937,A162)&gt;1),"ok AUXILIAR",IF(AND(F162&gt;0,MID(A162,1,4)="COMP"),"SUBÍTEM",IF(OR(AND(F162=0,G162=0),F162="COEF.",F162&gt;0),"SUBÍTEM",IF(MID(A162,1,5)="COMP.",IF(COUNTIF(ORÇAMENTO!$B$5:$B$9792,COMPOSIÇÕES!A162)=0,"NOK",IF(COUNTIF(ORÇAMENTO!$B$5:$B$9792,COMPOSIÇÕES!A162)&gt;0,"OK","SUBÍTEM"))))))</f>
        <v>OK</v>
      </c>
      <c r="P162" s="655" t="b">
        <f t="shared" si="23"/>
        <v>1</v>
      </c>
      <c r="Q162" s="655" t="s">
        <v>149</v>
      </c>
      <c r="R162" s="655"/>
      <c r="S162" s="716" t="s">
        <v>285</v>
      </c>
      <c r="T162" s="655" t="s">
        <v>57</v>
      </c>
      <c r="U162" s="655" t="s">
        <v>183</v>
      </c>
    </row>
    <row r="163" spans="1:21">
      <c r="A163" s="243">
        <v>88309</v>
      </c>
      <c r="B163" s="322" t="s">
        <v>131</v>
      </c>
      <c r="C163" s="322" t="s">
        <v>770</v>
      </c>
      <c r="D163" s="257" t="s">
        <v>59</v>
      </c>
      <c r="E163" s="259">
        <v>15.89</v>
      </c>
      <c r="F163" s="246">
        <v>0.7</v>
      </c>
      <c r="G163" s="450">
        <f>ROUND(F163*E163,2)</f>
        <v>11.12</v>
      </c>
      <c r="H163" s="227" t="str">
        <f>IF(MID(A163,1,3)="OBS","REMOVER ESPAÇOS","OK")</f>
        <v>OK</v>
      </c>
      <c r="J163" s="654" t="str">
        <f>IF(AND(F163=0,G163&gt;0),1+COUNT($J$3:J161),IF(B163="AUXILIAR","AUXILIAR","SUBÍTEM"))</f>
        <v>SUBÍTEM</v>
      </c>
      <c r="K163" s="655">
        <v>88309</v>
      </c>
      <c r="L163" s="656">
        <f t="shared" si="25"/>
        <v>88309</v>
      </c>
      <c r="M163" s="663" t="str">
        <f>IF(AND(MID(A163,1,4)="comp",COUNTIF($A$1:$A$3937,A163)&gt;1),"ok AUXILIAR",IF(AND(F163&gt;0,MID(A163,1,4)="COMP"),"SUBÍTEM",IF(OR(AND(F163=0,G163=0),F163="COEF.",F163&gt;0),"SUBÍTEM",IF(MID(A163,1,5)="COMP.",IF(COUNTIF(ORÇAMENTO!$B$5:$B$9792,COMPOSIÇÕES!A163)=0,"NOK",IF(COUNTIF(ORÇAMENTO!$B$5:$B$9792,COMPOSIÇÕES!A163)&gt;0,"OK","SUBÍTEM"))))))</f>
        <v>SUBÍTEM</v>
      </c>
      <c r="P163" s="655" t="b">
        <f t="shared" si="23"/>
        <v>1</v>
      </c>
      <c r="Q163" s="655">
        <v>88309</v>
      </c>
      <c r="R163" s="655" t="s">
        <v>131</v>
      </c>
      <c r="S163" s="717" t="s">
        <v>770</v>
      </c>
      <c r="T163" s="655" t="s">
        <v>59</v>
      </c>
      <c r="U163" s="655">
        <v>15.88</v>
      </c>
    </row>
    <row r="164" spans="1:21">
      <c r="A164" s="237">
        <v>88316</v>
      </c>
      <c r="B164" s="228" t="s">
        <v>131</v>
      </c>
      <c r="C164" s="322" t="s">
        <v>772</v>
      </c>
      <c r="D164" s="257" t="s">
        <v>59</v>
      </c>
      <c r="E164" s="259">
        <v>12.7</v>
      </c>
      <c r="F164" s="246">
        <v>0.7</v>
      </c>
      <c r="G164" s="450">
        <f>ROUND(F164*E164,2)</f>
        <v>8.89</v>
      </c>
      <c r="H164" s="227" t="str">
        <f t="shared" si="24"/>
        <v>OK</v>
      </c>
      <c r="J164" s="654" t="str">
        <f>IF(AND(F164=0,G164&gt;0),1+COUNT($J$3:J162),IF(B164="AUXILIAR","AUXILIAR","SUBÍTEM"))</f>
        <v>SUBÍTEM</v>
      </c>
      <c r="K164" s="655">
        <v>88316</v>
      </c>
      <c r="L164" s="656">
        <f t="shared" si="25"/>
        <v>88316</v>
      </c>
      <c r="M164" s="663" t="str">
        <f>IF(AND(MID(A164,1,4)="comp",COUNTIF($A$1:$A$3937,A164)&gt;1),"ok AUXILIAR",IF(AND(F164&gt;0,MID(A164,1,4)="COMP"),"SUBÍTEM",IF(OR(AND(F164=0,G164=0),F164="COEF.",F164&gt;0),"SUBÍTEM",IF(MID(A164,1,5)="COMP.",IF(COUNTIF(ORÇAMENTO!$B$5:$B$9792,COMPOSIÇÕES!A164)=0,"NOK",IF(COUNTIF(ORÇAMENTO!$B$5:$B$9792,COMPOSIÇÕES!A164)&gt;0,"OK","SUBÍTEM"))))))</f>
        <v>SUBÍTEM</v>
      </c>
      <c r="P164" s="655" t="b">
        <f t="shared" si="23"/>
        <v>1</v>
      </c>
      <c r="Q164" s="655">
        <v>88316</v>
      </c>
      <c r="R164" s="655" t="s">
        <v>131</v>
      </c>
      <c r="S164" s="717" t="s">
        <v>772</v>
      </c>
      <c r="T164" s="655" t="s">
        <v>59</v>
      </c>
      <c r="U164" s="655">
        <v>12.52</v>
      </c>
    </row>
    <row r="165" spans="1:21">
      <c r="A165" s="237">
        <v>9238</v>
      </c>
      <c r="B165" s="228" t="s">
        <v>134</v>
      </c>
      <c r="C165" s="322" t="s">
        <v>2689</v>
      </c>
      <c r="D165" s="257" t="s">
        <v>55</v>
      </c>
      <c r="E165" s="259">
        <v>5.34</v>
      </c>
      <c r="F165" s="247">
        <v>3</v>
      </c>
      <c r="G165" s="450">
        <f>ROUND(F165*E165,2)</f>
        <v>16.02</v>
      </c>
      <c r="H165" s="227" t="str">
        <f t="shared" si="24"/>
        <v>OK</v>
      </c>
      <c r="J165" s="654" t="str">
        <f>IF(AND(F165=0,G165&gt;0),1+COUNT($J$3:J164),IF(B165="AUXILIAR","AUXILIAR","SUBÍTEM"))</f>
        <v>SUBÍTEM</v>
      </c>
      <c r="K165" s="655">
        <v>9238</v>
      </c>
      <c r="L165" s="656">
        <f t="shared" si="25"/>
        <v>9238</v>
      </c>
      <c r="M165" s="663" t="str">
        <f>IF(AND(MID(A165,1,4)="comp",COUNTIF($A$1:$A$3937,A165)&gt;1),"ok AUXILIAR",IF(AND(F165&gt;0,MID(A165,1,4)="COMP"),"SUBÍTEM",IF(OR(AND(F165=0,G165=0),F165="COEF.",F165&gt;0),"SUBÍTEM",IF(MID(A165,1,5)="COMP.",IF(COUNTIF(ORÇAMENTO!$B$5:$B$9792,COMPOSIÇÕES!A165)=0,"NOK",IF(COUNTIF(ORÇAMENTO!$B$5:$B$9792,COMPOSIÇÕES!A165)&gt;0,"OK","SUBÍTEM"))))))</f>
        <v>SUBÍTEM</v>
      </c>
      <c r="P165" s="655" t="b">
        <f t="shared" si="23"/>
        <v>1</v>
      </c>
      <c r="Q165" s="655">
        <v>9238</v>
      </c>
      <c r="R165" s="655" t="s">
        <v>134</v>
      </c>
      <c r="S165" s="717" t="s">
        <v>2689</v>
      </c>
      <c r="T165" s="655" t="s">
        <v>55</v>
      </c>
      <c r="U165" s="655">
        <v>5.32</v>
      </c>
    </row>
    <row r="166" spans="1:21">
      <c r="A166" s="723" t="s">
        <v>180</v>
      </c>
      <c r="B166" s="457"/>
      <c r="C166" s="457"/>
      <c r="D166" s="457" t="s">
        <v>183</v>
      </c>
      <c r="E166" s="457" t="s">
        <v>183</v>
      </c>
      <c r="F166" s="457"/>
      <c r="G166" s="457"/>
      <c r="H166" s="227" t="str">
        <f t="shared" si="24"/>
        <v>REMOVER ESPAÇOS</v>
      </c>
      <c r="J166" s="654" t="str">
        <f>IF(AND(F166=0,G166&gt;0),1+COUNT($J$3:J165),IF(B166="AUXILIAR","AUXILIAR","SUBÍTEM"))</f>
        <v>SUBÍTEM</v>
      </c>
      <c r="K166" s="655" t="s">
        <v>180</v>
      </c>
      <c r="L166" s="656" t="str">
        <f t="shared" si="25"/>
        <v>Obs: composição/Base -  ORSE - 9360</v>
      </c>
      <c r="M166" s="663" t="str">
        <f>IF(AND(MID(A166,1,4)="comp",COUNTIF($A$1:$A$3937,A166)&gt;1),"ok AUXILIAR",IF(AND(F166&gt;0,MID(A166,1,4)="COMP"),"SUBÍTEM",IF(OR(AND(F166=0,G166=0),F166="COEF.",F166&gt;0),"SUBÍTEM",IF(MID(A166,1,5)="COMP.",IF(COUNTIF(ORÇAMENTO!$B$5:$B$9792,COMPOSIÇÕES!A166)=0,"NOK",IF(COUNTIF(ORÇAMENTO!$B$5:$B$9792,COMPOSIÇÕES!A166)&gt;0,"OK","SUBÍTEM"))))))</f>
        <v>SUBÍTEM</v>
      </c>
      <c r="P166" s="655" t="b">
        <f t="shared" si="23"/>
        <v>1</v>
      </c>
      <c r="Q166" s="655" t="s">
        <v>180</v>
      </c>
      <c r="R166" s="655"/>
      <c r="S166" s="723"/>
      <c r="T166" s="655" t="s">
        <v>183</v>
      </c>
      <c r="U166" s="655" t="s">
        <v>183</v>
      </c>
    </row>
    <row r="167" spans="1:21" s="713" customFormat="1" ht="15.75" thickBot="1">
      <c r="A167" s="728"/>
      <c r="B167" s="728"/>
      <c r="C167" s="728"/>
      <c r="D167" s="728"/>
      <c r="E167" s="728"/>
      <c r="F167" s="728"/>
      <c r="G167" s="728"/>
      <c r="J167" s="779"/>
      <c r="K167" s="780"/>
      <c r="L167" s="781"/>
      <c r="M167" s="663"/>
      <c r="P167" s="655" t="b">
        <f t="shared" si="23"/>
        <v>1</v>
      </c>
      <c r="Q167" s="780"/>
      <c r="R167" s="780"/>
      <c r="S167" s="728"/>
      <c r="T167" s="780"/>
      <c r="U167" s="780"/>
    </row>
    <row r="168" spans="1:21" ht="21" customHeight="1" thickBot="1">
      <c r="A168" s="947" t="s">
        <v>125</v>
      </c>
      <c r="B168" s="948"/>
      <c r="C168" s="949" t="s">
        <v>103</v>
      </c>
      <c r="D168" s="956" t="s">
        <v>126</v>
      </c>
      <c r="E168" s="949" t="s">
        <v>128</v>
      </c>
      <c r="F168" s="956" t="s">
        <v>127</v>
      </c>
      <c r="G168" s="957" t="s">
        <v>129</v>
      </c>
      <c r="H168" s="227" t="str">
        <f t="shared" ref="H168:H174" si="26">IF(MID(A168,1,3)="OBS","REMOVER ESPAÇOS","OK")</f>
        <v>OK</v>
      </c>
      <c r="J168" s="654" t="str">
        <f>IF(AND(F168=0,G168&gt;0),1+COUNT($J$3:J166),IF(B168="AUXILIAR","AUXILIAR","SUBÍTEM"))</f>
        <v>SUBÍTEM</v>
      </c>
      <c r="K168" s="655" t="s">
        <v>125</v>
      </c>
      <c r="L168" s="656" t="str">
        <f t="shared" ref="L168:L174" si="27">A168</f>
        <v>COD.</v>
      </c>
      <c r="M168" s="663" t="str">
        <f>IF(AND(MID(A168,1,4)="comp",COUNTIF($A$1:$A$3937,A168)&gt;1),"ok AUXILIAR",IF(AND(F168&gt;0,MID(A168,1,4)="COMP"),"SUBÍTEM",IF(OR(AND(F168=0,G168=0),F168="COEF.",F168&gt;0),"SUBÍTEM",IF(MID(A168,1,5)="COMP.",IF(COUNTIF(ORÇAMENTO!$B$5:$B$9792,COMPOSIÇÕES!A168)=0,"NOK",IF(COUNTIF(ORÇAMENTO!$B$5:$B$9792,COMPOSIÇÕES!A168)&gt;0,"OK","SUBÍTEM"))))))</f>
        <v>SUBÍTEM</v>
      </c>
      <c r="P168" s="655" t="b">
        <f t="shared" si="23"/>
        <v>1</v>
      </c>
      <c r="Q168" s="655" t="s">
        <v>125</v>
      </c>
      <c r="R168" s="655"/>
      <c r="S168" s="715" t="s">
        <v>103</v>
      </c>
      <c r="T168" s="655" t="s">
        <v>126</v>
      </c>
      <c r="U168" s="655" t="s">
        <v>128</v>
      </c>
    </row>
    <row r="169" spans="1:21" ht="45.75" customHeight="1" thickBot="1">
      <c r="A169" s="935" t="s">
        <v>150</v>
      </c>
      <c r="B169" s="936"/>
      <c r="C169" s="960" t="s">
        <v>1307</v>
      </c>
      <c r="D169" s="953" t="s">
        <v>57</v>
      </c>
      <c r="E169" s="953" t="s">
        <v>183</v>
      </c>
      <c r="F169" s="953"/>
      <c r="G169" s="946">
        <f>SUM(G170:G173)</f>
        <v>279.86999999999995</v>
      </c>
      <c r="H169" s="227" t="str">
        <f t="shared" si="26"/>
        <v>OK</v>
      </c>
      <c r="J169" s="654">
        <f>IF(AND(F169=0,G169&gt;0),1+COUNT($J$3:J168),IF(B169="AUXILIAR","AUXILIAR","SUBÍTEM"))</f>
        <v>24</v>
      </c>
      <c r="K169" s="655" t="s">
        <v>150</v>
      </c>
      <c r="L169" s="656" t="str">
        <f t="shared" si="27"/>
        <v>COMP. 24</v>
      </c>
      <c r="M169" s="663" t="str">
        <f>IF(AND(MID(A169,1,4)="comp",COUNTIF($A$1:$A$3937,A169)&gt;1),"ok AUXILIAR",IF(AND(F169&gt;0,MID(A169,1,4)="COMP"),"SUBÍTEM",IF(OR(AND(F169=0,G169=0),F169="COEF.",F169&gt;0),"SUBÍTEM",IF(MID(A169,1,5)="COMP.",IF(COUNTIF(ORÇAMENTO!$B$5:$B$9792,COMPOSIÇÕES!A169)=0,"NOK",IF(COUNTIF(ORÇAMENTO!$B$5:$B$9792,COMPOSIÇÕES!A169)&gt;0,"OK","SUBÍTEM"))))))</f>
        <v>OK</v>
      </c>
      <c r="P169" s="655" t="b">
        <f t="shared" si="23"/>
        <v>1</v>
      </c>
      <c r="Q169" s="655" t="s">
        <v>150</v>
      </c>
      <c r="R169" s="655"/>
      <c r="S169" s="716" t="s">
        <v>1307</v>
      </c>
      <c r="T169" s="655" t="s">
        <v>57</v>
      </c>
      <c r="U169" s="655" t="s">
        <v>183</v>
      </c>
    </row>
    <row r="170" spans="1:21">
      <c r="A170" s="248">
        <v>12793</v>
      </c>
      <c r="B170" s="249" t="s">
        <v>134</v>
      </c>
      <c r="C170" s="322" t="s">
        <v>2690</v>
      </c>
      <c r="D170" s="257" t="s">
        <v>57</v>
      </c>
      <c r="E170" s="259">
        <v>250</v>
      </c>
      <c r="F170" s="250">
        <v>1</v>
      </c>
      <c r="G170" s="450">
        <f>ROUND(F170*E170,2)</f>
        <v>250</v>
      </c>
      <c r="H170" s="227" t="str">
        <f t="shared" si="26"/>
        <v>OK</v>
      </c>
      <c r="J170" s="654" t="str">
        <f>IF(AND(F170=0,G170&gt;0),1+COUNT($J$3:J169),IF(B170="AUXILIAR","AUXILIAR","SUBÍTEM"))</f>
        <v>SUBÍTEM</v>
      </c>
      <c r="K170" s="655">
        <v>12793</v>
      </c>
      <c r="L170" s="656">
        <f t="shared" si="27"/>
        <v>12793</v>
      </c>
      <c r="M170" s="663" t="str">
        <f>IF(AND(MID(A170,1,4)="comp",COUNTIF($A$1:$A$3937,A170)&gt;1),"ok AUXILIAR",IF(AND(F170&gt;0,MID(A170,1,4)="COMP"),"SUBÍTEM",IF(OR(AND(F170=0,G170=0),F170="COEF.",F170&gt;0),"SUBÍTEM",IF(MID(A170,1,5)="COMP.",IF(COUNTIF(ORÇAMENTO!$B$5:$B$9792,COMPOSIÇÕES!A170)=0,"NOK",IF(COUNTIF(ORÇAMENTO!$B$5:$B$9792,COMPOSIÇÕES!A170)&gt;0,"OK","SUBÍTEM"))))))</f>
        <v>SUBÍTEM</v>
      </c>
      <c r="P170" s="655" t="b">
        <f t="shared" si="23"/>
        <v>1</v>
      </c>
      <c r="Q170" s="655">
        <v>12793</v>
      </c>
      <c r="R170" s="655" t="s">
        <v>134</v>
      </c>
      <c r="S170" s="717" t="s">
        <v>2690</v>
      </c>
      <c r="T170" s="655" t="s">
        <v>57</v>
      </c>
      <c r="U170" s="655">
        <v>250</v>
      </c>
    </row>
    <row r="171" spans="1:21">
      <c r="A171" s="248">
        <v>88309</v>
      </c>
      <c r="B171" s="249" t="s">
        <v>131</v>
      </c>
      <c r="C171" s="322" t="s">
        <v>770</v>
      </c>
      <c r="D171" s="257" t="s">
        <v>59</v>
      </c>
      <c r="E171" s="259">
        <v>15.89</v>
      </c>
      <c r="F171" s="250">
        <v>1</v>
      </c>
      <c r="G171" s="450">
        <f>ROUND(F171*E171,2)</f>
        <v>15.89</v>
      </c>
      <c r="H171" s="227" t="str">
        <f t="shared" si="26"/>
        <v>OK</v>
      </c>
      <c r="J171" s="654" t="str">
        <f>IF(AND(F171=0,G171&gt;0),1+COUNT($J$3:J170),IF(B171="AUXILIAR","AUXILIAR","SUBÍTEM"))</f>
        <v>SUBÍTEM</v>
      </c>
      <c r="K171" s="655">
        <v>88309</v>
      </c>
      <c r="L171" s="656">
        <f t="shared" si="27"/>
        <v>88309</v>
      </c>
      <c r="M171" s="663" t="str">
        <f>IF(AND(MID(A171,1,4)="comp",COUNTIF($A$1:$A$3937,A171)&gt;1),"ok AUXILIAR",IF(AND(F171&gt;0,MID(A171,1,4)="COMP"),"SUBÍTEM",IF(OR(AND(F171=0,G171=0),F171="COEF.",F171&gt;0),"SUBÍTEM",IF(MID(A171,1,5)="COMP.",IF(COUNTIF(ORÇAMENTO!$B$5:$B$9792,COMPOSIÇÕES!A171)=0,"NOK",IF(COUNTIF(ORÇAMENTO!$B$5:$B$9792,COMPOSIÇÕES!A171)&gt;0,"OK","SUBÍTEM"))))))</f>
        <v>SUBÍTEM</v>
      </c>
      <c r="P171" s="655" t="b">
        <f t="shared" si="23"/>
        <v>1</v>
      </c>
      <c r="Q171" s="655">
        <v>88309</v>
      </c>
      <c r="R171" s="655" t="s">
        <v>131</v>
      </c>
      <c r="S171" s="717" t="s">
        <v>770</v>
      </c>
      <c r="T171" s="655" t="s">
        <v>59</v>
      </c>
      <c r="U171" s="655">
        <v>15.88</v>
      </c>
    </row>
    <row r="172" spans="1:21">
      <c r="A172" s="248">
        <v>88316</v>
      </c>
      <c r="B172" s="249" t="s">
        <v>131</v>
      </c>
      <c r="C172" s="322" t="s">
        <v>772</v>
      </c>
      <c r="D172" s="257" t="s">
        <v>59</v>
      </c>
      <c r="E172" s="259">
        <v>12.7</v>
      </c>
      <c r="F172" s="250">
        <v>1</v>
      </c>
      <c r="G172" s="450">
        <f>ROUND(F172*E172,2)</f>
        <v>12.7</v>
      </c>
      <c r="H172" s="227" t="str">
        <f t="shared" si="26"/>
        <v>OK</v>
      </c>
      <c r="J172" s="654" t="str">
        <f>IF(AND(F172=0,G172&gt;0),1+COUNT($J$3:J171),IF(B172="AUXILIAR","AUXILIAR","SUBÍTEM"))</f>
        <v>SUBÍTEM</v>
      </c>
      <c r="K172" s="655">
        <v>88316</v>
      </c>
      <c r="L172" s="656">
        <f t="shared" si="27"/>
        <v>88316</v>
      </c>
      <c r="M172" s="663" t="str">
        <f>IF(AND(MID(A172,1,4)="comp",COUNTIF($A$1:$A$3937,A172)&gt;1),"ok AUXILIAR",IF(AND(F172&gt;0,MID(A172,1,4)="COMP"),"SUBÍTEM",IF(OR(AND(F172=0,G172=0),F172="COEF.",F172&gt;0),"SUBÍTEM",IF(MID(A172,1,5)="COMP.",IF(COUNTIF(ORÇAMENTO!$B$5:$B$9792,COMPOSIÇÕES!A172)=0,"NOK",IF(COUNTIF(ORÇAMENTO!$B$5:$B$9792,COMPOSIÇÕES!A172)&gt;0,"OK","SUBÍTEM"))))))</f>
        <v>SUBÍTEM</v>
      </c>
      <c r="P172" s="655" t="b">
        <f t="shared" si="23"/>
        <v>1</v>
      </c>
      <c r="Q172" s="655">
        <v>88316</v>
      </c>
      <c r="R172" s="655" t="s">
        <v>131</v>
      </c>
      <c r="S172" s="717" t="s">
        <v>772</v>
      </c>
      <c r="T172" s="655" t="s">
        <v>59</v>
      </c>
      <c r="U172" s="655">
        <v>12.52</v>
      </c>
    </row>
    <row r="173" spans="1:21" ht="45">
      <c r="A173" s="248">
        <v>87295</v>
      </c>
      <c r="B173" s="249" t="s">
        <v>131</v>
      </c>
      <c r="C173" s="322" t="s">
        <v>1273</v>
      </c>
      <c r="D173" s="257" t="s">
        <v>61</v>
      </c>
      <c r="E173" s="259">
        <v>427.64</v>
      </c>
      <c r="F173" s="250">
        <v>3.0000000000000001E-3</v>
      </c>
      <c r="G173" s="450">
        <f>ROUND(F173*E173,2)</f>
        <v>1.28</v>
      </c>
      <c r="H173" s="227" t="str">
        <f t="shared" si="26"/>
        <v>OK</v>
      </c>
      <c r="J173" s="654" t="str">
        <f>IF(AND(F173=0,G173&gt;0),1+COUNT($J$3:J172),IF(B173="AUXILIAR","AUXILIAR","SUBÍTEM"))</f>
        <v>SUBÍTEM</v>
      </c>
      <c r="K173" s="655">
        <v>87295</v>
      </c>
      <c r="L173" s="656">
        <f t="shared" si="27"/>
        <v>87295</v>
      </c>
      <c r="M173" s="663" t="str">
        <f>IF(AND(MID(A173,1,4)="comp",COUNTIF($A$1:$A$3937,A173)&gt;1),"ok AUXILIAR",IF(AND(F173&gt;0,MID(A173,1,4)="COMP"),"SUBÍTEM",IF(OR(AND(F173=0,G173=0),F173="COEF.",F173&gt;0),"SUBÍTEM",IF(MID(A173,1,5)="COMP.",IF(COUNTIF(ORÇAMENTO!$B$5:$B$9792,COMPOSIÇÕES!A173)=0,"NOK",IF(COUNTIF(ORÇAMENTO!$B$5:$B$9792,COMPOSIÇÕES!A173)&gt;0,"OK","SUBÍTEM"))))))</f>
        <v>SUBÍTEM</v>
      </c>
      <c r="P173" s="655" t="b">
        <f t="shared" si="23"/>
        <v>1</v>
      </c>
      <c r="Q173" s="655">
        <v>87295</v>
      </c>
      <c r="R173" s="655" t="s">
        <v>131</v>
      </c>
      <c r="S173" s="717" t="s">
        <v>1273</v>
      </c>
      <c r="T173" s="655" t="s">
        <v>61</v>
      </c>
      <c r="U173" s="655">
        <v>427.65</v>
      </c>
    </row>
    <row r="174" spans="1:21">
      <c r="A174" s="723" t="s">
        <v>2859</v>
      </c>
      <c r="B174" s="457"/>
      <c r="C174" s="457"/>
      <c r="D174" s="457" t="s">
        <v>183</v>
      </c>
      <c r="E174" s="457" t="s">
        <v>183</v>
      </c>
      <c r="F174" s="457"/>
      <c r="G174" s="457"/>
      <c r="H174" s="227" t="str">
        <f t="shared" si="26"/>
        <v>REMOVER ESPAÇOS</v>
      </c>
      <c r="J174" s="654" t="str">
        <f>IF(AND(F174=0,G174&gt;0),1+COUNT($J$3:J173),IF(B174="AUXILIAR","AUXILIAR","SUBÍTEM"))</f>
        <v>SUBÍTEM</v>
      </c>
      <c r="K174" s="655" t="s">
        <v>1437</v>
      </c>
      <c r="L174" s="656" t="str">
        <f t="shared" si="27"/>
        <v>Obs: composição/Base -  ORSE - 11944</v>
      </c>
      <c r="M174" s="663" t="str">
        <f>IF(AND(MID(A174,1,4)="comp",COUNTIF($A$1:$A$3937,A174)&gt;1),"ok AUXILIAR",IF(AND(F174&gt;0,MID(A174,1,4)="COMP"),"SUBÍTEM",IF(OR(AND(F174=0,G174=0),F174="COEF.",F174&gt;0),"SUBÍTEM",IF(MID(A174,1,5)="COMP.",IF(COUNTIF(ORÇAMENTO!$B$5:$B$9792,COMPOSIÇÕES!A174)=0,"NOK",IF(COUNTIF(ORÇAMENTO!$B$5:$B$9792,COMPOSIÇÕES!A174)&gt;0,"OK","SUBÍTEM"))))))</f>
        <v>SUBÍTEM</v>
      </c>
      <c r="P174" s="655" t="b">
        <f t="shared" si="23"/>
        <v>1</v>
      </c>
      <c r="Q174" s="655" t="s">
        <v>1437</v>
      </c>
      <c r="R174" s="655"/>
      <c r="S174" s="723"/>
      <c r="T174" s="655" t="s">
        <v>183</v>
      </c>
      <c r="U174" s="655" t="s">
        <v>183</v>
      </c>
    </row>
    <row r="175" spans="1:21" s="713" customFormat="1" ht="15.75" thickBot="1">
      <c r="A175" s="728"/>
      <c r="B175" s="728"/>
      <c r="C175" s="728"/>
      <c r="D175" s="728"/>
      <c r="E175" s="728"/>
      <c r="F175" s="728"/>
      <c r="G175" s="728"/>
      <c r="J175" s="779"/>
      <c r="K175" s="780"/>
      <c r="L175" s="781"/>
      <c r="M175" s="663"/>
      <c r="P175" s="655" t="b">
        <f t="shared" si="23"/>
        <v>1</v>
      </c>
      <c r="Q175" s="780"/>
      <c r="R175" s="780"/>
      <c r="S175" s="728"/>
      <c r="T175" s="780"/>
      <c r="U175" s="780"/>
    </row>
    <row r="176" spans="1:21" ht="30.75" customHeight="1" thickBot="1">
      <c r="A176" s="975" t="s">
        <v>125</v>
      </c>
      <c r="B176" s="976"/>
      <c r="C176" s="944" t="s">
        <v>103</v>
      </c>
      <c r="D176" s="973" t="s">
        <v>126</v>
      </c>
      <c r="E176" s="944" t="s">
        <v>128</v>
      </c>
      <c r="F176" s="973" t="s">
        <v>127</v>
      </c>
      <c r="G176" s="974" t="s">
        <v>129</v>
      </c>
      <c r="H176" s="227" t="str">
        <f t="shared" ref="H176:H185" si="28">IF(MID(A176,1,3)="OBS","REMOVER ESPAÇOS","OK")</f>
        <v>OK</v>
      </c>
      <c r="J176" s="654" t="str">
        <f>IF(AND(F176=0,G176&gt;0),1+COUNT($J$3:J174),IF(B176="AUXILIAR","AUXILIAR","SUBÍTEM"))</f>
        <v>SUBÍTEM</v>
      </c>
      <c r="K176" s="655" t="s">
        <v>125</v>
      </c>
      <c r="L176" s="656" t="str">
        <f t="shared" ref="L176:L185" si="29">A176</f>
        <v>COD.</v>
      </c>
      <c r="M176" s="663" t="str">
        <f>IF(AND(MID(A176,1,4)="comp",COUNTIF($A$1:$A$3937,A176)&gt;1),"ok AUXILIAR",IF(AND(F176&gt;0,MID(A176,1,4)="COMP"),"SUBÍTEM",IF(OR(AND(F176=0,G176=0),F176="COEF.",F176&gt;0),"SUBÍTEM",IF(MID(A176,1,5)="COMP.",IF(COUNTIF(ORÇAMENTO!$B$5:$B$9792,COMPOSIÇÕES!A176)=0,"NOK",IF(COUNTIF(ORÇAMENTO!$B$5:$B$9792,COMPOSIÇÕES!A176)&gt;0,"OK","SUBÍTEM"))))))</f>
        <v>SUBÍTEM</v>
      </c>
      <c r="P176" s="655" t="b">
        <f t="shared" si="23"/>
        <v>1</v>
      </c>
      <c r="Q176" s="655" t="s">
        <v>125</v>
      </c>
      <c r="R176" s="655"/>
      <c r="S176" s="715" t="s">
        <v>103</v>
      </c>
      <c r="T176" s="655" t="s">
        <v>126</v>
      </c>
      <c r="U176" s="655" t="s">
        <v>128</v>
      </c>
    </row>
    <row r="177" spans="1:21" ht="31.5" customHeight="1" thickBot="1">
      <c r="A177" s="935" t="s">
        <v>151</v>
      </c>
      <c r="B177" s="945"/>
      <c r="C177" s="945" t="s">
        <v>1438</v>
      </c>
      <c r="D177" s="953" t="s">
        <v>57</v>
      </c>
      <c r="E177" s="953"/>
      <c r="F177" s="953"/>
      <c r="G177" s="938">
        <f>SUM(G178:G184)</f>
        <v>578.91999999999996</v>
      </c>
      <c r="H177" s="227" t="str">
        <f t="shared" si="28"/>
        <v>OK</v>
      </c>
      <c r="J177" s="654">
        <f>IF(AND(F177=0,G177&gt;0),1+COUNT($J$3:J176),IF(B177="AUXILIAR","AUXILIAR","SUBÍTEM"))</f>
        <v>25</v>
      </c>
      <c r="K177" s="655" t="s">
        <v>151</v>
      </c>
      <c r="L177" s="656" t="str">
        <f t="shared" si="29"/>
        <v>COMP. 25</v>
      </c>
      <c r="M177" s="663" t="str">
        <f>IF(AND(MID(A177,1,4)="comp",COUNTIF($A$1:$A$3937,A177)&gt;1),"ok AUXILIAR",IF(AND(F177&gt;0,MID(A177,1,4)="COMP"),"SUBÍTEM",IF(OR(AND(F177=0,G177=0),F177="COEF.",F177&gt;0),"SUBÍTEM",IF(MID(A177,1,5)="COMP.",IF(COUNTIF(ORÇAMENTO!$B$5:$B$9792,COMPOSIÇÕES!A177)=0,"NOK",IF(COUNTIF(ORÇAMENTO!$B$5:$B$9792,COMPOSIÇÕES!A177)&gt;0,"OK","SUBÍTEM"))))))</f>
        <v>OK</v>
      </c>
      <c r="P177" s="655" t="b">
        <f t="shared" si="23"/>
        <v>1</v>
      </c>
      <c r="Q177" s="655" t="s">
        <v>151</v>
      </c>
      <c r="R177" s="655"/>
      <c r="S177" s="716" t="s">
        <v>1438</v>
      </c>
      <c r="T177" s="655" t="s">
        <v>57</v>
      </c>
      <c r="U177" s="655"/>
    </row>
    <row r="178" spans="1:21">
      <c r="A178" s="241">
        <v>88309</v>
      </c>
      <c r="B178" s="237" t="s">
        <v>131</v>
      </c>
      <c r="C178" s="322" t="s">
        <v>770</v>
      </c>
      <c r="D178" s="257" t="s">
        <v>59</v>
      </c>
      <c r="E178" s="259">
        <v>15.89</v>
      </c>
      <c r="F178" s="239">
        <v>0.8</v>
      </c>
      <c r="G178" s="450">
        <f t="shared" ref="G178:G184" si="30">ROUND(F178*E178,2)</f>
        <v>12.71</v>
      </c>
      <c r="H178" s="227" t="str">
        <f t="shared" si="28"/>
        <v>OK</v>
      </c>
      <c r="J178" s="654" t="str">
        <f>IF(AND(F178=0,G178&gt;0),1+COUNT($J$3:J177),IF(B178="AUXILIAR","AUXILIAR","SUBÍTEM"))</f>
        <v>SUBÍTEM</v>
      </c>
      <c r="K178" s="655">
        <v>88309</v>
      </c>
      <c r="L178" s="656">
        <f t="shared" si="29"/>
        <v>88309</v>
      </c>
      <c r="M178" s="663" t="str">
        <f>IF(AND(MID(A178,1,4)="comp",COUNTIF($A$1:$A$3937,A178)&gt;1),"ok AUXILIAR",IF(AND(F178&gt;0,MID(A178,1,4)="COMP"),"SUBÍTEM",IF(OR(AND(F178=0,G178=0),F178="COEF.",F178&gt;0),"SUBÍTEM",IF(MID(A178,1,5)="COMP.",IF(COUNTIF(ORÇAMENTO!$B$5:$B$9792,COMPOSIÇÕES!A178)=0,"NOK",IF(COUNTIF(ORÇAMENTO!$B$5:$B$9792,COMPOSIÇÕES!A178)&gt;0,"OK","SUBÍTEM"))))))</f>
        <v>SUBÍTEM</v>
      </c>
      <c r="P178" s="655" t="b">
        <f t="shared" si="23"/>
        <v>1</v>
      </c>
      <c r="Q178" s="655">
        <v>88309</v>
      </c>
      <c r="R178" s="655" t="s">
        <v>131</v>
      </c>
      <c r="S178" s="717" t="s">
        <v>770</v>
      </c>
      <c r="T178" s="655" t="s">
        <v>59</v>
      </c>
      <c r="U178" s="655">
        <v>15.88</v>
      </c>
    </row>
    <row r="179" spans="1:21">
      <c r="A179" s="241">
        <v>88316</v>
      </c>
      <c r="B179" s="260" t="s">
        <v>131</v>
      </c>
      <c r="C179" s="322" t="s">
        <v>772</v>
      </c>
      <c r="D179" s="257" t="s">
        <v>59</v>
      </c>
      <c r="E179" s="259">
        <v>12.7</v>
      </c>
      <c r="F179" s="258">
        <v>1</v>
      </c>
      <c r="G179" s="450">
        <f t="shared" si="30"/>
        <v>12.7</v>
      </c>
      <c r="H179" s="227" t="str">
        <f t="shared" si="28"/>
        <v>OK</v>
      </c>
      <c r="J179" s="654" t="str">
        <f>IF(AND(F179=0,G179&gt;0),1+COUNT($J$3:J178),IF(B179="AUXILIAR","AUXILIAR","SUBÍTEM"))</f>
        <v>SUBÍTEM</v>
      </c>
      <c r="K179" s="655">
        <v>88316</v>
      </c>
      <c r="L179" s="656">
        <f t="shared" si="29"/>
        <v>88316</v>
      </c>
      <c r="M179" s="663" t="str">
        <f>IF(AND(MID(A179,1,4)="comp",COUNTIF($A$1:$A$3937,A179)&gt;1),"ok AUXILIAR",IF(AND(F179&gt;0,MID(A179,1,4)="COMP"),"SUBÍTEM",IF(OR(AND(F179=0,G179=0),F179="COEF.",F179&gt;0),"SUBÍTEM",IF(MID(A179,1,5)="COMP.",IF(COUNTIF(ORÇAMENTO!$B$5:$B$9792,COMPOSIÇÕES!A179)=0,"NOK",IF(COUNTIF(ORÇAMENTO!$B$5:$B$9792,COMPOSIÇÕES!A179)&gt;0,"OK","SUBÍTEM"))))))</f>
        <v>SUBÍTEM</v>
      </c>
      <c r="P179" s="655" t="b">
        <f t="shared" si="23"/>
        <v>1</v>
      </c>
      <c r="Q179" s="655">
        <v>88316</v>
      </c>
      <c r="R179" s="655" t="s">
        <v>131</v>
      </c>
      <c r="S179" s="717" t="s">
        <v>772</v>
      </c>
      <c r="T179" s="655" t="s">
        <v>59</v>
      </c>
      <c r="U179" s="655">
        <v>12.52</v>
      </c>
    </row>
    <row r="180" spans="1:21">
      <c r="A180" s="241">
        <v>3116</v>
      </c>
      <c r="B180" s="467" t="s">
        <v>134</v>
      </c>
      <c r="C180" s="322" t="s">
        <v>2691</v>
      </c>
      <c r="D180" s="257" t="s">
        <v>53</v>
      </c>
      <c r="E180" s="259">
        <v>7.24</v>
      </c>
      <c r="F180" s="239">
        <v>0.28999999999999998</v>
      </c>
      <c r="G180" s="450">
        <f t="shared" si="30"/>
        <v>2.1</v>
      </c>
      <c r="H180" s="227" t="str">
        <f t="shared" si="28"/>
        <v>OK</v>
      </c>
      <c r="J180" s="654" t="str">
        <f>IF(AND(F180=0,G180&gt;0),1+COUNT($J$3:J179),IF(B180="AUXILIAR","AUXILIAR","SUBÍTEM"))</f>
        <v>SUBÍTEM</v>
      </c>
      <c r="K180" s="655">
        <v>3116</v>
      </c>
      <c r="L180" s="656">
        <f t="shared" si="29"/>
        <v>3116</v>
      </c>
      <c r="M180" s="663" t="str">
        <f>IF(AND(MID(A180,1,4)="comp",COUNTIF($A$1:$A$3937,A180)&gt;1),"ok AUXILIAR",IF(AND(F180&gt;0,MID(A180,1,4)="COMP"),"SUBÍTEM",IF(OR(AND(F180=0,G180=0),F180="COEF.",F180&gt;0),"SUBÍTEM",IF(MID(A180,1,5)="COMP.",IF(COUNTIF(ORÇAMENTO!$B$5:$B$9792,COMPOSIÇÕES!A180)=0,"NOK",IF(COUNTIF(ORÇAMENTO!$B$5:$B$9792,COMPOSIÇÕES!A180)&gt;0,"OK","SUBÍTEM"))))))</f>
        <v>SUBÍTEM</v>
      </c>
      <c r="P180" s="655" t="b">
        <f t="shared" si="23"/>
        <v>1</v>
      </c>
      <c r="Q180" s="655">
        <v>3116</v>
      </c>
      <c r="R180" s="655" t="s">
        <v>134</v>
      </c>
      <c r="S180" s="717" t="s">
        <v>2691</v>
      </c>
      <c r="T180" s="655" t="s">
        <v>53</v>
      </c>
      <c r="U180" s="655">
        <v>7.98</v>
      </c>
    </row>
    <row r="181" spans="1:21" s="713" customFormat="1">
      <c r="A181" s="241">
        <v>10994</v>
      </c>
      <c r="B181" s="467" t="s">
        <v>134</v>
      </c>
      <c r="C181" s="322" t="s">
        <v>968</v>
      </c>
      <c r="D181" s="257" t="s">
        <v>57</v>
      </c>
      <c r="E181" s="259">
        <v>316.38</v>
      </c>
      <c r="F181" s="239">
        <v>1</v>
      </c>
      <c r="G181" s="450">
        <f t="shared" si="30"/>
        <v>316.38</v>
      </c>
      <c r="H181" s="713" t="str">
        <f t="shared" si="28"/>
        <v>OK</v>
      </c>
      <c r="J181" s="654" t="str">
        <f>IF(AND(F181=0,G181&gt;0),1+COUNT($J$3:J180),IF(B181="AUXILIAR","AUXILIAR","SUBÍTEM"))</f>
        <v>SUBÍTEM</v>
      </c>
      <c r="K181" s="655">
        <v>10994</v>
      </c>
      <c r="L181" s="656">
        <f t="shared" si="29"/>
        <v>10994</v>
      </c>
      <c r="M181" s="663" t="str">
        <f>IF(AND(MID(A181,1,4)="comp",COUNTIF($A$1:$A$3937,A181)&gt;1),"ok AUXILIAR",IF(AND(F181&gt;0,MID(A181,1,4)="COMP"),"SUBÍTEM",IF(OR(AND(F181=0,G181=0),F181="COEF.",F181&gt;0),"SUBÍTEM",IF(MID(A181,1,5)="COMP.",IF(COUNTIF(ORÇAMENTO!$B$5:$B$9792,COMPOSIÇÕES!A181)=0,"NOK",IF(COUNTIF(ORÇAMENTO!$B$5:$B$9792,COMPOSIÇÕES!A181)&gt;0,"OK","SUBÍTEM"))))))</f>
        <v>SUBÍTEM</v>
      </c>
      <c r="P181" s="655" t="b">
        <f t="shared" si="23"/>
        <v>1</v>
      </c>
      <c r="Q181" s="655">
        <v>10994</v>
      </c>
      <c r="R181" s="655" t="s">
        <v>134</v>
      </c>
      <c r="S181" s="717" t="s">
        <v>968</v>
      </c>
      <c r="T181" s="655" t="s">
        <v>57</v>
      </c>
      <c r="U181" s="655">
        <v>316.38</v>
      </c>
    </row>
    <row r="182" spans="1:21" ht="30">
      <c r="A182" s="664">
        <v>87298</v>
      </c>
      <c r="B182" s="664" t="s">
        <v>131</v>
      </c>
      <c r="C182" s="322" t="s">
        <v>1275</v>
      </c>
      <c r="D182" s="257" t="s">
        <v>61</v>
      </c>
      <c r="E182" s="259">
        <v>435.53</v>
      </c>
      <c r="F182" s="469">
        <v>1.7500000000000002E-2</v>
      </c>
      <c r="G182" s="450">
        <f t="shared" si="30"/>
        <v>7.62</v>
      </c>
      <c r="H182" s="227" t="str">
        <f t="shared" si="28"/>
        <v>OK</v>
      </c>
      <c r="J182" s="654" t="str">
        <f>IF(AND(F182=0,G182&gt;0),1+COUNT($J$3:J181),IF(B182="AUXILIAR","AUXILIAR","SUBÍTEM"))</f>
        <v>SUBÍTEM</v>
      </c>
      <c r="K182" s="655">
        <v>87298</v>
      </c>
      <c r="L182" s="656">
        <f t="shared" si="29"/>
        <v>87298</v>
      </c>
      <c r="M182" s="663" t="str">
        <f>IF(AND(MID(A182,1,4)="comp",COUNTIF($A$1:$A$3937,A182)&gt;1),"ok AUXILIAR",IF(AND(F182&gt;0,MID(A182,1,4)="COMP"),"SUBÍTEM",IF(OR(AND(F182=0,G182=0),F182="COEF.",F182&gt;0),"SUBÍTEM",IF(MID(A182,1,5)="COMP.",IF(COUNTIF(ORÇAMENTO!$B$5:$B$9792,COMPOSIÇÕES!A182)=0,"NOK",IF(COUNTIF(ORÇAMENTO!$B$5:$B$9792,COMPOSIÇÕES!A182)&gt;0,"OK","SUBÍTEM"))))))</f>
        <v>SUBÍTEM</v>
      </c>
      <c r="P182" s="655" t="b">
        <f t="shared" si="23"/>
        <v>1</v>
      </c>
      <c r="Q182" s="655">
        <v>87298</v>
      </c>
      <c r="R182" s="655" t="s">
        <v>131</v>
      </c>
      <c r="S182" s="717" t="s">
        <v>1275</v>
      </c>
      <c r="T182" s="655" t="s">
        <v>61</v>
      </c>
      <c r="U182" s="655">
        <v>435.54</v>
      </c>
    </row>
    <row r="183" spans="1:21" s="713" customFormat="1" ht="29.25" customHeight="1">
      <c r="A183" s="494" t="s">
        <v>2640</v>
      </c>
      <c r="B183" s="468" t="s">
        <v>838</v>
      </c>
      <c r="C183" s="494" t="s">
        <v>971</v>
      </c>
      <c r="D183" s="494" t="s">
        <v>53</v>
      </c>
      <c r="E183" s="809">
        <v>38.85</v>
      </c>
      <c r="F183" s="239">
        <v>2</v>
      </c>
      <c r="G183" s="466">
        <f t="shared" si="30"/>
        <v>77.7</v>
      </c>
      <c r="H183" s="713" t="str">
        <f>IF(MID(A183,1,3)="OBS","REMOVER ESPAÇOS","OK")</f>
        <v>OK</v>
      </c>
      <c r="J183" s="654" t="str">
        <f>IF(AND(F183=0,G183&gt;0),1+COUNT($J$3:J182),IF(B183="AUXILIAR","AUXILIAR","SUBÍTEM"))</f>
        <v>AUXILIAR</v>
      </c>
      <c r="K183" s="655" t="s">
        <v>2640</v>
      </c>
      <c r="L183" s="656" t="str">
        <f t="shared" si="29"/>
        <v>COMP. 196</v>
      </c>
      <c r="M183" s="663" t="str">
        <f>IF(AND(MID(A183,1,4)="comp",COUNTIF($A$1:$A$3937,A183)&gt;1),"ok AUXILIAR",IF(AND(F183&gt;0,MID(A183,1,4)="COMP"),"SUBÍTEM",IF(OR(AND(F183=0,G183=0),F183="COEF.",F183&gt;0),"SUBÍTEM",IF(MID(A183,1,5)="COMP.",IF(COUNTIF(ORÇAMENTO!$B$5:$B$9792,COMPOSIÇÕES!A183)=0,"NOK",IF(COUNTIF(ORÇAMENTO!$B$5:$B$9792,COMPOSIÇÕES!A183)&gt;0,"OK","SUBÍTEM"))))))</f>
        <v>ok AUXILIAR</v>
      </c>
      <c r="P183" s="655" t="b">
        <f t="shared" si="23"/>
        <v>1</v>
      </c>
      <c r="Q183" s="655" t="s">
        <v>2640</v>
      </c>
      <c r="R183" s="655" t="s">
        <v>838</v>
      </c>
      <c r="S183" s="717" t="s">
        <v>971</v>
      </c>
      <c r="T183" s="655" t="s">
        <v>53</v>
      </c>
      <c r="U183" s="655">
        <v>38.83</v>
      </c>
    </row>
    <row r="184" spans="1:21" s="713" customFormat="1" ht="33" customHeight="1">
      <c r="A184" s="494" t="s">
        <v>2641</v>
      </c>
      <c r="B184" s="468" t="s">
        <v>838</v>
      </c>
      <c r="C184" s="494" t="s">
        <v>1577</v>
      </c>
      <c r="D184" s="494" t="s">
        <v>53</v>
      </c>
      <c r="E184" s="809">
        <v>149.71</v>
      </c>
      <c r="F184" s="239">
        <v>1</v>
      </c>
      <c r="G184" s="466">
        <f t="shared" si="30"/>
        <v>149.71</v>
      </c>
      <c r="H184" s="713" t="str">
        <f t="shared" si="28"/>
        <v>OK</v>
      </c>
      <c r="J184" s="654" t="str">
        <f>IF(AND(F184=0,G184&gt;0),1+COUNT($J$3:J183),IF(B184="AUXILIAR","AUXILIAR","SUBÍTEM"))</f>
        <v>AUXILIAR</v>
      </c>
      <c r="K184" s="655" t="s">
        <v>2641</v>
      </c>
      <c r="L184" s="656" t="str">
        <f t="shared" si="29"/>
        <v>COMP. 197</v>
      </c>
      <c r="M184" s="663" t="str">
        <f>IF(AND(MID(A184,1,4)="comp",COUNTIF($A$1:$A$3937,A184)&gt;1),"ok AUXILIAR",IF(AND(F184&gt;0,MID(A184,1,4)="COMP"),"SUBÍTEM",IF(OR(AND(F184=0,G184=0),F184="COEF.",F184&gt;0),"SUBÍTEM",IF(MID(A184,1,5)="COMP.",IF(COUNTIF(ORÇAMENTO!$B$5:$B$9792,COMPOSIÇÕES!A184)=0,"NOK",IF(COUNTIF(ORÇAMENTO!$B$5:$B$9792,COMPOSIÇÕES!A184)&gt;0,"OK","SUBÍTEM"))))))</f>
        <v>ok AUXILIAR</v>
      </c>
      <c r="P184" s="655" t="b">
        <f t="shared" si="23"/>
        <v>1</v>
      </c>
      <c r="Q184" s="655" t="s">
        <v>2641</v>
      </c>
      <c r="R184" s="655" t="s">
        <v>838</v>
      </c>
      <c r="S184" s="717" t="s">
        <v>1577</v>
      </c>
      <c r="T184" s="655" t="s">
        <v>53</v>
      </c>
      <c r="U184" s="655">
        <v>149.71</v>
      </c>
    </row>
    <row r="185" spans="1:21">
      <c r="A185" s="470" t="s">
        <v>973</v>
      </c>
      <c r="B185" s="457"/>
      <c r="C185" s="457"/>
      <c r="D185" s="457"/>
      <c r="E185" s="457"/>
      <c r="F185" s="457"/>
      <c r="G185" s="471"/>
      <c r="H185" s="227" t="str">
        <f t="shared" si="28"/>
        <v>REMOVER ESPAÇOS</v>
      </c>
      <c r="J185" s="654" t="str">
        <f>IF(AND(F185=0,G185&gt;0),1+COUNT($J$3:J184),IF(B185="AUXILIAR","AUXILIAR","SUBÍTEM"))</f>
        <v>SUBÍTEM</v>
      </c>
      <c r="K185" s="655" t="s">
        <v>973</v>
      </c>
      <c r="L185" s="656" t="str">
        <f t="shared" si="29"/>
        <v>Obs: composição/Base -  ORSE JANEIRO/2016 - 7272(Modificado)</v>
      </c>
      <c r="M185" s="663" t="str">
        <f>IF(AND(MID(A185,1,4)="comp",COUNTIF($A$1:$A$3937,A185)&gt;1),"ok AUXILIAR",IF(AND(F185&gt;0,MID(A185,1,4)="COMP"),"SUBÍTEM",IF(OR(AND(F185=0,G185=0),F185="COEF.",F185&gt;0),"SUBÍTEM",IF(MID(A185,1,5)="COMP.",IF(COUNTIF(ORÇAMENTO!$B$5:$B$9792,COMPOSIÇÕES!A185)=0,"NOK",IF(COUNTIF(ORÇAMENTO!$B$5:$B$9792,COMPOSIÇÕES!A185)&gt;0,"OK","SUBÍTEM"))))))</f>
        <v>SUBÍTEM</v>
      </c>
      <c r="P185" s="655" t="b">
        <f t="shared" si="23"/>
        <v>1</v>
      </c>
      <c r="Q185" s="655" t="s">
        <v>973</v>
      </c>
      <c r="R185" s="655"/>
      <c r="S185" s="723"/>
      <c r="T185" s="655"/>
      <c r="U185" s="655"/>
    </row>
    <row r="186" spans="1:21" s="713" customFormat="1" ht="15.75" thickBot="1">
      <c r="A186" s="792"/>
      <c r="B186" s="792"/>
      <c r="C186" s="728"/>
      <c r="D186" s="728"/>
      <c r="E186" s="728"/>
      <c r="F186" s="728"/>
      <c r="G186" s="728"/>
      <c r="J186" s="801"/>
      <c r="K186" s="802"/>
      <c r="L186" s="803"/>
      <c r="M186" s="663"/>
      <c r="P186" s="655" t="b">
        <f t="shared" si="23"/>
        <v>1</v>
      </c>
      <c r="S186" s="728"/>
    </row>
    <row r="187" spans="1:21" s="713" customFormat="1" ht="27.75" customHeight="1" thickBot="1">
      <c r="A187" s="978" t="s">
        <v>125</v>
      </c>
      <c r="B187" s="979"/>
      <c r="C187" s="949" t="s">
        <v>103</v>
      </c>
      <c r="D187" s="949" t="s">
        <v>126</v>
      </c>
      <c r="E187" s="949" t="s">
        <v>128</v>
      </c>
      <c r="F187" s="949" t="s">
        <v>127</v>
      </c>
      <c r="G187" s="950" t="s">
        <v>129</v>
      </c>
      <c r="J187" s="654" t="str">
        <f>IF(AND(F187=0,G187&gt;0),1+COUNT($J$3:J185),IF(B187="AUXILIAR","AUXILIAR","SUBÍTEM"))</f>
        <v>SUBÍTEM</v>
      </c>
      <c r="K187" s="655" t="s">
        <v>125</v>
      </c>
      <c r="L187" s="656" t="str">
        <f t="shared" ref="L187:L197" si="31">A187</f>
        <v>COD.</v>
      </c>
      <c r="M187" s="663" t="str">
        <f>IF(AND(MID(A187,1,4)="comp",COUNTIF($A$1:$A$3937,A187)&gt;1),"ok AUXILIAR",IF(AND(F187&gt;0,MID(A187,1,4)="COMP"),"SUBÍTEM",IF(OR(AND(F187=0,G187=0),F187="COEF.",F187&gt;0),"SUBÍTEM",IF(MID(A187,1,5)="COMP.",IF(COUNTIF(ORÇAMENTO!$B$5:$B$9792,COMPOSIÇÕES!A187)=0,"NOK",IF(COUNTIF(ORÇAMENTO!$B$5:$B$9792,COMPOSIÇÕES!A187)&gt;0,"OK","SUBÍTEM"))))))</f>
        <v>SUBÍTEM</v>
      </c>
      <c r="P187" s="655" t="b">
        <f t="shared" si="23"/>
        <v>1</v>
      </c>
      <c r="Q187" s="655" t="s">
        <v>125</v>
      </c>
      <c r="R187" s="655"/>
      <c r="S187" s="715" t="s">
        <v>103</v>
      </c>
      <c r="T187" s="655" t="s">
        <v>126</v>
      </c>
      <c r="U187" s="655" t="s">
        <v>128</v>
      </c>
    </row>
    <row r="188" spans="1:21" s="713" customFormat="1" ht="45.75" customHeight="1" thickBot="1">
      <c r="A188" s="935" t="s">
        <v>152</v>
      </c>
      <c r="B188" s="936"/>
      <c r="C188" s="945" t="s">
        <v>1309</v>
      </c>
      <c r="D188" s="953" t="s">
        <v>126</v>
      </c>
      <c r="E188" s="936" t="s">
        <v>183</v>
      </c>
      <c r="F188" s="936"/>
      <c r="G188" s="964">
        <f>SUM(G189:G196)</f>
        <v>565.39</v>
      </c>
      <c r="H188" s="713" t="str">
        <f>UPPER(C188)</f>
        <v>BANCADA EM AÇO INOX - 304, DIMENSÕES 1,55 X 0,60M C/ 01 CUBA 80X50X40CM, RODOPIA 10CM, CONCRETADA, INCLUSIVE VÁLVULA E SIFÃO CROMADOS, EXCLUSIVE TORNEIRA</v>
      </c>
      <c r="J188" s="654">
        <f>IF(AND(F188=0,G188&gt;0),1+COUNT($J$3:J185),IF(B188="AUXILIAR","AUXILIAR","SUBÍTEM"))</f>
        <v>26</v>
      </c>
      <c r="K188" s="655" t="s">
        <v>152</v>
      </c>
      <c r="L188" s="656" t="str">
        <f t="shared" si="31"/>
        <v>COMP. 26</v>
      </c>
      <c r="M188" s="663" t="str">
        <f>IF(AND(MID(A188,1,4)="comp",COUNTIF($A$1:$A$3937,A188)&gt;1),"ok AUXILIAR",IF(AND(F188&gt;0,MID(A188,1,4)="COMP"),"SUBÍTEM",IF(OR(AND(F188=0,G188=0),F188="COEF.",F188&gt;0),"SUBÍTEM",IF(MID(A188,1,5)="COMP.",IF(COUNTIF(ORÇAMENTO!$B$5:$B$9792,COMPOSIÇÕES!A188)=0,"NOK",IF(COUNTIF(ORÇAMENTO!$B$5:$B$9792,COMPOSIÇÕES!A188)&gt;0,"OK","SUBÍTEM"))))))</f>
        <v>OK</v>
      </c>
      <c r="O188" s="713" t="str">
        <f>UPPER(C188)</f>
        <v>BANCADA EM AÇO INOX - 304, DIMENSÕES 1,55 X 0,60M C/ 01 CUBA 80X50X40CM, RODOPIA 10CM, CONCRETADA, INCLUSIVE VÁLVULA E SIFÃO CROMADOS, EXCLUSIVE TORNEIRA</v>
      </c>
      <c r="P188" s="655" t="b">
        <f t="shared" si="23"/>
        <v>1</v>
      </c>
      <c r="Q188" s="655" t="s">
        <v>152</v>
      </c>
      <c r="R188" s="655"/>
      <c r="S188" s="720" t="s">
        <v>1309</v>
      </c>
      <c r="T188" s="655" t="s">
        <v>126</v>
      </c>
      <c r="U188" s="655" t="s">
        <v>183</v>
      </c>
    </row>
    <row r="189" spans="1:21" s="713" customFormat="1">
      <c r="A189" s="664">
        <v>38637</v>
      </c>
      <c r="B189" s="664" t="s">
        <v>836</v>
      </c>
      <c r="C189" s="322" t="s">
        <v>952</v>
      </c>
      <c r="D189" s="257" t="s">
        <v>2836</v>
      </c>
      <c r="E189" s="259">
        <v>115.12</v>
      </c>
      <c r="F189" s="699">
        <v>1</v>
      </c>
      <c r="G189" s="450">
        <f t="shared" ref="G189:G196" si="32">ROUND(F189*E189,2)</f>
        <v>115.12</v>
      </c>
      <c r="H189" s="713" t="str">
        <f t="shared" ref="H189:H197" si="33">IF(MID(A189,1,3)="OBS","REMOVER ESPAÇOS","OK")</f>
        <v>OK</v>
      </c>
      <c r="J189" s="654" t="str">
        <f>IF(AND(F189=0,G189&gt;0),1+COUNT($J$3:J184),IF(B189="AUXILIAR","AUXILIAR","SUBÍTEM"))</f>
        <v>SUBÍTEM</v>
      </c>
      <c r="K189" s="655">
        <v>38637</v>
      </c>
      <c r="L189" s="656">
        <f t="shared" si="31"/>
        <v>38637</v>
      </c>
      <c r="M189" s="663" t="str">
        <f>IF(AND(MID(A189,1,4)="comp",COUNTIF($A$1:$A$3937,A189)&gt;1),"ok AUXILIAR",IF(AND(F189&gt;0,MID(A189,1,4)="COMP"),"SUBÍTEM",IF(OR(AND(F189=0,G189=0),F189="COEF.",F189&gt;0),"SUBÍTEM",IF(MID(A189,1,5)="COMP.",IF(COUNTIF(ORÇAMENTO!$B$5:$B$9792,COMPOSIÇÕES!A189)=0,"NOK",IF(COUNTIF(ORÇAMENTO!$B$5:$B$9792,COMPOSIÇÕES!A189)&gt;0,"OK","SUBÍTEM"))))))</f>
        <v>SUBÍTEM</v>
      </c>
      <c r="P189" s="655" t="b">
        <f t="shared" si="23"/>
        <v>1</v>
      </c>
      <c r="Q189" s="655">
        <v>38637</v>
      </c>
      <c r="R189" s="655" t="s">
        <v>836</v>
      </c>
      <c r="S189" s="727" t="s">
        <v>952</v>
      </c>
      <c r="T189" s="655" t="s">
        <v>54</v>
      </c>
      <c r="U189" s="655">
        <v>129.13</v>
      </c>
    </row>
    <row r="190" spans="1:21" s="713" customFormat="1" ht="32.25" customHeight="1">
      <c r="A190" s="664">
        <v>1749</v>
      </c>
      <c r="B190" s="664" t="s">
        <v>836</v>
      </c>
      <c r="C190" s="322" t="s">
        <v>2692</v>
      </c>
      <c r="D190" s="257" t="s">
        <v>2836</v>
      </c>
      <c r="E190" s="259">
        <v>314.99</v>
      </c>
      <c r="F190" s="699">
        <v>1</v>
      </c>
      <c r="G190" s="450">
        <f t="shared" si="32"/>
        <v>314.99</v>
      </c>
      <c r="H190" s="713" t="str">
        <f>IF(MID(A190,1,3)="OBS","REMOVER ESPAÇOS","OK")</f>
        <v>OK</v>
      </c>
      <c r="J190" s="654" t="str">
        <f>IF(AND(F190=0,G190&gt;0),1+COUNT($J$3:J181),IF(B190="AUXILIAR","AUXILIAR","SUBÍTEM"))</f>
        <v>SUBÍTEM</v>
      </c>
      <c r="K190" s="655">
        <v>1749</v>
      </c>
      <c r="L190" s="656">
        <f>A190</f>
        <v>1749</v>
      </c>
      <c r="M190" s="663" t="str">
        <f>IF(AND(MID(A190,1,4)="comp",COUNTIF($A$1:$A$3937,A190)&gt;1),"ok AUXILIAR",IF(AND(F190&gt;0,MID(A190,1,4)="COMP"),"SUBÍTEM",IF(OR(AND(F190=0,G190=0),F190="COEF.",F190&gt;0),"SUBÍTEM",IF(MID(A190,1,5)="COMP.",IF(COUNTIF(ORÇAMENTO!$B$5:$B$9792,COMPOSIÇÕES!A190)=0,"NOK",IF(COUNTIF(ORÇAMENTO!$B$5:$B$9792,COMPOSIÇÕES!A190)&gt;0,"OK","SUBÍTEM"))))))</f>
        <v>SUBÍTEM</v>
      </c>
      <c r="P190" s="655" t="b">
        <f t="shared" si="23"/>
        <v>1</v>
      </c>
      <c r="Q190" s="655">
        <v>1749</v>
      </c>
      <c r="R190" s="655" t="s">
        <v>836</v>
      </c>
      <c r="S190" s="727" t="s">
        <v>2692</v>
      </c>
      <c r="T190" s="655" t="s">
        <v>54</v>
      </c>
      <c r="U190" s="655">
        <v>308.91000000000003</v>
      </c>
    </row>
    <row r="191" spans="1:21" s="713" customFormat="1">
      <c r="A191" s="664">
        <v>88267</v>
      </c>
      <c r="B191" s="664" t="s">
        <v>131</v>
      </c>
      <c r="C191" s="322" t="s">
        <v>767</v>
      </c>
      <c r="D191" s="257" t="s">
        <v>59</v>
      </c>
      <c r="E191" s="259">
        <v>18.940000000000001</v>
      </c>
      <c r="F191" s="699">
        <v>2</v>
      </c>
      <c r="G191" s="450">
        <f t="shared" si="32"/>
        <v>37.880000000000003</v>
      </c>
      <c r="H191" s="713" t="str">
        <f>IF(MID(A191,1,3)="OBS","REMOVER ESPAÇOS","OK")</f>
        <v>OK</v>
      </c>
      <c r="J191" s="654" t="str">
        <f>IF(AND(F191=0,G191&gt;0),1+COUNT($J$3:J184),IF(B191="AUXILIAR","AUXILIAR","SUBÍTEM"))</f>
        <v>SUBÍTEM</v>
      </c>
      <c r="K191" s="655">
        <v>88267</v>
      </c>
      <c r="L191" s="656">
        <f>A191</f>
        <v>88267</v>
      </c>
      <c r="M191" s="663" t="str">
        <f>IF(AND(MID(A191,1,4)="comp",COUNTIF($A$1:$A$3937,A191)&gt;1),"ok AUXILIAR",IF(AND(F191&gt;0,MID(A191,1,4)="COMP"),"SUBÍTEM",IF(OR(AND(F191=0,G191=0),F191="COEF.",F191&gt;0),"SUBÍTEM",IF(MID(A191,1,5)="COMP.",IF(COUNTIF(ORÇAMENTO!$B$5:$B$9792,COMPOSIÇÕES!A191)=0,"NOK",IF(COUNTIF(ORÇAMENTO!$B$5:$B$9792,COMPOSIÇÕES!A191)&gt;0,"OK","SUBÍTEM"))))))</f>
        <v>SUBÍTEM</v>
      </c>
      <c r="P191" s="655" t="b">
        <f t="shared" si="23"/>
        <v>1</v>
      </c>
      <c r="Q191" s="655">
        <v>88267</v>
      </c>
      <c r="R191" s="655" t="s">
        <v>131</v>
      </c>
      <c r="S191" s="727" t="s">
        <v>767</v>
      </c>
      <c r="T191" s="655" t="s">
        <v>59</v>
      </c>
      <c r="U191" s="655">
        <v>18.93</v>
      </c>
    </row>
    <row r="192" spans="1:21" s="713" customFormat="1" ht="23.25" customHeight="1">
      <c r="A192" s="664">
        <v>88309</v>
      </c>
      <c r="B192" s="664" t="s">
        <v>131</v>
      </c>
      <c r="C192" s="322" t="s">
        <v>770</v>
      </c>
      <c r="D192" s="257" t="s">
        <v>59</v>
      </c>
      <c r="E192" s="259">
        <v>15.89</v>
      </c>
      <c r="F192" s="699">
        <v>1.7</v>
      </c>
      <c r="G192" s="450">
        <f t="shared" si="32"/>
        <v>27.01</v>
      </c>
      <c r="H192" s="713" t="str">
        <f>IF(MID(A192,1,3)="OBS","REMOVER ESPAÇOS","OK")</f>
        <v>OK</v>
      </c>
      <c r="J192" s="654" t="str">
        <f>IF(AND(F192=0,G192&gt;0),1+COUNT($J$3:J191),IF(B192="AUXILIAR","AUXILIAR","SUBÍTEM"))</f>
        <v>SUBÍTEM</v>
      </c>
      <c r="K192" s="655">
        <v>88309</v>
      </c>
      <c r="L192" s="656">
        <f>A192</f>
        <v>88309</v>
      </c>
      <c r="M192" s="663" t="str">
        <f>IF(AND(MID(A192,1,4)="comp",COUNTIF($A$1:$A$3937,A192)&gt;1),"ok AUXILIAR",IF(AND(F192&gt;0,MID(A192,1,4)="COMP"),"SUBÍTEM",IF(OR(AND(F192=0,G192=0),F192="COEF.",F192&gt;0),"SUBÍTEM",IF(MID(A192,1,5)="COMP.",IF(COUNTIF(ORÇAMENTO!$B$5:$B$9792,COMPOSIÇÕES!A192)=0,"NOK",IF(COUNTIF(ORÇAMENTO!$B$5:$B$9792,COMPOSIÇÕES!A192)&gt;0,"OK","SUBÍTEM"))))))</f>
        <v>SUBÍTEM</v>
      </c>
      <c r="P192" s="655" t="b">
        <f t="shared" si="23"/>
        <v>1</v>
      </c>
      <c r="Q192" s="655">
        <v>88309</v>
      </c>
      <c r="R192" s="655" t="s">
        <v>131</v>
      </c>
      <c r="S192" s="727" t="s">
        <v>770</v>
      </c>
      <c r="T192" s="655" t="s">
        <v>59</v>
      </c>
      <c r="U192" s="655">
        <v>15.88</v>
      </c>
    </row>
    <row r="193" spans="1:43" s="713" customFormat="1" ht="23.25" customHeight="1">
      <c r="A193" s="664">
        <v>88316</v>
      </c>
      <c r="B193" s="664" t="s">
        <v>131</v>
      </c>
      <c r="C193" s="322" t="s">
        <v>772</v>
      </c>
      <c r="D193" s="257" t="s">
        <v>59</v>
      </c>
      <c r="E193" s="259">
        <v>12.7</v>
      </c>
      <c r="F193" s="699">
        <v>1.7</v>
      </c>
      <c r="G193" s="450">
        <f t="shared" si="32"/>
        <v>21.59</v>
      </c>
      <c r="H193" s="713" t="str">
        <f>IF(MID(A193,1,3)="OBS","REMOVER ESPAÇOS","OK")</f>
        <v>OK</v>
      </c>
      <c r="J193" s="654" t="str">
        <f>IF(AND(F193=0,G193&gt;0),1+COUNT($J$3:J192),IF(B193="AUXILIAR","AUXILIAR","SUBÍTEM"))</f>
        <v>SUBÍTEM</v>
      </c>
      <c r="K193" s="655">
        <v>88316</v>
      </c>
      <c r="L193" s="656">
        <f>A193</f>
        <v>88316</v>
      </c>
      <c r="M193" s="663" t="str">
        <f>IF(AND(MID(A193,1,4)="comp",COUNTIF($A$1:$A$3937,A193)&gt;1),"ok AUXILIAR",IF(AND(F193&gt;0,MID(A193,1,4)="COMP"),"SUBÍTEM",IF(OR(AND(F193=0,G193=0),F193="COEF.",F193&gt;0),"SUBÍTEM",IF(MID(A193,1,5)="COMP.",IF(COUNTIF(ORÇAMENTO!$B$5:$B$9792,COMPOSIÇÕES!A193)=0,"NOK",IF(COUNTIF(ORÇAMENTO!$B$5:$B$9792,COMPOSIÇÕES!A193)&gt;0,"OK","SUBÍTEM"))))))</f>
        <v>SUBÍTEM</v>
      </c>
      <c r="P193" s="655" t="b">
        <f t="shared" si="23"/>
        <v>1</v>
      </c>
      <c r="Q193" s="655">
        <v>88316</v>
      </c>
      <c r="R193" s="655" t="s">
        <v>131</v>
      </c>
      <c r="S193" s="727" t="s">
        <v>772</v>
      </c>
      <c r="T193" s="655" t="s">
        <v>59</v>
      </c>
      <c r="U193" s="655">
        <v>12.52</v>
      </c>
    </row>
    <row r="194" spans="1:43" s="713" customFormat="1">
      <c r="A194" s="664">
        <v>6157</v>
      </c>
      <c r="B194" s="664" t="s">
        <v>836</v>
      </c>
      <c r="C194" s="322" t="s">
        <v>955</v>
      </c>
      <c r="D194" s="257" t="s">
        <v>2836</v>
      </c>
      <c r="E194" s="259">
        <v>31.28</v>
      </c>
      <c r="F194" s="699">
        <v>1</v>
      </c>
      <c r="G194" s="450">
        <f t="shared" si="32"/>
        <v>31.28</v>
      </c>
      <c r="H194" s="713" t="str">
        <f t="shared" si="33"/>
        <v>OK</v>
      </c>
      <c r="J194" s="654" t="str">
        <f>IF(AND(F194=0,G194&gt;0),1+COUNT($J$3:J185),IF(B194="AUXILIAR","AUXILIAR","SUBÍTEM"))</f>
        <v>SUBÍTEM</v>
      </c>
      <c r="K194" s="655">
        <v>6157</v>
      </c>
      <c r="L194" s="656">
        <f t="shared" si="31"/>
        <v>6157</v>
      </c>
      <c r="M194" s="663" t="str">
        <f>IF(AND(MID(A194,1,4)="comp",COUNTIF($A$1:$A$3937,A194)&gt;1),"ok AUXILIAR",IF(AND(F194&gt;0,MID(A194,1,4)="COMP"),"SUBÍTEM",IF(OR(AND(F194=0,G194=0),F194="COEF.",F194&gt;0),"SUBÍTEM",IF(MID(A194,1,5)="COMP.",IF(COUNTIF(ORÇAMENTO!$B$5:$B$9792,COMPOSIÇÕES!A194)=0,"NOK",IF(COUNTIF(ORÇAMENTO!$B$5:$B$9792,COMPOSIÇÕES!A194)&gt;0,"OK","SUBÍTEM"))))))</f>
        <v>SUBÍTEM</v>
      </c>
      <c r="P194" s="655" t="b">
        <f t="shared" si="23"/>
        <v>1</v>
      </c>
      <c r="Q194" s="655">
        <v>6157</v>
      </c>
      <c r="R194" s="655" t="s">
        <v>836</v>
      </c>
      <c r="S194" s="727" t="s">
        <v>955</v>
      </c>
      <c r="T194" s="655" t="s">
        <v>54</v>
      </c>
      <c r="U194" s="655">
        <v>35.090000000000003</v>
      </c>
    </row>
    <row r="195" spans="1:43" s="713" customFormat="1" ht="30">
      <c r="A195" s="664">
        <v>94963</v>
      </c>
      <c r="B195" s="664" t="s">
        <v>131</v>
      </c>
      <c r="C195" s="322" t="s">
        <v>1105</v>
      </c>
      <c r="D195" s="257" t="s">
        <v>61</v>
      </c>
      <c r="E195" s="259">
        <v>281.32</v>
      </c>
      <c r="F195" s="699">
        <v>3.8300000000000001E-2</v>
      </c>
      <c r="G195" s="450">
        <f t="shared" si="32"/>
        <v>10.77</v>
      </c>
      <c r="H195" s="713" t="str">
        <f t="shared" si="33"/>
        <v>OK</v>
      </c>
      <c r="J195" s="654" t="str">
        <f>IF(AND(F195=0,G195&gt;0),1+COUNT($J$3:J188),IF(B195="AUXILIAR","AUXILIAR","SUBÍTEM"))</f>
        <v>SUBÍTEM</v>
      </c>
      <c r="K195" s="655">
        <v>94963</v>
      </c>
      <c r="L195" s="656">
        <f t="shared" si="31"/>
        <v>94963</v>
      </c>
      <c r="M195" s="663" t="str">
        <f>IF(AND(MID(A195,1,4)="comp",COUNTIF($A$1:$A$3937,A195)&gt;1),"ok AUXILIAR",IF(AND(F195&gt;0,MID(A195,1,4)="COMP"),"SUBÍTEM",IF(OR(AND(F195=0,G195=0),F195="COEF.",F195&gt;0),"SUBÍTEM",IF(MID(A195,1,5)="COMP.",IF(COUNTIF(ORÇAMENTO!$B$5:$B$9792,COMPOSIÇÕES!A195)=0,"NOK",IF(COUNTIF(ORÇAMENTO!$B$5:$B$9792,COMPOSIÇÕES!A195)&gt;0,"OK","SUBÍTEM"))))))</f>
        <v>SUBÍTEM</v>
      </c>
      <c r="P195" s="655" t="b">
        <f t="shared" si="23"/>
        <v>1</v>
      </c>
      <c r="Q195" s="655">
        <v>94963</v>
      </c>
      <c r="R195" s="655" t="s">
        <v>131</v>
      </c>
      <c r="S195" s="727" t="s">
        <v>1105</v>
      </c>
      <c r="T195" s="655" t="s">
        <v>61</v>
      </c>
      <c r="U195" s="655">
        <v>278.83</v>
      </c>
    </row>
    <row r="196" spans="1:43" s="713" customFormat="1" ht="23.25" customHeight="1">
      <c r="A196" s="664">
        <v>38</v>
      </c>
      <c r="B196" s="664" t="s">
        <v>836</v>
      </c>
      <c r="C196" s="322" t="s">
        <v>776</v>
      </c>
      <c r="D196" s="257" t="s">
        <v>2838</v>
      </c>
      <c r="E196" s="259">
        <v>5.77</v>
      </c>
      <c r="F196" s="699">
        <v>1.17</v>
      </c>
      <c r="G196" s="450">
        <f t="shared" si="32"/>
        <v>6.75</v>
      </c>
      <c r="H196" s="713" t="str">
        <f t="shared" si="33"/>
        <v>OK</v>
      </c>
      <c r="J196" s="654" t="str">
        <f>IF(AND(F196=0,G196&gt;0),1+COUNT($J$3:J195),IF(B196="AUXILIAR","AUXILIAR","SUBÍTEM"))</f>
        <v>SUBÍTEM</v>
      </c>
      <c r="K196" s="655">
        <v>38</v>
      </c>
      <c r="L196" s="656">
        <f t="shared" si="31"/>
        <v>38</v>
      </c>
      <c r="M196" s="663" t="str">
        <f>IF(AND(MID(A196,1,4)="comp",COUNTIF($A$1:$A$3937,A196)&gt;1),"ok AUXILIAR",IF(AND(F196&gt;0,MID(A196,1,4)="COMP"),"SUBÍTEM",IF(OR(AND(F196=0,G196=0),F196="COEF.",F196&gt;0),"SUBÍTEM",IF(MID(A196,1,5)="COMP.",IF(COUNTIF(ORÇAMENTO!$B$5:$B$9792,COMPOSIÇÕES!A196)=0,"NOK",IF(COUNTIF(ORÇAMENTO!$B$5:$B$9792,COMPOSIÇÕES!A196)&gt;0,"OK","SUBÍTEM"))))))</f>
        <v>SUBÍTEM</v>
      </c>
      <c r="P196" s="655" t="b">
        <f t="shared" si="23"/>
        <v>1</v>
      </c>
      <c r="Q196" s="655">
        <v>38</v>
      </c>
      <c r="R196" s="655" t="s">
        <v>836</v>
      </c>
      <c r="S196" s="727" t="s">
        <v>776</v>
      </c>
      <c r="T196" s="655" t="s">
        <v>55</v>
      </c>
      <c r="U196" s="655">
        <v>6.05</v>
      </c>
    </row>
    <row r="197" spans="1:43" s="713" customFormat="1">
      <c r="A197" s="977" t="s">
        <v>1439</v>
      </c>
      <c r="B197" s="264"/>
      <c r="C197" s="723"/>
      <c r="D197" s="723" t="s">
        <v>183</v>
      </c>
      <c r="E197" s="723" t="s">
        <v>183</v>
      </c>
      <c r="F197" s="723"/>
      <c r="G197" s="723"/>
      <c r="H197" s="713" t="str">
        <f t="shared" si="33"/>
        <v>REMOVER ESPAÇOS</v>
      </c>
      <c r="J197" s="654" t="str">
        <f>IF(AND(F197=0,G197&gt;0),1+COUNT($J$3:J196),IF(B197="AUXILIAR","AUXILIAR","SUBÍTEM"))</f>
        <v>SUBÍTEM</v>
      </c>
      <c r="K197" s="655" t="s">
        <v>1439</v>
      </c>
      <c r="L197" s="656" t="str">
        <f t="shared" si="31"/>
        <v>Obs: composição/Base -  ORSE - 9756</v>
      </c>
      <c r="M197" s="663" t="str">
        <f>IF(AND(MID(A197,1,4)="comp",COUNTIF($A$1:$A$3937,A197)&gt;1),"ok AUXILIAR",IF(AND(F197&gt;0,MID(A197,1,4)="COMP"),"SUBÍTEM",IF(OR(AND(F197=0,G197=0),F197="COEF.",F197&gt;0),"SUBÍTEM",IF(MID(A197,1,5)="COMP.",IF(COUNTIF(ORÇAMENTO!$B$5:$B$9792,COMPOSIÇÕES!A197)=0,"NOK",IF(COUNTIF(ORÇAMENTO!$B$5:$B$9792,COMPOSIÇÕES!A197)&gt;0,"OK","SUBÍTEM"))))))</f>
        <v>SUBÍTEM</v>
      </c>
      <c r="P197" s="655" t="b">
        <f t="shared" si="23"/>
        <v>1</v>
      </c>
      <c r="Q197" s="713" t="s">
        <v>1439</v>
      </c>
      <c r="S197" s="723"/>
      <c r="T197" s="713" t="s">
        <v>183</v>
      </c>
      <c r="U197" s="713" t="s">
        <v>183</v>
      </c>
    </row>
    <row r="198" spans="1:43" s="713" customFormat="1" ht="15.75" thickBot="1">
      <c r="A198" s="728"/>
      <c r="B198" s="728"/>
      <c r="C198" s="728"/>
      <c r="D198" s="728"/>
      <c r="E198" s="728"/>
      <c r="F198" s="728"/>
      <c r="G198" s="728"/>
      <c r="J198" s="779"/>
      <c r="K198" s="780"/>
      <c r="L198" s="781"/>
      <c r="M198" s="663"/>
      <c r="P198" s="655" t="b">
        <f t="shared" ref="P198:P203" si="34">C198=S198</f>
        <v>1</v>
      </c>
      <c r="Q198" s="780"/>
      <c r="R198" s="780"/>
      <c r="S198" s="728"/>
      <c r="T198" s="780"/>
      <c r="U198" s="780"/>
    </row>
    <row r="199" spans="1:43" s="713" customFormat="1" ht="32.25" customHeight="1" thickBot="1">
      <c r="A199" s="947" t="s">
        <v>125</v>
      </c>
      <c r="B199" s="948"/>
      <c r="C199" s="949" t="s">
        <v>103</v>
      </c>
      <c r="D199" s="949" t="s">
        <v>126</v>
      </c>
      <c r="E199" s="949" t="s">
        <v>128</v>
      </c>
      <c r="F199" s="949" t="s">
        <v>127</v>
      </c>
      <c r="G199" s="949" t="s">
        <v>129</v>
      </c>
      <c r="J199" s="654" t="str">
        <f>IF(AND(F199=0,G199&gt;0),1+COUNT($J$3:J198),IF(B199="AUXILIAR","AUXILIAR","SUBÍTEM"))</f>
        <v>SUBÍTEM</v>
      </c>
      <c r="K199" s="655" t="s">
        <v>125</v>
      </c>
      <c r="L199" s="656" t="str">
        <f>A199</f>
        <v>COD.</v>
      </c>
      <c r="M199" s="663" t="str">
        <f>IF(AND(MID(A199,1,4)="comp",COUNTIF($A$1:$A$3937,A199)&gt;1),"ok AUXILIAR",IF(AND(F199&gt;0,MID(A199,1,4)="COMP"),"SUBÍTEM",IF(OR(AND(F199=0,G199=0),F199="COEF.",F199&gt;0),"SUBÍTEM",IF(MID(A199,1,5)="COMP.",IF(COUNTIF(ORÇAMENTO!$B$5:$B$9792,COMPOSIÇÕES!A199)=0,"NOK",IF(COUNTIF(ORÇAMENTO!$B$5:$B$9792,COMPOSIÇÕES!A199)&gt;0,"OK","SUBÍTEM"))))))</f>
        <v>SUBÍTEM</v>
      </c>
      <c r="P199" s="655" t="b">
        <f t="shared" si="34"/>
        <v>1</v>
      </c>
      <c r="Q199" s="655" t="s">
        <v>125</v>
      </c>
      <c r="R199" s="655"/>
      <c r="S199" s="715" t="s">
        <v>103</v>
      </c>
      <c r="T199" s="655" t="s">
        <v>126</v>
      </c>
      <c r="U199" s="655" t="s">
        <v>128</v>
      </c>
    </row>
    <row r="200" spans="1:43" s="713" customFormat="1" ht="24" customHeight="1" thickBot="1">
      <c r="A200" s="935" t="s">
        <v>153</v>
      </c>
      <c r="B200" s="936"/>
      <c r="C200" s="945" t="s">
        <v>1443</v>
      </c>
      <c r="D200" s="936" t="s">
        <v>126</v>
      </c>
      <c r="E200" s="936" t="s">
        <v>183</v>
      </c>
      <c r="F200" s="936"/>
      <c r="G200" s="981">
        <f>SUM(G201:G202)</f>
        <v>349.26</v>
      </c>
      <c r="J200" s="654">
        <f>IF(AND(F200=0,G200&gt;0),1+COUNT($J$3:J199),IF(B200="AUXILIAR","AUXILIAR","SUBÍTEM"))</f>
        <v>27</v>
      </c>
      <c r="K200" s="655" t="s">
        <v>153</v>
      </c>
      <c r="L200" s="656" t="str">
        <f>A200</f>
        <v>COMP. 27</v>
      </c>
      <c r="M200" s="663" t="str">
        <f>IF(AND(MID(A200,1,4)="comp",COUNTIF($A$1:$A$3937,A200)&gt;1),"ok AUXILIAR",IF(AND(F200&gt;0,MID(A200,1,4)="COMP"),"SUBÍTEM",IF(OR(AND(F200=0,G200=0),F200="COEF.",F200&gt;0),"SUBÍTEM",IF(MID(A200,1,5)="COMP.",IF(COUNTIF(ORÇAMENTO!$B$5:$B$9792,COMPOSIÇÕES!A200)=0,"NOK",IF(COUNTIF(ORÇAMENTO!$B$5:$B$9792,COMPOSIÇÕES!A200)&gt;0,"OK","SUBÍTEM"))))))</f>
        <v>OK</v>
      </c>
      <c r="P200" s="655" t="b">
        <f t="shared" si="34"/>
        <v>1</v>
      </c>
      <c r="Q200" s="655" t="s">
        <v>153</v>
      </c>
      <c r="R200" s="655"/>
      <c r="S200" s="716" t="s">
        <v>1443</v>
      </c>
      <c r="T200" s="655" t="s">
        <v>126</v>
      </c>
      <c r="U200" s="655" t="s">
        <v>183</v>
      </c>
    </row>
    <row r="201" spans="1:43" s="713" customFormat="1">
      <c r="A201" s="322">
        <v>88309</v>
      </c>
      <c r="B201" s="499" t="s">
        <v>131</v>
      </c>
      <c r="C201" s="322" t="s">
        <v>770</v>
      </c>
      <c r="D201" s="257" t="s">
        <v>59</v>
      </c>
      <c r="E201" s="259">
        <v>15.89</v>
      </c>
      <c r="F201" s="324">
        <v>0.3</v>
      </c>
      <c r="G201" s="450">
        <f>ROUND(F201*E201,2)</f>
        <v>4.7699999999999996</v>
      </c>
      <c r="J201" s="654" t="str">
        <f>IF(AND(F201=0,G201&gt;0),1+COUNT($J$3:J200),IF(B201="AUXILIAR","AUXILIAR","SUBÍTEM"))</f>
        <v>SUBÍTEM</v>
      </c>
      <c r="K201" s="655">
        <v>88309</v>
      </c>
      <c r="L201" s="656">
        <f>A201</f>
        <v>88309</v>
      </c>
      <c r="M201" s="663" t="str">
        <f>IF(AND(MID(A201,1,4)="comp",COUNTIF($A$1:$A$3937,A201)&gt;1),"ok AUXILIAR",IF(AND(F201&gt;0,MID(A201,1,4)="COMP"),"SUBÍTEM",IF(OR(AND(F201=0,G201=0),F201="COEF.",F201&gt;0),"SUBÍTEM",IF(MID(A201,1,5)="COMP.",IF(COUNTIF(ORÇAMENTO!$B$5:$B$9792,COMPOSIÇÕES!A201)=0,"NOK",IF(COUNTIF(ORÇAMENTO!$B$5:$B$9792,COMPOSIÇÕES!A201)&gt;0,"OK","SUBÍTEM"))))))</f>
        <v>SUBÍTEM</v>
      </c>
      <c r="P201" s="655" t="b">
        <f t="shared" si="34"/>
        <v>1</v>
      </c>
      <c r="Q201" s="655">
        <v>88309</v>
      </c>
      <c r="R201" s="655" t="s">
        <v>131</v>
      </c>
      <c r="S201" s="717" t="s">
        <v>770</v>
      </c>
      <c r="T201" s="655" t="s">
        <v>59</v>
      </c>
      <c r="U201" s="655">
        <v>15.88</v>
      </c>
    </row>
    <row r="202" spans="1:43" s="713" customFormat="1">
      <c r="A202" s="322">
        <v>12967</v>
      </c>
      <c r="B202" s="499" t="s">
        <v>134</v>
      </c>
      <c r="C202" s="322" t="s">
        <v>2693</v>
      </c>
      <c r="D202" s="257" t="s">
        <v>95</v>
      </c>
      <c r="E202" s="259">
        <v>344.49</v>
      </c>
      <c r="F202" s="324">
        <v>1</v>
      </c>
      <c r="G202" s="450">
        <f>ROUND(F202*E202,2)</f>
        <v>344.49</v>
      </c>
      <c r="J202" s="654" t="str">
        <f>IF(AND(F202=0,G202&gt;0),1+COUNT($J$3:J201),IF(B202="AUXILIAR","AUXILIAR","SUBÍTEM"))</f>
        <v>SUBÍTEM</v>
      </c>
      <c r="K202" s="655">
        <v>12967</v>
      </c>
      <c r="L202" s="656">
        <f>A202</f>
        <v>12967</v>
      </c>
      <c r="M202" s="663" t="str">
        <f>IF(AND(MID(A202,1,4)="comp",COUNTIF($A$1:$A$3937,A202)&gt;1),"ok AUXILIAR",IF(AND(F202&gt;0,MID(A202,1,4)="COMP"),"SUBÍTEM",IF(OR(AND(F202=0,G202=0),F202="COEF.",F202&gt;0),"SUBÍTEM",IF(MID(A202,1,5)="COMP.",IF(COUNTIF(ORÇAMENTO!$B$5:$B$9792,COMPOSIÇÕES!A202)=0,"NOK",IF(COUNTIF(ORÇAMENTO!$B$5:$B$9792,COMPOSIÇÕES!A202)&gt;0,"OK","SUBÍTEM"))))))</f>
        <v>SUBÍTEM</v>
      </c>
      <c r="P202" s="655" t="b">
        <f t="shared" si="34"/>
        <v>1</v>
      </c>
      <c r="Q202" s="655">
        <v>12967</v>
      </c>
      <c r="R202" s="655" t="s">
        <v>134</v>
      </c>
      <c r="S202" s="717" t="s">
        <v>2693</v>
      </c>
      <c r="T202" s="655" t="s">
        <v>95</v>
      </c>
      <c r="U202" s="655">
        <v>335.89</v>
      </c>
    </row>
    <row r="203" spans="1:43" s="726" customFormat="1">
      <c r="A203" s="398" t="s">
        <v>1442</v>
      </c>
      <c r="B203" s="723"/>
      <c r="C203" s="723"/>
      <c r="D203" s="723" t="s">
        <v>183</v>
      </c>
      <c r="E203" s="723" t="s">
        <v>183</v>
      </c>
      <c r="F203" s="723"/>
      <c r="G203" s="399"/>
      <c r="H203" s="713"/>
      <c r="I203" s="713"/>
      <c r="J203" s="654" t="str">
        <f>IF(AND(F203=0,G203&gt;0),1+COUNT($J$3:J202),IF(B203="AUXILIAR","AUXILIAR","SUBÍTEM"))</f>
        <v>SUBÍTEM</v>
      </c>
      <c r="K203" s="655" t="s">
        <v>1442</v>
      </c>
      <c r="L203" s="656" t="str">
        <f>A203</f>
        <v>Obs: composição/Base -  ORSE - 12128</v>
      </c>
      <c r="M203" s="663" t="str">
        <f>IF(AND(MID(A203,1,4)="comp",COUNTIF($A$1:$A$3937,A203)&gt;1),"ok AUXILIAR",IF(AND(F203&gt;0,MID(A203,1,4)="COMP"),"SUBÍTEM",IF(OR(AND(F203=0,G203=0),F203="COEF.",F203&gt;0),"SUBÍTEM",IF(MID(A203,1,5)="COMP.",IF(COUNTIF(ORÇAMENTO!$B$5:$B$9792,COMPOSIÇÕES!A203)=0,"NOK",IF(COUNTIF(ORÇAMENTO!$B$5:$B$9792,COMPOSIÇÕES!A203)&gt;0,"OK","SUBÍTEM"))))))</f>
        <v>SUBÍTEM</v>
      </c>
      <c r="P203" s="655" t="b">
        <f t="shared" si="34"/>
        <v>1</v>
      </c>
      <c r="Q203" s="659" t="s">
        <v>1442</v>
      </c>
      <c r="R203" s="659"/>
      <c r="S203" s="723"/>
      <c r="T203" s="659" t="s">
        <v>183</v>
      </c>
      <c r="U203" s="659" t="s">
        <v>183</v>
      </c>
      <c r="AO203" s="713"/>
      <c r="AQ203" s="713"/>
    </row>
    <row r="204" spans="1:43" s="713" customFormat="1" ht="15.75" thickBot="1">
      <c r="A204" s="728"/>
      <c r="B204" s="728"/>
      <c r="C204" s="728"/>
      <c r="D204" s="728"/>
      <c r="E204" s="728"/>
      <c r="F204" s="728"/>
      <c r="G204" s="728"/>
      <c r="J204" s="779"/>
      <c r="K204" s="780"/>
      <c r="L204" s="781"/>
      <c r="M204" s="663"/>
      <c r="P204" s="655" t="b">
        <f t="shared" ref="P204:P210" si="35">C204=S204</f>
        <v>1</v>
      </c>
      <c r="Q204" s="780"/>
      <c r="R204" s="780"/>
      <c r="S204" s="728"/>
      <c r="T204" s="780"/>
      <c r="U204" s="780"/>
    </row>
    <row r="205" spans="1:43" s="713" customFormat="1" ht="32.25" customHeight="1" thickBot="1">
      <c r="A205" s="947" t="s">
        <v>125</v>
      </c>
      <c r="B205" s="948"/>
      <c r="C205" s="949" t="s">
        <v>103</v>
      </c>
      <c r="D205" s="949" t="s">
        <v>126</v>
      </c>
      <c r="E205" s="949" t="s">
        <v>128</v>
      </c>
      <c r="F205" s="949" t="s">
        <v>127</v>
      </c>
      <c r="G205" s="949" t="s">
        <v>129</v>
      </c>
      <c r="J205" s="654" t="str">
        <f>IF(AND(F205=0,G205&gt;0),1+COUNT($J$3:J204),IF(B205="AUXILIAR","AUXILIAR","SUBÍTEM"))</f>
        <v>SUBÍTEM</v>
      </c>
      <c r="K205" s="655" t="s">
        <v>125</v>
      </c>
      <c r="L205" s="656" t="str">
        <f>A205</f>
        <v>COD.</v>
      </c>
      <c r="M205" s="663" t="str">
        <f>IF(AND(MID(A205,1,4)="comp",COUNTIF($A$1:$A$3937,A205)&gt;1),"ok AUXILIAR",IF(AND(F205&gt;0,MID(A205,1,4)="COMP"),"SUBÍTEM",IF(OR(AND(F205=0,G205=0),F205="COEF.",F205&gt;0),"SUBÍTEM",IF(MID(A205,1,5)="COMP.",IF(COUNTIF(ORÇAMENTO!$B$5:$B$9792,COMPOSIÇÕES!A205)=0,"NOK",IF(COUNTIF(ORÇAMENTO!$B$5:$B$9792,COMPOSIÇÕES!A205)&gt;0,"OK","SUBÍTEM"))))))</f>
        <v>SUBÍTEM</v>
      </c>
      <c r="P205" s="655" t="b">
        <f t="shared" si="35"/>
        <v>1</v>
      </c>
      <c r="Q205" s="655" t="s">
        <v>125</v>
      </c>
      <c r="R205" s="655"/>
      <c r="S205" s="715" t="s">
        <v>103</v>
      </c>
      <c r="T205" s="655" t="s">
        <v>126</v>
      </c>
      <c r="U205" s="655" t="s">
        <v>128</v>
      </c>
    </row>
    <row r="206" spans="1:43" s="713" customFormat="1" ht="24" customHeight="1" thickBot="1">
      <c r="A206" s="935" t="s">
        <v>154</v>
      </c>
      <c r="B206" s="936"/>
      <c r="C206" s="945" t="s">
        <v>1441</v>
      </c>
      <c r="D206" s="936" t="s">
        <v>126</v>
      </c>
      <c r="E206" s="936" t="s">
        <v>183</v>
      </c>
      <c r="F206" s="936"/>
      <c r="G206" s="981">
        <f>SUM(G207:G208)</f>
        <v>604.74</v>
      </c>
      <c r="J206" s="654">
        <f>IF(AND(F206=0,G206&gt;0),1+COUNT($J$3:J205),IF(B206="AUXILIAR","AUXILIAR","SUBÍTEM"))</f>
        <v>28</v>
      </c>
      <c r="K206" s="655" t="s">
        <v>154</v>
      </c>
      <c r="L206" s="656" t="str">
        <f>A206</f>
        <v>COMP. 28</v>
      </c>
      <c r="M206" s="663" t="str">
        <f>IF(AND(MID(A206,1,4)="comp",COUNTIF($A$1:$A$3937,A206)&gt;1),"ok AUXILIAR",IF(AND(F206&gt;0,MID(A206,1,4)="COMP"),"SUBÍTEM",IF(OR(AND(F206=0,G206=0),F206="COEF.",F206&gt;0),"SUBÍTEM",IF(MID(A206,1,5)="COMP.",IF(COUNTIF(ORÇAMENTO!$B$5:$B$9792,COMPOSIÇÕES!A206)=0,"NOK",IF(COUNTIF(ORÇAMENTO!$B$5:$B$9792,COMPOSIÇÕES!A206)&gt;0,"OK","SUBÍTEM"))))))</f>
        <v>OK</v>
      </c>
      <c r="P206" s="655" t="b">
        <f t="shared" si="35"/>
        <v>1</v>
      </c>
      <c r="Q206" s="655" t="s">
        <v>154</v>
      </c>
      <c r="R206" s="655"/>
      <c r="S206" s="716" t="s">
        <v>1441</v>
      </c>
      <c r="T206" s="655" t="s">
        <v>126</v>
      </c>
      <c r="U206" s="655" t="s">
        <v>183</v>
      </c>
    </row>
    <row r="207" spans="1:43" s="713" customFormat="1">
      <c r="A207" s="980">
        <v>88309</v>
      </c>
      <c r="B207" s="980" t="s">
        <v>131</v>
      </c>
      <c r="C207" s="322" t="s">
        <v>770</v>
      </c>
      <c r="D207" s="257" t="s">
        <v>59</v>
      </c>
      <c r="E207" s="259">
        <v>15.89</v>
      </c>
      <c r="F207" s="324">
        <v>0.3</v>
      </c>
      <c r="G207" s="450">
        <f>ROUND(F207*E207,2)</f>
        <v>4.7699999999999996</v>
      </c>
      <c r="J207" s="654" t="str">
        <f>IF(AND(F207=0,G207&gt;0),1+COUNT($J$3:J206),IF(B207="AUXILIAR","AUXILIAR","SUBÍTEM"))</f>
        <v>SUBÍTEM</v>
      </c>
      <c r="K207" s="655">
        <v>88309</v>
      </c>
      <c r="L207" s="656">
        <f>A207</f>
        <v>88309</v>
      </c>
      <c r="M207" s="663" t="str">
        <f>IF(AND(MID(A207,1,4)="comp",COUNTIF($A$1:$A$3937,A207)&gt;1),"ok AUXILIAR",IF(AND(F207&gt;0,MID(A207,1,4)="COMP"),"SUBÍTEM",IF(OR(AND(F207=0,G207=0),F207="COEF.",F207&gt;0),"SUBÍTEM",IF(MID(A207,1,5)="COMP.",IF(COUNTIF(ORÇAMENTO!$B$5:$B$9792,COMPOSIÇÕES!A207)=0,"NOK",IF(COUNTIF(ORÇAMENTO!$B$5:$B$9792,COMPOSIÇÕES!A207)&gt;0,"OK","SUBÍTEM"))))))</f>
        <v>SUBÍTEM</v>
      </c>
      <c r="P207" s="655" t="b">
        <f t="shared" si="35"/>
        <v>1</v>
      </c>
      <c r="Q207" s="655">
        <v>88309</v>
      </c>
      <c r="R207" s="655" t="s">
        <v>131</v>
      </c>
      <c r="S207" s="717" t="s">
        <v>770</v>
      </c>
      <c r="T207" s="655" t="s">
        <v>59</v>
      </c>
      <c r="U207" s="655">
        <v>15.88</v>
      </c>
    </row>
    <row r="208" spans="1:43" s="713" customFormat="1" ht="30">
      <c r="A208" s="980">
        <v>12970</v>
      </c>
      <c r="B208" s="980" t="s">
        <v>134</v>
      </c>
      <c r="C208" s="322" t="s">
        <v>2694</v>
      </c>
      <c r="D208" s="257" t="s">
        <v>54</v>
      </c>
      <c r="E208" s="259">
        <v>599.97</v>
      </c>
      <c r="F208" s="324">
        <v>1</v>
      </c>
      <c r="G208" s="450">
        <f>ROUND(F208*E208,2)</f>
        <v>599.97</v>
      </c>
      <c r="J208" s="654" t="str">
        <f>IF(AND(F208=0,G208&gt;0),1+COUNT($J$3:J207),IF(B208="AUXILIAR","AUXILIAR","SUBÍTEM"))</f>
        <v>SUBÍTEM</v>
      </c>
      <c r="K208" s="655">
        <v>12970</v>
      </c>
      <c r="L208" s="656">
        <f>A208</f>
        <v>12970</v>
      </c>
      <c r="M208" s="663" t="str">
        <f>IF(AND(MID(A208,1,4)="comp",COUNTIF($A$1:$A$3937,A208)&gt;1),"ok AUXILIAR",IF(AND(F208&gt;0,MID(A208,1,4)="COMP"),"SUBÍTEM",IF(OR(AND(F208=0,G208=0),F208="COEF.",F208&gt;0),"SUBÍTEM",IF(MID(A208,1,5)="COMP.",IF(COUNTIF(ORÇAMENTO!$B$5:$B$9792,COMPOSIÇÕES!A208)=0,"NOK",IF(COUNTIF(ORÇAMENTO!$B$5:$B$9792,COMPOSIÇÕES!A208)&gt;0,"OK","SUBÍTEM"))))))</f>
        <v>SUBÍTEM</v>
      </c>
      <c r="P208" s="655" t="b">
        <f t="shared" si="35"/>
        <v>1</v>
      </c>
      <c r="Q208" s="655">
        <v>12970</v>
      </c>
      <c r="R208" s="655" t="s">
        <v>134</v>
      </c>
      <c r="S208" s="717" t="s">
        <v>2694</v>
      </c>
      <c r="T208" s="655" t="s">
        <v>54</v>
      </c>
      <c r="U208" s="655">
        <v>584.99</v>
      </c>
    </row>
    <row r="209" spans="1:43" s="726" customFormat="1">
      <c r="A209" s="723" t="s">
        <v>1440</v>
      </c>
      <c r="B209" s="723"/>
      <c r="C209" s="723"/>
      <c r="D209" s="723" t="s">
        <v>183</v>
      </c>
      <c r="E209" s="723" t="s">
        <v>183</v>
      </c>
      <c r="F209" s="723"/>
      <c r="G209" s="399"/>
      <c r="H209" s="713"/>
      <c r="I209" s="713"/>
      <c r="J209" s="654" t="str">
        <f>IF(AND(F209=0,G209&gt;0),1+COUNT($J$3:J208),IF(B209="AUXILIAR","AUXILIAR","SUBÍTEM"))</f>
        <v>SUBÍTEM</v>
      </c>
      <c r="K209" s="655" t="s">
        <v>1440</v>
      </c>
      <c r="L209" s="656" t="str">
        <f>A209</f>
        <v>Obs: composição/Base -  Orse - 12129</v>
      </c>
      <c r="M209" s="663" t="str">
        <f>IF(AND(MID(A209,1,4)="comp",COUNTIF($A$1:$A$3937,A209)&gt;1),"ok AUXILIAR",IF(AND(F209&gt;0,MID(A209,1,4)="COMP"),"SUBÍTEM",IF(OR(AND(F209=0,G209=0),F209="COEF.",F209&gt;0),"SUBÍTEM",IF(MID(A209,1,5)="COMP.",IF(COUNTIF(ORÇAMENTO!$B$5:$B$9792,COMPOSIÇÕES!A209)=0,"NOK",IF(COUNTIF(ORÇAMENTO!$B$5:$B$9792,COMPOSIÇÕES!A209)&gt;0,"OK","SUBÍTEM"))))))</f>
        <v>SUBÍTEM</v>
      </c>
      <c r="P209" s="655" t="b">
        <f t="shared" si="35"/>
        <v>1</v>
      </c>
      <c r="Q209" s="659" t="s">
        <v>1440</v>
      </c>
      <c r="R209" s="659"/>
      <c r="S209" s="723"/>
      <c r="T209" s="659" t="s">
        <v>183</v>
      </c>
      <c r="U209" s="659" t="s">
        <v>183</v>
      </c>
      <c r="AO209" s="713"/>
      <c r="AQ209" s="713"/>
    </row>
    <row r="210" spans="1:43" s="713" customFormat="1" ht="15.75" thickBot="1">
      <c r="A210" s="790"/>
      <c r="B210" s="728"/>
      <c r="C210" s="728"/>
      <c r="D210" s="728"/>
      <c r="E210" s="728"/>
      <c r="F210" s="728"/>
      <c r="G210" s="791"/>
      <c r="J210" s="779"/>
      <c r="K210" s="780"/>
      <c r="L210" s="781"/>
      <c r="M210" s="663"/>
      <c r="P210" s="655" t="b">
        <f t="shared" si="35"/>
        <v>1</v>
      </c>
      <c r="Q210" s="780"/>
      <c r="R210" s="780"/>
      <c r="S210" s="728"/>
      <c r="T210" s="780"/>
      <c r="U210" s="780"/>
    </row>
    <row r="211" spans="1:43" s="713" customFormat="1" ht="26.25" customHeight="1" thickBot="1">
      <c r="A211" s="982" t="s">
        <v>125</v>
      </c>
      <c r="B211" s="983"/>
      <c r="C211" s="949" t="s">
        <v>103</v>
      </c>
      <c r="D211" s="956" t="s">
        <v>126</v>
      </c>
      <c r="E211" s="949" t="s">
        <v>128</v>
      </c>
      <c r="F211" s="949" t="s">
        <v>127</v>
      </c>
      <c r="G211" s="957" t="s">
        <v>129</v>
      </c>
      <c r="H211" s="713" t="str">
        <f t="shared" ref="H211:H221" si="36">IF(MID(A211,1,3)="OBS","REMOVER ESPAÇOS","OK")</f>
        <v>OK</v>
      </c>
      <c r="J211" s="654" t="str">
        <f>IF(AND(F211=0,G211&gt;0),1+COUNT($J$3:J172),IF(B211="AUXILIAR","AUXILIAR","SUBÍTEM"))</f>
        <v>SUBÍTEM</v>
      </c>
      <c r="K211" s="655" t="s">
        <v>125</v>
      </c>
      <c r="L211" s="656" t="str">
        <f t="shared" ref="L211:L221" si="37">A211</f>
        <v>COD.</v>
      </c>
      <c r="M211" s="663" t="str">
        <f>IF(AND(MID(A211,1,4)="comp",COUNTIF($A$1:$A$3937,A211)&gt;1),"ok AUXILIAR",IF(AND(F211&gt;0,MID(A211,1,4)="COMP"),"SUBÍTEM",IF(OR(AND(F211=0,G211=0),F211="COEF.",F211&gt;0),"SUBÍTEM",IF(MID(A211,1,5)="COMP.",IF(COUNTIF(ORÇAMENTO!$B$5:$B$9792,COMPOSIÇÕES!A211)=0,"NOK",IF(COUNTIF(ORÇAMENTO!$B$5:$B$9792,COMPOSIÇÕES!A211)&gt;0,"OK","SUBÍTEM"))))))</f>
        <v>SUBÍTEM</v>
      </c>
      <c r="P211" s="655" t="b">
        <f t="shared" ref="P211:P221" si="38">C211=S211</f>
        <v>1</v>
      </c>
      <c r="Q211" s="655" t="s">
        <v>125</v>
      </c>
      <c r="R211" s="655"/>
      <c r="S211" s="715" t="s">
        <v>103</v>
      </c>
      <c r="T211" s="655" t="s">
        <v>126</v>
      </c>
      <c r="U211" s="655" t="s">
        <v>128</v>
      </c>
    </row>
    <row r="212" spans="1:43" s="713" customFormat="1" ht="37.5" customHeight="1" thickBot="1">
      <c r="A212" s="935" t="s">
        <v>155</v>
      </c>
      <c r="B212" s="945"/>
      <c r="C212" s="945" t="s">
        <v>1738</v>
      </c>
      <c r="D212" s="953" t="s">
        <v>53</v>
      </c>
      <c r="E212" s="953"/>
      <c r="F212" s="953"/>
      <c r="G212" s="946">
        <f>SUM(G213:G220)</f>
        <v>114.62</v>
      </c>
      <c r="H212" s="713" t="str">
        <f t="shared" si="36"/>
        <v>OK</v>
      </c>
      <c r="J212" s="654">
        <f>IF(AND(F212=0,G212&gt;0),1+COUNT($J$3:J211),IF(B212="AUXILIAR","AUXILIAR","SUBÍTEM"))</f>
        <v>29</v>
      </c>
      <c r="K212" s="655" t="s">
        <v>155</v>
      </c>
      <c r="L212" s="656" t="str">
        <f t="shared" si="37"/>
        <v>COMP. 29</v>
      </c>
      <c r="M212" s="663" t="str">
        <f>IF(AND(MID(A212,1,4)="comp",COUNTIF($A$1:$A$3937,A212)&gt;1),"ok AUXILIAR",IF(AND(F212&gt;0,MID(A212,1,4)="COMP"),"SUBÍTEM",IF(OR(AND(F212=0,G212=0),F212="COEF.",F212&gt;0),"SUBÍTEM",IF(MID(A212,1,5)="COMP.",IF(COUNTIF(ORÇAMENTO!$B$5:$B$9792,COMPOSIÇÕES!A212)=0,"NOK",IF(COUNTIF(ORÇAMENTO!$B$5:$B$9792,COMPOSIÇÕES!A212)&gt;0,"OK","SUBÍTEM"))))))</f>
        <v>OK</v>
      </c>
      <c r="P212" s="655" t="b">
        <f t="shared" si="38"/>
        <v>1</v>
      </c>
      <c r="Q212" s="655" t="s">
        <v>155</v>
      </c>
      <c r="R212" s="655"/>
      <c r="S212" s="720" t="s">
        <v>1738</v>
      </c>
      <c r="T212" s="655" t="s">
        <v>53</v>
      </c>
      <c r="U212" s="655"/>
    </row>
    <row r="213" spans="1:43" s="713" customFormat="1" ht="30">
      <c r="A213" s="463">
        <v>2313</v>
      </c>
      <c r="B213" s="463" t="s">
        <v>134</v>
      </c>
      <c r="C213" s="322" t="s">
        <v>2695</v>
      </c>
      <c r="D213" s="257" t="s">
        <v>53</v>
      </c>
      <c r="E213" s="259">
        <v>21.51</v>
      </c>
      <c r="F213" s="242">
        <v>1.5329999999999999</v>
      </c>
      <c r="G213" s="450">
        <f t="shared" ref="G213:G220" si="39">ROUND(F213*E213,2)</f>
        <v>32.97</v>
      </c>
      <c r="H213" s="713" t="str">
        <f t="shared" si="36"/>
        <v>OK</v>
      </c>
      <c r="J213" s="654" t="str">
        <f>IF(AND(F213=0,G213&gt;0),1+COUNT($J$3:J212),IF(B213="AUXILIAR","AUXILIAR","SUBÍTEM"))</f>
        <v>SUBÍTEM</v>
      </c>
      <c r="K213" s="655">
        <v>2313</v>
      </c>
      <c r="L213" s="656">
        <f t="shared" si="37"/>
        <v>2313</v>
      </c>
      <c r="M213" s="663" t="str">
        <f>IF(AND(MID(A213,1,4)="comp",COUNTIF($A$1:$A$3937,A213)&gt;1),"ok AUXILIAR",IF(AND(F213&gt;0,MID(A213,1,4)="COMP"),"SUBÍTEM",IF(OR(AND(F213=0,G213=0),F213="COEF.",F213&gt;0),"SUBÍTEM",IF(MID(A213,1,5)="COMP.",IF(COUNTIF(ORÇAMENTO!$B$5:$B$9792,COMPOSIÇÕES!A213)=0,"NOK",IF(COUNTIF(ORÇAMENTO!$B$5:$B$9792,COMPOSIÇÕES!A213)&gt;0,"OK","SUBÍTEM"))))))</f>
        <v>SUBÍTEM</v>
      </c>
      <c r="P213" s="655" t="b">
        <f t="shared" si="38"/>
        <v>1</v>
      </c>
      <c r="Q213" s="655">
        <v>2313</v>
      </c>
      <c r="R213" s="655" t="s">
        <v>134</v>
      </c>
      <c r="S213" s="717" t="s">
        <v>2695</v>
      </c>
      <c r="T213" s="655" t="s">
        <v>53</v>
      </c>
      <c r="U213" s="655">
        <v>25.35</v>
      </c>
    </row>
    <row r="214" spans="1:43" s="713" customFormat="1">
      <c r="A214" s="494">
        <v>1806</v>
      </c>
      <c r="B214" s="664" t="s">
        <v>836</v>
      </c>
      <c r="C214" s="322" t="s">
        <v>946</v>
      </c>
      <c r="D214" s="257" t="s">
        <v>2836</v>
      </c>
      <c r="E214" s="259">
        <v>56.72</v>
      </c>
      <c r="F214" s="251">
        <v>0.22</v>
      </c>
      <c r="G214" s="450">
        <f t="shared" si="39"/>
        <v>12.48</v>
      </c>
      <c r="H214" s="713" t="str">
        <f t="shared" si="36"/>
        <v>OK</v>
      </c>
      <c r="J214" s="654" t="str">
        <f>IF(AND(F214=0,G214&gt;0),1+COUNT($J$3:J213),IF(B214="AUXILIAR","AUXILIAR","SUBÍTEM"))</f>
        <v>SUBÍTEM</v>
      </c>
      <c r="K214" s="655">
        <v>1806</v>
      </c>
      <c r="L214" s="656">
        <f t="shared" si="37"/>
        <v>1806</v>
      </c>
      <c r="M214" s="663" t="str">
        <f>IF(AND(MID(A214,1,4)="comp",COUNTIF($A$1:$A$3937,A214)&gt;1),"ok AUXILIAR",IF(AND(F214&gt;0,MID(A214,1,4)="COMP"),"SUBÍTEM",IF(OR(AND(F214=0,G214=0),F214="COEF.",F214&gt;0),"SUBÍTEM",IF(MID(A214,1,5)="COMP.",IF(COUNTIF(ORÇAMENTO!$B$5:$B$9792,COMPOSIÇÕES!A214)=0,"NOK",IF(COUNTIF(ORÇAMENTO!$B$5:$B$9792,COMPOSIÇÕES!A214)&gt;0,"OK","SUBÍTEM"))))))</f>
        <v>SUBÍTEM</v>
      </c>
      <c r="P214" s="655" t="b">
        <f t="shared" si="38"/>
        <v>1</v>
      </c>
      <c r="Q214" s="655">
        <v>1806</v>
      </c>
      <c r="R214" s="655" t="s">
        <v>836</v>
      </c>
      <c r="S214" s="717" t="s">
        <v>946</v>
      </c>
      <c r="T214" s="655" t="s">
        <v>54</v>
      </c>
      <c r="U214" s="655">
        <v>71.05</v>
      </c>
    </row>
    <row r="215" spans="1:43" s="713" customFormat="1" ht="15" customHeight="1">
      <c r="A215" s="261">
        <v>88267</v>
      </c>
      <c r="B215" s="261" t="s">
        <v>131</v>
      </c>
      <c r="C215" s="322" t="s">
        <v>767</v>
      </c>
      <c r="D215" s="257" t="s">
        <v>59</v>
      </c>
      <c r="E215" s="259">
        <v>18.940000000000001</v>
      </c>
      <c r="F215" s="258">
        <v>0.66</v>
      </c>
      <c r="G215" s="450">
        <f t="shared" si="39"/>
        <v>12.5</v>
      </c>
      <c r="H215" s="713" t="str">
        <f t="shared" si="36"/>
        <v>OK</v>
      </c>
      <c r="J215" s="654" t="str">
        <f>IF(AND(F215=0,G215&gt;0),1+COUNT($J$3:J214),IF(B215="AUXILIAR","AUXILIAR","SUBÍTEM"))</f>
        <v>SUBÍTEM</v>
      </c>
      <c r="K215" s="655">
        <v>88267</v>
      </c>
      <c r="L215" s="656">
        <f t="shared" si="37"/>
        <v>88267</v>
      </c>
      <c r="M215" s="663" t="str">
        <f>IF(AND(MID(A215,1,4)="comp",COUNTIF($A$1:$A$3937,A215)&gt;1),"ok AUXILIAR",IF(AND(F215&gt;0,MID(A215,1,4)="COMP"),"SUBÍTEM",IF(OR(AND(F215=0,G215=0),F215="COEF.",F215&gt;0),"SUBÍTEM",IF(MID(A215,1,5)="COMP.",IF(COUNTIF(ORÇAMENTO!$B$5:$B$9792,COMPOSIÇÕES!A215)=0,"NOK",IF(COUNTIF(ORÇAMENTO!$B$5:$B$9792,COMPOSIÇÕES!A215)&gt;0,"OK","SUBÍTEM"))))))</f>
        <v>SUBÍTEM</v>
      </c>
      <c r="P215" s="655" t="b">
        <f t="shared" si="38"/>
        <v>1</v>
      </c>
      <c r="Q215" s="655">
        <v>88267</v>
      </c>
      <c r="R215" s="655" t="s">
        <v>131</v>
      </c>
      <c r="S215" s="717" t="s">
        <v>767</v>
      </c>
      <c r="T215" s="655" t="s">
        <v>59</v>
      </c>
      <c r="U215" s="655">
        <v>18.93</v>
      </c>
    </row>
    <row r="216" spans="1:43" s="713" customFormat="1" ht="15" customHeight="1">
      <c r="A216" s="261">
        <v>6298</v>
      </c>
      <c r="B216" s="664" t="s">
        <v>836</v>
      </c>
      <c r="C216" s="322" t="s">
        <v>1054</v>
      </c>
      <c r="D216" s="257" t="s">
        <v>2836</v>
      </c>
      <c r="E216" s="259">
        <v>30.16</v>
      </c>
      <c r="F216" s="258">
        <v>0.22</v>
      </c>
      <c r="G216" s="450">
        <f t="shared" si="39"/>
        <v>6.64</v>
      </c>
      <c r="H216" s="713" t="str">
        <f t="shared" si="36"/>
        <v>OK</v>
      </c>
      <c r="J216" s="654" t="str">
        <f>IF(AND(F216=0,G216&gt;0),1+COUNT($J$3:J215),IF(B216="AUXILIAR","AUXILIAR","SUBÍTEM"))</f>
        <v>SUBÍTEM</v>
      </c>
      <c r="K216" s="655">
        <v>6298</v>
      </c>
      <c r="L216" s="656">
        <f t="shared" si="37"/>
        <v>6298</v>
      </c>
      <c r="M216" s="663" t="str">
        <f>IF(AND(MID(A216,1,4)="comp",COUNTIF($A$1:$A$3937,A216)&gt;1),"ok AUXILIAR",IF(AND(F216&gt;0,MID(A216,1,4)="COMP"),"SUBÍTEM",IF(OR(AND(F216=0,G216=0),F216="COEF.",F216&gt;0),"SUBÍTEM",IF(MID(A216,1,5)="COMP.",IF(COUNTIF(ORÇAMENTO!$B$5:$B$9792,COMPOSIÇÕES!A216)=0,"NOK",IF(COUNTIF(ORÇAMENTO!$B$5:$B$9792,COMPOSIÇÕES!A216)&gt;0,"OK","SUBÍTEM"))))))</f>
        <v>SUBÍTEM</v>
      </c>
      <c r="P216" s="655" t="b">
        <f t="shared" si="38"/>
        <v>1</v>
      </c>
      <c r="Q216" s="655">
        <v>6298</v>
      </c>
      <c r="R216" s="655" t="s">
        <v>836</v>
      </c>
      <c r="S216" s="717" t="s">
        <v>1054</v>
      </c>
      <c r="T216" s="655" t="s">
        <v>54</v>
      </c>
      <c r="U216" s="655">
        <v>37.79</v>
      </c>
    </row>
    <row r="217" spans="1:43" s="713" customFormat="1">
      <c r="A217" s="261">
        <v>93382</v>
      </c>
      <c r="B217" s="261" t="s">
        <v>131</v>
      </c>
      <c r="C217" s="322" t="s">
        <v>960</v>
      </c>
      <c r="D217" s="257" t="s">
        <v>61</v>
      </c>
      <c r="E217" s="259">
        <v>18.27</v>
      </c>
      <c r="F217" s="258">
        <v>9.9000000000000005E-2</v>
      </c>
      <c r="G217" s="450">
        <f t="shared" si="39"/>
        <v>1.81</v>
      </c>
      <c r="H217" s="713" t="str">
        <f t="shared" si="36"/>
        <v>OK</v>
      </c>
      <c r="J217" s="654" t="str">
        <f>IF(AND(F217=0,G217&gt;0),1+COUNT($J$3:J216),IF(B217="AUXILIAR","AUXILIAR","SUBÍTEM"))</f>
        <v>SUBÍTEM</v>
      </c>
      <c r="K217" s="655">
        <v>93382</v>
      </c>
      <c r="L217" s="656">
        <f t="shared" si="37"/>
        <v>93382</v>
      </c>
      <c r="M217" s="663" t="str">
        <f>IF(AND(MID(A217,1,4)="comp",COUNTIF($A$1:$A$3937,A217)&gt;1),"ok AUXILIAR",IF(AND(F217&gt;0,MID(A217,1,4)="COMP"),"SUBÍTEM",IF(OR(AND(F217=0,G217=0),F217="COEF.",F217&gt;0),"SUBÍTEM",IF(MID(A217,1,5)="COMP.",IF(COUNTIF(ORÇAMENTO!$B$5:$B$9792,COMPOSIÇÕES!A217)=0,"NOK",IF(COUNTIF(ORÇAMENTO!$B$5:$B$9792,COMPOSIÇÕES!A217)&gt;0,"OK","SUBÍTEM"))))))</f>
        <v>SUBÍTEM</v>
      </c>
      <c r="P217" s="655" t="b">
        <f t="shared" si="38"/>
        <v>1</v>
      </c>
      <c r="Q217" s="655">
        <v>93382</v>
      </c>
      <c r="R217" s="655" t="s">
        <v>131</v>
      </c>
      <c r="S217" s="717" t="s">
        <v>960</v>
      </c>
      <c r="T217" s="655" t="s">
        <v>61</v>
      </c>
      <c r="U217" s="655">
        <v>18.18</v>
      </c>
    </row>
    <row r="218" spans="1:43" s="713" customFormat="1" ht="30">
      <c r="A218" s="261">
        <v>96537</v>
      </c>
      <c r="B218" s="261" t="s">
        <v>131</v>
      </c>
      <c r="C218" s="322" t="s">
        <v>1091</v>
      </c>
      <c r="D218" s="257" t="s">
        <v>57</v>
      </c>
      <c r="E218" s="259">
        <v>117.72</v>
      </c>
      <c r="F218" s="258">
        <v>0.28000000000000003</v>
      </c>
      <c r="G218" s="450">
        <f t="shared" si="39"/>
        <v>32.96</v>
      </c>
      <c r="H218" s="713" t="str">
        <f t="shared" si="36"/>
        <v>OK</v>
      </c>
      <c r="J218" s="654" t="str">
        <f>IF(AND(F218=0,G218&gt;0),1+COUNT($J$3:J217),IF(B218="AUXILIAR","AUXILIAR","SUBÍTEM"))</f>
        <v>SUBÍTEM</v>
      </c>
      <c r="K218" s="655">
        <v>96537</v>
      </c>
      <c r="L218" s="656">
        <f t="shared" si="37"/>
        <v>96537</v>
      </c>
      <c r="M218" s="663" t="str">
        <f>IF(AND(MID(A218,1,4)="comp",COUNTIF($A$1:$A$3937,A218)&gt;1),"ok AUXILIAR",IF(AND(F218&gt;0,MID(A218,1,4)="COMP"),"SUBÍTEM",IF(OR(AND(F218=0,G218=0),F218="COEF.",F218&gt;0),"SUBÍTEM",IF(MID(A218,1,5)="COMP.",IF(COUNTIF(ORÇAMENTO!$B$5:$B$9792,COMPOSIÇÕES!A218)=0,"NOK",IF(COUNTIF(ORÇAMENTO!$B$5:$B$9792,COMPOSIÇÕES!A218)&gt;0,"OK","SUBÍTEM"))))))</f>
        <v>SUBÍTEM</v>
      </c>
      <c r="P218" s="655" t="b">
        <f t="shared" si="38"/>
        <v>1</v>
      </c>
      <c r="Q218" s="655">
        <v>96537</v>
      </c>
      <c r="R218" s="655" t="s">
        <v>131</v>
      </c>
      <c r="S218" s="717" t="s">
        <v>1091</v>
      </c>
      <c r="T218" s="655" t="s">
        <v>57</v>
      </c>
      <c r="U218" s="655">
        <v>118.07</v>
      </c>
    </row>
    <row r="219" spans="1:43" s="713" customFormat="1" ht="30">
      <c r="A219" s="261">
        <v>94963</v>
      </c>
      <c r="B219" s="261" t="s">
        <v>131</v>
      </c>
      <c r="C219" s="322" t="s">
        <v>1105</v>
      </c>
      <c r="D219" s="257" t="s">
        <v>61</v>
      </c>
      <c r="E219" s="259">
        <v>281.32</v>
      </c>
      <c r="F219" s="258">
        <v>2.8000000000000001E-2</v>
      </c>
      <c r="G219" s="450">
        <f t="shared" si="39"/>
        <v>7.88</v>
      </c>
      <c r="H219" s="713" t="str">
        <f t="shared" si="36"/>
        <v>OK</v>
      </c>
      <c r="J219" s="654" t="str">
        <f>IF(AND(F219=0,G219&gt;0),1+COUNT($J$3:J218),IF(B219="AUXILIAR","AUXILIAR","SUBÍTEM"))</f>
        <v>SUBÍTEM</v>
      </c>
      <c r="K219" s="655">
        <v>94963</v>
      </c>
      <c r="L219" s="656">
        <f t="shared" si="37"/>
        <v>94963</v>
      </c>
      <c r="M219" s="663" t="str">
        <f>IF(AND(MID(A219,1,4)="comp",COUNTIF($A$1:$A$3937,A219)&gt;1),"ok AUXILIAR",IF(AND(F219&gt;0,MID(A219,1,4)="COMP"),"SUBÍTEM",IF(OR(AND(F219=0,G219=0),F219="COEF.",F219&gt;0),"SUBÍTEM",IF(MID(A219,1,5)="COMP.",IF(COUNTIF(ORÇAMENTO!$B$5:$B$9792,COMPOSIÇÕES!A219)=0,"NOK",IF(COUNTIF(ORÇAMENTO!$B$5:$B$9792,COMPOSIÇÕES!A219)&gt;0,"OK","SUBÍTEM"))))))</f>
        <v>SUBÍTEM</v>
      </c>
      <c r="P219" s="655" t="b">
        <f t="shared" si="38"/>
        <v>1</v>
      </c>
      <c r="Q219" s="655">
        <v>94963</v>
      </c>
      <c r="R219" s="655" t="s">
        <v>131</v>
      </c>
      <c r="S219" s="717" t="s">
        <v>1105</v>
      </c>
      <c r="T219" s="655" t="s">
        <v>61</v>
      </c>
      <c r="U219" s="655">
        <v>278.83</v>
      </c>
    </row>
    <row r="220" spans="1:43" s="713" customFormat="1" ht="30">
      <c r="A220" s="241">
        <v>96523</v>
      </c>
      <c r="B220" s="260" t="s">
        <v>131</v>
      </c>
      <c r="C220" s="322" t="s">
        <v>1239</v>
      </c>
      <c r="D220" s="257" t="s">
        <v>61</v>
      </c>
      <c r="E220" s="259">
        <v>57.66</v>
      </c>
      <c r="F220" s="258">
        <v>0.128</v>
      </c>
      <c r="G220" s="450">
        <f t="shared" si="39"/>
        <v>7.38</v>
      </c>
      <c r="H220" s="713" t="str">
        <f t="shared" si="36"/>
        <v>OK</v>
      </c>
      <c r="J220" s="654" t="str">
        <f>IF(AND(F220=0,G220&gt;0),1+COUNT($J$3:J219),IF(B220="AUXILIAR","AUXILIAR","SUBÍTEM"))</f>
        <v>SUBÍTEM</v>
      </c>
      <c r="K220" s="655">
        <v>96523</v>
      </c>
      <c r="L220" s="656">
        <f t="shared" si="37"/>
        <v>96523</v>
      </c>
      <c r="M220" s="663" t="str">
        <f>IF(AND(MID(A220,1,4)="comp",COUNTIF($A$1:$A$3937,A220)&gt;1),"ok AUXILIAR",IF(AND(F220&gt;0,MID(A220,1,4)="COMP"),"SUBÍTEM",IF(OR(AND(F220=0,G220=0),F220="COEF.",F220&gt;0),"SUBÍTEM",IF(MID(A220,1,5)="COMP.",IF(COUNTIF(ORÇAMENTO!$B$5:$B$9792,COMPOSIÇÕES!A220)=0,"NOK",IF(COUNTIF(ORÇAMENTO!$B$5:$B$9792,COMPOSIÇÕES!A220)&gt;0,"OK","SUBÍTEM"))))))</f>
        <v>SUBÍTEM</v>
      </c>
      <c r="P220" s="655" t="b">
        <f t="shared" si="38"/>
        <v>1</v>
      </c>
      <c r="Q220" s="655">
        <v>96523</v>
      </c>
      <c r="R220" s="655" t="s">
        <v>131</v>
      </c>
      <c r="S220" s="717" t="s">
        <v>1239</v>
      </c>
      <c r="T220" s="655" t="s">
        <v>61</v>
      </c>
      <c r="U220" s="655">
        <v>57.1</v>
      </c>
    </row>
    <row r="221" spans="1:43" s="713" customFormat="1">
      <c r="A221" s="723" t="s">
        <v>1444</v>
      </c>
      <c r="B221" s="723"/>
      <c r="C221" s="723"/>
      <c r="D221" s="723"/>
      <c r="E221" s="723"/>
      <c r="F221" s="723"/>
      <c r="G221" s="723"/>
      <c r="H221" s="713" t="str">
        <f t="shared" si="36"/>
        <v>REMOVER ESPAÇOS</v>
      </c>
      <c r="J221" s="654" t="str">
        <f>IF(AND(F221=0,G221&gt;0),1+COUNT($J$3:J220),IF(B221="AUXILIAR","AUXILIAR","SUBÍTEM"))</f>
        <v>SUBÍTEM</v>
      </c>
      <c r="K221" s="655" t="s">
        <v>1444</v>
      </c>
      <c r="L221" s="656" t="str">
        <f t="shared" si="37"/>
        <v>Obs: composição/Base -  ORSE - 04629</v>
      </c>
      <c r="M221" s="663" t="str">
        <f>IF(AND(MID(A221,1,4)="comp",COUNTIF($A$1:$A$3937,A221)&gt;1),"ok AUXILIAR",IF(AND(F221&gt;0,MID(A221,1,4)="COMP"),"SUBÍTEM",IF(OR(AND(F221=0,G221=0),F221="COEF.",F221&gt;0),"SUBÍTEM",IF(MID(A221,1,5)="COMP.",IF(COUNTIF(ORÇAMENTO!$B$5:$B$9792,COMPOSIÇÕES!A221)=0,"NOK",IF(COUNTIF(ORÇAMENTO!$B$5:$B$9792,COMPOSIÇÕES!A221)&gt;0,"OK","SUBÍTEM"))))))</f>
        <v>SUBÍTEM</v>
      </c>
      <c r="P221" s="655" t="b">
        <f t="shared" si="38"/>
        <v>1</v>
      </c>
      <c r="Q221" s="655" t="s">
        <v>1444</v>
      </c>
      <c r="R221" s="655"/>
      <c r="S221" s="723"/>
      <c r="T221" s="655"/>
      <c r="U221" s="655"/>
    </row>
    <row r="222" spans="1:43" s="713" customFormat="1" ht="15.75" thickBot="1">
      <c r="A222" s="790"/>
      <c r="B222" s="728"/>
      <c r="C222" s="728"/>
      <c r="D222" s="728"/>
      <c r="E222" s="728"/>
      <c r="F222" s="728"/>
      <c r="G222" s="791"/>
      <c r="J222" s="779"/>
      <c r="K222" s="780"/>
      <c r="L222" s="781"/>
      <c r="M222" s="663"/>
      <c r="P222" s="655" t="b">
        <f>C222=S222</f>
        <v>1</v>
      </c>
      <c r="Q222" s="780"/>
      <c r="R222" s="780"/>
      <c r="S222" s="728"/>
      <c r="T222" s="780"/>
      <c r="U222" s="780"/>
    </row>
    <row r="223" spans="1:43" s="713" customFormat="1" ht="26.25" customHeight="1" thickBot="1">
      <c r="A223" s="982" t="s">
        <v>125</v>
      </c>
      <c r="B223" s="983"/>
      <c r="C223" s="949" t="s">
        <v>103</v>
      </c>
      <c r="D223" s="956" t="s">
        <v>126</v>
      </c>
      <c r="E223" s="949" t="s">
        <v>128</v>
      </c>
      <c r="F223" s="949" t="s">
        <v>127</v>
      </c>
      <c r="G223" s="957" t="s">
        <v>129</v>
      </c>
      <c r="H223" s="713" t="str">
        <f t="shared" ref="H223:H238" si="40">IF(MID(A223,1,3)="OBS","REMOVER ESPAÇOS","OK")</f>
        <v>OK</v>
      </c>
      <c r="J223" s="654" t="str">
        <f>IF(AND(F223=0,G223&gt;0),1+COUNT($J$3:J172),IF(B223="AUXILIAR","AUXILIAR","SUBÍTEM"))</f>
        <v>SUBÍTEM</v>
      </c>
      <c r="K223" s="655" t="s">
        <v>125</v>
      </c>
      <c r="L223" s="656" t="str">
        <f t="shared" ref="L223:L238" si="41">A223</f>
        <v>COD.</v>
      </c>
      <c r="M223" s="663" t="str">
        <f>IF(AND(MID(A223,1,4)="comp",COUNTIF($A$1:$A$3937,A223)&gt;1),"ok AUXILIAR",IF(AND(F223&gt;0,MID(A223,1,4)="COMP"),"SUBÍTEM",IF(OR(AND(F223=0,G223=0),F223="COEF.",F223&gt;0),"SUBÍTEM",IF(MID(A223,1,5)="COMP.",IF(COUNTIF(ORÇAMENTO!$B$5:$B$9792,COMPOSIÇÕES!A223)=0,"NOK",IF(COUNTIF(ORÇAMENTO!$B$5:$B$9792,COMPOSIÇÕES!A223)&gt;0,"OK","SUBÍTEM"))))))</f>
        <v>SUBÍTEM</v>
      </c>
      <c r="P223" s="655" t="b">
        <f t="shared" ref="P223:P238" si="42">C223=S223</f>
        <v>1</v>
      </c>
      <c r="Q223" s="655" t="s">
        <v>125</v>
      </c>
      <c r="R223" s="655"/>
      <c r="S223" s="715" t="s">
        <v>103</v>
      </c>
      <c r="T223" s="655" t="s">
        <v>126</v>
      </c>
      <c r="U223" s="655" t="s">
        <v>128</v>
      </c>
    </row>
    <row r="224" spans="1:43" s="713" customFormat="1" ht="60" customHeight="1" thickBot="1">
      <c r="A224" s="935" t="s">
        <v>156</v>
      </c>
      <c r="B224" s="945"/>
      <c r="C224" s="945" t="s">
        <v>1445</v>
      </c>
      <c r="D224" s="953" t="s">
        <v>53</v>
      </c>
      <c r="E224" s="953"/>
      <c r="F224" s="953"/>
      <c r="G224" s="946">
        <f>SUM(G225:G237)</f>
        <v>230.98</v>
      </c>
      <c r="H224" s="713" t="str">
        <f t="shared" si="40"/>
        <v>OK</v>
      </c>
      <c r="J224" s="654">
        <f>IF(AND(F224=0,G224&gt;0),1+COUNT($J$3:J223),IF(B224="AUXILIAR","AUXILIAR","SUBÍTEM"))</f>
        <v>30</v>
      </c>
      <c r="K224" s="655" t="s">
        <v>156</v>
      </c>
      <c r="L224" s="656" t="str">
        <f t="shared" si="41"/>
        <v>COMP. 30</v>
      </c>
      <c r="M224" s="663" t="str">
        <f>IF(AND(MID(A224,1,4)="comp",COUNTIF($A$1:$A$3937,A224)&gt;1),"ok AUXILIAR",IF(AND(F224&gt;0,MID(A224,1,4)="COMP"),"SUBÍTEM",IF(OR(AND(F224=0,G224=0),F224="COEF.",F224&gt;0),"SUBÍTEM",IF(MID(A224,1,5)="COMP.",IF(COUNTIF(ORÇAMENTO!$B$5:$B$9792,COMPOSIÇÕES!A224)=0,"NOK",IF(COUNTIF(ORÇAMENTO!$B$5:$B$9792,COMPOSIÇÕES!A224)&gt;0,"OK","SUBÍTEM"))))))</f>
        <v>OK</v>
      </c>
      <c r="P224" s="655" t="b">
        <f t="shared" si="42"/>
        <v>1</v>
      </c>
      <c r="Q224" s="655" t="s">
        <v>156</v>
      </c>
      <c r="R224" s="655"/>
      <c r="S224" s="720" t="s">
        <v>1445</v>
      </c>
      <c r="T224" s="655" t="s">
        <v>53</v>
      </c>
      <c r="U224" s="655"/>
    </row>
    <row r="225" spans="1:21" s="713" customFormat="1" ht="33.75" customHeight="1">
      <c r="A225" s="463">
        <v>87905</v>
      </c>
      <c r="B225" s="463" t="s">
        <v>131</v>
      </c>
      <c r="C225" s="322" t="s">
        <v>1265</v>
      </c>
      <c r="D225" s="257" t="s">
        <v>57</v>
      </c>
      <c r="E225" s="259">
        <v>5.39</v>
      </c>
      <c r="F225" s="258">
        <v>0.3</v>
      </c>
      <c r="G225" s="450">
        <f t="shared" ref="G225:G237" si="43">ROUND(F225*E225,2)</f>
        <v>1.62</v>
      </c>
      <c r="H225" s="713" t="str">
        <f t="shared" si="40"/>
        <v>OK</v>
      </c>
      <c r="J225" s="654" t="str">
        <f>IF(AND(F225=0,G225&gt;0),1+COUNT($J$3:J224),IF(B225="AUXILIAR","AUXILIAR","SUBÍTEM"))</f>
        <v>SUBÍTEM</v>
      </c>
      <c r="K225" s="655">
        <v>87905</v>
      </c>
      <c r="L225" s="656">
        <f t="shared" si="41"/>
        <v>87905</v>
      </c>
      <c r="M225" s="663" t="str">
        <f>IF(AND(MID(A225,1,4)="comp",COUNTIF($A$1:$A$3937,A225)&gt;1),"ok AUXILIAR",IF(AND(F225&gt;0,MID(A225,1,4)="COMP"),"SUBÍTEM",IF(OR(AND(F225=0,G225=0),F225="COEF.",F225&gt;0),"SUBÍTEM",IF(MID(A225,1,5)="COMP.",IF(COUNTIF(ORÇAMENTO!$B$5:$B$9792,COMPOSIÇÕES!A225)=0,"NOK",IF(COUNTIF(ORÇAMENTO!$B$5:$B$9792,COMPOSIÇÕES!A225)&gt;0,"OK","SUBÍTEM"))))))</f>
        <v>SUBÍTEM</v>
      </c>
      <c r="P225" s="655" t="b">
        <f t="shared" si="42"/>
        <v>1</v>
      </c>
      <c r="Q225" s="655">
        <v>87905</v>
      </c>
      <c r="R225" s="655" t="s">
        <v>131</v>
      </c>
      <c r="S225" s="717" t="s">
        <v>1265</v>
      </c>
      <c r="T225" s="655" t="s">
        <v>57</v>
      </c>
      <c r="U225" s="655">
        <v>5.37</v>
      </c>
    </row>
    <row r="226" spans="1:21" s="713" customFormat="1" ht="17.25" customHeight="1">
      <c r="A226" s="261">
        <v>83693</v>
      </c>
      <c r="B226" s="261" t="s">
        <v>131</v>
      </c>
      <c r="C226" s="322" t="s">
        <v>83</v>
      </c>
      <c r="D226" s="257" t="s">
        <v>57</v>
      </c>
      <c r="E226" s="259">
        <v>2.81</v>
      </c>
      <c r="F226" s="258">
        <v>0.44999999999999996</v>
      </c>
      <c r="G226" s="450">
        <f t="shared" si="43"/>
        <v>1.26</v>
      </c>
      <c r="H226" s="713" t="str">
        <f t="shared" si="40"/>
        <v>OK</v>
      </c>
      <c r="J226" s="654" t="str">
        <f>IF(AND(F226=0,G226&gt;0),1+COUNT($J$3:J225),IF(B226="AUXILIAR","AUXILIAR","SUBÍTEM"))</f>
        <v>SUBÍTEM</v>
      </c>
      <c r="K226" s="655">
        <v>83693</v>
      </c>
      <c r="L226" s="656">
        <f t="shared" si="41"/>
        <v>83693</v>
      </c>
      <c r="M226" s="663" t="str">
        <f>IF(AND(MID(A226,1,4)="comp",COUNTIF($A$1:$A$3937,A226)&gt;1),"ok AUXILIAR",IF(AND(F226&gt;0,MID(A226,1,4)="COMP"),"SUBÍTEM",IF(OR(AND(F226=0,G226=0),F226="COEF.",F226&gt;0),"SUBÍTEM",IF(MID(A226,1,5)="COMP.",IF(COUNTIF(ORÇAMENTO!$B$5:$B$9792,COMPOSIÇÕES!A226)=0,"NOK",IF(COUNTIF(ORÇAMENTO!$B$5:$B$9792,COMPOSIÇÕES!A226)&gt;0,"OK","SUBÍTEM"))))))</f>
        <v>SUBÍTEM</v>
      </c>
      <c r="P226" s="655" t="b">
        <f t="shared" si="42"/>
        <v>1</v>
      </c>
      <c r="Q226" s="655">
        <v>83693</v>
      </c>
      <c r="R226" s="655" t="s">
        <v>131</v>
      </c>
      <c r="S226" s="717" t="s">
        <v>83</v>
      </c>
      <c r="T226" s="655" t="s">
        <v>57</v>
      </c>
      <c r="U226" s="655">
        <v>2.81</v>
      </c>
    </row>
    <row r="227" spans="1:21" s="713" customFormat="1" ht="30.75" customHeight="1">
      <c r="A227" s="261">
        <v>87792</v>
      </c>
      <c r="B227" s="261" t="s">
        <v>131</v>
      </c>
      <c r="C227" s="322" t="s">
        <v>1267</v>
      </c>
      <c r="D227" s="257" t="s">
        <v>57</v>
      </c>
      <c r="E227" s="259">
        <v>25.99</v>
      </c>
      <c r="F227" s="258">
        <v>0.3</v>
      </c>
      <c r="G227" s="450">
        <f t="shared" si="43"/>
        <v>7.8</v>
      </c>
      <c r="H227" s="713" t="str">
        <f t="shared" si="40"/>
        <v>OK</v>
      </c>
      <c r="J227" s="654" t="str">
        <f>IF(AND(F227=0,G227&gt;0),1+COUNT($J$3:J226),IF(B227="AUXILIAR","AUXILIAR","SUBÍTEM"))</f>
        <v>SUBÍTEM</v>
      </c>
      <c r="K227" s="655">
        <v>87792</v>
      </c>
      <c r="L227" s="656">
        <f t="shared" si="41"/>
        <v>87792</v>
      </c>
      <c r="M227" s="663" t="str">
        <f>IF(AND(MID(A227,1,4)="comp",COUNTIF($A$1:$A$3937,A227)&gt;1),"ok AUXILIAR",IF(AND(F227&gt;0,MID(A227,1,4)="COMP"),"SUBÍTEM",IF(OR(AND(F227=0,G227=0),F227="COEF.",F227&gt;0),"SUBÍTEM",IF(MID(A227,1,5)="COMP.",IF(COUNTIF(ORÇAMENTO!$B$5:$B$9792,COMPOSIÇÕES!A227)=0,"NOK",IF(COUNTIF(ORÇAMENTO!$B$5:$B$9792,COMPOSIÇÕES!A227)&gt;0,"OK","SUBÍTEM"))))))</f>
        <v>SUBÍTEM</v>
      </c>
      <c r="P227" s="655" t="b">
        <f t="shared" si="42"/>
        <v>1</v>
      </c>
      <c r="Q227" s="655">
        <v>87792</v>
      </c>
      <c r="R227" s="655" t="s">
        <v>131</v>
      </c>
      <c r="S227" s="717" t="s">
        <v>1267</v>
      </c>
      <c r="T227" s="655" t="s">
        <v>57</v>
      </c>
      <c r="U227" s="655">
        <v>25.89</v>
      </c>
    </row>
    <row r="228" spans="1:21" s="713" customFormat="1" ht="46.5" customHeight="1">
      <c r="A228" s="261">
        <v>87521</v>
      </c>
      <c r="B228" s="261" t="s">
        <v>131</v>
      </c>
      <c r="C228" s="322" t="s">
        <v>1250</v>
      </c>
      <c r="D228" s="257" t="s">
        <v>57</v>
      </c>
      <c r="E228" s="259">
        <v>50.33</v>
      </c>
      <c r="F228" s="258">
        <v>0.3</v>
      </c>
      <c r="G228" s="450">
        <f t="shared" si="43"/>
        <v>15.1</v>
      </c>
      <c r="H228" s="713" t="str">
        <f t="shared" si="40"/>
        <v>OK</v>
      </c>
      <c r="J228" s="654" t="str">
        <f>IF(AND(F228=0,G228&gt;0),1+COUNT($J$3:J227),IF(B228="AUXILIAR","AUXILIAR","SUBÍTEM"))</f>
        <v>SUBÍTEM</v>
      </c>
      <c r="K228" s="655">
        <v>87521</v>
      </c>
      <c r="L228" s="656">
        <f t="shared" si="41"/>
        <v>87521</v>
      </c>
      <c r="M228" s="663" t="str">
        <f>IF(AND(MID(A228,1,4)="comp",COUNTIF($A$1:$A$3937,A228)&gt;1),"ok AUXILIAR",IF(AND(F228&gt;0,MID(A228,1,4)="COMP"),"SUBÍTEM",IF(OR(AND(F228=0,G228=0),F228="COEF.",F228&gt;0),"SUBÍTEM",IF(MID(A228,1,5)="COMP.",IF(COUNTIF(ORÇAMENTO!$B$5:$B$9792,COMPOSIÇÕES!A228)=0,"NOK",IF(COUNTIF(ORÇAMENTO!$B$5:$B$9792,COMPOSIÇÕES!A228)&gt;0,"OK","SUBÍTEM"))))))</f>
        <v>SUBÍTEM</v>
      </c>
      <c r="P228" s="655" t="b">
        <f t="shared" si="42"/>
        <v>1</v>
      </c>
      <c r="Q228" s="655">
        <v>87521</v>
      </c>
      <c r="R228" s="655" t="s">
        <v>131</v>
      </c>
      <c r="S228" s="717" t="s">
        <v>1250</v>
      </c>
      <c r="T228" s="655" t="s">
        <v>57</v>
      </c>
      <c r="U228" s="655">
        <v>49.35</v>
      </c>
    </row>
    <row r="229" spans="1:21" s="713" customFormat="1">
      <c r="A229" s="261">
        <v>10997</v>
      </c>
      <c r="B229" s="261" t="s">
        <v>836</v>
      </c>
      <c r="C229" s="322" t="s">
        <v>1050</v>
      </c>
      <c r="D229" s="257" t="s">
        <v>2838</v>
      </c>
      <c r="E229" s="259">
        <v>25.65</v>
      </c>
      <c r="F229" s="258">
        <v>0.15</v>
      </c>
      <c r="G229" s="450">
        <f t="shared" si="43"/>
        <v>3.85</v>
      </c>
      <c r="H229" s="713" t="str">
        <f t="shared" si="40"/>
        <v>OK</v>
      </c>
      <c r="J229" s="654" t="str">
        <f>IF(AND(F229=0,G229&gt;0),1+COUNT($J$3:J228),IF(B229="AUXILIAR","AUXILIAR","SUBÍTEM"))</f>
        <v>SUBÍTEM</v>
      </c>
      <c r="K229" s="655">
        <v>10997</v>
      </c>
      <c r="L229" s="656">
        <f t="shared" si="41"/>
        <v>10997</v>
      </c>
      <c r="M229" s="663" t="str">
        <f>IF(AND(MID(A229,1,4)="comp",COUNTIF($A$1:$A$3937,A229)&gt;1),"ok AUXILIAR",IF(AND(F229&gt;0,MID(A229,1,4)="COMP"),"SUBÍTEM",IF(OR(AND(F229=0,G229=0),F229="COEF.",F229&gt;0),"SUBÍTEM",IF(MID(A229,1,5)="COMP.",IF(COUNTIF(ORÇAMENTO!$B$5:$B$9792,COMPOSIÇÕES!A229)=0,"NOK",IF(COUNTIF(ORÇAMENTO!$B$5:$B$9792,COMPOSIÇÕES!A229)&gt;0,"OK","SUBÍTEM"))))))</f>
        <v>SUBÍTEM</v>
      </c>
      <c r="P229" s="655" t="b">
        <f t="shared" si="42"/>
        <v>1</v>
      </c>
      <c r="Q229" s="655">
        <v>10997</v>
      </c>
      <c r="R229" s="655" t="s">
        <v>836</v>
      </c>
      <c r="S229" s="717" t="s">
        <v>1050</v>
      </c>
      <c r="T229" s="655" t="s">
        <v>55</v>
      </c>
      <c r="U229" s="655">
        <v>25.65</v>
      </c>
    </row>
    <row r="230" spans="1:21" s="713" customFormat="1" ht="30">
      <c r="A230" s="261">
        <v>7158</v>
      </c>
      <c r="B230" s="261" t="s">
        <v>836</v>
      </c>
      <c r="C230" s="322" t="s">
        <v>2847</v>
      </c>
      <c r="D230" s="257" t="s">
        <v>2834</v>
      </c>
      <c r="E230" s="259">
        <v>28.35</v>
      </c>
      <c r="F230" s="258">
        <v>1.5</v>
      </c>
      <c r="G230" s="450">
        <f t="shared" si="43"/>
        <v>42.53</v>
      </c>
      <c r="H230" s="713" t="str">
        <f t="shared" si="40"/>
        <v>OK</v>
      </c>
      <c r="J230" s="654" t="str">
        <f>IF(AND(F230=0,G230&gt;0),1+COUNT($J$3:J229),IF(B230="AUXILIAR","AUXILIAR","SUBÍTEM"))</f>
        <v>SUBÍTEM</v>
      </c>
      <c r="K230" s="655">
        <v>7158</v>
      </c>
      <c r="L230" s="656">
        <f t="shared" si="41"/>
        <v>7158</v>
      </c>
      <c r="M230" s="663" t="str">
        <f>IF(AND(MID(A230,1,4)="comp",COUNTIF($A$1:$A$3937,A230)&gt;1),"ok AUXILIAR",IF(AND(F230&gt;0,MID(A230,1,4)="COMP"),"SUBÍTEM",IF(OR(AND(F230=0,G230=0),F230="COEF.",F230&gt;0),"SUBÍTEM",IF(MID(A230,1,5)="COMP.",IF(COUNTIF(ORÇAMENTO!$B$5:$B$9792,COMPOSIÇÕES!A230)=0,"NOK",IF(COUNTIF(ORÇAMENTO!$B$5:$B$9792,COMPOSIÇÕES!A230)&gt;0,"OK","SUBÍTEM"))))))</f>
        <v>SUBÍTEM</v>
      </c>
      <c r="P230" s="655" t="b">
        <f t="shared" si="42"/>
        <v>1</v>
      </c>
      <c r="Q230" s="655">
        <v>7158</v>
      </c>
      <c r="R230" s="655" t="s">
        <v>836</v>
      </c>
      <c r="S230" s="717" t="s">
        <v>2847</v>
      </c>
      <c r="T230" s="655" t="s">
        <v>57</v>
      </c>
      <c r="U230" s="655">
        <v>32</v>
      </c>
    </row>
    <row r="231" spans="1:21" s="713" customFormat="1">
      <c r="A231" s="951">
        <v>88317</v>
      </c>
      <c r="B231" s="958" t="s">
        <v>131</v>
      </c>
      <c r="C231" s="322" t="s">
        <v>773</v>
      </c>
      <c r="D231" s="257" t="s">
        <v>59</v>
      </c>
      <c r="E231" s="259">
        <v>17.78</v>
      </c>
      <c r="F231" s="258">
        <v>0.5</v>
      </c>
      <c r="G231" s="450">
        <f t="shared" si="43"/>
        <v>8.89</v>
      </c>
      <c r="H231" s="713" t="str">
        <f>IF(MID(A231,1,3)="OBS","REMOVER ESPAÇOS","OK")</f>
        <v>OK</v>
      </c>
      <c r="J231" s="654" t="str">
        <f>IF(AND(F231=0,G231&gt;0),1+COUNT($J$3:J228),IF(B231="AUXILIAR","AUXILIAR","SUBÍTEM"))</f>
        <v>SUBÍTEM</v>
      </c>
      <c r="K231" s="655">
        <v>88317</v>
      </c>
      <c r="L231" s="656">
        <f>A231</f>
        <v>88317</v>
      </c>
      <c r="M231" s="663" t="str">
        <f>IF(AND(MID(A231,1,4)="comp",COUNTIF($A$1:$A$3937,A231)&gt;1),"ok AUXILIAR",IF(AND(F231&gt;0,MID(A231,1,4)="COMP"),"SUBÍTEM",IF(OR(AND(F231=0,G231=0),F231="COEF.",F231&gt;0),"SUBÍTEM",IF(MID(A231,1,5)="COMP.",IF(COUNTIF(ORÇAMENTO!$B$5:$B$9792,COMPOSIÇÕES!A231)=0,"NOK",IF(COUNTIF(ORÇAMENTO!$B$5:$B$9792,COMPOSIÇÕES!A231)&gt;0,"OK","SUBÍTEM"))))))</f>
        <v>SUBÍTEM</v>
      </c>
      <c r="P231" s="655" t="b">
        <f>C231=S231</f>
        <v>1</v>
      </c>
      <c r="Q231" s="655">
        <v>88317</v>
      </c>
      <c r="R231" s="655" t="s">
        <v>131</v>
      </c>
      <c r="S231" s="717" t="s">
        <v>773</v>
      </c>
      <c r="T231" s="655" t="s">
        <v>59</v>
      </c>
      <c r="U231" s="655">
        <v>17.77</v>
      </c>
    </row>
    <row r="232" spans="1:21" s="713" customFormat="1">
      <c r="A232" s="951">
        <v>88316</v>
      </c>
      <c r="B232" s="958" t="s">
        <v>131</v>
      </c>
      <c r="C232" s="322" t="s">
        <v>772</v>
      </c>
      <c r="D232" s="257" t="s">
        <v>59</v>
      </c>
      <c r="E232" s="259">
        <v>12.7</v>
      </c>
      <c r="F232" s="258">
        <v>0.5</v>
      </c>
      <c r="G232" s="450">
        <f t="shared" si="43"/>
        <v>6.35</v>
      </c>
      <c r="H232" s="713" t="str">
        <f>IF(MID(A232,1,3)="OBS","REMOVER ESPAÇOS","OK")</f>
        <v>OK</v>
      </c>
      <c r="J232" s="654" t="str">
        <f>IF(AND(F232=0,G232&gt;0),1+COUNT($J$3:J231),IF(B232="AUXILIAR","AUXILIAR","SUBÍTEM"))</f>
        <v>SUBÍTEM</v>
      </c>
      <c r="K232" s="655">
        <v>88316</v>
      </c>
      <c r="L232" s="656">
        <f>A232</f>
        <v>88316</v>
      </c>
      <c r="M232" s="663" t="str">
        <f>IF(AND(MID(A232,1,4)="comp",COUNTIF($A$1:$A$3937,A232)&gt;1),"ok AUXILIAR",IF(AND(F232&gt;0,MID(A232,1,4)="COMP"),"SUBÍTEM",IF(OR(AND(F232=0,G232=0),F232="COEF.",F232&gt;0),"SUBÍTEM",IF(MID(A232,1,5)="COMP.",IF(COUNTIF(ORÇAMENTO!$B$5:$B$9792,COMPOSIÇÕES!A232)=0,"NOK",IF(COUNTIF(ORÇAMENTO!$B$5:$B$9792,COMPOSIÇÕES!A232)&gt;0,"OK","SUBÍTEM"))))))</f>
        <v>SUBÍTEM</v>
      </c>
      <c r="P232" s="655" t="b">
        <f>C232=S232</f>
        <v>1</v>
      </c>
      <c r="Q232" s="655">
        <v>88316</v>
      </c>
      <c r="R232" s="655" t="s">
        <v>131</v>
      </c>
      <c r="S232" s="717" t="s">
        <v>772</v>
      </c>
      <c r="T232" s="655" t="s">
        <v>59</v>
      </c>
      <c r="U232" s="655">
        <v>12.52</v>
      </c>
    </row>
    <row r="233" spans="1:21" s="713" customFormat="1">
      <c r="A233" s="241">
        <v>2701</v>
      </c>
      <c r="B233" s="261" t="s">
        <v>836</v>
      </c>
      <c r="C233" s="322" t="s">
        <v>996</v>
      </c>
      <c r="D233" s="257" t="s">
        <v>2835</v>
      </c>
      <c r="E233" s="259">
        <v>14.65</v>
      </c>
      <c r="F233" s="258">
        <v>0.5</v>
      </c>
      <c r="G233" s="450">
        <f t="shared" si="43"/>
        <v>7.33</v>
      </c>
      <c r="H233" s="713" t="str">
        <f>IF(MID(A233,1,3)="OBS","REMOVER ESPAÇOS","OK")</f>
        <v>OK</v>
      </c>
      <c r="J233" s="654" t="str">
        <f>IF(AND(F233=0,G233&gt;0),1+COUNT($J$3:J227),IF(B233="AUXILIAR","AUXILIAR","SUBÍTEM"))</f>
        <v>SUBÍTEM</v>
      </c>
      <c r="K233" s="655">
        <v>2701</v>
      </c>
      <c r="L233" s="656">
        <f>A233</f>
        <v>2701</v>
      </c>
      <c r="M233" s="663" t="str">
        <f>IF(AND(MID(A233,1,4)="comp",COUNTIF($A$1:$A$3937,A233)&gt;1),"ok AUXILIAR",IF(AND(F233&gt;0,MID(A233,1,4)="COMP"),"SUBÍTEM",IF(OR(AND(F233=0,G233=0),F233="COEF.",F233&gt;0),"SUBÍTEM",IF(MID(A233,1,5)="COMP.",IF(COUNTIF(ORÇAMENTO!$B$5:$B$9792,COMPOSIÇÕES!A233)=0,"NOK",IF(COUNTIF(ORÇAMENTO!$B$5:$B$9792,COMPOSIÇÕES!A233)&gt;0,"OK","SUBÍTEM"))))))</f>
        <v>SUBÍTEM</v>
      </c>
      <c r="P233" s="655" t="b">
        <f>C233=S233</f>
        <v>1</v>
      </c>
      <c r="Q233" s="655">
        <v>2701</v>
      </c>
      <c r="R233" s="655" t="s">
        <v>836</v>
      </c>
      <c r="S233" s="717" t="s">
        <v>996</v>
      </c>
      <c r="T233" s="655" t="s">
        <v>59</v>
      </c>
      <c r="U233" s="655">
        <v>14.65</v>
      </c>
    </row>
    <row r="234" spans="1:21" s="713" customFormat="1">
      <c r="A234" s="241">
        <v>342</v>
      </c>
      <c r="B234" s="261" t="s">
        <v>836</v>
      </c>
      <c r="C234" s="322" t="s">
        <v>787</v>
      </c>
      <c r="D234" s="257" t="s">
        <v>2838</v>
      </c>
      <c r="E234" s="259">
        <v>13.68</v>
      </c>
      <c r="F234" s="258">
        <v>0.2</v>
      </c>
      <c r="G234" s="450">
        <f t="shared" si="43"/>
        <v>2.74</v>
      </c>
      <c r="H234" s="713" t="str">
        <f>IF(MID(A234,1,3)="OBS","REMOVER ESPAÇOS","OK")</f>
        <v>OK</v>
      </c>
      <c r="J234" s="654" t="str">
        <f>IF(AND(F234=0,G234&gt;0),1+COUNT($J$3:J228),IF(B234="AUXILIAR","AUXILIAR","SUBÍTEM"))</f>
        <v>SUBÍTEM</v>
      </c>
      <c r="K234" s="655">
        <v>342</v>
      </c>
      <c r="L234" s="656">
        <f>A234</f>
        <v>342</v>
      </c>
      <c r="M234" s="663" t="str">
        <f>IF(AND(MID(A234,1,4)="comp",COUNTIF($A$1:$A$3937,A234)&gt;1),"ok AUXILIAR",IF(AND(F234&gt;0,MID(A234,1,4)="COMP"),"SUBÍTEM",IF(OR(AND(F234=0,G234=0),F234="COEF.",F234&gt;0),"SUBÍTEM",IF(MID(A234,1,5)="COMP.",IF(COUNTIF(ORÇAMENTO!$B$5:$B$9792,COMPOSIÇÕES!A234)=0,"NOK",IF(COUNTIF(ORÇAMENTO!$B$5:$B$9792,COMPOSIÇÕES!A234)&gt;0,"OK","SUBÍTEM"))))))</f>
        <v>SUBÍTEM</v>
      </c>
      <c r="P234" s="655" t="b">
        <f>C234=S234</f>
        <v>1</v>
      </c>
      <c r="Q234" s="655">
        <v>342</v>
      </c>
      <c r="R234" s="655" t="s">
        <v>836</v>
      </c>
      <c r="S234" s="717" t="s">
        <v>787</v>
      </c>
      <c r="T234" s="655" t="s">
        <v>55</v>
      </c>
      <c r="U234" s="655">
        <v>13.14</v>
      </c>
    </row>
    <row r="235" spans="1:21" s="713" customFormat="1">
      <c r="A235" s="261">
        <v>2758</v>
      </c>
      <c r="B235" s="261" t="s">
        <v>134</v>
      </c>
      <c r="C235" s="322" t="s">
        <v>2696</v>
      </c>
      <c r="D235" s="257" t="s">
        <v>57</v>
      </c>
      <c r="E235" s="259">
        <v>6.46</v>
      </c>
      <c r="F235" s="258">
        <v>2.75</v>
      </c>
      <c r="G235" s="450">
        <f t="shared" si="43"/>
        <v>17.77</v>
      </c>
      <c r="H235" s="713" t="str">
        <f>IF(MID(A235,1,3)="OBS","REMOVER ESPAÇOS","OK")</f>
        <v>OK</v>
      </c>
      <c r="J235" s="654" t="str">
        <f>IF(AND(F235=0,G235&gt;0),1+COUNT($J$3:J234),IF(B235="AUXILIAR","AUXILIAR","SUBÍTEM"))</f>
        <v>SUBÍTEM</v>
      </c>
      <c r="K235" s="655">
        <v>2758</v>
      </c>
      <c r="L235" s="656">
        <f>A235</f>
        <v>2758</v>
      </c>
      <c r="M235" s="663" t="str">
        <f>IF(AND(MID(A235,1,4)="comp",COUNTIF($A$1:$A$3937,A235)&gt;1),"ok AUXILIAR",IF(AND(F235&gt;0,MID(A235,1,4)="COMP"),"SUBÍTEM",IF(OR(AND(F235=0,G235=0),F235="COEF.",F235&gt;0),"SUBÍTEM",IF(MID(A235,1,5)="COMP.",IF(COUNTIF(ORÇAMENTO!$B$5:$B$9792,COMPOSIÇÕES!A235)=0,"NOK",IF(COUNTIF(ORÇAMENTO!$B$5:$B$9792,COMPOSIÇÕES!A235)&gt;0,"OK","SUBÍTEM"))))))</f>
        <v>SUBÍTEM</v>
      </c>
      <c r="P235" s="655" t="b">
        <f>C235=S235</f>
        <v>1</v>
      </c>
      <c r="Q235" s="655">
        <v>2758</v>
      </c>
      <c r="R235" s="655" t="s">
        <v>134</v>
      </c>
      <c r="S235" s="717" t="s">
        <v>2696</v>
      </c>
      <c r="T235" s="655" t="s">
        <v>57</v>
      </c>
      <c r="U235" s="655">
        <v>6.43</v>
      </c>
    </row>
    <row r="236" spans="1:21" s="713" customFormat="1" ht="30">
      <c r="A236" s="241">
        <v>2313</v>
      </c>
      <c r="B236" s="261" t="s">
        <v>134</v>
      </c>
      <c r="C236" s="322" t="s">
        <v>2695</v>
      </c>
      <c r="D236" s="257" t="s">
        <v>53</v>
      </c>
      <c r="E236" s="259">
        <v>21.51</v>
      </c>
      <c r="F236" s="258">
        <v>2.95</v>
      </c>
      <c r="G236" s="450">
        <f t="shared" si="43"/>
        <v>63.45</v>
      </c>
      <c r="H236" s="713" t="str">
        <f t="shared" si="40"/>
        <v>OK</v>
      </c>
      <c r="J236" s="654" t="str">
        <f>IF(AND(F236=0,G236&gt;0),1+COUNT($J$3:J230),IF(B236="AUXILIAR","AUXILIAR","SUBÍTEM"))</f>
        <v>SUBÍTEM</v>
      </c>
      <c r="K236" s="655">
        <v>2313</v>
      </c>
      <c r="L236" s="656">
        <f t="shared" si="41"/>
        <v>2313</v>
      </c>
      <c r="M236" s="663" t="str">
        <f>IF(AND(MID(A236,1,4)="comp",COUNTIF($A$1:$A$3937,A236)&gt;1),"ok AUXILIAR",IF(AND(F236&gt;0,MID(A236,1,4)="COMP"),"SUBÍTEM",IF(OR(AND(F236=0,G236=0),F236="COEF.",F236&gt;0),"SUBÍTEM",IF(MID(A236,1,5)="COMP.",IF(COUNTIF(ORÇAMENTO!$B$5:$B$9792,COMPOSIÇÕES!A236)=0,"NOK",IF(COUNTIF(ORÇAMENTO!$B$5:$B$9792,COMPOSIÇÕES!A236)&gt;0,"OK","SUBÍTEM"))))))</f>
        <v>SUBÍTEM</v>
      </c>
      <c r="P236" s="655" t="b">
        <f t="shared" si="42"/>
        <v>1</v>
      </c>
      <c r="Q236" s="655">
        <v>2313</v>
      </c>
      <c r="R236" s="655" t="s">
        <v>134</v>
      </c>
      <c r="S236" s="717" t="s">
        <v>2695</v>
      </c>
      <c r="T236" s="655" t="s">
        <v>53</v>
      </c>
      <c r="U236" s="655">
        <v>25.35</v>
      </c>
    </row>
    <row r="237" spans="1:21" s="713" customFormat="1" ht="30">
      <c r="A237" s="261">
        <v>2310</v>
      </c>
      <c r="B237" s="261" t="s">
        <v>134</v>
      </c>
      <c r="C237" s="322" t="s">
        <v>2697</v>
      </c>
      <c r="D237" s="257" t="s">
        <v>53</v>
      </c>
      <c r="E237" s="259">
        <v>17.43</v>
      </c>
      <c r="F237" s="258">
        <v>3</v>
      </c>
      <c r="G237" s="450">
        <f t="shared" si="43"/>
        <v>52.29</v>
      </c>
      <c r="H237" s="713" t="str">
        <f t="shared" si="40"/>
        <v>OK</v>
      </c>
      <c r="J237" s="654" t="str">
        <f>IF(AND(F237=0,G237&gt;0),1+COUNT($J$3:J236),IF(B237="AUXILIAR","AUXILIAR","SUBÍTEM"))</f>
        <v>SUBÍTEM</v>
      </c>
      <c r="K237" s="655">
        <v>2310</v>
      </c>
      <c r="L237" s="656">
        <f t="shared" si="41"/>
        <v>2310</v>
      </c>
      <c r="M237" s="663" t="str">
        <f>IF(AND(MID(A237,1,4)="comp",COUNTIF($A$1:$A$3937,A237)&gt;1),"ok AUXILIAR",IF(AND(F237&gt;0,MID(A237,1,4)="COMP"),"SUBÍTEM",IF(OR(AND(F237=0,G237=0),F237="COEF.",F237&gt;0),"SUBÍTEM",IF(MID(A237,1,5)="COMP.",IF(COUNTIF(ORÇAMENTO!$B$5:$B$9792,COMPOSIÇÕES!A237)=0,"NOK",IF(COUNTIF(ORÇAMENTO!$B$5:$B$9792,COMPOSIÇÕES!A237)&gt;0,"OK","SUBÍTEM"))))))</f>
        <v>SUBÍTEM</v>
      </c>
      <c r="P237" s="655" t="b">
        <f t="shared" si="42"/>
        <v>1</v>
      </c>
      <c r="Q237" s="655">
        <v>2310</v>
      </c>
      <c r="R237" s="655" t="s">
        <v>134</v>
      </c>
      <c r="S237" s="717" t="s">
        <v>2697</v>
      </c>
      <c r="T237" s="655" t="s">
        <v>53</v>
      </c>
      <c r="U237" s="655">
        <v>18.13</v>
      </c>
    </row>
    <row r="238" spans="1:21" s="713" customFormat="1">
      <c r="A238" s="723" t="s">
        <v>2584</v>
      </c>
      <c r="B238" s="723"/>
      <c r="C238" s="723"/>
      <c r="D238" s="723"/>
      <c r="E238" s="723"/>
      <c r="F238" s="723"/>
      <c r="G238" s="723"/>
      <c r="H238" s="713" t="str">
        <f t="shared" si="40"/>
        <v>REMOVER ESPAÇOS</v>
      </c>
      <c r="J238" s="654" t="str">
        <f>IF(AND(F238=0,G238&gt;0),1+COUNT($J$3:J237),IF(B238="AUXILIAR","AUXILIAR","SUBÍTEM"))</f>
        <v>SUBÍTEM</v>
      </c>
      <c r="K238" s="655" t="s">
        <v>2584</v>
      </c>
      <c r="L238" s="656" t="str">
        <f t="shared" si="41"/>
        <v>Obs: composição/Base -  ORSE - 4299 ajustada</v>
      </c>
      <c r="M238" s="663" t="str">
        <f>IF(AND(MID(A238,1,4)="comp",COUNTIF($A$1:$A$3937,A238)&gt;1),"ok AUXILIAR",IF(AND(F238&gt;0,MID(A238,1,4)="COMP"),"SUBÍTEM",IF(OR(AND(F238=0,G238=0),F238="COEF.",F238&gt;0),"SUBÍTEM",IF(MID(A238,1,5)="COMP.",IF(COUNTIF(ORÇAMENTO!$B$5:$B$9792,COMPOSIÇÕES!A238)=0,"NOK",IF(COUNTIF(ORÇAMENTO!$B$5:$B$9792,COMPOSIÇÕES!A238)&gt;0,"OK","SUBÍTEM"))))))</f>
        <v>SUBÍTEM</v>
      </c>
      <c r="P238" s="655" t="b">
        <f t="shared" si="42"/>
        <v>1</v>
      </c>
      <c r="Q238" s="655" t="s">
        <v>2584</v>
      </c>
      <c r="R238" s="655"/>
      <c r="S238" s="723"/>
      <c r="T238" s="655"/>
      <c r="U238" s="655"/>
    </row>
    <row r="239" spans="1:21" s="713" customFormat="1" ht="15.75" thickBot="1">
      <c r="A239" s="790"/>
      <c r="B239" s="728"/>
      <c r="C239" s="728"/>
      <c r="D239" s="728"/>
      <c r="E239" s="728"/>
      <c r="F239" s="728"/>
      <c r="G239" s="791"/>
      <c r="J239" s="779"/>
      <c r="K239" s="780"/>
      <c r="L239" s="781"/>
      <c r="M239" s="663"/>
      <c r="P239" s="655" t="b">
        <f>C239=S239</f>
        <v>1</v>
      </c>
      <c r="Q239" s="780"/>
      <c r="R239" s="780"/>
      <c r="S239" s="728"/>
      <c r="T239" s="780"/>
      <c r="U239" s="780"/>
    </row>
    <row r="240" spans="1:21" s="713" customFormat="1" ht="26.25" customHeight="1" thickBot="1">
      <c r="A240" s="982" t="s">
        <v>125</v>
      </c>
      <c r="B240" s="983"/>
      <c r="C240" s="949" t="s">
        <v>103</v>
      </c>
      <c r="D240" s="956" t="s">
        <v>126</v>
      </c>
      <c r="E240" s="949" t="s">
        <v>128</v>
      </c>
      <c r="F240" s="949" t="s">
        <v>127</v>
      </c>
      <c r="G240" s="957" t="s">
        <v>129</v>
      </c>
      <c r="H240" s="713" t="str">
        <f>IF(MID(A240,1,3)="OBS","REMOVER ESPAÇOS","OK")</f>
        <v>OK</v>
      </c>
      <c r="J240" s="654" t="str">
        <f>IF(AND(F240=0,G240&gt;0),1+COUNT($J$3:J172),IF(B240="AUXILIAR","AUXILIAR","SUBÍTEM"))</f>
        <v>SUBÍTEM</v>
      </c>
      <c r="K240" s="655" t="s">
        <v>125</v>
      </c>
      <c r="L240" s="656" t="str">
        <f>A240</f>
        <v>COD.</v>
      </c>
      <c r="M240" s="663" t="str">
        <f>IF(AND(MID(A240,1,4)="comp",COUNTIF($A$1:$A$3937,A240)&gt;1),"ok AUXILIAR",IF(AND(F240&gt;0,MID(A240,1,4)="COMP"),"SUBÍTEM",IF(OR(AND(F240=0,G240=0),F240="COEF.",F240&gt;0),"SUBÍTEM",IF(MID(A240,1,5)="COMP.",IF(COUNTIF(ORÇAMENTO!$B$5:$B$9792,COMPOSIÇÕES!A240)=0,"NOK",IF(COUNTIF(ORÇAMENTO!$B$5:$B$9792,COMPOSIÇÕES!A240)&gt;0,"OK","SUBÍTEM"))))))</f>
        <v>SUBÍTEM</v>
      </c>
      <c r="P240" s="655" t="b">
        <f>C240=S240</f>
        <v>1</v>
      </c>
      <c r="Q240" s="655" t="s">
        <v>125</v>
      </c>
      <c r="R240" s="655"/>
      <c r="S240" s="715" t="s">
        <v>103</v>
      </c>
      <c r="T240" s="655" t="s">
        <v>126</v>
      </c>
      <c r="U240" s="655" t="s">
        <v>128</v>
      </c>
    </row>
    <row r="241" spans="1:21" s="713" customFormat="1" ht="38.25" customHeight="1" thickBot="1">
      <c r="A241" s="935" t="s">
        <v>157</v>
      </c>
      <c r="B241" s="945"/>
      <c r="C241" s="945" t="s">
        <v>2582</v>
      </c>
      <c r="D241" s="953" t="s">
        <v>126</v>
      </c>
      <c r="E241" s="953"/>
      <c r="F241" s="953"/>
      <c r="G241" s="946">
        <f>SUM(G242:G242)</f>
        <v>24952.48</v>
      </c>
      <c r="H241" s="713" t="str">
        <f>IF(MID(A241,1,3)="OBS","REMOVER ESPAÇOS","OK")</f>
        <v>OK</v>
      </c>
      <c r="J241" s="654">
        <f>IF(AND(F241=0,G241&gt;0),1+COUNT($J$3:J240),IF(B241="AUXILIAR","AUXILIAR","SUBÍTEM"))</f>
        <v>31</v>
      </c>
      <c r="K241" s="655" t="s">
        <v>157</v>
      </c>
      <c r="L241" s="656" t="str">
        <f>A241</f>
        <v>COMP. 31</v>
      </c>
      <c r="M241" s="663" t="str">
        <f>IF(AND(MID(A241,1,4)="comp",COUNTIF($A$1:$A$3937,A241)&gt;1),"ok AUXILIAR",IF(AND(F241&gt;0,MID(A241,1,4)="COMP"),"SUBÍTEM",IF(OR(AND(F241=0,G241=0),F241="COEF.",F241&gt;0),"SUBÍTEM",IF(MID(A241,1,5)="COMP.",IF(COUNTIF(ORÇAMENTO!$B$5:$B$9792,COMPOSIÇÕES!A241)=0,"NOK",IF(COUNTIF(ORÇAMENTO!$B$5:$B$9792,COMPOSIÇÕES!A241)&gt;0,"OK","SUBÍTEM"))))))</f>
        <v>OK</v>
      </c>
      <c r="P241" s="655" t="b">
        <f>C241=S241</f>
        <v>1</v>
      </c>
      <c r="Q241" s="655" t="s">
        <v>157</v>
      </c>
      <c r="R241" s="655"/>
      <c r="S241" s="720" t="s">
        <v>2582</v>
      </c>
      <c r="T241" s="655" t="s">
        <v>126</v>
      </c>
      <c r="U241" s="655"/>
    </row>
    <row r="242" spans="1:21" s="713" customFormat="1" ht="15.75" customHeight="1">
      <c r="A242" s="463" t="s">
        <v>2642</v>
      </c>
      <c r="B242" s="261" t="s">
        <v>838</v>
      </c>
      <c r="C242" s="463" t="s">
        <v>2583</v>
      </c>
      <c r="D242" s="242" t="s">
        <v>126</v>
      </c>
      <c r="E242" s="808">
        <v>24952.48</v>
      </c>
      <c r="F242" s="242">
        <v>1</v>
      </c>
      <c r="G242" s="466">
        <f>ROUND(F242*E242,2)</f>
        <v>24952.48</v>
      </c>
      <c r="H242" s="713" t="str">
        <f>IF(MID(A242,1,3)="OBS","REMOVER ESPAÇOS","OK")</f>
        <v>OK</v>
      </c>
      <c r="J242" s="654" t="str">
        <f>IF(AND(F242=0,G242&gt;0),1+COUNT($J$3:J241),IF(B242="AUXILIAR","AUXILIAR","SUBÍTEM"))</f>
        <v>AUXILIAR</v>
      </c>
      <c r="K242" s="655" t="s">
        <v>2642</v>
      </c>
      <c r="L242" s="656" t="str">
        <f>A242</f>
        <v>COMP. 32</v>
      </c>
      <c r="M242" s="663" t="str">
        <f>IF(AND(MID(A242,1,4)="comp",COUNTIF($A$1:$A$3937,A242)&gt;1),"ok AUXILIAR",IF(AND(F242&gt;0,MID(A242,1,4)="COMP"),"SUBÍTEM",IF(OR(AND(F242=0,G242=0),F242="COEF.",F242&gt;0),"SUBÍTEM",IF(MID(A242,1,5)="COMP.",IF(COUNTIF(ORÇAMENTO!$B$5:$B$9792,COMPOSIÇÕES!A242)=0,"NOK",IF(COUNTIF(ORÇAMENTO!$B$5:$B$9792,COMPOSIÇÕES!A242)&gt;0,"OK","SUBÍTEM"))))))</f>
        <v>ok AUXILIAR</v>
      </c>
      <c r="P242" s="655" t="b">
        <f>C242=S242</f>
        <v>1</v>
      </c>
      <c r="Q242" s="655" t="s">
        <v>2642</v>
      </c>
      <c r="R242" s="655" t="s">
        <v>838</v>
      </c>
      <c r="S242" s="717" t="s">
        <v>2583</v>
      </c>
      <c r="T242" s="655" t="s">
        <v>126</v>
      </c>
      <c r="U242" s="655">
        <v>23852.400000000001</v>
      </c>
    </row>
    <row r="243" spans="1:21" s="713" customFormat="1">
      <c r="A243" s="723" t="s">
        <v>1446</v>
      </c>
      <c r="B243" s="723"/>
      <c r="C243" s="723"/>
      <c r="D243" s="723"/>
      <c r="E243" s="723"/>
      <c r="F243" s="723"/>
      <c r="G243" s="723"/>
      <c r="H243" s="713" t="str">
        <f>IF(MID(A243,1,3)="OBS","REMOVER ESPAÇOS","OK")</f>
        <v>REMOVER ESPAÇOS</v>
      </c>
      <c r="J243" s="654" t="str">
        <f>IF(AND(F243=0,G243&gt;0),1+COUNT($J$3:J242),IF(B243="AUXILIAR","AUXILIAR","SUBÍTEM"))</f>
        <v>SUBÍTEM</v>
      </c>
      <c r="K243" s="655" t="s">
        <v>1446</v>
      </c>
      <c r="L243" s="656" t="str">
        <f>A243</f>
        <v>Obs: composição/Base -  Composição Elaborada</v>
      </c>
      <c r="M243" s="663" t="str">
        <f>IF(AND(MID(A243,1,4)="comp",COUNTIF($A$1:$A$3937,A243)&gt;1),"ok AUXILIAR",IF(AND(F243&gt;0,MID(A243,1,4)="COMP"),"SUBÍTEM",IF(OR(AND(F243=0,G243=0),F243="COEF.",F243&gt;0),"SUBÍTEM",IF(MID(A243,1,5)="COMP.",IF(COUNTIF(ORÇAMENTO!$B$5:$B$9792,COMPOSIÇÕES!A243)=0,"NOK",IF(COUNTIF(ORÇAMENTO!$B$5:$B$9792,COMPOSIÇÕES!A243)&gt;0,"OK","SUBÍTEM"))))))</f>
        <v>SUBÍTEM</v>
      </c>
      <c r="P243" s="655" t="b">
        <f>C243=S243</f>
        <v>1</v>
      </c>
      <c r="Q243" s="655" t="s">
        <v>1446</v>
      </c>
      <c r="R243" s="655"/>
      <c r="S243" s="723"/>
      <c r="T243" s="655"/>
      <c r="U243" s="655"/>
    </row>
    <row r="244" spans="1:21" s="713" customFormat="1" ht="15.75" thickBot="1">
      <c r="A244" s="790"/>
      <c r="B244" s="728"/>
      <c r="C244" s="728"/>
      <c r="D244" s="728"/>
      <c r="E244" s="728"/>
      <c r="F244" s="728"/>
      <c r="G244" s="791"/>
      <c r="J244" s="779"/>
      <c r="K244" s="780"/>
      <c r="L244" s="781"/>
      <c r="M244" s="663"/>
      <c r="P244" s="655" t="b">
        <f t="shared" ref="P244:P285" si="44">C244=S244</f>
        <v>1</v>
      </c>
      <c r="Q244" s="780"/>
      <c r="R244" s="780"/>
      <c r="S244" s="728"/>
      <c r="T244" s="780"/>
      <c r="U244" s="780"/>
    </row>
    <row r="245" spans="1:21" s="713" customFormat="1" ht="26.25" customHeight="1" thickBot="1">
      <c r="A245" s="982" t="s">
        <v>125</v>
      </c>
      <c r="B245" s="983"/>
      <c r="C245" s="949" t="s">
        <v>103</v>
      </c>
      <c r="D245" s="956" t="s">
        <v>126</v>
      </c>
      <c r="E245" s="949" t="s">
        <v>128</v>
      </c>
      <c r="F245" s="949" t="s">
        <v>127</v>
      </c>
      <c r="G245" s="957" t="s">
        <v>129</v>
      </c>
      <c r="H245" s="713" t="str">
        <f>IF(MID(A245,1,3)="OBS","REMOVER ESPAÇOS","OK")</f>
        <v>OK</v>
      </c>
      <c r="J245" s="654" t="str">
        <f>IF(AND(F245=0,G245&gt;0),1+COUNT($J$3:J186),IF(B245="AUXILIAR","AUXILIAR","SUBÍTEM"))</f>
        <v>SUBÍTEM</v>
      </c>
      <c r="K245" s="655" t="s">
        <v>125</v>
      </c>
      <c r="L245" s="656" t="str">
        <f>A245</f>
        <v>COD.</v>
      </c>
      <c r="M245" s="663" t="str">
        <f>IF(AND(MID(A245,1,4)="comp",COUNTIF($A$1:$A$3937,A245)&gt;1),"ok AUXILIAR",IF(AND(F245&gt;0,MID(A245,1,4)="COMP"),"SUBÍTEM",IF(OR(AND(F245=0,G245=0),F245="COEF.",F245&gt;0),"SUBÍTEM",IF(MID(A245,1,5)="COMP.",IF(COUNTIF(ORÇAMENTO!$B$5:$B$9792,COMPOSIÇÕES!A245)=0,"NOK",IF(COUNTIF(ORÇAMENTO!$B$5:$B$9792,COMPOSIÇÕES!A245)&gt;0,"OK","SUBÍTEM"))))))</f>
        <v>SUBÍTEM</v>
      </c>
      <c r="P245" s="655" t="b">
        <f t="shared" si="44"/>
        <v>1</v>
      </c>
      <c r="Q245" s="655" t="s">
        <v>125</v>
      </c>
      <c r="R245" s="655"/>
      <c r="S245" s="715" t="s">
        <v>103</v>
      </c>
      <c r="T245" s="655" t="s">
        <v>126</v>
      </c>
      <c r="U245" s="655" t="s">
        <v>128</v>
      </c>
    </row>
    <row r="246" spans="1:21" s="713" customFormat="1" ht="34.5" customHeight="1" thickBot="1">
      <c r="A246" s="935" t="s">
        <v>2642</v>
      </c>
      <c r="B246" s="945"/>
      <c r="C246" s="945" t="s">
        <v>2583</v>
      </c>
      <c r="D246" s="953" t="s">
        <v>126</v>
      </c>
      <c r="E246" s="953"/>
      <c r="F246" s="953"/>
      <c r="G246" s="946">
        <f>SUM(G247:G247)</f>
        <v>24952.48</v>
      </c>
      <c r="H246" s="713" t="str">
        <f>IF(MID(A246,1,3)="OBS","REMOVER ESPAÇOS","OK")</f>
        <v>OK</v>
      </c>
      <c r="J246" s="654">
        <f>IF(AND(F246=0,G246&gt;0),1+COUNT($J$3:J245),IF(B246="AUXILIAR","AUXILIAR","SUBÍTEM"))</f>
        <v>32</v>
      </c>
      <c r="K246" s="655" t="s">
        <v>2642</v>
      </c>
      <c r="L246" s="656" t="str">
        <f>A246</f>
        <v>COMP. 32</v>
      </c>
      <c r="M246" s="663" t="str">
        <f>IF(AND(MID(A246,1,4)="comp",COUNTIF($A$1:$A$3937,A246)&gt;1),"ok AUXILIAR",IF(AND(F246&gt;0,MID(A246,1,4)="COMP"),"SUBÍTEM",IF(OR(AND(F246=0,G246=0),F246="COEF.",F246&gt;0),"SUBÍTEM",IF(MID(A246,1,5)="COMP.",IF(COUNTIF(ORÇAMENTO!$B$5:$B$9792,COMPOSIÇÕES!A246)=0,"NOK",IF(COUNTIF(ORÇAMENTO!$B$5:$B$9792,COMPOSIÇÕES!A246)&gt;0,"OK","SUBÍTEM"))))))</f>
        <v>ok AUXILIAR</v>
      </c>
      <c r="P246" s="655" t="b">
        <f t="shared" si="44"/>
        <v>1</v>
      </c>
      <c r="Q246" s="655" t="s">
        <v>2642</v>
      </c>
      <c r="R246" s="655"/>
      <c r="S246" s="720" t="s">
        <v>2583</v>
      </c>
      <c r="T246" s="655" t="s">
        <v>126</v>
      </c>
      <c r="U246" s="655"/>
    </row>
    <row r="247" spans="1:21" s="713" customFormat="1" ht="15.75" customHeight="1">
      <c r="A247" s="463">
        <v>40811</v>
      </c>
      <c r="B247" s="261" t="s">
        <v>836</v>
      </c>
      <c r="C247" s="322" t="s">
        <v>964</v>
      </c>
      <c r="D247" s="257" t="s">
        <v>2840</v>
      </c>
      <c r="E247" s="259">
        <v>12476.24</v>
      </c>
      <c r="F247" s="242">
        <v>2</v>
      </c>
      <c r="G247" s="450">
        <f>ROUND(F247*E247,2)</f>
        <v>24952.48</v>
      </c>
      <c r="H247" s="713" t="str">
        <f>IF(MID(A247,1,3)="OBS","REMOVER ESPAÇOS","OK")</f>
        <v>OK</v>
      </c>
      <c r="J247" s="654" t="str">
        <f>IF(AND(F247=0,G247&gt;0),1+COUNT($J$3:J246),IF(B247="AUXILIAR","AUXILIAR","SUBÍTEM"))</f>
        <v>SUBÍTEM</v>
      </c>
      <c r="K247" s="655">
        <v>40811</v>
      </c>
      <c r="L247" s="656">
        <f>A247</f>
        <v>40811</v>
      </c>
      <c r="M247" s="663" t="str">
        <f>IF(AND(MID(A247,1,4)="comp",COUNTIF($A$1:$A$3937,A247)&gt;1),"ok AUXILIAR",IF(AND(F247&gt;0,MID(A247,1,4)="COMP"),"SUBÍTEM",IF(OR(AND(F247=0,G247=0),F247="COEF.",F247&gt;0),"SUBÍTEM",IF(MID(A247,1,5)="COMP.",IF(COUNTIF(ORÇAMENTO!$B$5:$B$9792,COMPOSIÇÕES!A247)=0,"NOK",IF(COUNTIF(ORÇAMENTO!$B$5:$B$9792,COMPOSIÇÕES!A247)&gt;0,"OK","SUBÍTEM"))))))</f>
        <v>SUBÍTEM</v>
      </c>
      <c r="P247" s="655" t="b">
        <f t="shared" si="44"/>
        <v>1</v>
      </c>
      <c r="Q247" s="655">
        <v>40811</v>
      </c>
      <c r="R247" s="655" t="s">
        <v>836</v>
      </c>
      <c r="S247" s="717" t="s">
        <v>964</v>
      </c>
      <c r="T247" s="655" t="s">
        <v>170</v>
      </c>
      <c r="U247" s="655">
        <v>11926.2</v>
      </c>
    </row>
    <row r="248" spans="1:21" s="713" customFormat="1">
      <c r="A248" s="723" t="s">
        <v>1446</v>
      </c>
      <c r="B248" s="723"/>
      <c r="C248" s="723"/>
      <c r="D248" s="723"/>
      <c r="E248" s="723"/>
      <c r="F248" s="723"/>
      <c r="G248" s="723"/>
      <c r="H248" s="713" t="str">
        <f>IF(MID(A248,1,3)="OBS","REMOVER ESPAÇOS","OK")</f>
        <v>REMOVER ESPAÇOS</v>
      </c>
      <c r="J248" s="654" t="str">
        <f>IF(AND(F248=0,G248&gt;0),1+COUNT($J$3:J247),IF(B248="AUXILIAR","AUXILIAR","SUBÍTEM"))</f>
        <v>SUBÍTEM</v>
      </c>
      <c r="K248" s="655" t="s">
        <v>1446</v>
      </c>
      <c r="L248" s="656" t="str">
        <f>A248</f>
        <v>Obs: composição/Base -  Composição Elaborada</v>
      </c>
      <c r="M248" s="663" t="str">
        <f>IF(AND(MID(A248,1,4)="comp",COUNTIF($A$1:$A$3937,A248)&gt;1),"ok AUXILIAR",IF(AND(F248&gt;0,MID(A248,1,4)="COMP"),"SUBÍTEM",IF(OR(AND(F248=0,G248=0),F248="COEF.",F248&gt;0),"SUBÍTEM",IF(MID(A248,1,5)="COMP.",IF(COUNTIF(ORÇAMENTO!$B$5:$B$9792,COMPOSIÇÕES!A248)=0,"NOK",IF(COUNTIF(ORÇAMENTO!$B$5:$B$9792,COMPOSIÇÕES!A248)&gt;0,"OK","SUBÍTEM"))))))</f>
        <v>SUBÍTEM</v>
      </c>
      <c r="P248" s="655" t="b">
        <f t="shared" si="44"/>
        <v>1</v>
      </c>
      <c r="Q248" s="655" t="s">
        <v>1446</v>
      </c>
      <c r="R248" s="655"/>
      <c r="S248" s="723"/>
      <c r="T248" s="655"/>
      <c r="U248" s="655"/>
    </row>
    <row r="249" spans="1:21" s="713" customFormat="1" ht="15.75" thickBot="1">
      <c r="A249" s="790"/>
      <c r="B249" s="728"/>
      <c r="C249" s="728"/>
      <c r="D249" s="728"/>
      <c r="E249" s="728"/>
      <c r="F249" s="728"/>
      <c r="G249" s="791"/>
      <c r="J249" s="779"/>
      <c r="K249" s="780"/>
      <c r="L249" s="781"/>
      <c r="M249" s="663"/>
      <c r="P249" s="655" t="b">
        <f t="shared" si="44"/>
        <v>1</v>
      </c>
      <c r="Q249" s="780"/>
      <c r="R249" s="780"/>
      <c r="S249" s="728"/>
      <c r="T249" s="780"/>
      <c r="U249" s="780"/>
    </row>
    <row r="250" spans="1:21" s="713" customFormat="1" ht="26.25" customHeight="1" thickBot="1">
      <c r="A250" s="982" t="s">
        <v>125</v>
      </c>
      <c r="B250" s="983"/>
      <c r="C250" s="949" t="s">
        <v>103</v>
      </c>
      <c r="D250" s="956" t="s">
        <v>126</v>
      </c>
      <c r="E250" s="949" t="s">
        <v>128</v>
      </c>
      <c r="F250" s="949" t="s">
        <v>127</v>
      </c>
      <c r="G250" s="957" t="s">
        <v>129</v>
      </c>
      <c r="H250" s="713" t="str">
        <f t="shared" ref="H250:H255" si="45">IF(MID(A250,1,3)="OBS","REMOVER ESPAÇOS","OK")</f>
        <v>OK</v>
      </c>
      <c r="J250" s="654" t="str">
        <f>IF(AND(F250=0,G250&gt;0),1+COUNT($J$3:J191),IF(B250="AUXILIAR","AUXILIAR","SUBÍTEM"))</f>
        <v>SUBÍTEM</v>
      </c>
      <c r="K250" s="655" t="s">
        <v>125</v>
      </c>
      <c r="L250" s="656" t="str">
        <f t="shared" ref="L250:L255" si="46">A250</f>
        <v>COD.</v>
      </c>
      <c r="M250" s="663" t="str">
        <f>IF(AND(MID(A250,1,4)="comp",COUNTIF($A$1:$A$3937,A250)&gt;1),"ok AUXILIAR",IF(AND(F250&gt;0,MID(A250,1,4)="COMP"),"SUBÍTEM",IF(OR(AND(F250=0,G250=0),F250="COEF.",F250&gt;0),"SUBÍTEM",IF(MID(A250,1,5)="COMP.",IF(COUNTIF(ORÇAMENTO!$B$5:$B$9792,COMPOSIÇÕES!A250)=0,"NOK",IF(COUNTIF(ORÇAMENTO!$B$5:$B$9792,COMPOSIÇÕES!A250)&gt;0,"OK","SUBÍTEM"))))))</f>
        <v>SUBÍTEM</v>
      </c>
      <c r="P250" s="655" t="b">
        <f t="shared" si="44"/>
        <v>1</v>
      </c>
      <c r="Q250" s="655" t="s">
        <v>125</v>
      </c>
      <c r="R250" s="655"/>
      <c r="S250" s="715" t="s">
        <v>103</v>
      </c>
      <c r="T250" s="655" t="s">
        <v>126</v>
      </c>
      <c r="U250" s="655" t="s">
        <v>128</v>
      </c>
    </row>
    <row r="251" spans="1:21" s="713" customFormat="1" ht="34.5" customHeight="1" thickBot="1">
      <c r="A251" s="935" t="s">
        <v>2589</v>
      </c>
      <c r="B251" s="945"/>
      <c r="C251" s="945" t="s">
        <v>2550</v>
      </c>
      <c r="D251" s="953" t="s">
        <v>126</v>
      </c>
      <c r="E251" s="953"/>
      <c r="F251" s="953"/>
      <c r="G251" s="946">
        <f>SUM(G252:G254)</f>
        <v>92.009999999999991</v>
      </c>
      <c r="H251" s="713" t="str">
        <f t="shared" si="45"/>
        <v>OK</v>
      </c>
      <c r="J251" s="654">
        <f>IF(AND(F251=0,G251&gt;0),1+COUNT($J$3:J250),IF(B251="AUXILIAR","AUXILIAR","SUBÍTEM"))</f>
        <v>33</v>
      </c>
      <c r="K251" s="655" t="s">
        <v>2589</v>
      </c>
      <c r="L251" s="656" t="str">
        <f t="shared" si="46"/>
        <v>COMP. 33</v>
      </c>
      <c r="M251" s="663" t="str">
        <f>IF(AND(MID(A251,1,4)="comp",COUNTIF($A$1:$A$3937,A251)&gt;1),"ok AUXILIAR",IF(AND(F251&gt;0,MID(A251,1,4)="COMP"),"SUBÍTEM",IF(OR(AND(F251=0,G251=0),F251="COEF.",F251&gt;0),"SUBÍTEM",IF(MID(A251,1,5)="COMP.",IF(COUNTIF(ORÇAMENTO!$B$5:$B$9792,COMPOSIÇÕES!A251)=0,"NOK",IF(COUNTIF(ORÇAMENTO!$B$5:$B$9792,COMPOSIÇÕES!A251)&gt;0,"OK","SUBÍTEM"))))))</f>
        <v>OK</v>
      </c>
      <c r="P251" s="655" t="b">
        <f t="shared" si="44"/>
        <v>1</v>
      </c>
      <c r="Q251" s="655" t="s">
        <v>2589</v>
      </c>
      <c r="R251" s="655"/>
      <c r="S251" s="720" t="s">
        <v>2550</v>
      </c>
      <c r="T251" s="655" t="s">
        <v>126</v>
      </c>
      <c r="U251" s="655"/>
    </row>
    <row r="252" spans="1:21" s="713" customFormat="1" ht="15.75" customHeight="1">
      <c r="A252" s="500" t="s">
        <v>853</v>
      </c>
      <c r="B252" s="323" t="s">
        <v>2605</v>
      </c>
      <c r="C252" s="322" t="s">
        <v>2606</v>
      </c>
      <c r="D252" s="257" t="s">
        <v>54</v>
      </c>
      <c r="E252" s="259">
        <v>52.95</v>
      </c>
      <c r="F252" s="990">
        <v>1</v>
      </c>
      <c r="G252" s="450">
        <f>ROUND(F252*E252,2)</f>
        <v>52.95</v>
      </c>
      <c r="H252" s="713" t="str">
        <f t="shared" si="45"/>
        <v>OK</v>
      </c>
      <c r="J252" s="654" t="str">
        <f>IF(AND(F252=0,G252&gt;0),1+COUNT($J$3:J251),IF(B252="AUXILIAR","AUXILIAR","SUBÍTEM"))</f>
        <v>SUBÍTEM</v>
      </c>
      <c r="K252" s="655" t="s">
        <v>853</v>
      </c>
      <c r="L252" s="656" t="str">
        <f t="shared" si="46"/>
        <v>Mercado/6</v>
      </c>
      <c r="M252" s="663" t="str">
        <f>IF(AND(MID(A252,1,4)="comp",COUNTIF($A$1:$A$3937,A252)&gt;1),"ok AUXILIAR",IF(AND(F252&gt;0,MID(A252,1,4)="COMP"),"SUBÍTEM",IF(OR(AND(F252=0,G252=0),F252="COEF.",F252&gt;0),"SUBÍTEM",IF(MID(A252,1,5)="COMP.",IF(COUNTIF(ORÇAMENTO!$B$5:$B$9792,COMPOSIÇÕES!A252)=0,"NOK",IF(COUNTIF(ORÇAMENTO!$B$5:$B$9792,COMPOSIÇÕES!A252)&gt;0,"OK","SUBÍTEM"))))))</f>
        <v>SUBÍTEM</v>
      </c>
      <c r="P252" s="655" t="b">
        <f t="shared" si="44"/>
        <v>1</v>
      </c>
      <c r="Q252" s="655" t="s">
        <v>853</v>
      </c>
      <c r="R252" s="655" t="s">
        <v>2605</v>
      </c>
      <c r="S252" s="717" t="s">
        <v>2606</v>
      </c>
      <c r="T252" s="655" t="s">
        <v>54</v>
      </c>
      <c r="U252" s="655">
        <v>52.95</v>
      </c>
    </row>
    <row r="253" spans="1:21" s="713" customFormat="1" ht="15.75" customHeight="1">
      <c r="A253" s="463">
        <v>88277</v>
      </c>
      <c r="B253" s="261" t="s">
        <v>131</v>
      </c>
      <c r="C253" s="322" t="s">
        <v>768</v>
      </c>
      <c r="D253" s="257" t="s">
        <v>59</v>
      </c>
      <c r="E253" s="259">
        <v>18.989999999999998</v>
      </c>
      <c r="F253" s="242">
        <v>0.88</v>
      </c>
      <c r="G253" s="450">
        <f>ROUND(F253*E253,2)</f>
        <v>16.71</v>
      </c>
      <c r="H253" s="713" t="str">
        <f t="shared" si="45"/>
        <v>OK</v>
      </c>
      <c r="J253" s="654" t="str">
        <f>IF(AND(F253=0,G253&gt;0),1+COUNT($J$3:J251),IF(B253="AUXILIAR","AUXILIAR","SUBÍTEM"))</f>
        <v>SUBÍTEM</v>
      </c>
      <c r="K253" s="655">
        <v>88277</v>
      </c>
      <c r="L253" s="656">
        <f t="shared" si="46"/>
        <v>88277</v>
      </c>
      <c r="M253" s="663" t="str">
        <f>IF(AND(MID(A253,1,4)="comp",COUNTIF($A$1:$A$3937,A253)&gt;1),"ok AUXILIAR",IF(AND(F253&gt;0,MID(A253,1,4)="COMP"),"SUBÍTEM",IF(OR(AND(F253=0,G253=0),F253="COEF.",F253&gt;0),"SUBÍTEM",IF(MID(A253,1,5)="COMP.",IF(COUNTIF(ORÇAMENTO!$B$5:$B$9792,COMPOSIÇÕES!A253)=0,"NOK",IF(COUNTIF(ORÇAMENTO!$B$5:$B$9792,COMPOSIÇÕES!A253)&gt;0,"OK","SUBÍTEM"))))))</f>
        <v>SUBÍTEM</v>
      </c>
      <c r="P253" s="655" t="b">
        <f>C253=S253</f>
        <v>1</v>
      </c>
      <c r="Q253" s="655">
        <v>88277</v>
      </c>
      <c r="R253" s="655" t="s">
        <v>131</v>
      </c>
      <c r="S253" s="717" t="s">
        <v>768</v>
      </c>
      <c r="T253" s="655" t="s">
        <v>59</v>
      </c>
      <c r="U253" s="655">
        <v>18.98</v>
      </c>
    </row>
    <row r="254" spans="1:21" s="713" customFormat="1" ht="15.75" customHeight="1">
      <c r="A254" s="463">
        <v>88316</v>
      </c>
      <c r="B254" s="261" t="s">
        <v>131</v>
      </c>
      <c r="C254" s="322" t="s">
        <v>772</v>
      </c>
      <c r="D254" s="257" t="s">
        <v>59</v>
      </c>
      <c r="E254" s="259">
        <v>12.7</v>
      </c>
      <c r="F254" s="242">
        <v>1.76</v>
      </c>
      <c r="G254" s="450">
        <f>ROUND(F254*E254,2)</f>
        <v>22.35</v>
      </c>
      <c r="H254" s="713" t="str">
        <f t="shared" si="45"/>
        <v>OK</v>
      </c>
      <c r="J254" s="654" t="str">
        <f>IF(AND(F254=0,G254&gt;0),1+COUNT($J$3:J252),IF(B254="AUXILIAR","AUXILIAR","SUBÍTEM"))</f>
        <v>SUBÍTEM</v>
      </c>
      <c r="K254" s="655">
        <v>88316</v>
      </c>
      <c r="L254" s="656">
        <f t="shared" si="46"/>
        <v>88316</v>
      </c>
      <c r="M254" s="663" t="str">
        <f>IF(AND(MID(A254,1,4)="comp",COUNTIF($A$1:$A$3937,A254)&gt;1),"ok AUXILIAR",IF(AND(F254&gt;0,MID(A254,1,4)="COMP"),"SUBÍTEM",IF(OR(AND(F254=0,G254=0),F254="COEF.",F254&gt;0),"SUBÍTEM",IF(MID(A254,1,5)="COMP.",IF(COUNTIF(ORÇAMENTO!$B$5:$B$9792,COMPOSIÇÕES!A254)=0,"NOK",IF(COUNTIF(ORÇAMENTO!$B$5:$B$9792,COMPOSIÇÕES!A254)&gt;0,"OK","SUBÍTEM"))))))</f>
        <v>SUBÍTEM</v>
      </c>
      <c r="P254" s="655" t="b">
        <f>C254=S254</f>
        <v>1</v>
      </c>
      <c r="Q254" s="655">
        <v>88316</v>
      </c>
      <c r="R254" s="655" t="s">
        <v>131</v>
      </c>
      <c r="S254" s="717" t="s">
        <v>772</v>
      </c>
      <c r="T254" s="655" t="s">
        <v>59</v>
      </c>
      <c r="U254" s="655">
        <v>12.52</v>
      </c>
    </row>
    <row r="255" spans="1:21" s="713" customFormat="1">
      <c r="A255" s="723" t="s">
        <v>2628</v>
      </c>
      <c r="B255" s="723"/>
      <c r="C255" s="723"/>
      <c r="D255" s="723"/>
      <c r="E255" s="723"/>
      <c r="F255" s="723"/>
      <c r="G255" s="723"/>
      <c r="H255" s="713" t="str">
        <f t="shared" si="45"/>
        <v>REMOVER ESPAÇOS</v>
      </c>
      <c r="J255" s="654" t="str">
        <f>IF(AND(F255=0,G255&gt;0),1+COUNT($J$3:J252),IF(B255="AUXILIAR","AUXILIAR","SUBÍTEM"))</f>
        <v>SUBÍTEM</v>
      </c>
      <c r="K255" s="655" t="s">
        <v>2628</v>
      </c>
      <c r="L255" s="656" t="str">
        <f t="shared" si="46"/>
        <v>Obs: composição/Base -  Composição 73885/4(MÃO DE OBRA) + Mercado/6</v>
      </c>
      <c r="M255" s="663" t="str">
        <f>IF(AND(MID(A255,1,4)="comp",COUNTIF($A$1:$A$3937,A255)&gt;1),"ok AUXILIAR",IF(AND(F255&gt;0,MID(A255,1,4)="COMP"),"SUBÍTEM",IF(OR(AND(F255=0,G255=0),F255="COEF.",F255&gt;0),"SUBÍTEM",IF(MID(A255,1,5)="COMP.",IF(COUNTIF(ORÇAMENTO!$B$5:$B$9792,COMPOSIÇÕES!A255)=0,"NOK",IF(COUNTIF(ORÇAMENTO!$B$5:$B$9792,COMPOSIÇÕES!A255)&gt;0,"OK","SUBÍTEM"))))))</f>
        <v>SUBÍTEM</v>
      </c>
      <c r="P255" s="655" t="b">
        <f t="shared" si="44"/>
        <v>1</v>
      </c>
      <c r="Q255" s="655" t="s">
        <v>2628</v>
      </c>
      <c r="R255" s="655"/>
      <c r="S255" s="723"/>
      <c r="T255" s="655"/>
      <c r="U255" s="655"/>
    </row>
    <row r="256" spans="1:21" s="713" customFormat="1" ht="15.75" thickBot="1">
      <c r="A256" s="790"/>
      <c r="B256" s="728"/>
      <c r="C256" s="728"/>
      <c r="D256" s="728"/>
      <c r="E256" s="728"/>
      <c r="F256" s="728"/>
      <c r="G256" s="791"/>
      <c r="J256" s="779"/>
      <c r="K256" s="780"/>
      <c r="L256" s="781"/>
      <c r="M256" s="663"/>
      <c r="P256" s="655" t="b">
        <f t="shared" si="44"/>
        <v>1</v>
      </c>
      <c r="Q256" s="780"/>
      <c r="R256" s="780"/>
      <c r="S256" s="728"/>
      <c r="T256" s="780"/>
      <c r="U256" s="780"/>
    </row>
    <row r="257" spans="1:21" s="713" customFormat="1" ht="26.25" customHeight="1" thickBot="1">
      <c r="A257" s="982" t="s">
        <v>125</v>
      </c>
      <c r="B257" s="983"/>
      <c r="C257" s="949" t="s">
        <v>103</v>
      </c>
      <c r="D257" s="956" t="s">
        <v>126</v>
      </c>
      <c r="E257" s="949" t="s">
        <v>128</v>
      </c>
      <c r="F257" s="949" t="s">
        <v>127</v>
      </c>
      <c r="G257" s="957" t="s">
        <v>129</v>
      </c>
      <c r="H257" s="713" t="str">
        <f t="shared" ref="H257:H262" si="47">IF(MID(A257,1,3)="OBS","REMOVER ESPAÇOS","OK")</f>
        <v>OK</v>
      </c>
      <c r="J257" s="654" t="str">
        <f>IF(AND(F257=0,G257&gt;0),1+COUNT($J$3:J196),IF(B257="AUXILIAR","AUXILIAR","SUBÍTEM"))</f>
        <v>SUBÍTEM</v>
      </c>
      <c r="K257" s="655" t="s">
        <v>125</v>
      </c>
      <c r="L257" s="656" t="str">
        <f t="shared" ref="L257:L262" si="48">A257</f>
        <v>COD.</v>
      </c>
      <c r="M257" s="663" t="str">
        <f>IF(AND(MID(A257,1,4)="comp",COUNTIF($A$1:$A$3937,A257)&gt;1),"ok AUXILIAR",IF(AND(F257&gt;0,MID(A257,1,4)="COMP"),"SUBÍTEM",IF(OR(AND(F257=0,G257=0),F257="COEF.",F257&gt;0),"SUBÍTEM",IF(MID(A257,1,5)="COMP.",IF(COUNTIF(ORÇAMENTO!$B$5:$B$9792,COMPOSIÇÕES!A257)=0,"NOK",IF(COUNTIF(ORÇAMENTO!$B$5:$B$9792,COMPOSIÇÕES!A257)&gt;0,"OK","SUBÍTEM"))))))</f>
        <v>SUBÍTEM</v>
      </c>
      <c r="P257" s="655" t="b">
        <f t="shared" si="44"/>
        <v>1</v>
      </c>
      <c r="Q257" s="655" t="s">
        <v>125</v>
      </c>
      <c r="R257" s="655"/>
      <c r="S257" s="715" t="s">
        <v>103</v>
      </c>
      <c r="T257" s="655" t="s">
        <v>126</v>
      </c>
      <c r="U257" s="655" t="s">
        <v>128</v>
      </c>
    </row>
    <row r="258" spans="1:21" s="713" customFormat="1" ht="34.5" customHeight="1" thickBot="1">
      <c r="A258" s="935" t="s">
        <v>2590</v>
      </c>
      <c r="B258" s="945"/>
      <c r="C258" s="945" t="s">
        <v>2551</v>
      </c>
      <c r="D258" s="953" t="s">
        <v>126</v>
      </c>
      <c r="E258" s="953"/>
      <c r="F258" s="953"/>
      <c r="G258" s="946">
        <f>SUM(G259:G261)</f>
        <v>114.91</v>
      </c>
      <c r="H258" s="713" t="str">
        <f t="shared" si="47"/>
        <v>OK</v>
      </c>
      <c r="J258" s="654">
        <f>IF(AND(F258=0,G258&gt;0),1+COUNT($J$3:J257),IF(B258="AUXILIAR","AUXILIAR","SUBÍTEM"))</f>
        <v>34</v>
      </c>
      <c r="K258" s="655" t="s">
        <v>2590</v>
      </c>
      <c r="L258" s="656" t="str">
        <f t="shared" si="48"/>
        <v>COMP. 34</v>
      </c>
      <c r="M258" s="663" t="str">
        <f>IF(AND(MID(A258,1,4)="comp",COUNTIF($A$1:$A$3937,A258)&gt;1),"ok AUXILIAR",IF(AND(F258&gt;0,MID(A258,1,4)="COMP"),"SUBÍTEM",IF(OR(AND(F258=0,G258=0),F258="COEF.",F258&gt;0),"SUBÍTEM",IF(MID(A258,1,5)="COMP.",IF(COUNTIF(ORÇAMENTO!$B$5:$B$9792,COMPOSIÇÕES!A258)=0,"NOK",IF(COUNTIF(ORÇAMENTO!$B$5:$B$9792,COMPOSIÇÕES!A258)&gt;0,"OK","SUBÍTEM"))))))</f>
        <v>OK</v>
      </c>
      <c r="P258" s="655" t="b">
        <f t="shared" si="44"/>
        <v>1</v>
      </c>
      <c r="Q258" s="655" t="s">
        <v>2590</v>
      </c>
      <c r="R258" s="655"/>
      <c r="S258" s="720" t="s">
        <v>2551</v>
      </c>
      <c r="T258" s="655" t="s">
        <v>126</v>
      </c>
      <c r="U258" s="655"/>
    </row>
    <row r="259" spans="1:21" s="713" customFormat="1" ht="15.75" customHeight="1">
      <c r="A259" s="500" t="s">
        <v>854</v>
      </c>
      <c r="B259" s="323" t="s">
        <v>2605</v>
      </c>
      <c r="C259" s="322" t="s">
        <v>2608</v>
      </c>
      <c r="D259" s="257" t="s">
        <v>54</v>
      </c>
      <c r="E259" s="259">
        <v>64.3</v>
      </c>
      <c r="F259" s="990">
        <v>1</v>
      </c>
      <c r="G259" s="450">
        <f>ROUND(F259*E259,2)</f>
        <v>64.3</v>
      </c>
      <c r="H259" s="713" t="str">
        <f t="shared" si="47"/>
        <v>OK</v>
      </c>
      <c r="J259" s="654" t="str">
        <f>IF(AND(F259=0,G259&gt;0),1+COUNT($J$3:J258),IF(B259="AUXILIAR","AUXILIAR","SUBÍTEM"))</f>
        <v>SUBÍTEM</v>
      </c>
      <c r="K259" s="655" t="s">
        <v>854</v>
      </c>
      <c r="L259" s="656" t="str">
        <f t="shared" si="48"/>
        <v>Mercado/7</v>
      </c>
      <c r="M259" s="663" t="str">
        <f>IF(AND(MID(A259,1,4)="comp",COUNTIF($A$1:$A$3937,A259)&gt;1),"ok AUXILIAR",IF(AND(F259&gt;0,MID(A259,1,4)="COMP"),"SUBÍTEM",IF(OR(AND(F259=0,G259=0),F259="COEF.",F259&gt;0),"SUBÍTEM",IF(MID(A259,1,5)="COMP.",IF(COUNTIF(ORÇAMENTO!$B$5:$B$9792,COMPOSIÇÕES!A259)=0,"NOK",IF(COUNTIF(ORÇAMENTO!$B$5:$B$9792,COMPOSIÇÕES!A259)&gt;0,"OK","SUBÍTEM"))))))</f>
        <v>SUBÍTEM</v>
      </c>
      <c r="P259" s="655" t="b">
        <f>C259=S259</f>
        <v>1</v>
      </c>
      <c r="Q259" s="655" t="s">
        <v>854</v>
      </c>
      <c r="R259" s="655" t="s">
        <v>2605</v>
      </c>
      <c r="S259" s="717" t="s">
        <v>2608</v>
      </c>
      <c r="T259" s="655" t="s">
        <v>54</v>
      </c>
      <c r="U259" s="655">
        <v>64.3</v>
      </c>
    </row>
    <row r="260" spans="1:21" s="713" customFormat="1" ht="15.75" customHeight="1">
      <c r="A260" s="463">
        <v>88277</v>
      </c>
      <c r="B260" s="261" t="s">
        <v>131</v>
      </c>
      <c r="C260" s="322" t="s">
        <v>768</v>
      </c>
      <c r="D260" s="257" t="s">
        <v>59</v>
      </c>
      <c r="E260" s="259">
        <v>18.989999999999998</v>
      </c>
      <c r="F260" s="242">
        <v>1.1399999999999999</v>
      </c>
      <c r="G260" s="450">
        <f>ROUND(F260*E260,2)</f>
        <v>21.65</v>
      </c>
      <c r="H260" s="713" t="str">
        <f t="shared" si="47"/>
        <v>OK</v>
      </c>
      <c r="J260" s="654" t="str">
        <f>IF(AND(F260=0,G260&gt;0),1+COUNT($J$3:J258),IF(B260="AUXILIAR","AUXILIAR","SUBÍTEM"))</f>
        <v>SUBÍTEM</v>
      </c>
      <c r="K260" s="655">
        <v>88277</v>
      </c>
      <c r="L260" s="656">
        <f t="shared" si="48"/>
        <v>88277</v>
      </c>
      <c r="M260" s="663" t="str">
        <f>IF(AND(MID(A260,1,4)="comp",COUNTIF($A$1:$A$3937,A260)&gt;1),"ok AUXILIAR",IF(AND(F260&gt;0,MID(A260,1,4)="COMP"),"SUBÍTEM",IF(OR(AND(F260=0,G260=0),F260="COEF.",F260&gt;0),"SUBÍTEM",IF(MID(A260,1,5)="COMP.",IF(COUNTIF(ORÇAMENTO!$B$5:$B$9792,COMPOSIÇÕES!A260)=0,"NOK",IF(COUNTIF(ORÇAMENTO!$B$5:$B$9792,COMPOSIÇÕES!A260)&gt;0,"OK","SUBÍTEM"))))))</f>
        <v>SUBÍTEM</v>
      </c>
      <c r="P260" s="655" t="b">
        <f>C260=S260</f>
        <v>1</v>
      </c>
      <c r="Q260" s="655">
        <v>88277</v>
      </c>
      <c r="R260" s="655" t="s">
        <v>131</v>
      </c>
      <c r="S260" s="717" t="s">
        <v>768</v>
      </c>
      <c r="T260" s="655" t="s">
        <v>59</v>
      </c>
      <c r="U260" s="655">
        <v>18.98</v>
      </c>
    </row>
    <row r="261" spans="1:21" s="713" customFormat="1" ht="15.75" customHeight="1">
      <c r="A261" s="463">
        <v>88316</v>
      </c>
      <c r="B261" s="261" t="s">
        <v>131</v>
      </c>
      <c r="C261" s="322" t="s">
        <v>772</v>
      </c>
      <c r="D261" s="257" t="s">
        <v>59</v>
      </c>
      <c r="E261" s="259">
        <v>12.7</v>
      </c>
      <c r="F261" s="242">
        <v>2.2799999999999998</v>
      </c>
      <c r="G261" s="450">
        <f>ROUND(F261*E261,2)</f>
        <v>28.96</v>
      </c>
      <c r="H261" s="713" t="str">
        <f t="shared" si="47"/>
        <v>OK</v>
      </c>
      <c r="J261" s="654" t="str">
        <f>IF(AND(F261=0,G261&gt;0),1+COUNT($J$3:J259),IF(B261="AUXILIAR","AUXILIAR","SUBÍTEM"))</f>
        <v>SUBÍTEM</v>
      </c>
      <c r="K261" s="655">
        <v>88316</v>
      </c>
      <c r="L261" s="656">
        <f t="shared" si="48"/>
        <v>88316</v>
      </c>
      <c r="M261" s="663" t="str">
        <f>IF(AND(MID(A261,1,4)="comp",COUNTIF($A$1:$A$3937,A261)&gt;1),"ok AUXILIAR",IF(AND(F261&gt;0,MID(A261,1,4)="COMP"),"SUBÍTEM",IF(OR(AND(F261=0,G261=0),F261="COEF.",F261&gt;0),"SUBÍTEM",IF(MID(A261,1,5)="COMP.",IF(COUNTIF(ORÇAMENTO!$B$5:$B$9792,COMPOSIÇÕES!A261)=0,"NOK",IF(COUNTIF(ORÇAMENTO!$B$5:$B$9792,COMPOSIÇÕES!A261)&gt;0,"OK","SUBÍTEM"))))))</f>
        <v>SUBÍTEM</v>
      </c>
      <c r="P261" s="655" t="b">
        <f t="shared" si="44"/>
        <v>1</v>
      </c>
      <c r="Q261" s="655">
        <v>88316</v>
      </c>
      <c r="R261" s="655" t="s">
        <v>131</v>
      </c>
      <c r="S261" s="717" t="s">
        <v>772</v>
      </c>
      <c r="T261" s="655" t="s">
        <v>59</v>
      </c>
      <c r="U261" s="655">
        <v>12.52</v>
      </c>
    </row>
    <row r="262" spans="1:21" s="713" customFormat="1">
      <c r="A262" s="723" t="s">
        <v>2629</v>
      </c>
      <c r="B262" s="723"/>
      <c r="C262" s="723"/>
      <c r="D262" s="723"/>
      <c r="E262" s="723"/>
      <c r="F262" s="723"/>
      <c r="G262" s="723"/>
      <c r="H262" s="713" t="str">
        <f t="shared" si="47"/>
        <v>REMOVER ESPAÇOS</v>
      </c>
      <c r="J262" s="654" t="str">
        <f>IF(AND(F262=0,G262&gt;0),1+COUNT($J$3:J259),IF(B262="AUXILIAR","AUXILIAR","SUBÍTEM"))</f>
        <v>SUBÍTEM</v>
      </c>
      <c r="K262" s="655" t="s">
        <v>2629</v>
      </c>
      <c r="L262" s="656" t="str">
        <f t="shared" si="48"/>
        <v>Obs: composição/Base -  Composição 73885/5(MÃO DE OBRA) + Mercado/7</v>
      </c>
      <c r="M262" s="663" t="str">
        <f>IF(AND(MID(A262,1,4)="comp",COUNTIF($A$1:$A$3937,A262)&gt;1),"ok AUXILIAR",IF(AND(F262&gt;0,MID(A262,1,4)="COMP"),"SUBÍTEM",IF(OR(AND(F262=0,G262=0),F262="COEF.",F262&gt;0),"SUBÍTEM",IF(MID(A262,1,5)="COMP.",IF(COUNTIF(ORÇAMENTO!$B$5:$B$9792,COMPOSIÇÕES!A262)=0,"NOK",IF(COUNTIF(ORÇAMENTO!$B$5:$B$9792,COMPOSIÇÕES!A262)&gt;0,"OK","SUBÍTEM"))))))</f>
        <v>SUBÍTEM</v>
      </c>
      <c r="P262" s="655" t="b">
        <f t="shared" si="44"/>
        <v>1</v>
      </c>
      <c r="Q262" s="655" t="s">
        <v>2629</v>
      </c>
      <c r="R262" s="655"/>
      <c r="S262" s="723"/>
      <c r="T262" s="655"/>
      <c r="U262" s="655"/>
    </row>
    <row r="263" spans="1:21" s="713" customFormat="1" ht="15.75" thickBot="1">
      <c r="A263" s="790"/>
      <c r="B263" s="728"/>
      <c r="C263" s="728"/>
      <c r="D263" s="728"/>
      <c r="E263" s="728"/>
      <c r="F263" s="728"/>
      <c r="G263" s="791"/>
      <c r="J263" s="779"/>
      <c r="K263" s="780"/>
      <c r="L263" s="781"/>
      <c r="M263" s="663"/>
      <c r="P263" s="655" t="b">
        <f t="shared" si="44"/>
        <v>1</v>
      </c>
      <c r="Q263" s="780"/>
      <c r="R263" s="780"/>
      <c r="S263" s="728"/>
      <c r="T263" s="780"/>
      <c r="U263" s="780"/>
    </row>
    <row r="264" spans="1:21" s="713" customFormat="1" ht="26.25" customHeight="1" thickBot="1">
      <c r="A264" s="982" t="s">
        <v>125</v>
      </c>
      <c r="B264" s="983"/>
      <c r="C264" s="949" t="s">
        <v>103</v>
      </c>
      <c r="D264" s="956" t="s">
        <v>126</v>
      </c>
      <c r="E264" s="949" t="s">
        <v>128</v>
      </c>
      <c r="F264" s="949" t="s">
        <v>127</v>
      </c>
      <c r="G264" s="957" t="s">
        <v>129</v>
      </c>
      <c r="H264" s="713" t="str">
        <f t="shared" ref="H264:H269" si="49">IF(MID(A264,1,3)="OBS","REMOVER ESPAÇOS","OK")</f>
        <v>OK</v>
      </c>
      <c r="J264" s="654" t="str">
        <f>IF(AND(F264=0,G264&gt;0),1+COUNT($J$3:J201),IF(B264="AUXILIAR","AUXILIAR","SUBÍTEM"))</f>
        <v>SUBÍTEM</v>
      </c>
      <c r="K264" s="655" t="s">
        <v>125</v>
      </c>
      <c r="L264" s="656" t="str">
        <f t="shared" ref="L264:L269" si="50">A264</f>
        <v>COD.</v>
      </c>
      <c r="M264" s="663" t="str">
        <f>IF(AND(MID(A264,1,4)="comp",COUNTIF($A$1:$A$3937,A264)&gt;1),"ok AUXILIAR",IF(AND(F264&gt;0,MID(A264,1,4)="COMP"),"SUBÍTEM",IF(OR(AND(F264=0,G264=0),F264="COEF.",F264&gt;0),"SUBÍTEM",IF(MID(A264,1,5)="COMP.",IF(COUNTIF(ORÇAMENTO!$B$5:$B$9792,COMPOSIÇÕES!A264)=0,"NOK",IF(COUNTIF(ORÇAMENTO!$B$5:$B$9792,COMPOSIÇÕES!A264)&gt;0,"OK","SUBÍTEM"))))))</f>
        <v>SUBÍTEM</v>
      </c>
      <c r="P264" s="655" t="b">
        <f t="shared" si="44"/>
        <v>1</v>
      </c>
      <c r="Q264" s="655" t="s">
        <v>125</v>
      </c>
      <c r="R264" s="655"/>
      <c r="S264" s="715" t="s">
        <v>103</v>
      </c>
      <c r="T264" s="655" t="s">
        <v>126</v>
      </c>
      <c r="U264" s="655" t="s">
        <v>128</v>
      </c>
    </row>
    <row r="265" spans="1:21" s="713" customFormat="1" ht="34.5" customHeight="1" thickBot="1">
      <c r="A265" s="935" t="s">
        <v>2591</v>
      </c>
      <c r="B265" s="945"/>
      <c r="C265" s="945" t="s">
        <v>2552</v>
      </c>
      <c r="D265" s="953" t="s">
        <v>126</v>
      </c>
      <c r="E265" s="953"/>
      <c r="F265" s="953"/>
      <c r="G265" s="946">
        <f>SUM(G266:G268)</f>
        <v>100.57</v>
      </c>
      <c r="H265" s="713" t="str">
        <f t="shared" si="49"/>
        <v>OK</v>
      </c>
      <c r="J265" s="654">
        <f>IF(AND(F265=0,G265&gt;0),1+COUNT($J$3:J264),IF(B265="AUXILIAR","AUXILIAR","SUBÍTEM"))</f>
        <v>35</v>
      </c>
      <c r="K265" s="655" t="s">
        <v>2591</v>
      </c>
      <c r="L265" s="656" t="str">
        <f t="shared" si="50"/>
        <v>COMP. 35</v>
      </c>
      <c r="M265" s="663" t="str">
        <f>IF(AND(MID(A265,1,4)="comp",COUNTIF($A$1:$A$3937,A265)&gt;1),"ok AUXILIAR",IF(AND(F265&gt;0,MID(A265,1,4)="COMP"),"SUBÍTEM",IF(OR(AND(F265=0,G265=0),F265="COEF.",F265&gt;0),"SUBÍTEM",IF(MID(A265,1,5)="COMP.",IF(COUNTIF(ORÇAMENTO!$B$5:$B$9792,COMPOSIÇÕES!A265)=0,"NOK",IF(COUNTIF(ORÇAMENTO!$B$5:$B$9792,COMPOSIÇÕES!A265)&gt;0,"OK","SUBÍTEM"))))))</f>
        <v>OK</v>
      </c>
      <c r="P265" s="655" t="b">
        <f t="shared" si="44"/>
        <v>1</v>
      </c>
      <c r="Q265" s="655" t="s">
        <v>2591</v>
      </c>
      <c r="R265" s="655"/>
      <c r="S265" s="720" t="s">
        <v>2552</v>
      </c>
      <c r="T265" s="655" t="s">
        <v>126</v>
      </c>
      <c r="U265" s="655"/>
    </row>
    <row r="266" spans="1:21" s="713" customFormat="1" ht="15.75" customHeight="1">
      <c r="A266" s="500" t="s">
        <v>2541</v>
      </c>
      <c r="B266" s="323" t="s">
        <v>2605</v>
      </c>
      <c r="C266" s="322" t="s">
        <v>2609</v>
      </c>
      <c r="D266" s="257" t="s">
        <v>54</v>
      </c>
      <c r="E266" s="259">
        <v>49.96</v>
      </c>
      <c r="F266" s="990">
        <v>1</v>
      </c>
      <c r="G266" s="450">
        <f>ROUND(F266*E266,2)</f>
        <v>49.96</v>
      </c>
      <c r="H266" s="713" t="str">
        <f t="shared" si="49"/>
        <v>OK</v>
      </c>
      <c r="J266" s="654" t="str">
        <f>IF(AND(F266=0,G266&gt;0),1+COUNT($J$3:J265),IF(B266="AUXILIAR","AUXILIAR","SUBÍTEM"))</f>
        <v>SUBÍTEM</v>
      </c>
      <c r="K266" s="655" t="s">
        <v>2541</v>
      </c>
      <c r="L266" s="656" t="str">
        <f t="shared" si="50"/>
        <v>Mercado/10</v>
      </c>
      <c r="M266" s="663" t="str">
        <f>IF(AND(MID(A266,1,4)="comp",COUNTIF($A$1:$A$3937,A266)&gt;1),"ok AUXILIAR",IF(AND(F266&gt;0,MID(A266,1,4)="COMP"),"SUBÍTEM",IF(OR(AND(F266=0,G266=0),F266="COEF.",F266&gt;0),"SUBÍTEM",IF(MID(A266,1,5)="COMP.",IF(COUNTIF(ORÇAMENTO!$B$5:$B$9792,COMPOSIÇÕES!A266)=0,"NOK",IF(COUNTIF(ORÇAMENTO!$B$5:$B$9792,COMPOSIÇÕES!A266)&gt;0,"OK","SUBÍTEM"))))))</f>
        <v>SUBÍTEM</v>
      </c>
      <c r="P266" s="655" t="b">
        <f t="shared" si="44"/>
        <v>1</v>
      </c>
      <c r="Q266" s="655" t="s">
        <v>2541</v>
      </c>
      <c r="R266" s="655" t="s">
        <v>2605</v>
      </c>
      <c r="S266" s="717" t="s">
        <v>2609</v>
      </c>
      <c r="T266" s="655" t="s">
        <v>54</v>
      </c>
      <c r="U266" s="655">
        <v>49.96</v>
      </c>
    </row>
    <row r="267" spans="1:21" s="713" customFormat="1" ht="15.75" customHeight="1">
      <c r="A267" s="463">
        <v>88277</v>
      </c>
      <c r="B267" s="261" t="s">
        <v>131</v>
      </c>
      <c r="C267" s="322" t="s">
        <v>768</v>
      </c>
      <c r="D267" s="257" t="s">
        <v>59</v>
      </c>
      <c r="E267" s="259">
        <v>18.989999999999998</v>
      </c>
      <c r="F267" s="242">
        <v>1.1399999999999999</v>
      </c>
      <c r="G267" s="450">
        <f>ROUND(F267*E267,2)</f>
        <v>21.65</v>
      </c>
      <c r="H267" s="713" t="str">
        <f t="shared" si="49"/>
        <v>OK</v>
      </c>
      <c r="J267" s="654" t="str">
        <f>IF(AND(F267=0,G267&gt;0),1+COUNT($J$3:J266),IF(B267="AUXILIAR","AUXILIAR","SUBÍTEM"))</f>
        <v>SUBÍTEM</v>
      </c>
      <c r="K267" s="655">
        <v>88277</v>
      </c>
      <c r="L267" s="656">
        <f t="shared" si="50"/>
        <v>88277</v>
      </c>
      <c r="M267" s="663" t="str">
        <f>IF(AND(MID(A267,1,4)="comp",COUNTIF($A$1:$A$3937,A267)&gt;1),"ok AUXILIAR",IF(AND(F267&gt;0,MID(A267,1,4)="COMP"),"SUBÍTEM",IF(OR(AND(F267=0,G267=0),F267="COEF.",F267&gt;0),"SUBÍTEM",IF(MID(A267,1,5)="COMP.",IF(COUNTIF(ORÇAMENTO!$B$5:$B$9792,COMPOSIÇÕES!A267)=0,"NOK",IF(COUNTIF(ORÇAMENTO!$B$5:$B$9792,COMPOSIÇÕES!A267)&gt;0,"OK","SUBÍTEM"))))))</f>
        <v>SUBÍTEM</v>
      </c>
      <c r="P267" s="655" t="b">
        <f>C267=S267</f>
        <v>1</v>
      </c>
      <c r="Q267" s="655">
        <v>88277</v>
      </c>
      <c r="R267" s="655" t="s">
        <v>131</v>
      </c>
      <c r="S267" s="717" t="s">
        <v>768</v>
      </c>
      <c r="T267" s="655" t="s">
        <v>59</v>
      </c>
      <c r="U267" s="655">
        <v>18.98</v>
      </c>
    </row>
    <row r="268" spans="1:21" s="713" customFormat="1" ht="15.75" customHeight="1">
      <c r="A268" s="463">
        <v>88316</v>
      </c>
      <c r="B268" s="261" t="s">
        <v>131</v>
      </c>
      <c r="C268" s="322" t="s">
        <v>772</v>
      </c>
      <c r="D268" s="257" t="s">
        <v>59</v>
      </c>
      <c r="E268" s="259">
        <v>12.7</v>
      </c>
      <c r="F268" s="242">
        <v>2.2799999999999998</v>
      </c>
      <c r="G268" s="450">
        <f>ROUND(F268*E268,2)</f>
        <v>28.96</v>
      </c>
      <c r="H268" s="713" t="str">
        <f t="shared" si="49"/>
        <v>OK</v>
      </c>
      <c r="J268" s="654" t="str">
        <f>IF(AND(F268=0,G268&gt;0),1+COUNT($J$3:J266),IF(B268="AUXILIAR","AUXILIAR","SUBÍTEM"))</f>
        <v>SUBÍTEM</v>
      </c>
      <c r="K268" s="655">
        <v>88316</v>
      </c>
      <c r="L268" s="656">
        <f t="shared" si="50"/>
        <v>88316</v>
      </c>
      <c r="M268" s="663" t="str">
        <f>IF(AND(MID(A268,1,4)="comp",COUNTIF($A$1:$A$3937,A268)&gt;1),"ok AUXILIAR",IF(AND(F268&gt;0,MID(A268,1,4)="COMP"),"SUBÍTEM",IF(OR(AND(F268=0,G268=0),F268="COEF.",F268&gt;0),"SUBÍTEM",IF(MID(A268,1,5)="COMP.",IF(COUNTIF(ORÇAMENTO!$B$5:$B$9792,COMPOSIÇÕES!A268)=0,"NOK",IF(COUNTIF(ORÇAMENTO!$B$5:$B$9792,COMPOSIÇÕES!A268)&gt;0,"OK","SUBÍTEM"))))))</f>
        <v>SUBÍTEM</v>
      </c>
      <c r="P268" s="655" t="b">
        <f>C268=S268</f>
        <v>1</v>
      </c>
      <c r="Q268" s="655">
        <v>88316</v>
      </c>
      <c r="R268" s="655" t="s">
        <v>131</v>
      </c>
      <c r="S268" s="717" t="s">
        <v>772</v>
      </c>
      <c r="T268" s="655" t="s">
        <v>59</v>
      </c>
      <c r="U268" s="655">
        <v>12.52</v>
      </c>
    </row>
    <row r="269" spans="1:21" s="713" customFormat="1">
      <c r="A269" s="723" t="s">
        <v>2630</v>
      </c>
      <c r="B269" s="723"/>
      <c r="C269" s="723"/>
      <c r="D269" s="723"/>
      <c r="E269" s="723"/>
      <c r="F269" s="723"/>
      <c r="G269" s="723"/>
      <c r="H269" s="713" t="str">
        <f t="shared" si="49"/>
        <v>REMOVER ESPAÇOS</v>
      </c>
      <c r="J269" s="654" t="str">
        <f>IF(AND(F269=0,G269&gt;0),1+COUNT($J$3:J266),IF(B269="AUXILIAR","AUXILIAR","SUBÍTEM"))</f>
        <v>SUBÍTEM</v>
      </c>
      <c r="K269" s="655" t="s">
        <v>2630</v>
      </c>
      <c r="L269" s="656" t="str">
        <f t="shared" si="50"/>
        <v>Obs: composição/Base -  Composição 73885/5(MÃO DE OBRA) + Mercado/10</v>
      </c>
      <c r="M269" s="663" t="str">
        <f>IF(AND(MID(A269,1,4)="comp",COUNTIF($A$1:$A$3937,A269)&gt;1),"ok AUXILIAR",IF(AND(F269&gt;0,MID(A269,1,4)="COMP"),"SUBÍTEM",IF(OR(AND(F269=0,G269=0),F269="COEF.",F269&gt;0),"SUBÍTEM",IF(MID(A269,1,5)="COMP.",IF(COUNTIF(ORÇAMENTO!$B$5:$B$9792,COMPOSIÇÕES!A269)=0,"NOK",IF(COUNTIF(ORÇAMENTO!$B$5:$B$9792,COMPOSIÇÕES!A269)&gt;0,"OK","SUBÍTEM"))))))</f>
        <v>SUBÍTEM</v>
      </c>
      <c r="P269" s="655" t="b">
        <f t="shared" si="44"/>
        <v>1</v>
      </c>
      <c r="Q269" s="655" t="s">
        <v>2630</v>
      </c>
      <c r="R269" s="655"/>
      <c r="S269" s="723"/>
      <c r="T269" s="655"/>
      <c r="U269" s="655"/>
    </row>
    <row r="270" spans="1:21" s="713" customFormat="1" ht="15.75" thickBot="1">
      <c r="A270" s="790"/>
      <c r="B270" s="728"/>
      <c r="C270" s="728"/>
      <c r="D270" s="728"/>
      <c r="E270" s="728"/>
      <c r="F270" s="728"/>
      <c r="G270" s="791"/>
      <c r="J270" s="779"/>
      <c r="K270" s="780"/>
      <c r="L270" s="781"/>
      <c r="M270" s="663"/>
      <c r="P270" s="655" t="b">
        <f t="shared" si="44"/>
        <v>1</v>
      </c>
      <c r="Q270" s="780"/>
      <c r="R270" s="780"/>
      <c r="S270" s="728"/>
      <c r="T270" s="780"/>
      <c r="U270" s="780"/>
    </row>
    <row r="271" spans="1:21" s="713" customFormat="1" ht="26.25" customHeight="1" thickBot="1">
      <c r="A271" s="982" t="s">
        <v>125</v>
      </c>
      <c r="B271" s="983"/>
      <c r="C271" s="949" t="s">
        <v>103</v>
      </c>
      <c r="D271" s="956" t="s">
        <v>126</v>
      </c>
      <c r="E271" s="949" t="s">
        <v>128</v>
      </c>
      <c r="F271" s="949" t="s">
        <v>127</v>
      </c>
      <c r="G271" s="957" t="s">
        <v>129</v>
      </c>
      <c r="H271" s="713" t="str">
        <f t="shared" ref="H271:H276" si="51">IF(MID(A271,1,3)="OBS","REMOVER ESPAÇOS","OK")</f>
        <v>OK</v>
      </c>
      <c r="J271" s="654" t="str">
        <f>IF(AND(F271=0,G271&gt;0),1+COUNT($J$3:J206),IF(B271="AUXILIAR","AUXILIAR","SUBÍTEM"))</f>
        <v>SUBÍTEM</v>
      </c>
      <c r="K271" s="655" t="s">
        <v>125</v>
      </c>
      <c r="L271" s="656" t="str">
        <f t="shared" ref="L271:L276" si="52">A271</f>
        <v>COD.</v>
      </c>
      <c r="M271" s="663" t="str">
        <f>IF(AND(MID(A271,1,4)="comp",COUNTIF($A$1:$A$3937,A271)&gt;1),"ok AUXILIAR",IF(AND(F271&gt;0,MID(A271,1,4)="COMP"),"SUBÍTEM",IF(OR(AND(F271=0,G271=0),F271="COEF.",F271&gt;0),"SUBÍTEM",IF(MID(A271,1,5)="COMP.",IF(COUNTIF(ORÇAMENTO!$B$5:$B$9792,COMPOSIÇÕES!A271)=0,"NOK",IF(COUNTIF(ORÇAMENTO!$B$5:$B$9792,COMPOSIÇÕES!A271)&gt;0,"OK","SUBÍTEM"))))))</f>
        <v>SUBÍTEM</v>
      </c>
      <c r="P271" s="655" t="b">
        <f t="shared" si="44"/>
        <v>1</v>
      </c>
      <c r="Q271" s="655" t="s">
        <v>125</v>
      </c>
      <c r="R271" s="655"/>
      <c r="S271" s="715" t="s">
        <v>103</v>
      </c>
      <c r="T271" s="655" t="s">
        <v>126</v>
      </c>
      <c r="U271" s="655" t="s">
        <v>128</v>
      </c>
    </row>
    <row r="272" spans="1:21" s="713" customFormat="1" ht="34.5" customHeight="1" thickBot="1">
      <c r="A272" s="935" t="s">
        <v>2592</v>
      </c>
      <c r="B272" s="945"/>
      <c r="C272" s="945" t="s">
        <v>2553</v>
      </c>
      <c r="D272" s="953" t="s">
        <v>126</v>
      </c>
      <c r="E272" s="953"/>
      <c r="F272" s="953"/>
      <c r="G272" s="946">
        <f>SUM(G273:G275)</f>
        <v>107.74000000000001</v>
      </c>
      <c r="H272" s="713" t="str">
        <f t="shared" si="51"/>
        <v>OK</v>
      </c>
      <c r="J272" s="654">
        <f>IF(AND(F272=0,G272&gt;0),1+COUNT($J$3:J271),IF(B272="AUXILIAR","AUXILIAR","SUBÍTEM"))</f>
        <v>36</v>
      </c>
      <c r="K272" s="655" t="s">
        <v>2592</v>
      </c>
      <c r="L272" s="656" t="str">
        <f t="shared" si="52"/>
        <v>COMP. 36</v>
      </c>
      <c r="M272" s="663" t="str">
        <f>IF(AND(MID(A272,1,4)="comp",COUNTIF($A$1:$A$3937,A272)&gt;1),"ok AUXILIAR",IF(AND(F272&gt;0,MID(A272,1,4)="COMP"),"SUBÍTEM",IF(OR(AND(F272=0,G272=0),F272="COEF.",F272&gt;0),"SUBÍTEM",IF(MID(A272,1,5)="COMP.",IF(COUNTIF(ORÇAMENTO!$B$5:$B$9792,COMPOSIÇÕES!A272)=0,"NOK",IF(COUNTIF(ORÇAMENTO!$B$5:$B$9792,COMPOSIÇÕES!A272)&gt;0,"OK","SUBÍTEM"))))))</f>
        <v>OK</v>
      </c>
      <c r="P272" s="655" t="b">
        <f t="shared" si="44"/>
        <v>1</v>
      </c>
      <c r="Q272" s="655" t="s">
        <v>2592</v>
      </c>
      <c r="R272" s="655"/>
      <c r="S272" s="720" t="s">
        <v>2553</v>
      </c>
      <c r="T272" s="655" t="s">
        <v>126</v>
      </c>
      <c r="U272" s="655"/>
    </row>
    <row r="273" spans="1:21" s="713" customFormat="1" ht="15.75" customHeight="1">
      <c r="A273" s="500" t="s">
        <v>2542</v>
      </c>
      <c r="B273" s="323" t="s">
        <v>2605</v>
      </c>
      <c r="C273" s="322" t="s">
        <v>2610</v>
      </c>
      <c r="D273" s="257" t="s">
        <v>54</v>
      </c>
      <c r="E273" s="259">
        <v>57.13</v>
      </c>
      <c r="F273" s="990">
        <v>1</v>
      </c>
      <c r="G273" s="450">
        <f>ROUND(F273*E273,2)</f>
        <v>57.13</v>
      </c>
      <c r="H273" s="713" t="str">
        <f t="shared" si="51"/>
        <v>OK</v>
      </c>
      <c r="J273" s="654" t="str">
        <f>IF(AND(F273=0,G273&gt;0),1+COUNT($J$3:J272),IF(B273="AUXILIAR","AUXILIAR","SUBÍTEM"))</f>
        <v>SUBÍTEM</v>
      </c>
      <c r="K273" s="655" t="s">
        <v>2542</v>
      </c>
      <c r="L273" s="656" t="str">
        <f t="shared" si="52"/>
        <v>Mercado/11</v>
      </c>
      <c r="M273" s="663" t="str">
        <f>IF(AND(MID(A273,1,4)="comp",COUNTIF($A$1:$A$3937,A273)&gt;1),"ok AUXILIAR",IF(AND(F273&gt;0,MID(A273,1,4)="COMP"),"SUBÍTEM",IF(OR(AND(F273=0,G273=0),F273="COEF.",F273&gt;0),"SUBÍTEM",IF(MID(A273,1,5)="COMP.",IF(COUNTIF(ORÇAMENTO!$B$5:$B$9792,COMPOSIÇÕES!A273)=0,"NOK",IF(COUNTIF(ORÇAMENTO!$B$5:$B$9792,COMPOSIÇÕES!A273)&gt;0,"OK","SUBÍTEM"))))))</f>
        <v>SUBÍTEM</v>
      </c>
      <c r="P273" s="655" t="b">
        <f>C273=S273</f>
        <v>1</v>
      </c>
      <c r="Q273" s="655" t="s">
        <v>2542</v>
      </c>
      <c r="R273" s="655" t="s">
        <v>2605</v>
      </c>
      <c r="S273" s="717" t="s">
        <v>2610</v>
      </c>
      <c r="T273" s="655" t="s">
        <v>54</v>
      </c>
      <c r="U273" s="655">
        <v>57.13</v>
      </c>
    </row>
    <row r="274" spans="1:21" s="713" customFormat="1" ht="15.75" customHeight="1">
      <c r="A274" s="463">
        <v>88277</v>
      </c>
      <c r="B274" s="261" t="s">
        <v>131</v>
      </c>
      <c r="C274" s="322" t="s">
        <v>768</v>
      </c>
      <c r="D274" s="257" t="s">
        <v>59</v>
      </c>
      <c r="E274" s="259">
        <v>18.989999999999998</v>
      </c>
      <c r="F274" s="242">
        <v>1.1399999999999999</v>
      </c>
      <c r="G274" s="450">
        <f>ROUND(F274*E274,2)</f>
        <v>21.65</v>
      </c>
      <c r="H274" s="713" t="str">
        <f t="shared" si="51"/>
        <v>OK</v>
      </c>
      <c r="J274" s="654" t="str">
        <f>IF(AND(F274=0,G274&gt;0),1+COUNT($J$3:J273),IF(B274="AUXILIAR","AUXILIAR","SUBÍTEM"))</f>
        <v>SUBÍTEM</v>
      </c>
      <c r="K274" s="655">
        <v>88277</v>
      </c>
      <c r="L274" s="656">
        <f t="shared" si="52"/>
        <v>88277</v>
      </c>
      <c r="M274" s="663" t="str">
        <f>IF(AND(MID(A274,1,4)="comp",COUNTIF($A$1:$A$3937,A274)&gt;1),"ok AUXILIAR",IF(AND(F274&gt;0,MID(A274,1,4)="COMP"),"SUBÍTEM",IF(OR(AND(F274=0,G274=0),F274="COEF.",F274&gt;0),"SUBÍTEM",IF(MID(A274,1,5)="COMP.",IF(COUNTIF(ORÇAMENTO!$B$5:$B$9792,COMPOSIÇÕES!A274)=0,"NOK",IF(COUNTIF(ORÇAMENTO!$B$5:$B$9792,COMPOSIÇÕES!A274)&gt;0,"OK","SUBÍTEM"))))))</f>
        <v>SUBÍTEM</v>
      </c>
      <c r="P274" s="655" t="b">
        <f>C274=S274</f>
        <v>1</v>
      </c>
      <c r="Q274" s="655">
        <v>88277</v>
      </c>
      <c r="R274" s="655" t="s">
        <v>131</v>
      </c>
      <c r="S274" s="717" t="s">
        <v>768</v>
      </c>
      <c r="T274" s="655" t="s">
        <v>59</v>
      </c>
      <c r="U274" s="655">
        <v>18.98</v>
      </c>
    </row>
    <row r="275" spans="1:21" s="713" customFormat="1" ht="15.75" customHeight="1">
      <c r="A275" s="463">
        <v>88316</v>
      </c>
      <c r="B275" s="261" t="s">
        <v>131</v>
      </c>
      <c r="C275" s="322" t="s">
        <v>772</v>
      </c>
      <c r="D275" s="257" t="s">
        <v>59</v>
      </c>
      <c r="E275" s="259">
        <v>12.7</v>
      </c>
      <c r="F275" s="242">
        <v>2.2799999999999998</v>
      </c>
      <c r="G275" s="450">
        <f>ROUND(F275*E275,2)</f>
        <v>28.96</v>
      </c>
      <c r="H275" s="713" t="str">
        <f t="shared" si="51"/>
        <v>OK</v>
      </c>
      <c r="J275" s="654" t="str">
        <f>IF(AND(F275=0,G275&gt;0),1+COUNT($J$3:J273),IF(B275="AUXILIAR","AUXILIAR","SUBÍTEM"))</f>
        <v>SUBÍTEM</v>
      </c>
      <c r="K275" s="655">
        <v>88316</v>
      </c>
      <c r="L275" s="656">
        <f t="shared" si="52"/>
        <v>88316</v>
      </c>
      <c r="M275" s="663" t="str">
        <f>IF(AND(MID(A275,1,4)="comp",COUNTIF($A$1:$A$3937,A275)&gt;1),"ok AUXILIAR",IF(AND(F275&gt;0,MID(A275,1,4)="COMP"),"SUBÍTEM",IF(OR(AND(F275=0,G275=0),F275="COEF.",F275&gt;0),"SUBÍTEM",IF(MID(A275,1,5)="COMP.",IF(COUNTIF(ORÇAMENTO!$B$5:$B$9792,COMPOSIÇÕES!A275)=0,"NOK",IF(COUNTIF(ORÇAMENTO!$B$5:$B$9792,COMPOSIÇÕES!A275)&gt;0,"OK","SUBÍTEM"))))))</f>
        <v>SUBÍTEM</v>
      </c>
      <c r="P275" s="655" t="b">
        <f>C275=S275</f>
        <v>1</v>
      </c>
      <c r="Q275" s="655">
        <v>88316</v>
      </c>
      <c r="R275" s="655" t="s">
        <v>131</v>
      </c>
      <c r="S275" s="717" t="s">
        <v>772</v>
      </c>
      <c r="T275" s="655" t="s">
        <v>59</v>
      </c>
      <c r="U275" s="655">
        <v>12.52</v>
      </c>
    </row>
    <row r="276" spans="1:21" s="713" customFormat="1">
      <c r="A276" s="723" t="s">
        <v>2631</v>
      </c>
      <c r="B276" s="723"/>
      <c r="C276" s="723"/>
      <c r="D276" s="723"/>
      <c r="E276" s="723"/>
      <c r="F276" s="723"/>
      <c r="G276" s="723"/>
      <c r="H276" s="713" t="str">
        <f t="shared" si="51"/>
        <v>REMOVER ESPAÇOS</v>
      </c>
      <c r="J276" s="654" t="str">
        <f>IF(AND(F276=0,G276&gt;0),1+COUNT($J$3:J273),IF(B276="AUXILIAR","AUXILIAR","SUBÍTEM"))</f>
        <v>SUBÍTEM</v>
      </c>
      <c r="K276" s="655" t="s">
        <v>2631</v>
      </c>
      <c r="L276" s="656" t="str">
        <f t="shared" si="52"/>
        <v>Obs: composição/Base -  Composição 73885/5(MÃO DE OBRA) + Mercado/11</v>
      </c>
      <c r="M276" s="663" t="str">
        <f>IF(AND(MID(A276,1,4)="comp",COUNTIF($A$1:$A$3937,A276)&gt;1),"ok AUXILIAR",IF(AND(F276&gt;0,MID(A276,1,4)="COMP"),"SUBÍTEM",IF(OR(AND(F276=0,G276=0),F276="COEF.",F276&gt;0),"SUBÍTEM",IF(MID(A276,1,5)="COMP.",IF(COUNTIF(ORÇAMENTO!$B$5:$B$9792,COMPOSIÇÕES!A276)=0,"NOK",IF(COUNTIF(ORÇAMENTO!$B$5:$B$9792,COMPOSIÇÕES!A276)&gt;0,"OK","SUBÍTEM"))))))</f>
        <v>SUBÍTEM</v>
      </c>
      <c r="P276" s="655" t="b">
        <f t="shared" si="44"/>
        <v>1</v>
      </c>
      <c r="Q276" s="655" t="s">
        <v>2631</v>
      </c>
      <c r="R276" s="655"/>
      <c r="S276" s="723"/>
      <c r="T276" s="655"/>
      <c r="U276" s="655"/>
    </row>
    <row r="277" spans="1:21" s="713" customFormat="1" ht="15.75" thickBot="1">
      <c r="A277" s="790"/>
      <c r="B277" s="728"/>
      <c r="C277" s="728"/>
      <c r="D277" s="728"/>
      <c r="E277" s="728"/>
      <c r="F277" s="728"/>
      <c r="G277" s="791"/>
      <c r="J277" s="779"/>
      <c r="K277" s="780"/>
      <c r="L277" s="781"/>
      <c r="M277" s="663"/>
      <c r="P277" s="655" t="b">
        <f t="shared" si="44"/>
        <v>1</v>
      </c>
      <c r="Q277" s="780"/>
      <c r="R277" s="780"/>
      <c r="S277" s="728"/>
      <c r="T277" s="780"/>
      <c r="U277" s="780"/>
    </row>
    <row r="278" spans="1:21" s="713" customFormat="1" ht="26.25" customHeight="1" thickBot="1">
      <c r="A278" s="982" t="s">
        <v>125</v>
      </c>
      <c r="B278" s="983"/>
      <c r="C278" s="949" t="s">
        <v>103</v>
      </c>
      <c r="D278" s="956" t="s">
        <v>126</v>
      </c>
      <c r="E278" s="949" t="s">
        <v>128</v>
      </c>
      <c r="F278" s="949" t="s">
        <v>127</v>
      </c>
      <c r="G278" s="957" t="s">
        <v>129</v>
      </c>
      <c r="H278" s="713" t="str">
        <f t="shared" ref="H278:H283" si="53">IF(MID(A278,1,3)="OBS","REMOVER ESPAÇOS","OK")</f>
        <v>OK</v>
      </c>
      <c r="J278" s="654" t="str">
        <f>IF(AND(F278=0,G278&gt;0),1+COUNT($J$3:J211),IF(B278="AUXILIAR","AUXILIAR","SUBÍTEM"))</f>
        <v>SUBÍTEM</v>
      </c>
      <c r="K278" s="655" t="s">
        <v>125</v>
      </c>
      <c r="L278" s="656" t="str">
        <f t="shared" ref="L278:L283" si="54">A278</f>
        <v>COD.</v>
      </c>
      <c r="M278" s="663" t="str">
        <f>IF(AND(MID(A278,1,4)="comp",COUNTIF($A$1:$A$3937,A278)&gt;1),"ok AUXILIAR",IF(AND(F278&gt;0,MID(A278,1,4)="COMP"),"SUBÍTEM",IF(OR(AND(F278=0,G278=0),F278="COEF.",F278&gt;0),"SUBÍTEM",IF(MID(A278,1,5)="COMP.",IF(COUNTIF(ORÇAMENTO!$B$5:$B$9792,COMPOSIÇÕES!A278)=0,"NOK",IF(COUNTIF(ORÇAMENTO!$B$5:$B$9792,COMPOSIÇÕES!A278)&gt;0,"OK","SUBÍTEM"))))))</f>
        <v>SUBÍTEM</v>
      </c>
      <c r="P278" s="655" t="b">
        <f t="shared" si="44"/>
        <v>1</v>
      </c>
      <c r="Q278" s="655" t="s">
        <v>125</v>
      </c>
      <c r="R278" s="655"/>
      <c r="S278" s="715" t="s">
        <v>103</v>
      </c>
      <c r="T278" s="655" t="s">
        <v>126</v>
      </c>
      <c r="U278" s="655" t="s">
        <v>128</v>
      </c>
    </row>
    <row r="279" spans="1:21" s="713" customFormat="1" ht="34.5" customHeight="1" thickBot="1">
      <c r="A279" s="935" t="s">
        <v>2593</v>
      </c>
      <c r="B279" s="945"/>
      <c r="C279" s="945" t="s">
        <v>2554</v>
      </c>
      <c r="D279" s="953" t="s">
        <v>126</v>
      </c>
      <c r="E279" s="953"/>
      <c r="F279" s="953"/>
      <c r="G279" s="946">
        <f>SUM(G280:G282)</f>
        <v>128.41</v>
      </c>
      <c r="H279" s="713" t="str">
        <f t="shared" si="53"/>
        <v>OK</v>
      </c>
      <c r="J279" s="654">
        <f>IF(AND(F279=0,G279&gt;0),1+COUNT($J$3:J278),IF(B279="AUXILIAR","AUXILIAR","SUBÍTEM"))</f>
        <v>37</v>
      </c>
      <c r="K279" s="655" t="s">
        <v>2593</v>
      </c>
      <c r="L279" s="656" t="str">
        <f t="shared" si="54"/>
        <v>COMP. 37</v>
      </c>
      <c r="M279" s="663" t="str">
        <f>IF(AND(MID(A279,1,4)="comp",COUNTIF($A$1:$A$3937,A279)&gt;1),"ok AUXILIAR",IF(AND(F279&gt;0,MID(A279,1,4)="COMP"),"SUBÍTEM",IF(OR(AND(F279=0,G279=0),F279="COEF.",F279&gt;0),"SUBÍTEM",IF(MID(A279,1,5)="COMP.",IF(COUNTIF(ORÇAMENTO!$B$5:$B$9792,COMPOSIÇÕES!A279)=0,"NOK",IF(COUNTIF(ORÇAMENTO!$B$5:$B$9792,COMPOSIÇÕES!A279)&gt;0,"OK","SUBÍTEM"))))))</f>
        <v>OK</v>
      </c>
      <c r="P279" s="655" t="b">
        <f t="shared" si="44"/>
        <v>1</v>
      </c>
      <c r="Q279" s="655" t="s">
        <v>2593</v>
      </c>
      <c r="R279" s="655"/>
      <c r="S279" s="720" t="s">
        <v>2554</v>
      </c>
      <c r="T279" s="655" t="s">
        <v>126</v>
      </c>
      <c r="U279" s="655"/>
    </row>
    <row r="280" spans="1:21" s="713" customFormat="1" ht="15.75" customHeight="1">
      <c r="A280" s="500" t="s">
        <v>2543</v>
      </c>
      <c r="B280" s="323" t="s">
        <v>2605</v>
      </c>
      <c r="C280" s="322" t="s">
        <v>2611</v>
      </c>
      <c r="D280" s="257" t="s">
        <v>54</v>
      </c>
      <c r="E280" s="259">
        <v>68.92</v>
      </c>
      <c r="F280" s="990">
        <v>1</v>
      </c>
      <c r="G280" s="450">
        <f>ROUND(F280*E280,2)</f>
        <v>68.92</v>
      </c>
      <c r="H280" s="713" t="str">
        <f t="shared" si="53"/>
        <v>OK</v>
      </c>
      <c r="J280" s="654" t="str">
        <f>IF(AND(F280=0,G280&gt;0),1+COUNT($J$3:J279),IF(B280="AUXILIAR","AUXILIAR","SUBÍTEM"))</f>
        <v>SUBÍTEM</v>
      </c>
      <c r="K280" s="655" t="s">
        <v>2543</v>
      </c>
      <c r="L280" s="656" t="str">
        <f t="shared" si="54"/>
        <v>Mercado/12</v>
      </c>
      <c r="M280" s="663" t="str">
        <f>IF(AND(MID(A280,1,4)="comp",COUNTIF($A$1:$A$3937,A280)&gt;1),"ok AUXILIAR",IF(AND(F280&gt;0,MID(A280,1,4)="COMP"),"SUBÍTEM",IF(OR(AND(F280=0,G280=0),F280="COEF.",F280&gt;0),"SUBÍTEM",IF(MID(A280,1,5)="COMP.",IF(COUNTIF(ORÇAMENTO!$B$5:$B$9792,COMPOSIÇÕES!A280)=0,"NOK",IF(COUNTIF(ORÇAMENTO!$B$5:$B$9792,COMPOSIÇÕES!A280)&gt;0,"OK","SUBÍTEM"))))))</f>
        <v>SUBÍTEM</v>
      </c>
      <c r="P280" s="655" t="b">
        <f t="shared" si="44"/>
        <v>1</v>
      </c>
      <c r="Q280" s="655" t="s">
        <v>2543</v>
      </c>
      <c r="R280" s="655" t="s">
        <v>2605</v>
      </c>
      <c r="S280" s="717" t="s">
        <v>2611</v>
      </c>
      <c r="T280" s="655" t="s">
        <v>54</v>
      </c>
      <c r="U280" s="655">
        <v>68.92</v>
      </c>
    </row>
    <row r="281" spans="1:21" s="713" customFormat="1" ht="15.75" customHeight="1">
      <c r="A281" s="463">
        <v>88277</v>
      </c>
      <c r="B281" s="261" t="s">
        <v>131</v>
      </c>
      <c r="C281" s="322" t="s">
        <v>768</v>
      </c>
      <c r="D281" s="257" t="s">
        <v>59</v>
      </c>
      <c r="E281" s="259">
        <v>18.989999999999998</v>
      </c>
      <c r="F281" s="242">
        <v>1.34</v>
      </c>
      <c r="G281" s="450">
        <f>ROUND(F281*E281,2)</f>
        <v>25.45</v>
      </c>
      <c r="H281" s="713" t="str">
        <f t="shared" si="53"/>
        <v>OK</v>
      </c>
      <c r="J281" s="654" t="str">
        <f>IF(AND(F281=0,G281&gt;0),1+COUNT($J$3:J279),IF(B281="AUXILIAR","AUXILIAR","SUBÍTEM"))</f>
        <v>SUBÍTEM</v>
      </c>
      <c r="K281" s="655">
        <v>88277</v>
      </c>
      <c r="L281" s="656">
        <f t="shared" si="54"/>
        <v>88277</v>
      </c>
      <c r="M281" s="663" t="str">
        <f>IF(AND(MID(A281,1,4)="comp",COUNTIF($A$1:$A$3937,A281)&gt;1),"ok AUXILIAR",IF(AND(F281&gt;0,MID(A281,1,4)="COMP"),"SUBÍTEM",IF(OR(AND(F281=0,G281=0),F281="COEF.",F281&gt;0),"SUBÍTEM",IF(MID(A281,1,5)="COMP.",IF(COUNTIF(ORÇAMENTO!$B$5:$B$9792,COMPOSIÇÕES!A281)=0,"NOK",IF(COUNTIF(ORÇAMENTO!$B$5:$B$9792,COMPOSIÇÕES!A281)&gt;0,"OK","SUBÍTEM"))))))</f>
        <v>SUBÍTEM</v>
      </c>
      <c r="P281" s="655" t="b">
        <f>C281=S281</f>
        <v>1</v>
      </c>
      <c r="Q281" s="655">
        <v>88277</v>
      </c>
      <c r="R281" s="655" t="s">
        <v>131</v>
      </c>
      <c r="S281" s="717" t="s">
        <v>768</v>
      </c>
      <c r="T281" s="655" t="s">
        <v>59</v>
      </c>
      <c r="U281" s="655">
        <v>18.98</v>
      </c>
    </row>
    <row r="282" spans="1:21" s="713" customFormat="1" ht="15.75" customHeight="1">
      <c r="A282" s="463">
        <v>88316</v>
      </c>
      <c r="B282" s="261" t="s">
        <v>131</v>
      </c>
      <c r="C282" s="322" t="s">
        <v>772</v>
      </c>
      <c r="D282" s="257" t="s">
        <v>59</v>
      </c>
      <c r="E282" s="259">
        <v>12.7</v>
      </c>
      <c r="F282" s="242">
        <v>2.68</v>
      </c>
      <c r="G282" s="450">
        <f>ROUND(F282*E282,2)</f>
        <v>34.04</v>
      </c>
      <c r="H282" s="713" t="str">
        <f t="shared" si="53"/>
        <v>OK</v>
      </c>
      <c r="J282" s="654" t="str">
        <f>IF(AND(F282=0,G282&gt;0),1+COUNT($J$3:J280),IF(B282="AUXILIAR","AUXILIAR","SUBÍTEM"))</f>
        <v>SUBÍTEM</v>
      </c>
      <c r="K282" s="655">
        <v>88316</v>
      </c>
      <c r="L282" s="656">
        <f t="shared" si="54"/>
        <v>88316</v>
      </c>
      <c r="M282" s="663" t="str">
        <f>IF(AND(MID(A282,1,4)="comp",COUNTIF($A$1:$A$3937,A282)&gt;1),"ok AUXILIAR",IF(AND(F282&gt;0,MID(A282,1,4)="COMP"),"SUBÍTEM",IF(OR(AND(F282=0,G282=0),F282="COEF.",F282&gt;0),"SUBÍTEM",IF(MID(A282,1,5)="COMP.",IF(COUNTIF(ORÇAMENTO!$B$5:$B$9792,COMPOSIÇÕES!A282)=0,"NOK",IF(COUNTIF(ORÇAMENTO!$B$5:$B$9792,COMPOSIÇÕES!A282)&gt;0,"OK","SUBÍTEM"))))))</f>
        <v>SUBÍTEM</v>
      </c>
      <c r="P282" s="655" t="b">
        <f>C282=S282</f>
        <v>1</v>
      </c>
      <c r="Q282" s="655">
        <v>88316</v>
      </c>
      <c r="R282" s="655" t="s">
        <v>131</v>
      </c>
      <c r="S282" s="717" t="s">
        <v>772</v>
      </c>
      <c r="T282" s="655" t="s">
        <v>59</v>
      </c>
      <c r="U282" s="655">
        <v>12.52</v>
      </c>
    </row>
    <row r="283" spans="1:21" s="713" customFormat="1">
      <c r="A283" s="723" t="s">
        <v>2632</v>
      </c>
      <c r="B283" s="723"/>
      <c r="C283" s="723"/>
      <c r="D283" s="723"/>
      <c r="E283" s="723"/>
      <c r="F283" s="723"/>
      <c r="G283" s="723"/>
      <c r="H283" s="713" t="str">
        <f t="shared" si="53"/>
        <v>REMOVER ESPAÇOS</v>
      </c>
      <c r="J283" s="654" t="str">
        <f>IF(AND(F283=0,G283&gt;0),1+COUNT($J$3:J280),IF(B283="AUXILIAR","AUXILIAR","SUBÍTEM"))</f>
        <v>SUBÍTEM</v>
      </c>
      <c r="K283" s="655" t="s">
        <v>2632</v>
      </c>
      <c r="L283" s="656" t="str">
        <f t="shared" si="54"/>
        <v>Obs: composição/Base -  Composição 73885/6 (MÃO DE OBRA) + Mercado/12</v>
      </c>
      <c r="M283" s="663" t="str">
        <f>IF(AND(MID(A283,1,4)="comp",COUNTIF($A$1:$A$3937,A283)&gt;1),"ok AUXILIAR",IF(AND(F283&gt;0,MID(A283,1,4)="COMP"),"SUBÍTEM",IF(OR(AND(F283=0,G283=0),F283="COEF.",F283&gt;0),"SUBÍTEM",IF(MID(A283,1,5)="COMP.",IF(COUNTIF(ORÇAMENTO!$B$5:$B$9792,COMPOSIÇÕES!A283)=0,"NOK",IF(COUNTIF(ORÇAMENTO!$B$5:$B$9792,COMPOSIÇÕES!A283)&gt;0,"OK","SUBÍTEM"))))))</f>
        <v>SUBÍTEM</v>
      </c>
      <c r="P283" s="655" t="b">
        <f t="shared" si="44"/>
        <v>1</v>
      </c>
      <c r="Q283" s="655" t="s">
        <v>2632</v>
      </c>
      <c r="R283" s="655"/>
      <c r="S283" s="723"/>
      <c r="T283" s="655"/>
      <c r="U283" s="655"/>
    </row>
    <row r="284" spans="1:21" s="713" customFormat="1" ht="15.75" thickBot="1">
      <c r="A284" s="790"/>
      <c r="B284" s="728"/>
      <c r="C284" s="728"/>
      <c r="D284" s="728"/>
      <c r="E284" s="728"/>
      <c r="F284" s="728"/>
      <c r="G284" s="791"/>
      <c r="J284" s="779"/>
      <c r="K284" s="780"/>
      <c r="L284" s="781"/>
      <c r="M284" s="663"/>
      <c r="P284" s="655" t="b">
        <f t="shared" si="44"/>
        <v>1</v>
      </c>
      <c r="Q284" s="780"/>
      <c r="R284" s="780"/>
      <c r="S284" s="728"/>
      <c r="T284" s="780"/>
      <c r="U284" s="780"/>
    </row>
    <row r="285" spans="1:21" s="713" customFormat="1" ht="26.25" customHeight="1" thickBot="1">
      <c r="A285" s="982" t="s">
        <v>125</v>
      </c>
      <c r="B285" s="983"/>
      <c r="C285" s="949" t="s">
        <v>103</v>
      </c>
      <c r="D285" s="956" t="s">
        <v>126</v>
      </c>
      <c r="E285" s="949" t="s">
        <v>128</v>
      </c>
      <c r="F285" s="949" t="s">
        <v>127</v>
      </c>
      <c r="G285" s="957" t="s">
        <v>129</v>
      </c>
      <c r="H285" s="713" t="str">
        <f t="shared" ref="H285:H290" si="55">IF(MID(A285,1,3)="OBS","REMOVER ESPAÇOS","OK")</f>
        <v>OK</v>
      </c>
      <c r="J285" s="654" t="str">
        <f>IF(AND(F285=0,G285&gt;0),1+COUNT($J$3:J216),IF(B285="AUXILIAR","AUXILIAR","SUBÍTEM"))</f>
        <v>SUBÍTEM</v>
      </c>
      <c r="K285" s="655" t="s">
        <v>125</v>
      </c>
      <c r="L285" s="656" t="str">
        <f t="shared" ref="L285:L290" si="56">A285</f>
        <v>COD.</v>
      </c>
      <c r="M285" s="663" t="str">
        <f>IF(AND(MID(A285,1,4)="comp",COUNTIF($A$1:$A$3937,A285)&gt;1),"ok AUXILIAR",IF(AND(F285&gt;0,MID(A285,1,4)="COMP"),"SUBÍTEM",IF(OR(AND(F285=0,G285=0),F285="COEF.",F285&gt;0),"SUBÍTEM",IF(MID(A285,1,5)="COMP.",IF(COUNTIF(ORÇAMENTO!$B$5:$B$9792,COMPOSIÇÕES!A285)=0,"NOK",IF(COUNTIF(ORÇAMENTO!$B$5:$B$9792,COMPOSIÇÕES!A285)&gt;0,"OK","SUBÍTEM"))))))</f>
        <v>SUBÍTEM</v>
      </c>
      <c r="P285" s="655" t="b">
        <f t="shared" si="44"/>
        <v>1</v>
      </c>
      <c r="Q285" s="655" t="s">
        <v>125</v>
      </c>
      <c r="R285" s="655"/>
      <c r="S285" s="715" t="s">
        <v>103</v>
      </c>
      <c r="T285" s="655" t="s">
        <v>126</v>
      </c>
      <c r="U285" s="655" t="s">
        <v>128</v>
      </c>
    </row>
    <row r="286" spans="1:21" s="713" customFormat="1" ht="34.5" customHeight="1" thickBot="1">
      <c r="A286" s="935" t="s">
        <v>2594</v>
      </c>
      <c r="B286" s="945"/>
      <c r="C286" s="945" t="s">
        <v>2555</v>
      </c>
      <c r="D286" s="953" t="s">
        <v>126</v>
      </c>
      <c r="E286" s="953"/>
      <c r="F286" s="953"/>
      <c r="G286" s="946">
        <f>SUM(G287:G289)</f>
        <v>130.31</v>
      </c>
      <c r="H286" s="713" t="str">
        <f t="shared" si="55"/>
        <v>OK</v>
      </c>
      <c r="J286" s="654">
        <f>IF(AND(F286=0,G286&gt;0),1+COUNT($J$3:J285),IF(B286="AUXILIAR","AUXILIAR","SUBÍTEM"))</f>
        <v>38</v>
      </c>
      <c r="K286" s="655" t="s">
        <v>2594</v>
      </c>
      <c r="L286" s="656" t="str">
        <f t="shared" si="56"/>
        <v>COMP. 38</v>
      </c>
      <c r="M286" s="663" t="str">
        <f>IF(AND(MID(A286,1,4)="comp",COUNTIF($A$1:$A$3937,A286)&gt;1),"ok AUXILIAR",IF(AND(F286&gt;0,MID(A286,1,4)="COMP"),"SUBÍTEM",IF(OR(AND(F286=0,G286=0),F286="COEF.",F286&gt;0),"SUBÍTEM",IF(MID(A286,1,5)="COMP.",IF(COUNTIF(ORÇAMENTO!$B$5:$B$9792,COMPOSIÇÕES!A286)=0,"NOK",IF(COUNTIF(ORÇAMENTO!$B$5:$B$9792,COMPOSIÇÕES!A286)&gt;0,"OK","SUBÍTEM"))))))</f>
        <v>OK</v>
      </c>
      <c r="P286" s="655" t="b">
        <f t="shared" ref="P286:P317" si="57">C286=S286</f>
        <v>1</v>
      </c>
      <c r="Q286" s="655" t="s">
        <v>2594</v>
      </c>
      <c r="R286" s="655"/>
      <c r="S286" s="720" t="s">
        <v>2555</v>
      </c>
      <c r="T286" s="655" t="s">
        <v>126</v>
      </c>
      <c r="U286" s="655"/>
    </row>
    <row r="287" spans="1:21" s="713" customFormat="1" ht="15.75" customHeight="1">
      <c r="A287" s="500" t="s">
        <v>2544</v>
      </c>
      <c r="B287" s="323" t="s">
        <v>2605</v>
      </c>
      <c r="C287" s="322" t="s">
        <v>2612</v>
      </c>
      <c r="D287" s="257" t="s">
        <v>54</v>
      </c>
      <c r="E287" s="259">
        <v>65.5</v>
      </c>
      <c r="F287" s="990">
        <v>1</v>
      </c>
      <c r="G287" s="450">
        <f>ROUND(F287*E287,2)</f>
        <v>65.5</v>
      </c>
      <c r="H287" s="713" t="str">
        <f t="shared" si="55"/>
        <v>OK</v>
      </c>
      <c r="J287" s="654" t="str">
        <f>IF(AND(F287=0,G287&gt;0),1+COUNT($J$3:J286),IF(B287="AUXILIAR","AUXILIAR","SUBÍTEM"))</f>
        <v>SUBÍTEM</v>
      </c>
      <c r="K287" s="655" t="s">
        <v>2544</v>
      </c>
      <c r="L287" s="656" t="str">
        <f t="shared" si="56"/>
        <v>Mercado/13</v>
      </c>
      <c r="M287" s="663" t="str">
        <f>IF(AND(MID(A287,1,4)="comp",COUNTIF($A$1:$A$3937,A287)&gt;1),"ok AUXILIAR",IF(AND(F287&gt;0,MID(A287,1,4)="COMP"),"SUBÍTEM",IF(OR(AND(F287=0,G287=0),F287="COEF.",F287&gt;0),"SUBÍTEM",IF(MID(A287,1,5)="COMP.",IF(COUNTIF(ORÇAMENTO!$B$5:$B$9792,COMPOSIÇÕES!A287)=0,"NOK",IF(COUNTIF(ORÇAMENTO!$B$5:$B$9792,COMPOSIÇÕES!A287)&gt;0,"OK","SUBÍTEM"))))))</f>
        <v>SUBÍTEM</v>
      </c>
      <c r="P287" s="655" t="b">
        <f t="shared" si="57"/>
        <v>1</v>
      </c>
      <c r="Q287" s="655" t="s">
        <v>2544</v>
      </c>
      <c r="R287" s="655" t="s">
        <v>2605</v>
      </c>
      <c r="S287" s="717" t="s">
        <v>2612</v>
      </c>
      <c r="T287" s="655" t="s">
        <v>54</v>
      </c>
      <c r="U287" s="655">
        <v>65.5</v>
      </c>
    </row>
    <row r="288" spans="1:21" s="713" customFormat="1" ht="15.75" customHeight="1">
      <c r="A288" s="463">
        <v>88277</v>
      </c>
      <c r="B288" s="261" t="s">
        <v>131</v>
      </c>
      <c r="C288" s="322" t="s">
        <v>768</v>
      </c>
      <c r="D288" s="257" t="s">
        <v>59</v>
      </c>
      <c r="E288" s="259">
        <v>18.989999999999998</v>
      </c>
      <c r="F288" s="242">
        <v>1.46</v>
      </c>
      <c r="G288" s="450">
        <f>ROUND(F288*E288,2)</f>
        <v>27.73</v>
      </c>
      <c r="H288" s="713" t="str">
        <f t="shared" si="55"/>
        <v>OK</v>
      </c>
      <c r="J288" s="654" t="str">
        <f>IF(AND(F288=0,G288&gt;0),1+COUNT($J$3:J286),IF(B288="AUXILIAR","AUXILIAR","SUBÍTEM"))</f>
        <v>SUBÍTEM</v>
      </c>
      <c r="K288" s="655">
        <v>88277</v>
      </c>
      <c r="L288" s="656">
        <f t="shared" si="56"/>
        <v>88277</v>
      </c>
      <c r="M288" s="663" t="str">
        <f>IF(AND(MID(A288,1,4)="comp",COUNTIF($A$1:$A$3937,A288)&gt;1),"ok AUXILIAR",IF(AND(F288&gt;0,MID(A288,1,4)="COMP"),"SUBÍTEM",IF(OR(AND(F288=0,G288=0),F288="COEF.",F288&gt;0),"SUBÍTEM",IF(MID(A288,1,5)="COMP.",IF(COUNTIF(ORÇAMENTO!$B$5:$B$9792,COMPOSIÇÕES!A288)=0,"NOK",IF(COUNTIF(ORÇAMENTO!$B$5:$B$9792,COMPOSIÇÕES!A288)&gt;0,"OK","SUBÍTEM"))))))</f>
        <v>SUBÍTEM</v>
      </c>
      <c r="P288" s="655" t="b">
        <f>C288=S288</f>
        <v>1</v>
      </c>
      <c r="Q288" s="655">
        <v>88277</v>
      </c>
      <c r="R288" s="655" t="s">
        <v>131</v>
      </c>
      <c r="S288" s="717" t="s">
        <v>768</v>
      </c>
      <c r="T288" s="655" t="s">
        <v>59</v>
      </c>
      <c r="U288" s="655">
        <v>18.98</v>
      </c>
    </row>
    <row r="289" spans="1:21" s="713" customFormat="1" ht="15.75" customHeight="1">
      <c r="A289" s="463">
        <v>88316</v>
      </c>
      <c r="B289" s="261" t="s">
        <v>131</v>
      </c>
      <c r="C289" s="322" t="s">
        <v>772</v>
      </c>
      <c r="D289" s="257" t="s">
        <v>59</v>
      </c>
      <c r="E289" s="259">
        <v>12.7</v>
      </c>
      <c r="F289" s="242">
        <v>2.92</v>
      </c>
      <c r="G289" s="450">
        <f>ROUND(F289*E289,2)</f>
        <v>37.08</v>
      </c>
      <c r="H289" s="713" t="str">
        <f t="shared" si="55"/>
        <v>OK</v>
      </c>
      <c r="J289" s="654" t="str">
        <f>IF(AND(F289=0,G289&gt;0),1+COUNT($J$3:J287),IF(B289="AUXILIAR","AUXILIAR","SUBÍTEM"))</f>
        <v>SUBÍTEM</v>
      </c>
      <c r="K289" s="655">
        <v>88316</v>
      </c>
      <c r="L289" s="656">
        <f t="shared" si="56"/>
        <v>88316</v>
      </c>
      <c r="M289" s="663" t="str">
        <f>IF(AND(MID(A289,1,4)="comp",COUNTIF($A$1:$A$3937,A289)&gt;1),"ok AUXILIAR",IF(AND(F289&gt;0,MID(A289,1,4)="COMP"),"SUBÍTEM",IF(OR(AND(F289=0,G289=0),F289="COEF.",F289&gt;0),"SUBÍTEM",IF(MID(A289,1,5)="COMP.",IF(COUNTIF(ORÇAMENTO!$B$5:$B$9792,COMPOSIÇÕES!A289)=0,"NOK",IF(COUNTIF(ORÇAMENTO!$B$5:$B$9792,COMPOSIÇÕES!A289)&gt;0,"OK","SUBÍTEM"))))))</f>
        <v>SUBÍTEM</v>
      </c>
      <c r="P289" s="655" t="b">
        <f>C289=S289</f>
        <v>1</v>
      </c>
      <c r="Q289" s="655">
        <v>88316</v>
      </c>
      <c r="R289" s="655" t="s">
        <v>131</v>
      </c>
      <c r="S289" s="717" t="s">
        <v>772</v>
      </c>
      <c r="T289" s="655" t="s">
        <v>59</v>
      </c>
      <c r="U289" s="655">
        <v>12.52</v>
      </c>
    </row>
    <row r="290" spans="1:21" s="713" customFormat="1">
      <c r="A290" s="723" t="s">
        <v>2633</v>
      </c>
      <c r="B290" s="723"/>
      <c r="C290" s="723"/>
      <c r="D290" s="723"/>
      <c r="E290" s="723"/>
      <c r="F290" s="723"/>
      <c r="G290" s="723"/>
      <c r="H290" s="713" t="str">
        <f t="shared" si="55"/>
        <v>REMOVER ESPAÇOS</v>
      </c>
      <c r="J290" s="654" t="str">
        <f>IF(AND(F290=0,G290&gt;0),1+COUNT($J$3:J287),IF(B290="AUXILIAR","AUXILIAR","SUBÍTEM"))</f>
        <v>SUBÍTEM</v>
      </c>
      <c r="K290" s="655" t="s">
        <v>2633</v>
      </c>
      <c r="L290" s="656" t="str">
        <f t="shared" si="56"/>
        <v>Obs: composição/Base -  Composição 73885/7(MÃO DE OBRA) + Mercado/13</v>
      </c>
      <c r="M290" s="663" t="str">
        <f>IF(AND(MID(A290,1,4)="comp",COUNTIF($A$1:$A$3937,A290)&gt;1),"ok AUXILIAR",IF(AND(F290&gt;0,MID(A290,1,4)="COMP"),"SUBÍTEM",IF(OR(AND(F290=0,G290=0),F290="COEF.",F290&gt;0),"SUBÍTEM",IF(MID(A290,1,5)="COMP.",IF(COUNTIF(ORÇAMENTO!$B$5:$B$9792,COMPOSIÇÕES!A290)=0,"NOK",IF(COUNTIF(ORÇAMENTO!$B$5:$B$9792,COMPOSIÇÕES!A290)&gt;0,"OK","SUBÍTEM"))))))</f>
        <v>SUBÍTEM</v>
      </c>
      <c r="P290" s="655" t="b">
        <f t="shared" si="57"/>
        <v>1</v>
      </c>
      <c r="Q290" s="655" t="s">
        <v>2633</v>
      </c>
      <c r="R290" s="655"/>
      <c r="S290" s="723"/>
      <c r="T290" s="655"/>
      <c r="U290" s="655"/>
    </row>
    <row r="291" spans="1:21" s="713" customFormat="1" ht="15.75" thickBot="1">
      <c r="A291" s="790"/>
      <c r="B291" s="728"/>
      <c r="C291" s="728"/>
      <c r="D291" s="728"/>
      <c r="E291" s="728"/>
      <c r="F291" s="728"/>
      <c r="G291" s="791"/>
      <c r="J291" s="779"/>
      <c r="K291" s="780"/>
      <c r="L291" s="781"/>
      <c r="M291" s="663"/>
      <c r="P291" s="655" t="b">
        <f t="shared" si="57"/>
        <v>1</v>
      </c>
      <c r="Q291" s="780"/>
      <c r="R291" s="780"/>
      <c r="S291" s="728"/>
      <c r="T291" s="780"/>
      <c r="U291" s="780"/>
    </row>
    <row r="292" spans="1:21" s="713" customFormat="1" ht="26.25" customHeight="1" thickBot="1">
      <c r="A292" s="982" t="s">
        <v>125</v>
      </c>
      <c r="B292" s="983"/>
      <c r="C292" s="949" t="s">
        <v>103</v>
      </c>
      <c r="D292" s="956" t="s">
        <v>126</v>
      </c>
      <c r="E292" s="949" t="s">
        <v>128</v>
      </c>
      <c r="F292" s="949" t="s">
        <v>127</v>
      </c>
      <c r="G292" s="957" t="s">
        <v>129</v>
      </c>
      <c r="H292" s="713" t="str">
        <f t="shared" ref="H292:H297" si="58">IF(MID(A292,1,3)="OBS","REMOVER ESPAÇOS","OK")</f>
        <v>OK</v>
      </c>
      <c r="J292" s="654" t="str">
        <f>IF(AND(F292=0,G292&gt;0),1+COUNT($J$3:J221),IF(B292="AUXILIAR","AUXILIAR","SUBÍTEM"))</f>
        <v>SUBÍTEM</v>
      </c>
      <c r="K292" s="655" t="s">
        <v>125</v>
      </c>
      <c r="L292" s="656" t="str">
        <f t="shared" ref="L292:L297" si="59">A292</f>
        <v>COD.</v>
      </c>
      <c r="M292" s="663" t="str">
        <f>IF(AND(MID(A292,1,4)="comp",COUNTIF($A$1:$A$3937,A292)&gt;1),"ok AUXILIAR",IF(AND(F292&gt;0,MID(A292,1,4)="COMP"),"SUBÍTEM",IF(OR(AND(F292=0,G292=0),F292="COEF.",F292&gt;0),"SUBÍTEM",IF(MID(A292,1,5)="COMP.",IF(COUNTIF(ORÇAMENTO!$B$5:$B$9792,COMPOSIÇÕES!A292)=0,"NOK",IF(COUNTIF(ORÇAMENTO!$B$5:$B$9792,COMPOSIÇÕES!A292)&gt;0,"OK","SUBÍTEM"))))))</f>
        <v>SUBÍTEM</v>
      </c>
      <c r="P292" s="655" t="b">
        <f t="shared" si="57"/>
        <v>1</v>
      </c>
      <c r="Q292" s="655" t="s">
        <v>125</v>
      </c>
      <c r="R292" s="655"/>
      <c r="S292" s="715" t="s">
        <v>103</v>
      </c>
      <c r="T292" s="655" t="s">
        <v>126</v>
      </c>
      <c r="U292" s="655" t="s">
        <v>128</v>
      </c>
    </row>
    <row r="293" spans="1:21" s="713" customFormat="1" ht="34.5" customHeight="1" thickBot="1">
      <c r="A293" s="935" t="s">
        <v>2507</v>
      </c>
      <c r="B293" s="945"/>
      <c r="C293" s="945" t="s">
        <v>2556</v>
      </c>
      <c r="D293" s="953" t="s">
        <v>126</v>
      </c>
      <c r="E293" s="953"/>
      <c r="F293" s="953"/>
      <c r="G293" s="946">
        <f>SUM(G294:G296)</f>
        <v>138.36000000000001</v>
      </c>
      <c r="H293" s="713" t="str">
        <f t="shared" si="58"/>
        <v>OK</v>
      </c>
      <c r="J293" s="654">
        <f>IF(AND(F293=0,G293&gt;0),1+COUNT($J$3:J292),IF(B293="AUXILIAR","AUXILIAR","SUBÍTEM"))</f>
        <v>39</v>
      </c>
      <c r="K293" s="655" t="s">
        <v>2507</v>
      </c>
      <c r="L293" s="656" t="str">
        <f t="shared" si="59"/>
        <v>COMP. 39</v>
      </c>
      <c r="M293" s="663" t="str">
        <f>IF(AND(MID(A293,1,4)="comp",COUNTIF($A$1:$A$3937,A293)&gt;1),"ok AUXILIAR",IF(AND(F293&gt;0,MID(A293,1,4)="COMP"),"SUBÍTEM",IF(OR(AND(F293=0,G293=0),F293="COEF.",F293&gt;0),"SUBÍTEM",IF(MID(A293,1,5)="COMP.",IF(COUNTIF(ORÇAMENTO!$B$5:$B$9792,COMPOSIÇÕES!A293)=0,"NOK",IF(COUNTIF(ORÇAMENTO!$B$5:$B$9792,COMPOSIÇÕES!A293)&gt;0,"OK","SUBÍTEM"))))))</f>
        <v>OK</v>
      </c>
      <c r="P293" s="655" t="b">
        <f t="shared" si="57"/>
        <v>1</v>
      </c>
      <c r="Q293" s="655" t="s">
        <v>2507</v>
      </c>
      <c r="R293" s="655"/>
      <c r="S293" s="720" t="s">
        <v>2556</v>
      </c>
      <c r="T293" s="655" t="s">
        <v>126</v>
      </c>
      <c r="U293" s="655"/>
    </row>
    <row r="294" spans="1:21" s="713" customFormat="1" ht="15.75" customHeight="1">
      <c r="A294" s="500" t="s">
        <v>2545</v>
      </c>
      <c r="B294" s="323" t="s">
        <v>2605</v>
      </c>
      <c r="C294" s="322" t="s">
        <v>2613</v>
      </c>
      <c r="D294" s="257" t="s">
        <v>54</v>
      </c>
      <c r="E294" s="259">
        <v>73.55</v>
      </c>
      <c r="F294" s="990">
        <v>1</v>
      </c>
      <c r="G294" s="450">
        <f>ROUND(F294*E294,2)</f>
        <v>73.55</v>
      </c>
      <c r="H294" s="713" t="str">
        <f t="shared" si="58"/>
        <v>OK</v>
      </c>
      <c r="J294" s="654" t="str">
        <f>IF(AND(F294=0,G294&gt;0),1+COUNT($J$3:J293),IF(B294="AUXILIAR","AUXILIAR","SUBÍTEM"))</f>
        <v>SUBÍTEM</v>
      </c>
      <c r="K294" s="655" t="s">
        <v>2545</v>
      </c>
      <c r="L294" s="656" t="str">
        <f t="shared" si="59"/>
        <v>Mercado/14</v>
      </c>
      <c r="M294" s="663" t="str">
        <f>IF(AND(MID(A294,1,4)="comp",COUNTIF($A$1:$A$3937,A294)&gt;1),"ok AUXILIAR",IF(AND(F294&gt;0,MID(A294,1,4)="COMP"),"SUBÍTEM",IF(OR(AND(F294=0,G294=0),F294="COEF.",F294&gt;0),"SUBÍTEM",IF(MID(A294,1,5)="COMP.",IF(COUNTIF(ORÇAMENTO!$B$5:$B$9792,COMPOSIÇÕES!A294)=0,"NOK",IF(COUNTIF(ORÇAMENTO!$B$5:$B$9792,COMPOSIÇÕES!A294)&gt;0,"OK","SUBÍTEM"))))))</f>
        <v>SUBÍTEM</v>
      </c>
      <c r="P294" s="655" t="b">
        <f>C294=S294</f>
        <v>1</v>
      </c>
      <c r="Q294" s="655" t="s">
        <v>2545</v>
      </c>
      <c r="R294" s="655" t="s">
        <v>2605</v>
      </c>
      <c r="S294" s="717" t="s">
        <v>2613</v>
      </c>
      <c r="T294" s="655" t="s">
        <v>54</v>
      </c>
      <c r="U294" s="655">
        <v>73.55</v>
      </c>
    </row>
    <row r="295" spans="1:21" s="713" customFormat="1" ht="15.75" customHeight="1">
      <c r="A295" s="463">
        <v>88277</v>
      </c>
      <c r="B295" s="261" t="s">
        <v>131</v>
      </c>
      <c r="C295" s="322" t="s">
        <v>768</v>
      </c>
      <c r="D295" s="257" t="s">
        <v>59</v>
      </c>
      <c r="E295" s="259">
        <v>18.989999999999998</v>
      </c>
      <c r="F295" s="242">
        <v>1.46</v>
      </c>
      <c r="G295" s="450">
        <f>ROUND(F295*E295,2)</f>
        <v>27.73</v>
      </c>
      <c r="H295" s="713" t="str">
        <f t="shared" si="58"/>
        <v>OK</v>
      </c>
      <c r="J295" s="654" t="str">
        <f>IF(AND(F295=0,G295&gt;0),1+COUNT($J$3:J292),IF(B295="AUXILIAR","AUXILIAR","SUBÍTEM"))</f>
        <v>SUBÍTEM</v>
      </c>
      <c r="K295" s="655">
        <v>88277</v>
      </c>
      <c r="L295" s="656">
        <f t="shared" si="59"/>
        <v>88277</v>
      </c>
      <c r="M295" s="663" t="str">
        <f>IF(AND(MID(A295,1,4)="comp",COUNTIF($A$1:$A$3937,A295)&gt;1),"ok AUXILIAR",IF(AND(F295&gt;0,MID(A295,1,4)="COMP"),"SUBÍTEM",IF(OR(AND(F295=0,G295=0),F295="COEF.",F295&gt;0),"SUBÍTEM",IF(MID(A295,1,5)="COMP.",IF(COUNTIF(ORÇAMENTO!$B$5:$B$9792,COMPOSIÇÕES!A295)=0,"NOK",IF(COUNTIF(ORÇAMENTO!$B$5:$B$9792,COMPOSIÇÕES!A295)&gt;0,"OK","SUBÍTEM"))))))</f>
        <v>SUBÍTEM</v>
      </c>
      <c r="P295" s="655" t="b">
        <f>C295=S295</f>
        <v>1</v>
      </c>
      <c r="Q295" s="655">
        <v>88277</v>
      </c>
      <c r="R295" s="655" t="s">
        <v>131</v>
      </c>
      <c r="S295" s="717" t="s">
        <v>768</v>
      </c>
      <c r="T295" s="655" t="s">
        <v>59</v>
      </c>
      <c r="U295" s="655">
        <v>18.98</v>
      </c>
    </row>
    <row r="296" spans="1:21" s="713" customFormat="1" ht="15.75" customHeight="1">
      <c r="A296" s="463">
        <v>88316</v>
      </c>
      <c r="B296" s="261" t="s">
        <v>131</v>
      </c>
      <c r="C296" s="322" t="s">
        <v>772</v>
      </c>
      <c r="D296" s="257" t="s">
        <v>59</v>
      </c>
      <c r="E296" s="259">
        <v>12.7</v>
      </c>
      <c r="F296" s="242">
        <v>2.92</v>
      </c>
      <c r="G296" s="450">
        <f>ROUND(F296*E296,2)</f>
        <v>37.08</v>
      </c>
      <c r="H296" s="713" t="str">
        <f t="shared" si="58"/>
        <v>OK</v>
      </c>
      <c r="J296" s="654" t="str">
        <f>IF(AND(F296=0,G296&gt;0),1+COUNT($J$3:J293),IF(B296="AUXILIAR","AUXILIAR","SUBÍTEM"))</f>
        <v>SUBÍTEM</v>
      </c>
      <c r="K296" s="655">
        <v>88316</v>
      </c>
      <c r="L296" s="656">
        <f t="shared" si="59"/>
        <v>88316</v>
      </c>
      <c r="M296" s="663" t="str">
        <f>IF(AND(MID(A296,1,4)="comp",COUNTIF($A$1:$A$3937,A296)&gt;1),"ok AUXILIAR",IF(AND(F296&gt;0,MID(A296,1,4)="COMP"),"SUBÍTEM",IF(OR(AND(F296=0,G296=0),F296="COEF.",F296&gt;0),"SUBÍTEM",IF(MID(A296,1,5)="COMP.",IF(COUNTIF(ORÇAMENTO!$B$5:$B$9792,COMPOSIÇÕES!A296)=0,"NOK",IF(COUNTIF(ORÇAMENTO!$B$5:$B$9792,COMPOSIÇÕES!A296)&gt;0,"OK","SUBÍTEM"))))))</f>
        <v>SUBÍTEM</v>
      </c>
      <c r="P296" s="655" t="b">
        <f t="shared" si="57"/>
        <v>1</v>
      </c>
      <c r="Q296" s="655">
        <v>88316</v>
      </c>
      <c r="R296" s="655" t="s">
        <v>131</v>
      </c>
      <c r="S296" s="717" t="s">
        <v>772</v>
      </c>
      <c r="T296" s="655" t="s">
        <v>59</v>
      </c>
      <c r="U296" s="655">
        <v>12.52</v>
      </c>
    </row>
    <row r="297" spans="1:21" s="713" customFormat="1">
      <c r="A297" s="723" t="s">
        <v>2586</v>
      </c>
      <c r="B297" s="723"/>
      <c r="C297" s="723"/>
      <c r="D297" s="723"/>
      <c r="E297" s="723"/>
      <c r="F297" s="723"/>
      <c r="G297" s="723"/>
      <c r="H297" s="713" t="str">
        <f t="shared" si="58"/>
        <v>REMOVER ESPAÇOS</v>
      </c>
      <c r="J297" s="654" t="str">
        <f>IF(AND(F297=0,G297&gt;0),1+COUNT($J$3:J296),IF(B297="AUXILIAR","AUXILIAR","SUBÍTEM"))</f>
        <v>SUBÍTEM</v>
      </c>
      <c r="K297" s="655" t="s">
        <v>2586</v>
      </c>
      <c r="L297" s="656" t="str">
        <f t="shared" si="59"/>
        <v>Obs: composição/Base -  Composição 73885/7 + Mercado/14</v>
      </c>
      <c r="M297" s="663" t="str">
        <f>IF(AND(MID(A297,1,4)="comp",COUNTIF($A$1:$A$3937,A297)&gt;1),"ok AUXILIAR",IF(AND(F297&gt;0,MID(A297,1,4)="COMP"),"SUBÍTEM",IF(OR(AND(F297=0,G297=0),F297="COEF.",F297&gt;0),"SUBÍTEM",IF(MID(A297,1,5)="COMP.",IF(COUNTIF(ORÇAMENTO!$B$5:$B$9792,COMPOSIÇÕES!A297)=0,"NOK",IF(COUNTIF(ORÇAMENTO!$B$5:$B$9792,COMPOSIÇÕES!A297)&gt;0,"OK","SUBÍTEM"))))))</f>
        <v>SUBÍTEM</v>
      </c>
      <c r="P297" s="655" t="b">
        <f t="shared" si="57"/>
        <v>1</v>
      </c>
      <c r="Q297" s="655" t="s">
        <v>2586</v>
      </c>
      <c r="R297" s="655"/>
      <c r="S297" s="723"/>
      <c r="T297" s="655"/>
      <c r="U297" s="655"/>
    </row>
    <row r="298" spans="1:21" s="713" customFormat="1" ht="15.75" thickBot="1">
      <c r="A298" s="790"/>
      <c r="B298" s="728"/>
      <c r="C298" s="728"/>
      <c r="D298" s="728"/>
      <c r="E298" s="728"/>
      <c r="F298" s="728"/>
      <c r="G298" s="791"/>
      <c r="J298" s="779"/>
      <c r="K298" s="780"/>
      <c r="L298" s="781"/>
      <c r="M298" s="663"/>
      <c r="P298" s="655" t="b">
        <f t="shared" si="57"/>
        <v>1</v>
      </c>
      <c r="Q298" s="780"/>
      <c r="R298" s="780"/>
      <c r="S298" s="728"/>
      <c r="T298" s="780"/>
      <c r="U298" s="780"/>
    </row>
    <row r="299" spans="1:21" s="713" customFormat="1" ht="26.25" customHeight="1" thickBot="1">
      <c r="A299" s="982" t="s">
        <v>125</v>
      </c>
      <c r="B299" s="983"/>
      <c r="C299" s="949" t="s">
        <v>103</v>
      </c>
      <c r="D299" s="956" t="s">
        <v>126</v>
      </c>
      <c r="E299" s="949" t="s">
        <v>128</v>
      </c>
      <c r="F299" s="949" t="s">
        <v>127</v>
      </c>
      <c r="G299" s="957" t="s">
        <v>129</v>
      </c>
      <c r="H299" s="713" t="str">
        <f t="shared" ref="H299:H304" si="60">IF(MID(A299,1,3)="OBS","REMOVER ESPAÇOS","OK")</f>
        <v>OK</v>
      </c>
      <c r="J299" s="654" t="str">
        <f>IF(AND(F299=0,G299&gt;0),1+COUNT($J$3:J226),IF(B299="AUXILIAR","AUXILIAR","SUBÍTEM"))</f>
        <v>SUBÍTEM</v>
      </c>
      <c r="K299" s="655" t="s">
        <v>125</v>
      </c>
      <c r="L299" s="656" t="str">
        <f t="shared" ref="L299:L304" si="61">A299</f>
        <v>COD.</v>
      </c>
      <c r="M299" s="663" t="str">
        <f>IF(AND(MID(A299,1,4)="comp",COUNTIF($A$1:$A$3937,A299)&gt;1),"ok AUXILIAR",IF(AND(F299&gt;0,MID(A299,1,4)="COMP"),"SUBÍTEM",IF(OR(AND(F299=0,G299=0),F299="COEF.",F299&gt;0),"SUBÍTEM",IF(MID(A299,1,5)="COMP.",IF(COUNTIF(ORÇAMENTO!$B$5:$B$9792,COMPOSIÇÕES!A299)=0,"NOK",IF(COUNTIF(ORÇAMENTO!$B$5:$B$9792,COMPOSIÇÕES!A299)&gt;0,"OK","SUBÍTEM"))))))</f>
        <v>SUBÍTEM</v>
      </c>
      <c r="P299" s="655" t="b">
        <f t="shared" si="57"/>
        <v>1</v>
      </c>
      <c r="Q299" s="655" t="s">
        <v>125</v>
      </c>
      <c r="R299" s="655"/>
      <c r="S299" s="715" t="s">
        <v>103</v>
      </c>
      <c r="T299" s="655" t="s">
        <v>126</v>
      </c>
      <c r="U299" s="655" t="s">
        <v>128</v>
      </c>
    </row>
    <row r="300" spans="1:21" s="713" customFormat="1" ht="34.5" customHeight="1" thickBot="1">
      <c r="A300" s="935" t="s">
        <v>2595</v>
      </c>
      <c r="B300" s="945"/>
      <c r="C300" s="945" t="s">
        <v>2557</v>
      </c>
      <c r="D300" s="953" t="s">
        <v>126</v>
      </c>
      <c r="E300" s="953"/>
      <c r="F300" s="953"/>
      <c r="G300" s="946">
        <f>SUM(G301:G303)</f>
        <v>146.41</v>
      </c>
      <c r="H300" s="713" t="str">
        <f t="shared" si="60"/>
        <v>OK</v>
      </c>
      <c r="J300" s="654">
        <f>IF(AND(F300=0,G300&gt;0),1+COUNT($J$3:J299),IF(B300="AUXILIAR","AUXILIAR","SUBÍTEM"))</f>
        <v>40</v>
      </c>
      <c r="K300" s="655" t="s">
        <v>2595</v>
      </c>
      <c r="L300" s="656" t="str">
        <f t="shared" si="61"/>
        <v>COMP. 40</v>
      </c>
      <c r="M300" s="663" t="str">
        <f>IF(AND(MID(A300,1,4)="comp",COUNTIF($A$1:$A$3937,A300)&gt;1),"ok AUXILIAR",IF(AND(F300&gt;0,MID(A300,1,4)="COMP"),"SUBÍTEM",IF(OR(AND(F300=0,G300=0),F300="COEF.",F300&gt;0),"SUBÍTEM",IF(MID(A300,1,5)="COMP.",IF(COUNTIF(ORÇAMENTO!$B$5:$B$9792,COMPOSIÇÕES!A300)=0,"NOK",IF(COUNTIF(ORÇAMENTO!$B$5:$B$9792,COMPOSIÇÕES!A300)&gt;0,"OK","SUBÍTEM"))))))</f>
        <v>OK</v>
      </c>
      <c r="P300" s="655" t="b">
        <f t="shared" si="57"/>
        <v>1</v>
      </c>
      <c r="Q300" s="655" t="s">
        <v>2595</v>
      </c>
      <c r="R300" s="655"/>
      <c r="S300" s="720" t="s">
        <v>2557</v>
      </c>
      <c r="T300" s="655" t="s">
        <v>126</v>
      </c>
      <c r="U300" s="655"/>
    </row>
    <row r="301" spans="1:21" s="713" customFormat="1" ht="15.75" customHeight="1">
      <c r="A301" s="500" t="s">
        <v>2546</v>
      </c>
      <c r="B301" s="323" t="s">
        <v>2605</v>
      </c>
      <c r="C301" s="322" t="s">
        <v>2614</v>
      </c>
      <c r="D301" s="257" t="s">
        <v>54</v>
      </c>
      <c r="E301" s="259">
        <v>81.599999999999994</v>
      </c>
      <c r="F301" s="990">
        <v>1</v>
      </c>
      <c r="G301" s="450">
        <f>ROUND(F301*E301,2)</f>
        <v>81.599999999999994</v>
      </c>
      <c r="H301" s="713" t="str">
        <f t="shared" si="60"/>
        <v>OK</v>
      </c>
      <c r="J301" s="654" t="str">
        <f>IF(AND(F301=0,G301&gt;0),1+COUNT($J$3:J300),IF(B301="AUXILIAR","AUXILIAR","SUBÍTEM"))</f>
        <v>SUBÍTEM</v>
      </c>
      <c r="K301" s="655" t="s">
        <v>2546</v>
      </c>
      <c r="L301" s="656" t="str">
        <f t="shared" si="61"/>
        <v>Mercado/15</v>
      </c>
      <c r="M301" s="663" t="str">
        <f>IF(AND(MID(A301,1,4)="comp",COUNTIF($A$1:$A$3937,A301)&gt;1),"ok AUXILIAR",IF(AND(F301&gt;0,MID(A301,1,4)="COMP"),"SUBÍTEM",IF(OR(AND(F301=0,G301=0),F301="COEF.",F301&gt;0),"SUBÍTEM",IF(MID(A301,1,5)="COMP.",IF(COUNTIF(ORÇAMENTO!$B$5:$B$9792,COMPOSIÇÕES!A301)=0,"NOK",IF(COUNTIF(ORÇAMENTO!$B$5:$B$9792,COMPOSIÇÕES!A301)&gt;0,"OK","SUBÍTEM"))))))</f>
        <v>SUBÍTEM</v>
      </c>
      <c r="P301" s="655" t="b">
        <f t="shared" si="57"/>
        <v>1</v>
      </c>
      <c r="Q301" s="655" t="s">
        <v>2546</v>
      </c>
      <c r="R301" s="655" t="s">
        <v>2605</v>
      </c>
      <c r="S301" s="717" t="s">
        <v>2614</v>
      </c>
      <c r="T301" s="655" t="s">
        <v>54</v>
      </c>
      <c r="U301" s="655">
        <v>81.599999999999994</v>
      </c>
    </row>
    <row r="302" spans="1:21" s="713" customFormat="1" ht="15.75" customHeight="1">
      <c r="A302" s="463">
        <v>88277</v>
      </c>
      <c r="B302" s="261" t="s">
        <v>131</v>
      </c>
      <c r="C302" s="322" t="s">
        <v>768</v>
      </c>
      <c r="D302" s="257" t="s">
        <v>59</v>
      </c>
      <c r="E302" s="259">
        <v>18.989999999999998</v>
      </c>
      <c r="F302" s="242">
        <v>1.46</v>
      </c>
      <c r="G302" s="450">
        <f>ROUND(F302*E302,2)</f>
        <v>27.73</v>
      </c>
      <c r="H302" s="713" t="str">
        <f t="shared" si="60"/>
        <v>OK</v>
      </c>
      <c r="J302" s="654" t="str">
        <f>IF(AND(F302=0,G302&gt;0),1+COUNT($J$3:J299),IF(B302="AUXILIAR","AUXILIAR","SUBÍTEM"))</f>
        <v>SUBÍTEM</v>
      </c>
      <c r="K302" s="655">
        <v>88277</v>
      </c>
      <c r="L302" s="656">
        <f t="shared" si="61"/>
        <v>88277</v>
      </c>
      <c r="M302" s="663" t="str">
        <f>IF(AND(MID(A302,1,4)="comp",COUNTIF($A$1:$A$3937,A302)&gt;1),"ok AUXILIAR",IF(AND(F302&gt;0,MID(A302,1,4)="COMP"),"SUBÍTEM",IF(OR(AND(F302=0,G302=0),F302="COEF.",F302&gt;0),"SUBÍTEM",IF(MID(A302,1,5)="COMP.",IF(COUNTIF(ORÇAMENTO!$B$5:$B$9792,COMPOSIÇÕES!A302)=0,"NOK",IF(COUNTIF(ORÇAMENTO!$B$5:$B$9792,COMPOSIÇÕES!A302)&gt;0,"OK","SUBÍTEM"))))))</f>
        <v>SUBÍTEM</v>
      </c>
      <c r="P302" s="655" t="b">
        <f>C302=S302</f>
        <v>1</v>
      </c>
      <c r="Q302" s="655">
        <v>88277</v>
      </c>
      <c r="R302" s="655" t="s">
        <v>131</v>
      </c>
      <c r="S302" s="717" t="s">
        <v>768</v>
      </c>
      <c r="T302" s="655" t="s">
        <v>59</v>
      </c>
      <c r="U302" s="655">
        <v>18.98</v>
      </c>
    </row>
    <row r="303" spans="1:21" s="713" customFormat="1" ht="15.75" customHeight="1">
      <c r="A303" s="463">
        <v>88316</v>
      </c>
      <c r="B303" s="261" t="s">
        <v>131</v>
      </c>
      <c r="C303" s="322" t="s">
        <v>772</v>
      </c>
      <c r="D303" s="257" t="s">
        <v>59</v>
      </c>
      <c r="E303" s="259">
        <v>12.7</v>
      </c>
      <c r="F303" s="242">
        <v>2.92</v>
      </c>
      <c r="G303" s="450">
        <f>ROUND(F303*E303,2)</f>
        <v>37.08</v>
      </c>
      <c r="H303" s="713" t="str">
        <f t="shared" si="60"/>
        <v>OK</v>
      </c>
      <c r="J303" s="654" t="str">
        <f>IF(AND(F303=0,G303&gt;0),1+COUNT($J$3:J300),IF(B303="AUXILIAR","AUXILIAR","SUBÍTEM"))</f>
        <v>SUBÍTEM</v>
      </c>
      <c r="K303" s="655">
        <v>88316</v>
      </c>
      <c r="L303" s="656">
        <f t="shared" si="61"/>
        <v>88316</v>
      </c>
      <c r="M303" s="663" t="str">
        <f>IF(AND(MID(A303,1,4)="comp",COUNTIF($A$1:$A$3937,A303)&gt;1),"ok AUXILIAR",IF(AND(F303&gt;0,MID(A303,1,4)="COMP"),"SUBÍTEM",IF(OR(AND(F303=0,G303=0),F303="COEF.",F303&gt;0),"SUBÍTEM",IF(MID(A303,1,5)="COMP.",IF(COUNTIF(ORÇAMENTO!$B$5:$B$9792,COMPOSIÇÕES!A303)=0,"NOK",IF(COUNTIF(ORÇAMENTO!$B$5:$B$9792,COMPOSIÇÕES!A303)&gt;0,"OK","SUBÍTEM"))))))</f>
        <v>SUBÍTEM</v>
      </c>
      <c r="P303" s="655" t="b">
        <f t="shared" si="57"/>
        <v>1</v>
      </c>
      <c r="Q303" s="655">
        <v>88316</v>
      </c>
      <c r="R303" s="655" t="s">
        <v>131</v>
      </c>
      <c r="S303" s="717" t="s">
        <v>772</v>
      </c>
      <c r="T303" s="655" t="s">
        <v>59</v>
      </c>
      <c r="U303" s="655">
        <v>12.52</v>
      </c>
    </row>
    <row r="304" spans="1:21" s="713" customFormat="1">
      <c r="A304" s="723" t="s">
        <v>2587</v>
      </c>
      <c r="B304" s="723"/>
      <c r="C304" s="723"/>
      <c r="D304" s="723"/>
      <c r="E304" s="723"/>
      <c r="F304" s="723"/>
      <c r="G304" s="723"/>
      <c r="H304" s="713" t="str">
        <f t="shared" si="60"/>
        <v>REMOVER ESPAÇOS</v>
      </c>
      <c r="J304" s="654" t="str">
        <f>IF(AND(F304=0,G304&gt;0),1+COUNT($J$3:J303),IF(B304="AUXILIAR","AUXILIAR","SUBÍTEM"))</f>
        <v>SUBÍTEM</v>
      </c>
      <c r="K304" s="655" t="s">
        <v>2587</v>
      </c>
      <c r="L304" s="656" t="str">
        <f t="shared" si="61"/>
        <v>Obs: composição/Base -  Composição 73885/7 + Mercado/15</v>
      </c>
      <c r="M304" s="663" t="str">
        <f>IF(AND(MID(A304,1,4)="comp",COUNTIF($A$1:$A$3937,A304)&gt;1),"ok AUXILIAR",IF(AND(F304&gt;0,MID(A304,1,4)="COMP"),"SUBÍTEM",IF(OR(AND(F304=0,G304=0),F304="COEF.",F304&gt;0),"SUBÍTEM",IF(MID(A304,1,5)="COMP.",IF(COUNTIF(ORÇAMENTO!$B$5:$B$9792,COMPOSIÇÕES!A304)=0,"NOK",IF(COUNTIF(ORÇAMENTO!$B$5:$B$9792,COMPOSIÇÕES!A304)&gt;0,"OK","SUBÍTEM"))))))</f>
        <v>SUBÍTEM</v>
      </c>
      <c r="P304" s="655" t="b">
        <f t="shared" si="57"/>
        <v>1</v>
      </c>
      <c r="Q304" s="655" t="s">
        <v>2587</v>
      </c>
      <c r="R304" s="655"/>
      <c r="S304" s="723"/>
      <c r="T304" s="655"/>
      <c r="U304" s="655"/>
    </row>
    <row r="305" spans="1:21" s="713" customFormat="1" ht="15.75" thickBot="1">
      <c r="A305" s="790"/>
      <c r="B305" s="728"/>
      <c r="C305" s="728"/>
      <c r="D305" s="728"/>
      <c r="E305" s="728"/>
      <c r="F305" s="728"/>
      <c r="G305" s="791"/>
      <c r="J305" s="779"/>
      <c r="K305" s="780"/>
      <c r="L305" s="781"/>
      <c r="M305" s="663"/>
      <c r="P305" s="655" t="b">
        <f t="shared" si="57"/>
        <v>1</v>
      </c>
      <c r="Q305" s="780"/>
      <c r="R305" s="780"/>
      <c r="S305" s="728"/>
      <c r="T305" s="780"/>
      <c r="U305" s="780"/>
    </row>
    <row r="306" spans="1:21" s="713" customFormat="1" ht="26.25" customHeight="1" thickBot="1">
      <c r="A306" s="982" t="s">
        <v>125</v>
      </c>
      <c r="B306" s="983"/>
      <c r="C306" s="949" t="s">
        <v>103</v>
      </c>
      <c r="D306" s="956" t="s">
        <v>126</v>
      </c>
      <c r="E306" s="949" t="s">
        <v>128</v>
      </c>
      <c r="F306" s="949" t="s">
        <v>127</v>
      </c>
      <c r="G306" s="957" t="s">
        <v>129</v>
      </c>
      <c r="H306" s="713" t="str">
        <f t="shared" ref="H306:H311" si="62">IF(MID(A306,1,3)="OBS","REMOVER ESPAÇOS","OK")</f>
        <v>OK</v>
      </c>
      <c r="J306" s="654" t="str">
        <f>IF(AND(F306=0,G306&gt;0),1+COUNT($J$3:J231),IF(B306="AUXILIAR","AUXILIAR","SUBÍTEM"))</f>
        <v>SUBÍTEM</v>
      </c>
      <c r="K306" s="655" t="s">
        <v>125</v>
      </c>
      <c r="L306" s="656" t="str">
        <f t="shared" ref="L306:L311" si="63">A306</f>
        <v>COD.</v>
      </c>
      <c r="M306" s="663" t="str">
        <f>IF(AND(MID(A306,1,4)="comp",COUNTIF($A$1:$A$3937,A306)&gt;1),"ok AUXILIAR",IF(AND(F306&gt;0,MID(A306,1,4)="COMP"),"SUBÍTEM",IF(OR(AND(F306=0,G306=0),F306="COEF.",F306&gt;0),"SUBÍTEM",IF(MID(A306,1,5)="COMP.",IF(COUNTIF(ORÇAMENTO!$B$5:$B$9792,COMPOSIÇÕES!A306)=0,"NOK",IF(COUNTIF(ORÇAMENTO!$B$5:$B$9792,COMPOSIÇÕES!A306)&gt;0,"OK","SUBÍTEM"))))))</f>
        <v>SUBÍTEM</v>
      </c>
      <c r="P306" s="655" t="b">
        <f t="shared" si="57"/>
        <v>1</v>
      </c>
      <c r="Q306" s="655" t="s">
        <v>125</v>
      </c>
      <c r="R306" s="655"/>
      <c r="S306" s="715" t="s">
        <v>103</v>
      </c>
      <c r="T306" s="655" t="s">
        <v>126</v>
      </c>
      <c r="U306" s="655" t="s">
        <v>128</v>
      </c>
    </row>
    <row r="307" spans="1:21" s="713" customFormat="1" ht="34.5" customHeight="1" thickBot="1">
      <c r="A307" s="935" t="s">
        <v>2596</v>
      </c>
      <c r="B307" s="945"/>
      <c r="C307" s="945" t="s">
        <v>2558</v>
      </c>
      <c r="D307" s="953" t="s">
        <v>126</v>
      </c>
      <c r="E307" s="953"/>
      <c r="F307" s="953"/>
      <c r="G307" s="946">
        <f>SUM(G308:G310)</f>
        <v>154.46</v>
      </c>
      <c r="H307" s="713" t="str">
        <f t="shared" si="62"/>
        <v>OK</v>
      </c>
      <c r="J307" s="654">
        <f>IF(AND(F307=0,G307&gt;0),1+COUNT($J$3:J306),IF(B307="AUXILIAR","AUXILIAR","SUBÍTEM"))</f>
        <v>41</v>
      </c>
      <c r="K307" s="655" t="s">
        <v>2596</v>
      </c>
      <c r="L307" s="656" t="str">
        <f t="shared" si="63"/>
        <v>COMP. 41</v>
      </c>
      <c r="M307" s="663" t="str">
        <f>IF(AND(MID(A307,1,4)="comp",COUNTIF($A$1:$A$3937,A307)&gt;1),"ok AUXILIAR",IF(AND(F307&gt;0,MID(A307,1,4)="COMP"),"SUBÍTEM",IF(OR(AND(F307=0,G307=0),F307="COEF.",F307&gt;0),"SUBÍTEM",IF(MID(A307,1,5)="COMP.",IF(COUNTIF(ORÇAMENTO!$B$5:$B$9792,COMPOSIÇÕES!A307)=0,"NOK",IF(COUNTIF(ORÇAMENTO!$B$5:$B$9792,COMPOSIÇÕES!A307)&gt;0,"OK","SUBÍTEM"))))))</f>
        <v>OK</v>
      </c>
      <c r="P307" s="655" t="b">
        <f t="shared" si="57"/>
        <v>1</v>
      </c>
      <c r="Q307" s="655" t="s">
        <v>2596</v>
      </c>
      <c r="R307" s="655"/>
      <c r="S307" s="720" t="s">
        <v>2558</v>
      </c>
      <c r="T307" s="655" t="s">
        <v>126</v>
      </c>
      <c r="U307" s="655"/>
    </row>
    <row r="308" spans="1:21" s="713" customFormat="1" ht="15.75" customHeight="1">
      <c r="A308" s="500" t="s">
        <v>2547</v>
      </c>
      <c r="B308" s="323" t="s">
        <v>2605</v>
      </c>
      <c r="C308" s="322" t="s">
        <v>2615</v>
      </c>
      <c r="D308" s="257" t="s">
        <v>54</v>
      </c>
      <c r="E308" s="259">
        <v>89.65</v>
      </c>
      <c r="F308" s="990">
        <v>1</v>
      </c>
      <c r="G308" s="450">
        <f>ROUND(F308*E308,2)</f>
        <v>89.65</v>
      </c>
      <c r="H308" s="713" t="str">
        <f t="shared" si="62"/>
        <v>OK</v>
      </c>
      <c r="J308" s="654" t="str">
        <f>IF(AND(F308=0,G308&gt;0),1+COUNT($J$3:J307),IF(B308="AUXILIAR","AUXILIAR","SUBÍTEM"))</f>
        <v>SUBÍTEM</v>
      </c>
      <c r="K308" s="655" t="s">
        <v>2547</v>
      </c>
      <c r="L308" s="656" t="str">
        <f t="shared" si="63"/>
        <v>Mercado/16</v>
      </c>
      <c r="M308" s="663" t="str">
        <f>IF(AND(MID(A308,1,4)="comp",COUNTIF($A$1:$A$3937,A308)&gt;1),"ok AUXILIAR",IF(AND(F308&gt;0,MID(A308,1,4)="COMP"),"SUBÍTEM",IF(OR(AND(F308=0,G308=0),F308="COEF.",F308&gt;0),"SUBÍTEM",IF(MID(A308,1,5)="COMP.",IF(COUNTIF(ORÇAMENTO!$B$5:$B$9792,COMPOSIÇÕES!A308)=0,"NOK",IF(COUNTIF(ORÇAMENTO!$B$5:$B$9792,COMPOSIÇÕES!A308)&gt;0,"OK","SUBÍTEM"))))))</f>
        <v>SUBÍTEM</v>
      </c>
      <c r="P308" s="655" t="b">
        <f>C308=S308</f>
        <v>1</v>
      </c>
      <c r="Q308" s="655" t="s">
        <v>2547</v>
      </c>
      <c r="R308" s="655" t="s">
        <v>2605</v>
      </c>
      <c r="S308" s="717" t="s">
        <v>2615</v>
      </c>
      <c r="T308" s="655" t="s">
        <v>54</v>
      </c>
      <c r="U308" s="655">
        <v>89.65</v>
      </c>
    </row>
    <row r="309" spans="1:21" s="713" customFormat="1" ht="15.75" customHeight="1">
      <c r="A309" s="463">
        <v>88277</v>
      </c>
      <c r="B309" s="261" t="s">
        <v>131</v>
      </c>
      <c r="C309" s="322" t="s">
        <v>768</v>
      </c>
      <c r="D309" s="257" t="s">
        <v>59</v>
      </c>
      <c r="E309" s="259">
        <v>18.989999999999998</v>
      </c>
      <c r="F309" s="242">
        <v>1.46</v>
      </c>
      <c r="G309" s="450">
        <f>ROUND(F309*E309,2)</f>
        <v>27.73</v>
      </c>
      <c r="H309" s="713" t="str">
        <f t="shared" si="62"/>
        <v>OK</v>
      </c>
      <c r="J309" s="654" t="str">
        <f>IF(AND(F309=0,G309&gt;0),1+COUNT($J$3:J307),IF(B309="AUXILIAR","AUXILIAR","SUBÍTEM"))</f>
        <v>SUBÍTEM</v>
      </c>
      <c r="K309" s="655">
        <v>88277</v>
      </c>
      <c r="L309" s="656">
        <f t="shared" si="63"/>
        <v>88277</v>
      </c>
      <c r="M309" s="663" t="str">
        <f>IF(AND(MID(A309,1,4)="comp",COUNTIF($A$1:$A$3937,A309)&gt;1),"ok AUXILIAR",IF(AND(F309&gt;0,MID(A309,1,4)="COMP"),"SUBÍTEM",IF(OR(AND(F309=0,G309=0),F309="COEF.",F309&gt;0),"SUBÍTEM",IF(MID(A309,1,5)="COMP.",IF(COUNTIF(ORÇAMENTO!$B$5:$B$9792,COMPOSIÇÕES!A309)=0,"NOK",IF(COUNTIF(ORÇAMENTO!$B$5:$B$9792,COMPOSIÇÕES!A309)&gt;0,"OK","SUBÍTEM"))))))</f>
        <v>SUBÍTEM</v>
      </c>
      <c r="P309" s="655" t="b">
        <f>C309=S309</f>
        <v>1</v>
      </c>
      <c r="Q309" s="655">
        <v>88277</v>
      </c>
      <c r="R309" s="655" t="s">
        <v>131</v>
      </c>
      <c r="S309" s="717" t="s">
        <v>768</v>
      </c>
      <c r="T309" s="655" t="s">
        <v>59</v>
      </c>
      <c r="U309" s="655">
        <v>18.98</v>
      </c>
    </row>
    <row r="310" spans="1:21" s="713" customFormat="1" ht="15.75" customHeight="1">
      <c r="A310" s="463">
        <v>88316</v>
      </c>
      <c r="B310" s="261" t="s">
        <v>131</v>
      </c>
      <c r="C310" s="322" t="s">
        <v>772</v>
      </c>
      <c r="D310" s="257" t="s">
        <v>59</v>
      </c>
      <c r="E310" s="259">
        <v>12.7</v>
      </c>
      <c r="F310" s="242">
        <v>2.92</v>
      </c>
      <c r="G310" s="450">
        <f>ROUND(F310*E310,2)</f>
        <v>37.08</v>
      </c>
      <c r="H310" s="713" t="str">
        <f t="shared" si="62"/>
        <v>OK</v>
      </c>
      <c r="J310" s="654" t="str">
        <f>IF(AND(F310=0,G310&gt;0),1+COUNT($J$3:J308),IF(B310="AUXILIAR","AUXILIAR","SUBÍTEM"))</f>
        <v>SUBÍTEM</v>
      </c>
      <c r="K310" s="655">
        <v>88316</v>
      </c>
      <c r="L310" s="656">
        <f t="shared" si="63"/>
        <v>88316</v>
      </c>
      <c r="M310" s="663" t="str">
        <f>IF(AND(MID(A310,1,4)="comp",COUNTIF($A$1:$A$3937,A310)&gt;1),"ok AUXILIAR",IF(AND(F310&gt;0,MID(A310,1,4)="COMP"),"SUBÍTEM",IF(OR(AND(F310=0,G310=0),F310="COEF.",F310&gt;0),"SUBÍTEM",IF(MID(A310,1,5)="COMP.",IF(COUNTIF(ORÇAMENTO!$B$5:$B$9792,COMPOSIÇÕES!A310)=0,"NOK",IF(COUNTIF(ORÇAMENTO!$B$5:$B$9792,COMPOSIÇÕES!A310)&gt;0,"OK","SUBÍTEM"))))))</f>
        <v>SUBÍTEM</v>
      </c>
      <c r="P310" s="655" t="b">
        <f>C310=S310</f>
        <v>1</v>
      </c>
      <c r="Q310" s="655">
        <v>88316</v>
      </c>
      <c r="R310" s="655" t="s">
        <v>131</v>
      </c>
      <c r="S310" s="717" t="s">
        <v>772</v>
      </c>
      <c r="T310" s="655" t="s">
        <v>59</v>
      </c>
      <c r="U310" s="655">
        <v>12.52</v>
      </c>
    </row>
    <row r="311" spans="1:21" s="713" customFormat="1">
      <c r="A311" s="723" t="s">
        <v>2588</v>
      </c>
      <c r="B311" s="723"/>
      <c r="C311" s="723"/>
      <c r="D311" s="723"/>
      <c r="E311" s="723"/>
      <c r="F311" s="723"/>
      <c r="G311" s="723"/>
      <c r="H311" s="713" t="str">
        <f t="shared" si="62"/>
        <v>REMOVER ESPAÇOS</v>
      </c>
      <c r="J311" s="654" t="str">
        <f>IF(AND(F311=0,G311&gt;0),1+COUNT($J$3:J308),IF(B311="AUXILIAR","AUXILIAR","SUBÍTEM"))</f>
        <v>SUBÍTEM</v>
      </c>
      <c r="K311" s="655" t="s">
        <v>2588</v>
      </c>
      <c r="L311" s="656" t="str">
        <f t="shared" si="63"/>
        <v>Obs: composição/Base -  Composição 73885/7 + Mercado/16</v>
      </c>
      <c r="M311" s="663" t="str">
        <f>IF(AND(MID(A311,1,4)="comp",COUNTIF($A$1:$A$3937,A311)&gt;1),"ok AUXILIAR",IF(AND(F311&gt;0,MID(A311,1,4)="COMP"),"SUBÍTEM",IF(OR(AND(F311=0,G311=0),F311="COEF.",F311&gt;0),"SUBÍTEM",IF(MID(A311,1,5)="COMP.",IF(COUNTIF(ORÇAMENTO!$B$5:$B$9792,COMPOSIÇÕES!A311)=0,"NOK",IF(COUNTIF(ORÇAMENTO!$B$5:$B$9792,COMPOSIÇÕES!A311)&gt;0,"OK","SUBÍTEM"))))))</f>
        <v>SUBÍTEM</v>
      </c>
      <c r="P311" s="655" t="b">
        <f t="shared" si="57"/>
        <v>1</v>
      </c>
      <c r="Q311" s="655" t="s">
        <v>2588</v>
      </c>
      <c r="R311" s="655"/>
      <c r="S311" s="723"/>
      <c r="T311" s="655"/>
      <c r="U311" s="655"/>
    </row>
    <row r="312" spans="1:21" s="713" customFormat="1" ht="15.75" thickBot="1">
      <c r="A312" s="790"/>
      <c r="B312" s="728"/>
      <c r="C312" s="728"/>
      <c r="D312" s="728"/>
      <c r="E312" s="728"/>
      <c r="F312" s="728"/>
      <c r="G312" s="791"/>
      <c r="J312" s="779"/>
      <c r="K312" s="780"/>
      <c r="L312" s="781"/>
      <c r="M312" s="663"/>
      <c r="P312" s="655" t="b">
        <f t="shared" si="57"/>
        <v>1</v>
      </c>
      <c r="Q312" s="780"/>
      <c r="R312" s="780"/>
      <c r="S312" s="728"/>
      <c r="T312" s="780"/>
      <c r="U312" s="780"/>
    </row>
    <row r="313" spans="1:21" s="713" customFormat="1" ht="26.25" customHeight="1" thickBot="1">
      <c r="A313" s="982" t="s">
        <v>125</v>
      </c>
      <c r="B313" s="983"/>
      <c r="C313" s="949" t="s">
        <v>103</v>
      </c>
      <c r="D313" s="956" t="s">
        <v>126</v>
      </c>
      <c r="E313" s="949" t="s">
        <v>128</v>
      </c>
      <c r="F313" s="949" t="s">
        <v>127</v>
      </c>
      <c r="G313" s="957" t="s">
        <v>129</v>
      </c>
      <c r="H313" s="713" t="str">
        <f>IF(MID(A313,1,3)="OBS","REMOVER ESPAÇOS","OK")</f>
        <v>OK</v>
      </c>
      <c r="J313" s="654" t="str">
        <f>IF(AND(F313=0,G313&gt;0),1+COUNT($J$3:J172),IF(B313="AUXILIAR","AUXILIAR","SUBÍTEM"))</f>
        <v>SUBÍTEM</v>
      </c>
      <c r="K313" s="655" t="s">
        <v>125</v>
      </c>
      <c r="L313" s="656" t="str">
        <f>A313</f>
        <v>COD.</v>
      </c>
      <c r="M313" s="663" t="str">
        <f>IF(AND(MID(A313,1,4)="comp",COUNTIF($A$1:$A$3937,A313)&gt;1),"ok AUXILIAR",IF(AND(F313&gt;0,MID(A313,1,4)="COMP"),"SUBÍTEM",IF(OR(AND(F313=0,G313=0),F313="COEF.",F313&gt;0),"SUBÍTEM",IF(MID(A313,1,5)="COMP.",IF(COUNTIF(ORÇAMENTO!$B$5:$B$9792,COMPOSIÇÕES!A313)=0,"NOK",IF(COUNTIF(ORÇAMENTO!$B$5:$B$9792,COMPOSIÇÕES!A313)&gt;0,"OK","SUBÍTEM"))))))</f>
        <v>SUBÍTEM</v>
      </c>
      <c r="P313" s="655" t="b">
        <f t="shared" si="57"/>
        <v>1</v>
      </c>
      <c r="Q313" s="655" t="s">
        <v>125</v>
      </c>
      <c r="R313" s="655"/>
      <c r="S313" s="715" t="s">
        <v>103</v>
      </c>
      <c r="T313" s="655" t="s">
        <v>126</v>
      </c>
      <c r="U313" s="655" t="s">
        <v>128</v>
      </c>
    </row>
    <row r="314" spans="1:21" s="713" customFormat="1" ht="25.5" customHeight="1" thickBot="1">
      <c r="A314" s="935" t="s">
        <v>159</v>
      </c>
      <c r="B314" s="945"/>
      <c r="C314" s="945" t="s">
        <v>1310</v>
      </c>
      <c r="D314" s="953" t="s">
        <v>61</v>
      </c>
      <c r="E314" s="953"/>
      <c r="F314" s="953"/>
      <c r="G314" s="946">
        <f>SUM(G315:G316)</f>
        <v>71.900000000000006</v>
      </c>
      <c r="H314" s="713" t="str">
        <f>IF(MID(A314,1,3)="OBS","REMOVER ESPAÇOS","OK")</f>
        <v>OK</v>
      </c>
      <c r="J314" s="654">
        <f>IF(AND(F314=0,G314&gt;0),1+COUNT($J$3:J313),IF(B314="AUXILIAR","AUXILIAR","SUBÍTEM"))</f>
        <v>42</v>
      </c>
      <c r="K314" s="655" t="s">
        <v>159</v>
      </c>
      <c r="L314" s="656" t="str">
        <f>A314</f>
        <v>COMP. 42</v>
      </c>
      <c r="M314" s="663" t="str">
        <f>IF(AND(MID(A314,1,4)="comp",COUNTIF($A$1:$A$3937,A314)&gt;1),"ok AUXILIAR",IF(AND(F314&gt;0,MID(A314,1,4)="COMP"),"SUBÍTEM",IF(OR(AND(F314=0,G314=0),F314="COEF.",F314&gt;0),"SUBÍTEM",IF(MID(A314,1,5)="COMP.",IF(COUNTIF(ORÇAMENTO!$B$5:$B$9792,COMPOSIÇÕES!A314)=0,"NOK",IF(COUNTIF(ORÇAMENTO!$B$5:$B$9792,COMPOSIÇÕES!A314)&gt;0,"OK","SUBÍTEM"))))))</f>
        <v>OK</v>
      </c>
      <c r="P314" s="655" t="b">
        <f t="shared" si="57"/>
        <v>1</v>
      </c>
      <c r="Q314" s="655" t="s">
        <v>159</v>
      </c>
      <c r="R314" s="655"/>
      <c r="S314" s="720" t="s">
        <v>1310</v>
      </c>
      <c r="T314" s="655" t="s">
        <v>61</v>
      </c>
      <c r="U314" s="655"/>
    </row>
    <row r="315" spans="1:21" s="713" customFormat="1">
      <c r="A315" s="463">
        <v>7253</v>
      </c>
      <c r="B315" s="463" t="s">
        <v>836</v>
      </c>
      <c r="C315" s="322" t="s">
        <v>967</v>
      </c>
      <c r="D315" s="257" t="s">
        <v>2839</v>
      </c>
      <c r="E315" s="259">
        <v>64.28</v>
      </c>
      <c r="F315" s="242">
        <v>1</v>
      </c>
      <c r="G315" s="450">
        <f>ROUND(F315*E315,2)</f>
        <v>64.28</v>
      </c>
      <c r="H315" s="713" t="str">
        <f>IF(MID(A315,1,3)="OBS","REMOVER ESPAÇOS","OK")</f>
        <v>OK</v>
      </c>
      <c r="J315" s="654" t="str">
        <f>IF(AND(F315=0,G315&gt;0),1+COUNT($J$3:J314),IF(B315="AUXILIAR","AUXILIAR","SUBÍTEM"))</f>
        <v>SUBÍTEM</v>
      </c>
      <c r="K315" s="655">
        <v>7253</v>
      </c>
      <c r="L315" s="656">
        <f>A315</f>
        <v>7253</v>
      </c>
      <c r="M315" s="663" t="str">
        <f>IF(AND(MID(A315,1,4)="comp",COUNTIF($A$1:$A$3937,A315)&gt;1),"ok AUXILIAR",IF(AND(F315&gt;0,MID(A315,1,4)="COMP"),"SUBÍTEM",IF(OR(AND(F315=0,G315=0),F315="COEF.",F315&gt;0),"SUBÍTEM",IF(MID(A315,1,5)="COMP.",IF(COUNTIF(ORÇAMENTO!$B$5:$B$9792,COMPOSIÇÕES!A315)=0,"NOK",IF(COUNTIF(ORÇAMENTO!$B$5:$B$9792,COMPOSIÇÕES!A315)&gt;0,"OK","SUBÍTEM"))))))</f>
        <v>SUBÍTEM</v>
      </c>
      <c r="P315" s="655" t="b">
        <f t="shared" si="57"/>
        <v>1</v>
      </c>
      <c r="Q315" s="655">
        <v>7253</v>
      </c>
      <c r="R315" s="655" t="s">
        <v>836</v>
      </c>
      <c r="S315" s="717" t="s">
        <v>967</v>
      </c>
      <c r="T315" s="655" t="s">
        <v>61</v>
      </c>
      <c r="U315" s="655">
        <v>64.28</v>
      </c>
    </row>
    <row r="316" spans="1:21" s="713" customFormat="1">
      <c r="A316" s="494">
        <v>88316</v>
      </c>
      <c r="B316" s="494" t="s">
        <v>131</v>
      </c>
      <c r="C316" s="322" t="s">
        <v>772</v>
      </c>
      <c r="D316" s="257" t="s">
        <v>59</v>
      </c>
      <c r="E316" s="259">
        <v>12.7</v>
      </c>
      <c r="F316" s="251">
        <v>0.6</v>
      </c>
      <c r="G316" s="450">
        <f>ROUND(F316*E316,2)</f>
        <v>7.62</v>
      </c>
      <c r="H316" s="713" t="str">
        <f>IF(MID(A316,1,3)="OBS","REMOVER ESPAÇOS","OK")</f>
        <v>OK</v>
      </c>
      <c r="J316" s="654" t="str">
        <f>IF(AND(F316=0,G316&gt;0),1+COUNT($J$3:J315),IF(B316="AUXILIAR","AUXILIAR","SUBÍTEM"))</f>
        <v>SUBÍTEM</v>
      </c>
      <c r="K316" s="655">
        <v>88316</v>
      </c>
      <c r="L316" s="656">
        <f>A316</f>
        <v>88316</v>
      </c>
      <c r="M316" s="663" t="str">
        <f>IF(AND(MID(A316,1,4)="comp",COUNTIF($A$1:$A$3937,A316)&gt;1),"ok AUXILIAR",IF(AND(F316&gt;0,MID(A316,1,4)="COMP"),"SUBÍTEM",IF(OR(AND(F316=0,G316=0),F316="COEF.",F316&gt;0),"SUBÍTEM",IF(MID(A316,1,5)="COMP.",IF(COUNTIF(ORÇAMENTO!$B$5:$B$9792,COMPOSIÇÕES!A316)=0,"NOK",IF(COUNTIF(ORÇAMENTO!$B$5:$B$9792,COMPOSIÇÕES!A316)&gt;0,"OK","SUBÍTEM"))))))</f>
        <v>SUBÍTEM</v>
      </c>
      <c r="P316" s="655" t="b">
        <f t="shared" si="57"/>
        <v>1</v>
      </c>
      <c r="Q316" s="655">
        <v>88316</v>
      </c>
      <c r="R316" s="655" t="s">
        <v>131</v>
      </c>
      <c r="S316" s="717" t="s">
        <v>772</v>
      </c>
      <c r="T316" s="655" t="s">
        <v>59</v>
      </c>
      <c r="U316" s="655">
        <v>12.52</v>
      </c>
    </row>
    <row r="317" spans="1:21" s="713" customFormat="1">
      <c r="A317" s="723" t="s">
        <v>1447</v>
      </c>
      <c r="B317" s="723"/>
      <c r="C317" s="723"/>
      <c r="D317" s="723"/>
      <c r="E317" s="723"/>
      <c r="F317" s="723"/>
      <c r="G317" s="723"/>
      <c r="H317" s="713" t="str">
        <f>IF(MID(A317,1,3)="OBS","REMOVER ESPAÇOS","OK")</f>
        <v>REMOVER ESPAÇOS</v>
      </c>
      <c r="J317" s="654" t="str">
        <f>IF(AND(F317=0,G317&gt;0),1+COUNT($J$3:J316),IF(B317="AUXILIAR","AUXILIAR","SUBÍTEM"))</f>
        <v>SUBÍTEM</v>
      </c>
      <c r="K317" s="655" t="s">
        <v>1447</v>
      </c>
      <c r="L317" s="656" t="str">
        <f>A317</f>
        <v>Obs: composição/Base -  Composição Modificada -  ORSE - 2394</v>
      </c>
      <c r="M317" s="663" t="str">
        <f>IF(AND(MID(A317,1,4)="comp",COUNTIF($A$1:$A$3937,A317)&gt;1),"ok AUXILIAR",IF(AND(F317&gt;0,MID(A317,1,4)="COMP"),"SUBÍTEM",IF(OR(AND(F317=0,G317=0),F317="COEF.",F317&gt;0),"SUBÍTEM",IF(MID(A317,1,5)="COMP.",IF(COUNTIF(ORÇAMENTO!$B$5:$B$9792,COMPOSIÇÕES!A317)=0,"NOK",IF(COUNTIF(ORÇAMENTO!$B$5:$B$9792,COMPOSIÇÕES!A317)&gt;0,"OK","SUBÍTEM"))))))</f>
        <v>SUBÍTEM</v>
      </c>
      <c r="P317" s="655" t="b">
        <f t="shared" si="57"/>
        <v>1</v>
      </c>
      <c r="Q317" s="655" t="s">
        <v>1447</v>
      </c>
      <c r="R317" s="655"/>
      <c r="S317" s="723"/>
      <c r="T317" s="655"/>
      <c r="U317" s="655"/>
    </row>
    <row r="318" spans="1:21" s="713" customFormat="1" ht="15.75" thickBot="1">
      <c r="A318" s="790"/>
      <c r="B318" s="728"/>
      <c r="C318" s="728"/>
      <c r="D318" s="728"/>
      <c r="E318" s="728"/>
      <c r="F318" s="728"/>
      <c r="G318" s="791"/>
      <c r="J318" s="779"/>
      <c r="K318" s="780"/>
      <c r="L318" s="781"/>
      <c r="M318" s="663"/>
      <c r="P318" s="655" t="b">
        <f t="shared" ref="P318:P326" si="64">C318=S318</f>
        <v>1</v>
      </c>
      <c r="Q318" s="780"/>
      <c r="R318" s="780"/>
      <c r="S318" s="728"/>
      <c r="T318" s="780"/>
      <c r="U318" s="780"/>
    </row>
    <row r="319" spans="1:21" s="713" customFormat="1" ht="26.25" customHeight="1" thickBot="1">
      <c r="A319" s="982" t="s">
        <v>125</v>
      </c>
      <c r="B319" s="983"/>
      <c r="C319" s="949" t="s">
        <v>103</v>
      </c>
      <c r="D319" s="956" t="s">
        <v>126</v>
      </c>
      <c r="E319" s="949" t="s">
        <v>128</v>
      </c>
      <c r="F319" s="949" t="s">
        <v>127</v>
      </c>
      <c r="G319" s="957" t="s">
        <v>129</v>
      </c>
      <c r="H319" s="713" t="str">
        <f t="shared" ref="H319:H326" si="65">IF(MID(A319,1,3)="OBS","REMOVER ESPAÇOS","OK")</f>
        <v>OK</v>
      </c>
      <c r="J319" s="654" t="str">
        <f>IF(AND(F319=0,G319&gt;0),1+COUNT($J$3:J172),IF(B319="AUXILIAR","AUXILIAR","SUBÍTEM"))</f>
        <v>SUBÍTEM</v>
      </c>
      <c r="K319" s="655" t="s">
        <v>125</v>
      </c>
      <c r="L319" s="656" t="str">
        <f t="shared" ref="L319:L326" si="66">A319</f>
        <v>COD.</v>
      </c>
      <c r="M319" s="663" t="str">
        <f>IF(AND(MID(A319,1,4)="comp",COUNTIF($A$1:$A$3937,A319)&gt;1),"ok AUXILIAR",IF(AND(F319&gt;0,MID(A319,1,4)="COMP"),"SUBÍTEM",IF(OR(AND(F319=0,G319=0),F319="COEF.",F319&gt;0),"SUBÍTEM",IF(MID(A319,1,5)="COMP.",IF(COUNTIF(ORÇAMENTO!$B$5:$B$9792,COMPOSIÇÕES!A319)=0,"NOK",IF(COUNTIF(ORÇAMENTO!$B$5:$B$9792,COMPOSIÇÕES!A319)&gt;0,"OK","SUBÍTEM"))))))</f>
        <v>SUBÍTEM</v>
      </c>
      <c r="P319" s="655" t="b">
        <f t="shared" si="64"/>
        <v>1</v>
      </c>
      <c r="Q319" s="655" t="s">
        <v>125</v>
      </c>
      <c r="R319" s="655"/>
      <c r="S319" s="715" t="s">
        <v>103</v>
      </c>
      <c r="T319" s="655" t="s">
        <v>126</v>
      </c>
      <c r="U319" s="655" t="s">
        <v>128</v>
      </c>
    </row>
    <row r="320" spans="1:21" s="713" customFormat="1" ht="40.5" customHeight="1" thickBot="1">
      <c r="A320" s="935" t="s">
        <v>160</v>
      </c>
      <c r="B320" s="945"/>
      <c r="C320" s="945" t="s">
        <v>1751</v>
      </c>
      <c r="D320" s="953" t="s">
        <v>53</v>
      </c>
      <c r="E320" s="953"/>
      <c r="F320" s="953"/>
      <c r="G320" s="946">
        <f>SUM(G321:G325)</f>
        <v>15.600000000000001</v>
      </c>
      <c r="H320" s="713" t="str">
        <f t="shared" si="65"/>
        <v>OK</v>
      </c>
      <c r="J320" s="654">
        <f>IF(AND(F320=0,G320&gt;0),1+COUNT($J$3:J319),IF(B320="AUXILIAR","AUXILIAR","SUBÍTEM"))</f>
        <v>43</v>
      </c>
      <c r="K320" s="655" t="s">
        <v>160</v>
      </c>
      <c r="L320" s="656" t="str">
        <f t="shared" si="66"/>
        <v>COMP. 43</v>
      </c>
      <c r="M320" s="663" t="str">
        <f>IF(AND(MID(A320,1,4)="comp",COUNTIF($A$1:$A$3937,A320)&gt;1),"ok AUXILIAR",IF(AND(F320&gt;0,MID(A320,1,4)="COMP"),"SUBÍTEM",IF(OR(AND(F320=0,G320=0),F320="COEF.",F320&gt;0),"SUBÍTEM",IF(MID(A320,1,5)="COMP.",IF(COUNTIF(ORÇAMENTO!$B$5:$B$9792,COMPOSIÇÕES!A320)=0,"NOK",IF(COUNTIF(ORÇAMENTO!$B$5:$B$9792,COMPOSIÇÕES!A320)&gt;0,"OK","SUBÍTEM"))))))</f>
        <v>OK</v>
      </c>
      <c r="P320" s="655" t="b">
        <f t="shared" si="64"/>
        <v>1</v>
      </c>
      <c r="Q320" s="655" t="s">
        <v>160</v>
      </c>
      <c r="R320" s="655"/>
      <c r="S320" s="720" t="s">
        <v>1751</v>
      </c>
      <c r="T320" s="655" t="s">
        <v>53</v>
      </c>
      <c r="U320" s="655"/>
    </row>
    <row r="321" spans="1:21" s="713" customFormat="1">
      <c r="A321" s="463">
        <v>2036</v>
      </c>
      <c r="B321" s="463" t="s">
        <v>134</v>
      </c>
      <c r="C321" s="322" t="s">
        <v>2698</v>
      </c>
      <c r="D321" s="257" t="s">
        <v>77</v>
      </c>
      <c r="E321" s="259">
        <v>42.59</v>
      </c>
      <c r="F321" s="242">
        <v>8.0000000000000002E-3</v>
      </c>
      <c r="G321" s="450">
        <f>ROUND(F321*E321,2)</f>
        <v>0.34</v>
      </c>
      <c r="H321" s="713" t="str">
        <f t="shared" si="65"/>
        <v>OK</v>
      </c>
      <c r="J321" s="654" t="str">
        <f>IF(AND(F321=0,G321&gt;0),1+COUNT($J$3:J320),IF(B321="AUXILIAR","AUXILIAR","SUBÍTEM"))</f>
        <v>SUBÍTEM</v>
      </c>
      <c r="K321" s="655">
        <v>2036</v>
      </c>
      <c r="L321" s="656">
        <f t="shared" si="66"/>
        <v>2036</v>
      </c>
      <c r="M321" s="663" t="str">
        <f>IF(AND(MID(A321,1,4)="comp",COUNTIF($A$1:$A$3937,A321)&gt;1),"ok AUXILIAR",IF(AND(F321&gt;0,MID(A321,1,4)="COMP"),"SUBÍTEM",IF(OR(AND(F321=0,G321=0),F321="COEF.",F321&gt;0),"SUBÍTEM",IF(MID(A321,1,5)="COMP.",IF(COUNTIF(ORÇAMENTO!$B$5:$B$9792,COMPOSIÇÕES!A321)=0,"NOK",IF(COUNTIF(ORÇAMENTO!$B$5:$B$9792,COMPOSIÇÕES!A321)&gt;0,"OK","SUBÍTEM"))))))</f>
        <v>SUBÍTEM</v>
      </c>
      <c r="P321" s="655" t="b">
        <f t="shared" si="64"/>
        <v>1</v>
      </c>
      <c r="Q321" s="655">
        <v>2036</v>
      </c>
      <c r="R321" s="655" t="s">
        <v>134</v>
      </c>
      <c r="S321" s="717" t="s">
        <v>2698</v>
      </c>
      <c r="T321" s="655" t="s">
        <v>77</v>
      </c>
      <c r="U321" s="655">
        <v>42.12</v>
      </c>
    </row>
    <row r="322" spans="1:21" s="713" customFormat="1">
      <c r="A322" s="494">
        <v>138</v>
      </c>
      <c r="B322" s="463" t="s">
        <v>134</v>
      </c>
      <c r="C322" s="322" t="s">
        <v>2699</v>
      </c>
      <c r="D322" s="257" t="s">
        <v>55</v>
      </c>
      <c r="E322" s="259">
        <v>57.71</v>
      </c>
      <c r="F322" s="251">
        <v>5.0000000000000001E-3</v>
      </c>
      <c r="G322" s="450">
        <f>ROUND(F322*E322,2)</f>
        <v>0.28999999999999998</v>
      </c>
      <c r="H322" s="713" t="str">
        <f t="shared" si="65"/>
        <v>OK</v>
      </c>
      <c r="J322" s="654" t="str">
        <f>IF(AND(F322=0,G322&gt;0),1+COUNT($J$3:J321),IF(B322="AUXILIAR","AUXILIAR","SUBÍTEM"))</f>
        <v>SUBÍTEM</v>
      </c>
      <c r="K322" s="655">
        <v>138</v>
      </c>
      <c r="L322" s="656">
        <f t="shared" si="66"/>
        <v>138</v>
      </c>
      <c r="M322" s="663" t="str">
        <f>IF(AND(MID(A322,1,4)="comp",COUNTIF($A$1:$A$3937,A322)&gt;1),"ok AUXILIAR",IF(AND(F322&gt;0,MID(A322,1,4)="COMP"),"SUBÍTEM",IF(OR(AND(F322=0,G322=0),F322="COEF.",F322&gt;0),"SUBÍTEM",IF(MID(A322,1,5)="COMP.",IF(COUNTIF(ORÇAMENTO!$B$5:$B$9792,COMPOSIÇÕES!A322)=0,"NOK",IF(COUNTIF(ORÇAMENTO!$B$5:$B$9792,COMPOSIÇÕES!A322)&gt;0,"OK","SUBÍTEM"))))))</f>
        <v>SUBÍTEM</v>
      </c>
      <c r="P322" s="655" t="b">
        <f t="shared" si="64"/>
        <v>1</v>
      </c>
      <c r="Q322" s="655">
        <v>138</v>
      </c>
      <c r="R322" s="655" t="s">
        <v>134</v>
      </c>
      <c r="S322" s="717" t="s">
        <v>2699</v>
      </c>
      <c r="T322" s="655" t="s">
        <v>55</v>
      </c>
      <c r="U322" s="655">
        <v>57.07</v>
      </c>
    </row>
    <row r="323" spans="1:21" s="713" customFormat="1">
      <c r="A323" s="261">
        <v>20067</v>
      </c>
      <c r="B323" s="463" t="s">
        <v>836</v>
      </c>
      <c r="C323" s="322" t="s">
        <v>1057</v>
      </c>
      <c r="D323" s="257" t="s">
        <v>2837</v>
      </c>
      <c r="E323" s="259">
        <v>7.3</v>
      </c>
      <c r="F323" s="258">
        <v>1.01</v>
      </c>
      <c r="G323" s="450">
        <f>ROUND(F323*E323,2)</f>
        <v>7.37</v>
      </c>
      <c r="H323" s="713" t="str">
        <f t="shared" si="65"/>
        <v>OK</v>
      </c>
      <c r="J323" s="654" t="str">
        <f>IF(AND(F323=0,G323&gt;0),1+COUNT($J$3:J322),IF(B323="AUXILIAR","AUXILIAR","SUBÍTEM"))</f>
        <v>SUBÍTEM</v>
      </c>
      <c r="K323" s="655">
        <v>20067</v>
      </c>
      <c r="L323" s="656">
        <f t="shared" si="66"/>
        <v>20067</v>
      </c>
      <c r="M323" s="663" t="str">
        <f>IF(AND(MID(A323,1,4)="comp",COUNTIF($A$1:$A$3937,A323)&gt;1),"ok AUXILIAR",IF(AND(F323&gt;0,MID(A323,1,4)="COMP"),"SUBÍTEM",IF(OR(AND(F323=0,G323=0),F323="COEF.",F323&gt;0),"SUBÍTEM",IF(MID(A323,1,5)="COMP.",IF(COUNTIF(ORÇAMENTO!$B$5:$B$9792,COMPOSIÇÕES!A323)=0,"NOK",IF(COUNTIF(ORÇAMENTO!$B$5:$B$9792,COMPOSIÇÕES!A323)&gt;0,"OK","SUBÍTEM"))))))</f>
        <v>SUBÍTEM</v>
      </c>
      <c r="P323" s="655" t="b">
        <f t="shared" si="64"/>
        <v>1</v>
      </c>
      <c r="Q323" s="655">
        <v>20067</v>
      </c>
      <c r="R323" s="655" t="s">
        <v>836</v>
      </c>
      <c r="S323" s="717" t="s">
        <v>1057</v>
      </c>
      <c r="T323" s="655" t="s">
        <v>53</v>
      </c>
      <c r="U323" s="655">
        <v>7.19</v>
      </c>
    </row>
    <row r="324" spans="1:21" s="713" customFormat="1">
      <c r="A324" s="261">
        <v>88267</v>
      </c>
      <c r="B324" s="261" t="s">
        <v>131</v>
      </c>
      <c r="C324" s="322" t="s">
        <v>767</v>
      </c>
      <c r="D324" s="257" t="s">
        <v>59</v>
      </c>
      <c r="E324" s="259">
        <v>18.940000000000001</v>
      </c>
      <c r="F324" s="258">
        <v>0.24</v>
      </c>
      <c r="G324" s="450">
        <f>ROUND(F324*E324,2)</f>
        <v>4.55</v>
      </c>
      <c r="H324" s="713" t="str">
        <f t="shared" si="65"/>
        <v>OK</v>
      </c>
      <c r="J324" s="654" t="str">
        <f>IF(AND(F324=0,G324&gt;0),1+COUNT($J$3:J323),IF(B324="AUXILIAR","AUXILIAR","SUBÍTEM"))</f>
        <v>SUBÍTEM</v>
      </c>
      <c r="K324" s="655">
        <v>88267</v>
      </c>
      <c r="L324" s="656">
        <f t="shared" si="66"/>
        <v>88267</v>
      </c>
      <c r="M324" s="663" t="str">
        <f>IF(AND(MID(A324,1,4)="comp",COUNTIF($A$1:$A$3937,A324)&gt;1),"ok AUXILIAR",IF(AND(F324&gt;0,MID(A324,1,4)="COMP"),"SUBÍTEM",IF(OR(AND(F324=0,G324=0),F324="COEF.",F324&gt;0),"SUBÍTEM",IF(MID(A324,1,5)="COMP.",IF(COUNTIF(ORÇAMENTO!$B$5:$B$9792,COMPOSIÇÕES!A324)=0,"NOK",IF(COUNTIF(ORÇAMENTO!$B$5:$B$9792,COMPOSIÇÕES!A324)&gt;0,"OK","SUBÍTEM"))))))</f>
        <v>SUBÍTEM</v>
      </c>
      <c r="P324" s="655" t="b">
        <f t="shared" si="64"/>
        <v>1</v>
      </c>
      <c r="Q324" s="655">
        <v>88267</v>
      </c>
      <c r="R324" s="655" t="s">
        <v>131</v>
      </c>
      <c r="S324" s="717" t="s">
        <v>767</v>
      </c>
      <c r="T324" s="655" t="s">
        <v>59</v>
      </c>
      <c r="U324" s="655">
        <v>18.93</v>
      </c>
    </row>
    <row r="325" spans="1:21" s="713" customFormat="1">
      <c r="A325" s="261">
        <v>88316</v>
      </c>
      <c r="B325" s="261" t="s">
        <v>131</v>
      </c>
      <c r="C325" s="322" t="s">
        <v>772</v>
      </c>
      <c r="D325" s="257" t="s">
        <v>59</v>
      </c>
      <c r="E325" s="259">
        <v>12.7</v>
      </c>
      <c r="F325" s="258">
        <v>0.24</v>
      </c>
      <c r="G325" s="450">
        <f>ROUND(F325*E325,2)</f>
        <v>3.05</v>
      </c>
      <c r="H325" s="713" t="str">
        <f t="shared" si="65"/>
        <v>OK</v>
      </c>
      <c r="J325" s="654" t="str">
        <f>IF(AND(F325=0,G325&gt;0),1+COUNT($J$3:J324),IF(B325="AUXILIAR","AUXILIAR","SUBÍTEM"))</f>
        <v>SUBÍTEM</v>
      </c>
      <c r="K325" s="655">
        <v>88316</v>
      </c>
      <c r="L325" s="656">
        <f t="shared" si="66"/>
        <v>88316</v>
      </c>
      <c r="M325" s="663" t="str">
        <f>IF(AND(MID(A325,1,4)="comp",COUNTIF($A$1:$A$3937,A325)&gt;1),"ok AUXILIAR",IF(AND(F325&gt;0,MID(A325,1,4)="COMP"),"SUBÍTEM",IF(OR(AND(F325=0,G325=0),F325="COEF.",F325&gt;0),"SUBÍTEM",IF(MID(A325,1,5)="COMP.",IF(COUNTIF(ORÇAMENTO!$B$5:$B$9792,COMPOSIÇÕES!A325)=0,"NOK",IF(COUNTIF(ORÇAMENTO!$B$5:$B$9792,COMPOSIÇÕES!A325)&gt;0,"OK","SUBÍTEM"))))))</f>
        <v>SUBÍTEM</v>
      </c>
      <c r="P325" s="655" t="b">
        <f t="shared" si="64"/>
        <v>1</v>
      </c>
      <c r="Q325" s="655">
        <v>88316</v>
      </c>
      <c r="R325" s="655" t="s">
        <v>131</v>
      </c>
      <c r="S325" s="717" t="s">
        <v>772</v>
      </c>
      <c r="T325" s="655" t="s">
        <v>59</v>
      </c>
      <c r="U325" s="655">
        <v>12.52</v>
      </c>
    </row>
    <row r="326" spans="1:21" s="713" customFormat="1">
      <c r="A326" s="723" t="s">
        <v>1750</v>
      </c>
      <c r="B326" s="723"/>
      <c r="C326" s="723"/>
      <c r="D326" s="723"/>
      <c r="E326" s="723"/>
      <c r="F326" s="723"/>
      <c r="G326" s="723"/>
      <c r="H326" s="713" t="str">
        <f t="shared" si="65"/>
        <v>REMOVER ESPAÇOS</v>
      </c>
      <c r="J326" s="654" t="str">
        <f>IF(AND(F326=0,G326&gt;0),1+COUNT($J$3:J325),IF(B326="AUXILIAR","AUXILIAR","SUBÍTEM"))</f>
        <v>SUBÍTEM</v>
      </c>
      <c r="K326" s="655" t="s">
        <v>1750</v>
      </c>
      <c r="L326" s="656" t="str">
        <f t="shared" si="66"/>
        <v>Obs: composição/Base -  ORSE - 09389</v>
      </c>
      <c r="M326" s="663" t="str">
        <f>IF(AND(MID(A326,1,4)="comp",COUNTIF($A$1:$A$3937,A326)&gt;1),"ok AUXILIAR",IF(AND(F326&gt;0,MID(A326,1,4)="COMP"),"SUBÍTEM",IF(OR(AND(F326=0,G326=0),F326="COEF.",F326&gt;0),"SUBÍTEM",IF(MID(A326,1,5)="COMP.",IF(COUNTIF(ORÇAMENTO!$B$5:$B$9792,COMPOSIÇÕES!A326)=0,"NOK",IF(COUNTIF(ORÇAMENTO!$B$5:$B$9792,COMPOSIÇÕES!A326)&gt;0,"OK","SUBÍTEM"))))))</f>
        <v>SUBÍTEM</v>
      </c>
      <c r="P326" s="655" t="b">
        <f t="shared" si="64"/>
        <v>1</v>
      </c>
      <c r="Q326" s="655" t="s">
        <v>1750</v>
      </c>
      <c r="R326" s="655"/>
      <c r="S326" s="723"/>
      <c r="T326" s="655"/>
      <c r="U326" s="655"/>
    </row>
    <row r="327" spans="1:21" s="713" customFormat="1" ht="15.75" thickBot="1">
      <c r="A327" s="790"/>
      <c r="B327" s="728"/>
      <c r="C327" s="728"/>
      <c r="D327" s="728"/>
      <c r="E327" s="728"/>
      <c r="F327" s="728"/>
      <c r="G327" s="791"/>
      <c r="J327" s="779"/>
      <c r="K327" s="780"/>
      <c r="L327" s="781"/>
      <c r="M327" s="663"/>
      <c r="P327" s="655" t="b">
        <f t="shared" ref="P327:P344" si="67">C327=S327</f>
        <v>1</v>
      </c>
      <c r="Q327" s="780"/>
      <c r="R327" s="780"/>
      <c r="S327" s="728"/>
      <c r="T327" s="780"/>
      <c r="U327" s="780"/>
    </row>
    <row r="328" spans="1:21" s="713" customFormat="1" ht="26.25" customHeight="1" thickBot="1">
      <c r="A328" s="982" t="s">
        <v>125</v>
      </c>
      <c r="B328" s="983"/>
      <c r="C328" s="949" t="s">
        <v>103</v>
      </c>
      <c r="D328" s="956" t="s">
        <v>126</v>
      </c>
      <c r="E328" s="949" t="s">
        <v>128</v>
      </c>
      <c r="F328" s="949" t="s">
        <v>127</v>
      </c>
      <c r="G328" s="957" t="s">
        <v>129</v>
      </c>
      <c r="H328" s="713" t="str">
        <f t="shared" ref="H328:H335" si="68">IF(MID(A328,1,3)="OBS","REMOVER ESPAÇOS","OK")</f>
        <v>OK</v>
      </c>
      <c r="J328" s="654" t="str">
        <f>IF(AND(F328=0,G328&gt;0),1+COUNT($J$3:J181),IF(B328="AUXILIAR","AUXILIAR","SUBÍTEM"))</f>
        <v>SUBÍTEM</v>
      </c>
      <c r="K328" s="655" t="s">
        <v>125</v>
      </c>
      <c r="L328" s="656" t="str">
        <f t="shared" ref="L328:L335" si="69">A328</f>
        <v>COD.</v>
      </c>
      <c r="M328" s="663" t="str">
        <f>IF(AND(MID(A328,1,4)="comp",COUNTIF($A$1:$A$3937,A328)&gt;1),"ok AUXILIAR",IF(AND(F328&gt;0,MID(A328,1,4)="COMP"),"SUBÍTEM",IF(OR(AND(F328=0,G328=0),F328="COEF.",F328&gt;0),"SUBÍTEM",IF(MID(A328,1,5)="COMP.",IF(COUNTIF(ORÇAMENTO!$B$5:$B$9792,COMPOSIÇÕES!A328)=0,"NOK",IF(COUNTIF(ORÇAMENTO!$B$5:$B$9792,COMPOSIÇÕES!A328)&gt;0,"OK","SUBÍTEM"))))))</f>
        <v>SUBÍTEM</v>
      </c>
      <c r="P328" s="655" t="b">
        <f t="shared" si="67"/>
        <v>1</v>
      </c>
      <c r="Q328" s="655" t="s">
        <v>125</v>
      </c>
      <c r="R328" s="655"/>
      <c r="S328" s="715" t="s">
        <v>103</v>
      </c>
      <c r="T328" s="655" t="s">
        <v>126</v>
      </c>
      <c r="U328" s="655" t="s">
        <v>128</v>
      </c>
    </row>
    <row r="329" spans="1:21" s="713" customFormat="1" ht="40.5" customHeight="1" thickBot="1">
      <c r="A329" s="935" t="s">
        <v>161</v>
      </c>
      <c r="B329" s="945"/>
      <c r="C329" s="945" t="s">
        <v>1311</v>
      </c>
      <c r="D329" s="953" t="s">
        <v>53</v>
      </c>
      <c r="E329" s="953"/>
      <c r="F329" s="953"/>
      <c r="G329" s="946">
        <f>SUM(G330:G334)</f>
        <v>38.17</v>
      </c>
      <c r="H329" s="713" t="str">
        <f t="shared" si="68"/>
        <v>OK</v>
      </c>
      <c r="J329" s="654">
        <f>IF(AND(F329=0,G329&gt;0),1+COUNT($J$3:J328),IF(B329="AUXILIAR","AUXILIAR","SUBÍTEM"))</f>
        <v>44</v>
      </c>
      <c r="K329" s="655" t="s">
        <v>161</v>
      </c>
      <c r="L329" s="656" t="str">
        <f t="shared" si="69"/>
        <v>COMP. 44</v>
      </c>
      <c r="M329" s="663" t="str">
        <f>IF(AND(MID(A329,1,4)="comp",COUNTIF($A$1:$A$3937,A329)&gt;1),"ok AUXILIAR",IF(AND(F329&gt;0,MID(A329,1,4)="COMP"),"SUBÍTEM",IF(OR(AND(F329=0,G329=0),F329="COEF.",F329&gt;0),"SUBÍTEM",IF(MID(A329,1,5)="COMP.",IF(COUNTIF(ORÇAMENTO!$B$5:$B$9792,COMPOSIÇÕES!A329)=0,"NOK",IF(COUNTIF(ORÇAMENTO!$B$5:$B$9792,COMPOSIÇÕES!A329)&gt;0,"OK","SUBÍTEM"))))))</f>
        <v>OK</v>
      </c>
      <c r="P329" s="655" t="b">
        <f t="shared" si="67"/>
        <v>1</v>
      </c>
      <c r="Q329" s="655" t="s">
        <v>161</v>
      </c>
      <c r="R329" s="655"/>
      <c r="S329" s="720" t="s">
        <v>1311</v>
      </c>
      <c r="T329" s="655" t="s">
        <v>53</v>
      </c>
      <c r="U329" s="655"/>
    </row>
    <row r="330" spans="1:21" s="713" customFormat="1" ht="30">
      <c r="A330" s="463">
        <v>20078</v>
      </c>
      <c r="B330" s="463" t="s">
        <v>836</v>
      </c>
      <c r="C330" s="322" t="s">
        <v>2700</v>
      </c>
      <c r="D330" s="257" t="s">
        <v>2836</v>
      </c>
      <c r="E330" s="259">
        <v>13.23</v>
      </c>
      <c r="F330" s="242">
        <v>2.3E-2</v>
      </c>
      <c r="G330" s="450">
        <f>ROUND(F330*E330,2)</f>
        <v>0.3</v>
      </c>
      <c r="H330" s="713" t="str">
        <f t="shared" si="68"/>
        <v>OK</v>
      </c>
      <c r="J330" s="654" t="str">
        <f>IF(AND(F330=0,G330&gt;0),1+COUNT($J$3:J329),IF(B330="AUXILIAR","AUXILIAR","SUBÍTEM"))</f>
        <v>SUBÍTEM</v>
      </c>
      <c r="K330" s="655">
        <v>20078</v>
      </c>
      <c r="L330" s="656">
        <f t="shared" si="69"/>
        <v>20078</v>
      </c>
      <c r="M330" s="663" t="str">
        <f>IF(AND(MID(A330,1,4)="comp",COUNTIF($A$1:$A$3937,A330)&gt;1),"ok AUXILIAR",IF(AND(F330&gt;0,MID(A330,1,4)="COMP"),"SUBÍTEM",IF(OR(AND(F330=0,G330=0),F330="COEF.",F330&gt;0),"SUBÍTEM",IF(MID(A330,1,5)="COMP.",IF(COUNTIF(ORÇAMENTO!$B$5:$B$9792,COMPOSIÇÕES!A330)=0,"NOK",IF(COUNTIF(ORÇAMENTO!$B$5:$B$9792,COMPOSIÇÕES!A330)&gt;0,"OK","SUBÍTEM"))))))</f>
        <v>SUBÍTEM</v>
      </c>
      <c r="P330" s="655" t="b">
        <f t="shared" si="67"/>
        <v>1</v>
      </c>
      <c r="Q330" s="655">
        <v>20078</v>
      </c>
      <c r="R330" s="655" t="s">
        <v>836</v>
      </c>
      <c r="S330" s="717" t="s">
        <v>2700</v>
      </c>
      <c r="T330" s="655" t="s">
        <v>54</v>
      </c>
      <c r="U330" s="655">
        <v>14.88</v>
      </c>
    </row>
    <row r="331" spans="1:21" s="713" customFormat="1">
      <c r="A331" s="494">
        <v>299</v>
      </c>
      <c r="B331" s="463" t="s">
        <v>836</v>
      </c>
      <c r="C331" s="322" t="s">
        <v>779</v>
      </c>
      <c r="D331" s="257" t="s">
        <v>2836</v>
      </c>
      <c r="E331" s="259">
        <v>1.81</v>
      </c>
      <c r="F331" s="251">
        <v>0.17</v>
      </c>
      <c r="G331" s="450">
        <f>ROUND(F331*E331,2)</f>
        <v>0.31</v>
      </c>
      <c r="H331" s="713" t="str">
        <f t="shared" si="68"/>
        <v>OK</v>
      </c>
      <c r="J331" s="654" t="str">
        <f>IF(AND(F331=0,G331&gt;0),1+COUNT($J$3:J330),IF(B331="AUXILIAR","AUXILIAR","SUBÍTEM"))</f>
        <v>SUBÍTEM</v>
      </c>
      <c r="K331" s="655">
        <v>299</v>
      </c>
      <c r="L331" s="656">
        <f t="shared" si="69"/>
        <v>299</v>
      </c>
      <c r="M331" s="663" t="str">
        <f>IF(AND(MID(A331,1,4)="comp",COUNTIF($A$1:$A$3937,A331)&gt;1),"ok AUXILIAR",IF(AND(F331&gt;0,MID(A331,1,4)="COMP"),"SUBÍTEM",IF(OR(AND(F331=0,G331=0),F331="COEF.",F331&gt;0),"SUBÍTEM",IF(MID(A331,1,5)="COMP.",IF(COUNTIF(ORÇAMENTO!$B$5:$B$9792,COMPOSIÇÕES!A331)=0,"NOK",IF(COUNTIF(ORÇAMENTO!$B$5:$B$9792,COMPOSIÇÕES!A331)&gt;0,"OK","SUBÍTEM"))))))</f>
        <v>SUBÍTEM</v>
      </c>
      <c r="P331" s="655" t="b">
        <f t="shared" si="67"/>
        <v>1</v>
      </c>
      <c r="Q331" s="655">
        <v>299</v>
      </c>
      <c r="R331" s="655" t="s">
        <v>836</v>
      </c>
      <c r="S331" s="717" t="s">
        <v>779</v>
      </c>
      <c r="T331" s="655" t="s">
        <v>54</v>
      </c>
      <c r="U331" s="655">
        <v>1.68</v>
      </c>
    </row>
    <row r="332" spans="1:21" s="713" customFormat="1">
      <c r="A332" s="261">
        <v>9841</v>
      </c>
      <c r="B332" s="463" t="s">
        <v>836</v>
      </c>
      <c r="C332" s="322" t="s">
        <v>1055</v>
      </c>
      <c r="D332" s="257" t="s">
        <v>2837</v>
      </c>
      <c r="E332" s="259">
        <v>20.9</v>
      </c>
      <c r="F332" s="258">
        <v>1.01</v>
      </c>
      <c r="G332" s="450">
        <f>ROUND(F332*E332,2)</f>
        <v>21.11</v>
      </c>
      <c r="H332" s="713" t="str">
        <f t="shared" si="68"/>
        <v>OK</v>
      </c>
      <c r="J332" s="654" t="str">
        <f>IF(AND(F332=0,G332&gt;0),1+COUNT($J$3:J331),IF(B332="AUXILIAR","AUXILIAR","SUBÍTEM"))</f>
        <v>SUBÍTEM</v>
      </c>
      <c r="K332" s="655">
        <v>9841</v>
      </c>
      <c r="L332" s="656">
        <f t="shared" si="69"/>
        <v>9841</v>
      </c>
      <c r="M332" s="663" t="str">
        <f>IF(AND(MID(A332,1,4)="comp",COUNTIF($A$1:$A$3937,A332)&gt;1),"ok AUXILIAR",IF(AND(F332&gt;0,MID(A332,1,4)="COMP"),"SUBÍTEM",IF(OR(AND(F332=0,G332=0),F332="COEF.",F332&gt;0),"SUBÍTEM",IF(MID(A332,1,5)="COMP.",IF(COUNTIF(ORÇAMENTO!$B$5:$B$9792,COMPOSIÇÕES!A332)=0,"NOK",IF(COUNTIF(ORÇAMENTO!$B$5:$B$9792,COMPOSIÇÕES!A332)&gt;0,"OK","SUBÍTEM"))))))</f>
        <v>SUBÍTEM</v>
      </c>
      <c r="P332" s="655" t="b">
        <f t="shared" si="67"/>
        <v>1</v>
      </c>
      <c r="Q332" s="655">
        <v>9841</v>
      </c>
      <c r="R332" s="655" t="s">
        <v>836</v>
      </c>
      <c r="S332" s="717" t="s">
        <v>1055</v>
      </c>
      <c r="T332" s="655" t="s">
        <v>53</v>
      </c>
      <c r="U332" s="655">
        <v>20.6</v>
      </c>
    </row>
    <row r="333" spans="1:21" s="713" customFormat="1">
      <c r="A333" s="261">
        <v>88267</v>
      </c>
      <c r="B333" s="261" t="s">
        <v>131</v>
      </c>
      <c r="C333" s="322" t="s">
        <v>767</v>
      </c>
      <c r="D333" s="257" t="s">
        <v>59</v>
      </c>
      <c r="E333" s="259">
        <v>18.940000000000001</v>
      </c>
      <c r="F333" s="258">
        <v>0.52</v>
      </c>
      <c r="G333" s="450">
        <f>ROUND(F333*E333,2)</f>
        <v>9.85</v>
      </c>
      <c r="H333" s="713" t="str">
        <f t="shared" si="68"/>
        <v>OK</v>
      </c>
      <c r="J333" s="654" t="str">
        <f>IF(AND(F333=0,G333&gt;0),1+COUNT($J$3:J332),IF(B333="AUXILIAR","AUXILIAR","SUBÍTEM"))</f>
        <v>SUBÍTEM</v>
      </c>
      <c r="K333" s="655">
        <v>88267</v>
      </c>
      <c r="L333" s="656">
        <f t="shared" si="69"/>
        <v>88267</v>
      </c>
      <c r="M333" s="663" t="str">
        <f>IF(AND(MID(A333,1,4)="comp",COUNTIF($A$1:$A$3937,A333)&gt;1),"ok AUXILIAR",IF(AND(F333&gt;0,MID(A333,1,4)="COMP"),"SUBÍTEM",IF(OR(AND(F333=0,G333=0),F333="COEF.",F333&gt;0),"SUBÍTEM",IF(MID(A333,1,5)="COMP.",IF(COUNTIF(ORÇAMENTO!$B$5:$B$9792,COMPOSIÇÕES!A333)=0,"NOK",IF(COUNTIF(ORÇAMENTO!$B$5:$B$9792,COMPOSIÇÕES!A333)&gt;0,"OK","SUBÍTEM"))))))</f>
        <v>SUBÍTEM</v>
      </c>
      <c r="P333" s="655" t="b">
        <f t="shared" si="67"/>
        <v>1</v>
      </c>
      <c r="Q333" s="655">
        <v>88267</v>
      </c>
      <c r="R333" s="655" t="s">
        <v>131</v>
      </c>
      <c r="S333" s="717" t="s">
        <v>767</v>
      </c>
      <c r="T333" s="655" t="s">
        <v>59</v>
      </c>
      <c r="U333" s="655">
        <v>18.93</v>
      </c>
    </row>
    <row r="334" spans="1:21" s="713" customFormat="1">
      <c r="A334" s="261">
        <v>88316</v>
      </c>
      <c r="B334" s="261" t="s">
        <v>131</v>
      </c>
      <c r="C334" s="322" t="s">
        <v>772</v>
      </c>
      <c r="D334" s="257" t="s">
        <v>59</v>
      </c>
      <c r="E334" s="259">
        <v>12.7</v>
      </c>
      <c r="F334" s="258">
        <v>0.52</v>
      </c>
      <c r="G334" s="450">
        <f>ROUND(F334*E334,2)</f>
        <v>6.6</v>
      </c>
      <c r="H334" s="713" t="str">
        <f t="shared" si="68"/>
        <v>OK</v>
      </c>
      <c r="J334" s="654" t="str">
        <f>IF(AND(F334=0,G334&gt;0),1+COUNT($J$3:J333),IF(B334="AUXILIAR","AUXILIAR","SUBÍTEM"))</f>
        <v>SUBÍTEM</v>
      </c>
      <c r="K334" s="655">
        <v>88316</v>
      </c>
      <c r="L334" s="656">
        <f t="shared" si="69"/>
        <v>88316</v>
      </c>
      <c r="M334" s="663" t="str">
        <f>IF(AND(MID(A334,1,4)="comp",COUNTIF($A$1:$A$3937,A334)&gt;1),"ok AUXILIAR",IF(AND(F334&gt;0,MID(A334,1,4)="COMP"),"SUBÍTEM",IF(OR(AND(F334=0,G334=0),F334="COEF.",F334&gt;0),"SUBÍTEM",IF(MID(A334,1,5)="COMP.",IF(COUNTIF(ORÇAMENTO!$B$5:$B$9792,COMPOSIÇÕES!A334)=0,"NOK",IF(COUNTIF(ORÇAMENTO!$B$5:$B$9792,COMPOSIÇÕES!A334)&gt;0,"OK","SUBÍTEM"))))))</f>
        <v>SUBÍTEM</v>
      </c>
      <c r="P334" s="655" t="b">
        <f t="shared" si="67"/>
        <v>1</v>
      </c>
      <c r="Q334" s="655">
        <v>88316</v>
      </c>
      <c r="R334" s="655" t="s">
        <v>131</v>
      </c>
      <c r="S334" s="717" t="s">
        <v>772</v>
      </c>
      <c r="T334" s="655" t="s">
        <v>59</v>
      </c>
      <c r="U334" s="655">
        <v>12.52</v>
      </c>
    </row>
    <row r="335" spans="1:21" s="713" customFormat="1">
      <c r="A335" s="723" t="s">
        <v>1448</v>
      </c>
      <c r="B335" s="723"/>
      <c r="C335" s="723"/>
      <c r="D335" s="723"/>
      <c r="E335" s="723"/>
      <c r="F335" s="723"/>
      <c r="G335" s="723"/>
      <c r="H335" s="713" t="str">
        <f t="shared" si="68"/>
        <v>REMOVER ESPAÇOS</v>
      </c>
      <c r="J335" s="654" t="str">
        <f>IF(AND(F335=0,G335&gt;0),1+COUNT($J$3:J334),IF(B335="AUXILIAR","AUXILIAR","SUBÍTEM"))</f>
        <v>SUBÍTEM</v>
      </c>
      <c r="K335" s="655" t="s">
        <v>1448</v>
      </c>
      <c r="L335" s="656" t="str">
        <f t="shared" si="69"/>
        <v>Obs: composição/Base -  ORSE - 09387</v>
      </c>
      <c r="M335" s="663" t="str">
        <f>IF(AND(MID(A335,1,4)="comp",COUNTIF($A$1:$A$3937,A335)&gt;1),"ok AUXILIAR",IF(AND(F335&gt;0,MID(A335,1,4)="COMP"),"SUBÍTEM",IF(OR(AND(F335=0,G335=0),F335="COEF.",F335&gt;0),"SUBÍTEM",IF(MID(A335,1,5)="COMP.",IF(COUNTIF(ORÇAMENTO!$B$5:$B$9792,COMPOSIÇÕES!A335)=0,"NOK",IF(COUNTIF(ORÇAMENTO!$B$5:$B$9792,COMPOSIÇÕES!A335)&gt;0,"OK","SUBÍTEM"))))))</f>
        <v>SUBÍTEM</v>
      </c>
      <c r="P335" s="655" t="b">
        <f t="shared" si="67"/>
        <v>1</v>
      </c>
      <c r="Q335" s="655" t="s">
        <v>1448</v>
      </c>
      <c r="R335" s="655"/>
      <c r="S335" s="723"/>
      <c r="T335" s="655"/>
      <c r="U335" s="655"/>
    </row>
    <row r="336" spans="1:21" s="713" customFormat="1" ht="15.75" thickBot="1">
      <c r="A336" s="790"/>
      <c r="B336" s="728"/>
      <c r="C336" s="728"/>
      <c r="D336" s="728"/>
      <c r="E336" s="728"/>
      <c r="F336" s="728"/>
      <c r="G336" s="791"/>
      <c r="J336" s="779"/>
      <c r="K336" s="780"/>
      <c r="L336" s="781"/>
      <c r="M336" s="663"/>
      <c r="P336" s="655" t="b">
        <f t="shared" si="67"/>
        <v>1</v>
      </c>
      <c r="Q336" s="780"/>
      <c r="R336" s="780"/>
      <c r="S336" s="728"/>
      <c r="T336" s="780"/>
      <c r="U336" s="780"/>
    </row>
    <row r="337" spans="1:21" s="713" customFormat="1" ht="26.25" customHeight="1" thickBot="1">
      <c r="A337" s="982" t="s">
        <v>125</v>
      </c>
      <c r="B337" s="983"/>
      <c r="C337" s="949" t="s">
        <v>103</v>
      </c>
      <c r="D337" s="956" t="s">
        <v>126</v>
      </c>
      <c r="E337" s="949" t="s">
        <v>128</v>
      </c>
      <c r="F337" s="949" t="s">
        <v>127</v>
      </c>
      <c r="G337" s="957" t="s">
        <v>129</v>
      </c>
      <c r="H337" s="713" t="str">
        <f t="shared" ref="H337:H344" si="70">IF(MID(A337,1,3)="OBS","REMOVER ESPAÇOS","OK")</f>
        <v>OK</v>
      </c>
      <c r="J337" s="654" t="str">
        <f>IF(AND(F337=0,G337&gt;0),1+COUNT($J$3:J190),IF(B337="AUXILIAR","AUXILIAR","SUBÍTEM"))</f>
        <v>SUBÍTEM</v>
      </c>
      <c r="K337" s="655" t="s">
        <v>125</v>
      </c>
      <c r="L337" s="656" t="str">
        <f t="shared" ref="L337:L344" si="71">A337</f>
        <v>COD.</v>
      </c>
      <c r="M337" s="663" t="str">
        <f>IF(AND(MID(A337,1,4)="comp",COUNTIF($A$1:$A$3937,A337)&gt;1),"ok AUXILIAR",IF(AND(F337&gt;0,MID(A337,1,4)="COMP"),"SUBÍTEM",IF(OR(AND(F337=0,G337=0),F337="COEF.",F337&gt;0),"SUBÍTEM",IF(MID(A337,1,5)="COMP.",IF(COUNTIF(ORÇAMENTO!$B$5:$B$9792,COMPOSIÇÕES!A337)=0,"NOK",IF(COUNTIF(ORÇAMENTO!$B$5:$B$9792,COMPOSIÇÕES!A337)&gt;0,"OK","SUBÍTEM"))))))</f>
        <v>SUBÍTEM</v>
      </c>
      <c r="P337" s="655" t="b">
        <f t="shared" si="67"/>
        <v>1</v>
      </c>
      <c r="Q337" s="655" t="s">
        <v>125</v>
      </c>
      <c r="R337" s="655"/>
      <c r="S337" s="715" t="s">
        <v>103</v>
      </c>
      <c r="T337" s="655" t="s">
        <v>126</v>
      </c>
      <c r="U337" s="655" t="s">
        <v>128</v>
      </c>
    </row>
    <row r="338" spans="1:21" s="713" customFormat="1" ht="40.5" customHeight="1" thickBot="1">
      <c r="A338" s="935" t="s">
        <v>162</v>
      </c>
      <c r="B338" s="945"/>
      <c r="C338" s="945" t="s">
        <v>1312</v>
      </c>
      <c r="D338" s="953" t="s">
        <v>53</v>
      </c>
      <c r="E338" s="953"/>
      <c r="F338" s="953"/>
      <c r="G338" s="946">
        <f>SUM(G339:G343)</f>
        <v>27.75</v>
      </c>
      <c r="H338" s="713" t="str">
        <f t="shared" si="70"/>
        <v>OK</v>
      </c>
      <c r="J338" s="654">
        <f>IF(AND(F338=0,G338&gt;0),1+COUNT($J$3:J337),IF(B338="AUXILIAR","AUXILIAR","SUBÍTEM"))</f>
        <v>45</v>
      </c>
      <c r="K338" s="655" t="s">
        <v>162</v>
      </c>
      <c r="L338" s="656" t="str">
        <f t="shared" si="71"/>
        <v>COMP. 45</v>
      </c>
      <c r="M338" s="663" t="str">
        <f>IF(AND(MID(A338,1,4)="comp",COUNTIF($A$1:$A$3937,A338)&gt;1),"ok AUXILIAR",IF(AND(F338&gt;0,MID(A338,1,4)="COMP"),"SUBÍTEM",IF(OR(AND(F338=0,G338=0),F338="COEF.",F338&gt;0),"SUBÍTEM",IF(MID(A338,1,5)="COMP.",IF(COUNTIF(ORÇAMENTO!$B$5:$B$9792,COMPOSIÇÕES!A338)=0,"NOK",IF(COUNTIF(ORÇAMENTO!$B$5:$B$9792,COMPOSIÇÕES!A338)&gt;0,"OK","SUBÍTEM"))))))</f>
        <v>OK</v>
      </c>
      <c r="P338" s="655" t="b">
        <f t="shared" si="67"/>
        <v>1</v>
      </c>
      <c r="Q338" s="655" t="s">
        <v>162</v>
      </c>
      <c r="R338" s="655"/>
      <c r="S338" s="720" t="s">
        <v>1312</v>
      </c>
      <c r="T338" s="655" t="s">
        <v>53</v>
      </c>
      <c r="U338" s="655"/>
    </row>
    <row r="339" spans="1:21" s="713" customFormat="1" ht="30">
      <c r="A339" s="463">
        <v>20078</v>
      </c>
      <c r="B339" s="463" t="s">
        <v>836</v>
      </c>
      <c r="C339" s="322" t="s">
        <v>2700</v>
      </c>
      <c r="D339" s="257" t="s">
        <v>2836</v>
      </c>
      <c r="E339" s="259">
        <v>13.23</v>
      </c>
      <c r="F339" s="242">
        <v>1.4999999999999999E-2</v>
      </c>
      <c r="G339" s="450">
        <f>ROUND(F339*E339,2)</f>
        <v>0.2</v>
      </c>
      <c r="H339" s="713" t="str">
        <f t="shared" si="70"/>
        <v>OK</v>
      </c>
      <c r="J339" s="654" t="str">
        <f>IF(AND(F339=0,G339&gt;0),1+COUNT($J$3:J338),IF(B339="AUXILIAR","AUXILIAR","SUBÍTEM"))</f>
        <v>SUBÍTEM</v>
      </c>
      <c r="K339" s="655">
        <v>20078</v>
      </c>
      <c r="L339" s="656">
        <f t="shared" si="71"/>
        <v>20078</v>
      </c>
      <c r="M339" s="663" t="str">
        <f>IF(AND(MID(A339,1,4)="comp",COUNTIF($A$1:$A$3937,A339)&gt;1),"ok AUXILIAR",IF(AND(F339&gt;0,MID(A339,1,4)="COMP"),"SUBÍTEM",IF(OR(AND(F339=0,G339=0),F339="COEF.",F339&gt;0),"SUBÍTEM",IF(MID(A339,1,5)="COMP.",IF(COUNTIF(ORÇAMENTO!$B$5:$B$9792,COMPOSIÇÕES!A339)=0,"NOK",IF(COUNTIF(ORÇAMENTO!$B$5:$B$9792,COMPOSIÇÕES!A339)&gt;0,"OK","SUBÍTEM"))))))</f>
        <v>SUBÍTEM</v>
      </c>
      <c r="P339" s="655" t="b">
        <f t="shared" si="67"/>
        <v>1</v>
      </c>
      <c r="Q339" s="655">
        <v>20078</v>
      </c>
      <c r="R339" s="655" t="s">
        <v>836</v>
      </c>
      <c r="S339" s="717" t="s">
        <v>2700</v>
      </c>
      <c r="T339" s="655" t="s">
        <v>54</v>
      </c>
      <c r="U339" s="655">
        <v>14.88</v>
      </c>
    </row>
    <row r="340" spans="1:21" s="713" customFormat="1">
      <c r="A340" s="494">
        <v>298</v>
      </c>
      <c r="B340" s="463" t="s">
        <v>836</v>
      </c>
      <c r="C340" s="322" t="s">
        <v>780</v>
      </c>
      <c r="D340" s="257" t="s">
        <v>2836</v>
      </c>
      <c r="E340" s="259">
        <v>1.82</v>
      </c>
      <c r="F340" s="251">
        <v>0.17</v>
      </c>
      <c r="G340" s="450">
        <f>ROUND(F340*E340,2)</f>
        <v>0.31</v>
      </c>
      <c r="H340" s="713" t="str">
        <f t="shared" si="70"/>
        <v>OK</v>
      </c>
      <c r="J340" s="654" t="str">
        <f>IF(AND(F340=0,G340&gt;0),1+COUNT($J$3:J339),IF(B340="AUXILIAR","AUXILIAR","SUBÍTEM"))</f>
        <v>SUBÍTEM</v>
      </c>
      <c r="K340" s="655">
        <v>298</v>
      </c>
      <c r="L340" s="656">
        <f t="shared" si="71"/>
        <v>298</v>
      </c>
      <c r="M340" s="663" t="str">
        <f>IF(AND(MID(A340,1,4)="comp",COUNTIF($A$1:$A$3937,A340)&gt;1),"ok AUXILIAR",IF(AND(F340&gt;0,MID(A340,1,4)="COMP"),"SUBÍTEM",IF(OR(AND(F340=0,G340=0),F340="COEF.",F340&gt;0),"SUBÍTEM",IF(MID(A340,1,5)="COMP.",IF(COUNTIF(ORÇAMENTO!$B$5:$B$9792,COMPOSIÇÕES!A340)=0,"NOK",IF(COUNTIF(ORÇAMENTO!$B$5:$B$9792,COMPOSIÇÕES!A340)&gt;0,"OK","SUBÍTEM"))))))</f>
        <v>SUBÍTEM</v>
      </c>
      <c r="P340" s="655" t="b">
        <f t="shared" si="67"/>
        <v>1</v>
      </c>
      <c r="Q340" s="655">
        <v>298</v>
      </c>
      <c r="R340" s="655" t="s">
        <v>836</v>
      </c>
      <c r="S340" s="717" t="s">
        <v>780</v>
      </c>
      <c r="T340" s="655" t="s">
        <v>54</v>
      </c>
      <c r="U340" s="655">
        <v>1.69</v>
      </c>
    </row>
    <row r="341" spans="1:21" s="713" customFormat="1">
      <c r="A341" s="261">
        <v>9839</v>
      </c>
      <c r="B341" s="463" t="s">
        <v>836</v>
      </c>
      <c r="C341" s="322" t="s">
        <v>1059</v>
      </c>
      <c r="D341" s="257" t="s">
        <v>2837</v>
      </c>
      <c r="E341" s="259">
        <v>11.93</v>
      </c>
      <c r="F341" s="258">
        <v>1.01</v>
      </c>
      <c r="G341" s="450">
        <f>ROUND(F341*E341,2)</f>
        <v>12.05</v>
      </c>
      <c r="H341" s="713" t="str">
        <f t="shared" si="70"/>
        <v>OK</v>
      </c>
      <c r="J341" s="654" t="str">
        <f>IF(AND(F341=0,G341&gt;0),1+COUNT($J$3:J340),IF(B341="AUXILIAR","AUXILIAR","SUBÍTEM"))</f>
        <v>SUBÍTEM</v>
      </c>
      <c r="K341" s="655">
        <v>9839</v>
      </c>
      <c r="L341" s="656">
        <f t="shared" si="71"/>
        <v>9839</v>
      </c>
      <c r="M341" s="663" t="str">
        <f>IF(AND(MID(A341,1,4)="comp",COUNTIF($A$1:$A$3937,A341)&gt;1),"ok AUXILIAR",IF(AND(F341&gt;0,MID(A341,1,4)="COMP"),"SUBÍTEM",IF(OR(AND(F341=0,G341=0),F341="COEF.",F341&gt;0),"SUBÍTEM",IF(MID(A341,1,5)="COMP.",IF(COUNTIF(ORÇAMENTO!$B$5:$B$9792,COMPOSIÇÕES!A341)=0,"NOK",IF(COUNTIF(ORÇAMENTO!$B$5:$B$9792,COMPOSIÇÕES!A341)&gt;0,"OK","SUBÍTEM"))))))</f>
        <v>SUBÍTEM</v>
      </c>
      <c r="P341" s="655" t="b">
        <f t="shared" si="67"/>
        <v>1</v>
      </c>
      <c r="Q341" s="655">
        <v>9839</v>
      </c>
      <c r="R341" s="655" t="s">
        <v>836</v>
      </c>
      <c r="S341" s="717" t="s">
        <v>1059</v>
      </c>
      <c r="T341" s="655" t="s">
        <v>53</v>
      </c>
      <c r="U341" s="655">
        <v>11.76</v>
      </c>
    </row>
    <row r="342" spans="1:21" s="713" customFormat="1">
      <c r="A342" s="261">
        <v>88267</v>
      </c>
      <c r="B342" s="261" t="s">
        <v>131</v>
      </c>
      <c r="C342" s="322" t="s">
        <v>767</v>
      </c>
      <c r="D342" s="257" t="s">
        <v>59</v>
      </c>
      <c r="E342" s="259">
        <v>18.940000000000001</v>
      </c>
      <c r="F342" s="258">
        <v>0.48</v>
      </c>
      <c r="G342" s="450">
        <f>ROUND(F342*E342,2)</f>
        <v>9.09</v>
      </c>
      <c r="H342" s="713" t="str">
        <f t="shared" si="70"/>
        <v>OK</v>
      </c>
      <c r="J342" s="654" t="str">
        <f>IF(AND(F342=0,G342&gt;0),1+COUNT($J$3:J341),IF(B342="AUXILIAR","AUXILIAR","SUBÍTEM"))</f>
        <v>SUBÍTEM</v>
      </c>
      <c r="K342" s="655">
        <v>88267</v>
      </c>
      <c r="L342" s="656">
        <f t="shared" si="71"/>
        <v>88267</v>
      </c>
      <c r="M342" s="663" t="str">
        <f>IF(AND(MID(A342,1,4)="comp",COUNTIF($A$1:$A$3937,A342)&gt;1),"ok AUXILIAR",IF(AND(F342&gt;0,MID(A342,1,4)="COMP"),"SUBÍTEM",IF(OR(AND(F342=0,G342=0),F342="COEF.",F342&gt;0),"SUBÍTEM",IF(MID(A342,1,5)="COMP.",IF(COUNTIF(ORÇAMENTO!$B$5:$B$9792,COMPOSIÇÕES!A342)=0,"NOK",IF(COUNTIF(ORÇAMENTO!$B$5:$B$9792,COMPOSIÇÕES!A342)&gt;0,"OK","SUBÍTEM"))))))</f>
        <v>SUBÍTEM</v>
      </c>
      <c r="P342" s="655" t="b">
        <f t="shared" si="67"/>
        <v>1</v>
      </c>
      <c r="Q342" s="655">
        <v>88267</v>
      </c>
      <c r="R342" s="655" t="s">
        <v>131</v>
      </c>
      <c r="S342" s="717" t="s">
        <v>767</v>
      </c>
      <c r="T342" s="655" t="s">
        <v>59</v>
      </c>
      <c r="U342" s="655">
        <v>18.93</v>
      </c>
    </row>
    <row r="343" spans="1:21" s="713" customFormat="1">
      <c r="A343" s="261">
        <v>88316</v>
      </c>
      <c r="B343" s="261" t="s">
        <v>131</v>
      </c>
      <c r="C343" s="322" t="s">
        <v>772</v>
      </c>
      <c r="D343" s="257" t="s">
        <v>59</v>
      </c>
      <c r="E343" s="259">
        <v>12.7</v>
      </c>
      <c r="F343" s="258">
        <v>0.48</v>
      </c>
      <c r="G343" s="450">
        <f>ROUND(F343*E343,2)</f>
        <v>6.1</v>
      </c>
      <c r="H343" s="713" t="str">
        <f t="shared" si="70"/>
        <v>OK</v>
      </c>
      <c r="J343" s="654" t="str">
        <f>IF(AND(F343=0,G343&gt;0),1+COUNT($J$3:J342),IF(B343="AUXILIAR","AUXILIAR","SUBÍTEM"))</f>
        <v>SUBÍTEM</v>
      </c>
      <c r="K343" s="655">
        <v>88316</v>
      </c>
      <c r="L343" s="656">
        <f t="shared" si="71"/>
        <v>88316</v>
      </c>
      <c r="M343" s="663" t="str">
        <f>IF(AND(MID(A343,1,4)="comp",COUNTIF($A$1:$A$3937,A343)&gt;1),"ok AUXILIAR",IF(AND(F343&gt;0,MID(A343,1,4)="COMP"),"SUBÍTEM",IF(OR(AND(F343=0,G343=0),F343="COEF.",F343&gt;0),"SUBÍTEM",IF(MID(A343,1,5)="COMP.",IF(COUNTIF(ORÇAMENTO!$B$5:$B$9792,COMPOSIÇÕES!A343)=0,"NOK",IF(COUNTIF(ORÇAMENTO!$B$5:$B$9792,COMPOSIÇÕES!A343)&gt;0,"OK","SUBÍTEM"))))))</f>
        <v>SUBÍTEM</v>
      </c>
      <c r="P343" s="655" t="b">
        <f t="shared" si="67"/>
        <v>1</v>
      </c>
      <c r="Q343" s="655">
        <v>88316</v>
      </c>
      <c r="R343" s="655" t="s">
        <v>131</v>
      </c>
      <c r="S343" s="717" t="s">
        <v>772</v>
      </c>
      <c r="T343" s="655" t="s">
        <v>59</v>
      </c>
      <c r="U343" s="655">
        <v>12.52</v>
      </c>
    </row>
    <row r="344" spans="1:21" s="713" customFormat="1">
      <c r="A344" s="723" t="s">
        <v>1449</v>
      </c>
      <c r="B344" s="723"/>
      <c r="C344" s="723"/>
      <c r="D344" s="723"/>
      <c r="E344" s="723"/>
      <c r="F344" s="723"/>
      <c r="G344" s="723"/>
      <c r="H344" s="713" t="str">
        <f t="shared" si="70"/>
        <v>REMOVER ESPAÇOS</v>
      </c>
      <c r="J344" s="654" t="str">
        <f>IF(AND(F344=0,G344&gt;0),1+COUNT($J$3:J343),IF(B344="AUXILIAR","AUXILIAR","SUBÍTEM"))</f>
        <v>SUBÍTEM</v>
      </c>
      <c r="K344" s="655" t="s">
        <v>1449</v>
      </c>
      <c r="L344" s="656" t="str">
        <f t="shared" si="71"/>
        <v>Obs: composição/Base -  ORSE - 09386</v>
      </c>
      <c r="M344" s="663" t="str">
        <f>IF(AND(MID(A344,1,4)="comp",COUNTIF($A$1:$A$3937,A344)&gt;1),"ok AUXILIAR",IF(AND(F344&gt;0,MID(A344,1,4)="COMP"),"SUBÍTEM",IF(OR(AND(F344=0,G344=0),F344="COEF.",F344&gt;0),"SUBÍTEM",IF(MID(A344,1,5)="COMP.",IF(COUNTIF(ORÇAMENTO!$B$5:$B$9792,COMPOSIÇÕES!A344)=0,"NOK",IF(COUNTIF(ORÇAMENTO!$B$5:$B$9792,COMPOSIÇÕES!A344)&gt;0,"OK","SUBÍTEM"))))))</f>
        <v>SUBÍTEM</v>
      </c>
      <c r="P344" s="655" t="b">
        <f t="shared" si="67"/>
        <v>1</v>
      </c>
      <c r="Q344" s="655" t="s">
        <v>1449</v>
      </c>
      <c r="R344" s="655"/>
      <c r="S344" s="723"/>
      <c r="T344" s="655"/>
      <c r="U344" s="655"/>
    </row>
    <row r="345" spans="1:21" s="713" customFormat="1" ht="15.75" thickBot="1">
      <c r="A345" s="790"/>
      <c r="B345" s="728"/>
      <c r="C345" s="728"/>
      <c r="D345" s="728"/>
      <c r="E345" s="728"/>
      <c r="F345" s="728"/>
      <c r="G345" s="791"/>
      <c r="J345" s="779"/>
      <c r="K345" s="780"/>
      <c r="L345" s="781"/>
      <c r="M345" s="663"/>
      <c r="P345" s="655" t="b">
        <f t="shared" ref="P345:P353" si="72">C345=S345</f>
        <v>1</v>
      </c>
      <c r="Q345" s="780"/>
      <c r="R345" s="780"/>
      <c r="S345" s="728"/>
      <c r="T345" s="780"/>
      <c r="U345" s="780"/>
    </row>
    <row r="346" spans="1:21" s="713" customFormat="1" ht="26.25" customHeight="1" thickBot="1">
      <c r="A346" s="982" t="s">
        <v>125</v>
      </c>
      <c r="B346" s="983"/>
      <c r="C346" s="949" t="s">
        <v>103</v>
      </c>
      <c r="D346" s="956" t="s">
        <v>126</v>
      </c>
      <c r="E346" s="949" t="s">
        <v>128</v>
      </c>
      <c r="F346" s="949" t="s">
        <v>127</v>
      </c>
      <c r="G346" s="957" t="s">
        <v>129</v>
      </c>
      <c r="H346" s="713" t="str">
        <f t="shared" ref="H346:H354" si="73">IF(MID(A346,1,3)="OBS","REMOVER ESPAÇOS","OK")</f>
        <v>OK</v>
      </c>
      <c r="J346" s="654" t="str">
        <f>IF(AND(F346=0,G346&gt;0),1+COUNT($J$3:J199),IF(B346="AUXILIAR","AUXILIAR","SUBÍTEM"))</f>
        <v>SUBÍTEM</v>
      </c>
      <c r="K346" s="655" t="s">
        <v>125</v>
      </c>
      <c r="L346" s="656" t="str">
        <f t="shared" ref="L346:L378" si="74">A346</f>
        <v>COD.</v>
      </c>
      <c r="M346" s="663" t="str">
        <f>IF(AND(MID(A346,1,4)="comp",COUNTIF($A$1:$A$3937,A346)&gt;1),"ok AUXILIAR",IF(AND(F346&gt;0,MID(A346,1,4)="COMP"),"SUBÍTEM",IF(OR(AND(F346=0,G346=0),F346="COEF.",F346&gt;0),"SUBÍTEM",IF(MID(A346,1,5)="COMP.",IF(COUNTIF(ORÇAMENTO!$B$5:$B$9792,COMPOSIÇÕES!A346)=0,"NOK",IF(COUNTIF(ORÇAMENTO!$B$5:$B$9792,COMPOSIÇÕES!A346)&gt;0,"OK","SUBÍTEM"))))))</f>
        <v>SUBÍTEM</v>
      </c>
      <c r="P346" s="655" t="b">
        <f t="shared" si="72"/>
        <v>1</v>
      </c>
      <c r="Q346" s="655" t="s">
        <v>125</v>
      </c>
      <c r="R346" s="655"/>
      <c r="S346" s="715" t="s">
        <v>103</v>
      </c>
      <c r="T346" s="655" t="s">
        <v>126</v>
      </c>
      <c r="U346" s="655" t="s">
        <v>128</v>
      </c>
    </row>
    <row r="347" spans="1:21" s="713" customFormat="1" ht="40.5" customHeight="1" thickBot="1">
      <c r="A347" s="935" t="s">
        <v>163</v>
      </c>
      <c r="B347" s="945"/>
      <c r="C347" s="945" t="s">
        <v>1313</v>
      </c>
      <c r="D347" s="953" t="s">
        <v>53</v>
      </c>
      <c r="E347" s="953"/>
      <c r="F347" s="953"/>
      <c r="G347" s="946">
        <f>SUM(G348:G352)</f>
        <v>18.98</v>
      </c>
      <c r="H347" s="713" t="str">
        <f t="shared" si="73"/>
        <v>OK</v>
      </c>
      <c r="J347" s="654">
        <f>IF(AND(F347=0,G347&gt;0),1+COUNT($J$3:J346),IF(B347="AUXILIAR","AUXILIAR","SUBÍTEM"))</f>
        <v>46</v>
      </c>
      <c r="K347" s="655" t="s">
        <v>163</v>
      </c>
      <c r="L347" s="656" t="str">
        <f t="shared" si="74"/>
        <v>COMP. 46</v>
      </c>
      <c r="M347" s="663" t="str">
        <f>IF(AND(MID(A347,1,4)="comp",COUNTIF($A$1:$A$3937,A347)&gt;1),"ok AUXILIAR",IF(AND(F347&gt;0,MID(A347,1,4)="COMP"),"SUBÍTEM",IF(OR(AND(F347=0,G347=0),F347="COEF.",F347&gt;0),"SUBÍTEM",IF(MID(A347,1,5)="COMP.",IF(COUNTIF(ORÇAMENTO!$B$5:$B$9792,COMPOSIÇÕES!A347)=0,"NOK",IF(COUNTIF(ORÇAMENTO!$B$5:$B$9792,COMPOSIÇÕES!A347)&gt;0,"OK","SUBÍTEM"))))))</f>
        <v>OK</v>
      </c>
      <c r="P347" s="655" t="b">
        <f t="shared" si="72"/>
        <v>1</v>
      </c>
      <c r="Q347" s="655" t="s">
        <v>163</v>
      </c>
      <c r="R347" s="655"/>
      <c r="S347" s="720" t="s">
        <v>1313</v>
      </c>
      <c r="T347" s="655" t="s">
        <v>53</v>
      </c>
      <c r="U347" s="655"/>
    </row>
    <row r="348" spans="1:21" s="713" customFormat="1" ht="30">
      <c r="A348" s="463">
        <v>20078</v>
      </c>
      <c r="B348" s="463" t="s">
        <v>836</v>
      </c>
      <c r="C348" s="322" t="s">
        <v>2700</v>
      </c>
      <c r="D348" s="257" t="s">
        <v>2836</v>
      </c>
      <c r="E348" s="259">
        <v>13.23</v>
      </c>
      <c r="F348" s="242">
        <v>0.01</v>
      </c>
      <c r="G348" s="450">
        <f>ROUND(F348*E348,2)</f>
        <v>0.13</v>
      </c>
      <c r="H348" s="713" t="str">
        <f t="shared" si="73"/>
        <v>OK</v>
      </c>
      <c r="J348" s="654" t="str">
        <f>IF(AND(F348=0,G348&gt;0),1+COUNT($J$3:J347),IF(B348="AUXILIAR","AUXILIAR","SUBÍTEM"))</f>
        <v>SUBÍTEM</v>
      </c>
      <c r="K348" s="655">
        <v>20078</v>
      </c>
      <c r="L348" s="656">
        <f t="shared" si="74"/>
        <v>20078</v>
      </c>
      <c r="M348" s="663" t="str">
        <f>IF(AND(MID(A348,1,4)="comp",COUNTIF($A$1:$A$3937,A348)&gt;1),"ok AUXILIAR",IF(AND(F348&gt;0,MID(A348,1,4)="COMP"),"SUBÍTEM",IF(OR(AND(F348=0,G348=0),F348="COEF.",F348&gt;0),"SUBÍTEM",IF(MID(A348,1,5)="COMP.",IF(COUNTIF(ORÇAMENTO!$B$5:$B$9792,COMPOSIÇÕES!A348)=0,"NOK",IF(COUNTIF(ORÇAMENTO!$B$5:$B$9792,COMPOSIÇÕES!A348)&gt;0,"OK","SUBÍTEM"))))))</f>
        <v>SUBÍTEM</v>
      </c>
      <c r="P348" s="655" t="b">
        <f t="shared" si="72"/>
        <v>1</v>
      </c>
      <c r="Q348" s="655">
        <v>20078</v>
      </c>
      <c r="R348" s="655" t="s">
        <v>836</v>
      </c>
      <c r="S348" s="717" t="s">
        <v>2700</v>
      </c>
      <c r="T348" s="655" t="s">
        <v>54</v>
      </c>
      <c r="U348" s="655">
        <v>14.88</v>
      </c>
    </row>
    <row r="349" spans="1:21" s="713" customFormat="1">
      <c r="A349" s="494">
        <v>20085</v>
      </c>
      <c r="B349" s="463" t="s">
        <v>836</v>
      </c>
      <c r="C349" s="322" t="s">
        <v>785</v>
      </c>
      <c r="D349" s="257" t="s">
        <v>2836</v>
      </c>
      <c r="E349" s="259">
        <v>1.01</v>
      </c>
      <c r="F349" s="251">
        <v>0.17</v>
      </c>
      <c r="G349" s="450">
        <f>ROUND(F349*E349,2)</f>
        <v>0.17</v>
      </c>
      <c r="H349" s="713" t="str">
        <f t="shared" si="73"/>
        <v>OK</v>
      </c>
      <c r="J349" s="654" t="str">
        <f>IF(AND(F349=0,G349&gt;0),1+COUNT($J$3:J348),IF(B349="AUXILIAR","AUXILIAR","SUBÍTEM"))</f>
        <v>SUBÍTEM</v>
      </c>
      <c r="K349" s="655">
        <v>20085</v>
      </c>
      <c r="L349" s="656">
        <f t="shared" si="74"/>
        <v>20085</v>
      </c>
      <c r="M349" s="663" t="str">
        <f>IF(AND(MID(A349,1,4)="comp",COUNTIF($A$1:$A$3937,A349)&gt;1),"ok AUXILIAR",IF(AND(F349&gt;0,MID(A349,1,4)="COMP"),"SUBÍTEM",IF(OR(AND(F349=0,G349=0),F349="COEF.",F349&gt;0),"SUBÍTEM",IF(MID(A349,1,5)="COMP.",IF(COUNTIF(ORÇAMENTO!$B$5:$B$9792,COMPOSIÇÕES!A349)=0,"NOK",IF(COUNTIF(ORÇAMENTO!$B$5:$B$9792,COMPOSIÇÕES!A349)&gt;0,"OK","SUBÍTEM"))))))</f>
        <v>SUBÍTEM</v>
      </c>
      <c r="P349" s="655" t="b">
        <f t="shared" si="72"/>
        <v>1</v>
      </c>
      <c r="Q349" s="655">
        <v>20085</v>
      </c>
      <c r="R349" s="655" t="s">
        <v>836</v>
      </c>
      <c r="S349" s="717" t="s">
        <v>785</v>
      </c>
      <c r="T349" s="655" t="s">
        <v>54</v>
      </c>
      <c r="U349" s="655">
        <v>0.93</v>
      </c>
    </row>
    <row r="350" spans="1:21" s="713" customFormat="1">
      <c r="A350" s="261">
        <v>20068</v>
      </c>
      <c r="B350" s="463" t="s">
        <v>836</v>
      </c>
      <c r="C350" s="322" t="s">
        <v>1058</v>
      </c>
      <c r="D350" s="257" t="s">
        <v>2837</v>
      </c>
      <c r="E350" s="259">
        <v>9.1</v>
      </c>
      <c r="F350" s="258">
        <v>1.01</v>
      </c>
      <c r="G350" s="450">
        <f>ROUND(F350*E350,2)</f>
        <v>9.19</v>
      </c>
      <c r="H350" s="713" t="str">
        <f t="shared" si="73"/>
        <v>OK</v>
      </c>
      <c r="J350" s="654" t="str">
        <f>IF(AND(F350=0,G350&gt;0),1+COUNT($J$3:J349),IF(B350="AUXILIAR","AUXILIAR","SUBÍTEM"))</f>
        <v>SUBÍTEM</v>
      </c>
      <c r="K350" s="655">
        <v>20068</v>
      </c>
      <c r="L350" s="656">
        <f t="shared" si="74"/>
        <v>20068</v>
      </c>
      <c r="M350" s="663" t="str">
        <f>IF(AND(MID(A350,1,4)="comp",COUNTIF($A$1:$A$3937,A350)&gt;1),"ok AUXILIAR",IF(AND(F350&gt;0,MID(A350,1,4)="COMP"),"SUBÍTEM",IF(OR(AND(F350=0,G350=0),F350="COEF.",F350&gt;0),"SUBÍTEM",IF(MID(A350,1,5)="COMP.",IF(COUNTIF(ORÇAMENTO!$B$5:$B$9792,COMPOSIÇÕES!A350)=0,"NOK",IF(COUNTIF(ORÇAMENTO!$B$5:$B$9792,COMPOSIÇÕES!A350)&gt;0,"OK","SUBÍTEM"))))))</f>
        <v>SUBÍTEM</v>
      </c>
      <c r="P350" s="655" t="b">
        <f t="shared" si="72"/>
        <v>1</v>
      </c>
      <c r="Q350" s="655">
        <v>20068</v>
      </c>
      <c r="R350" s="655" t="s">
        <v>836</v>
      </c>
      <c r="S350" s="717" t="s">
        <v>1058</v>
      </c>
      <c r="T350" s="655" t="s">
        <v>53</v>
      </c>
      <c r="U350" s="655">
        <v>8.9700000000000006</v>
      </c>
    </row>
    <row r="351" spans="1:21" s="713" customFormat="1">
      <c r="A351" s="261">
        <v>88267</v>
      </c>
      <c r="B351" s="261" t="s">
        <v>131</v>
      </c>
      <c r="C351" s="322" t="s">
        <v>767</v>
      </c>
      <c r="D351" s="257" t="s">
        <v>59</v>
      </c>
      <c r="E351" s="259">
        <v>18.940000000000001</v>
      </c>
      <c r="F351" s="258">
        <v>0.3</v>
      </c>
      <c r="G351" s="450">
        <f>ROUND(F351*E351,2)</f>
        <v>5.68</v>
      </c>
      <c r="H351" s="713" t="str">
        <f t="shared" si="73"/>
        <v>OK</v>
      </c>
      <c r="J351" s="654" t="str">
        <f>IF(AND(F351=0,G351&gt;0),1+COUNT($J$3:J350),IF(B351="AUXILIAR","AUXILIAR","SUBÍTEM"))</f>
        <v>SUBÍTEM</v>
      </c>
      <c r="K351" s="655">
        <v>88267</v>
      </c>
      <c r="L351" s="656">
        <f t="shared" si="74"/>
        <v>88267</v>
      </c>
      <c r="M351" s="663" t="str">
        <f>IF(AND(MID(A351,1,4)="comp",COUNTIF($A$1:$A$3937,A351)&gt;1),"ok AUXILIAR",IF(AND(F351&gt;0,MID(A351,1,4)="COMP"),"SUBÍTEM",IF(OR(AND(F351=0,G351=0),F351="COEF.",F351&gt;0),"SUBÍTEM",IF(MID(A351,1,5)="COMP.",IF(COUNTIF(ORÇAMENTO!$B$5:$B$9792,COMPOSIÇÕES!A351)=0,"NOK",IF(COUNTIF(ORÇAMENTO!$B$5:$B$9792,COMPOSIÇÕES!A351)&gt;0,"OK","SUBÍTEM"))))))</f>
        <v>SUBÍTEM</v>
      </c>
      <c r="P351" s="655" t="b">
        <f t="shared" si="72"/>
        <v>1</v>
      </c>
      <c r="Q351" s="655">
        <v>88267</v>
      </c>
      <c r="R351" s="655" t="s">
        <v>131</v>
      </c>
      <c r="S351" s="717" t="s">
        <v>767</v>
      </c>
      <c r="T351" s="655" t="s">
        <v>59</v>
      </c>
      <c r="U351" s="655">
        <v>18.93</v>
      </c>
    </row>
    <row r="352" spans="1:21" s="713" customFormat="1">
      <c r="A352" s="261">
        <v>88316</v>
      </c>
      <c r="B352" s="261" t="s">
        <v>131</v>
      </c>
      <c r="C352" s="322" t="s">
        <v>772</v>
      </c>
      <c r="D352" s="257" t="s">
        <v>59</v>
      </c>
      <c r="E352" s="259">
        <v>12.7</v>
      </c>
      <c r="F352" s="258">
        <v>0.3</v>
      </c>
      <c r="G352" s="450">
        <f>ROUND(F352*E352,2)</f>
        <v>3.81</v>
      </c>
      <c r="H352" s="713" t="str">
        <f t="shared" si="73"/>
        <v>OK</v>
      </c>
      <c r="J352" s="654" t="str">
        <f>IF(AND(F352=0,G352&gt;0),1+COUNT($J$3:J351),IF(B352="AUXILIAR","AUXILIAR","SUBÍTEM"))</f>
        <v>SUBÍTEM</v>
      </c>
      <c r="K352" s="655">
        <v>88316</v>
      </c>
      <c r="L352" s="656">
        <f t="shared" si="74"/>
        <v>88316</v>
      </c>
      <c r="M352" s="663" t="str">
        <f>IF(AND(MID(A352,1,4)="comp",COUNTIF($A$1:$A$3937,A352)&gt;1),"ok AUXILIAR",IF(AND(F352&gt;0,MID(A352,1,4)="COMP"),"SUBÍTEM",IF(OR(AND(F352=0,G352=0),F352="COEF.",F352&gt;0),"SUBÍTEM",IF(MID(A352,1,5)="COMP.",IF(COUNTIF(ORÇAMENTO!$B$5:$B$9792,COMPOSIÇÕES!A352)=0,"NOK",IF(COUNTIF(ORÇAMENTO!$B$5:$B$9792,COMPOSIÇÕES!A352)&gt;0,"OK","SUBÍTEM"))))))</f>
        <v>SUBÍTEM</v>
      </c>
      <c r="P352" s="655" t="b">
        <f t="shared" si="72"/>
        <v>1</v>
      </c>
      <c r="Q352" s="655">
        <v>88316</v>
      </c>
      <c r="R352" s="655" t="s">
        <v>131</v>
      </c>
      <c r="S352" s="717" t="s">
        <v>772</v>
      </c>
      <c r="T352" s="655" t="s">
        <v>59</v>
      </c>
      <c r="U352" s="655">
        <v>12.52</v>
      </c>
    </row>
    <row r="353" spans="1:21" s="713" customFormat="1">
      <c r="A353" s="723" t="s">
        <v>1450</v>
      </c>
      <c r="B353" s="723"/>
      <c r="C353" s="723"/>
      <c r="D353" s="723"/>
      <c r="E353" s="723"/>
      <c r="F353" s="723"/>
      <c r="G353" s="723"/>
      <c r="H353" s="713" t="str">
        <f t="shared" si="73"/>
        <v>REMOVER ESPAÇOS</v>
      </c>
      <c r="J353" s="654" t="str">
        <f>IF(AND(F353=0,G353&gt;0),1+COUNT($J$3:J352),IF(B353="AUXILIAR","AUXILIAR","SUBÍTEM"))</f>
        <v>SUBÍTEM</v>
      </c>
      <c r="K353" s="655" t="s">
        <v>1450</v>
      </c>
      <c r="L353" s="656" t="str">
        <f t="shared" si="74"/>
        <v>Obs: composição/Base -  ORSE - 09385</v>
      </c>
      <c r="M353" s="663" t="str">
        <f>IF(AND(MID(A353,1,4)="comp",COUNTIF($A$1:$A$3937,A353)&gt;1),"ok AUXILIAR",IF(AND(F353&gt;0,MID(A353,1,4)="COMP"),"SUBÍTEM",IF(OR(AND(F353=0,G353=0),F353="COEF.",F353&gt;0),"SUBÍTEM",IF(MID(A353,1,5)="COMP.",IF(COUNTIF(ORÇAMENTO!$B$5:$B$9792,COMPOSIÇÕES!A353)=0,"NOK",IF(COUNTIF(ORÇAMENTO!$B$5:$B$9792,COMPOSIÇÕES!A353)&gt;0,"OK","SUBÍTEM"))))))</f>
        <v>SUBÍTEM</v>
      </c>
      <c r="P353" s="655" t="b">
        <f t="shared" si="72"/>
        <v>1</v>
      </c>
      <c r="Q353" s="655" t="s">
        <v>1450</v>
      </c>
      <c r="R353" s="655"/>
      <c r="S353" s="723"/>
      <c r="T353" s="655"/>
      <c r="U353" s="655"/>
    </row>
    <row r="354" spans="1:21" s="713" customFormat="1" ht="15.75" thickBot="1">
      <c r="A354" s="790"/>
      <c r="B354" s="728"/>
      <c r="C354" s="728"/>
      <c r="D354" s="728"/>
      <c r="E354" s="728"/>
      <c r="F354" s="728"/>
      <c r="G354" s="791"/>
      <c r="H354" s="713" t="str">
        <f t="shared" si="73"/>
        <v>OK</v>
      </c>
      <c r="J354" s="779"/>
      <c r="K354" s="780"/>
      <c r="L354" s="781">
        <f t="shared" si="74"/>
        <v>0</v>
      </c>
      <c r="M354" s="663"/>
      <c r="P354" s="655" t="b">
        <f t="shared" ref="P354:P364" si="75">C354=S354</f>
        <v>1</v>
      </c>
      <c r="Q354" s="780"/>
      <c r="R354" s="780"/>
      <c r="S354" s="728"/>
      <c r="T354" s="780"/>
      <c r="U354" s="780"/>
    </row>
    <row r="355" spans="1:21" s="713" customFormat="1" ht="26.25" customHeight="1" thickBot="1">
      <c r="A355" s="982" t="s">
        <v>125</v>
      </c>
      <c r="B355" s="983"/>
      <c r="C355" s="949" t="s">
        <v>103</v>
      </c>
      <c r="D355" s="956" t="s">
        <v>126</v>
      </c>
      <c r="E355" s="949" t="s">
        <v>128</v>
      </c>
      <c r="F355" s="949" t="s">
        <v>127</v>
      </c>
      <c r="G355" s="957" t="s">
        <v>129</v>
      </c>
      <c r="H355" s="713" t="str">
        <f t="shared" ref="H355:H365" si="76">IF(MID(A355,1,3)="OBS","REMOVER ESPAÇOS","OK")</f>
        <v>OK</v>
      </c>
      <c r="J355" s="654" t="str">
        <f>IF(AND(F355=0,G355&gt;0),1+COUNT($J$3:J208),IF(B355="AUXILIAR","AUXILIAR","SUBÍTEM"))</f>
        <v>SUBÍTEM</v>
      </c>
      <c r="K355" s="655" t="s">
        <v>125</v>
      </c>
      <c r="L355" s="656" t="str">
        <f t="shared" si="74"/>
        <v>COD.</v>
      </c>
      <c r="M355" s="663" t="str">
        <f>IF(AND(MID(A355,1,4)="comp",COUNTIF($A$1:$A$3937,A355)&gt;1),"ok AUXILIAR",IF(AND(F355&gt;0,MID(A355,1,4)="COMP"),"SUBÍTEM",IF(OR(AND(F355=0,G355=0),F355="COEF.",F355&gt;0),"SUBÍTEM",IF(MID(A355,1,5)="COMP.",IF(COUNTIF(ORÇAMENTO!$B$5:$B$9792,COMPOSIÇÕES!A355)=0,"NOK",IF(COUNTIF(ORÇAMENTO!$B$5:$B$9792,COMPOSIÇÕES!A355)&gt;0,"OK","SUBÍTEM"))))))</f>
        <v>SUBÍTEM</v>
      </c>
      <c r="P355" s="655" t="b">
        <f t="shared" si="75"/>
        <v>1</v>
      </c>
      <c r="Q355" s="655" t="s">
        <v>125</v>
      </c>
      <c r="R355" s="655"/>
      <c r="S355" s="715" t="s">
        <v>103</v>
      </c>
      <c r="T355" s="655" t="s">
        <v>126</v>
      </c>
      <c r="U355" s="655" t="s">
        <v>128</v>
      </c>
    </row>
    <row r="356" spans="1:21" s="713" customFormat="1" ht="40.5" customHeight="1" thickBot="1">
      <c r="A356" s="935" t="s">
        <v>164</v>
      </c>
      <c r="B356" s="945"/>
      <c r="C356" s="945" t="s">
        <v>2861</v>
      </c>
      <c r="D356" s="953" t="s">
        <v>126</v>
      </c>
      <c r="E356" s="953"/>
      <c r="F356" s="953"/>
      <c r="G356" s="946">
        <f>SUM(G357:G363)</f>
        <v>34.080000000000005</v>
      </c>
      <c r="H356" s="713" t="str">
        <f t="shared" si="76"/>
        <v>OK</v>
      </c>
      <c r="J356" s="654">
        <f>IF(AND(F356=0,G356&gt;0),1+COUNT($J$3:J355),IF(B356="AUXILIAR","AUXILIAR","SUBÍTEM"))</f>
        <v>47</v>
      </c>
      <c r="K356" s="655" t="s">
        <v>164</v>
      </c>
      <c r="L356" s="656" t="str">
        <f t="shared" si="74"/>
        <v>COMP. 47</v>
      </c>
      <c r="M356" s="663" t="str">
        <f>IF(AND(MID(A356,1,4)="comp",COUNTIF($A$1:$A$3937,A356)&gt;1),"ok AUXILIAR",IF(AND(F356&gt;0,MID(A356,1,4)="COMP"),"SUBÍTEM",IF(OR(AND(F356=0,G356=0),F356="COEF.",F356&gt;0),"SUBÍTEM",IF(MID(A356,1,5)="COMP.",IF(COUNTIF(ORÇAMENTO!$B$5:$B$9792,COMPOSIÇÕES!A356)=0,"NOK",IF(COUNTIF(ORÇAMENTO!$B$5:$B$9792,COMPOSIÇÕES!A356)&gt;0,"OK","SUBÍTEM"))))))</f>
        <v>OK</v>
      </c>
      <c r="P356" s="655" t="b">
        <f t="shared" si="75"/>
        <v>0</v>
      </c>
      <c r="Q356" s="655" t="s">
        <v>164</v>
      </c>
      <c r="R356" s="655"/>
      <c r="S356" s="720" t="s">
        <v>1752</v>
      </c>
      <c r="T356" s="655" t="s">
        <v>126</v>
      </c>
      <c r="U356" s="655"/>
    </row>
    <row r="357" spans="1:21" s="713" customFormat="1">
      <c r="A357" s="463">
        <v>138</v>
      </c>
      <c r="B357" s="463" t="s">
        <v>134</v>
      </c>
      <c r="C357" s="322" t="s">
        <v>2699</v>
      </c>
      <c r="D357" s="257" t="s">
        <v>55</v>
      </c>
      <c r="E357" s="259">
        <v>57.71</v>
      </c>
      <c r="F357" s="242">
        <v>5.8000000000000003E-2</v>
      </c>
      <c r="G357" s="450">
        <f t="shared" ref="G357:G363" si="77">ROUND(F357*E357,2)</f>
        <v>3.35</v>
      </c>
      <c r="H357" s="713" t="str">
        <f t="shared" si="76"/>
        <v>OK</v>
      </c>
      <c r="J357" s="654" t="str">
        <f>IF(AND(F357=0,G357&gt;0),1+COUNT($J$3:J356),IF(B357="AUXILIAR","AUXILIAR","SUBÍTEM"))</f>
        <v>SUBÍTEM</v>
      </c>
      <c r="K357" s="655">
        <v>138</v>
      </c>
      <c r="L357" s="656">
        <f t="shared" si="74"/>
        <v>138</v>
      </c>
      <c r="M357" s="663" t="str">
        <f>IF(AND(MID(A357,1,4)="comp",COUNTIF($A$1:$A$3937,A357)&gt;1),"ok AUXILIAR",IF(AND(F357&gt;0,MID(A357,1,4)="COMP"),"SUBÍTEM",IF(OR(AND(F357=0,G357=0),F357="COEF.",F357&gt;0),"SUBÍTEM",IF(MID(A357,1,5)="COMP.",IF(COUNTIF(ORÇAMENTO!$B$5:$B$9792,COMPOSIÇÕES!A357)=0,"NOK",IF(COUNTIF(ORÇAMENTO!$B$5:$B$9792,COMPOSIÇÕES!A357)&gt;0,"OK","SUBÍTEM"))))))</f>
        <v>SUBÍTEM</v>
      </c>
      <c r="P357" s="655" t="b">
        <f t="shared" si="75"/>
        <v>1</v>
      </c>
      <c r="Q357" s="655">
        <v>138</v>
      </c>
      <c r="R357" s="655" t="s">
        <v>134</v>
      </c>
      <c r="S357" s="717" t="s">
        <v>2699</v>
      </c>
      <c r="T357" s="655" t="s">
        <v>55</v>
      </c>
      <c r="U357" s="655">
        <v>57.07</v>
      </c>
    </row>
    <row r="358" spans="1:21" s="713" customFormat="1">
      <c r="A358" s="494">
        <v>1270</v>
      </c>
      <c r="B358" s="463" t="s">
        <v>134</v>
      </c>
      <c r="C358" s="322" t="s">
        <v>1752</v>
      </c>
      <c r="D358" s="257" t="s">
        <v>54</v>
      </c>
      <c r="E358" s="259">
        <v>9.17</v>
      </c>
      <c r="F358" s="251">
        <v>1</v>
      </c>
      <c r="G358" s="450">
        <f t="shared" si="77"/>
        <v>9.17</v>
      </c>
      <c r="H358" s="713" t="str">
        <f t="shared" si="76"/>
        <v>OK</v>
      </c>
      <c r="J358" s="654" t="str">
        <f>IF(AND(F358=0,G358&gt;0),1+COUNT($J$3:J357),IF(B358="AUXILIAR","AUXILIAR","SUBÍTEM"))</f>
        <v>SUBÍTEM</v>
      </c>
      <c r="K358" s="655">
        <v>1270</v>
      </c>
      <c r="L358" s="656">
        <f t="shared" si="74"/>
        <v>1270</v>
      </c>
      <c r="M358" s="663" t="str">
        <f>IF(AND(MID(A358,1,4)="comp",COUNTIF($A$1:$A$3937,A358)&gt;1),"ok AUXILIAR",IF(AND(F358&gt;0,MID(A358,1,4)="COMP"),"SUBÍTEM",IF(OR(AND(F358=0,G358=0),F358="COEF.",F358&gt;0),"SUBÍTEM",IF(MID(A358,1,5)="COMP.",IF(COUNTIF(ORÇAMENTO!$B$5:$B$9792,COMPOSIÇÕES!A358)=0,"NOK",IF(COUNTIF(ORÇAMENTO!$B$5:$B$9792,COMPOSIÇÕES!A358)&gt;0,"OK","SUBÍTEM"))))))</f>
        <v>SUBÍTEM</v>
      </c>
      <c r="P358" s="655" t="b">
        <f t="shared" si="75"/>
        <v>1</v>
      </c>
      <c r="Q358" s="655">
        <v>1270</v>
      </c>
      <c r="R358" s="655" t="s">
        <v>134</v>
      </c>
      <c r="S358" s="717" t="s">
        <v>1752</v>
      </c>
      <c r="T358" s="655" t="s">
        <v>54</v>
      </c>
      <c r="U358" s="655">
        <v>9.25</v>
      </c>
    </row>
    <row r="359" spans="1:21" s="713" customFormat="1" ht="18.75" customHeight="1">
      <c r="A359" s="261">
        <v>2036</v>
      </c>
      <c r="B359" s="463" t="s">
        <v>134</v>
      </c>
      <c r="C359" s="322" t="s">
        <v>2698</v>
      </c>
      <c r="D359" s="257" t="s">
        <v>77</v>
      </c>
      <c r="E359" s="259">
        <v>42.59</v>
      </c>
      <c r="F359" s="258">
        <v>9.0999999999999998E-2</v>
      </c>
      <c r="G359" s="450">
        <f t="shared" si="77"/>
        <v>3.88</v>
      </c>
      <c r="H359" s="713" t="str">
        <f t="shared" si="76"/>
        <v>OK</v>
      </c>
      <c r="J359" s="654" t="str">
        <f>IF(AND(F359=0,G359&gt;0),1+COUNT($J$3:J358),IF(B359="AUXILIAR","AUXILIAR","SUBÍTEM"))</f>
        <v>SUBÍTEM</v>
      </c>
      <c r="K359" s="655">
        <v>2036</v>
      </c>
      <c r="L359" s="656">
        <f t="shared" si="74"/>
        <v>2036</v>
      </c>
      <c r="M359" s="663" t="str">
        <f>IF(AND(MID(A359,1,4)="comp",COUNTIF($A$1:$A$3937,A359)&gt;1),"ok AUXILIAR",IF(AND(F359&gt;0,MID(A359,1,4)="COMP"),"SUBÍTEM",IF(OR(AND(F359=0,G359=0),F359="COEF.",F359&gt;0),"SUBÍTEM",IF(MID(A359,1,5)="COMP.",IF(COUNTIF(ORÇAMENTO!$B$5:$B$9792,COMPOSIÇÕES!A359)=0,"NOK",IF(COUNTIF(ORÇAMENTO!$B$5:$B$9792,COMPOSIÇÕES!A359)&gt;0,"OK","SUBÍTEM"))))))</f>
        <v>SUBÍTEM</v>
      </c>
      <c r="P359" s="655" t="b">
        <f t="shared" si="75"/>
        <v>1</v>
      </c>
      <c r="Q359" s="655">
        <v>2036</v>
      </c>
      <c r="R359" s="655" t="s">
        <v>134</v>
      </c>
      <c r="S359" s="717" t="s">
        <v>2698</v>
      </c>
      <c r="T359" s="655" t="s">
        <v>77</v>
      </c>
      <c r="U359" s="655">
        <v>42.12</v>
      </c>
    </row>
    <row r="360" spans="1:21" s="713" customFormat="1" ht="19.5" customHeight="1">
      <c r="A360" s="261">
        <v>88267</v>
      </c>
      <c r="B360" s="261" t="s">
        <v>131</v>
      </c>
      <c r="C360" s="322" t="s">
        <v>767</v>
      </c>
      <c r="D360" s="257" t="s">
        <v>59</v>
      </c>
      <c r="E360" s="259">
        <v>18.940000000000001</v>
      </c>
      <c r="F360" s="258">
        <v>0.46</v>
      </c>
      <c r="G360" s="450">
        <f t="shared" si="77"/>
        <v>8.7100000000000009</v>
      </c>
      <c r="H360" s="713" t="str">
        <f t="shared" si="76"/>
        <v>OK</v>
      </c>
      <c r="J360" s="654" t="str">
        <f>IF(AND(F360=0,G360&gt;0),1+COUNT($J$3:J359),IF(B360="AUXILIAR","AUXILIAR","SUBÍTEM"))</f>
        <v>SUBÍTEM</v>
      </c>
      <c r="K360" s="655">
        <v>88267</v>
      </c>
      <c r="L360" s="656">
        <f t="shared" si="74"/>
        <v>88267</v>
      </c>
      <c r="M360" s="663" t="str">
        <f>IF(AND(MID(A360,1,4)="comp",COUNTIF($A$1:$A$3937,A360)&gt;1),"ok AUXILIAR",IF(AND(F360&gt;0,MID(A360,1,4)="COMP"),"SUBÍTEM",IF(OR(AND(F360=0,G360=0),F360="COEF.",F360&gt;0),"SUBÍTEM",IF(MID(A360,1,5)="COMP.",IF(COUNTIF(ORÇAMENTO!$B$5:$B$9792,COMPOSIÇÕES!A360)=0,"NOK",IF(COUNTIF(ORÇAMENTO!$B$5:$B$9792,COMPOSIÇÕES!A360)&gt;0,"OK","SUBÍTEM"))))))</f>
        <v>SUBÍTEM</v>
      </c>
      <c r="P360" s="655" t="b">
        <f t="shared" si="75"/>
        <v>1</v>
      </c>
      <c r="Q360" s="655">
        <v>88267</v>
      </c>
      <c r="R360" s="655" t="s">
        <v>131</v>
      </c>
      <c r="S360" s="717" t="s">
        <v>767</v>
      </c>
      <c r="T360" s="655" t="s">
        <v>59</v>
      </c>
      <c r="U360" s="655">
        <v>18.93</v>
      </c>
    </row>
    <row r="361" spans="1:21" s="713" customFormat="1">
      <c r="A361" s="261">
        <v>88316</v>
      </c>
      <c r="B361" s="261" t="s">
        <v>131</v>
      </c>
      <c r="C361" s="322" t="s">
        <v>772</v>
      </c>
      <c r="D361" s="257" t="s">
        <v>59</v>
      </c>
      <c r="E361" s="259">
        <v>12.7</v>
      </c>
      <c r="F361" s="258">
        <v>0.46</v>
      </c>
      <c r="G361" s="450">
        <f t="shared" si="77"/>
        <v>5.84</v>
      </c>
      <c r="H361" s="713" t="str">
        <f t="shared" si="76"/>
        <v>OK</v>
      </c>
      <c r="J361" s="654" t="str">
        <f>IF(AND(F361=0,G361&gt;0),1+COUNT($J$3:J360),IF(B361="AUXILIAR","AUXILIAR","SUBÍTEM"))</f>
        <v>SUBÍTEM</v>
      </c>
      <c r="K361" s="655">
        <v>88316</v>
      </c>
      <c r="L361" s="656">
        <f t="shared" si="74"/>
        <v>88316</v>
      </c>
      <c r="M361" s="663" t="str">
        <f>IF(AND(MID(A361,1,4)="comp",COUNTIF($A$1:$A$3937,A361)&gt;1),"ok AUXILIAR",IF(AND(F361&gt;0,MID(A361,1,4)="COMP"),"SUBÍTEM",IF(OR(AND(F361=0,G361=0),F361="COEF.",F361&gt;0),"SUBÍTEM",IF(MID(A361,1,5)="COMP.",IF(COUNTIF(ORÇAMENTO!$B$5:$B$9792,COMPOSIÇÕES!A361)=0,"NOK",IF(COUNTIF(ORÇAMENTO!$B$5:$B$9792,COMPOSIÇÕES!A361)&gt;0,"OK","SUBÍTEM"))))))</f>
        <v>SUBÍTEM</v>
      </c>
      <c r="P361" s="655" t="b">
        <f t="shared" si="75"/>
        <v>1</v>
      </c>
      <c r="Q361" s="655">
        <v>88316</v>
      </c>
      <c r="R361" s="655" t="s">
        <v>131</v>
      </c>
      <c r="S361" s="717" t="s">
        <v>772</v>
      </c>
      <c r="T361" s="655" t="s">
        <v>59</v>
      </c>
      <c r="U361" s="655">
        <v>12.52</v>
      </c>
    </row>
    <row r="362" spans="1:21" s="713" customFormat="1">
      <c r="A362" s="494">
        <v>301</v>
      </c>
      <c r="B362" s="463" t="s">
        <v>836</v>
      </c>
      <c r="C362" s="322" t="s">
        <v>783</v>
      </c>
      <c r="D362" s="257" t="s">
        <v>2836</v>
      </c>
      <c r="E362" s="259">
        <v>2</v>
      </c>
      <c r="F362" s="251">
        <v>1</v>
      </c>
      <c r="G362" s="450">
        <f t="shared" si="77"/>
        <v>2</v>
      </c>
      <c r="H362" s="713" t="str">
        <f t="shared" ref="H362:H363" si="78">IF(MID(A362,1,3)="OBS","REMOVER ESPAÇOS","OK")</f>
        <v>OK</v>
      </c>
      <c r="J362" s="654" t="str">
        <f>IF(AND(F362=0,G362&gt;0),1+COUNT($J$3:J361),IF(B362="AUXILIAR","AUXILIAR","SUBÍTEM"))</f>
        <v>SUBÍTEM</v>
      </c>
      <c r="K362" s="655">
        <v>1270</v>
      </c>
      <c r="L362" s="656">
        <f t="shared" ref="L362:L363" si="79">A362</f>
        <v>301</v>
      </c>
      <c r="M362" s="663" t="str">
        <f>IF(AND(MID(A362,1,4)="comp",COUNTIF($A$1:$A$3937,A362)&gt;1),"ok AUXILIAR",IF(AND(F362&gt;0,MID(A362,1,4)="COMP"),"SUBÍTEM",IF(OR(AND(F362=0,G362=0),F362="COEF.",F362&gt;0),"SUBÍTEM",IF(MID(A362,1,5)="COMP.",IF(COUNTIF(ORÇAMENTO!$B$5:$B$9792,COMPOSIÇÕES!A362)=0,"NOK",IF(COUNTIF(ORÇAMENTO!$B$5:$B$9792,COMPOSIÇÕES!A362)&gt;0,"OK","SUBÍTEM"))))))</f>
        <v>SUBÍTEM</v>
      </c>
      <c r="P362" s="655" t="b">
        <f t="shared" ref="P362:P363" si="80">C362=S362</f>
        <v>0</v>
      </c>
      <c r="Q362" s="655">
        <v>1270</v>
      </c>
      <c r="R362" s="655" t="s">
        <v>134</v>
      </c>
      <c r="S362" s="717" t="s">
        <v>1752</v>
      </c>
      <c r="T362" s="655" t="s">
        <v>54</v>
      </c>
      <c r="U362" s="655">
        <v>9.25</v>
      </c>
    </row>
    <row r="363" spans="1:21" s="713" customFormat="1" ht="18.75" customHeight="1">
      <c r="A363" s="261">
        <v>296</v>
      </c>
      <c r="B363" s="463" t="s">
        <v>836</v>
      </c>
      <c r="C363" s="322" t="s">
        <v>781</v>
      </c>
      <c r="D363" s="257" t="s">
        <v>2836</v>
      </c>
      <c r="E363" s="259">
        <v>1.1299999999999999</v>
      </c>
      <c r="F363" s="258">
        <v>1</v>
      </c>
      <c r="G363" s="450">
        <f t="shared" si="77"/>
        <v>1.1299999999999999</v>
      </c>
      <c r="H363" s="713" t="str">
        <f t="shared" si="78"/>
        <v>OK</v>
      </c>
      <c r="J363" s="654" t="str">
        <f>IF(AND(F363=0,G363&gt;0),1+COUNT($J$3:J362),IF(B363="AUXILIAR","AUXILIAR","SUBÍTEM"))</f>
        <v>SUBÍTEM</v>
      </c>
      <c r="K363" s="655">
        <v>2036</v>
      </c>
      <c r="L363" s="656">
        <f t="shared" si="79"/>
        <v>296</v>
      </c>
      <c r="M363" s="663" t="str">
        <f>IF(AND(MID(A363,1,4)="comp",COUNTIF($A$1:$A$3937,A363)&gt;1),"ok AUXILIAR",IF(AND(F363&gt;0,MID(A363,1,4)="COMP"),"SUBÍTEM",IF(OR(AND(F363=0,G363=0),F363="COEF.",F363&gt;0),"SUBÍTEM",IF(MID(A363,1,5)="COMP.",IF(COUNTIF(ORÇAMENTO!$B$5:$B$9792,COMPOSIÇÕES!A363)=0,"NOK",IF(COUNTIF(ORÇAMENTO!$B$5:$B$9792,COMPOSIÇÕES!A363)&gt;0,"OK","SUBÍTEM"))))))</f>
        <v>SUBÍTEM</v>
      </c>
      <c r="P363" s="655" t="b">
        <f t="shared" si="80"/>
        <v>0</v>
      </c>
      <c r="Q363" s="655">
        <v>2036</v>
      </c>
      <c r="R363" s="655" t="s">
        <v>134</v>
      </c>
      <c r="S363" s="717" t="s">
        <v>2698</v>
      </c>
      <c r="T363" s="655" t="s">
        <v>77</v>
      </c>
      <c r="U363" s="655">
        <v>42.12</v>
      </c>
    </row>
    <row r="364" spans="1:21" s="713" customFormat="1">
      <c r="A364" s="723" t="s">
        <v>2860</v>
      </c>
      <c r="B364" s="723"/>
      <c r="C364" s="723"/>
      <c r="D364" s="723"/>
      <c r="E364" s="723"/>
      <c r="F364" s="723"/>
      <c r="G364" s="723"/>
      <c r="H364" s="713" t="str">
        <f t="shared" si="76"/>
        <v>REMOVER ESPAÇOS</v>
      </c>
      <c r="J364" s="654" t="str">
        <f>IF(AND(F364=0,G364&gt;0),1+COUNT($J$3:J361),IF(B364="AUXILIAR","AUXILIAR","SUBÍTEM"))</f>
        <v>SUBÍTEM</v>
      </c>
      <c r="K364" s="655" t="s">
        <v>1453</v>
      </c>
      <c r="L364" s="656" t="str">
        <f t="shared" si="74"/>
        <v>Obs: composição/Base -  ORSE - 1636</v>
      </c>
      <c r="M364" s="663" t="str">
        <f>IF(AND(MID(A364,1,4)="comp",COUNTIF($A$1:$A$3937,A364)&gt;1),"ok AUXILIAR",IF(AND(F364&gt;0,MID(A364,1,4)="COMP"),"SUBÍTEM",IF(OR(AND(F364=0,G364=0),F364="COEF.",F364&gt;0),"SUBÍTEM",IF(MID(A364,1,5)="COMP.",IF(COUNTIF(ORÇAMENTO!$B$5:$B$9792,COMPOSIÇÕES!A364)=0,"NOK",IF(COUNTIF(ORÇAMENTO!$B$5:$B$9792,COMPOSIÇÕES!A364)&gt;0,"OK","SUBÍTEM"))))))</f>
        <v>SUBÍTEM</v>
      </c>
      <c r="P364" s="655" t="b">
        <f t="shared" si="75"/>
        <v>1</v>
      </c>
      <c r="Q364" s="655" t="s">
        <v>1453</v>
      </c>
      <c r="R364" s="655"/>
      <c r="S364" s="723"/>
      <c r="T364" s="655"/>
      <c r="U364" s="655"/>
    </row>
    <row r="365" spans="1:21" s="713" customFormat="1" ht="15.75" thickBot="1">
      <c r="A365" s="790"/>
      <c r="B365" s="728"/>
      <c r="C365" s="728"/>
      <c r="D365" s="728"/>
      <c r="E365" s="728"/>
      <c r="F365" s="728"/>
      <c r="G365" s="791"/>
      <c r="H365" s="713" t="str">
        <f t="shared" si="76"/>
        <v>OK</v>
      </c>
      <c r="J365" s="779"/>
      <c r="K365" s="780"/>
      <c r="L365" s="781">
        <f t="shared" si="74"/>
        <v>0</v>
      </c>
      <c r="M365" s="663"/>
      <c r="P365" s="655" t="b">
        <f t="shared" ref="P365:P374" si="81">C365=S365</f>
        <v>1</v>
      </c>
      <c r="Q365" s="780"/>
      <c r="R365" s="780"/>
      <c r="S365" s="728"/>
      <c r="T365" s="780"/>
      <c r="U365" s="780"/>
    </row>
    <row r="366" spans="1:21" s="713" customFormat="1" ht="26.25" customHeight="1" thickBot="1">
      <c r="A366" s="982" t="s">
        <v>125</v>
      </c>
      <c r="B366" s="983"/>
      <c r="C366" s="949" t="s">
        <v>103</v>
      </c>
      <c r="D366" s="956" t="s">
        <v>126</v>
      </c>
      <c r="E366" s="949" t="s">
        <v>128</v>
      </c>
      <c r="F366" s="949" t="s">
        <v>127</v>
      </c>
      <c r="G366" s="957" t="s">
        <v>129</v>
      </c>
      <c r="H366" s="713" t="str">
        <f t="shared" ref="H366:H375" si="82">IF(MID(A366,1,3)="OBS","REMOVER ESPAÇOS","OK")</f>
        <v>OK</v>
      </c>
      <c r="J366" s="654" t="str">
        <f>IF(AND(F366=0,G366&gt;0),1+COUNT($J$3:J218),IF(B366="AUXILIAR","AUXILIAR","SUBÍTEM"))</f>
        <v>SUBÍTEM</v>
      </c>
      <c r="K366" s="655" t="s">
        <v>125</v>
      </c>
      <c r="L366" s="656" t="str">
        <f t="shared" si="74"/>
        <v>COD.</v>
      </c>
      <c r="M366" s="663" t="str">
        <f>IF(AND(MID(A366,1,4)="comp",COUNTIF($A$1:$A$3937,A366)&gt;1),"ok AUXILIAR",IF(AND(F366&gt;0,MID(A366,1,4)="COMP"),"SUBÍTEM",IF(OR(AND(F366=0,G366=0),F366="COEF.",F366&gt;0),"SUBÍTEM",IF(MID(A366,1,5)="COMP.",IF(COUNTIF(ORÇAMENTO!$B$5:$B$9792,COMPOSIÇÕES!A366)=0,"NOK",IF(COUNTIF(ORÇAMENTO!$B$5:$B$9792,COMPOSIÇÕES!A366)&gt;0,"OK","SUBÍTEM"))))))</f>
        <v>SUBÍTEM</v>
      </c>
      <c r="P366" s="655" t="b">
        <f t="shared" si="81"/>
        <v>1</v>
      </c>
      <c r="Q366" s="655" t="s">
        <v>125</v>
      </c>
      <c r="R366" s="655"/>
      <c r="S366" s="715" t="s">
        <v>103</v>
      </c>
      <c r="T366" s="655" t="s">
        <v>126</v>
      </c>
      <c r="U366" s="655" t="s">
        <v>128</v>
      </c>
    </row>
    <row r="367" spans="1:21" s="713" customFormat="1" ht="40.5" customHeight="1" thickBot="1">
      <c r="A367" s="935" t="s">
        <v>165</v>
      </c>
      <c r="B367" s="945"/>
      <c r="C367" s="945" t="s">
        <v>2863</v>
      </c>
      <c r="D367" s="953" t="s">
        <v>126</v>
      </c>
      <c r="E367" s="953"/>
      <c r="F367" s="953"/>
      <c r="G367" s="946">
        <f>SUM(G368:G373)</f>
        <v>26.060000000000002</v>
      </c>
      <c r="H367" s="713" t="str">
        <f t="shared" si="82"/>
        <v>OK</v>
      </c>
      <c r="J367" s="654">
        <f>IF(AND(F367=0,G367&gt;0),1+COUNT($J$3:J366),IF(B367="AUXILIAR","AUXILIAR","SUBÍTEM"))</f>
        <v>48</v>
      </c>
      <c r="K367" s="655" t="s">
        <v>165</v>
      </c>
      <c r="L367" s="656" t="str">
        <f t="shared" si="74"/>
        <v>COMP. 48</v>
      </c>
      <c r="M367" s="663" t="str">
        <f>IF(AND(MID(A367,1,4)="comp",COUNTIF($A$1:$A$3937,A367)&gt;1),"ok AUXILIAR",IF(AND(F367&gt;0,MID(A367,1,4)="COMP"),"SUBÍTEM",IF(OR(AND(F367=0,G367=0),F367="COEF.",F367&gt;0),"SUBÍTEM",IF(MID(A367,1,5)="COMP.",IF(COUNTIF(ORÇAMENTO!$B$5:$B$9792,COMPOSIÇÕES!A367)=0,"NOK",IF(COUNTIF(ORÇAMENTO!$B$5:$B$9792,COMPOSIÇÕES!A367)&gt;0,"OK","SUBÍTEM"))))))</f>
        <v>OK</v>
      </c>
      <c r="P367" s="655" t="b">
        <f t="shared" si="81"/>
        <v>0</v>
      </c>
      <c r="Q367" s="655" t="s">
        <v>165</v>
      </c>
      <c r="R367" s="655"/>
      <c r="S367" s="720" t="s">
        <v>1452</v>
      </c>
      <c r="T367" s="655" t="s">
        <v>126</v>
      </c>
      <c r="U367" s="655"/>
    </row>
    <row r="368" spans="1:21" s="713" customFormat="1" ht="30">
      <c r="A368" s="463">
        <v>20078</v>
      </c>
      <c r="B368" s="463" t="s">
        <v>836</v>
      </c>
      <c r="C368" s="322" t="s">
        <v>2700</v>
      </c>
      <c r="D368" s="257" t="s">
        <v>2836</v>
      </c>
      <c r="E368" s="259">
        <v>13.23</v>
      </c>
      <c r="F368" s="242">
        <v>5.6000000000000001E-2</v>
      </c>
      <c r="G368" s="450">
        <f t="shared" ref="G368:G373" si="83">ROUND(F368*E368,2)</f>
        <v>0.74</v>
      </c>
      <c r="H368" s="713" t="str">
        <f t="shared" si="82"/>
        <v>OK</v>
      </c>
      <c r="J368" s="654" t="str">
        <f>IF(AND(F368=0,G368&gt;0),1+COUNT($J$3:J367),IF(B368="AUXILIAR","AUXILIAR","SUBÍTEM"))</f>
        <v>SUBÍTEM</v>
      </c>
      <c r="K368" s="655">
        <v>20078</v>
      </c>
      <c r="L368" s="656">
        <f t="shared" si="74"/>
        <v>20078</v>
      </c>
      <c r="M368" s="663" t="str">
        <f>IF(AND(MID(A368,1,4)="comp",COUNTIF($A$1:$A$3937,A368)&gt;1),"ok AUXILIAR",IF(AND(F368&gt;0,MID(A368,1,4)="COMP"),"SUBÍTEM",IF(OR(AND(F368=0,G368=0),F368="COEF.",F368&gt;0),"SUBÍTEM",IF(MID(A368,1,5)="COMP.",IF(COUNTIF(ORÇAMENTO!$B$5:$B$9792,COMPOSIÇÕES!A368)=0,"NOK",IF(COUNTIF(ORÇAMENTO!$B$5:$B$9792,COMPOSIÇÕES!A368)&gt;0,"OK","SUBÍTEM"))))))</f>
        <v>SUBÍTEM</v>
      </c>
      <c r="P368" s="655" t="b">
        <f t="shared" si="81"/>
        <v>1</v>
      </c>
      <c r="Q368" s="655">
        <v>20078</v>
      </c>
      <c r="R368" s="655" t="s">
        <v>836</v>
      </c>
      <c r="S368" s="717" t="s">
        <v>2700</v>
      </c>
      <c r="T368" s="655" t="s">
        <v>54</v>
      </c>
      <c r="U368" s="655">
        <v>14.88</v>
      </c>
    </row>
    <row r="369" spans="1:21" s="713" customFormat="1">
      <c r="A369" s="494">
        <v>297</v>
      </c>
      <c r="B369" s="463" t="s">
        <v>836</v>
      </c>
      <c r="C369" s="322" t="s">
        <v>782</v>
      </c>
      <c r="D369" s="257" t="s">
        <v>2836</v>
      </c>
      <c r="E369" s="259">
        <v>1.59</v>
      </c>
      <c r="F369" s="251">
        <v>1</v>
      </c>
      <c r="G369" s="450">
        <f t="shared" si="83"/>
        <v>1.59</v>
      </c>
      <c r="H369" s="713" t="str">
        <f t="shared" si="82"/>
        <v>OK</v>
      </c>
      <c r="J369" s="654" t="str">
        <f>IF(AND(F369=0,G369&gt;0),1+COUNT($J$3:J368),IF(B369="AUXILIAR","AUXILIAR","SUBÍTEM"))</f>
        <v>SUBÍTEM</v>
      </c>
      <c r="K369" s="655">
        <v>297</v>
      </c>
      <c r="L369" s="656">
        <f t="shared" si="74"/>
        <v>297</v>
      </c>
      <c r="M369" s="663" t="str">
        <f>IF(AND(MID(A369,1,4)="comp",COUNTIF($A$1:$A$3937,A369)&gt;1),"ok AUXILIAR",IF(AND(F369&gt;0,MID(A369,1,4)="COMP"),"SUBÍTEM",IF(OR(AND(F369=0,G369=0),F369="COEF.",F369&gt;0),"SUBÍTEM",IF(MID(A369,1,5)="COMP.",IF(COUNTIF(ORÇAMENTO!$B$5:$B$9792,COMPOSIÇÕES!A369)=0,"NOK",IF(COUNTIF(ORÇAMENTO!$B$5:$B$9792,COMPOSIÇÕES!A369)&gt;0,"OK","SUBÍTEM"))))))</f>
        <v>SUBÍTEM</v>
      </c>
      <c r="P369" s="655" t="b">
        <f t="shared" si="81"/>
        <v>1</v>
      </c>
      <c r="Q369" s="655">
        <v>297</v>
      </c>
      <c r="R369" s="655" t="s">
        <v>836</v>
      </c>
      <c r="S369" s="717" t="s">
        <v>782</v>
      </c>
      <c r="T369" s="655" t="s">
        <v>54</v>
      </c>
      <c r="U369" s="655">
        <v>1.47</v>
      </c>
    </row>
    <row r="370" spans="1:21" s="713" customFormat="1" ht="18.75" customHeight="1">
      <c r="A370" s="261">
        <v>296</v>
      </c>
      <c r="B370" s="463" t="s">
        <v>836</v>
      </c>
      <c r="C370" s="322" t="s">
        <v>781</v>
      </c>
      <c r="D370" s="257" t="s">
        <v>2836</v>
      </c>
      <c r="E370" s="259">
        <v>1.1299999999999999</v>
      </c>
      <c r="F370" s="258">
        <v>1</v>
      </c>
      <c r="G370" s="450">
        <f t="shared" si="83"/>
        <v>1.1299999999999999</v>
      </c>
      <c r="H370" s="713" t="str">
        <f t="shared" si="82"/>
        <v>OK</v>
      </c>
      <c r="J370" s="654" t="str">
        <f>IF(AND(F370=0,G370&gt;0),1+COUNT($J$3:J369),IF(B370="AUXILIAR","AUXILIAR","SUBÍTEM"))</f>
        <v>SUBÍTEM</v>
      </c>
      <c r="K370" s="655">
        <v>296</v>
      </c>
      <c r="L370" s="656">
        <f t="shared" si="74"/>
        <v>296</v>
      </c>
      <c r="M370" s="663" t="str">
        <f>IF(AND(MID(A370,1,4)="comp",COUNTIF($A$1:$A$3937,A370)&gt;1),"ok AUXILIAR",IF(AND(F370&gt;0,MID(A370,1,4)="COMP"),"SUBÍTEM",IF(OR(AND(F370=0,G370=0),F370="COEF.",F370&gt;0),"SUBÍTEM",IF(MID(A370,1,5)="COMP.",IF(COUNTIF(ORÇAMENTO!$B$5:$B$9792,COMPOSIÇÕES!A370)=0,"NOK",IF(COUNTIF(ORÇAMENTO!$B$5:$B$9792,COMPOSIÇÕES!A370)&gt;0,"OK","SUBÍTEM"))))))</f>
        <v>SUBÍTEM</v>
      </c>
      <c r="P370" s="655" t="b">
        <f t="shared" si="81"/>
        <v>1</v>
      </c>
      <c r="Q370" s="655">
        <v>296</v>
      </c>
      <c r="R370" s="655" t="s">
        <v>836</v>
      </c>
      <c r="S370" s="717" t="s">
        <v>781</v>
      </c>
      <c r="T370" s="655" t="s">
        <v>54</v>
      </c>
      <c r="U370" s="655">
        <v>1.04</v>
      </c>
    </row>
    <row r="371" spans="1:21" s="713" customFormat="1" ht="18.75" customHeight="1">
      <c r="A371" s="261">
        <v>11657</v>
      </c>
      <c r="B371" s="463" t="s">
        <v>836</v>
      </c>
      <c r="C371" s="322" t="s">
        <v>911</v>
      </c>
      <c r="D371" s="257" t="s">
        <v>2836</v>
      </c>
      <c r="E371" s="259">
        <v>8.0500000000000007</v>
      </c>
      <c r="F371" s="258">
        <v>1</v>
      </c>
      <c r="G371" s="450">
        <f t="shared" si="83"/>
        <v>8.0500000000000007</v>
      </c>
      <c r="H371" s="713" t="str">
        <f t="shared" si="82"/>
        <v>OK</v>
      </c>
      <c r="J371" s="654" t="str">
        <f>IF(AND(F371=0,G371&gt;0),1+COUNT($J$3:J369),IF(B371="AUXILIAR","AUXILIAR","SUBÍTEM"))</f>
        <v>SUBÍTEM</v>
      </c>
      <c r="K371" s="655">
        <v>11657</v>
      </c>
      <c r="L371" s="656">
        <f t="shared" si="74"/>
        <v>11657</v>
      </c>
      <c r="M371" s="663" t="str">
        <f>IF(AND(MID(A371,1,4)="comp",COUNTIF($A$1:$A$3937,A371)&gt;1),"ok AUXILIAR",IF(AND(F371&gt;0,MID(A371,1,4)="COMP"),"SUBÍTEM",IF(OR(AND(F371=0,G371=0),F371="COEF.",F371&gt;0),"SUBÍTEM",IF(MID(A371,1,5)="COMP.",IF(COUNTIF(ORÇAMENTO!$B$5:$B$9792,COMPOSIÇÕES!A371)=0,"NOK",IF(COUNTIF(ORÇAMENTO!$B$5:$B$9792,COMPOSIÇÕES!A371)&gt;0,"OK","SUBÍTEM"))))))</f>
        <v>SUBÍTEM</v>
      </c>
      <c r="P371" s="655" t="b">
        <f t="shared" si="81"/>
        <v>1</v>
      </c>
      <c r="Q371" s="655">
        <v>11657</v>
      </c>
      <c r="R371" s="655" t="s">
        <v>836</v>
      </c>
      <c r="S371" s="717" t="s">
        <v>911</v>
      </c>
      <c r="T371" s="655" t="s">
        <v>54</v>
      </c>
      <c r="U371" s="655">
        <v>7.94</v>
      </c>
    </row>
    <row r="372" spans="1:21" s="713" customFormat="1" ht="19.5" customHeight="1">
      <c r="A372" s="261">
        <v>88267</v>
      </c>
      <c r="B372" s="261" t="s">
        <v>131</v>
      </c>
      <c r="C372" s="322" t="s">
        <v>767</v>
      </c>
      <c r="D372" s="257" t="s">
        <v>59</v>
      </c>
      <c r="E372" s="259">
        <v>18.940000000000001</v>
      </c>
      <c r="F372" s="258">
        <v>0.46</v>
      </c>
      <c r="G372" s="450">
        <f t="shared" si="83"/>
        <v>8.7100000000000009</v>
      </c>
      <c r="H372" s="713" t="str">
        <f t="shared" si="82"/>
        <v>OK</v>
      </c>
      <c r="J372" s="654" t="str">
        <f>IF(AND(F372=0,G372&gt;0),1+COUNT($J$3:J370),IF(B372="AUXILIAR","AUXILIAR","SUBÍTEM"))</f>
        <v>SUBÍTEM</v>
      </c>
      <c r="K372" s="655">
        <v>88267</v>
      </c>
      <c r="L372" s="656">
        <f t="shared" si="74"/>
        <v>88267</v>
      </c>
      <c r="M372" s="663" t="str">
        <f>IF(AND(MID(A372,1,4)="comp",COUNTIF($A$1:$A$3937,A372)&gt;1),"ok AUXILIAR",IF(AND(F372&gt;0,MID(A372,1,4)="COMP"),"SUBÍTEM",IF(OR(AND(F372=0,G372=0),F372="COEF.",F372&gt;0),"SUBÍTEM",IF(MID(A372,1,5)="COMP.",IF(COUNTIF(ORÇAMENTO!$B$5:$B$9792,COMPOSIÇÕES!A372)=0,"NOK",IF(COUNTIF(ORÇAMENTO!$B$5:$B$9792,COMPOSIÇÕES!A372)&gt;0,"OK","SUBÍTEM"))))))</f>
        <v>SUBÍTEM</v>
      </c>
      <c r="P372" s="655" t="b">
        <f t="shared" si="81"/>
        <v>1</v>
      </c>
      <c r="Q372" s="655">
        <v>88267</v>
      </c>
      <c r="R372" s="655" t="s">
        <v>131</v>
      </c>
      <c r="S372" s="717" t="s">
        <v>767</v>
      </c>
      <c r="T372" s="655" t="s">
        <v>59</v>
      </c>
      <c r="U372" s="655">
        <v>18.93</v>
      </c>
    </row>
    <row r="373" spans="1:21" s="713" customFormat="1">
      <c r="A373" s="261">
        <v>88316</v>
      </c>
      <c r="B373" s="261" t="s">
        <v>131</v>
      </c>
      <c r="C373" s="322" t="s">
        <v>772</v>
      </c>
      <c r="D373" s="257" t="s">
        <v>59</v>
      </c>
      <c r="E373" s="259">
        <v>12.7</v>
      </c>
      <c r="F373" s="258">
        <v>0.46</v>
      </c>
      <c r="G373" s="450">
        <f t="shared" si="83"/>
        <v>5.84</v>
      </c>
      <c r="H373" s="713" t="str">
        <f t="shared" si="82"/>
        <v>OK</v>
      </c>
      <c r="J373" s="654" t="str">
        <f>IF(AND(F373=0,G373&gt;0),1+COUNT($J$3:J372),IF(B373="AUXILIAR","AUXILIAR","SUBÍTEM"))</f>
        <v>SUBÍTEM</v>
      </c>
      <c r="K373" s="655">
        <v>88316</v>
      </c>
      <c r="L373" s="656">
        <f t="shared" si="74"/>
        <v>88316</v>
      </c>
      <c r="M373" s="663" t="str">
        <f>IF(AND(MID(A373,1,4)="comp",COUNTIF($A$1:$A$3937,A373)&gt;1),"ok AUXILIAR",IF(AND(F373&gt;0,MID(A373,1,4)="COMP"),"SUBÍTEM",IF(OR(AND(F373=0,G373=0),F373="COEF.",F373&gt;0),"SUBÍTEM",IF(MID(A373,1,5)="COMP.",IF(COUNTIF(ORÇAMENTO!$B$5:$B$9792,COMPOSIÇÕES!A373)=0,"NOK",IF(COUNTIF(ORÇAMENTO!$B$5:$B$9792,COMPOSIÇÕES!A373)&gt;0,"OK","SUBÍTEM"))))))</f>
        <v>SUBÍTEM</v>
      </c>
      <c r="P373" s="655" t="b">
        <f t="shared" si="81"/>
        <v>1</v>
      </c>
      <c r="Q373" s="655">
        <v>88316</v>
      </c>
      <c r="R373" s="655" t="s">
        <v>131</v>
      </c>
      <c r="S373" s="717" t="s">
        <v>772</v>
      </c>
      <c r="T373" s="655" t="s">
        <v>59</v>
      </c>
      <c r="U373" s="655">
        <v>12.52</v>
      </c>
    </row>
    <row r="374" spans="1:21" s="713" customFormat="1">
      <c r="A374" s="723" t="s">
        <v>2862</v>
      </c>
      <c r="B374" s="723"/>
      <c r="C374" s="723"/>
      <c r="D374" s="723"/>
      <c r="E374" s="723"/>
      <c r="F374" s="723"/>
      <c r="G374" s="723"/>
      <c r="H374" s="713" t="str">
        <f t="shared" si="82"/>
        <v>REMOVER ESPAÇOS</v>
      </c>
      <c r="J374" s="654" t="str">
        <f>IF(AND(F374=0,G374&gt;0),1+COUNT($J$3:J373),IF(B374="AUXILIAR","AUXILIAR","SUBÍTEM"))</f>
        <v>SUBÍTEM</v>
      </c>
      <c r="K374" s="655" t="s">
        <v>1451</v>
      </c>
      <c r="L374" s="656" t="str">
        <f t="shared" si="74"/>
        <v>Obs: composição/Base -  ORSE - 1586</v>
      </c>
      <c r="M374" s="663" t="str">
        <f>IF(AND(MID(A374,1,4)="comp",COUNTIF($A$1:$A$3937,A374)&gt;1),"ok AUXILIAR",IF(AND(F374&gt;0,MID(A374,1,4)="COMP"),"SUBÍTEM",IF(OR(AND(F374=0,G374=0),F374="COEF.",F374&gt;0),"SUBÍTEM",IF(MID(A374,1,5)="COMP.",IF(COUNTIF(ORÇAMENTO!$B$5:$B$9792,COMPOSIÇÕES!A374)=0,"NOK",IF(COUNTIF(ORÇAMENTO!$B$5:$B$9792,COMPOSIÇÕES!A374)&gt;0,"OK","SUBÍTEM"))))))</f>
        <v>SUBÍTEM</v>
      </c>
      <c r="P374" s="655" t="b">
        <f t="shared" si="81"/>
        <v>1</v>
      </c>
      <c r="Q374" s="655" t="s">
        <v>1451</v>
      </c>
      <c r="R374" s="655"/>
      <c r="S374" s="723"/>
      <c r="T374" s="655"/>
      <c r="U374" s="655"/>
    </row>
    <row r="375" spans="1:21" s="713" customFormat="1" ht="15.75" thickBot="1">
      <c r="A375" s="790"/>
      <c r="B375" s="728"/>
      <c r="C375" s="728"/>
      <c r="D375" s="728"/>
      <c r="E375" s="728"/>
      <c r="F375" s="728"/>
      <c r="G375" s="791"/>
      <c r="H375" s="713" t="str">
        <f t="shared" si="82"/>
        <v>OK</v>
      </c>
      <c r="J375" s="779"/>
      <c r="K375" s="780"/>
      <c r="L375" s="781">
        <f t="shared" si="74"/>
        <v>0</v>
      </c>
      <c r="M375" s="663"/>
      <c r="P375" s="655" t="b">
        <f t="shared" ref="P375:P383" si="84">C375=S375</f>
        <v>1</v>
      </c>
      <c r="Q375" s="780"/>
      <c r="R375" s="780"/>
      <c r="S375" s="728"/>
      <c r="T375" s="780"/>
      <c r="U375" s="780"/>
    </row>
    <row r="376" spans="1:21" s="713" customFormat="1" ht="26.25" customHeight="1" thickBot="1">
      <c r="A376" s="982" t="s">
        <v>125</v>
      </c>
      <c r="B376" s="983"/>
      <c r="C376" s="949" t="s">
        <v>103</v>
      </c>
      <c r="D376" s="956" t="s">
        <v>126</v>
      </c>
      <c r="E376" s="949" t="s">
        <v>128</v>
      </c>
      <c r="F376" s="949" t="s">
        <v>127</v>
      </c>
      <c r="G376" s="957" t="s">
        <v>129</v>
      </c>
      <c r="H376" s="713" t="str">
        <f t="shared" ref="H376:H384" si="85">IF(MID(A376,1,3)="OBS","REMOVER ESPAÇOS","OK")</f>
        <v>OK</v>
      </c>
      <c r="J376" s="654" t="str">
        <f>IF(AND(F376=0,G376&gt;0),1+COUNT($J$3:J228),IF(B376="AUXILIAR","AUXILIAR","SUBÍTEM"))</f>
        <v>SUBÍTEM</v>
      </c>
      <c r="K376" s="655" t="s">
        <v>125</v>
      </c>
      <c r="L376" s="656" t="str">
        <f t="shared" si="74"/>
        <v>COD.</v>
      </c>
      <c r="M376" s="663" t="str">
        <f>IF(AND(MID(A376,1,4)="comp",COUNTIF($A$1:$A$3937,A376)&gt;1),"ok AUXILIAR",IF(AND(F376&gt;0,MID(A376,1,4)="COMP"),"SUBÍTEM",IF(OR(AND(F376=0,G376=0),F376="COEF.",F376&gt;0),"SUBÍTEM",IF(MID(A376,1,5)="COMP.",IF(COUNTIF(ORÇAMENTO!$B$5:$B$9792,COMPOSIÇÕES!A376)=0,"NOK",IF(COUNTIF(ORÇAMENTO!$B$5:$B$9792,COMPOSIÇÕES!A376)&gt;0,"OK","SUBÍTEM"))))))</f>
        <v>SUBÍTEM</v>
      </c>
      <c r="P376" s="655" t="b">
        <f t="shared" si="84"/>
        <v>1</v>
      </c>
      <c r="Q376" s="655" t="s">
        <v>125</v>
      </c>
      <c r="R376" s="655"/>
      <c r="S376" s="715" t="s">
        <v>103</v>
      </c>
      <c r="T376" s="655" t="s">
        <v>126</v>
      </c>
      <c r="U376" s="655" t="s">
        <v>128</v>
      </c>
    </row>
    <row r="377" spans="1:21" s="713" customFormat="1" ht="40.5" customHeight="1" thickBot="1">
      <c r="A377" s="935" t="s">
        <v>1754</v>
      </c>
      <c r="B377" s="945"/>
      <c r="C377" s="945" t="s">
        <v>1056</v>
      </c>
      <c r="D377" s="953" t="s">
        <v>53</v>
      </c>
      <c r="E377" s="953"/>
      <c r="F377" s="953"/>
      <c r="G377" s="946">
        <f>SUM(G378:G382)</f>
        <v>62.489999999999995</v>
      </c>
      <c r="H377" s="713" t="str">
        <f t="shared" si="85"/>
        <v>OK</v>
      </c>
      <c r="J377" s="654">
        <f>IF(AND(F377=0,G377&gt;0),1+COUNT($J$3:J376),IF(B377="AUXILIAR","AUXILIAR","SUBÍTEM"))</f>
        <v>49</v>
      </c>
      <c r="K377" s="655" t="s">
        <v>1754</v>
      </c>
      <c r="L377" s="656" t="str">
        <f t="shared" si="74"/>
        <v>COMP. 49</v>
      </c>
      <c r="M377" s="663" t="str">
        <f>IF(AND(MID(A377,1,4)="comp",COUNTIF($A$1:$A$3937,A377)&gt;1),"ok AUXILIAR",IF(AND(F377&gt;0,MID(A377,1,4)="COMP"),"SUBÍTEM",IF(OR(AND(F377=0,G377=0),F377="COEF.",F377&gt;0),"SUBÍTEM",IF(MID(A377,1,5)="COMP.",IF(COUNTIF(ORÇAMENTO!$B$5:$B$9792,COMPOSIÇÕES!A377)=0,"NOK",IF(COUNTIF(ORÇAMENTO!$B$5:$B$9792,COMPOSIÇÕES!A377)&gt;0,"OK","SUBÍTEM"))))))</f>
        <v>OK</v>
      </c>
      <c r="P377" s="655" t="b">
        <f t="shared" si="84"/>
        <v>1</v>
      </c>
      <c r="Q377" s="655" t="s">
        <v>1754</v>
      </c>
      <c r="R377" s="655"/>
      <c r="S377" s="720" t="s">
        <v>1056</v>
      </c>
      <c r="T377" s="655" t="s">
        <v>53</v>
      </c>
      <c r="U377" s="655"/>
    </row>
    <row r="378" spans="1:21" s="713" customFormat="1" ht="30">
      <c r="A378" s="463">
        <v>20078</v>
      </c>
      <c r="B378" s="463" t="s">
        <v>836</v>
      </c>
      <c r="C378" s="322" t="s">
        <v>2700</v>
      </c>
      <c r="D378" s="257" t="s">
        <v>2836</v>
      </c>
      <c r="E378" s="259">
        <v>13.23</v>
      </c>
      <c r="F378" s="242">
        <v>3.3000000000000002E-2</v>
      </c>
      <c r="G378" s="450">
        <f>ROUND(F378*E378,2)</f>
        <v>0.44</v>
      </c>
      <c r="H378" s="713" t="str">
        <f t="shared" si="85"/>
        <v>OK</v>
      </c>
      <c r="J378" s="654" t="str">
        <f>IF(AND(F378=0,G378&gt;0),1+COUNT($J$3:J377),IF(B378="AUXILIAR","AUXILIAR","SUBÍTEM"))</f>
        <v>SUBÍTEM</v>
      </c>
      <c r="K378" s="655">
        <v>20078</v>
      </c>
      <c r="L378" s="656">
        <f t="shared" si="74"/>
        <v>20078</v>
      </c>
      <c r="M378" s="663" t="str">
        <f>IF(AND(MID(A378,1,4)="comp",COUNTIF($A$1:$A$3937,A378)&gt;1),"ok AUXILIAR",IF(AND(F378&gt;0,MID(A378,1,4)="COMP"),"SUBÍTEM",IF(OR(AND(F378=0,G378=0),F378="COEF.",F378&gt;0),"SUBÍTEM",IF(MID(A378,1,5)="COMP.",IF(COUNTIF(ORÇAMENTO!$B$5:$B$9792,COMPOSIÇÕES!A378)=0,"NOK",IF(COUNTIF(ORÇAMENTO!$B$5:$B$9792,COMPOSIÇÕES!A378)&gt;0,"OK","SUBÍTEM"))))))</f>
        <v>SUBÍTEM</v>
      </c>
      <c r="P378" s="655" t="b">
        <f t="shared" si="84"/>
        <v>1</v>
      </c>
      <c r="Q378" s="655">
        <v>20078</v>
      </c>
      <c r="R378" s="655" t="s">
        <v>836</v>
      </c>
      <c r="S378" s="717" t="s">
        <v>2700</v>
      </c>
      <c r="T378" s="655" t="s">
        <v>54</v>
      </c>
      <c r="U378" s="655">
        <v>14.88</v>
      </c>
    </row>
    <row r="379" spans="1:21" s="713" customFormat="1">
      <c r="A379" s="494">
        <v>300</v>
      </c>
      <c r="B379" s="463" t="s">
        <v>836</v>
      </c>
      <c r="C379" s="322" t="s">
        <v>784</v>
      </c>
      <c r="D379" s="257" t="s">
        <v>2836</v>
      </c>
      <c r="E379" s="259">
        <v>8.4</v>
      </c>
      <c r="F379" s="251">
        <v>0.17</v>
      </c>
      <c r="G379" s="450">
        <f>ROUND(F379*E379,2)</f>
        <v>1.43</v>
      </c>
      <c r="H379" s="713" t="str">
        <f t="shared" si="85"/>
        <v>OK</v>
      </c>
      <c r="J379" s="654" t="str">
        <f>IF(AND(F379=0,G379&gt;0),1+COUNT($J$3:J378),IF(B379="AUXILIAR","AUXILIAR","SUBÍTEM"))</f>
        <v>SUBÍTEM</v>
      </c>
      <c r="K379" s="655">
        <v>300</v>
      </c>
      <c r="L379" s="656">
        <f t="shared" ref="L379:L399" si="86">A379</f>
        <v>300</v>
      </c>
      <c r="M379" s="663" t="str">
        <f>IF(AND(MID(A379,1,4)="comp",COUNTIF($A$1:$A$3937,A379)&gt;1),"ok AUXILIAR",IF(AND(F379&gt;0,MID(A379,1,4)="COMP"),"SUBÍTEM",IF(OR(AND(F379=0,G379=0),F379="COEF.",F379&gt;0),"SUBÍTEM",IF(MID(A379,1,5)="COMP.",IF(COUNTIF(ORÇAMENTO!$B$5:$B$9792,COMPOSIÇÕES!A379)=0,"NOK",IF(COUNTIF(ORÇAMENTO!$B$5:$B$9792,COMPOSIÇÕES!A379)&gt;0,"OK","SUBÍTEM"))))))</f>
        <v>SUBÍTEM</v>
      </c>
      <c r="P379" s="655" t="b">
        <f t="shared" si="84"/>
        <v>1</v>
      </c>
      <c r="Q379" s="655">
        <v>300</v>
      </c>
      <c r="R379" s="655" t="s">
        <v>836</v>
      </c>
      <c r="S379" s="717" t="s">
        <v>784</v>
      </c>
      <c r="T379" s="655" t="s">
        <v>54</v>
      </c>
      <c r="U379" s="655">
        <v>7.77</v>
      </c>
    </row>
    <row r="380" spans="1:21" s="713" customFormat="1" ht="18.75" customHeight="1">
      <c r="A380" s="261">
        <v>9840</v>
      </c>
      <c r="B380" s="463" t="s">
        <v>836</v>
      </c>
      <c r="C380" s="322" t="s">
        <v>1056</v>
      </c>
      <c r="D380" s="257" t="s">
        <v>2837</v>
      </c>
      <c r="E380" s="259">
        <v>42.48</v>
      </c>
      <c r="F380" s="258">
        <v>1.01</v>
      </c>
      <c r="G380" s="450">
        <f>ROUND(F380*E380,2)</f>
        <v>42.9</v>
      </c>
      <c r="H380" s="713" t="str">
        <f t="shared" si="85"/>
        <v>OK</v>
      </c>
      <c r="J380" s="654" t="str">
        <f>IF(AND(F380=0,G380&gt;0),1+COUNT($J$3:J379),IF(B380="AUXILIAR","AUXILIAR","SUBÍTEM"))</f>
        <v>SUBÍTEM</v>
      </c>
      <c r="K380" s="655">
        <v>9840</v>
      </c>
      <c r="L380" s="656">
        <f t="shared" si="86"/>
        <v>9840</v>
      </c>
      <c r="M380" s="663" t="str">
        <f>IF(AND(MID(A380,1,4)="comp",COUNTIF($A$1:$A$3937,A380)&gt;1),"ok AUXILIAR",IF(AND(F380&gt;0,MID(A380,1,4)="COMP"),"SUBÍTEM",IF(OR(AND(F380=0,G380=0),F380="COEF.",F380&gt;0),"SUBÍTEM",IF(MID(A380,1,5)="COMP.",IF(COUNTIF(ORÇAMENTO!$B$5:$B$9792,COMPOSIÇÕES!A380)=0,"NOK",IF(COUNTIF(ORÇAMENTO!$B$5:$B$9792,COMPOSIÇÕES!A380)&gt;0,"OK","SUBÍTEM"))))))</f>
        <v>SUBÍTEM</v>
      </c>
      <c r="P380" s="655" t="b">
        <f t="shared" si="84"/>
        <v>1</v>
      </c>
      <c r="Q380" s="655">
        <v>9840</v>
      </c>
      <c r="R380" s="655" t="s">
        <v>836</v>
      </c>
      <c r="S380" s="717" t="s">
        <v>1056</v>
      </c>
      <c r="T380" s="655" t="s">
        <v>53</v>
      </c>
      <c r="U380" s="655">
        <v>41.88</v>
      </c>
    </row>
    <row r="381" spans="1:21" s="713" customFormat="1" ht="18.75" customHeight="1">
      <c r="A381" s="261">
        <v>88267</v>
      </c>
      <c r="B381" s="261" t="s">
        <v>131</v>
      </c>
      <c r="C381" s="322" t="s">
        <v>767</v>
      </c>
      <c r="D381" s="257" t="s">
        <v>59</v>
      </c>
      <c r="E381" s="259">
        <v>18.940000000000001</v>
      </c>
      <c r="F381" s="258">
        <v>0.56000000000000005</v>
      </c>
      <c r="G381" s="450">
        <f>ROUND(F381*E381,2)</f>
        <v>10.61</v>
      </c>
      <c r="H381" s="713" t="str">
        <f t="shared" si="85"/>
        <v>OK</v>
      </c>
      <c r="J381" s="654" t="str">
        <f>IF(AND(F381=0,G381&gt;0),1+COUNT($J$3:J379),IF(B381="AUXILIAR","AUXILIAR","SUBÍTEM"))</f>
        <v>SUBÍTEM</v>
      </c>
      <c r="K381" s="655">
        <v>88267</v>
      </c>
      <c r="L381" s="656">
        <f t="shared" si="86"/>
        <v>88267</v>
      </c>
      <c r="M381" s="663" t="str">
        <f>IF(AND(MID(A381,1,4)="comp",COUNTIF($A$1:$A$3937,A381)&gt;1),"ok AUXILIAR",IF(AND(F381&gt;0,MID(A381,1,4)="COMP"),"SUBÍTEM",IF(OR(AND(F381=0,G381=0),F381="COEF.",F381&gt;0),"SUBÍTEM",IF(MID(A381,1,5)="COMP.",IF(COUNTIF(ORÇAMENTO!$B$5:$B$9792,COMPOSIÇÕES!A381)=0,"NOK",IF(COUNTIF(ORÇAMENTO!$B$5:$B$9792,COMPOSIÇÕES!A381)&gt;0,"OK","SUBÍTEM"))))))</f>
        <v>SUBÍTEM</v>
      </c>
      <c r="P381" s="655" t="b">
        <f t="shared" si="84"/>
        <v>1</v>
      </c>
      <c r="Q381" s="655">
        <v>88267</v>
      </c>
      <c r="R381" s="655" t="s">
        <v>131</v>
      </c>
      <c r="S381" s="717" t="s">
        <v>767</v>
      </c>
      <c r="T381" s="655" t="s">
        <v>59</v>
      </c>
      <c r="U381" s="655">
        <v>18.93</v>
      </c>
    </row>
    <row r="382" spans="1:21" s="713" customFormat="1" ht="19.5" customHeight="1">
      <c r="A382" s="261">
        <v>88316</v>
      </c>
      <c r="B382" s="261" t="s">
        <v>131</v>
      </c>
      <c r="C382" s="322" t="s">
        <v>772</v>
      </c>
      <c r="D382" s="257" t="s">
        <v>59</v>
      </c>
      <c r="E382" s="259">
        <v>12.7</v>
      </c>
      <c r="F382" s="258">
        <v>0.56000000000000005</v>
      </c>
      <c r="G382" s="450">
        <f>ROUND(F382*E382,2)</f>
        <v>7.11</v>
      </c>
      <c r="H382" s="713" t="str">
        <f t="shared" si="85"/>
        <v>OK</v>
      </c>
      <c r="J382" s="654" t="str">
        <f>IF(AND(F382=0,G382&gt;0),1+COUNT($J$3:J380),IF(B382="AUXILIAR","AUXILIAR","SUBÍTEM"))</f>
        <v>SUBÍTEM</v>
      </c>
      <c r="K382" s="655">
        <v>88316</v>
      </c>
      <c r="L382" s="656">
        <f t="shared" si="86"/>
        <v>88316</v>
      </c>
      <c r="M382" s="663" t="str">
        <f>IF(AND(MID(A382,1,4)="comp",COUNTIF($A$1:$A$3937,A382)&gt;1),"ok AUXILIAR",IF(AND(F382&gt;0,MID(A382,1,4)="COMP"),"SUBÍTEM",IF(OR(AND(F382=0,G382=0),F382="COEF.",F382&gt;0),"SUBÍTEM",IF(MID(A382,1,5)="COMP.",IF(COUNTIF(ORÇAMENTO!$B$5:$B$9792,COMPOSIÇÕES!A382)=0,"NOK",IF(COUNTIF(ORÇAMENTO!$B$5:$B$9792,COMPOSIÇÕES!A382)&gt;0,"OK","SUBÍTEM"))))))</f>
        <v>SUBÍTEM</v>
      </c>
      <c r="P382" s="655" t="b">
        <f t="shared" si="84"/>
        <v>1</v>
      </c>
      <c r="Q382" s="655">
        <v>88316</v>
      </c>
      <c r="R382" s="655" t="s">
        <v>131</v>
      </c>
      <c r="S382" s="717" t="s">
        <v>772</v>
      </c>
      <c r="T382" s="655" t="s">
        <v>59</v>
      </c>
      <c r="U382" s="655">
        <v>12.52</v>
      </c>
    </row>
    <row r="383" spans="1:21" s="713" customFormat="1">
      <c r="A383" s="723" t="s">
        <v>1753</v>
      </c>
      <c r="B383" s="723"/>
      <c r="C383" s="723"/>
      <c r="D383" s="723"/>
      <c r="E383" s="723"/>
      <c r="F383" s="723"/>
      <c r="G383" s="723"/>
      <c r="H383" s="713" t="str">
        <f t="shared" si="85"/>
        <v>REMOVER ESPAÇOS</v>
      </c>
      <c r="J383" s="654" t="str">
        <f>IF(AND(F383=0,G383&gt;0),1+COUNT($J$3:J382),IF(B383="AUXILIAR","AUXILIAR","SUBÍTEM"))</f>
        <v>SUBÍTEM</v>
      </c>
      <c r="K383" s="655" t="s">
        <v>1753</v>
      </c>
      <c r="L383" s="656" t="str">
        <f t="shared" si="86"/>
        <v>Obs: composição/Base -  ORSE - 9388</v>
      </c>
      <c r="M383" s="663" t="str">
        <f>IF(AND(MID(A383,1,4)="comp",COUNTIF($A$1:$A$3937,A383)&gt;1),"ok AUXILIAR",IF(AND(F383&gt;0,MID(A383,1,4)="COMP"),"SUBÍTEM",IF(OR(AND(F383=0,G383=0),F383="COEF.",F383&gt;0),"SUBÍTEM",IF(MID(A383,1,5)="COMP.",IF(COUNTIF(ORÇAMENTO!$B$5:$B$9792,COMPOSIÇÕES!A383)=0,"NOK",IF(COUNTIF(ORÇAMENTO!$B$5:$B$9792,COMPOSIÇÕES!A383)&gt;0,"OK","SUBÍTEM"))))))</f>
        <v>SUBÍTEM</v>
      </c>
      <c r="P383" s="655" t="b">
        <f t="shared" si="84"/>
        <v>1</v>
      </c>
      <c r="Q383" s="655" t="s">
        <v>1753</v>
      </c>
      <c r="R383" s="655"/>
      <c r="S383" s="723"/>
      <c r="T383" s="655"/>
      <c r="U383" s="655"/>
    </row>
    <row r="384" spans="1:21" s="713" customFormat="1" ht="15.75" thickBot="1">
      <c r="A384" s="790"/>
      <c r="B384" s="728"/>
      <c r="C384" s="728"/>
      <c r="D384" s="728"/>
      <c r="E384" s="728"/>
      <c r="F384" s="728"/>
      <c r="G384" s="791"/>
      <c r="H384" s="713" t="str">
        <f t="shared" si="85"/>
        <v>OK</v>
      </c>
      <c r="J384" s="779"/>
      <c r="K384" s="780"/>
      <c r="L384" s="781">
        <f t="shared" si="86"/>
        <v>0</v>
      </c>
      <c r="M384" s="663"/>
      <c r="P384" s="655" t="b">
        <f t="shared" ref="P384:P392" si="87">C384=S384</f>
        <v>1</v>
      </c>
      <c r="Q384" s="780"/>
      <c r="R384" s="780"/>
      <c r="S384" s="728"/>
      <c r="T384" s="780"/>
      <c r="U384" s="780"/>
    </row>
    <row r="385" spans="1:21" s="713" customFormat="1" ht="26.25" customHeight="1" thickBot="1">
      <c r="A385" s="982" t="s">
        <v>125</v>
      </c>
      <c r="B385" s="983"/>
      <c r="C385" s="949" t="s">
        <v>103</v>
      </c>
      <c r="D385" s="956" t="s">
        <v>126</v>
      </c>
      <c r="E385" s="949" t="s">
        <v>128</v>
      </c>
      <c r="F385" s="949" t="s">
        <v>127</v>
      </c>
      <c r="G385" s="957" t="s">
        <v>129</v>
      </c>
      <c r="H385" s="713" t="str">
        <f t="shared" ref="H385:H393" si="88">IF(MID(A385,1,3)="OBS","REMOVER ESPAÇOS","OK")</f>
        <v>OK</v>
      </c>
      <c r="J385" s="654" t="str">
        <f>IF(AND(F385=0,G385&gt;0),1+COUNT($J$3:J237),IF(B385="AUXILIAR","AUXILIAR","SUBÍTEM"))</f>
        <v>SUBÍTEM</v>
      </c>
      <c r="K385" s="655" t="s">
        <v>125</v>
      </c>
      <c r="L385" s="656" t="str">
        <f t="shared" si="86"/>
        <v>COD.</v>
      </c>
      <c r="M385" s="663" t="str">
        <f>IF(AND(MID(A385,1,4)="comp",COUNTIF($A$1:$A$3937,A385)&gt;1),"ok AUXILIAR",IF(AND(F385&gt;0,MID(A385,1,4)="COMP"),"SUBÍTEM",IF(OR(AND(F385=0,G385=0),F385="COEF.",F385&gt;0),"SUBÍTEM",IF(MID(A385,1,5)="COMP.",IF(COUNTIF(ORÇAMENTO!$B$5:$B$9792,COMPOSIÇÕES!A385)=0,"NOK",IF(COUNTIF(ORÇAMENTO!$B$5:$B$9792,COMPOSIÇÕES!A385)&gt;0,"OK","SUBÍTEM"))))))</f>
        <v>SUBÍTEM</v>
      </c>
      <c r="P385" s="655" t="b">
        <f t="shared" si="87"/>
        <v>1</v>
      </c>
      <c r="Q385" s="655" t="s">
        <v>125</v>
      </c>
      <c r="R385" s="655"/>
      <c r="S385" s="715" t="s">
        <v>103</v>
      </c>
      <c r="T385" s="655" t="s">
        <v>126</v>
      </c>
      <c r="U385" s="655" t="s">
        <v>128</v>
      </c>
    </row>
    <row r="386" spans="1:21" s="713" customFormat="1" ht="40.5" customHeight="1" thickBot="1">
      <c r="A386" s="935" t="s">
        <v>166</v>
      </c>
      <c r="B386" s="945"/>
      <c r="C386" s="945" t="s">
        <v>1771</v>
      </c>
      <c r="D386" s="953" t="s">
        <v>126</v>
      </c>
      <c r="E386" s="953"/>
      <c r="F386" s="953"/>
      <c r="G386" s="946">
        <f>SUM(G387:G391)</f>
        <v>13.929999999999998</v>
      </c>
      <c r="H386" s="713" t="str">
        <f t="shared" si="88"/>
        <v>OK</v>
      </c>
      <c r="J386" s="654">
        <f>IF(AND(F386=0,G386&gt;0),1+COUNT($J$3:J385),IF(B386="AUXILIAR","AUXILIAR","SUBÍTEM"))</f>
        <v>50</v>
      </c>
      <c r="K386" s="655" t="s">
        <v>166</v>
      </c>
      <c r="L386" s="656" t="str">
        <f t="shared" si="86"/>
        <v>COMP. 50</v>
      </c>
      <c r="M386" s="663" t="str">
        <f>IF(AND(MID(A386,1,4)="comp",COUNTIF($A$1:$A$3937,A386)&gt;1),"ok AUXILIAR",IF(AND(F386&gt;0,MID(A386,1,4)="COMP"),"SUBÍTEM",IF(OR(AND(F386=0,G386=0),F386="COEF.",F386&gt;0),"SUBÍTEM",IF(MID(A386,1,5)="COMP.",IF(COUNTIF(ORÇAMENTO!$B$5:$B$9792,COMPOSIÇÕES!A386)=0,"NOK",IF(COUNTIF(ORÇAMENTO!$B$5:$B$9792,COMPOSIÇÕES!A386)&gt;0,"OK","SUBÍTEM"))))))</f>
        <v>OK</v>
      </c>
      <c r="P386" s="655" t="b">
        <f t="shared" si="87"/>
        <v>1</v>
      </c>
      <c r="Q386" s="655" t="s">
        <v>166</v>
      </c>
      <c r="R386" s="655"/>
      <c r="S386" s="720" t="s">
        <v>1771</v>
      </c>
      <c r="T386" s="655" t="s">
        <v>126</v>
      </c>
      <c r="U386" s="655"/>
    </row>
    <row r="387" spans="1:21" s="713" customFormat="1">
      <c r="A387" s="261">
        <v>88316</v>
      </c>
      <c r="B387" s="261" t="s">
        <v>131</v>
      </c>
      <c r="C387" s="322" t="s">
        <v>772</v>
      </c>
      <c r="D387" s="257" t="s">
        <v>59</v>
      </c>
      <c r="E387" s="259">
        <v>12.7</v>
      </c>
      <c r="F387" s="242">
        <v>0.26</v>
      </c>
      <c r="G387" s="450">
        <f>ROUND(F387*E387,2)</f>
        <v>3.3</v>
      </c>
      <c r="H387" s="713" t="str">
        <f t="shared" si="88"/>
        <v>OK</v>
      </c>
      <c r="J387" s="654" t="str">
        <f>IF(AND(F387=0,G387&gt;0),1+COUNT($J$3:J386),IF(B387="AUXILIAR","AUXILIAR","SUBÍTEM"))</f>
        <v>SUBÍTEM</v>
      </c>
      <c r="K387" s="655">
        <v>88316</v>
      </c>
      <c r="L387" s="656">
        <f t="shared" si="86"/>
        <v>88316</v>
      </c>
      <c r="M387" s="663" t="str">
        <f>IF(AND(MID(A387,1,4)="comp",COUNTIF($A$1:$A$3937,A387)&gt;1),"ok AUXILIAR",IF(AND(F387&gt;0,MID(A387,1,4)="COMP"),"SUBÍTEM",IF(OR(AND(F387=0,G387=0),F387="COEF.",F387&gt;0),"SUBÍTEM",IF(MID(A387,1,5)="COMP.",IF(COUNTIF(ORÇAMENTO!$B$5:$B$9792,COMPOSIÇÕES!A387)=0,"NOK",IF(COUNTIF(ORÇAMENTO!$B$5:$B$9792,COMPOSIÇÕES!A387)&gt;0,"OK","SUBÍTEM"))))))</f>
        <v>SUBÍTEM</v>
      </c>
      <c r="P387" s="655" t="b">
        <f t="shared" si="87"/>
        <v>1</v>
      </c>
      <c r="Q387" s="655">
        <v>88316</v>
      </c>
      <c r="R387" s="655" t="s">
        <v>131</v>
      </c>
      <c r="S387" s="717" t="s">
        <v>772</v>
      </c>
      <c r="T387" s="655" t="s">
        <v>59</v>
      </c>
      <c r="U387" s="655">
        <v>12.52</v>
      </c>
    </row>
    <row r="388" spans="1:21" s="713" customFormat="1">
      <c r="A388" s="261">
        <v>88267</v>
      </c>
      <c r="B388" s="261" t="s">
        <v>131</v>
      </c>
      <c r="C388" s="322" t="s">
        <v>767</v>
      </c>
      <c r="D388" s="257" t="s">
        <v>59</v>
      </c>
      <c r="E388" s="259">
        <v>18.940000000000001</v>
      </c>
      <c r="F388" s="251">
        <v>0.26</v>
      </c>
      <c r="G388" s="450">
        <f>ROUND(F388*E388,2)</f>
        <v>4.92</v>
      </c>
      <c r="H388" s="713" t="str">
        <f>IF(MID(A388,1,3)="OBS","REMOVER ESPAÇOS","OK")</f>
        <v>OK</v>
      </c>
      <c r="J388" s="654" t="str">
        <f>IF(AND(F388=0,G388&gt;0),1+COUNT($J$3:J386),IF(B388="AUXILIAR","AUXILIAR","SUBÍTEM"))</f>
        <v>SUBÍTEM</v>
      </c>
      <c r="K388" s="655">
        <v>88267</v>
      </c>
      <c r="L388" s="656">
        <f>A388</f>
        <v>88267</v>
      </c>
      <c r="M388" s="663" t="str">
        <f>IF(AND(MID(A388,1,4)="comp",COUNTIF($A$1:$A$3937,A388)&gt;1),"ok AUXILIAR",IF(AND(F388&gt;0,MID(A388,1,4)="COMP"),"SUBÍTEM",IF(OR(AND(F388=0,G388=0),F388="COEF.",F388&gt;0),"SUBÍTEM",IF(MID(A388,1,5)="COMP.",IF(COUNTIF(ORÇAMENTO!$B$5:$B$9792,COMPOSIÇÕES!A388)=0,"NOK",IF(COUNTIF(ORÇAMENTO!$B$5:$B$9792,COMPOSIÇÕES!A388)&gt;0,"OK","SUBÍTEM"))))))</f>
        <v>SUBÍTEM</v>
      </c>
      <c r="P388" s="655" t="b">
        <f>C388=S388</f>
        <v>1</v>
      </c>
      <c r="Q388" s="655">
        <v>88267</v>
      </c>
      <c r="R388" s="655" t="s">
        <v>131</v>
      </c>
      <c r="S388" s="717" t="s">
        <v>767</v>
      </c>
      <c r="T388" s="655" t="s">
        <v>59</v>
      </c>
      <c r="U388" s="655">
        <v>18.93</v>
      </c>
    </row>
    <row r="389" spans="1:21" s="713" customFormat="1">
      <c r="A389" s="261">
        <v>2036</v>
      </c>
      <c r="B389" s="261" t="s">
        <v>134</v>
      </c>
      <c r="C389" s="322" t="s">
        <v>2698</v>
      </c>
      <c r="D389" s="257" t="s">
        <v>77</v>
      </c>
      <c r="E389" s="259">
        <v>42.59</v>
      </c>
      <c r="F389" s="251">
        <v>1.6E-2</v>
      </c>
      <c r="G389" s="450">
        <f>ROUND(F389*E389,2)</f>
        <v>0.68</v>
      </c>
      <c r="H389" s="713" t="str">
        <f t="shared" si="88"/>
        <v>OK</v>
      </c>
      <c r="J389" s="654" t="str">
        <f>IF(AND(F389=0,G389&gt;0),1+COUNT($J$3:J387),IF(B389="AUXILIAR","AUXILIAR","SUBÍTEM"))</f>
        <v>SUBÍTEM</v>
      </c>
      <c r="K389" s="655">
        <v>2036</v>
      </c>
      <c r="L389" s="656">
        <f t="shared" si="86"/>
        <v>2036</v>
      </c>
      <c r="M389" s="663" t="str">
        <f>IF(AND(MID(A389,1,4)="comp",COUNTIF($A$1:$A$3937,A389)&gt;1),"ok AUXILIAR",IF(AND(F389&gt;0,MID(A389,1,4)="COMP"),"SUBÍTEM",IF(OR(AND(F389=0,G389=0),F389="COEF.",F389&gt;0),"SUBÍTEM",IF(MID(A389,1,5)="COMP.",IF(COUNTIF(ORÇAMENTO!$B$5:$B$9792,COMPOSIÇÕES!A389)=0,"NOK",IF(COUNTIF(ORÇAMENTO!$B$5:$B$9792,COMPOSIÇÕES!A389)&gt;0,"OK","SUBÍTEM"))))))</f>
        <v>SUBÍTEM</v>
      </c>
      <c r="P389" s="655" t="b">
        <f t="shared" si="87"/>
        <v>1</v>
      </c>
      <c r="Q389" s="655">
        <v>2036</v>
      </c>
      <c r="R389" s="655" t="s">
        <v>134</v>
      </c>
      <c r="S389" s="717" t="s">
        <v>2698</v>
      </c>
      <c r="T389" s="655" t="s">
        <v>77</v>
      </c>
      <c r="U389" s="655">
        <v>42.12</v>
      </c>
    </row>
    <row r="390" spans="1:21" s="713" customFormat="1" ht="18.75" customHeight="1">
      <c r="A390" s="261">
        <v>706</v>
      </c>
      <c r="B390" s="261" t="s">
        <v>134</v>
      </c>
      <c r="C390" s="322" t="s">
        <v>1771</v>
      </c>
      <c r="D390" s="257" t="s">
        <v>54</v>
      </c>
      <c r="E390" s="259">
        <v>4.45</v>
      </c>
      <c r="F390" s="258">
        <v>1</v>
      </c>
      <c r="G390" s="450">
        <f>ROUND(F390*E390,2)</f>
        <v>4.45</v>
      </c>
      <c r="H390" s="713" t="str">
        <f>IF(MID(A390,1,3)="OBS","REMOVER ESPAÇOS","OK")</f>
        <v>OK</v>
      </c>
      <c r="J390" s="654" t="str">
        <f>IF(AND(F390=0,G390&gt;0),1+COUNT($J$3:J388),IF(B390="AUXILIAR","AUXILIAR","SUBÍTEM"))</f>
        <v>SUBÍTEM</v>
      </c>
      <c r="K390" s="655">
        <v>706</v>
      </c>
      <c r="L390" s="656">
        <f>A390</f>
        <v>706</v>
      </c>
      <c r="M390" s="663" t="str">
        <f>IF(AND(MID(A390,1,4)="comp",COUNTIF($A$1:$A$3937,A390)&gt;1),"ok AUXILIAR",IF(AND(F390&gt;0,MID(A390,1,4)="COMP"),"SUBÍTEM",IF(OR(AND(F390=0,G390=0),F390="COEF.",F390&gt;0),"SUBÍTEM",IF(MID(A390,1,5)="COMP.",IF(COUNTIF(ORÇAMENTO!$B$5:$B$9792,COMPOSIÇÕES!A390)=0,"NOK",IF(COUNTIF(ORÇAMENTO!$B$5:$B$9792,COMPOSIÇÕES!A390)&gt;0,"OK","SUBÍTEM"))))))</f>
        <v>SUBÍTEM</v>
      </c>
      <c r="P390" s="655" t="b">
        <f>C390=S390</f>
        <v>1</v>
      </c>
      <c r="Q390" s="655">
        <v>706</v>
      </c>
      <c r="R390" s="655" t="s">
        <v>134</v>
      </c>
      <c r="S390" s="717" t="s">
        <v>1771</v>
      </c>
      <c r="T390" s="655" t="s">
        <v>54</v>
      </c>
      <c r="U390" s="655">
        <v>4.45</v>
      </c>
    </row>
    <row r="391" spans="1:21" s="713" customFormat="1" ht="18.75" customHeight="1">
      <c r="A391" s="261">
        <v>138</v>
      </c>
      <c r="B391" s="261" t="s">
        <v>134</v>
      </c>
      <c r="C391" s="322" t="s">
        <v>2699</v>
      </c>
      <c r="D391" s="257" t="s">
        <v>55</v>
      </c>
      <c r="E391" s="259">
        <v>57.71</v>
      </c>
      <c r="F391" s="258">
        <v>0.01</v>
      </c>
      <c r="G391" s="450">
        <f>ROUND(F391*E391,2)</f>
        <v>0.57999999999999996</v>
      </c>
      <c r="H391" s="713" t="str">
        <f t="shared" si="88"/>
        <v>OK</v>
      </c>
      <c r="J391" s="654" t="str">
        <f>IF(AND(F391=0,G391&gt;0),1+COUNT($J$3:J389),IF(B391="AUXILIAR","AUXILIAR","SUBÍTEM"))</f>
        <v>SUBÍTEM</v>
      </c>
      <c r="K391" s="655">
        <v>138</v>
      </c>
      <c r="L391" s="656">
        <f t="shared" si="86"/>
        <v>138</v>
      </c>
      <c r="M391" s="663" t="str">
        <f>IF(AND(MID(A391,1,4)="comp",COUNTIF($A$1:$A$3937,A391)&gt;1),"ok AUXILIAR",IF(AND(F391&gt;0,MID(A391,1,4)="COMP"),"SUBÍTEM",IF(OR(AND(F391=0,G391=0),F391="COEF.",F391&gt;0),"SUBÍTEM",IF(MID(A391,1,5)="COMP.",IF(COUNTIF(ORÇAMENTO!$B$5:$B$9792,COMPOSIÇÕES!A391)=0,"NOK",IF(COUNTIF(ORÇAMENTO!$B$5:$B$9792,COMPOSIÇÕES!A391)&gt;0,"OK","SUBÍTEM"))))))</f>
        <v>SUBÍTEM</v>
      </c>
      <c r="P391" s="655" t="b">
        <f t="shared" si="87"/>
        <v>1</v>
      </c>
      <c r="Q391" s="655">
        <v>138</v>
      </c>
      <c r="R391" s="655" t="s">
        <v>134</v>
      </c>
      <c r="S391" s="717" t="s">
        <v>2699</v>
      </c>
      <c r="T391" s="655" t="s">
        <v>55</v>
      </c>
      <c r="U391" s="655">
        <v>57.07</v>
      </c>
    </row>
    <row r="392" spans="1:21" s="713" customFormat="1">
      <c r="A392" s="723" t="s">
        <v>2864</v>
      </c>
      <c r="B392" s="723"/>
      <c r="C392" s="723"/>
      <c r="D392" s="723"/>
      <c r="E392" s="723"/>
      <c r="F392" s="723"/>
      <c r="G392" s="723"/>
      <c r="H392" s="713" t="str">
        <f t="shared" si="88"/>
        <v>REMOVER ESPAÇOS</v>
      </c>
      <c r="J392" s="654" t="str">
        <f>IF(AND(F392=0,G392&gt;0),1+COUNT($J$3:J391),IF(B392="AUXILIAR","AUXILIAR","SUBÍTEM"))</f>
        <v>SUBÍTEM</v>
      </c>
      <c r="K392" s="655" t="s">
        <v>1454</v>
      </c>
      <c r="L392" s="656" t="str">
        <f t="shared" si="86"/>
        <v>Obs: composição/Base -  SINAPI - 1102</v>
      </c>
      <c r="M392" s="663" t="str">
        <f>IF(AND(MID(A392,1,4)="comp",COUNTIF($A$1:$A$3937,A392)&gt;1),"ok AUXILIAR",IF(AND(F392&gt;0,MID(A392,1,4)="COMP"),"SUBÍTEM",IF(OR(AND(F392=0,G392=0),F392="COEF.",F392&gt;0),"SUBÍTEM",IF(MID(A392,1,5)="COMP.",IF(COUNTIF(ORÇAMENTO!$B$5:$B$9792,COMPOSIÇÕES!A392)=0,"NOK",IF(COUNTIF(ORÇAMENTO!$B$5:$B$9792,COMPOSIÇÕES!A392)&gt;0,"OK","SUBÍTEM"))))))</f>
        <v>SUBÍTEM</v>
      </c>
      <c r="P392" s="655" t="b">
        <f t="shared" si="87"/>
        <v>1</v>
      </c>
      <c r="Q392" s="655" t="s">
        <v>1454</v>
      </c>
      <c r="R392" s="655"/>
      <c r="S392" s="723"/>
      <c r="T392" s="655"/>
      <c r="U392" s="655"/>
    </row>
    <row r="393" spans="1:21" s="713" customFormat="1" ht="15.75" thickBot="1">
      <c r="A393" s="790"/>
      <c r="B393" s="728"/>
      <c r="C393" s="728"/>
      <c r="D393" s="728"/>
      <c r="E393" s="728"/>
      <c r="F393" s="728"/>
      <c r="G393" s="791"/>
      <c r="H393" s="713" t="str">
        <f t="shared" si="88"/>
        <v>OK</v>
      </c>
      <c r="J393" s="779"/>
      <c r="K393" s="780"/>
      <c r="L393" s="781">
        <f t="shared" si="86"/>
        <v>0</v>
      </c>
      <c r="M393" s="663"/>
      <c r="P393" s="655" t="b">
        <f t="shared" ref="P393:P421" si="89">C393=S393</f>
        <v>1</v>
      </c>
      <c r="Q393" s="780"/>
      <c r="R393" s="780"/>
      <c r="S393" s="728"/>
      <c r="T393" s="780"/>
      <c r="U393" s="780"/>
    </row>
    <row r="394" spans="1:21" s="713" customFormat="1" ht="26.25" customHeight="1" thickBot="1">
      <c r="A394" s="982" t="s">
        <v>125</v>
      </c>
      <c r="B394" s="983"/>
      <c r="C394" s="949" t="s">
        <v>103</v>
      </c>
      <c r="D394" s="956" t="s">
        <v>126</v>
      </c>
      <c r="E394" s="949" t="s">
        <v>128</v>
      </c>
      <c r="F394" s="949" t="s">
        <v>127</v>
      </c>
      <c r="G394" s="957" t="s">
        <v>129</v>
      </c>
      <c r="H394" s="713" t="str">
        <f t="shared" ref="H394:H399" si="90">IF(MID(A394,1,3)="OBS","REMOVER ESPAÇOS","OK")</f>
        <v>OK</v>
      </c>
      <c r="J394" s="654" t="str">
        <f>IF(AND(F394=0,G394&gt;0),1+COUNT($J$3:J242),IF(B394="AUXILIAR","AUXILIAR","SUBÍTEM"))</f>
        <v>SUBÍTEM</v>
      </c>
      <c r="K394" s="655" t="s">
        <v>125</v>
      </c>
      <c r="L394" s="656" t="str">
        <f t="shared" si="86"/>
        <v>COD.</v>
      </c>
      <c r="M394" s="663" t="str">
        <f>IF(AND(MID(A394,1,4)="comp",COUNTIF($A$1:$A$3937,A394)&gt;1),"ok AUXILIAR",IF(AND(F394&gt;0,MID(A394,1,4)="COMP"),"SUBÍTEM",IF(OR(AND(F394=0,G394=0),F394="COEF.",F394&gt;0),"SUBÍTEM",IF(MID(A394,1,5)="COMP.",IF(COUNTIF(ORÇAMENTO!$B$5:$B$9792,COMPOSIÇÕES!A394)=0,"NOK",IF(COUNTIF(ORÇAMENTO!$B$5:$B$9792,COMPOSIÇÕES!A394)&gt;0,"OK","SUBÍTEM"))))))</f>
        <v>SUBÍTEM</v>
      </c>
      <c r="P394" s="655" t="b">
        <f t="shared" si="89"/>
        <v>1</v>
      </c>
      <c r="Q394" s="655" t="s">
        <v>125</v>
      </c>
      <c r="R394" s="655"/>
      <c r="S394" s="715" t="s">
        <v>103</v>
      </c>
      <c r="T394" s="655" t="s">
        <v>126</v>
      </c>
      <c r="U394" s="655" t="s">
        <v>128</v>
      </c>
    </row>
    <row r="395" spans="1:21" s="713" customFormat="1" ht="40.5" customHeight="1" thickBot="1">
      <c r="A395" s="935" t="s">
        <v>167</v>
      </c>
      <c r="B395" s="945"/>
      <c r="C395" s="945" t="s">
        <v>1317</v>
      </c>
      <c r="D395" s="953" t="s">
        <v>126</v>
      </c>
      <c r="E395" s="953"/>
      <c r="F395" s="953"/>
      <c r="G395" s="946">
        <f>SUM(G396:G398)</f>
        <v>30938.440000000002</v>
      </c>
      <c r="H395" s="713" t="str">
        <f t="shared" si="90"/>
        <v>OK</v>
      </c>
      <c r="J395" s="654">
        <f>IF(AND(F395=0,G395&gt;0),1+COUNT($J$3:J394),IF(B395="AUXILIAR","AUXILIAR","SUBÍTEM"))</f>
        <v>51</v>
      </c>
      <c r="K395" s="655" t="s">
        <v>167</v>
      </c>
      <c r="L395" s="656" t="str">
        <f t="shared" si="86"/>
        <v>COMP. 51</v>
      </c>
      <c r="M395" s="663" t="str">
        <f>IF(AND(MID(A395,1,4)="comp",COUNTIF($A$1:$A$3937,A395)&gt;1),"ok AUXILIAR",IF(AND(F395&gt;0,MID(A395,1,4)="COMP"),"SUBÍTEM",IF(OR(AND(F395=0,G395=0),F395="COEF.",F395&gt;0),"SUBÍTEM",IF(MID(A395,1,5)="COMP.",IF(COUNTIF(ORÇAMENTO!$B$5:$B$9792,COMPOSIÇÕES!A395)=0,"NOK",IF(COUNTIF(ORÇAMENTO!$B$5:$B$9792,COMPOSIÇÕES!A395)&gt;0,"OK","SUBÍTEM"))))))</f>
        <v>OK</v>
      </c>
      <c r="P395" s="655" t="b">
        <f t="shared" si="89"/>
        <v>1</v>
      </c>
      <c r="Q395" s="655" t="s">
        <v>167</v>
      </c>
      <c r="R395" s="655"/>
      <c r="S395" s="720" t="s">
        <v>1317</v>
      </c>
      <c r="T395" s="655" t="s">
        <v>126</v>
      </c>
      <c r="U395" s="655"/>
    </row>
    <row r="396" spans="1:21" s="713" customFormat="1">
      <c r="A396" s="465" t="s">
        <v>848</v>
      </c>
      <c r="B396" s="323" t="s">
        <v>1455</v>
      </c>
      <c r="C396" s="322" t="s">
        <v>1317</v>
      </c>
      <c r="D396" s="257" t="s">
        <v>54</v>
      </c>
      <c r="E396" s="259">
        <v>29400</v>
      </c>
      <c r="F396" s="242">
        <v>1</v>
      </c>
      <c r="G396" s="450">
        <f>ROUND(F396*E396,2)</f>
        <v>29400</v>
      </c>
      <c r="H396" s="713" t="str">
        <f t="shared" si="90"/>
        <v>OK</v>
      </c>
      <c r="J396" s="654" t="str">
        <f>IF(AND(F396=0,G396&gt;0),1+COUNT($J$3:J395),IF(B396="AUXILIAR","AUXILIAR","SUBÍTEM"))</f>
        <v>SUBÍTEM</v>
      </c>
      <c r="K396" s="655" t="s">
        <v>848</v>
      </c>
      <c r="L396" s="656" t="str">
        <f t="shared" si="86"/>
        <v>Mercado/1</v>
      </c>
      <c r="M396" s="663" t="str">
        <f>IF(AND(MID(A396,1,4)="comp",COUNTIF($A$1:$A$3937,A396)&gt;1),"ok AUXILIAR",IF(AND(F396&gt;0,MID(A396,1,4)="COMP"),"SUBÍTEM",IF(OR(AND(F396=0,G396=0),F396="COEF.",F396&gt;0),"SUBÍTEM",IF(MID(A396,1,5)="COMP.",IF(COUNTIF(ORÇAMENTO!$B$5:$B$9792,COMPOSIÇÕES!A396)=0,"NOK",IF(COUNTIF(ORÇAMENTO!$B$5:$B$9792,COMPOSIÇÕES!A396)&gt;0,"OK","SUBÍTEM"))))))</f>
        <v>SUBÍTEM</v>
      </c>
      <c r="P396" s="655" t="b">
        <f t="shared" si="89"/>
        <v>1</v>
      </c>
      <c r="Q396" s="655" t="s">
        <v>848</v>
      </c>
      <c r="R396" s="655" t="s">
        <v>1455</v>
      </c>
      <c r="S396" s="717" t="s">
        <v>1317</v>
      </c>
      <c r="T396" s="655" t="s">
        <v>54</v>
      </c>
      <c r="U396" s="655">
        <v>29400</v>
      </c>
    </row>
    <row r="397" spans="1:21" s="713" customFormat="1">
      <c r="A397" s="494">
        <v>88316</v>
      </c>
      <c r="B397" s="261" t="s">
        <v>131</v>
      </c>
      <c r="C397" s="322" t="s">
        <v>772</v>
      </c>
      <c r="D397" s="257" t="s">
        <v>59</v>
      </c>
      <c r="E397" s="259">
        <v>12.7</v>
      </c>
      <c r="F397" s="251">
        <v>6</v>
      </c>
      <c r="G397" s="450">
        <f>ROUND(F397*E397,2)</f>
        <v>76.2</v>
      </c>
      <c r="H397" s="713" t="str">
        <f t="shared" si="90"/>
        <v>OK</v>
      </c>
      <c r="J397" s="654" t="str">
        <f>IF(AND(F397=0,G397&gt;0),1+COUNT($J$3:J396),IF(B397="AUXILIAR","AUXILIAR","SUBÍTEM"))</f>
        <v>SUBÍTEM</v>
      </c>
      <c r="K397" s="655">
        <v>88316</v>
      </c>
      <c r="L397" s="656">
        <f t="shared" si="86"/>
        <v>88316</v>
      </c>
      <c r="M397" s="663" t="str">
        <f>IF(AND(MID(A397,1,4)="comp",COUNTIF($A$1:$A$3937,A397)&gt;1),"ok AUXILIAR",IF(AND(F397&gt;0,MID(A397,1,4)="COMP"),"SUBÍTEM",IF(OR(AND(F397=0,G397=0),F397="COEF.",F397&gt;0),"SUBÍTEM",IF(MID(A397,1,5)="COMP.",IF(COUNTIF(ORÇAMENTO!$B$5:$B$9792,COMPOSIÇÕES!A397)=0,"NOK",IF(COUNTIF(ORÇAMENTO!$B$5:$B$9792,COMPOSIÇÕES!A397)&gt;0,"OK","SUBÍTEM"))))))</f>
        <v>SUBÍTEM</v>
      </c>
      <c r="P397" s="655" t="b">
        <f t="shared" si="89"/>
        <v>1</v>
      </c>
      <c r="Q397" s="655">
        <v>88316</v>
      </c>
      <c r="R397" s="655" t="s">
        <v>131</v>
      </c>
      <c r="S397" s="717" t="s">
        <v>772</v>
      </c>
      <c r="T397" s="655" t="s">
        <v>59</v>
      </c>
      <c r="U397" s="655">
        <v>12.52</v>
      </c>
    </row>
    <row r="398" spans="1:21" s="713" customFormat="1" ht="46.5" customHeight="1">
      <c r="A398" s="261">
        <v>91467</v>
      </c>
      <c r="B398" s="261" t="s">
        <v>131</v>
      </c>
      <c r="C398" s="322" t="s">
        <v>1073</v>
      </c>
      <c r="D398" s="257" t="s">
        <v>59</v>
      </c>
      <c r="E398" s="259">
        <v>91.39</v>
      </c>
      <c r="F398" s="258">
        <v>16</v>
      </c>
      <c r="G398" s="450">
        <f>ROUND(F398*E398,2)</f>
        <v>1462.24</v>
      </c>
      <c r="H398" s="713" t="str">
        <f t="shared" si="90"/>
        <v>OK</v>
      </c>
      <c r="J398" s="654" t="str">
        <f>IF(AND(F398=0,G398&gt;0),1+COUNT($J$3:J397),IF(B398="AUXILIAR","AUXILIAR","SUBÍTEM"))</f>
        <v>SUBÍTEM</v>
      </c>
      <c r="K398" s="655">
        <v>91467</v>
      </c>
      <c r="L398" s="656">
        <f t="shared" si="86"/>
        <v>91467</v>
      </c>
      <c r="M398" s="663" t="str">
        <f>IF(AND(MID(A398,1,4)="comp",COUNTIF($A$1:$A$3937,A398)&gt;1),"ok AUXILIAR",IF(AND(F398&gt;0,MID(A398,1,4)="COMP"),"SUBÍTEM",IF(OR(AND(F398=0,G398=0),F398="COEF.",F398&gt;0),"SUBÍTEM",IF(MID(A398,1,5)="COMP.",IF(COUNTIF(ORÇAMENTO!$B$5:$B$9792,COMPOSIÇÕES!A398)=0,"NOK",IF(COUNTIF(ORÇAMENTO!$B$5:$B$9792,COMPOSIÇÕES!A398)&gt;0,"OK","SUBÍTEM"))))))</f>
        <v>SUBÍTEM</v>
      </c>
      <c r="P398" s="655" t="b">
        <f t="shared" si="89"/>
        <v>1</v>
      </c>
      <c r="Q398" s="655">
        <v>91467</v>
      </c>
      <c r="R398" s="655" t="s">
        <v>131</v>
      </c>
      <c r="S398" s="717" t="s">
        <v>1073</v>
      </c>
      <c r="T398" s="655" t="s">
        <v>59</v>
      </c>
      <c r="U398" s="655">
        <v>93.39</v>
      </c>
    </row>
    <row r="399" spans="1:21" s="713" customFormat="1">
      <c r="A399" s="723" t="s">
        <v>1457</v>
      </c>
      <c r="B399" s="723"/>
      <c r="C399" s="723"/>
      <c r="D399" s="723"/>
      <c r="E399" s="723"/>
      <c r="F399" s="723"/>
      <c r="G399" s="723"/>
      <c r="H399" s="713" t="str">
        <f t="shared" si="90"/>
        <v>REMOVER ESPAÇOS</v>
      </c>
      <c r="J399" s="654" t="str">
        <f>IF(AND(F399=0,G399&gt;0),1+COUNT($J$3:J398),IF(B399="AUXILIAR","AUXILIAR","SUBÍTEM"))</f>
        <v>SUBÍTEM</v>
      </c>
      <c r="K399" s="655" t="s">
        <v>1457</v>
      </c>
      <c r="L399" s="656" t="str">
        <f t="shared" si="86"/>
        <v>Obs: composição/Base -  Composição modificada - ORSE - 8371</v>
      </c>
      <c r="M399" s="663" t="str">
        <f>IF(AND(MID(A399,1,4)="comp",COUNTIF($A$1:$A$3937,A399)&gt;1),"ok AUXILIAR",IF(AND(F399&gt;0,MID(A399,1,4)="COMP"),"SUBÍTEM",IF(OR(AND(F399=0,G399=0),F399="COEF.",F399&gt;0),"SUBÍTEM",IF(MID(A399,1,5)="COMP.",IF(COUNTIF(ORÇAMENTO!$B$5:$B$9792,COMPOSIÇÕES!A399)=0,"NOK",IF(COUNTIF(ORÇAMENTO!$B$5:$B$9792,COMPOSIÇÕES!A399)&gt;0,"OK","SUBÍTEM"))))))</f>
        <v>SUBÍTEM</v>
      </c>
      <c r="P399" s="655" t="b">
        <f t="shared" si="89"/>
        <v>1</v>
      </c>
      <c r="Q399" s="655" t="s">
        <v>1457</v>
      </c>
      <c r="R399" s="655"/>
      <c r="S399" s="723"/>
      <c r="T399" s="655"/>
      <c r="U399" s="655"/>
    </row>
    <row r="400" spans="1:21" s="713" customFormat="1" ht="15.75" thickBot="1">
      <c r="A400" s="790"/>
      <c r="B400" s="728"/>
      <c r="C400" s="728"/>
      <c r="D400" s="728"/>
      <c r="E400" s="728"/>
      <c r="F400" s="728"/>
      <c r="G400" s="791"/>
      <c r="J400" s="779"/>
      <c r="K400" s="780"/>
      <c r="L400" s="781"/>
      <c r="M400" s="663"/>
      <c r="P400" s="655" t="b">
        <f t="shared" si="89"/>
        <v>1</v>
      </c>
      <c r="Q400" s="780"/>
      <c r="R400" s="780"/>
      <c r="S400" s="728"/>
      <c r="T400" s="780"/>
      <c r="U400" s="780"/>
    </row>
    <row r="401" spans="1:21" s="713" customFormat="1" ht="26.25" customHeight="1" thickBot="1">
      <c r="A401" s="982" t="s">
        <v>125</v>
      </c>
      <c r="B401" s="983"/>
      <c r="C401" s="949" t="s">
        <v>103</v>
      </c>
      <c r="D401" s="956" t="s">
        <v>126</v>
      </c>
      <c r="E401" s="949" t="s">
        <v>128</v>
      </c>
      <c r="F401" s="949" t="s">
        <v>127</v>
      </c>
      <c r="G401" s="957" t="s">
        <v>129</v>
      </c>
      <c r="H401" s="713" t="str">
        <f t="shared" ref="H401:H421" si="91">IF(MID(A401,1,3)="OBS","REMOVER ESPAÇOS","OK")</f>
        <v>OK</v>
      </c>
      <c r="J401" s="654" t="str">
        <f>IF(AND(F401=0,G401&gt;0),1+COUNT($J$3:J172),IF(B401="AUXILIAR","AUXILIAR","SUBÍTEM"))</f>
        <v>SUBÍTEM</v>
      </c>
      <c r="K401" s="655" t="s">
        <v>125</v>
      </c>
      <c r="L401" s="656" t="str">
        <f>A401</f>
        <v>COD.</v>
      </c>
      <c r="M401" s="663" t="str">
        <f>IF(AND(MID(A401,1,4)="comp",COUNTIF($A$1:$A$3937,A401)&gt;1),"ok AUXILIAR",IF(AND(F401&gt;0,MID(A401,1,4)="COMP"),"SUBÍTEM",IF(OR(AND(F401=0,G401=0),F401="COEF.",F401&gt;0),"SUBÍTEM",IF(MID(A401,1,5)="COMP.",IF(COUNTIF(ORÇAMENTO!$B$5:$B$9792,COMPOSIÇÕES!A401)=0,"NOK",IF(COUNTIF(ORÇAMENTO!$B$5:$B$9792,COMPOSIÇÕES!A401)&gt;0,"OK","SUBÍTEM"))))))</f>
        <v>SUBÍTEM</v>
      </c>
      <c r="P401" s="655" t="b">
        <f t="shared" si="89"/>
        <v>1</v>
      </c>
      <c r="Q401" s="655" t="s">
        <v>125</v>
      </c>
      <c r="R401" s="655"/>
      <c r="S401" s="715" t="s">
        <v>103</v>
      </c>
      <c r="T401" s="655" t="s">
        <v>126</v>
      </c>
      <c r="U401" s="655" t="s">
        <v>128</v>
      </c>
    </row>
    <row r="402" spans="1:21" s="713" customFormat="1" ht="38.25" customHeight="1" thickBot="1">
      <c r="A402" s="935" t="s">
        <v>168</v>
      </c>
      <c r="B402" s="945"/>
      <c r="C402" s="945" t="s">
        <v>1458</v>
      </c>
      <c r="D402" s="953" t="s">
        <v>126</v>
      </c>
      <c r="E402" s="953"/>
      <c r="F402" s="953"/>
      <c r="G402" s="946">
        <f>SUM(G403:G420)</f>
        <v>1781.35</v>
      </c>
      <c r="H402" s="713" t="str">
        <f t="shared" si="91"/>
        <v>OK</v>
      </c>
      <c r="J402" s="654">
        <f>IF(AND(F402=0,G402&gt;0),1+COUNT($J$3:J401),IF(B402="AUXILIAR","AUXILIAR","SUBÍTEM"))</f>
        <v>52</v>
      </c>
      <c r="K402" s="655" t="s">
        <v>168</v>
      </c>
      <c r="L402" s="656" t="str">
        <f>A402</f>
        <v>COMP. 52</v>
      </c>
      <c r="M402" s="663" t="str">
        <f>IF(AND(MID(A402,1,4)="comp",COUNTIF($A$1:$A$3937,A402)&gt;1),"ok AUXILIAR",IF(AND(F402&gt;0,MID(A402,1,4)="COMP"),"SUBÍTEM",IF(OR(AND(F402=0,G402=0),F402="COEF.",F402&gt;0),"SUBÍTEM",IF(MID(A402,1,5)="COMP.",IF(COUNTIF(ORÇAMENTO!$B$5:$B$9792,COMPOSIÇÕES!A402)=0,"NOK",IF(COUNTIF(ORÇAMENTO!$B$5:$B$9792,COMPOSIÇÕES!A402)&gt;0,"OK","SUBÍTEM"))))))</f>
        <v>OK</v>
      </c>
      <c r="P402" s="655" t="b">
        <f t="shared" si="89"/>
        <v>1</v>
      </c>
      <c r="Q402" s="655" t="s">
        <v>168</v>
      </c>
      <c r="R402" s="655"/>
      <c r="S402" s="720" t="s">
        <v>1458</v>
      </c>
      <c r="T402" s="655" t="s">
        <v>126</v>
      </c>
      <c r="U402" s="655"/>
    </row>
    <row r="403" spans="1:21" s="713" customFormat="1" ht="14.25" customHeight="1">
      <c r="A403" s="463">
        <v>37105</v>
      </c>
      <c r="B403" s="261" t="s">
        <v>836</v>
      </c>
      <c r="C403" s="322" t="s">
        <v>791</v>
      </c>
      <c r="D403" s="257" t="s">
        <v>2836</v>
      </c>
      <c r="E403" s="259">
        <v>1405.2</v>
      </c>
      <c r="F403" s="242">
        <v>1</v>
      </c>
      <c r="G403" s="450">
        <f t="shared" ref="G403:G420" si="92">ROUND(F403*E403,2)</f>
        <v>1405.2</v>
      </c>
      <c r="H403" s="713" t="str">
        <f t="shared" si="91"/>
        <v>OK</v>
      </c>
      <c r="J403" s="654" t="str">
        <f>IF(AND(F403=0,G403&gt;0),1+COUNT($J$3:J402),IF(B403="AUXILIAR","AUXILIAR","SUBÍTEM"))</f>
        <v>SUBÍTEM</v>
      </c>
      <c r="K403" s="655">
        <v>37105</v>
      </c>
      <c r="L403" s="656">
        <f>A403</f>
        <v>37105</v>
      </c>
      <c r="M403" s="663" t="str">
        <f>IF(AND(MID(A403,1,4)="comp",COUNTIF($A$1:$A$3937,A403)&gt;1),"ok AUXILIAR",IF(AND(F403&gt;0,MID(A403,1,4)="COMP"),"SUBÍTEM",IF(OR(AND(F403=0,G403=0),F403="COEF.",F403&gt;0),"SUBÍTEM",IF(MID(A403,1,5)="COMP.",IF(COUNTIF(ORÇAMENTO!$B$5:$B$9792,COMPOSIÇÕES!A403)=0,"NOK",IF(COUNTIF(ORÇAMENTO!$B$5:$B$9792,COMPOSIÇÕES!A403)&gt;0,"OK","SUBÍTEM"))))))</f>
        <v>SUBÍTEM</v>
      </c>
      <c r="P403" s="655" t="b">
        <f t="shared" si="89"/>
        <v>1</v>
      </c>
      <c r="Q403" s="655">
        <v>37105</v>
      </c>
      <c r="R403" s="655" t="s">
        <v>836</v>
      </c>
      <c r="S403" s="717" t="s">
        <v>791</v>
      </c>
      <c r="T403" s="655" t="s">
        <v>54</v>
      </c>
      <c r="U403" s="655">
        <v>1402</v>
      </c>
    </row>
    <row r="404" spans="1:21" s="713" customFormat="1" ht="14.25" customHeight="1">
      <c r="A404" s="494">
        <v>3146</v>
      </c>
      <c r="B404" s="261" t="s">
        <v>836</v>
      </c>
      <c r="C404" s="322" t="s">
        <v>798</v>
      </c>
      <c r="D404" s="257" t="s">
        <v>2836</v>
      </c>
      <c r="E404" s="259">
        <v>2.23</v>
      </c>
      <c r="F404" s="251">
        <v>6.7</v>
      </c>
      <c r="G404" s="450">
        <f t="shared" si="92"/>
        <v>14.94</v>
      </c>
      <c r="H404" s="713" t="str">
        <f t="shared" ref="H404:H411" si="93">IF(MID(A404,1,3)="OBS","REMOVER ESPAÇOS","OK")</f>
        <v>OK</v>
      </c>
      <c r="J404" s="654" t="str">
        <f>IF(AND(F404=0,G404&gt;0),1+COUNT($J$3:J395),IF(B404="AUXILIAR","AUXILIAR","SUBÍTEM"))</f>
        <v>SUBÍTEM</v>
      </c>
      <c r="K404" s="655">
        <v>3146</v>
      </c>
      <c r="L404" s="656">
        <f>A404</f>
        <v>3146</v>
      </c>
      <c r="M404" s="663" t="str">
        <f>IF(AND(MID(A404,1,4)="comp",COUNTIF($A$1:$A$3937,A404)&gt;1),"ok AUXILIAR",IF(AND(F404&gt;0,MID(A404,1,4)="COMP"),"SUBÍTEM",IF(OR(AND(F404=0,G404=0),F404="COEF.",F404&gt;0),"SUBÍTEM",IF(MID(A404,1,5)="COMP.",IF(COUNTIF(ORÇAMENTO!$B$5:$B$9792,COMPOSIÇÕES!A404)=0,"NOK",IF(COUNTIF(ORÇAMENTO!$B$5:$B$9792,COMPOSIÇÕES!A404)&gt;0,"OK","SUBÍTEM"))))))</f>
        <v>SUBÍTEM</v>
      </c>
      <c r="P404" s="655" t="b">
        <f t="shared" ref="P404:P411" si="94">C404=S404</f>
        <v>1</v>
      </c>
      <c r="Q404" s="655">
        <v>3146</v>
      </c>
      <c r="R404" s="655" t="s">
        <v>836</v>
      </c>
      <c r="S404" s="717" t="s">
        <v>798</v>
      </c>
      <c r="T404" s="655" t="s">
        <v>54</v>
      </c>
      <c r="U404" s="655">
        <v>2.19</v>
      </c>
    </row>
    <row r="405" spans="1:21" s="713" customFormat="1" ht="14.25" customHeight="1">
      <c r="A405" s="261">
        <v>6019</v>
      </c>
      <c r="B405" s="261" t="s">
        <v>836</v>
      </c>
      <c r="C405" s="322" t="s">
        <v>806</v>
      </c>
      <c r="D405" s="257" t="s">
        <v>2836</v>
      </c>
      <c r="E405" s="259">
        <v>40.770000000000003</v>
      </c>
      <c r="F405" s="258">
        <v>1</v>
      </c>
      <c r="G405" s="450">
        <f t="shared" si="92"/>
        <v>40.770000000000003</v>
      </c>
      <c r="H405" s="713" t="str">
        <f t="shared" si="93"/>
        <v>OK</v>
      </c>
      <c r="J405" s="654" t="str">
        <f>IF(AND(F405=0,G405&gt;0),1+COUNT($J$3:J404),IF(B405="AUXILIAR","AUXILIAR","SUBÍTEM"))</f>
        <v>SUBÍTEM</v>
      </c>
      <c r="K405" s="655">
        <v>6019</v>
      </c>
      <c r="L405" s="656">
        <f>A405</f>
        <v>6019</v>
      </c>
      <c r="M405" s="663" t="str">
        <f>IF(AND(MID(A405,1,4)="comp",COUNTIF($A$1:$A$3937,A405)&gt;1),"ok AUXILIAR",IF(AND(F405&gt;0,MID(A405,1,4)="COMP"),"SUBÍTEM",IF(OR(AND(F405=0,G405=0),F405="COEF.",F405&gt;0),"SUBÍTEM",IF(MID(A405,1,5)="COMP.",IF(COUNTIF(ORÇAMENTO!$B$5:$B$9792,COMPOSIÇÕES!A405)=0,"NOK",IF(COUNTIF(ORÇAMENTO!$B$5:$B$9792,COMPOSIÇÕES!A405)&gt;0,"OK","SUBÍTEM"))))))</f>
        <v>SUBÍTEM</v>
      </c>
      <c r="P405" s="655" t="b">
        <f t="shared" si="94"/>
        <v>1</v>
      </c>
      <c r="Q405" s="655">
        <v>6019</v>
      </c>
      <c r="R405" s="655" t="s">
        <v>836</v>
      </c>
      <c r="S405" s="717" t="s">
        <v>806</v>
      </c>
      <c r="T405" s="655" t="s">
        <v>54</v>
      </c>
      <c r="U405" s="655">
        <v>39.32</v>
      </c>
    </row>
    <row r="406" spans="1:21" s="713" customFormat="1" ht="14.25" customHeight="1">
      <c r="A406" s="261">
        <v>71</v>
      </c>
      <c r="B406" s="261" t="s">
        <v>836</v>
      </c>
      <c r="C406" s="322" t="s">
        <v>777</v>
      </c>
      <c r="D406" s="257" t="s">
        <v>2836</v>
      </c>
      <c r="E406" s="259">
        <v>13.65</v>
      </c>
      <c r="F406" s="258">
        <v>2</v>
      </c>
      <c r="G406" s="450">
        <f t="shared" si="92"/>
        <v>27.3</v>
      </c>
      <c r="H406" s="713" t="str">
        <f t="shared" si="93"/>
        <v>OK</v>
      </c>
      <c r="J406" s="654" t="str">
        <f>IF(AND(F406=0,G406&gt;0),1+COUNT($J$3:J405),IF(B406="AUXILIAR","AUXILIAR","SUBÍTEM"))</f>
        <v>SUBÍTEM</v>
      </c>
      <c r="K406" s="655">
        <v>71</v>
      </c>
      <c r="L406" s="656">
        <f t="shared" ref="L406:L411" si="95">A406</f>
        <v>71</v>
      </c>
      <c r="M406" s="663" t="str">
        <f>IF(AND(MID(A406,1,4)="comp",COUNTIF($A$1:$A$3937,A406)&gt;1),"ok AUXILIAR",IF(AND(F406&gt;0,MID(A406,1,4)="COMP"),"SUBÍTEM",IF(OR(AND(F406=0,G406=0),F406="COEF.",F406&gt;0),"SUBÍTEM",IF(MID(A406,1,5)="COMP.",IF(COUNTIF(ORÇAMENTO!$B$5:$B$9792,COMPOSIÇÕES!A406)=0,"NOK",IF(COUNTIF(ORÇAMENTO!$B$5:$B$9792,COMPOSIÇÕES!A406)&gt;0,"OK","SUBÍTEM"))))))</f>
        <v>SUBÍTEM</v>
      </c>
      <c r="P406" s="655" t="b">
        <f t="shared" si="94"/>
        <v>1</v>
      </c>
      <c r="Q406" s="655">
        <v>71</v>
      </c>
      <c r="R406" s="655" t="s">
        <v>836</v>
      </c>
      <c r="S406" s="717" t="s">
        <v>777</v>
      </c>
      <c r="T406" s="655" t="s">
        <v>54</v>
      </c>
      <c r="U406" s="655">
        <v>12.66</v>
      </c>
    </row>
    <row r="407" spans="1:21" s="713" customFormat="1">
      <c r="A407" s="261">
        <v>99</v>
      </c>
      <c r="B407" s="261" t="s">
        <v>836</v>
      </c>
      <c r="C407" s="322" t="s">
        <v>2701</v>
      </c>
      <c r="D407" s="257" t="s">
        <v>2836</v>
      </c>
      <c r="E407" s="259">
        <v>15.74</v>
      </c>
      <c r="F407" s="258">
        <v>1</v>
      </c>
      <c r="G407" s="450">
        <f t="shared" si="92"/>
        <v>15.74</v>
      </c>
      <c r="H407" s="713" t="str">
        <f t="shared" si="93"/>
        <v>OK</v>
      </c>
      <c r="J407" s="654" t="str">
        <f>IF(AND(F407=0,G407&gt;0),1+COUNT($J$3:J406),IF(B407="AUXILIAR","AUXILIAR","SUBÍTEM"))</f>
        <v>SUBÍTEM</v>
      </c>
      <c r="K407" s="655">
        <v>99</v>
      </c>
      <c r="L407" s="656">
        <f t="shared" si="95"/>
        <v>99</v>
      </c>
      <c r="M407" s="663" t="str">
        <f>IF(AND(MID(A407,1,4)="comp",COUNTIF($A$1:$A$3937,A407)&gt;1),"ok AUXILIAR",IF(AND(F407&gt;0,MID(A407,1,4)="COMP"),"SUBÍTEM",IF(OR(AND(F407=0,G407=0),F407="COEF.",F407&gt;0),"SUBÍTEM",IF(MID(A407,1,5)="COMP.",IF(COUNTIF(ORÇAMENTO!$B$5:$B$9792,COMPOSIÇÕES!A407)=0,"NOK",IF(COUNTIF(ORÇAMENTO!$B$5:$B$9792,COMPOSIÇÕES!A407)&gt;0,"OK","SUBÍTEM"))))))</f>
        <v>SUBÍTEM</v>
      </c>
      <c r="P407" s="655" t="b">
        <f t="shared" si="94"/>
        <v>1</v>
      </c>
      <c r="Q407" s="655">
        <v>99</v>
      </c>
      <c r="R407" s="655" t="s">
        <v>836</v>
      </c>
      <c r="S407" s="717" t="s">
        <v>2701</v>
      </c>
      <c r="T407" s="655" t="s">
        <v>54</v>
      </c>
      <c r="U407" s="655">
        <v>14.59</v>
      </c>
    </row>
    <row r="408" spans="1:21" s="713" customFormat="1">
      <c r="A408" s="261">
        <v>73</v>
      </c>
      <c r="B408" s="261" t="s">
        <v>836</v>
      </c>
      <c r="C408" s="322" t="s">
        <v>778</v>
      </c>
      <c r="D408" s="257" t="s">
        <v>2836</v>
      </c>
      <c r="E408" s="259">
        <v>10.19</v>
      </c>
      <c r="F408" s="258">
        <v>1</v>
      </c>
      <c r="G408" s="450">
        <f t="shared" si="92"/>
        <v>10.19</v>
      </c>
      <c r="H408" s="713" t="str">
        <f t="shared" si="93"/>
        <v>OK</v>
      </c>
      <c r="J408" s="654" t="str">
        <f>IF(AND(F408=0,G408&gt;0),1+COUNT($J$3:J407),IF(B408="AUXILIAR","AUXILIAR","SUBÍTEM"))</f>
        <v>SUBÍTEM</v>
      </c>
      <c r="K408" s="655">
        <v>73</v>
      </c>
      <c r="L408" s="656">
        <f t="shared" si="95"/>
        <v>73</v>
      </c>
      <c r="M408" s="663" t="str">
        <f>IF(AND(MID(A408,1,4)="comp",COUNTIF($A$1:$A$3937,A408)&gt;1),"ok AUXILIAR",IF(AND(F408&gt;0,MID(A408,1,4)="COMP"),"SUBÍTEM",IF(OR(AND(F408=0,G408=0),F408="COEF.",F408&gt;0),"SUBÍTEM",IF(MID(A408,1,5)="COMP.",IF(COUNTIF(ORÇAMENTO!$B$5:$B$9792,COMPOSIÇÕES!A408)=0,"NOK",IF(COUNTIF(ORÇAMENTO!$B$5:$B$9792,COMPOSIÇÕES!A408)&gt;0,"OK","SUBÍTEM"))))))</f>
        <v>SUBÍTEM</v>
      </c>
      <c r="P408" s="655" t="b">
        <f t="shared" si="94"/>
        <v>1</v>
      </c>
      <c r="Q408" s="655">
        <v>73</v>
      </c>
      <c r="R408" s="655" t="s">
        <v>836</v>
      </c>
      <c r="S408" s="717" t="s">
        <v>778</v>
      </c>
      <c r="T408" s="655" t="s">
        <v>54</v>
      </c>
      <c r="U408" s="655">
        <v>9.4499999999999993</v>
      </c>
    </row>
    <row r="409" spans="1:21" s="713" customFormat="1">
      <c r="A409" s="261">
        <v>3482</v>
      </c>
      <c r="B409" s="261" t="s">
        <v>836</v>
      </c>
      <c r="C409" s="322" t="s">
        <v>997</v>
      </c>
      <c r="D409" s="257" t="s">
        <v>2836</v>
      </c>
      <c r="E409" s="259">
        <v>4.1100000000000003</v>
      </c>
      <c r="F409" s="258">
        <v>2</v>
      </c>
      <c r="G409" s="450">
        <f t="shared" si="92"/>
        <v>8.2200000000000006</v>
      </c>
      <c r="H409" s="713" t="str">
        <f t="shared" si="93"/>
        <v>OK</v>
      </c>
      <c r="J409" s="654" t="str">
        <f>IF(AND(F409=0,G409&gt;0),1+COUNT($J$3:J408),IF(B409="AUXILIAR","AUXILIAR","SUBÍTEM"))</f>
        <v>SUBÍTEM</v>
      </c>
      <c r="K409" s="655">
        <v>3482</v>
      </c>
      <c r="L409" s="656">
        <f t="shared" si="95"/>
        <v>3482</v>
      </c>
      <c r="M409" s="663" t="str">
        <f>IF(AND(MID(A409,1,4)="comp",COUNTIF($A$1:$A$3937,A409)&gt;1),"ok AUXILIAR",IF(AND(F409&gt;0,MID(A409,1,4)="COMP"),"SUBÍTEM",IF(OR(AND(F409=0,G409=0),F409="COEF.",F409&gt;0),"SUBÍTEM",IF(MID(A409,1,5)="COMP.",IF(COUNTIF(ORÇAMENTO!$B$5:$B$9792,COMPOSIÇÕES!A409)=0,"NOK",IF(COUNTIF(ORÇAMENTO!$B$5:$B$9792,COMPOSIÇÕES!A409)&gt;0,"OK","SUBÍTEM"))))))</f>
        <v>SUBÍTEM</v>
      </c>
      <c r="P409" s="655" t="b">
        <f t="shared" si="94"/>
        <v>1</v>
      </c>
      <c r="Q409" s="655">
        <v>3482</v>
      </c>
      <c r="R409" s="655" t="s">
        <v>836</v>
      </c>
      <c r="S409" s="717" t="s">
        <v>997</v>
      </c>
      <c r="T409" s="655" t="s">
        <v>54</v>
      </c>
      <c r="U409" s="655">
        <v>3.81</v>
      </c>
    </row>
    <row r="410" spans="1:21" s="713" customFormat="1" ht="17.25" customHeight="1">
      <c r="A410" s="241">
        <v>3876</v>
      </c>
      <c r="B410" s="261" t="s">
        <v>836</v>
      </c>
      <c r="C410" s="322" t="s">
        <v>909</v>
      </c>
      <c r="D410" s="257" t="s">
        <v>2836</v>
      </c>
      <c r="E410" s="259">
        <v>2.56</v>
      </c>
      <c r="F410" s="258">
        <v>2</v>
      </c>
      <c r="G410" s="450">
        <f t="shared" si="92"/>
        <v>5.12</v>
      </c>
      <c r="H410" s="713" t="str">
        <f t="shared" si="93"/>
        <v>OK</v>
      </c>
      <c r="J410" s="654" t="str">
        <f>IF(AND(F410=0,G410&gt;0),1+COUNT($J$3:J409),IF(B410="AUXILIAR","AUXILIAR","SUBÍTEM"))</f>
        <v>SUBÍTEM</v>
      </c>
      <c r="K410" s="655">
        <v>3876</v>
      </c>
      <c r="L410" s="656">
        <f t="shared" si="95"/>
        <v>3876</v>
      </c>
      <c r="M410" s="663" t="str">
        <f>IF(AND(MID(A410,1,4)="comp",COUNTIF($A$1:$A$3937,A410)&gt;1),"ok AUXILIAR",IF(AND(F410&gt;0,MID(A410,1,4)="COMP"),"SUBÍTEM",IF(OR(AND(F410=0,G410=0),F410="COEF.",F410&gt;0),"SUBÍTEM",IF(MID(A410,1,5)="COMP.",IF(COUNTIF(ORÇAMENTO!$B$5:$B$9792,COMPOSIÇÕES!A410)=0,"NOK",IF(COUNTIF(ORÇAMENTO!$B$5:$B$9792,COMPOSIÇÕES!A410)&gt;0,"OK","SUBÍTEM"))))))</f>
        <v>SUBÍTEM</v>
      </c>
      <c r="P410" s="655" t="b">
        <f t="shared" si="94"/>
        <v>1</v>
      </c>
      <c r="Q410" s="655">
        <v>3876</v>
      </c>
      <c r="R410" s="655" t="s">
        <v>836</v>
      </c>
      <c r="S410" s="717" t="s">
        <v>909</v>
      </c>
      <c r="T410" s="655" t="s">
        <v>54</v>
      </c>
      <c r="U410" s="655">
        <v>2.38</v>
      </c>
    </row>
    <row r="411" spans="1:21" s="713" customFormat="1">
      <c r="A411" s="261">
        <v>3878</v>
      </c>
      <c r="B411" s="261" t="s">
        <v>836</v>
      </c>
      <c r="C411" s="322" t="s">
        <v>2845</v>
      </c>
      <c r="D411" s="257" t="s">
        <v>2836</v>
      </c>
      <c r="E411" s="259">
        <v>4.87</v>
      </c>
      <c r="F411" s="258">
        <v>1</v>
      </c>
      <c r="G411" s="450">
        <f t="shared" si="92"/>
        <v>4.87</v>
      </c>
      <c r="H411" s="713" t="str">
        <f t="shared" si="93"/>
        <v>OK</v>
      </c>
      <c r="J411" s="654" t="str">
        <f>IF(AND(F411=0,G411&gt;0),1+COUNT($J$3:J410),IF(B411="AUXILIAR","AUXILIAR","SUBÍTEM"))</f>
        <v>SUBÍTEM</v>
      </c>
      <c r="K411" s="655">
        <v>3878</v>
      </c>
      <c r="L411" s="656">
        <f t="shared" si="95"/>
        <v>3878</v>
      </c>
      <c r="M411" s="663" t="str">
        <f>IF(AND(MID(A411,1,4)="comp",COUNTIF($A$1:$A$3937,A411)&gt;1),"ok AUXILIAR",IF(AND(F411&gt;0,MID(A411,1,4)="COMP"),"SUBÍTEM",IF(OR(AND(F411=0,G411=0),F411="COEF.",F411&gt;0),"SUBÍTEM",IF(MID(A411,1,5)="COMP.",IF(COUNTIF(ORÇAMENTO!$B$5:$B$9792,COMPOSIÇÕES!A411)=0,"NOK",IF(COUNTIF(ORÇAMENTO!$B$5:$B$9792,COMPOSIÇÕES!A411)&gt;0,"OK","SUBÍTEM"))))))</f>
        <v>SUBÍTEM</v>
      </c>
      <c r="P411" s="655" t="b">
        <f t="shared" si="94"/>
        <v>1</v>
      </c>
      <c r="Q411" s="655">
        <v>3878</v>
      </c>
      <c r="R411" s="655" t="s">
        <v>836</v>
      </c>
      <c r="S411" s="717" t="s">
        <v>2845</v>
      </c>
      <c r="T411" s="655" t="s">
        <v>54</v>
      </c>
      <c r="U411" s="655">
        <v>4.51</v>
      </c>
    </row>
    <row r="412" spans="1:21" s="713" customFormat="1">
      <c r="A412" s="494">
        <v>3884</v>
      </c>
      <c r="B412" s="261" t="s">
        <v>836</v>
      </c>
      <c r="C412" s="322" t="s">
        <v>910</v>
      </c>
      <c r="D412" s="257" t="s">
        <v>2836</v>
      </c>
      <c r="E412" s="259">
        <v>1.53</v>
      </c>
      <c r="F412" s="251">
        <v>2</v>
      </c>
      <c r="G412" s="450">
        <f t="shared" si="92"/>
        <v>3.06</v>
      </c>
      <c r="H412" s="713" t="str">
        <f t="shared" si="91"/>
        <v>OK</v>
      </c>
      <c r="J412" s="654" t="str">
        <f>IF(AND(F412=0,G412&gt;0),1+COUNT($J$3:J403),IF(B412="AUXILIAR","AUXILIAR","SUBÍTEM"))</f>
        <v>SUBÍTEM</v>
      </c>
      <c r="K412" s="655">
        <v>3884</v>
      </c>
      <c r="L412" s="656">
        <f>A412</f>
        <v>3884</v>
      </c>
      <c r="M412" s="663" t="str">
        <f>IF(AND(MID(A412,1,4)="comp",COUNTIF($A$1:$A$3937,A412)&gt;1),"ok AUXILIAR",IF(AND(F412&gt;0,MID(A412,1,4)="COMP"),"SUBÍTEM",IF(OR(AND(F412=0,G412=0),F412="COEF.",F412&gt;0),"SUBÍTEM",IF(MID(A412,1,5)="COMP.",IF(COUNTIF(ORÇAMENTO!$B$5:$B$9792,COMPOSIÇÕES!A412)=0,"NOK",IF(COUNTIF(ORÇAMENTO!$B$5:$B$9792,COMPOSIÇÕES!A412)&gt;0,"OK","SUBÍTEM"))))))</f>
        <v>SUBÍTEM</v>
      </c>
      <c r="P412" s="655" t="b">
        <f t="shared" si="89"/>
        <v>1</v>
      </c>
      <c r="Q412" s="655">
        <v>3884</v>
      </c>
      <c r="R412" s="655" t="s">
        <v>836</v>
      </c>
      <c r="S412" s="717" t="s">
        <v>910</v>
      </c>
      <c r="T412" s="655" t="s">
        <v>54</v>
      </c>
      <c r="U412" s="655">
        <v>1.42</v>
      </c>
    </row>
    <row r="413" spans="1:21" s="713" customFormat="1" ht="15" customHeight="1">
      <c r="A413" s="261">
        <v>9862</v>
      </c>
      <c r="B413" s="261" t="s">
        <v>836</v>
      </c>
      <c r="C413" s="322" t="s">
        <v>2849</v>
      </c>
      <c r="D413" s="257" t="s">
        <v>2837</v>
      </c>
      <c r="E413" s="259">
        <v>21.77</v>
      </c>
      <c r="F413" s="258">
        <v>2.4</v>
      </c>
      <c r="G413" s="450">
        <f t="shared" si="92"/>
        <v>52.25</v>
      </c>
      <c r="H413" s="713" t="str">
        <f t="shared" si="91"/>
        <v>OK</v>
      </c>
      <c r="J413" s="654" t="str">
        <f>IF(AND(F413=0,G413&gt;0),1+COUNT($J$3:J412),IF(B413="AUXILIAR","AUXILIAR","SUBÍTEM"))</f>
        <v>SUBÍTEM</v>
      </c>
      <c r="K413" s="655">
        <v>9862</v>
      </c>
      <c r="L413" s="656">
        <f>A413</f>
        <v>9862</v>
      </c>
      <c r="M413" s="663" t="str">
        <f>IF(AND(MID(A413,1,4)="comp",COUNTIF($A$1:$A$3937,A413)&gt;1),"ok AUXILIAR",IF(AND(F413&gt;0,MID(A413,1,4)="COMP"),"SUBÍTEM",IF(OR(AND(F413=0,G413=0),F413="COEF.",F413&gt;0),"SUBÍTEM",IF(MID(A413,1,5)="COMP.",IF(COUNTIF(ORÇAMENTO!$B$5:$B$9792,COMPOSIÇÕES!A413)=0,"NOK",IF(COUNTIF(ORÇAMENTO!$B$5:$B$9792,COMPOSIÇÕES!A413)&gt;0,"OK","SUBÍTEM"))))))</f>
        <v>SUBÍTEM</v>
      </c>
      <c r="P413" s="655" t="b">
        <f t="shared" si="89"/>
        <v>1</v>
      </c>
      <c r="Q413" s="655">
        <v>9862</v>
      </c>
      <c r="R413" s="655" t="s">
        <v>836</v>
      </c>
      <c r="S413" s="717" t="s">
        <v>2849</v>
      </c>
      <c r="T413" s="655" t="s">
        <v>53</v>
      </c>
      <c r="U413" s="655">
        <v>20.18</v>
      </c>
    </row>
    <row r="414" spans="1:21" s="713" customFormat="1" ht="15" customHeight="1">
      <c r="A414" s="261">
        <v>9866</v>
      </c>
      <c r="B414" s="261" t="s">
        <v>836</v>
      </c>
      <c r="C414" s="322" t="s">
        <v>811</v>
      </c>
      <c r="D414" s="257" t="s">
        <v>2837</v>
      </c>
      <c r="E414" s="259">
        <v>12.92</v>
      </c>
      <c r="F414" s="258">
        <v>1.6</v>
      </c>
      <c r="G414" s="450">
        <f t="shared" si="92"/>
        <v>20.67</v>
      </c>
      <c r="H414" s="713" t="str">
        <f t="shared" si="91"/>
        <v>OK</v>
      </c>
      <c r="J414" s="654" t="str">
        <f>IF(AND(F414=0,G414&gt;0),1+COUNT($J$3:J413),IF(B414="AUXILIAR","AUXILIAR","SUBÍTEM"))</f>
        <v>SUBÍTEM</v>
      </c>
      <c r="K414" s="655">
        <v>9866</v>
      </c>
      <c r="L414" s="656">
        <f t="shared" ref="L414:L421" si="96">A414</f>
        <v>9866</v>
      </c>
      <c r="M414" s="663" t="str">
        <f>IF(AND(MID(A414,1,4)="comp",COUNTIF($A$1:$A$3937,A414)&gt;1),"ok AUXILIAR",IF(AND(F414&gt;0,MID(A414,1,4)="COMP"),"SUBÍTEM",IF(OR(AND(F414=0,G414=0),F414="COEF.",F414&gt;0),"SUBÍTEM",IF(MID(A414,1,5)="COMP.",IF(COUNTIF(ORÇAMENTO!$B$5:$B$9792,COMPOSIÇÕES!A414)=0,"NOK",IF(COUNTIF(ORÇAMENTO!$B$5:$B$9792,COMPOSIÇÕES!A414)&gt;0,"OK","SUBÍTEM"))))))</f>
        <v>SUBÍTEM</v>
      </c>
      <c r="P414" s="655" t="b">
        <f t="shared" si="89"/>
        <v>1</v>
      </c>
      <c r="Q414" s="655">
        <v>9866</v>
      </c>
      <c r="R414" s="655" t="s">
        <v>836</v>
      </c>
      <c r="S414" s="717" t="s">
        <v>811</v>
      </c>
      <c r="T414" s="655" t="s">
        <v>53</v>
      </c>
      <c r="U414" s="655">
        <v>11.98</v>
      </c>
    </row>
    <row r="415" spans="1:21" s="713" customFormat="1" ht="30">
      <c r="A415" s="261">
        <v>11830</v>
      </c>
      <c r="B415" s="261" t="s">
        <v>836</v>
      </c>
      <c r="C415" s="322" t="s">
        <v>2848</v>
      </c>
      <c r="D415" s="257" t="s">
        <v>2836</v>
      </c>
      <c r="E415" s="259">
        <v>10.31</v>
      </c>
      <c r="F415" s="258">
        <v>1</v>
      </c>
      <c r="G415" s="450">
        <f t="shared" si="92"/>
        <v>10.31</v>
      </c>
      <c r="H415" s="713" t="str">
        <f t="shared" si="91"/>
        <v>OK</v>
      </c>
      <c r="J415" s="654" t="str">
        <f>IF(AND(F415=0,G415&gt;0),1+COUNT($J$3:J414),IF(B415="AUXILIAR","AUXILIAR","SUBÍTEM"))</f>
        <v>SUBÍTEM</v>
      </c>
      <c r="K415" s="655">
        <v>11830</v>
      </c>
      <c r="L415" s="656">
        <f t="shared" si="96"/>
        <v>11830</v>
      </c>
      <c r="M415" s="663" t="str">
        <f>IF(AND(MID(A415,1,4)="comp",COUNTIF($A$1:$A$3937,A415)&gt;1),"ok AUXILIAR",IF(AND(F415&gt;0,MID(A415,1,4)="COMP"),"SUBÍTEM",IF(OR(AND(F415=0,G415=0),F415="COEF.",F415&gt;0),"SUBÍTEM",IF(MID(A415,1,5)="COMP.",IF(COUNTIF(ORÇAMENTO!$B$5:$B$9792,COMPOSIÇÕES!A415)=0,"NOK",IF(COUNTIF(ORÇAMENTO!$B$5:$B$9792,COMPOSIÇÕES!A415)&gt;0,"OK","SUBÍTEM"))))))</f>
        <v>SUBÍTEM</v>
      </c>
      <c r="P415" s="655" t="b">
        <f t="shared" si="89"/>
        <v>1</v>
      </c>
      <c r="Q415" s="655">
        <v>11830</v>
      </c>
      <c r="R415" s="655" t="s">
        <v>836</v>
      </c>
      <c r="S415" s="717" t="s">
        <v>2848</v>
      </c>
      <c r="T415" s="655" t="s">
        <v>54</v>
      </c>
      <c r="U415" s="655">
        <v>10.18</v>
      </c>
    </row>
    <row r="416" spans="1:21" s="713" customFormat="1" ht="30">
      <c r="A416" s="261">
        <v>34492</v>
      </c>
      <c r="B416" s="261" t="s">
        <v>836</v>
      </c>
      <c r="C416" s="322" t="s">
        <v>2702</v>
      </c>
      <c r="D416" s="257" t="s">
        <v>2839</v>
      </c>
      <c r="E416" s="259">
        <v>249.29</v>
      </c>
      <c r="F416" s="258">
        <v>0.12</v>
      </c>
      <c r="G416" s="450">
        <f t="shared" si="92"/>
        <v>29.91</v>
      </c>
      <c r="H416" s="713" t="str">
        <f t="shared" si="91"/>
        <v>OK</v>
      </c>
      <c r="J416" s="654" t="str">
        <f>IF(AND(F416=0,G416&gt;0),1+COUNT($J$3:J415),IF(B416="AUXILIAR","AUXILIAR","SUBÍTEM"))</f>
        <v>SUBÍTEM</v>
      </c>
      <c r="K416" s="655">
        <v>34492</v>
      </c>
      <c r="L416" s="656">
        <f t="shared" si="96"/>
        <v>34492</v>
      </c>
      <c r="M416" s="663" t="str">
        <f>IF(AND(MID(A416,1,4)="comp",COUNTIF($A$1:$A$3937,A416)&gt;1),"ok AUXILIAR",IF(AND(F416&gt;0,MID(A416,1,4)="COMP"),"SUBÍTEM",IF(OR(AND(F416=0,G416=0),F416="COEF.",F416&gt;0),"SUBÍTEM",IF(MID(A416,1,5)="COMP.",IF(COUNTIF(ORÇAMENTO!$B$5:$B$9792,COMPOSIÇÕES!A416)=0,"NOK",IF(COUNTIF(ORÇAMENTO!$B$5:$B$9792,COMPOSIÇÕES!A416)&gt;0,"OK","SUBÍTEM"))))))</f>
        <v>SUBÍTEM</v>
      </c>
      <c r="P416" s="655" t="b">
        <f t="shared" si="89"/>
        <v>1</v>
      </c>
      <c r="Q416" s="655">
        <v>34492</v>
      </c>
      <c r="R416" s="655" t="s">
        <v>836</v>
      </c>
      <c r="S416" s="717" t="s">
        <v>2702</v>
      </c>
      <c r="T416" s="655" t="s">
        <v>61</v>
      </c>
      <c r="U416" s="655">
        <v>224.23</v>
      </c>
    </row>
    <row r="417" spans="1:21" s="713" customFormat="1">
      <c r="A417" s="261">
        <v>25950</v>
      </c>
      <c r="B417" s="261" t="s">
        <v>836</v>
      </c>
      <c r="C417" s="322" t="s">
        <v>808</v>
      </c>
      <c r="D417" s="257" t="s">
        <v>2839</v>
      </c>
      <c r="E417" s="259">
        <v>30.52</v>
      </c>
      <c r="F417" s="258">
        <v>0.12</v>
      </c>
      <c r="G417" s="450">
        <f t="shared" si="92"/>
        <v>3.66</v>
      </c>
      <c r="H417" s="713" t="str">
        <f t="shared" si="91"/>
        <v>OK</v>
      </c>
      <c r="J417" s="654" t="str">
        <f>IF(AND(F417=0,G417&gt;0),1+COUNT($J$3:J416),IF(B417="AUXILIAR","AUXILIAR","SUBÍTEM"))</f>
        <v>SUBÍTEM</v>
      </c>
      <c r="K417" s="655">
        <v>25950</v>
      </c>
      <c r="L417" s="656">
        <f t="shared" si="96"/>
        <v>25950</v>
      </c>
      <c r="M417" s="663" t="str">
        <f>IF(AND(MID(A417,1,4)="comp",COUNTIF($A$1:$A$3937,A417)&gt;1),"ok AUXILIAR",IF(AND(F417&gt;0,MID(A417,1,4)="COMP"),"SUBÍTEM",IF(OR(AND(F417=0,G417=0),F417="COEF.",F417&gt;0),"SUBÍTEM",IF(MID(A417,1,5)="COMP.",IF(COUNTIF(ORÇAMENTO!$B$5:$B$9792,COMPOSIÇÕES!A417)=0,"NOK",IF(COUNTIF(ORÇAMENTO!$B$5:$B$9792,COMPOSIÇÕES!A417)&gt;0,"OK","SUBÍTEM"))))))</f>
        <v>SUBÍTEM</v>
      </c>
      <c r="P417" s="655" t="b">
        <f t="shared" si="89"/>
        <v>1</v>
      </c>
      <c r="Q417" s="655">
        <v>25950</v>
      </c>
      <c r="R417" s="655" t="s">
        <v>836</v>
      </c>
      <c r="S417" s="717" t="s">
        <v>808</v>
      </c>
      <c r="T417" s="655" t="s">
        <v>61</v>
      </c>
      <c r="U417" s="655">
        <v>27.45</v>
      </c>
    </row>
    <row r="418" spans="1:21" s="713" customFormat="1" ht="30">
      <c r="A418" s="241">
        <v>92874</v>
      </c>
      <c r="B418" s="260" t="s">
        <v>131</v>
      </c>
      <c r="C418" s="322" t="s">
        <v>1104</v>
      </c>
      <c r="D418" s="257" t="s">
        <v>61</v>
      </c>
      <c r="E418" s="259">
        <v>21.54</v>
      </c>
      <c r="F418" s="258">
        <v>0.12</v>
      </c>
      <c r="G418" s="450">
        <f t="shared" si="92"/>
        <v>2.58</v>
      </c>
      <c r="H418" s="713" t="str">
        <f t="shared" si="91"/>
        <v>OK</v>
      </c>
      <c r="J418" s="654" t="str">
        <f>IF(AND(F418=0,G418&gt;0),1+COUNT($J$3:J417),IF(B418="AUXILIAR","AUXILIAR","SUBÍTEM"))</f>
        <v>SUBÍTEM</v>
      </c>
      <c r="K418" s="655">
        <v>92874</v>
      </c>
      <c r="L418" s="656">
        <f t="shared" si="96"/>
        <v>92874</v>
      </c>
      <c r="M418" s="663" t="str">
        <f>IF(AND(MID(A418,1,4)="comp",COUNTIF($A$1:$A$3937,A418)&gt;1),"ok AUXILIAR",IF(AND(F418&gt;0,MID(A418,1,4)="COMP"),"SUBÍTEM",IF(OR(AND(F418=0,G418=0),F418="COEF.",F418&gt;0),"SUBÍTEM",IF(MID(A418,1,5)="COMP.",IF(COUNTIF(ORÇAMENTO!$B$5:$B$9792,COMPOSIÇÕES!A418)=0,"NOK",IF(COUNTIF(ORÇAMENTO!$B$5:$B$9792,COMPOSIÇÕES!A418)&gt;0,"OK","SUBÍTEM"))))))</f>
        <v>SUBÍTEM</v>
      </c>
      <c r="P418" s="655" t="b">
        <f t="shared" si="89"/>
        <v>1</v>
      </c>
      <c r="Q418" s="655">
        <v>92874</v>
      </c>
      <c r="R418" s="655" t="s">
        <v>131</v>
      </c>
      <c r="S418" s="717" t="s">
        <v>1104</v>
      </c>
      <c r="T418" s="655" t="s">
        <v>61</v>
      </c>
      <c r="U418" s="655">
        <v>21.33</v>
      </c>
    </row>
    <row r="419" spans="1:21" s="713" customFormat="1">
      <c r="A419" s="261">
        <v>88316</v>
      </c>
      <c r="B419" s="260" t="s">
        <v>131</v>
      </c>
      <c r="C419" s="322" t="s">
        <v>772</v>
      </c>
      <c r="D419" s="257" t="s">
        <v>59</v>
      </c>
      <c r="E419" s="259">
        <v>12.7</v>
      </c>
      <c r="F419" s="258">
        <v>4</v>
      </c>
      <c r="G419" s="450">
        <f t="shared" si="92"/>
        <v>50.8</v>
      </c>
      <c r="H419" s="713" t="str">
        <f>IF(MID(A419,1,3)="OBS","REMOVER ESPAÇOS","OK")</f>
        <v>OK</v>
      </c>
      <c r="J419" s="654" t="str">
        <f>IF(AND(F419=0,G419&gt;0),1+COUNT($J$3:J417),IF(B419="AUXILIAR","AUXILIAR","SUBÍTEM"))</f>
        <v>SUBÍTEM</v>
      </c>
      <c r="K419" s="655">
        <v>88316</v>
      </c>
      <c r="L419" s="656">
        <f>A419</f>
        <v>88316</v>
      </c>
      <c r="M419" s="663" t="str">
        <f>IF(AND(MID(A419,1,4)="comp",COUNTIF($A$1:$A$3937,A419)&gt;1),"ok AUXILIAR",IF(AND(F419&gt;0,MID(A419,1,4)="COMP"),"SUBÍTEM",IF(OR(AND(F419=0,G419=0),F419="COEF.",F419&gt;0),"SUBÍTEM",IF(MID(A419,1,5)="COMP.",IF(COUNTIF(ORÇAMENTO!$B$5:$B$9792,COMPOSIÇÕES!A419)=0,"NOK",IF(COUNTIF(ORÇAMENTO!$B$5:$B$9792,COMPOSIÇÕES!A419)&gt;0,"OK","SUBÍTEM"))))))</f>
        <v>SUBÍTEM</v>
      </c>
      <c r="P419" s="655" t="b">
        <f>C419=S419</f>
        <v>1</v>
      </c>
      <c r="Q419" s="655">
        <v>88316</v>
      </c>
      <c r="R419" s="655" t="s">
        <v>131</v>
      </c>
      <c r="S419" s="717" t="s">
        <v>772</v>
      </c>
      <c r="T419" s="655" t="s">
        <v>59</v>
      </c>
      <c r="U419" s="655">
        <v>12.52</v>
      </c>
    </row>
    <row r="420" spans="1:21" s="713" customFormat="1">
      <c r="A420" s="261">
        <v>88267</v>
      </c>
      <c r="B420" s="260" t="s">
        <v>131</v>
      </c>
      <c r="C420" s="322" t="s">
        <v>767</v>
      </c>
      <c r="D420" s="257" t="s">
        <v>59</v>
      </c>
      <c r="E420" s="259">
        <v>18.940000000000001</v>
      </c>
      <c r="F420" s="258">
        <v>4</v>
      </c>
      <c r="G420" s="450">
        <f t="shared" si="92"/>
        <v>75.760000000000005</v>
      </c>
      <c r="H420" s="713" t="str">
        <f t="shared" si="91"/>
        <v>OK</v>
      </c>
      <c r="J420" s="654" t="str">
        <f>IF(AND(F420=0,G420&gt;0),1+COUNT($J$3:J418),IF(B420="AUXILIAR","AUXILIAR","SUBÍTEM"))</f>
        <v>SUBÍTEM</v>
      </c>
      <c r="K420" s="655">
        <v>88267</v>
      </c>
      <c r="L420" s="656">
        <f t="shared" si="96"/>
        <v>88267</v>
      </c>
      <c r="M420" s="663" t="str">
        <f>IF(AND(MID(A420,1,4)="comp",COUNTIF($A$1:$A$3937,A420)&gt;1),"ok AUXILIAR",IF(AND(F420&gt;0,MID(A420,1,4)="COMP"),"SUBÍTEM",IF(OR(AND(F420=0,G420=0),F420="COEF.",F420&gt;0),"SUBÍTEM",IF(MID(A420,1,5)="COMP.",IF(COUNTIF(ORÇAMENTO!$B$5:$B$9792,COMPOSIÇÕES!A420)=0,"NOK",IF(COUNTIF(ORÇAMENTO!$B$5:$B$9792,COMPOSIÇÕES!A420)&gt;0,"OK","SUBÍTEM"))))))</f>
        <v>SUBÍTEM</v>
      </c>
      <c r="P420" s="655" t="b">
        <f t="shared" si="89"/>
        <v>1</v>
      </c>
      <c r="Q420" s="655">
        <v>88267</v>
      </c>
      <c r="R420" s="655" t="s">
        <v>131</v>
      </c>
      <c r="S420" s="717" t="s">
        <v>767</v>
      </c>
      <c r="T420" s="655" t="s">
        <v>59</v>
      </c>
      <c r="U420" s="655">
        <v>18.93</v>
      </c>
    </row>
    <row r="421" spans="1:21" s="713" customFormat="1">
      <c r="A421" s="723" t="s">
        <v>1459</v>
      </c>
      <c r="B421" s="723"/>
      <c r="C421" s="723"/>
      <c r="D421" s="723"/>
      <c r="E421" s="723"/>
      <c r="F421" s="723"/>
      <c r="G421" s="723"/>
      <c r="H421" s="713" t="str">
        <f t="shared" si="91"/>
        <v>REMOVER ESPAÇOS</v>
      </c>
      <c r="J421" s="654" t="str">
        <f>IF(AND(F421=0,G421&gt;0),1+COUNT($J$3:J420),IF(B421="AUXILIAR","AUXILIAR","SUBÍTEM"))</f>
        <v>SUBÍTEM</v>
      </c>
      <c r="K421" s="655" t="s">
        <v>1459</v>
      </c>
      <c r="L421" s="656" t="str">
        <f t="shared" si="96"/>
        <v>Obs: composição/Base -  Composição -  ORSE - 1442</v>
      </c>
      <c r="M421" s="663" t="str">
        <f>IF(AND(MID(A421,1,4)="comp",COUNTIF($A$1:$A$3937,A421)&gt;1),"ok AUXILIAR",IF(AND(F421&gt;0,MID(A421,1,4)="COMP"),"SUBÍTEM",IF(OR(AND(F421=0,G421=0),F421="COEF.",F421&gt;0),"SUBÍTEM",IF(MID(A421,1,5)="COMP.",IF(COUNTIF(ORÇAMENTO!$B$5:$B$9792,COMPOSIÇÕES!A421)=0,"NOK",IF(COUNTIF(ORÇAMENTO!$B$5:$B$9792,COMPOSIÇÕES!A421)&gt;0,"OK","SUBÍTEM"))))))</f>
        <v>SUBÍTEM</v>
      </c>
      <c r="P421" s="655" t="b">
        <f t="shared" si="89"/>
        <v>1</v>
      </c>
      <c r="Q421" s="655" t="s">
        <v>1459</v>
      </c>
      <c r="R421" s="655"/>
      <c r="S421" s="723"/>
      <c r="T421" s="655"/>
      <c r="U421" s="655"/>
    </row>
    <row r="422" spans="1:21" s="713" customFormat="1" ht="15.75" thickBot="1">
      <c r="A422" s="790"/>
      <c r="B422" s="728"/>
      <c r="C422" s="728"/>
      <c r="D422" s="728"/>
      <c r="E422" s="728"/>
      <c r="F422" s="728"/>
      <c r="G422" s="791"/>
      <c r="J422" s="779"/>
      <c r="K422" s="780"/>
      <c r="L422" s="781"/>
      <c r="M422" s="663"/>
      <c r="P422" s="655" t="b">
        <f t="shared" ref="P422:P444" si="97">C422=S422</f>
        <v>1</v>
      </c>
      <c r="Q422" s="780"/>
      <c r="R422" s="780"/>
      <c r="S422" s="728"/>
      <c r="T422" s="780"/>
      <c r="U422" s="780"/>
    </row>
    <row r="423" spans="1:21" ht="26.25" customHeight="1" thickBot="1">
      <c r="A423" s="982" t="s">
        <v>125</v>
      </c>
      <c r="B423" s="983"/>
      <c r="C423" s="949" t="s">
        <v>103</v>
      </c>
      <c r="D423" s="956" t="s">
        <v>126</v>
      </c>
      <c r="E423" s="949" t="s">
        <v>128</v>
      </c>
      <c r="F423" s="949" t="s">
        <v>127</v>
      </c>
      <c r="G423" s="957" t="s">
        <v>129</v>
      </c>
      <c r="H423" s="227" t="str">
        <f>IF(MID(A423,1,3)="OBS","REMOVER ESPAÇOS","OK")</f>
        <v>OK</v>
      </c>
      <c r="J423" s="654" t="str">
        <f>IF(AND(F423=0,G423&gt;0),1+COUNT($J$3:J185),IF(B423="AUXILIAR","AUXILIAR","SUBÍTEM"))</f>
        <v>SUBÍTEM</v>
      </c>
      <c r="K423" s="655" t="s">
        <v>125</v>
      </c>
      <c r="L423" s="656" t="str">
        <f>A423</f>
        <v>COD.</v>
      </c>
      <c r="M423" s="663" t="str">
        <f>IF(AND(MID(A423,1,4)="comp",COUNTIF($A$1:$A$3937,A423)&gt;1),"ok AUXILIAR",IF(AND(F423&gt;0,MID(A423,1,4)="COMP"),"SUBÍTEM",IF(OR(AND(F423=0,G423=0),F423="COEF.",F423&gt;0),"SUBÍTEM",IF(MID(A423,1,5)="COMP.",IF(COUNTIF(ORÇAMENTO!$B$5:$B$9792,COMPOSIÇÕES!A423)=0,"NOK",IF(COUNTIF(ORÇAMENTO!$B$5:$B$9792,COMPOSIÇÕES!A423)&gt;0,"OK","SUBÍTEM"))))))</f>
        <v>SUBÍTEM</v>
      </c>
      <c r="P423" s="655" t="b">
        <f t="shared" si="97"/>
        <v>1</v>
      </c>
      <c r="Q423" s="655" t="s">
        <v>125</v>
      </c>
      <c r="R423" s="655"/>
      <c r="S423" s="715" t="s">
        <v>103</v>
      </c>
      <c r="T423" s="655" t="s">
        <v>126</v>
      </c>
      <c r="U423" s="655" t="s">
        <v>128</v>
      </c>
    </row>
    <row r="424" spans="1:21" ht="34.5" customHeight="1" thickBot="1">
      <c r="A424" s="935" t="s">
        <v>169</v>
      </c>
      <c r="B424" s="945"/>
      <c r="C424" s="945" t="s">
        <v>1320</v>
      </c>
      <c r="D424" s="953" t="s">
        <v>126</v>
      </c>
      <c r="E424" s="953"/>
      <c r="F424" s="953"/>
      <c r="G424" s="946">
        <f>SUM(G425:G426)</f>
        <v>33.5</v>
      </c>
      <c r="H424" s="227" t="str">
        <f>IF(MID(A424,1,3)="OBS","REMOVER ESPAÇOS","OK")</f>
        <v>OK</v>
      </c>
      <c r="J424" s="654">
        <f>IF(AND(F424=0,G424&gt;0),1+COUNT($J$3:J423),IF(B424="AUXILIAR","AUXILIAR","SUBÍTEM"))</f>
        <v>53</v>
      </c>
      <c r="K424" s="655" t="s">
        <v>169</v>
      </c>
      <c r="L424" s="656" t="str">
        <f>A424</f>
        <v>COMP. 53</v>
      </c>
      <c r="M424" s="663" t="str">
        <f>IF(AND(MID(A424,1,4)="comp",COUNTIF($A$1:$A$3937,A424)&gt;1),"ok AUXILIAR",IF(AND(F424&gt;0,MID(A424,1,4)="COMP"),"SUBÍTEM",IF(OR(AND(F424=0,G424=0),F424="COEF.",F424&gt;0),"SUBÍTEM",IF(MID(A424,1,5)="COMP.",IF(COUNTIF(ORÇAMENTO!$B$5:$B$9792,COMPOSIÇÕES!A424)=0,"NOK",IF(COUNTIF(ORÇAMENTO!$B$5:$B$9792,COMPOSIÇÕES!A424)&gt;0,"OK","SUBÍTEM"))))))</f>
        <v>OK</v>
      </c>
      <c r="P424" s="655" t="b">
        <f t="shared" si="97"/>
        <v>1</v>
      </c>
      <c r="Q424" s="655" t="s">
        <v>169</v>
      </c>
      <c r="R424" s="655"/>
      <c r="S424" s="720" t="s">
        <v>1320</v>
      </c>
      <c r="T424" s="655" t="s">
        <v>126</v>
      </c>
      <c r="U424" s="655"/>
    </row>
    <row r="425" spans="1:21">
      <c r="A425" s="463">
        <v>377</v>
      </c>
      <c r="B425" s="463" t="s">
        <v>836</v>
      </c>
      <c r="C425" s="322" t="s">
        <v>175</v>
      </c>
      <c r="D425" s="257" t="s">
        <v>2836</v>
      </c>
      <c r="E425" s="259">
        <v>20.8</v>
      </c>
      <c r="F425" s="242">
        <v>1</v>
      </c>
      <c r="G425" s="450">
        <f>ROUND(F425*E425,2)</f>
        <v>20.8</v>
      </c>
      <c r="H425" s="227" t="str">
        <f>IF(MID(A425,1,3)="OBS","REMOVER ESPAÇOS","OK")</f>
        <v>OK</v>
      </c>
      <c r="J425" s="654" t="str">
        <f>IF(AND(F425=0,G425&gt;0),1+COUNT($J$3:J424),IF(B425="AUXILIAR","AUXILIAR","SUBÍTEM"))</f>
        <v>SUBÍTEM</v>
      </c>
      <c r="K425" s="655">
        <v>377</v>
      </c>
      <c r="L425" s="656">
        <f>A425</f>
        <v>377</v>
      </c>
      <c r="M425" s="663" t="str">
        <f>IF(AND(MID(A425,1,4)="comp",COUNTIF($A$1:$A$3937,A425)&gt;1),"ok AUXILIAR",IF(AND(F425&gt;0,MID(A425,1,4)="COMP"),"SUBÍTEM",IF(OR(AND(F425=0,G425=0),F425="COEF.",F425&gt;0),"SUBÍTEM",IF(MID(A425,1,5)="COMP.",IF(COUNTIF(ORÇAMENTO!$B$5:$B$9792,COMPOSIÇÕES!A425)=0,"NOK",IF(COUNTIF(ORÇAMENTO!$B$5:$B$9792,COMPOSIÇÕES!A425)&gt;0,"OK","SUBÍTEM"))))))</f>
        <v>SUBÍTEM</v>
      </c>
      <c r="P425" s="655" t="b">
        <f t="shared" si="97"/>
        <v>1</v>
      </c>
      <c r="Q425" s="655">
        <v>377</v>
      </c>
      <c r="R425" s="655" t="s">
        <v>836</v>
      </c>
      <c r="S425" s="717" t="s">
        <v>175</v>
      </c>
      <c r="T425" s="655" t="s">
        <v>54</v>
      </c>
      <c r="U425" s="655">
        <v>20</v>
      </c>
    </row>
    <row r="426" spans="1:21">
      <c r="A426" s="494">
        <v>88316</v>
      </c>
      <c r="B426" s="494" t="s">
        <v>131</v>
      </c>
      <c r="C426" s="322" t="s">
        <v>772</v>
      </c>
      <c r="D426" s="257" t="s">
        <v>59</v>
      </c>
      <c r="E426" s="259">
        <v>12.7</v>
      </c>
      <c r="F426" s="251">
        <v>1</v>
      </c>
      <c r="G426" s="450">
        <f>ROUND(F426*E426,2)</f>
        <v>12.7</v>
      </c>
      <c r="H426" s="227" t="str">
        <f>IF(MID(A426,1,3)="OBS","REMOVER ESPAÇOS","OK")</f>
        <v>OK</v>
      </c>
      <c r="J426" s="654" t="str">
        <f>IF(AND(F426=0,G426&gt;0),1+COUNT($J$3:J425),IF(B426="AUXILIAR","AUXILIAR","SUBÍTEM"))</f>
        <v>SUBÍTEM</v>
      </c>
      <c r="K426" s="655">
        <v>88316</v>
      </c>
      <c r="L426" s="656">
        <f>A426</f>
        <v>88316</v>
      </c>
      <c r="M426" s="663" t="str">
        <f>IF(AND(MID(A426,1,4)="comp",COUNTIF($A$1:$A$3937,A426)&gt;1),"ok AUXILIAR",IF(AND(F426&gt;0,MID(A426,1,4)="COMP"),"SUBÍTEM",IF(OR(AND(F426=0,G426=0),F426="COEF.",F426&gt;0),"SUBÍTEM",IF(MID(A426,1,5)="COMP.",IF(COUNTIF(ORÇAMENTO!$B$5:$B$9792,COMPOSIÇÕES!A426)=0,"NOK",IF(COUNTIF(ORÇAMENTO!$B$5:$B$9792,COMPOSIÇÕES!A426)&gt;0,"OK","SUBÍTEM"))))))</f>
        <v>SUBÍTEM</v>
      </c>
      <c r="P426" s="655" t="b">
        <f t="shared" si="97"/>
        <v>1</v>
      </c>
      <c r="Q426" s="655">
        <v>88316</v>
      </c>
      <c r="R426" s="655" t="s">
        <v>131</v>
      </c>
      <c r="S426" s="717" t="s">
        <v>772</v>
      </c>
      <c r="T426" s="655" t="s">
        <v>59</v>
      </c>
      <c r="U426" s="655">
        <v>12.52</v>
      </c>
    </row>
    <row r="427" spans="1:21">
      <c r="A427" s="723" t="s">
        <v>1460</v>
      </c>
      <c r="B427" s="457"/>
      <c r="C427" s="457"/>
      <c r="D427" s="457"/>
      <c r="E427" s="457"/>
      <c r="F427" s="457"/>
      <c r="G427" s="457"/>
      <c r="H427" s="227" t="str">
        <f>IF(MID(A427,1,3)="OBS","REMOVER ESPAÇOS","OK")</f>
        <v>REMOVER ESPAÇOS</v>
      </c>
      <c r="J427" s="654" t="str">
        <f>IF(AND(F427=0,G427&gt;0),1+COUNT($J$3:J426),IF(B427="AUXILIAR","AUXILIAR","SUBÍTEM"))</f>
        <v>SUBÍTEM</v>
      </c>
      <c r="K427" s="655" t="s">
        <v>1460</v>
      </c>
      <c r="L427" s="656" t="str">
        <f>A427</f>
        <v>Obs: composição/Base -  ORSE - 02066</v>
      </c>
      <c r="M427" s="663" t="str">
        <f>IF(AND(MID(A427,1,4)="comp",COUNTIF($A$1:$A$3937,A427)&gt;1),"ok AUXILIAR",IF(AND(F427&gt;0,MID(A427,1,4)="COMP"),"SUBÍTEM",IF(OR(AND(F427=0,G427=0),F427="COEF.",F427&gt;0),"SUBÍTEM",IF(MID(A427,1,5)="COMP.",IF(COUNTIF(ORÇAMENTO!$B$5:$B$9792,COMPOSIÇÕES!A427)=0,"NOK",IF(COUNTIF(ORÇAMENTO!$B$5:$B$9792,COMPOSIÇÕES!A427)&gt;0,"OK","SUBÍTEM"))))))</f>
        <v>SUBÍTEM</v>
      </c>
      <c r="P427" s="655" t="b">
        <f t="shared" si="97"/>
        <v>1</v>
      </c>
      <c r="Q427" s="655" t="s">
        <v>1460</v>
      </c>
      <c r="R427" s="655"/>
      <c r="S427" s="723"/>
      <c r="T427" s="655"/>
      <c r="U427" s="655"/>
    </row>
    <row r="428" spans="1:21" s="713" customFormat="1" ht="15.75" thickBot="1">
      <c r="A428" s="790"/>
      <c r="B428" s="728"/>
      <c r="C428" s="728"/>
      <c r="D428" s="728"/>
      <c r="E428" s="728"/>
      <c r="F428" s="728"/>
      <c r="G428" s="791"/>
      <c r="J428" s="779"/>
      <c r="K428" s="780"/>
      <c r="L428" s="781"/>
      <c r="M428" s="663"/>
      <c r="P428" s="655" t="b">
        <f t="shared" si="97"/>
        <v>1</v>
      </c>
      <c r="Q428" s="780"/>
      <c r="R428" s="780"/>
      <c r="S428" s="728"/>
      <c r="T428" s="780"/>
      <c r="U428" s="780"/>
    </row>
    <row r="429" spans="1:21" s="713" customFormat="1" ht="26.25" customHeight="1" thickBot="1">
      <c r="A429" s="982" t="s">
        <v>125</v>
      </c>
      <c r="B429" s="983"/>
      <c r="C429" s="949" t="s">
        <v>103</v>
      </c>
      <c r="D429" s="956" t="s">
        <v>126</v>
      </c>
      <c r="E429" s="949" t="s">
        <v>128</v>
      </c>
      <c r="F429" s="949" t="s">
        <v>127</v>
      </c>
      <c r="G429" s="957" t="s">
        <v>129</v>
      </c>
      <c r="H429" s="713" t="str">
        <f t="shared" ref="H429:H439" si="98">IF(MID(A429,1,3)="OBS","REMOVER ESPAÇOS","OK")</f>
        <v>OK</v>
      </c>
      <c r="J429" s="654" t="str">
        <f>IF(AND(F429=0,G429&gt;0),1+COUNT($J$3:J192),IF(B429="AUXILIAR","AUXILIAR","SUBÍTEM"))</f>
        <v>SUBÍTEM</v>
      </c>
      <c r="K429" s="655" t="s">
        <v>125</v>
      </c>
      <c r="L429" s="656" t="str">
        <f t="shared" ref="L429:L439" si="99">A429</f>
        <v>COD.</v>
      </c>
      <c r="M429" s="663" t="str">
        <f>IF(AND(MID(A429,1,4)="comp",COUNTIF($A$1:$A$3937,A429)&gt;1),"ok AUXILIAR",IF(AND(F429&gt;0,MID(A429,1,4)="COMP"),"SUBÍTEM",IF(OR(AND(F429=0,G429=0),F429="COEF.",F429&gt;0),"SUBÍTEM",IF(MID(A429,1,5)="COMP.",IF(COUNTIF(ORÇAMENTO!$B$5:$B$9792,COMPOSIÇÕES!A429)=0,"NOK",IF(COUNTIF(ORÇAMENTO!$B$5:$B$9792,COMPOSIÇÕES!A429)&gt;0,"OK","SUBÍTEM"))))))</f>
        <v>SUBÍTEM</v>
      </c>
      <c r="P429" s="655" t="b">
        <f t="shared" si="97"/>
        <v>1</v>
      </c>
      <c r="Q429" s="655" t="s">
        <v>125</v>
      </c>
      <c r="R429" s="655"/>
      <c r="S429" s="715" t="s">
        <v>103</v>
      </c>
      <c r="T429" s="655" t="s">
        <v>126</v>
      </c>
      <c r="U429" s="655" t="s">
        <v>128</v>
      </c>
    </row>
    <row r="430" spans="1:21" s="713" customFormat="1" ht="53.25" customHeight="1" thickBot="1">
      <c r="A430" s="935" t="s">
        <v>184</v>
      </c>
      <c r="B430" s="945"/>
      <c r="C430" s="945" t="s">
        <v>1608</v>
      </c>
      <c r="D430" s="953" t="s">
        <v>126</v>
      </c>
      <c r="E430" s="953"/>
      <c r="F430" s="953"/>
      <c r="G430" s="946">
        <f>SUM(G431:G438)</f>
        <v>333.74</v>
      </c>
      <c r="H430" s="713" t="str">
        <f>UPPER(C430)</f>
        <v>LAVATÓRIO LOUÇA (DECA-RAVENA REF L-91) SEM COLUNA, C/SIFÃO CROMADO(DECA REF 1190), VÁLVULA CROMADA (DECA REF1600), CONJ. DE FIXAÇÃO (DECA REF SP7), ENGATE CROMADO, OU SIMILARES</v>
      </c>
      <c r="J430" s="654">
        <f>IF(AND(F430=0,G430&gt;0),1+COUNT($J$3:J429),IF(B430="AUXILIAR","AUXILIAR","SUBÍTEM"))</f>
        <v>54</v>
      </c>
      <c r="K430" s="655" t="s">
        <v>184</v>
      </c>
      <c r="L430" s="656" t="str">
        <f t="shared" si="99"/>
        <v>COMP. 54</v>
      </c>
      <c r="M430" s="663" t="str">
        <f>IF(AND(MID(A430,1,4)="comp",COUNTIF($A$1:$A$3937,A430)&gt;1),"ok AUXILIAR",IF(AND(F430&gt;0,MID(A430,1,4)="COMP"),"SUBÍTEM",IF(OR(AND(F430=0,G430=0),F430="COEF.",F430&gt;0),"SUBÍTEM",IF(MID(A430,1,5)="COMP.",IF(COUNTIF(ORÇAMENTO!$B$5:$B$9792,COMPOSIÇÕES!A430)=0,"NOK",IF(COUNTIF(ORÇAMENTO!$B$5:$B$9792,COMPOSIÇÕES!A430)&gt;0,"OK","SUBÍTEM"))))))</f>
        <v>OK</v>
      </c>
      <c r="P430" s="655" t="b">
        <f t="shared" si="97"/>
        <v>1</v>
      </c>
      <c r="Q430" s="655" t="s">
        <v>184</v>
      </c>
      <c r="R430" s="655"/>
      <c r="S430" s="720" t="s">
        <v>1608</v>
      </c>
      <c r="T430" s="655" t="s">
        <v>126</v>
      </c>
      <c r="U430" s="655"/>
    </row>
    <row r="431" spans="1:21" s="713" customFormat="1">
      <c r="A431" s="463">
        <v>981</v>
      </c>
      <c r="B431" s="463" t="s">
        <v>134</v>
      </c>
      <c r="C431" s="322" t="s">
        <v>327</v>
      </c>
      <c r="D431" s="257" t="s">
        <v>53</v>
      </c>
      <c r="E431" s="259">
        <v>0.18</v>
      </c>
      <c r="F431" s="251">
        <v>0.87</v>
      </c>
      <c r="G431" s="450">
        <f t="shared" ref="G431:G438" si="100">ROUND(F431*E431,2)</f>
        <v>0.16</v>
      </c>
      <c r="H431" s="713" t="str">
        <f t="shared" si="98"/>
        <v>OK</v>
      </c>
      <c r="J431" s="654" t="str">
        <f>IF(AND(F431=0,G431&gt;0),1+COUNT($J$3:J430),IF(B431="AUXILIAR","AUXILIAR","SUBÍTEM"))</f>
        <v>SUBÍTEM</v>
      </c>
      <c r="K431" s="655">
        <v>981</v>
      </c>
      <c r="L431" s="656">
        <f t="shared" si="99"/>
        <v>981</v>
      </c>
      <c r="M431" s="663" t="str">
        <f>IF(AND(MID(A431,1,4)="comp",COUNTIF($A$1:$A$3937,A431)&gt;1),"ok AUXILIAR",IF(AND(F431&gt;0,MID(A431,1,4)="COMP"),"SUBÍTEM",IF(OR(AND(F431=0,G431=0),F431="COEF.",F431&gt;0),"SUBÍTEM",IF(MID(A431,1,5)="COMP.",IF(COUNTIF(ORÇAMENTO!$B$5:$B$9792,COMPOSIÇÕES!A431)=0,"NOK",IF(COUNTIF(ORÇAMENTO!$B$5:$B$9792,COMPOSIÇÕES!A431)&gt;0,"OK","SUBÍTEM"))))))</f>
        <v>SUBÍTEM</v>
      </c>
      <c r="P431" s="655" t="b">
        <f t="shared" si="97"/>
        <v>1</v>
      </c>
      <c r="Q431" s="655">
        <v>981</v>
      </c>
      <c r="R431" s="655" t="s">
        <v>134</v>
      </c>
      <c r="S431" s="717" t="s">
        <v>327</v>
      </c>
      <c r="T431" s="655" t="s">
        <v>53</v>
      </c>
      <c r="U431" s="655">
        <v>0.18</v>
      </c>
    </row>
    <row r="432" spans="1:21" s="713" customFormat="1">
      <c r="A432" s="494">
        <v>982</v>
      </c>
      <c r="B432" s="494" t="s">
        <v>134</v>
      </c>
      <c r="C432" s="322" t="s">
        <v>2703</v>
      </c>
      <c r="D432" s="257" t="s">
        <v>95</v>
      </c>
      <c r="E432" s="259">
        <v>4.47</v>
      </c>
      <c r="F432" s="251">
        <v>1</v>
      </c>
      <c r="G432" s="450">
        <f t="shared" si="100"/>
        <v>4.47</v>
      </c>
      <c r="H432" s="713" t="str">
        <f t="shared" si="98"/>
        <v>OK</v>
      </c>
      <c r="J432" s="654" t="str">
        <f>IF(AND(F432=0,G432&gt;0),1+COUNT($J$3:J431),IF(B432="AUXILIAR","AUXILIAR","SUBÍTEM"))</f>
        <v>SUBÍTEM</v>
      </c>
      <c r="K432" s="655">
        <v>982</v>
      </c>
      <c r="L432" s="656">
        <f t="shared" si="99"/>
        <v>982</v>
      </c>
      <c r="M432" s="663" t="str">
        <f>IF(AND(MID(A432,1,4)="comp",COUNTIF($A$1:$A$3937,A432)&gt;1),"ok AUXILIAR",IF(AND(F432&gt;0,MID(A432,1,4)="COMP"),"SUBÍTEM",IF(OR(AND(F432=0,G432=0),F432="COEF.",F432&gt;0),"SUBÍTEM",IF(MID(A432,1,5)="COMP.",IF(COUNTIF(ORÇAMENTO!$B$5:$B$9792,COMPOSIÇÕES!A432)=0,"NOK",IF(COUNTIF(ORÇAMENTO!$B$5:$B$9792,COMPOSIÇÕES!A432)&gt;0,"OK","SUBÍTEM"))))))</f>
        <v>SUBÍTEM</v>
      </c>
      <c r="P432" s="655" t="b">
        <f t="shared" si="97"/>
        <v>1</v>
      </c>
      <c r="Q432" s="655">
        <v>982</v>
      </c>
      <c r="R432" s="655" t="s">
        <v>134</v>
      </c>
      <c r="S432" s="717" t="s">
        <v>2703</v>
      </c>
      <c r="T432" s="655" t="s">
        <v>95</v>
      </c>
      <c r="U432" s="655">
        <v>4.47</v>
      </c>
    </row>
    <row r="433" spans="1:21" s="713" customFormat="1">
      <c r="A433" s="494">
        <v>1326</v>
      </c>
      <c r="B433" s="494" t="s">
        <v>134</v>
      </c>
      <c r="C433" s="322" t="s">
        <v>2704</v>
      </c>
      <c r="D433" s="257" t="s">
        <v>54</v>
      </c>
      <c r="E433" s="259">
        <v>98.8</v>
      </c>
      <c r="F433" s="242">
        <v>1</v>
      </c>
      <c r="G433" s="450">
        <f t="shared" si="100"/>
        <v>98.8</v>
      </c>
      <c r="H433" s="713" t="str">
        <f t="shared" si="98"/>
        <v>OK</v>
      </c>
      <c r="J433" s="654" t="str">
        <f>IF(AND(F433=0,G433&gt;0),1+COUNT($J$3:J432),IF(B433="AUXILIAR","AUXILIAR","SUBÍTEM"))</f>
        <v>SUBÍTEM</v>
      </c>
      <c r="K433" s="655">
        <v>1326</v>
      </c>
      <c r="L433" s="656">
        <f t="shared" si="99"/>
        <v>1326</v>
      </c>
      <c r="M433" s="663" t="str">
        <f>IF(AND(MID(A433,1,4)="comp",COUNTIF($A$1:$A$3937,A433)&gt;1),"ok AUXILIAR",IF(AND(F433&gt;0,MID(A433,1,4)="COMP"),"SUBÍTEM",IF(OR(AND(F433=0,G433=0),F433="COEF.",F433&gt;0),"SUBÍTEM",IF(MID(A433,1,5)="COMP.",IF(COUNTIF(ORÇAMENTO!$B$5:$B$9792,COMPOSIÇÕES!A433)=0,"NOK",IF(COUNTIF(ORÇAMENTO!$B$5:$B$9792,COMPOSIÇÕES!A433)&gt;0,"OK","SUBÍTEM"))))))</f>
        <v>SUBÍTEM</v>
      </c>
      <c r="P433" s="655" t="b">
        <f t="shared" si="97"/>
        <v>1</v>
      </c>
      <c r="Q433" s="655">
        <v>1326</v>
      </c>
      <c r="R433" s="655" t="s">
        <v>134</v>
      </c>
      <c r="S433" s="717" t="s">
        <v>2704</v>
      </c>
      <c r="T433" s="655" t="s">
        <v>54</v>
      </c>
      <c r="U433" s="655">
        <v>98.8</v>
      </c>
    </row>
    <row r="434" spans="1:21" s="713" customFormat="1">
      <c r="A434" s="261">
        <v>2384</v>
      </c>
      <c r="B434" s="494" t="s">
        <v>134</v>
      </c>
      <c r="C434" s="322" t="s">
        <v>2705</v>
      </c>
      <c r="D434" s="257" t="s">
        <v>54</v>
      </c>
      <c r="E434" s="259">
        <v>30.69</v>
      </c>
      <c r="F434" s="258">
        <v>1</v>
      </c>
      <c r="G434" s="450">
        <f t="shared" si="100"/>
        <v>30.69</v>
      </c>
      <c r="H434" s="713" t="str">
        <f t="shared" si="98"/>
        <v>OK</v>
      </c>
      <c r="J434" s="654" t="str">
        <f>IF(AND(F434=0,G434&gt;0),1+COUNT($J$3:J429),IF(B434="AUXILIAR","AUXILIAR","SUBÍTEM"))</f>
        <v>SUBÍTEM</v>
      </c>
      <c r="K434" s="655">
        <v>2384</v>
      </c>
      <c r="L434" s="656">
        <f t="shared" si="99"/>
        <v>2384</v>
      </c>
      <c r="M434" s="663" t="str">
        <f>IF(AND(MID(A434,1,4)="comp",COUNTIF($A$1:$A$3937,A434)&gt;1),"ok AUXILIAR",IF(AND(F434&gt;0,MID(A434,1,4)="COMP"),"SUBÍTEM",IF(OR(AND(F434=0,G434=0),F434="COEF.",F434&gt;0),"SUBÍTEM",IF(MID(A434,1,5)="COMP.",IF(COUNTIF(ORÇAMENTO!$B$5:$B$9792,COMPOSIÇÕES!A434)=0,"NOK",IF(COUNTIF(ORÇAMENTO!$B$5:$B$9792,COMPOSIÇÕES!A434)&gt;0,"OK","SUBÍTEM"))))))</f>
        <v>SUBÍTEM</v>
      </c>
      <c r="P434" s="655" t="b">
        <f t="shared" si="97"/>
        <v>1</v>
      </c>
      <c r="Q434" s="655">
        <v>2384</v>
      </c>
      <c r="R434" s="655" t="s">
        <v>134</v>
      </c>
      <c r="S434" s="717" t="s">
        <v>2705</v>
      </c>
      <c r="T434" s="655" t="s">
        <v>54</v>
      </c>
      <c r="U434" s="655">
        <v>30.69</v>
      </c>
    </row>
    <row r="435" spans="1:21" s="713" customFormat="1">
      <c r="A435" s="261">
        <v>88267</v>
      </c>
      <c r="B435" s="260" t="s">
        <v>131</v>
      </c>
      <c r="C435" s="322" t="s">
        <v>767</v>
      </c>
      <c r="D435" s="257" t="s">
        <v>59</v>
      </c>
      <c r="E435" s="259">
        <v>18.940000000000001</v>
      </c>
      <c r="F435" s="258">
        <v>2.75</v>
      </c>
      <c r="G435" s="450">
        <f t="shared" si="100"/>
        <v>52.09</v>
      </c>
      <c r="H435" s="713" t="str">
        <f t="shared" si="98"/>
        <v>OK</v>
      </c>
      <c r="J435" s="654" t="str">
        <f>IF(AND(F435=0,G435&gt;0),1+COUNT($J$3:J430),IF(B435="AUXILIAR","AUXILIAR","SUBÍTEM"))</f>
        <v>SUBÍTEM</v>
      </c>
      <c r="K435" s="655">
        <v>88267</v>
      </c>
      <c r="L435" s="656">
        <f t="shared" si="99"/>
        <v>88267</v>
      </c>
      <c r="M435" s="663" t="str">
        <f>IF(AND(MID(A435,1,4)="comp",COUNTIF($A$1:$A$3937,A435)&gt;1),"ok AUXILIAR",IF(AND(F435&gt;0,MID(A435,1,4)="COMP"),"SUBÍTEM",IF(OR(AND(F435=0,G435=0),F435="COEF.",F435&gt;0),"SUBÍTEM",IF(MID(A435,1,5)="COMP.",IF(COUNTIF(ORÇAMENTO!$B$5:$B$9792,COMPOSIÇÕES!A435)=0,"NOK",IF(COUNTIF(ORÇAMENTO!$B$5:$B$9792,COMPOSIÇÕES!A435)&gt;0,"OK","SUBÍTEM"))))))</f>
        <v>SUBÍTEM</v>
      </c>
      <c r="P435" s="655" t="b">
        <f t="shared" si="97"/>
        <v>1</v>
      </c>
      <c r="Q435" s="655">
        <v>88267</v>
      </c>
      <c r="R435" s="655" t="s">
        <v>131</v>
      </c>
      <c r="S435" s="717" t="s">
        <v>767</v>
      </c>
      <c r="T435" s="655" t="s">
        <v>59</v>
      </c>
      <c r="U435" s="655">
        <v>18.93</v>
      </c>
    </row>
    <row r="436" spans="1:21" s="713" customFormat="1">
      <c r="A436" s="494">
        <v>88316</v>
      </c>
      <c r="B436" s="260" t="s">
        <v>131</v>
      </c>
      <c r="C436" s="322" t="s">
        <v>772</v>
      </c>
      <c r="D436" s="257" t="s">
        <v>59</v>
      </c>
      <c r="E436" s="259">
        <v>12.7</v>
      </c>
      <c r="F436" s="258">
        <v>2.75</v>
      </c>
      <c r="G436" s="450">
        <f t="shared" si="100"/>
        <v>34.93</v>
      </c>
      <c r="H436" s="713" t="str">
        <f t="shared" si="98"/>
        <v>OK</v>
      </c>
      <c r="J436" s="654" t="str">
        <f>IF(AND(F436=0,G436&gt;0),1+COUNT($J$3:J431),IF(B436="AUXILIAR","AUXILIAR","SUBÍTEM"))</f>
        <v>SUBÍTEM</v>
      </c>
      <c r="K436" s="655">
        <v>88316</v>
      </c>
      <c r="L436" s="656">
        <f t="shared" si="99"/>
        <v>88316</v>
      </c>
      <c r="M436" s="663" t="str">
        <f>IF(AND(MID(A436,1,4)="comp",COUNTIF($A$1:$A$3937,A436)&gt;1),"ok AUXILIAR",IF(AND(F436&gt;0,MID(A436,1,4)="COMP"),"SUBÍTEM",IF(OR(AND(F436=0,G436=0),F436="COEF.",F436&gt;0),"SUBÍTEM",IF(MID(A436,1,5)="COMP.",IF(COUNTIF(ORÇAMENTO!$B$5:$B$9792,COMPOSIÇÕES!A436)=0,"NOK",IF(COUNTIF(ORÇAMENTO!$B$5:$B$9792,COMPOSIÇÕES!A436)&gt;0,"OK","SUBÍTEM"))))))</f>
        <v>SUBÍTEM</v>
      </c>
      <c r="P436" s="655" t="b">
        <f t="shared" si="97"/>
        <v>1</v>
      </c>
      <c r="Q436" s="655">
        <v>88316</v>
      </c>
      <c r="R436" s="655" t="s">
        <v>131</v>
      </c>
      <c r="S436" s="717" t="s">
        <v>772</v>
      </c>
      <c r="T436" s="655" t="s">
        <v>59</v>
      </c>
      <c r="U436" s="655">
        <v>12.52</v>
      </c>
    </row>
    <row r="437" spans="1:21" s="713" customFormat="1">
      <c r="A437" s="261">
        <v>6136</v>
      </c>
      <c r="B437" s="463" t="s">
        <v>836</v>
      </c>
      <c r="C437" s="322" t="s">
        <v>953</v>
      </c>
      <c r="D437" s="257" t="s">
        <v>2836</v>
      </c>
      <c r="E437" s="259">
        <v>91.6</v>
      </c>
      <c r="F437" s="258">
        <v>1</v>
      </c>
      <c r="G437" s="450">
        <f t="shared" si="100"/>
        <v>91.6</v>
      </c>
      <c r="H437" s="713" t="str">
        <f t="shared" si="98"/>
        <v>OK</v>
      </c>
      <c r="J437" s="654" t="str">
        <f>IF(AND(F437=0,G437&gt;0),1+COUNT($J$3:J430),IF(B437="AUXILIAR","AUXILIAR","SUBÍTEM"))</f>
        <v>SUBÍTEM</v>
      </c>
      <c r="K437" s="655">
        <v>6136</v>
      </c>
      <c r="L437" s="656">
        <f t="shared" si="99"/>
        <v>6136</v>
      </c>
      <c r="M437" s="663" t="str">
        <f>IF(AND(MID(A437,1,4)="comp",COUNTIF($A$1:$A$3937,A437)&gt;1),"ok AUXILIAR",IF(AND(F437&gt;0,MID(A437,1,4)="COMP"),"SUBÍTEM",IF(OR(AND(F437=0,G437=0),F437="COEF.",F437&gt;0),"SUBÍTEM",IF(MID(A437,1,5)="COMP.",IF(COUNTIF(ORÇAMENTO!$B$5:$B$9792,COMPOSIÇÕES!A437)=0,"NOK",IF(COUNTIF(ORÇAMENTO!$B$5:$B$9792,COMPOSIÇÕES!A437)&gt;0,"OK","SUBÍTEM"))))))</f>
        <v>SUBÍTEM</v>
      </c>
      <c r="P437" s="655" t="b">
        <f t="shared" si="97"/>
        <v>1</v>
      </c>
      <c r="Q437" s="655">
        <v>6136</v>
      </c>
      <c r="R437" s="655" t="s">
        <v>836</v>
      </c>
      <c r="S437" s="717" t="s">
        <v>953</v>
      </c>
      <c r="T437" s="655" t="s">
        <v>54</v>
      </c>
      <c r="U437" s="655">
        <v>102.75</v>
      </c>
    </row>
    <row r="438" spans="1:21" s="713" customFormat="1">
      <c r="A438" s="494">
        <v>11683</v>
      </c>
      <c r="B438" s="463" t="s">
        <v>836</v>
      </c>
      <c r="C438" s="322" t="s">
        <v>947</v>
      </c>
      <c r="D438" s="257" t="s">
        <v>2836</v>
      </c>
      <c r="E438" s="259">
        <v>21</v>
      </c>
      <c r="F438" s="258">
        <v>1</v>
      </c>
      <c r="G438" s="450">
        <f t="shared" si="100"/>
        <v>21</v>
      </c>
      <c r="H438" s="713" t="str">
        <f t="shared" si="98"/>
        <v>OK</v>
      </c>
      <c r="J438" s="654" t="str">
        <f>IF(AND(F438=0,G438&gt;0),1+COUNT($J$3:J431),IF(B438="AUXILIAR","AUXILIAR","SUBÍTEM"))</f>
        <v>SUBÍTEM</v>
      </c>
      <c r="K438" s="655">
        <v>11683</v>
      </c>
      <c r="L438" s="656">
        <f t="shared" si="99"/>
        <v>11683</v>
      </c>
      <c r="M438" s="663" t="str">
        <f>IF(AND(MID(A438,1,4)="comp",COUNTIF($A$1:$A$3937,A438)&gt;1),"ok AUXILIAR",IF(AND(F438&gt;0,MID(A438,1,4)="COMP"),"SUBÍTEM",IF(OR(AND(F438=0,G438=0),F438="COEF.",F438&gt;0),"SUBÍTEM",IF(MID(A438,1,5)="COMP.",IF(COUNTIF(ORÇAMENTO!$B$5:$B$9792,COMPOSIÇÕES!A438)=0,"NOK",IF(COUNTIF(ORÇAMENTO!$B$5:$B$9792,COMPOSIÇÕES!A438)&gt;0,"OK","SUBÍTEM"))))))</f>
        <v>SUBÍTEM</v>
      </c>
      <c r="P438" s="655" t="b">
        <f t="shared" si="97"/>
        <v>1</v>
      </c>
      <c r="Q438" s="655">
        <v>11683</v>
      </c>
      <c r="R438" s="655" t="s">
        <v>836</v>
      </c>
      <c r="S438" s="717" t="s">
        <v>947</v>
      </c>
      <c r="T438" s="655" t="s">
        <v>54</v>
      </c>
      <c r="U438" s="655">
        <v>23.56</v>
      </c>
    </row>
    <row r="439" spans="1:21" s="713" customFormat="1">
      <c r="A439" s="723" t="s">
        <v>1607</v>
      </c>
      <c r="B439" s="723"/>
      <c r="C439" s="723"/>
      <c r="D439" s="723"/>
      <c r="E439" s="723"/>
      <c r="F439" s="723"/>
      <c r="G439" s="723"/>
      <c r="H439" s="713" t="str">
        <f t="shared" si="98"/>
        <v>REMOVER ESPAÇOS</v>
      </c>
      <c r="J439" s="654" t="str">
        <f>IF(AND(F439=0,G439&gt;0),1+COUNT($J$3:J438),IF(B439="AUXILIAR","AUXILIAR","SUBÍTEM"))</f>
        <v>SUBÍTEM</v>
      </c>
      <c r="K439" s="655" t="s">
        <v>1607</v>
      </c>
      <c r="L439" s="656" t="str">
        <f t="shared" si="99"/>
        <v>Obs: composição/Base -  ORSE - 2005 (Retiramos o tipo de torneira)</v>
      </c>
      <c r="M439" s="663" t="str">
        <f>IF(AND(MID(A439,1,4)="comp",COUNTIF($A$1:$A$3937,A439)&gt;1),"ok AUXILIAR",IF(AND(F439&gt;0,MID(A439,1,4)="COMP"),"SUBÍTEM",IF(OR(AND(F439=0,G439=0),F439="COEF.",F439&gt;0),"SUBÍTEM",IF(MID(A439,1,5)="COMP.",IF(COUNTIF(ORÇAMENTO!$B$5:$B$9792,COMPOSIÇÕES!A439)=0,"NOK",IF(COUNTIF(ORÇAMENTO!$B$5:$B$9792,COMPOSIÇÕES!A439)&gt;0,"OK","SUBÍTEM"))))))</f>
        <v>SUBÍTEM</v>
      </c>
      <c r="P439" s="655" t="b">
        <f t="shared" si="97"/>
        <v>1</v>
      </c>
      <c r="Q439" s="655" t="s">
        <v>1607</v>
      </c>
      <c r="R439" s="655"/>
      <c r="S439" s="723"/>
      <c r="T439" s="655"/>
      <c r="U439" s="655"/>
    </row>
    <row r="440" spans="1:21" s="713" customFormat="1" ht="15.75" thickBot="1">
      <c r="A440" s="790"/>
      <c r="B440" s="728"/>
      <c r="C440" s="728"/>
      <c r="D440" s="728"/>
      <c r="E440" s="728"/>
      <c r="F440" s="728"/>
      <c r="G440" s="791"/>
      <c r="J440" s="779"/>
      <c r="K440" s="780"/>
      <c r="L440" s="781"/>
      <c r="M440" s="663"/>
      <c r="P440" s="655" t="b">
        <f t="shared" si="97"/>
        <v>1</v>
      </c>
      <c r="Q440" s="780"/>
      <c r="R440" s="780"/>
      <c r="S440" s="728"/>
      <c r="T440" s="780"/>
      <c r="U440" s="780"/>
    </row>
    <row r="441" spans="1:21" s="713" customFormat="1" ht="26.25" customHeight="1" thickBot="1">
      <c r="A441" s="982" t="s">
        <v>125</v>
      </c>
      <c r="B441" s="983"/>
      <c r="C441" s="949" t="s">
        <v>103</v>
      </c>
      <c r="D441" s="956" t="s">
        <v>126</v>
      </c>
      <c r="E441" s="949" t="s">
        <v>128</v>
      </c>
      <c r="F441" s="949" t="s">
        <v>127</v>
      </c>
      <c r="G441" s="957" t="s">
        <v>129</v>
      </c>
      <c r="H441" s="713" t="str">
        <f>IF(MID(A441,1,3)="OBS","REMOVER ESPAÇOS","OK")</f>
        <v>OK</v>
      </c>
      <c r="J441" s="654" t="str">
        <f>IF(AND(F441=0,G441&gt;0),1+COUNT($J$3:J199),IF(B441="AUXILIAR","AUXILIAR","SUBÍTEM"))</f>
        <v>SUBÍTEM</v>
      </c>
      <c r="K441" s="655" t="s">
        <v>125</v>
      </c>
      <c r="L441" s="656" t="str">
        <f>A441</f>
        <v>COD.</v>
      </c>
      <c r="M441" s="663" t="str">
        <f>IF(AND(MID(A441,1,4)="comp",COUNTIF($A$1:$A$3937,A441)&gt;1),"ok AUXILIAR",IF(AND(F441&gt;0,MID(A441,1,4)="COMP"),"SUBÍTEM",IF(OR(AND(F441=0,G441=0),F441="COEF.",F441&gt;0),"SUBÍTEM",IF(MID(A441,1,5)="COMP.",IF(COUNTIF(ORÇAMENTO!$B$5:$B$9792,COMPOSIÇÕES!A441)=0,"NOK",IF(COUNTIF(ORÇAMENTO!$B$5:$B$9792,COMPOSIÇÕES!A441)&gt;0,"OK","SUBÍTEM"))))))</f>
        <v>SUBÍTEM</v>
      </c>
      <c r="P441" s="655" t="b">
        <f t="shared" si="97"/>
        <v>1</v>
      </c>
      <c r="Q441" s="655" t="s">
        <v>125</v>
      </c>
      <c r="R441" s="655"/>
      <c r="S441" s="715" t="s">
        <v>103</v>
      </c>
      <c r="T441" s="655" t="s">
        <v>126</v>
      </c>
      <c r="U441" s="655" t="s">
        <v>128</v>
      </c>
    </row>
    <row r="442" spans="1:21" s="713" customFormat="1" ht="48.75" customHeight="1" thickBot="1">
      <c r="A442" s="935" t="s">
        <v>185</v>
      </c>
      <c r="B442" s="945"/>
      <c r="C442" s="945" t="s">
        <v>1461</v>
      </c>
      <c r="D442" s="953" t="s">
        <v>126</v>
      </c>
      <c r="E442" s="953"/>
      <c r="F442" s="953"/>
      <c r="G442" s="946">
        <f>SUM(G443:G451)</f>
        <v>427.20000000000005</v>
      </c>
      <c r="H442" s="713" t="str">
        <f>UPPER(C442)</f>
        <v>LAVATÓRIO LOUÇA (DECA-RAVENA REF L-91) COM COLUNA (DECA REF C-9), C/ SIFÃO PLÁSTICO, ENGATE CROMADO (DECA), TORNEIRA DE METAL (DECA REF1190) , VÁLVULA CROMADA (DECA REF1600), CONJUNTO DE FIXAÇÃO (DECA REF SP7) OU SIMILARES</v>
      </c>
      <c r="J442" s="654">
        <f>IF(AND(F442=0,G442&gt;0),1+COUNT($J$3:J441),IF(B442="AUXILIAR","AUXILIAR","SUBÍTEM"))</f>
        <v>55</v>
      </c>
      <c r="K442" s="655" t="s">
        <v>185</v>
      </c>
      <c r="L442" s="656" t="str">
        <f>A442</f>
        <v>COMP. 55</v>
      </c>
      <c r="M442" s="663" t="str">
        <f>IF(AND(MID(A442,1,4)="comp",COUNTIF($A$1:$A$3937,A442)&gt;1),"ok AUXILIAR",IF(AND(F442&gt;0,MID(A442,1,4)="COMP"),"SUBÍTEM",IF(OR(AND(F442=0,G442=0),F442="COEF.",F442&gt;0),"SUBÍTEM",IF(MID(A442,1,5)="COMP.",IF(COUNTIF(ORÇAMENTO!$B$5:$B$9792,COMPOSIÇÕES!A442)=0,"NOK",IF(COUNTIF(ORÇAMENTO!$B$5:$B$9792,COMPOSIÇÕES!A442)&gt;0,"OK","SUBÍTEM"))))))</f>
        <v>OK</v>
      </c>
      <c r="P442" s="655" t="b">
        <f t="shared" si="97"/>
        <v>1</v>
      </c>
      <c r="Q442" s="655" t="s">
        <v>185</v>
      </c>
      <c r="R442" s="655"/>
      <c r="S442" s="720" t="s">
        <v>1461</v>
      </c>
      <c r="T442" s="655" t="s">
        <v>126</v>
      </c>
      <c r="U442" s="655"/>
    </row>
    <row r="443" spans="1:21" s="713" customFormat="1">
      <c r="A443" s="463">
        <v>11683</v>
      </c>
      <c r="B443" s="463" t="s">
        <v>836</v>
      </c>
      <c r="C443" s="322" t="s">
        <v>947</v>
      </c>
      <c r="D443" s="257" t="s">
        <v>2836</v>
      </c>
      <c r="E443" s="259">
        <v>21</v>
      </c>
      <c r="F443" s="242">
        <v>1</v>
      </c>
      <c r="G443" s="450">
        <f t="shared" ref="G443:G451" si="101">ROUND(F443*E443,2)</f>
        <v>21</v>
      </c>
      <c r="H443" s="713" t="str">
        <f>IF(MID(A443,1,3)="OBS","REMOVER ESPAÇOS","OK")</f>
        <v>OK</v>
      </c>
      <c r="J443" s="654" t="str">
        <f>IF(AND(F443=0,G443&gt;0),1+COUNT($J$3:J442),IF(B443="AUXILIAR","AUXILIAR","SUBÍTEM"))</f>
        <v>SUBÍTEM</v>
      </c>
      <c r="K443" s="655">
        <v>11683</v>
      </c>
      <c r="L443" s="656">
        <f>A443</f>
        <v>11683</v>
      </c>
      <c r="M443" s="663" t="str">
        <f>IF(AND(MID(A443,1,4)="comp",COUNTIF($A$1:$A$3937,A443)&gt;1),"ok AUXILIAR",IF(AND(F443&gt;0,MID(A443,1,4)="COMP"),"SUBÍTEM",IF(OR(AND(F443=0,G443=0),F443="COEF.",F443&gt;0),"SUBÍTEM",IF(MID(A443,1,5)="COMP.",IF(COUNTIF(ORÇAMENTO!$B$5:$B$9792,COMPOSIÇÕES!A443)=0,"NOK",IF(COUNTIF(ORÇAMENTO!$B$5:$B$9792,COMPOSIÇÕES!A443)&gt;0,"OK","SUBÍTEM"))))))</f>
        <v>SUBÍTEM</v>
      </c>
      <c r="P443" s="655" t="b">
        <f t="shared" si="97"/>
        <v>1</v>
      </c>
      <c r="Q443" s="655">
        <v>11683</v>
      </c>
      <c r="R443" s="655" t="s">
        <v>836</v>
      </c>
      <c r="S443" s="717" t="s">
        <v>947</v>
      </c>
      <c r="T443" s="655" t="s">
        <v>54</v>
      </c>
      <c r="U443" s="655">
        <v>23.56</v>
      </c>
    </row>
    <row r="444" spans="1:21" s="713" customFormat="1">
      <c r="A444" s="494">
        <v>6145</v>
      </c>
      <c r="B444" s="463" t="s">
        <v>836</v>
      </c>
      <c r="C444" s="322" t="s">
        <v>809</v>
      </c>
      <c r="D444" s="257" t="s">
        <v>2836</v>
      </c>
      <c r="E444" s="259">
        <v>11.66</v>
      </c>
      <c r="F444" s="242">
        <v>1</v>
      </c>
      <c r="G444" s="450">
        <f t="shared" si="101"/>
        <v>11.66</v>
      </c>
      <c r="H444" s="713" t="str">
        <f>IF(MID(A444,1,3)="OBS","REMOVER ESPAÇOS","OK")</f>
        <v>OK</v>
      </c>
      <c r="J444" s="654" t="str">
        <f>IF(AND(F444=0,G444&gt;0),1+COUNT($J$3:J443),IF(B444="AUXILIAR","AUXILIAR","SUBÍTEM"))</f>
        <v>SUBÍTEM</v>
      </c>
      <c r="K444" s="655">
        <v>6145</v>
      </c>
      <c r="L444" s="656">
        <f>A444</f>
        <v>6145</v>
      </c>
      <c r="M444" s="663" t="str">
        <f>IF(AND(MID(A444,1,4)="comp",COUNTIF($A$1:$A$3937,A444)&gt;1),"ok AUXILIAR",IF(AND(F444&gt;0,MID(A444,1,4)="COMP"),"SUBÍTEM",IF(OR(AND(F444=0,G444=0),F444="COEF.",F444&gt;0),"SUBÍTEM",IF(MID(A444,1,5)="COMP.",IF(COUNTIF(ORÇAMENTO!$B$5:$B$9792,COMPOSIÇÕES!A444)=0,"NOK",IF(COUNTIF(ORÇAMENTO!$B$5:$B$9792,COMPOSIÇÕES!A444)&gt;0,"OK","SUBÍTEM"))))))</f>
        <v>SUBÍTEM</v>
      </c>
      <c r="P444" s="655" t="b">
        <f t="shared" si="97"/>
        <v>1</v>
      </c>
      <c r="Q444" s="655">
        <v>6145</v>
      </c>
      <c r="R444" s="655" t="s">
        <v>836</v>
      </c>
      <c r="S444" s="717" t="s">
        <v>809</v>
      </c>
      <c r="T444" s="655" t="s">
        <v>54</v>
      </c>
      <c r="U444" s="655">
        <v>11.66</v>
      </c>
    </row>
    <row r="445" spans="1:21" s="713" customFormat="1">
      <c r="A445" s="494">
        <v>88316</v>
      </c>
      <c r="B445" s="260" t="s">
        <v>131</v>
      </c>
      <c r="C445" s="322" t="s">
        <v>772</v>
      </c>
      <c r="D445" s="257" t="s">
        <v>59</v>
      </c>
      <c r="E445" s="259">
        <v>12.7</v>
      </c>
      <c r="F445" s="258">
        <v>2.75</v>
      </c>
      <c r="G445" s="450">
        <f t="shared" si="101"/>
        <v>34.93</v>
      </c>
      <c r="H445" s="713" t="str">
        <f t="shared" ref="H445:H450" si="102">IF(MID(A445,1,3)="OBS","REMOVER ESPAÇOS","OK")</f>
        <v>OK</v>
      </c>
      <c r="J445" s="654" t="str">
        <f>IF(AND(F445=0,G445&gt;0),1+COUNT($J$3:J439),IF(B445="AUXILIAR","AUXILIAR","SUBÍTEM"))</f>
        <v>SUBÍTEM</v>
      </c>
      <c r="K445" s="655">
        <v>88316</v>
      </c>
      <c r="L445" s="656">
        <f t="shared" ref="L445:L450" si="103">A445</f>
        <v>88316</v>
      </c>
      <c r="M445" s="663" t="str">
        <f>IF(AND(MID(A445,1,4)="comp",COUNTIF($A$1:$A$3937,A445)&gt;1),"ok AUXILIAR",IF(AND(F445&gt;0,MID(A445,1,4)="COMP"),"SUBÍTEM",IF(OR(AND(F445=0,G445=0),F445="COEF.",F445&gt;0),"SUBÍTEM",IF(MID(A445,1,5)="COMP.",IF(COUNTIF(ORÇAMENTO!$B$5:$B$9792,COMPOSIÇÕES!A445)=0,"NOK",IF(COUNTIF(ORÇAMENTO!$B$5:$B$9792,COMPOSIÇÕES!A445)&gt;0,"OK","SUBÍTEM"))))))</f>
        <v>SUBÍTEM</v>
      </c>
      <c r="P445" s="655" t="b">
        <f t="shared" ref="P445:P450" si="104">C445=S445</f>
        <v>1</v>
      </c>
      <c r="Q445" s="655">
        <v>88316</v>
      </c>
      <c r="R445" s="655" t="s">
        <v>131</v>
      </c>
      <c r="S445" s="717" t="s">
        <v>772</v>
      </c>
      <c r="T445" s="655" t="s">
        <v>59</v>
      </c>
      <c r="U445" s="655">
        <v>12.52</v>
      </c>
    </row>
    <row r="446" spans="1:21" s="713" customFormat="1">
      <c r="A446" s="261">
        <v>88267</v>
      </c>
      <c r="B446" s="260" t="s">
        <v>131</v>
      </c>
      <c r="C446" s="322" t="s">
        <v>767</v>
      </c>
      <c r="D446" s="257" t="s">
        <v>59</v>
      </c>
      <c r="E446" s="259">
        <v>18.940000000000001</v>
      </c>
      <c r="F446" s="258">
        <v>2.75</v>
      </c>
      <c r="G446" s="450">
        <f t="shared" si="101"/>
        <v>52.09</v>
      </c>
      <c r="H446" s="713" t="str">
        <f t="shared" si="102"/>
        <v>OK</v>
      </c>
      <c r="J446" s="654" t="str">
        <f>IF(AND(F446=0,G446&gt;0),1+COUNT($J$3:J440),IF(B446="AUXILIAR","AUXILIAR","SUBÍTEM"))</f>
        <v>SUBÍTEM</v>
      </c>
      <c r="K446" s="655">
        <v>88267</v>
      </c>
      <c r="L446" s="656">
        <f t="shared" si="103"/>
        <v>88267</v>
      </c>
      <c r="M446" s="663" t="str">
        <f>IF(AND(MID(A446,1,4)="comp",COUNTIF($A$1:$A$3937,A446)&gt;1),"ok AUXILIAR",IF(AND(F446&gt;0,MID(A446,1,4)="COMP"),"SUBÍTEM",IF(OR(AND(F446=0,G446=0),F446="COEF.",F446&gt;0),"SUBÍTEM",IF(MID(A446,1,5)="COMP.",IF(COUNTIF(ORÇAMENTO!$B$5:$B$9792,COMPOSIÇÕES!A446)=0,"NOK",IF(COUNTIF(ORÇAMENTO!$B$5:$B$9792,COMPOSIÇÕES!A446)&gt;0,"OK","SUBÍTEM"))))))</f>
        <v>SUBÍTEM</v>
      </c>
      <c r="P446" s="655" t="b">
        <f t="shared" si="104"/>
        <v>1</v>
      </c>
      <c r="Q446" s="655">
        <v>88267</v>
      </c>
      <c r="R446" s="655" t="s">
        <v>131</v>
      </c>
      <c r="S446" s="717" t="s">
        <v>767</v>
      </c>
      <c r="T446" s="655" t="s">
        <v>59</v>
      </c>
      <c r="U446" s="655">
        <v>18.93</v>
      </c>
    </row>
    <row r="447" spans="1:21" s="713" customFormat="1" ht="30">
      <c r="A447" s="261">
        <v>4393</v>
      </c>
      <c r="B447" s="260" t="s">
        <v>134</v>
      </c>
      <c r="C447" s="322" t="s">
        <v>2706</v>
      </c>
      <c r="D447" s="257" t="s">
        <v>54</v>
      </c>
      <c r="E447" s="259">
        <v>173.41</v>
      </c>
      <c r="F447" s="258">
        <v>1</v>
      </c>
      <c r="G447" s="450">
        <f t="shared" si="101"/>
        <v>173.41</v>
      </c>
      <c r="H447" s="713" t="str">
        <f t="shared" si="102"/>
        <v>OK</v>
      </c>
      <c r="J447" s="654" t="str">
        <f>IF(AND(F447=0,G447&gt;0),1+COUNT($J$3:J441),IF(B447="AUXILIAR","AUXILIAR","SUBÍTEM"))</f>
        <v>SUBÍTEM</v>
      </c>
      <c r="K447" s="655">
        <v>4393</v>
      </c>
      <c r="L447" s="656">
        <f t="shared" si="103"/>
        <v>4393</v>
      </c>
      <c r="M447" s="663" t="str">
        <f>IF(AND(MID(A447,1,4)="comp",COUNTIF($A$1:$A$3937,A447)&gt;1),"ok AUXILIAR",IF(AND(F447&gt;0,MID(A447,1,4)="COMP"),"SUBÍTEM",IF(OR(AND(F447=0,G447=0),F447="COEF.",F447&gt;0),"SUBÍTEM",IF(MID(A447,1,5)="COMP.",IF(COUNTIF(ORÇAMENTO!$B$5:$B$9792,COMPOSIÇÕES!A447)=0,"NOK",IF(COUNTIF(ORÇAMENTO!$B$5:$B$9792,COMPOSIÇÕES!A447)&gt;0,"OK","SUBÍTEM"))))))</f>
        <v>SUBÍTEM</v>
      </c>
      <c r="P447" s="655" t="b">
        <f t="shared" si="104"/>
        <v>1</v>
      </c>
      <c r="Q447" s="655">
        <v>4393</v>
      </c>
      <c r="R447" s="655" t="s">
        <v>134</v>
      </c>
      <c r="S447" s="717" t="s">
        <v>2706</v>
      </c>
      <c r="T447" s="655" t="s">
        <v>54</v>
      </c>
      <c r="U447" s="655">
        <v>173.41</v>
      </c>
    </row>
    <row r="448" spans="1:21" s="713" customFormat="1">
      <c r="A448" s="261">
        <v>2384</v>
      </c>
      <c r="B448" s="260" t="s">
        <v>134</v>
      </c>
      <c r="C448" s="322" t="s">
        <v>2705</v>
      </c>
      <c r="D448" s="257" t="s">
        <v>54</v>
      </c>
      <c r="E448" s="259">
        <v>30.69</v>
      </c>
      <c r="F448" s="258">
        <v>1</v>
      </c>
      <c r="G448" s="450">
        <f t="shared" si="101"/>
        <v>30.69</v>
      </c>
      <c r="H448" s="713" t="str">
        <f t="shared" si="102"/>
        <v>OK</v>
      </c>
      <c r="J448" s="654" t="str">
        <f>IF(AND(F448=0,G448&gt;0),1+COUNT($J$3:J442),IF(B448="AUXILIAR","AUXILIAR","SUBÍTEM"))</f>
        <v>SUBÍTEM</v>
      </c>
      <c r="K448" s="655">
        <v>2384</v>
      </c>
      <c r="L448" s="656">
        <f t="shared" si="103"/>
        <v>2384</v>
      </c>
      <c r="M448" s="663" t="str">
        <f>IF(AND(MID(A448,1,4)="comp",COUNTIF($A$1:$A$3937,A448)&gt;1),"ok AUXILIAR",IF(AND(F448&gt;0,MID(A448,1,4)="COMP"),"SUBÍTEM",IF(OR(AND(F448=0,G448=0),F448="COEF.",F448&gt;0),"SUBÍTEM",IF(MID(A448,1,5)="COMP.",IF(COUNTIF(ORÇAMENTO!$B$5:$B$9792,COMPOSIÇÕES!A448)=0,"NOK",IF(COUNTIF(ORÇAMENTO!$B$5:$B$9792,COMPOSIÇÕES!A448)&gt;0,"OK","SUBÍTEM"))))))</f>
        <v>SUBÍTEM</v>
      </c>
      <c r="P448" s="655" t="b">
        <f t="shared" si="104"/>
        <v>1</v>
      </c>
      <c r="Q448" s="655">
        <v>2384</v>
      </c>
      <c r="R448" s="655" t="s">
        <v>134</v>
      </c>
      <c r="S448" s="717" t="s">
        <v>2705</v>
      </c>
      <c r="T448" s="655" t="s">
        <v>54</v>
      </c>
      <c r="U448" s="655">
        <v>30.69</v>
      </c>
    </row>
    <row r="449" spans="1:21" s="713" customFormat="1">
      <c r="A449" s="261">
        <v>1326</v>
      </c>
      <c r="B449" s="260" t="s">
        <v>134</v>
      </c>
      <c r="C449" s="322" t="s">
        <v>2704</v>
      </c>
      <c r="D449" s="257" t="s">
        <v>54</v>
      </c>
      <c r="E449" s="259">
        <v>98.8</v>
      </c>
      <c r="F449" s="258">
        <v>1</v>
      </c>
      <c r="G449" s="450">
        <f t="shared" si="101"/>
        <v>98.8</v>
      </c>
      <c r="H449" s="713" t="str">
        <f>IF(MID(A449,1,3)="OBS","REMOVER ESPAÇOS","OK")</f>
        <v>OK</v>
      </c>
      <c r="J449" s="654" t="str">
        <f>IF(AND(F449=0,G449&gt;0),1+COUNT($J$3:J442),IF(B449="AUXILIAR","AUXILIAR","SUBÍTEM"))</f>
        <v>SUBÍTEM</v>
      </c>
      <c r="K449" s="655">
        <v>1326</v>
      </c>
      <c r="L449" s="656">
        <f>A449</f>
        <v>1326</v>
      </c>
      <c r="M449" s="663" t="str">
        <f>IF(AND(MID(A449,1,4)="comp",COUNTIF($A$1:$A$3937,A449)&gt;1),"ok AUXILIAR",IF(AND(F449&gt;0,MID(A449,1,4)="COMP"),"SUBÍTEM",IF(OR(AND(F449=0,G449=0),F449="COEF.",F449&gt;0),"SUBÍTEM",IF(MID(A449,1,5)="COMP.",IF(COUNTIF(ORÇAMENTO!$B$5:$B$9792,COMPOSIÇÕES!A449)=0,"NOK",IF(COUNTIF(ORÇAMENTO!$B$5:$B$9792,COMPOSIÇÕES!A449)&gt;0,"OK","SUBÍTEM"))))))</f>
        <v>SUBÍTEM</v>
      </c>
      <c r="P449" s="655" t="b">
        <f>C449=S449</f>
        <v>1</v>
      </c>
      <c r="Q449" s="655">
        <v>1326</v>
      </c>
      <c r="R449" s="655" t="s">
        <v>134</v>
      </c>
      <c r="S449" s="717" t="s">
        <v>2704</v>
      </c>
      <c r="T449" s="655" t="s">
        <v>54</v>
      </c>
      <c r="U449" s="655">
        <v>98.8</v>
      </c>
    </row>
    <row r="450" spans="1:21" s="713" customFormat="1">
      <c r="A450" s="261">
        <v>982</v>
      </c>
      <c r="B450" s="260" t="s">
        <v>134</v>
      </c>
      <c r="C450" s="322" t="s">
        <v>2703</v>
      </c>
      <c r="D450" s="257" t="s">
        <v>95</v>
      </c>
      <c r="E450" s="259">
        <v>4.47</v>
      </c>
      <c r="F450" s="258">
        <v>1</v>
      </c>
      <c r="G450" s="450">
        <f t="shared" si="101"/>
        <v>4.47</v>
      </c>
      <c r="H450" s="713" t="str">
        <f t="shared" si="102"/>
        <v>OK</v>
      </c>
      <c r="J450" s="654" t="str">
        <f>IF(AND(F450=0,G450&gt;0),1+COUNT($J$3:J443),IF(B450="AUXILIAR","AUXILIAR","SUBÍTEM"))</f>
        <v>SUBÍTEM</v>
      </c>
      <c r="K450" s="655">
        <v>982</v>
      </c>
      <c r="L450" s="656">
        <f t="shared" si="103"/>
        <v>982</v>
      </c>
      <c r="M450" s="663" t="str">
        <f>IF(AND(MID(A450,1,4)="comp",COUNTIF($A$1:$A$3937,A450)&gt;1),"ok AUXILIAR",IF(AND(F450&gt;0,MID(A450,1,4)="COMP"),"SUBÍTEM",IF(OR(AND(F450=0,G450=0),F450="COEF.",F450&gt;0),"SUBÍTEM",IF(MID(A450,1,5)="COMP.",IF(COUNTIF(ORÇAMENTO!$B$5:$B$9792,COMPOSIÇÕES!A450)=0,"NOK",IF(COUNTIF(ORÇAMENTO!$B$5:$B$9792,COMPOSIÇÕES!A450)&gt;0,"OK","SUBÍTEM"))))))</f>
        <v>SUBÍTEM</v>
      </c>
      <c r="P450" s="655" t="b">
        <f t="shared" si="104"/>
        <v>1</v>
      </c>
      <c r="Q450" s="655">
        <v>982</v>
      </c>
      <c r="R450" s="655" t="s">
        <v>134</v>
      </c>
      <c r="S450" s="717" t="s">
        <v>2703</v>
      </c>
      <c r="T450" s="655" t="s">
        <v>95</v>
      </c>
      <c r="U450" s="655">
        <v>4.47</v>
      </c>
    </row>
    <row r="451" spans="1:21" s="713" customFormat="1">
      <c r="A451" s="261">
        <v>981</v>
      </c>
      <c r="B451" s="260" t="s">
        <v>134</v>
      </c>
      <c r="C451" s="322" t="s">
        <v>327</v>
      </c>
      <c r="D451" s="257" t="s">
        <v>53</v>
      </c>
      <c r="E451" s="259">
        <v>0.18</v>
      </c>
      <c r="F451" s="258">
        <v>0.84</v>
      </c>
      <c r="G451" s="450">
        <f t="shared" si="101"/>
        <v>0.15</v>
      </c>
      <c r="H451" s="713" t="str">
        <f>IF(MID(A451,1,3)="OBS","REMOVER ESPAÇOS","OK")</f>
        <v>OK</v>
      </c>
      <c r="J451" s="654" t="str">
        <f>IF(AND(F451=0,G451&gt;0),1+COUNT($J$3:J444),IF(B451="AUXILIAR","AUXILIAR","SUBÍTEM"))</f>
        <v>SUBÍTEM</v>
      </c>
      <c r="K451" s="655">
        <v>981</v>
      </c>
      <c r="L451" s="656">
        <f>A451</f>
        <v>981</v>
      </c>
      <c r="M451" s="663" t="str">
        <f>IF(AND(MID(A451,1,4)="comp",COUNTIF($A$1:$A$3937,A451)&gt;1),"ok AUXILIAR",IF(AND(F451&gt;0,MID(A451,1,4)="COMP"),"SUBÍTEM",IF(OR(AND(F451=0,G451=0),F451="COEF.",F451&gt;0),"SUBÍTEM",IF(MID(A451,1,5)="COMP.",IF(COUNTIF(ORÇAMENTO!$B$5:$B$9792,COMPOSIÇÕES!A451)=0,"NOK",IF(COUNTIF(ORÇAMENTO!$B$5:$B$9792,COMPOSIÇÕES!A451)&gt;0,"OK","SUBÍTEM"))))))</f>
        <v>SUBÍTEM</v>
      </c>
      <c r="P451" s="655" t="b">
        <f>C451=S451</f>
        <v>1</v>
      </c>
      <c r="Q451" s="655">
        <v>981</v>
      </c>
      <c r="R451" s="655" t="s">
        <v>134</v>
      </c>
      <c r="S451" s="717" t="s">
        <v>327</v>
      </c>
      <c r="T451" s="655" t="s">
        <v>53</v>
      </c>
      <c r="U451" s="655">
        <v>0.18</v>
      </c>
    </row>
    <row r="452" spans="1:21" s="713" customFormat="1">
      <c r="A452" s="723" t="s">
        <v>1609</v>
      </c>
      <c r="B452" s="723"/>
      <c r="C452" s="723"/>
      <c r="D452" s="723"/>
      <c r="E452" s="723"/>
      <c r="F452" s="723"/>
      <c r="G452" s="723"/>
      <c r="H452" s="713" t="str">
        <f>IF(MID(A452,1,3)="OBS","REMOVER ESPAÇOS","OK")</f>
        <v>REMOVER ESPAÇOS</v>
      </c>
      <c r="J452" s="654" t="str">
        <f>IF(AND(F452=0,G452&gt;0),1+COUNT($J$3:J451),IF(B452="AUXILIAR","AUXILIAR","SUBÍTEM"))</f>
        <v>SUBÍTEM</v>
      </c>
      <c r="K452" s="655" t="s">
        <v>1609</v>
      </c>
      <c r="L452" s="656" t="str">
        <f>A452</f>
        <v>Obs: composição/Base -  ORSE - 2006 (Retiramos o tipo de torneira)</v>
      </c>
      <c r="M452" s="663" t="str">
        <f>IF(AND(MID(A452,1,4)="comp",COUNTIF($A$1:$A$3937,A452)&gt;1),"ok AUXILIAR",IF(AND(F452&gt;0,MID(A452,1,4)="COMP"),"SUBÍTEM",IF(OR(AND(F452=0,G452=0),F452="COEF.",F452&gt;0),"SUBÍTEM",IF(MID(A452,1,5)="COMP.",IF(COUNTIF(ORÇAMENTO!$B$5:$B$9792,COMPOSIÇÕES!A452)=0,"NOK",IF(COUNTIF(ORÇAMENTO!$B$5:$B$9792,COMPOSIÇÕES!A452)&gt;0,"OK","SUBÍTEM"))))))</f>
        <v>SUBÍTEM</v>
      </c>
      <c r="P452" s="655" t="b">
        <f>C452=S452</f>
        <v>1</v>
      </c>
      <c r="Q452" s="655" t="s">
        <v>1609</v>
      </c>
      <c r="R452" s="655"/>
      <c r="S452" s="723"/>
      <c r="T452" s="655"/>
      <c r="U452" s="655"/>
    </row>
    <row r="453" spans="1:21" s="713" customFormat="1" ht="15.75" thickBot="1">
      <c r="A453" s="790"/>
      <c r="B453" s="728"/>
      <c r="C453" s="728"/>
      <c r="D453" s="728"/>
      <c r="E453" s="728"/>
      <c r="F453" s="728"/>
      <c r="G453" s="791"/>
      <c r="J453" s="779"/>
      <c r="K453" s="780"/>
      <c r="L453" s="781"/>
      <c r="M453" s="663"/>
      <c r="P453" s="655" t="b">
        <f t="shared" ref="P453:P465" si="105">C453=S453</f>
        <v>1</v>
      </c>
      <c r="Q453" s="780"/>
      <c r="R453" s="780"/>
      <c r="S453" s="728"/>
      <c r="T453" s="780"/>
      <c r="U453" s="780"/>
    </row>
    <row r="454" spans="1:21" s="713" customFormat="1" ht="26.25" customHeight="1" thickBot="1">
      <c r="A454" s="982" t="s">
        <v>125</v>
      </c>
      <c r="B454" s="983"/>
      <c r="C454" s="949" t="s">
        <v>103</v>
      </c>
      <c r="D454" s="956" t="s">
        <v>126</v>
      </c>
      <c r="E454" s="949" t="s">
        <v>128</v>
      </c>
      <c r="F454" s="949" t="s">
        <v>127</v>
      </c>
      <c r="G454" s="957" t="s">
        <v>129</v>
      </c>
      <c r="H454" s="713" t="str">
        <f>IF(MID(A454,1,3)="OBS","REMOVER ESPAÇOS","OK")</f>
        <v>OK</v>
      </c>
      <c r="J454" s="654" t="str">
        <f>IF(AND(F454=0,G454&gt;0),1+COUNT($J$3:J213),IF(B454="AUXILIAR","AUXILIAR","SUBÍTEM"))</f>
        <v>SUBÍTEM</v>
      </c>
      <c r="K454" s="655" t="s">
        <v>125</v>
      </c>
      <c r="L454" s="656" t="str">
        <f>A454</f>
        <v>COD.</v>
      </c>
      <c r="M454" s="663" t="str">
        <f>IF(AND(MID(A454,1,4)="comp",COUNTIF($A$1:$A$3937,A454)&gt;1),"ok AUXILIAR",IF(AND(F454&gt;0,MID(A454,1,4)="COMP"),"SUBÍTEM",IF(OR(AND(F454=0,G454=0),F454="COEF.",F454&gt;0),"SUBÍTEM",IF(MID(A454,1,5)="COMP.",IF(COUNTIF(ORÇAMENTO!$B$5:$B$9792,COMPOSIÇÕES!A454)=0,"NOK",IF(COUNTIF(ORÇAMENTO!$B$5:$B$9792,COMPOSIÇÕES!A454)&gt;0,"OK","SUBÍTEM"))))))</f>
        <v>SUBÍTEM</v>
      </c>
      <c r="P454" s="655" t="b">
        <f t="shared" si="105"/>
        <v>1</v>
      </c>
      <c r="Q454" s="655" t="s">
        <v>125</v>
      </c>
      <c r="R454" s="655"/>
      <c r="S454" s="715" t="s">
        <v>103</v>
      </c>
      <c r="T454" s="655" t="s">
        <v>126</v>
      </c>
      <c r="U454" s="655" t="s">
        <v>128</v>
      </c>
    </row>
    <row r="455" spans="1:21" s="713" customFormat="1" ht="48.75" customHeight="1" thickBot="1">
      <c r="A455" s="935" t="s">
        <v>187</v>
      </c>
      <c r="B455" s="945"/>
      <c r="C455" s="945" t="s">
        <v>1462</v>
      </c>
      <c r="D455" s="953" t="s">
        <v>126</v>
      </c>
      <c r="E455" s="953"/>
      <c r="F455" s="953"/>
      <c r="G455" s="946">
        <f>SUM(G456:G464)</f>
        <v>3272.37</v>
      </c>
      <c r="H455" s="713" t="str">
        <f>UPPER(C455)</f>
        <v>LAVATÓRIO CIRÚRGICO EM CHAPA INOX, DIMENSÕES 250 X 41 X 35CM, RODOPIA 25CM, BRASINOX OU SIMILAR), C/ SIFÃO PLÁSTICO, ENGATE CROMADO (DECA), VÁLVULA CROMADA (DECA REF1600), CONJUNTO DE FIXAÇÃO (DECA REF SP7) OU SIMILARES</v>
      </c>
      <c r="J455" s="654">
        <f>IF(AND(F455=0,G455&gt;0),1+COUNT($J$3:J454),IF(B455="AUXILIAR","AUXILIAR","SUBÍTEM"))</f>
        <v>56</v>
      </c>
      <c r="K455" s="655" t="s">
        <v>187</v>
      </c>
      <c r="L455" s="656" t="str">
        <f>A455</f>
        <v>COMP. 56</v>
      </c>
      <c r="M455" s="663" t="str">
        <f>IF(AND(MID(A455,1,4)="comp",COUNTIF($A$1:$A$3937,A455)&gt;1),"ok AUXILIAR",IF(AND(F455&gt;0,MID(A455,1,4)="COMP"),"SUBÍTEM",IF(OR(AND(F455=0,G455=0),F455="COEF.",F455&gt;0),"SUBÍTEM",IF(MID(A455,1,5)="COMP.",IF(COUNTIF(ORÇAMENTO!$B$5:$B$9792,COMPOSIÇÕES!A455)=0,"NOK",IF(COUNTIF(ORÇAMENTO!$B$5:$B$9792,COMPOSIÇÕES!A455)&gt;0,"OK","SUBÍTEM"))))))</f>
        <v>OK</v>
      </c>
      <c r="P455" s="655" t="b">
        <f t="shared" si="105"/>
        <v>1</v>
      </c>
      <c r="Q455" s="655" t="s">
        <v>187</v>
      </c>
      <c r="R455" s="655"/>
      <c r="S455" s="720" t="s">
        <v>1462</v>
      </c>
      <c r="T455" s="655" t="s">
        <v>126</v>
      </c>
      <c r="U455" s="655"/>
    </row>
    <row r="456" spans="1:21" s="713" customFormat="1" ht="30">
      <c r="A456" s="463">
        <v>8515</v>
      </c>
      <c r="B456" s="463" t="s">
        <v>134</v>
      </c>
      <c r="C456" s="322" t="s">
        <v>2707</v>
      </c>
      <c r="D456" s="257" t="s">
        <v>54</v>
      </c>
      <c r="E456" s="259">
        <v>2942.19</v>
      </c>
      <c r="F456" s="242">
        <v>1</v>
      </c>
      <c r="G456" s="450">
        <f t="shared" ref="G456:G464" si="106">ROUND(F456*E456,2)</f>
        <v>2942.19</v>
      </c>
      <c r="H456" s="713" t="str">
        <f t="shared" ref="H456:H465" si="107">IF(MID(A456,1,3)="OBS","REMOVER ESPAÇOS","OK")</f>
        <v>OK</v>
      </c>
      <c r="J456" s="654" t="str">
        <f>IF(AND(F456=0,G456&gt;0),1+COUNT($J$3:J455),IF(B456="AUXILIAR","AUXILIAR","SUBÍTEM"))</f>
        <v>SUBÍTEM</v>
      </c>
      <c r="K456" s="655">
        <v>8515</v>
      </c>
      <c r="L456" s="656">
        <f>A456</f>
        <v>8515</v>
      </c>
      <c r="M456" s="663" t="str">
        <f>IF(AND(MID(A456,1,4)="comp",COUNTIF($A$1:$A$3937,A456)&gt;1),"ok AUXILIAR",IF(AND(F456&gt;0,MID(A456,1,4)="COMP"),"SUBÍTEM",IF(OR(AND(F456=0,G456=0),F456="COEF.",F456&gt;0),"SUBÍTEM",IF(MID(A456,1,5)="COMP.",IF(COUNTIF(ORÇAMENTO!$B$5:$B$9792,COMPOSIÇÕES!A456)=0,"NOK",IF(COUNTIF(ORÇAMENTO!$B$5:$B$9792,COMPOSIÇÕES!A456)&gt;0,"OK","SUBÍTEM"))))))</f>
        <v>SUBÍTEM</v>
      </c>
      <c r="P456" s="655" t="b">
        <f t="shared" si="105"/>
        <v>1</v>
      </c>
      <c r="Q456" s="655">
        <v>8515</v>
      </c>
      <c r="R456" s="655" t="s">
        <v>134</v>
      </c>
      <c r="S456" s="717" t="s">
        <v>2707</v>
      </c>
      <c r="T456" s="655" t="s">
        <v>54</v>
      </c>
      <c r="U456" s="655">
        <v>3037.26</v>
      </c>
    </row>
    <row r="457" spans="1:21" s="713" customFormat="1">
      <c r="A457" s="463">
        <v>11683</v>
      </c>
      <c r="B457" s="463" t="s">
        <v>836</v>
      </c>
      <c r="C457" s="322" t="s">
        <v>947</v>
      </c>
      <c r="D457" s="257" t="s">
        <v>2836</v>
      </c>
      <c r="E457" s="259">
        <v>21</v>
      </c>
      <c r="F457" s="258">
        <v>2.75</v>
      </c>
      <c r="G457" s="450">
        <f t="shared" si="106"/>
        <v>57.75</v>
      </c>
      <c r="H457" s="713" t="str">
        <f t="shared" si="107"/>
        <v>OK</v>
      </c>
      <c r="J457" s="654" t="str">
        <f>IF(AND(F457=0,G457&gt;0),1+COUNT($J$3:J452),IF(B457="AUXILIAR","AUXILIAR","SUBÍTEM"))</f>
        <v>SUBÍTEM</v>
      </c>
      <c r="K457" s="655">
        <v>11683</v>
      </c>
      <c r="L457" s="656">
        <f t="shared" ref="L457:L465" si="108">A457</f>
        <v>11683</v>
      </c>
      <c r="M457" s="663" t="str">
        <f>IF(AND(MID(A457,1,4)="comp",COUNTIF($A$1:$A$3937,A457)&gt;1),"ok AUXILIAR",IF(AND(F457&gt;0,MID(A457,1,4)="COMP"),"SUBÍTEM",IF(OR(AND(F457=0,G457=0),F457="COEF.",F457&gt;0),"SUBÍTEM",IF(MID(A457,1,5)="COMP.",IF(COUNTIF(ORÇAMENTO!$B$5:$B$9792,COMPOSIÇÕES!A457)=0,"NOK",IF(COUNTIF(ORÇAMENTO!$B$5:$B$9792,COMPOSIÇÕES!A457)&gt;0,"OK","SUBÍTEM"))))))</f>
        <v>SUBÍTEM</v>
      </c>
      <c r="P457" s="655" t="b">
        <f t="shared" si="105"/>
        <v>1</v>
      </c>
      <c r="Q457" s="655">
        <v>11683</v>
      </c>
      <c r="R457" s="655" t="s">
        <v>836</v>
      </c>
      <c r="S457" s="717" t="s">
        <v>947</v>
      </c>
      <c r="T457" s="655" t="s">
        <v>54</v>
      </c>
      <c r="U457" s="655">
        <v>23.56</v>
      </c>
    </row>
    <row r="458" spans="1:21" s="713" customFormat="1">
      <c r="A458" s="494">
        <v>6145</v>
      </c>
      <c r="B458" s="463" t="s">
        <v>836</v>
      </c>
      <c r="C458" s="322" t="s">
        <v>809</v>
      </c>
      <c r="D458" s="257" t="s">
        <v>2836</v>
      </c>
      <c r="E458" s="259">
        <v>11.66</v>
      </c>
      <c r="F458" s="258">
        <v>2.75</v>
      </c>
      <c r="G458" s="450">
        <f t="shared" si="106"/>
        <v>32.07</v>
      </c>
      <c r="H458" s="713" t="str">
        <f t="shared" si="107"/>
        <v>OK</v>
      </c>
      <c r="J458" s="654" t="str">
        <f>IF(AND(F458=0,G458&gt;0),1+COUNT($J$3:J453),IF(B458="AUXILIAR","AUXILIAR","SUBÍTEM"))</f>
        <v>SUBÍTEM</v>
      </c>
      <c r="K458" s="655">
        <v>6145</v>
      </c>
      <c r="L458" s="656">
        <f t="shared" si="108"/>
        <v>6145</v>
      </c>
      <c r="M458" s="663" t="str">
        <f>IF(AND(MID(A458,1,4)="comp",COUNTIF($A$1:$A$3937,A458)&gt;1),"ok AUXILIAR",IF(AND(F458&gt;0,MID(A458,1,4)="COMP"),"SUBÍTEM",IF(OR(AND(F458=0,G458=0),F458="COEF.",F458&gt;0),"SUBÍTEM",IF(MID(A458,1,5)="COMP.",IF(COUNTIF(ORÇAMENTO!$B$5:$B$9792,COMPOSIÇÕES!A458)=0,"NOK",IF(COUNTIF(ORÇAMENTO!$B$5:$B$9792,COMPOSIÇÕES!A458)&gt;0,"OK","SUBÍTEM"))))))</f>
        <v>SUBÍTEM</v>
      </c>
      <c r="P458" s="655" t="b">
        <f t="shared" si="105"/>
        <v>1</v>
      </c>
      <c r="Q458" s="655">
        <v>6145</v>
      </c>
      <c r="R458" s="655" t="s">
        <v>836</v>
      </c>
      <c r="S458" s="717" t="s">
        <v>809</v>
      </c>
      <c r="T458" s="655" t="s">
        <v>54</v>
      </c>
      <c r="U458" s="655">
        <v>11.66</v>
      </c>
    </row>
    <row r="459" spans="1:21" s="713" customFormat="1">
      <c r="A459" s="494">
        <v>88316</v>
      </c>
      <c r="B459" s="260" t="s">
        <v>131</v>
      </c>
      <c r="C459" s="322" t="s">
        <v>772</v>
      </c>
      <c r="D459" s="257" t="s">
        <v>59</v>
      </c>
      <c r="E459" s="259">
        <v>12.7</v>
      </c>
      <c r="F459" s="258">
        <v>1</v>
      </c>
      <c r="G459" s="450">
        <f t="shared" si="106"/>
        <v>12.7</v>
      </c>
      <c r="H459" s="713" t="str">
        <f t="shared" si="107"/>
        <v>OK</v>
      </c>
      <c r="J459" s="654" t="str">
        <f>IF(AND(F459=0,G459&gt;0),1+COUNT($J$3:J454),IF(B459="AUXILIAR","AUXILIAR","SUBÍTEM"))</f>
        <v>SUBÍTEM</v>
      </c>
      <c r="K459" s="655">
        <v>88316</v>
      </c>
      <c r="L459" s="656">
        <f t="shared" si="108"/>
        <v>88316</v>
      </c>
      <c r="M459" s="663" t="str">
        <f>IF(AND(MID(A459,1,4)="comp",COUNTIF($A$1:$A$3937,A459)&gt;1),"ok AUXILIAR",IF(AND(F459&gt;0,MID(A459,1,4)="COMP"),"SUBÍTEM",IF(OR(AND(F459=0,G459=0),F459="COEF.",F459&gt;0),"SUBÍTEM",IF(MID(A459,1,5)="COMP.",IF(COUNTIF(ORÇAMENTO!$B$5:$B$9792,COMPOSIÇÕES!A459)=0,"NOK",IF(COUNTIF(ORÇAMENTO!$B$5:$B$9792,COMPOSIÇÕES!A459)&gt;0,"OK","SUBÍTEM"))))))</f>
        <v>SUBÍTEM</v>
      </c>
      <c r="P459" s="655" t="b">
        <f t="shared" si="105"/>
        <v>1</v>
      </c>
      <c r="Q459" s="655">
        <v>88316</v>
      </c>
      <c r="R459" s="655" t="s">
        <v>131</v>
      </c>
      <c r="S459" s="717" t="s">
        <v>772</v>
      </c>
      <c r="T459" s="655" t="s">
        <v>59</v>
      </c>
      <c r="U459" s="655">
        <v>12.52</v>
      </c>
    </row>
    <row r="460" spans="1:21" s="713" customFormat="1">
      <c r="A460" s="261">
        <v>88267</v>
      </c>
      <c r="B460" s="260" t="s">
        <v>131</v>
      </c>
      <c r="C460" s="322" t="s">
        <v>767</v>
      </c>
      <c r="D460" s="257" t="s">
        <v>59</v>
      </c>
      <c r="E460" s="259">
        <v>18.940000000000001</v>
      </c>
      <c r="F460" s="258">
        <v>1</v>
      </c>
      <c r="G460" s="450">
        <f t="shared" si="106"/>
        <v>18.940000000000001</v>
      </c>
      <c r="H460" s="713" t="str">
        <f t="shared" si="107"/>
        <v>OK</v>
      </c>
      <c r="J460" s="654" t="str">
        <f>IF(AND(F460=0,G460&gt;0),1+COUNT($J$3:J455),IF(B460="AUXILIAR","AUXILIAR","SUBÍTEM"))</f>
        <v>SUBÍTEM</v>
      </c>
      <c r="K460" s="655">
        <v>88267</v>
      </c>
      <c r="L460" s="656">
        <f t="shared" si="108"/>
        <v>88267</v>
      </c>
      <c r="M460" s="663" t="str">
        <f>IF(AND(MID(A460,1,4)="comp",COUNTIF($A$1:$A$3937,A460)&gt;1),"ok AUXILIAR",IF(AND(F460&gt;0,MID(A460,1,4)="COMP"),"SUBÍTEM",IF(OR(AND(F460=0,G460=0),F460="COEF.",F460&gt;0),"SUBÍTEM",IF(MID(A460,1,5)="COMP.",IF(COUNTIF(ORÇAMENTO!$B$5:$B$9792,COMPOSIÇÕES!A460)=0,"NOK",IF(COUNTIF(ORÇAMENTO!$B$5:$B$9792,COMPOSIÇÕES!A460)&gt;0,"OK","SUBÍTEM"))))))</f>
        <v>SUBÍTEM</v>
      </c>
      <c r="P460" s="655" t="b">
        <f t="shared" si="105"/>
        <v>1</v>
      </c>
      <c r="Q460" s="655">
        <v>88267</v>
      </c>
      <c r="R460" s="655" t="s">
        <v>131</v>
      </c>
      <c r="S460" s="717" t="s">
        <v>767</v>
      </c>
      <c r="T460" s="655" t="s">
        <v>59</v>
      </c>
      <c r="U460" s="655">
        <v>18.93</v>
      </c>
    </row>
    <row r="461" spans="1:21" s="713" customFormat="1" ht="30">
      <c r="A461" s="261">
        <v>4393</v>
      </c>
      <c r="B461" s="260" t="s">
        <v>134</v>
      </c>
      <c r="C461" s="322" t="s">
        <v>2706</v>
      </c>
      <c r="D461" s="257" t="s">
        <v>54</v>
      </c>
      <c r="E461" s="259">
        <v>173.41</v>
      </c>
      <c r="F461" s="258">
        <v>1</v>
      </c>
      <c r="G461" s="450">
        <f t="shared" si="106"/>
        <v>173.41</v>
      </c>
      <c r="H461" s="713" t="str">
        <f t="shared" si="107"/>
        <v>OK</v>
      </c>
      <c r="J461" s="654" t="str">
        <f>IF(AND(F461=0,G461&gt;0),1+COUNT($J$3:J454),IF(B461="AUXILIAR","AUXILIAR","SUBÍTEM"))</f>
        <v>SUBÍTEM</v>
      </c>
      <c r="K461" s="655">
        <v>4393</v>
      </c>
      <c r="L461" s="656">
        <f t="shared" si="108"/>
        <v>4393</v>
      </c>
      <c r="M461" s="663" t="str">
        <f>IF(AND(MID(A461,1,4)="comp",COUNTIF($A$1:$A$3937,A461)&gt;1),"ok AUXILIAR",IF(AND(F461&gt;0,MID(A461,1,4)="COMP"),"SUBÍTEM",IF(OR(AND(F461=0,G461=0),F461="COEF.",F461&gt;0),"SUBÍTEM",IF(MID(A461,1,5)="COMP.",IF(COUNTIF(ORÇAMENTO!$B$5:$B$9792,COMPOSIÇÕES!A461)=0,"NOK",IF(COUNTIF(ORÇAMENTO!$B$5:$B$9792,COMPOSIÇÕES!A461)&gt;0,"OK","SUBÍTEM"))))))</f>
        <v>SUBÍTEM</v>
      </c>
      <c r="P461" s="655" t="b">
        <f t="shared" si="105"/>
        <v>1</v>
      </c>
      <c r="Q461" s="655">
        <v>4393</v>
      </c>
      <c r="R461" s="655" t="s">
        <v>134</v>
      </c>
      <c r="S461" s="717" t="s">
        <v>2706</v>
      </c>
      <c r="T461" s="655" t="s">
        <v>54</v>
      </c>
      <c r="U461" s="655">
        <v>173.41</v>
      </c>
    </row>
    <row r="462" spans="1:21" s="713" customFormat="1">
      <c r="A462" s="261">
        <v>2384</v>
      </c>
      <c r="B462" s="260" t="s">
        <v>134</v>
      </c>
      <c r="C462" s="322" t="s">
        <v>2705</v>
      </c>
      <c r="D462" s="257" t="s">
        <v>54</v>
      </c>
      <c r="E462" s="259">
        <v>30.69</v>
      </c>
      <c r="F462" s="258">
        <v>1</v>
      </c>
      <c r="G462" s="450">
        <f t="shared" si="106"/>
        <v>30.69</v>
      </c>
      <c r="H462" s="713" t="str">
        <f t="shared" si="107"/>
        <v>OK</v>
      </c>
      <c r="J462" s="654" t="str">
        <f>IF(AND(F462=0,G462&gt;0),1+COUNT($J$3:J455),IF(B462="AUXILIAR","AUXILIAR","SUBÍTEM"))</f>
        <v>SUBÍTEM</v>
      </c>
      <c r="K462" s="655">
        <v>2384</v>
      </c>
      <c r="L462" s="656">
        <f t="shared" si="108"/>
        <v>2384</v>
      </c>
      <c r="M462" s="663" t="str">
        <f>IF(AND(MID(A462,1,4)="comp",COUNTIF($A$1:$A$3937,A462)&gt;1),"ok AUXILIAR",IF(AND(F462&gt;0,MID(A462,1,4)="COMP"),"SUBÍTEM",IF(OR(AND(F462=0,G462=0),F462="COEF.",F462&gt;0),"SUBÍTEM",IF(MID(A462,1,5)="COMP.",IF(COUNTIF(ORÇAMENTO!$B$5:$B$9792,COMPOSIÇÕES!A462)=0,"NOK",IF(COUNTIF(ORÇAMENTO!$B$5:$B$9792,COMPOSIÇÕES!A462)&gt;0,"OK","SUBÍTEM"))))))</f>
        <v>SUBÍTEM</v>
      </c>
      <c r="P462" s="655" t="b">
        <f t="shared" si="105"/>
        <v>1</v>
      </c>
      <c r="Q462" s="655">
        <v>2384</v>
      </c>
      <c r="R462" s="655" t="s">
        <v>134</v>
      </c>
      <c r="S462" s="717" t="s">
        <v>2705</v>
      </c>
      <c r="T462" s="655" t="s">
        <v>54</v>
      </c>
      <c r="U462" s="655">
        <v>30.69</v>
      </c>
    </row>
    <row r="463" spans="1:21" s="713" customFormat="1">
      <c r="A463" s="261">
        <v>982</v>
      </c>
      <c r="B463" s="260" t="s">
        <v>134</v>
      </c>
      <c r="C463" s="322" t="s">
        <v>2703</v>
      </c>
      <c r="D463" s="257" t="s">
        <v>95</v>
      </c>
      <c r="E463" s="259">
        <v>4.47</v>
      </c>
      <c r="F463" s="258">
        <v>1</v>
      </c>
      <c r="G463" s="450">
        <f t="shared" si="106"/>
        <v>4.47</v>
      </c>
      <c r="H463" s="713" t="str">
        <f t="shared" si="107"/>
        <v>OK</v>
      </c>
      <c r="J463" s="654" t="str">
        <f>IF(AND(F463=0,G463&gt;0),1+COUNT($J$3:J456),IF(B463="AUXILIAR","AUXILIAR","SUBÍTEM"))</f>
        <v>SUBÍTEM</v>
      </c>
      <c r="K463" s="655">
        <v>982</v>
      </c>
      <c r="L463" s="656">
        <f t="shared" si="108"/>
        <v>982</v>
      </c>
      <c r="M463" s="663" t="str">
        <f>IF(AND(MID(A463,1,4)="comp",COUNTIF($A$1:$A$3937,A463)&gt;1),"ok AUXILIAR",IF(AND(F463&gt;0,MID(A463,1,4)="COMP"),"SUBÍTEM",IF(OR(AND(F463=0,G463=0),F463="COEF.",F463&gt;0),"SUBÍTEM",IF(MID(A463,1,5)="COMP.",IF(COUNTIF(ORÇAMENTO!$B$5:$B$9792,COMPOSIÇÕES!A463)=0,"NOK",IF(COUNTIF(ORÇAMENTO!$B$5:$B$9792,COMPOSIÇÕES!A463)&gt;0,"OK","SUBÍTEM"))))))</f>
        <v>SUBÍTEM</v>
      </c>
      <c r="P463" s="655" t="b">
        <f t="shared" si="105"/>
        <v>1</v>
      </c>
      <c r="Q463" s="655">
        <v>982</v>
      </c>
      <c r="R463" s="655" t="s">
        <v>134</v>
      </c>
      <c r="S463" s="717" t="s">
        <v>2703</v>
      </c>
      <c r="T463" s="655" t="s">
        <v>95</v>
      </c>
      <c r="U463" s="655">
        <v>4.47</v>
      </c>
    </row>
    <row r="464" spans="1:21" s="713" customFormat="1">
      <c r="A464" s="261">
        <v>981</v>
      </c>
      <c r="B464" s="260" t="s">
        <v>134</v>
      </c>
      <c r="C464" s="322" t="s">
        <v>327</v>
      </c>
      <c r="D464" s="257" t="s">
        <v>53</v>
      </c>
      <c r="E464" s="259">
        <v>0.18</v>
      </c>
      <c r="F464" s="258">
        <v>0.84</v>
      </c>
      <c r="G464" s="450">
        <f t="shared" si="106"/>
        <v>0.15</v>
      </c>
      <c r="H464" s="713" t="str">
        <f t="shared" si="107"/>
        <v>OK</v>
      </c>
      <c r="J464" s="654" t="str">
        <f>IF(AND(F464=0,G464&gt;0),1+COUNT($J$3:J456),IF(B464="AUXILIAR","AUXILIAR","SUBÍTEM"))</f>
        <v>SUBÍTEM</v>
      </c>
      <c r="K464" s="655">
        <v>981</v>
      </c>
      <c r="L464" s="656">
        <f t="shared" si="108"/>
        <v>981</v>
      </c>
      <c r="M464" s="663" t="str">
        <f>IF(AND(MID(A464,1,4)="comp",COUNTIF($A$1:$A$3937,A464)&gt;1),"ok AUXILIAR",IF(AND(F464&gt;0,MID(A464,1,4)="COMP"),"SUBÍTEM",IF(OR(AND(F464=0,G464=0),F464="COEF.",F464&gt;0),"SUBÍTEM",IF(MID(A464,1,5)="COMP.",IF(COUNTIF(ORÇAMENTO!$B$5:$B$9792,COMPOSIÇÕES!A464)=0,"NOK",IF(COUNTIF(ORÇAMENTO!$B$5:$B$9792,COMPOSIÇÕES!A464)&gt;0,"OK","SUBÍTEM"))))))</f>
        <v>SUBÍTEM</v>
      </c>
      <c r="P464" s="655" t="b">
        <f t="shared" si="105"/>
        <v>1</v>
      </c>
      <c r="Q464" s="655">
        <v>981</v>
      </c>
      <c r="R464" s="655" t="s">
        <v>134</v>
      </c>
      <c r="S464" s="717" t="s">
        <v>327</v>
      </c>
      <c r="T464" s="655" t="s">
        <v>53</v>
      </c>
      <c r="U464" s="655">
        <v>0.18</v>
      </c>
    </row>
    <row r="465" spans="1:21" s="713" customFormat="1">
      <c r="A465" s="723" t="s">
        <v>1463</v>
      </c>
      <c r="B465" s="723"/>
      <c r="C465" s="723"/>
      <c r="D465" s="723"/>
      <c r="E465" s="723"/>
      <c r="F465" s="723"/>
      <c r="G465" s="723"/>
      <c r="H465" s="713" t="str">
        <f t="shared" si="107"/>
        <v>REMOVER ESPAÇOS</v>
      </c>
      <c r="J465" s="654" t="str">
        <f>IF(AND(F465=0,G465&gt;0),1+COUNT($J$3:J464),IF(B465="AUXILIAR","AUXILIAR","SUBÍTEM"))</f>
        <v>SUBÍTEM</v>
      </c>
      <c r="K465" s="655" t="s">
        <v>1463</v>
      </c>
      <c r="L465" s="656" t="str">
        <f t="shared" si="108"/>
        <v>Obs: composição/Base -  ORSE - 2006(todos os itens menos o lavatório e torneira) + 8515/ORSE INSUMO</v>
      </c>
      <c r="M465" s="663" t="str">
        <f>IF(AND(MID(A465,1,4)="comp",COUNTIF($A$1:$A$3937,A465)&gt;1),"ok AUXILIAR",IF(AND(F465&gt;0,MID(A465,1,4)="COMP"),"SUBÍTEM",IF(OR(AND(F465=0,G465=0),F465="COEF.",F465&gt;0),"SUBÍTEM",IF(MID(A465,1,5)="COMP.",IF(COUNTIF(ORÇAMENTO!$B$5:$B$9792,COMPOSIÇÕES!A465)=0,"NOK",IF(COUNTIF(ORÇAMENTO!$B$5:$B$9792,COMPOSIÇÕES!A465)&gt;0,"OK","SUBÍTEM"))))))</f>
        <v>SUBÍTEM</v>
      </c>
      <c r="P465" s="655" t="b">
        <f t="shared" si="105"/>
        <v>1</v>
      </c>
      <c r="Q465" s="655" t="s">
        <v>1463</v>
      </c>
      <c r="R465" s="655"/>
      <c r="S465" s="723"/>
      <c r="T465" s="655"/>
      <c r="U465" s="655"/>
    </row>
    <row r="466" spans="1:21" s="713" customFormat="1" ht="15.75" thickBot="1">
      <c r="A466" s="790"/>
      <c r="B466" s="728"/>
      <c r="C466" s="728"/>
      <c r="D466" s="728"/>
      <c r="E466" s="728"/>
      <c r="F466" s="728"/>
      <c r="G466" s="791"/>
      <c r="J466" s="779"/>
      <c r="K466" s="780"/>
      <c r="L466" s="781"/>
      <c r="M466" s="663"/>
      <c r="P466" s="655" t="b">
        <f t="shared" ref="P466:P471" si="109">C466=S466</f>
        <v>1</v>
      </c>
      <c r="Q466" s="780"/>
      <c r="R466" s="780"/>
      <c r="S466" s="728"/>
      <c r="T466" s="780"/>
      <c r="U466" s="780"/>
    </row>
    <row r="467" spans="1:21" s="713" customFormat="1" ht="26.25" customHeight="1" thickBot="1">
      <c r="A467" s="982" t="s">
        <v>125</v>
      </c>
      <c r="B467" s="983"/>
      <c r="C467" s="949" t="s">
        <v>103</v>
      </c>
      <c r="D467" s="956" t="s">
        <v>126</v>
      </c>
      <c r="E467" s="949" t="s">
        <v>128</v>
      </c>
      <c r="F467" s="949" t="s">
        <v>127</v>
      </c>
      <c r="G467" s="957" t="s">
        <v>129</v>
      </c>
      <c r="H467" s="713" t="str">
        <f t="shared" ref="H467:H473" si="110">IF(MID(A467,1,3)="OBS","REMOVER ESPAÇOS","OK")</f>
        <v>OK</v>
      </c>
      <c r="J467" s="654" t="str">
        <f>IF(AND(F467=0,G467&gt;0),1+COUNT($J$3:J206),IF(B467="AUXILIAR","AUXILIAR","SUBÍTEM"))</f>
        <v>SUBÍTEM</v>
      </c>
      <c r="K467" s="655" t="s">
        <v>125</v>
      </c>
      <c r="L467" s="656" t="str">
        <f t="shared" ref="L467:L473" si="111">A467</f>
        <v>COD.</v>
      </c>
      <c r="M467" s="663" t="str">
        <f>IF(AND(MID(A467,1,4)="comp",COUNTIF($A$1:$A$3937,A467)&gt;1),"ok AUXILIAR",IF(AND(F467&gt;0,MID(A467,1,4)="COMP"),"SUBÍTEM",IF(OR(AND(F467=0,G467=0),F467="COEF.",F467&gt;0),"SUBÍTEM",IF(MID(A467,1,5)="COMP.",IF(COUNTIF(ORÇAMENTO!$B$5:$B$9792,COMPOSIÇÕES!A467)=0,"NOK",IF(COUNTIF(ORÇAMENTO!$B$5:$B$9792,COMPOSIÇÕES!A467)&gt;0,"OK","SUBÍTEM"))))))</f>
        <v>SUBÍTEM</v>
      </c>
      <c r="P467" s="655" t="b">
        <f t="shared" si="109"/>
        <v>1</v>
      </c>
      <c r="Q467" s="655" t="s">
        <v>125</v>
      </c>
      <c r="R467" s="655"/>
      <c r="S467" s="715" t="s">
        <v>103</v>
      </c>
      <c r="T467" s="655" t="s">
        <v>126</v>
      </c>
      <c r="U467" s="655" t="s">
        <v>128</v>
      </c>
    </row>
    <row r="468" spans="1:21" s="713" customFormat="1" ht="34.5" customHeight="1" thickBot="1">
      <c r="A468" s="935" t="s">
        <v>188</v>
      </c>
      <c r="B468" s="945"/>
      <c r="C468" s="945" t="s">
        <v>987</v>
      </c>
      <c r="D468" s="953" t="s">
        <v>126</v>
      </c>
      <c r="E468" s="953"/>
      <c r="F468" s="953"/>
      <c r="G468" s="946">
        <f>SUM(G469:G472)</f>
        <v>449.40000000000003</v>
      </c>
      <c r="H468" s="713" t="str">
        <f t="shared" si="110"/>
        <v>OK</v>
      </c>
      <c r="J468" s="654">
        <f>IF(AND(F468=0,G468&gt;0),1+COUNT($J$3:J467),IF(B468="AUXILIAR","AUXILIAR","SUBÍTEM"))</f>
        <v>57</v>
      </c>
      <c r="K468" s="655" t="s">
        <v>188</v>
      </c>
      <c r="L468" s="656" t="str">
        <f t="shared" si="111"/>
        <v>COMP. 57</v>
      </c>
      <c r="M468" s="663" t="str">
        <f>IF(AND(MID(A468,1,4)="comp",COUNTIF($A$1:$A$3937,A468)&gt;1),"ok AUXILIAR",IF(AND(F468&gt;0,MID(A468,1,4)="COMP"),"SUBÍTEM",IF(OR(AND(F468=0,G468=0),F468="COEF.",F468&gt;0),"SUBÍTEM",IF(MID(A468,1,5)="COMP.",IF(COUNTIF(ORÇAMENTO!$B$5:$B$9792,COMPOSIÇÕES!A468)=0,"NOK",IF(COUNTIF(ORÇAMENTO!$B$5:$B$9792,COMPOSIÇÕES!A468)&gt;0,"OK","SUBÍTEM"))))))</f>
        <v>OK</v>
      </c>
      <c r="P468" s="655" t="b">
        <f t="shared" si="109"/>
        <v>1</v>
      </c>
      <c r="Q468" s="655" t="s">
        <v>188</v>
      </c>
      <c r="R468" s="655"/>
      <c r="S468" s="720" t="s">
        <v>987</v>
      </c>
      <c r="T468" s="655" t="s">
        <v>126</v>
      </c>
      <c r="U468" s="655"/>
    </row>
    <row r="469" spans="1:21" s="713" customFormat="1">
      <c r="A469" s="463">
        <v>981</v>
      </c>
      <c r="B469" s="463" t="s">
        <v>134</v>
      </c>
      <c r="C469" s="322" t="s">
        <v>327</v>
      </c>
      <c r="D469" s="257" t="s">
        <v>53</v>
      </c>
      <c r="E469" s="259">
        <v>0.18</v>
      </c>
      <c r="F469" s="242">
        <v>0.5</v>
      </c>
      <c r="G469" s="450">
        <f>ROUND(F469*E469,2)</f>
        <v>0.09</v>
      </c>
      <c r="H469" s="713" t="str">
        <f t="shared" si="110"/>
        <v>OK</v>
      </c>
      <c r="J469" s="654" t="str">
        <f>IF(AND(F469=0,G469&gt;0),1+COUNT($J$3:J468),IF(B469="AUXILIAR","AUXILIAR","SUBÍTEM"))</f>
        <v>SUBÍTEM</v>
      </c>
      <c r="K469" s="655">
        <v>981</v>
      </c>
      <c r="L469" s="656">
        <f t="shared" si="111"/>
        <v>981</v>
      </c>
      <c r="M469" s="663" t="str">
        <f>IF(AND(MID(A469,1,4)="comp",COUNTIF($A$1:$A$3937,A469)&gt;1),"ok AUXILIAR",IF(AND(F469&gt;0,MID(A469,1,4)="COMP"),"SUBÍTEM",IF(OR(AND(F469=0,G469=0),F469="COEF.",F469&gt;0),"SUBÍTEM",IF(MID(A469,1,5)="COMP.",IF(COUNTIF(ORÇAMENTO!$B$5:$B$9792,COMPOSIÇÕES!A469)=0,"NOK",IF(COUNTIF(ORÇAMENTO!$B$5:$B$9792,COMPOSIÇÕES!A469)&gt;0,"OK","SUBÍTEM"))))))</f>
        <v>SUBÍTEM</v>
      </c>
      <c r="P469" s="655" t="b">
        <f t="shared" si="109"/>
        <v>1</v>
      </c>
      <c r="Q469" s="655">
        <v>981</v>
      </c>
      <c r="R469" s="655" t="s">
        <v>134</v>
      </c>
      <c r="S469" s="717" t="s">
        <v>327</v>
      </c>
      <c r="T469" s="655" t="s">
        <v>53</v>
      </c>
      <c r="U469" s="655">
        <v>0.18</v>
      </c>
    </row>
    <row r="470" spans="1:21" s="713" customFormat="1">
      <c r="A470" s="494" t="s">
        <v>849</v>
      </c>
      <c r="B470" s="322" t="s">
        <v>1466</v>
      </c>
      <c r="C470" s="322" t="s">
        <v>987</v>
      </c>
      <c r="D470" s="257" t="s">
        <v>54</v>
      </c>
      <c r="E470" s="259">
        <v>433.49</v>
      </c>
      <c r="F470" s="251">
        <v>1</v>
      </c>
      <c r="G470" s="450">
        <f>ROUND(F470*E470,2)</f>
        <v>433.49</v>
      </c>
      <c r="H470" s="713" t="str">
        <f>IF(MID(A470,1,3)="OBS","REMOVER ESPAÇOS","OK")</f>
        <v>OK</v>
      </c>
      <c r="J470" s="654" t="str">
        <f>IF(AND(F470=0,G470&gt;0),1+COUNT($J$3:J468),IF(B470="AUXILIAR","AUXILIAR","SUBÍTEM"))</f>
        <v>SUBÍTEM</v>
      </c>
      <c r="K470" s="655" t="s">
        <v>849</v>
      </c>
      <c r="L470" s="656" t="str">
        <f t="shared" si="111"/>
        <v>Mercado/2</v>
      </c>
      <c r="M470" s="663" t="str">
        <f>IF(AND(MID(A470,1,4)="comp",COUNTIF($A$1:$A$3937,A470)&gt;1),"ok AUXILIAR",IF(AND(F470&gt;0,MID(A470,1,4)="COMP"),"SUBÍTEM",IF(OR(AND(F470=0,G470=0),F470="COEF.",F470&gt;0),"SUBÍTEM",IF(MID(A470,1,5)="COMP.",IF(COUNTIF(ORÇAMENTO!$B$5:$B$9792,COMPOSIÇÕES!A470)=0,"NOK",IF(COUNTIF(ORÇAMENTO!$B$5:$B$9792,COMPOSIÇÕES!A470)&gt;0,"OK","SUBÍTEM"))))))</f>
        <v>SUBÍTEM</v>
      </c>
      <c r="P470" s="655" t="b">
        <f t="shared" si="109"/>
        <v>1</v>
      </c>
      <c r="Q470" s="655" t="s">
        <v>849</v>
      </c>
      <c r="R470" s="655" t="s">
        <v>1466</v>
      </c>
      <c r="S470" s="717" t="s">
        <v>987</v>
      </c>
      <c r="T470" s="655" t="s">
        <v>54</v>
      </c>
      <c r="U470" s="655">
        <v>433.49</v>
      </c>
    </row>
    <row r="471" spans="1:21" s="713" customFormat="1">
      <c r="A471" s="494">
        <v>88267</v>
      </c>
      <c r="B471" s="494" t="s">
        <v>131</v>
      </c>
      <c r="C471" s="322" t="s">
        <v>767</v>
      </c>
      <c r="D471" s="257" t="s">
        <v>59</v>
      </c>
      <c r="E471" s="259">
        <v>18.940000000000001</v>
      </c>
      <c r="F471" s="251">
        <v>0.5</v>
      </c>
      <c r="G471" s="450">
        <f>ROUND(F471*E471,2)</f>
        <v>9.4700000000000006</v>
      </c>
      <c r="H471" s="713" t="str">
        <f t="shared" si="110"/>
        <v>OK</v>
      </c>
      <c r="J471" s="654" t="str">
        <f>IF(AND(F471=0,G471&gt;0),1+COUNT($J$3:J469),IF(B471="AUXILIAR","AUXILIAR","SUBÍTEM"))</f>
        <v>SUBÍTEM</v>
      </c>
      <c r="K471" s="655">
        <v>88267</v>
      </c>
      <c r="L471" s="656">
        <f t="shared" si="111"/>
        <v>88267</v>
      </c>
      <c r="M471" s="663" t="str">
        <f>IF(AND(MID(A471,1,4)="comp",COUNTIF($A$1:$A$3937,A471)&gt;1),"ok AUXILIAR",IF(AND(F471&gt;0,MID(A471,1,4)="COMP"),"SUBÍTEM",IF(OR(AND(F471=0,G471=0),F471="COEF.",F471&gt;0),"SUBÍTEM",IF(MID(A471,1,5)="COMP.",IF(COUNTIF(ORÇAMENTO!$B$5:$B$9792,COMPOSIÇÕES!A471)=0,"NOK",IF(COUNTIF(ORÇAMENTO!$B$5:$B$9792,COMPOSIÇÕES!A471)&gt;0,"OK","SUBÍTEM"))))))</f>
        <v>SUBÍTEM</v>
      </c>
      <c r="P471" s="655" t="b">
        <f t="shared" si="109"/>
        <v>1</v>
      </c>
      <c r="Q471" s="655">
        <v>88267</v>
      </c>
      <c r="R471" s="655" t="s">
        <v>131</v>
      </c>
      <c r="S471" s="717" t="s">
        <v>767</v>
      </c>
      <c r="T471" s="655" t="s">
        <v>59</v>
      </c>
      <c r="U471" s="655">
        <v>18.93</v>
      </c>
    </row>
    <row r="472" spans="1:21" s="713" customFormat="1">
      <c r="A472" s="261">
        <v>88316</v>
      </c>
      <c r="B472" s="260" t="s">
        <v>131</v>
      </c>
      <c r="C472" s="322" t="s">
        <v>772</v>
      </c>
      <c r="D472" s="257" t="s">
        <v>59</v>
      </c>
      <c r="E472" s="259">
        <v>12.7</v>
      </c>
      <c r="F472" s="258">
        <v>0.5</v>
      </c>
      <c r="G472" s="450">
        <f>ROUND(F472*E472,2)</f>
        <v>6.35</v>
      </c>
      <c r="H472" s="713" t="str">
        <f t="shared" si="110"/>
        <v>OK</v>
      </c>
      <c r="J472" s="654" t="str">
        <f>IF(AND(F472=0,G472&gt;0),1+COUNT($J$3:J471),IF(B472="AUXILIAR","AUXILIAR","SUBÍTEM"))</f>
        <v>SUBÍTEM</v>
      </c>
      <c r="K472" s="655">
        <v>88316</v>
      </c>
      <c r="L472" s="656">
        <f t="shared" si="111"/>
        <v>88316</v>
      </c>
      <c r="M472" s="663" t="str">
        <f>IF(AND(MID(A472,1,4)="comp",COUNTIF($A$1:$A$3937,A472)&gt;1),"ok AUXILIAR",IF(AND(F472&gt;0,MID(A472,1,4)="COMP"),"SUBÍTEM",IF(OR(AND(F472=0,G472=0),F472="COEF.",F472&gt;0),"SUBÍTEM",IF(MID(A472,1,5)="COMP.",IF(COUNTIF(ORÇAMENTO!$B$5:$B$9792,COMPOSIÇÕES!A472)=0,"NOK",IF(COUNTIF(ORÇAMENTO!$B$5:$B$9792,COMPOSIÇÕES!A472)&gt;0,"OK","SUBÍTEM"))))))</f>
        <v>SUBÍTEM</v>
      </c>
      <c r="P472" s="655" t="b">
        <f t="shared" ref="P472:P484" si="112">C472=S472</f>
        <v>1</v>
      </c>
      <c r="Q472" s="655">
        <v>88316</v>
      </c>
      <c r="R472" s="655" t="s">
        <v>131</v>
      </c>
      <c r="S472" s="717" t="s">
        <v>772</v>
      </c>
      <c r="T472" s="655" t="s">
        <v>59</v>
      </c>
      <c r="U472" s="655">
        <v>12.52</v>
      </c>
    </row>
    <row r="473" spans="1:21" s="713" customFormat="1">
      <c r="A473" s="723" t="s">
        <v>988</v>
      </c>
      <c r="B473" s="723"/>
      <c r="C473" s="723"/>
      <c r="D473" s="723"/>
      <c r="E473" s="723"/>
      <c r="F473" s="723"/>
      <c r="G473" s="723"/>
      <c r="H473" s="713" t="str">
        <f t="shared" si="110"/>
        <v>REMOVER ESPAÇOS</v>
      </c>
      <c r="J473" s="654" t="str">
        <f>IF(AND(F473=0,G473&gt;0),1+COUNT($J$3:J472),IF(B473="AUXILIAR","AUXILIAR","SUBÍTEM"))</f>
        <v>SUBÍTEM</v>
      </c>
      <c r="K473" s="655" t="s">
        <v>988</v>
      </c>
      <c r="L473" s="656" t="str">
        <f t="shared" si="111"/>
        <v>Obs: composição/Base -  ORSE -  4392 - MODIFICADA</v>
      </c>
      <c r="M473" s="663" t="str">
        <f>IF(AND(MID(A473,1,4)="comp",COUNTIF($A$1:$A$3937,A473)&gt;1),"ok AUXILIAR",IF(AND(F473&gt;0,MID(A473,1,4)="COMP"),"SUBÍTEM",IF(OR(AND(F473=0,G473=0),F473="COEF.",F473&gt;0),"SUBÍTEM",IF(MID(A473,1,5)="COMP.",IF(COUNTIF(ORÇAMENTO!$B$5:$B$9792,COMPOSIÇÕES!A473)=0,"NOK",IF(COUNTIF(ORÇAMENTO!$B$5:$B$9792,COMPOSIÇÕES!A473)&gt;0,"OK","SUBÍTEM"))))))</f>
        <v>SUBÍTEM</v>
      </c>
      <c r="P473" s="655" t="b">
        <f t="shared" si="112"/>
        <v>1</v>
      </c>
      <c r="Q473" s="655" t="s">
        <v>988</v>
      </c>
      <c r="R473" s="655"/>
      <c r="S473" s="723"/>
      <c r="T473" s="655"/>
      <c r="U473" s="655"/>
    </row>
    <row r="474" spans="1:21" s="713" customFormat="1" ht="15.75" thickBot="1">
      <c r="A474" s="790"/>
      <c r="B474" s="728"/>
      <c r="C474" s="728"/>
      <c r="D474" s="728"/>
      <c r="E474" s="728"/>
      <c r="F474" s="728"/>
      <c r="G474" s="791"/>
      <c r="J474" s="779"/>
      <c r="K474" s="780"/>
      <c r="L474" s="781"/>
      <c r="M474" s="663"/>
      <c r="P474" s="655" t="b">
        <f t="shared" si="112"/>
        <v>1</v>
      </c>
      <c r="Q474" s="780"/>
      <c r="R474" s="780"/>
      <c r="S474" s="728"/>
      <c r="T474" s="780"/>
      <c r="U474" s="780"/>
    </row>
    <row r="475" spans="1:21" s="713" customFormat="1" ht="26.25" customHeight="1" thickBot="1">
      <c r="A475" s="982" t="s">
        <v>125</v>
      </c>
      <c r="B475" s="983"/>
      <c r="C475" s="949" t="s">
        <v>103</v>
      </c>
      <c r="D475" s="956" t="s">
        <v>126</v>
      </c>
      <c r="E475" s="949" t="s">
        <v>128</v>
      </c>
      <c r="F475" s="949" t="s">
        <v>127</v>
      </c>
      <c r="G475" s="957" t="s">
        <v>129</v>
      </c>
      <c r="H475" s="713" t="str">
        <f t="shared" ref="H475:H486" si="113">IF(MID(A475,1,3)="OBS","REMOVER ESPAÇOS","OK")</f>
        <v>OK</v>
      </c>
      <c r="J475" s="654" t="str">
        <f>IF(AND(F475=0,G475&gt;0),1+COUNT($J$3:J213),IF(B475="AUXILIAR","AUXILIAR","SUBÍTEM"))</f>
        <v>SUBÍTEM</v>
      </c>
      <c r="K475" s="655" t="s">
        <v>125</v>
      </c>
      <c r="L475" s="656" t="str">
        <f>A475</f>
        <v>COD.</v>
      </c>
      <c r="M475" s="663" t="str">
        <f>IF(AND(MID(A475,1,4)="comp",COUNTIF($A$1:$A$3937,A475)&gt;1),"ok AUXILIAR",IF(AND(F475&gt;0,MID(A475,1,4)="COMP"),"SUBÍTEM",IF(OR(AND(F475=0,G475=0),F475="COEF.",F475&gt;0),"SUBÍTEM",IF(MID(A475,1,5)="COMP.",IF(COUNTIF(ORÇAMENTO!$B$5:$B$9792,COMPOSIÇÕES!A475)=0,"NOK",IF(COUNTIF(ORÇAMENTO!$B$5:$B$9792,COMPOSIÇÕES!A475)&gt;0,"OK","SUBÍTEM"))))))</f>
        <v>SUBÍTEM</v>
      </c>
      <c r="P475" s="655" t="b">
        <f t="shared" si="112"/>
        <v>1</v>
      </c>
      <c r="Q475" s="655" t="s">
        <v>125</v>
      </c>
      <c r="R475" s="655"/>
      <c r="S475" s="715" t="s">
        <v>103</v>
      </c>
      <c r="T475" s="655" t="s">
        <v>126</v>
      </c>
      <c r="U475" s="655" t="s">
        <v>128</v>
      </c>
    </row>
    <row r="476" spans="1:21" s="713" customFormat="1" ht="34.5" customHeight="1" thickBot="1">
      <c r="A476" s="935" t="s">
        <v>189</v>
      </c>
      <c r="B476" s="945"/>
      <c r="C476" s="945" t="s">
        <v>1467</v>
      </c>
      <c r="D476" s="953" t="s">
        <v>126</v>
      </c>
      <c r="E476" s="953"/>
      <c r="F476" s="953"/>
      <c r="G476" s="946">
        <f>SUM(G477:G485)</f>
        <v>1582.0800000000002</v>
      </c>
      <c r="H476" s="713" t="str">
        <f t="shared" si="113"/>
        <v>OK</v>
      </c>
      <c r="J476" s="654">
        <f>IF(AND(F476=0,G476&gt;0),1+COUNT($J$3:J475),IF(B476="AUXILIAR","AUXILIAR","SUBÍTEM"))</f>
        <v>58</v>
      </c>
      <c r="K476" s="655" t="s">
        <v>189</v>
      </c>
      <c r="L476" s="656" t="str">
        <f>A476</f>
        <v>COMP. 58</v>
      </c>
      <c r="M476" s="663" t="str">
        <f>IF(AND(MID(A476,1,4)="comp",COUNTIF($A$1:$A$3937,A476)&gt;1),"ok AUXILIAR",IF(AND(F476&gt;0,MID(A476,1,4)="COMP"),"SUBÍTEM",IF(OR(AND(F476=0,G476=0),F476="COEF.",F476&gt;0),"SUBÍTEM",IF(MID(A476,1,5)="COMP.",IF(COUNTIF(ORÇAMENTO!$B$5:$B$9792,COMPOSIÇÕES!A476)=0,"NOK",IF(COUNTIF(ORÇAMENTO!$B$5:$B$9792,COMPOSIÇÕES!A476)&gt;0,"OK","SUBÍTEM"))))))</f>
        <v>OK</v>
      </c>
      <c r="P476" s="655" t="b">
        <f t="shared" si="112"/>
        <v>1</v>
      </c>
      <c r="Q476" s="655" t="s">
        <v>189</v>
      </c>
      <c r="R476" s="655"/>
      <c r="S476" s="720" t="s">
        <v>1467</v>
      </c>
      <c r="T476" s="655" t="s">
        <v>126</v>
      </c>
      <c r="U476" s="655"/>
    </row>
    <row r="477" spans="1:21" s="713" customFormat="1">
      <c r="A477" s="494" t="s">
        <v>850</v>
      </c>
      <c r="B477" s="322" t="s">
        <v>1468</v>
      </c>
      <c r="C477" s="322" t="s">
        <v>923</v>
      </c>
      <c r="D477" s="257" t="s">
        <v>54</v>
      </c>
      <c r="E477" s="259">
        <v>1131.53</v>
      </c>
      <c r="F477" s="251">
        <v>1</v>
      </c>
      <c r="G477" s="450">
        <f t="shared" ref="G477:G485" si="114">ROUND(F477*E477,2)</f>
        <v>1131.53</v>
      </c>
      <c r="H477" s="713" t="str">
        <f t="shared" si="113"/>
        <v>OK</v>
      </c>
      <c r="J477" s="654" t="str">
        <f>IF(AND(F477=0,G477&gt;0),1+COUNT($J$3:J475),IF(B477="AUXILIAR","AUXILIAR","SUBÍTEM"))</f>
        <v>SUBÍTEM</v>
      </c>
      <c r="K477" s="655" t="s">
        <v>850</v>
      </c>
      <c r="L477" s="656" t="str">
        <f t="shared" ref="L477:L484" si="115">A477</f>
        <v>Mercado/3</v>
      </c>
      <c r="M477" s="663" t="str">
        <f>IF(AND(MID(A477,1,4)="comp",COUNTIF($A$1:$A$3937,A477)&gt;1),"ok AUXILIAR",IF(AND(F477&gt;0,MID(A477,1,4)="COMP"),"SUBÍTEM",IF(OR(AND(F477=0,G477=0),F477="COEF.",F477&gt;0),"SUBÍTEM",IF(MID(A477,1,5)="COMP.",IF(COUNTIF(ORÇAMENTO!$B$5:$B$9792,COMPOSIÇÕES!A477)=0,"NOK",IF(COUNTIF(ORÇAMENTO!$B$5:$B$9792,COMPOSIÇÕES!A477)&gt;0,"OK","SUBÍTEM"))))))</f>
        <v>SUBÍTEM</v>
      </c>
      <c r="P477" s="655" t="b">
        <f t="shared" si="112"/>
        <v>1</v>
      </c>
      <c r="Q477" s="655" t="s">
        <v>850</v>
      </c>
      <c r="R477" s="655" t="s">
        <v>1468</v>
      </c>
      <c r="S477" s="717" t="s">
        <v>923</v>
      </c>
      <c r="T477" s="655" t="s">
        <v>54</v>
      </c>
      <c r="U477" s="655">
        <v>1131.53</v>
      </c>
    </row>
    <row r="478" spans="1:21" s="713" customFormat="1">
      <c r="A478" s="228">
        <v>88309</v>
      </c>
      <c r="B478" s="228" t="s">
        <v>131</v>
      </c>
      <c r="C478" s="322" t="s">
        <v>770</v>
      </c>
      <c r="D478" s="257" t="s">
        <v>59</v>
      </c>
      <c r="E478" s="259">
        <v>15.89</v>
      </c>
      <c r="F478" s="258">
        <v>2</v>
      </c>
      <c r="G478" s="450">
        <f t="shared" si="114"/>
        <v>31.78</v>
      </c>
      <c r="H478" s="713" t="str">
        <f t="shared" si="113"/>
        <v>OK</v>
      </c>
      <c r="J478" s="654" t="str">
        <f>IF(AND(F478=0,G478&gt;0),1+COUNT($J$3:J471),IF(B478="AUXILIAR","AUXILIAR","SUBÍTEM"))</f>
        <v>SUBÍTEM</v>
      </c>
      <c r="K478" s="655">
        <v>88309</v>
      </c>
      <c r="L478" s="656">
        <f>A478</f>
        <v>88309</v>
      </c>
      <c r="M478" s="663" t="str">
        <f>IF(AND(MID(A478,1,4)="comp",COUNTIF($A$1:$A$3937,A478)&gt;1),"ok AUXILIAR",IF(AND(F478&gt;0,MID(A478,1,4)="COMP"),"SUBÍTEM",IF(OR(AND(F478=0,G478=0),F478="COEF.",F478&gt;0),"SUBÍTEM",IF(MID(A478,1,5)="COMP.",IF(COUNTIF(ORÇAMENTO!$B$5:$B$9792,COMPOSIÇÕES!A478)=0,"NOK",IF(COUNTIF(ORÇAMENTO!$B$5:$B$9792,COMPOSIÇÕES!A478)&gt;0,"OK","SUBÍTEM"))))))</f>
        <v>SUBÍTEM</v>
      </c>
      <c r="P478" s="655" t="b">
        <f>C478=S478</f>
        <v>1</v>
      </c>
      <c r="Q478" s="655">
        <v>88309</v>
      </c>
      <c r="R478" s="655" t="s">
        <v>131</v>
      </c>
      <c r="S478" s="717" t="s">
        <v>770</v>
      </c>
      <c r="T478" s="655" t="s">
        <v>59</v>
      </c>
      <c r="U478" s="655">
        <v>15.88</v>
      </c>
    </row>
    <row r="479" spans="1:21" s="713" customFormat="1">
      <c r="A479" s="261">
        <v>88316</v>
      </c>
      <c r="B479" s="260" t="s">
        <v>131</v>
      </c>
      <c r="C479" s="322" t="s">
        <v>772</v>
      </c>
      <c r="D479" s="257" t="s">
        <v>59</v>
      </c>
      <c r="E479" s="259">
        <v>12.7</v>
      </c>
      <c r="F479" s="258">
        <v>2</v>
      </c>
      <c r="G479" s="450">
        <f t="shared" si="114"/>
        <v>25.4</v>
      </c>
      <c r="H479" s="713" t="str">
        <f t="shared" ref="H479:H484" si="116">IF(MID(A479,1,3)="OBS","REMOVER ESPAÇOS","OK")</f>
        <v>OK</v>
      </c>
      <c r="J479" s="654" t="str">
        <f>IF(AND(F479=0,G479&gt;0),1+COUNT($J$3:J472),IF(B479="AUXILIAR","AUXILIAR","SUBÍTEM"))</f>
        <v>SUBÍTEM</v>
      </c>
      <c r="K479" s="655">
        <v>88316</v>
      </c>
      <c r="L479" s="656">
        <f t="shared" si="115"/>
        <v>88316</v>
      </c>
      <c r="M479" s="663" t="str">
        <f>IF(AND(MID(A479,1,4)="comp",COUNTIF($A$1:$A$3937,A479)&gt;1),"ok AUXILIAR",IF(AND(F479&gt;0,MID(A479,1,4)="COMP"),"SUBÍTEM",IF(OR(AND(F479=0,G479=0),F479="COEF.",F479&gt;0),"SUBÍTEM",IF(MID(A479,1,5)="COMP.",IF(COUNTIF(ORÇAMENTO!$B$5:$B$9792,COMPOSIÇÕES!A479)=0,"NOK",IF(COUNTIF(ORÇAMENTO!$B$5:$B$9792,COMPOSIÇÕES!A479)&gt;0,"OK","SUBÍTEM"))))))</f>
        <v>SUBÍTEM</v>
      </c>
      <c r="P479" s="655" t="b">
        <f t="shared" si="112"/>
        <v>1</v>
      </c>
      <c r="Q479" s="655">
        <v>88316</v>
      </c>
      <c r="R479" s="655" t="s">
        <v>131</v>
      </c>
      <c r="S479" s="717" t="s">
        <v>772</v>
      </c>
      <c r="T479" s="655" t="s">
        <v>59</v>
      </c>
      <c r="U479" s="655">
        <v>12.52</v>
      </c>
    </row>
    <row r="480" spans="1:21" s="713" customFormat="1" ht="30">
      <c r="A480" s="664">
        <v>94963</v>
      </c>
      <c r="B480" s="664" t="s">
        <v>131</v>
      </c>
      <c r="C480" s="322" t="s">
        <v>1105</v>
      </c>
      <c r="D480" s="257" t="s">
        <v>61</v>
      </c>
      <c r="E480" s="259">
        <v>281.32</v>
      </c>
      <c r="F480" s="258">
        <v>1.7999999999999999E-2</v>
      </c>
      <c r="G480" s="450">
        <f t="shared" si="114"/>
        <v>5.0599999999999996</v>
      </c>
      <c r="H480" s="713" t="str">
        <f>IF(MID(A480,1,3)="OBS","REMOVER ESPAÇOS","OK")</f>
        <v>OK</v>
      </c>
      <c r="J480" s="654" t="str">
        <f>IF(AND(F480=0,G480&gt;0),1+COUNT($J$3:J473),IF(B480="AUXILIAR","AUXILIAR","SUBÍTEM"))</f>
        <v>SUBÍTEM</v>
      </c>
      <c r="K480" s="655">
        <v>94963</v>
      </c>
      <c r="L480" s="656">
        <f>A480</f>
        <v>94963</v>
      </c>
      <c r="M480" s="663" t="str">
        <f>IF(AND(MID(A480,1,4)="comp",COUNTIF($A$1:$A$3937,A480)&gt;1),"ok AUXILIAR",IF(AND(F480&gt;0,MID(A480,1,4)="COMP"),"SUBÍTEM",IF(OR(AND(F480=0,G480=0),F480="COEF.",F480&gt;0),"SUBÍTEM",IF(MID(A480,1,5)="COMP.",IF(COUNTIF(ORÇAMENTO!$B$5:$B$9792,COMPOSIÇÕES!A480)=0,"NOK",IF(COUNTIF(ORÇAMENTO!$B$5:$B$9792,COMPOSIÇÕES!A480)&gt;0,"OK","SUBÍTEM"))))))</f>
        <v>SUBÍTEM</v>
      </c>
      <c r="P480" s="655" t="b">
        <f>C480=S480</f>
        <v>1</v>
      </c>
      <c r="Q480" s="655">
        <v>94963</v>
      </c>
      <c r="R480" s="655" t="s">
        <v>131</v>
      </c>
      <c r="S480" s="717" t="s">
        <v>1105</v>
      </c>
      <c r="T480" s="655" t="s">
        <v>61</v>
      </c>
      <c r="U480" s="655">
        <v>278.83</v>
      </c>
    </row>
    <row r="481" spans="1:21" s="713" customFormat="1" ht="30">
      <c r="A481" s="664">
        <v>92921</v>
      </c>
      <c r="B481" s="664" t="s">
        <v>131</v>
      </c>
      <c r="C481" s="322" t="s">
        <v>1098</v>
      </c>
      <c r="D481" s="257" t="s">
        <v>55</v>
      </c>
      <c r="E481" s="259">
        <v>6.74</v>
      </c>
      <c r="F481" s="258">
        <v>1.26</v>
      </c>
      <c r="G481" s="450">
        <f t="shared" si="114"/>
        <v>8.49</v>
      </c>
      <c r="H481" s="713" t="str">
        <f t="shared" si="116"/>
        <v>OK</v>
      </c>
      <c r="J481" s="654" t="str">
        <f>IF(AND(F481=0,G481&gt;0),1+COUNT($J$3:J474),IF(B481="AUXILIAR","AUXILIAR","SUBÍTEM"))</f>
        <v>SUBÍTEM</v>
      </c>
      <c r="K481" s="655">
        <v>92921</v>
      </c>
      <c r="L481" s="656">
        <f t="shared" si="115"/>
        <v>92921</v>
      </c>
      <c r="M481" s="663" t="str">
        <f>IF(AND(MID(A481,1,4)="comp",COUNTIF($A$1:$A$3937,A481)&gt;1),"ok AUXILIAR",IF(AND(F481&gt;0,MID(A481,1,4)="COMP"),"SUBÍTEM",IF(OR(AND(F481=0,G481=0),F481="COEF.",F481&gt;0),"SUBÍTEM",IF(MID(A481,1,5)="COMP.",IF(COUNTIF(ORÇAMENTO!$B$5:$B$9792,COMPOSIÇÕES!A481)=0,"NOK",IF(COUNTIF(ORÇAMENTO!$B$5:$B$9792,COMPOSIÇÕES!A481)&gt;0,"OK","SUBÍTEM"))))))</f>
        <v>SUBÍTEM</v>
      </c>
      <c r="P481" s="655" t="b">
        <f t="shared" si="112"/>
        <v>1</v>
      </c>
      <c r="Q481" s="655">
        <v>92921</v>
      </c>
      <c r="R481" s="655" t="s">
        <v>131</v>
      </c>
      <c r="S481" s="717" t="s">
        <v>1098</v>
      </c>
      <c r="T481" s="655" t="s">
        <v>55</v>
      </c>
      <c r="U481" s="655">
        <v>6.98</v>
      </c>
    </row>
    <row r="482" spans="1:21" s="713" customFormat="1" ht="30">
      <c r="A482" s="261">
        <v>87298</v>
      </c>
      <c r="B482" s="260" t="s">
        <v>131</v>
      </c>
      <c r="C482" s="322" t="s">
        <v>1275</v>
      </c>
      <c r="D482" s="257" t="s">
        <v>61</v>
      </c>
      <c r="E482" s="259">
        <v>435.53</v>
      </c>
      <c r="F482" s="258">
        <v>4.4999999999999997E-3</v>
      </c>
      <c r="G482" s="450">
        <f t="shared" si="114"/>
        <v>1.96</v>
      </c>
      <c r="H482" s="713" t="str">
        <f t="shared" si="116"/>
        <v>OK</v>
      </c>
      <c r="J482" s="654" t="str">
        <f>IF(AND(F482=0,G482&gt;0),1+COUNT($J$3:J475),IF(B482="AUXILIAR","AUXILIAR","SUBÍTEM"))</f>
        <v>SUBÍTEM</v>
      </c>
      <c r="K482" s="655">
        <v>87298</v>
      </c>
      <c r="L482" s="656">
        <f t="shared" si="115"/>
        <v>87298</v>
      </c>
      <c r="M482" s="663" t="str">
        <f>IF(AND(MID(A482,1,4)="comp",COUNTIF($A$1:$A$3937,A482)&gt;1),"ok AUXILIAR",IF(AND(F482&gt;0,MID(A482,1,4)="COMP"),"SUBÍTEM",IF(OR(AND(F482=0,G482=0),F482="COEF.",F482&gt;0),"SUBÍTEM",IF(MID(A482,1,5)="COMP.",IF(COUNTIF(ORÇAMENTO!$B$5:$B$9792,COMPOSIÇÕES!A482)=0,"NOK",IF(COUNTIF(ORÇAMENTO!$B$5:$B$9792,COMPOSIÇÕES!A482)&gt;0,"OK","SUBÍTEM"))))))</f>
        <v>SUBÍTEM</v>
      </c>
      <c r="P482" s="655" t="b">
        <f t="shared" si="112"/>
        <v>1</v>
      </c>
      <c r="Q482" s="655">
        <v>87298</v>
      </c>
      <c r="R482" s="655" t="s">
        <v>131</v>
      </c>
      <c r="S482" s="717" t="s">
        <v>1275</v>
      </c>
      <c r="T482" s="655" t="s">
        <v>61</v>
      </c>
      <c r="U482" s="655">
        <v>435.54</v>
      </c>
    </row>
    <row r="483" spans="1:21" s="713" customFormat="1">
      <c r="A483" s="494" t="s">
        <v>851</v>
      </c>
      <c r="B483" s="322" t="s">
        <v>2578</v>
      </c>
      <c r="C483" s="322" t="s">
        <v>986</v>
      </c>
      <c r="D483" s="257" t="s">
        <v>54</v>
      </c>
      <c r="E483" s="259">
        <v>524.29999999999995</v>
      </c>
      <c r="F483" s="251">
        <v>0.6</v>
      </c>
      <c r="G483" s="450">
        <f t="shared" si="114"/>
        <v>314.58</v>
      </c>
      <c r="H483" s="713" t="str">
        <f>IF(MID(A483,1,3)="OBS","REMOVER ESPAÇOS","OK")</f>
        <v>OK</v>
      </c>
      <c r="J483" s="654" t="str">
        <f>IF(AND(F483=0,G483&gt;0),1+COUNT($J$3:J481),IF(B483="AUXILIAR","AUXILIAR","SUBÍTEM"))</f>
        <v>SUBÍTEM</v>
      </c>
      <c r="K483" s="655" t="s">
        <v>851</v>
      </c>
      <c r="L483" s="656" t="str">
        <f t="shared" si="115"/>
        <v>Mercado/4</v>
      </c>
      <c r="M483" s="663" t="str">
        <f>IF(AND(MID(A483,1,4)="comp",COUNTIF($A$1:$A$3937,A483)&gt;1),"ok AUXILIAR",IF(AND(F483&gt;0,MID(A483,1,4)="COMP"),"SUBÍTEM",IF(OR(AND(F483=0,G483=0),F483="COEF.",F483&gt;0),"SUBÍTEM",IF(MID(A483,1,5)="COMP.",IF(COUNTIF(ORÇAMENTO!$B$5:$B$9792,COMPOSIÇÕES!A483)=0,"NOK",IF(COUNTIF(ORÇAMENTO!$B$5:$B$9792,COMPOSIÇÕES!A483)&gt;0,"OK","SUBÍTEM"))))))</f>
        <v>SUBÍTEM</v>
      </c>
      <c r="P483" s="655" t="b">
        <f t="shared" si="112"/>
        <v>1</v>
      </c>
      <c r="Q483" s="655" t="s">
        <v>851</v>
      </c>
      <c r="R483" s="655" t="s">
        <v>2578</v>
      </c>
      <c r="S483" s="717" t="s">
        <v>986</v>
      </c>
      <c r="T483" s="655" t="s">
        <v>54</v>
      </c>
      <c r="U483" s="655">
        <v>524.29999999999995</v>
      </c>
    </row>
    <row r="484" spans="1:21" s="713" customFormat="1">
      <c r="A484" s="261">
        <v>88316</v>
      </c>
      <c r="B484" s="260" t="s">
        <v>131</v>
      </c>
      <c r="C484" s="322" t="s">
        <v>772</v>
      </c>
      <c r="D484" s="257" t="s">
        <v>59</v>
      </c>
      <c r="E484" s="259">
        <v>12.7</v>
      </c>
      <c r="F484" s="258">
        <v>2</v>
      </c>
      <c r="G484" s="450">
        <f t="shared" si="114"/>
        <v>25.4</v>
      </c>
      <c r="H484" s="713" t="str">
        <f t="shared" si="116"/>
        <v>OK</v>
      </c>
      <c r="J484" s="654" t="str">
        <f>IF(AND(F484=0,G484&gt;0),1+COUNT($J$3:J477),IF(B484="AUXILIAR","AUXILIAR","SUBÍTEM"))</f>
        <v>SUBÍTEM</v>
      </c>
      <c r="K484" s="655">
        <v>88316</v>
      </c>
      <c r="L484" s="656">
        <f t="shared" si="115"/>
        <v>88316</v>
      </c>
      <c r="M484" s="663" t="str">
        <f>IF(AND(MID(A484,1,4)="comp",COUNTIF($A$1:$A$3937,A484)&gt;1),"ok AUXILIAR",IF(AND(F484&gt;0,MID(A484,1,4)="COMP"),"SUBÍTEM",IF(OR(AND(F484=0,G484=0),F484="COEF.",F484&gt;0),"SUBÍTEM",IF(MID(A484,1,5)="COMP.",IF(COUNTIF(ORÇAMENTO!$B$5:$B$9792,COMPOSIÇÕES!A484)=0,"NOK",IF(COUNTIF(ORÇAMENTO!$B$5:$B$9792,COMPOSIÇÕES!A484)&gt;0,"OK","SUBÍTEM"))))))</f>
        <v>SUBÍTEM</v>
      </c>
      <c r="P484" s="655" t="b">
        <f t="shared" si="112"/>
        <v>1</v>
      </c>
      <c r="Q484" s="655">
        <v>88316</v>
      </c>
      <c r="R484" s="655" t="s">
        <v>131</v>
      </c>
      <c r="S484" s="717" t="s">
        <v>772</v>
      </c>
      <c r="T484" s="655" t="s">
        <v>59</v>
      </c>
      <c r="U484" s="655">
        <v>12.52</v>
      </c>
    </row>
    <row r="485" spans="1:21" s="713" customFormat="1">
      <c r="A485" s="261">
        <v>88267</v>
      </c>
      <c r="B485" s="260" t="s">
        <v>131</v>
      </c>
      <c r="C485" s="322" t="s">
        <v>767</v>
      </c>
      <c r="D485" s="257" t="s">
        <v>59</v>
      </c>
      <c r="E485" s="259">
        <v>18.940000000000001</v>
      </c>
      <c r="F485" s="258">
        <v>2</v>
      </c>
      <c r="G485" s="450">
        <f t="shared" si="114"/>
        <v>37.880000000000003</v>
      </c>
      <c r="H485" s="713" t="str">
        <f t="shared" si="113"/>
        <v>OK</v>
      </c>
      <c r="J485" s="654" t="str">
        <f>IF(AND(F485=0,G485&gt;0),1+COUNT($J$3:J478),IF(B485="AUXILIAR","AUXILIAR","SUBÍTEM"))</f>
        <v>SUBÍTEM</v>
      </c>
      <c r="K485" s="655">
        <v>88267</v>
      </c>
      <c r="L485" s="656">
        <f>A485</f>
        <v>88267</v>
      </c>
      <c r="M485" s="663" t="str">
        <f>IF(AND(MID(A485,1,4)="comp",COUNTIF($A$1:$A$3937,A485)&gt;1),"ok AUXILIAR",IF(AND(F485&gt;0,MID(A485,1,4)="COMP"),"SUBÍTEM",IF(OR(AND(F485=0,G485=0),F485="COEF.",F485&gt;0),"SUBÍTEM",IF(MID(A485,1,5)="COMP.",IF(COUNTIF(ORÇAMENTO!$B$5:$B$9792,COMPOSIÇÕES!A485)=0,"NOK",IF(COUNTIF(ORÇAMENTO!$B$5:$B$9792,COMPOSIÇÕES!A485)&gt;0,"OK","SUBÍTEM"))))))</f>
        <v>SUBÍTEM</v>
      </c>
      <c r="P485" s="655" t="b">
        <f t="shared" ref="P485:P500" si="117">C485=S485</f>
        <v>1</v>
      </c>
      <c r="Q485" s="655">
        <v>88267</v>
      </c>
      <c r="R485" s="655" t="s">
        <v>131</v>
      </c>
      <c r="S485" s="717" t="s">
        <v>767</v>
      </c>
      <c r="T485" s="655" t="s">
        <v>59</v>
      </c>
      <c r="U485" s="655">
        <v>18.93</v>
      </c>
    </row>
    <row r="486" spans="1:21" s="713" customFormat="1">
      <c r="A486" s="723" t="s">
        <v>1469</v>
      </c>
      <c r="B486" s="723"/>
      <c r="C486" s="723"/>
      <c r="D486" s="723"/>
      <c r="E486" s="723"/>
      <c r="F486" s="723"/>
      <c r="G486" s="723"/>
      <c r="H486" s="713" t="str">
        <f t="shared" si="113"/>
        <v>REMOVER ESPAÇOS</v>
      </c>
      <c r="J486" s="654" t="str">
        <f>IF(AND(F486=0,G486&gt;0),1+COUNT($J$3:J485),IF(B486="AUXILIAR","AUXILIAR","SUBÍTEM"))</f>
        <v>SUBÍTEM</v>
      </c>
      <c r="K486" s="655" t="s">
        <v>1469</v>
      </c>
      <c r="L486" s="656" t="str">
        <f>A486</f>
        <v>Obs: composição/Base -  ORSE - 8365(Retirada a Bancada)+ EXPURGO + SIFÃO</v>
      </c>
      <c r="M486" s="663" t="str">
        <f>IF(AND(MID(A486,1,4)="comp",COUNTIF($A$1:$A$3937,A486)&gt;1),"ok AUXILIAR",IF(AND(F486&gt;0,MID(A486,1,4)="COMP"),"SUBÍTEM",IF(OR(AND(F486=0,G486=0),F486="COEF.",F486&gt;0),"SUBÍTEM",IF(MID(A486,1,5)="COMP.",IF(COUNTIF(ORÇAMENTO!$B$5:$B$9792,COMPOSIÇÕES!A486)=0,"NOK",IF(COUNTIF(ORÇAMENTO!$B$5:$B$9792,COMPOSIÇÕES!A486)&gt;0,"OK","SUBÍTEM"))))))</f>
        <v>SUBÍTEM</v>
      </c>
      <c r="P486" s="655" t="b">
        <f t="shared" si="117"/>
        <v>1</v>
      </c>
      <c r="Q486" s="655" t="s">
        <v>1469</v>
      </c>
      <c r="R486" s="655"/>
      <c r="S486" s="723"/>
      <c r="T486" s="655"/>
      <c r="U486" s="655"/>
    </row>
    <row r="487" spans="1:21" s="713" customFormat="1" ht="15.75" thickBot="1">
      <c r="A487" s="728"/>
      <c r="B487" s="728"/>
      <c r="C487" s="728"/>
      <c r="D487" s="728"/>
      <c r="E487" s="728"/>
      <c r="F487" s="728"/>
      <c r="G487" s="728"/>
      <c r="J487" s="779"/>
      <c r="K487" s="780"/>
      <c r="L487" s="781"/>
      <c r="M487" s="663"/>
      <c r="P487" s="655" t="b">
        <f t="shared" si="117"/>
        <v>1</v>
      </c>
      <c r="Q487" s="780"/>
      <c r="R487" s="780"/>
      <c r="S487" s="728"/>
      <c r="T487" s="780"/>
      <c r="U487" s="780"/>
    </row>
    <row r="488" spans="1:21" ht="23.25" customHeight="1" thickBot="1">
      <c r="A488" s="947" t="s">
        <v>125</v>
      </c>
      <c r="B488" s="948"/>
      <c r="C488" s="949" t="s">
        <v>103</v>
      </c>
      <c r="D488" s="949" t="s">
        <v>126</v>
      </c>
      <c r="E488" s="949" t="s">
        <v>128</v>
      </c>
      <c r="F488" s="949" t="s">
        <v>127</v>
      </c>
      <c r="G488" s="950" t="s">
        <v>129</v>
      </c>
      <c r="H488" s="227" t="str">
        <f t="shared" ref="H488:H494" si="118">IF(MID(A488,1,3)="OBS","REMOVER ESPAÇOS","OK")</f>
        <v>OK</v>
      </c>
      <c r="J488" s="654" t="str">
        <f>IF(AND(F488=0,G488&gt;0),1+COUNT($J$3:J427),IF(B488="AUXILIAR","AUXILIAR","SUBÍTEM"))</f>
        <v>SUBÍTEM</v>
      </c>
      <c r="K488" s="655" t="s">
        <v>125</v>
      </c>
      <c r="L488" s="656" t="str">
        <f t="shared" ref="L488:L494" si="119">A488</f>
        <v>COD.</v>
      </c>
      <c r="M488" s="663" t="str">
        <f>IF(AND(MID(A488,1,4)="comp",COUNTIF($A$1:$A$3937,A488)&gt;1),"ok AUXILIAR",IF(AND(F488&gt;0,MID(A488,1,4)="COMP"),"SUBÍTEM",IF(OR(AND(F488=0,G488=0),F488="COEF.",F488&gt;0),"SUBÍTEM",IF(MID(A488,1,5)="COMP.",IF(COUNTIF(ORÇAMENTO!$B$5:$B$9792,COMPOSIÇÕES!A488)=0,"NOK",IF(COUNTIF(ORÇAMENTO!$B$5:$B$9792,COMPOSIÇÕES!A488)&gt;0,"OK","SUBÍTEM"))))))</f>
        <v>SUBÍTEM</v>
      </c>
      <c r="P488" s="655" t="b">
        <f t="shared" si="117"/>
        <v>1</v>
      </c>
      <c r="Q488" s="655" t="s">
        <v>125</v>
      </c>
      <c r="R488" s="655"/>
      <c r="S488" s="715" t="s">
        <v>103</v>
      </c>
      <c r="T488" s="655" t="s">
        <v>126</v>
      </c>
      <c r="U488" s="655" t="s">
        <v>128</v>
      </c>
    </row>
    <row r="489" spans="1:21" ht="55.5" customHeight="1" thickBot="1">
      <c r="A489" s="935" t="s">
        <v>190</v>
      </c>
      <c r="B489" s="936"/>
      <c r="C489" s="945" t="s">
        <v>1355</v>
      </c>
      <c r="D489" s="936" t="s">
        <v>126</v>
      </c>
      <c r="E489" s="936"/>
      <c r="F489" s="936"/>
      <c r="G489" s="946">
        <f>SUM(G490:G493)</f>
        <v>119817.29000000001</v>
      </c>
      <c r="H489" s="227" t="str">
        <f t="shared" si="118"/>
        <v>OK</v>
      </c>
      <c r="J489" s="654">
        <f>IF(AND(F489=0,G489&gt;0),1+COUNT($J$3:J488),IF(B489="AUXILIAR","AUXILIAR","SUBÍTEM"))</f>
        <v>59</v>
      </c>
      <c r="K489" s="655" t="s">
        <v>190</v>
      </c>
      <c r="L489" s="656" t="str">
        <f t="shared" si="119"/>
        <v>COMP. 59</v>
      </c>
      <c r="M489" s="663" t="str">
        <f>IF(AND(MID(A489,1,4)="comp",COUNTIF($A$1:$A$3937,A489)&gt;1),"ok AUXILIAR",IF(AND(F489&gt;0,MID(A489,1,4)="COMP"),"SUBÍTEM",IF(OR(AND(F489=0,G489=0),F489="COEF.",F489&gt;0),"SUBÍTEM",IF(MID(A489,1,5)="COMP.",IF(COUNTIF(ORÇAMENTO!$B$5:$B$9792,COMPOSIÇÕES!A489)=0,"NOK",IF(COUNTIF(ORÇAMENTO!$B$5:$B$9792,COMPOSIÇÕES!A489)&gt;0,"OK","SUBÍTEM"))))))</f>
        <v>OK</v>
      </c>
      <c r="O489" s="227" t="str">
        <f>UPPER(C489)</f>
        <v>FORNECIMENTO E INSTALAÇÃO DE GRUPO GERADOR DIESEL, COM CARENAGEM, POTENCIA STANDART ENTRE 250 E 260 KVA,VELOCIDADE DE 1800 RPM, FREQUENCIA DE 60 HZ</v>
      </c>
      <c r="P489" s="655" t="b">
        <f t="shared" si="117"/>
        <v>1</v>
      </c>
      <c r="Q489" s="655" t="s">
        <v>190</v>
      </c>
      <c r="R489" s="655"/>
      <c r="S489" s="716" t="s">
        <v>1355</v>
      </c>
      <c r="T489" s="655" t="s">
        <v>126</v>
      </c>
      <c r="U489" s="655"/>
    </row>
    <row r="490" spans="1:21" ht="30">
      <c r="A490" s="325">
        <v>39588</v>
      </c>
      <c r="B490" s="463" t="s">
        <v>836</v>
      </c>
      <c r="C490" s="322" t="s">
        <v>2708</v>
      </c>
      <c r="D490" s="257" t="s">
        <v>2836</v>
      </c>
      <c r="E490" s="259">
        <v>119379.53</v>
      </c>
      <c r="F490" s="401">
        <v>1</v>
      </c>
      <c r="G490" s="450">
        <f>ROUND(F490*E490,2)</f>
        <v>119379.53</v>
      </c>
      <c r="H490" s="227" t="str">
        <f t="shared" si="118"/>
        <v>OK</v>
      </c>
      <c r="J490" s="654" t="str">
        <f>IF(AND(F490=0,G490&gt;0),1+COUNT($J$3:J489),IF(B490="AUXILIAR","AUXILIAR","SUBÍTEM"))</f>
        <v>SUBÍTEM</v>
      </c>
      <c r="K490" s="655">
        <v>39588</v>
      </c>
      <c r="L490" s="656">
        <f t="shared" si="119"/>
        <v>39588</v>
      </c>
      <c r="M490" s="663" t="str">
        <f>IF(AND(MID(A490,1,4)="comp",COUNTIF($A$1:$A$3937,A490)&gt;1),"ok AUXILIAR",IF(AND(F490&gt;0,MID(A490,1,4)="COMP"),"SUBÍTEM",IF(OR(AND(F490=0,G490=0),F490="COEF.",F490&gt;0),"SUBÍTEM",IF(MID(A490,1,5)="COMP.",IF(COUNTIF(ORÇAMENTO!$B$5:$B$9792,COMPOSIÇÕES!A490)=0,"NOK",IF(COUNTIF(ORÇAMENTO!$B$5:$B$9792,COMPOSIÇÕES!A490)&gt;0,"OK","SUBÍTEM"))))))</f>
        <v>SUBÍTEM</v>
      </c>
      <c r="P490" s="655" t="b">
        <f t="shared" si="117"/>
        <v>1</v>
      </c>
      <c r="Q490" s="655">
        <v>39588</v>
      </c>
      <c r="R490" s="655" t="s">
        <v>836</v>
      </c>
      <c r="S490" s="717" t="s">
        <v>2708</v>
      </c>
      <c r="T490" s="655" t="s">
        <v>54</v>
      </c>
      <c r="U490" s="655">
        <v>128871.1</v>
      </c>
    </row>
    <row r="491" spans="1:21" s="713" customFormat="1">
      <c r="A491" s="325">
        <v>39833</v>
      </c>
      <c r="B491" s="463" t="s">
        <v>836</v>
      </c>
      <c r="C491" s="322" t="s">
        <v>1051</v>
      </c>
      <c r="D491" s="257" t="s">
        <v>2835</v>
      </c>
      <c r="E491" s="259">
        <v>22.86</v>
      </c>
      <c r="F491" s="324">
        <v>8</v>
      </c>
      <c r="G491" s="450">
        <f>ROUND(F491*E491,2)</f>
        <v>182.88</v>
      </c>
      <c r="H491" s="713" t="str">
        <f t="shared" si="118"/>
        <v>OK</v>
      </c>
      <c r="J491" s="654" t="str">
        <f>IF(AND(F491=0,G491&gt;0),1+COUNT($J$3:J489),IF(B491="AUXILIAR","AUXILIAR","SUBÍTEM"))</f>
        <v>SUBÍTEM</v>
      </c>
      <c r="K491" s="655">
        <v>39833</v>
      </c>
      <c r="L491" s="656">
        <f t="shared" si="119"/>
        <v>39833</v>
      </c>
      <c r="M491" s="663" t="str">
        <f>IF(AND(MID(A491,1,4)="comp",COUNTIF($A$1:$A$3937,A491)&gt;1),"ok AUXILIAR",IF(AND(F491&gt;0,MID(A491,1,4)="COMP"),"SUBÍTEM",IF(OR(AND(F491=0,G491=0),F491="COEF.",F491&gt;0),"SUBÍTEM",IF(MID(A491,1,5)="COMP.",IF(COUNTIF(ORÇAMENTO!$B$5:$B$9792,COMPOSIÇÕES!A491)=0,"NOK",IF(COUNTIF(ORÇAMENTO!$B$5:$B$9792,COMPOSIÇÕES!A491)&gt;0,"OK","SUBÍTEM"))))))</f>
        <v>SUBÍTEM</v>
      </c>
      <c r="P491" s="655" t="b">
        <f t="shared" si="117"/>
        <v>1</v>
      </c>
      <c r="Q491" s="655">
        <v>39833</v>
      </c>
      <c r="R491" s="655" t="s">
        <v>836</v>
      </c>
      <c r="S491" s="717" t="s">
        <v>1051</v>
      </c>
      <c r="T491" s="655" t="s">
        <v>59</v>
      </c>
      <c r="U491" s="655">
        <v>20.64</v>
      </c>
    </row>
    <row r="492" spans="1:21" s="713" customFormat="1">
      <c r="A492" s="325">
        <v>88264</v>
      </c>
      <c r="B492" s="325" t="s">
        <v>131</v>
      </c>
      <c r="C492" s="322" t="s">
        <v>766</v>
      </c>
      <c r="D492" s="257" t="s">
        <v>59</v>
      </c>
      <c r="E492" s="259">
        <v>19.16</v>
      </c>
      <c r="F492" s="324">
        <v>8</v>
      </c>
      <c r="G492" s="450">
        <f>ROUND(F492*E492,2)</f>
        <v>153.28</v>
      </c>
      <c r="H492" s="713" t="str">
        <f t="shared" si="118"/>
        <v>OK</v>
      </c>
      <c r="J492" s="654" t="str">
        <f>IF(AND(F492=0,G492&gt;0),1+COUNT($J$3:J489),IF(B492="AUXILIAR","AUXILIAR","SUBÍTEM"))</f>
        <v>SUBÍTEM</v>
      </c>
      <c r="K492" s="655">
        <v>88264</v>
      </c>
      <c r="L492" s="656">
        <f t="shared" si="119"/>
        <v>88264</v>
      </c>
      <c r="M492" s="663" t="str">
        <f>IF(AND(MID(A492,1,4)="comp",COUNTIF($A$1:$A$3937,A492)&gt;1),"ok AUXILIAR",IF(AND(F492&gt;0,MID(A492,1,4)="COMP"),"SUBÍTEM",IF(OR(AND(F492=0,G492=0),F492="COEF.",F492&gt;0),"SUBÍTEM",IF(MID(A492,1,5)="COMP.",IF(COUNTIF(ORÇAMENTO!$B$5:$B$9792,COMPOSIÇÕES!A492)=0,"NOK",IF(COUNTIF(ORÇAMENTO!$B$5:$B$9792,COMPOSIÇÕES!A492)&gt;0,"OK","SUBÍTEM"))))))</f>
        <v>SUBÍTEM</v>
      </c>
      <c r="P492" s="655" t="b">
        <f t="shared" si="117"/>
        <v>1</v>
      </c>
      <c r="Q492" s="655">
        <v>88264</v>
      </c>
      <c r="R492" s="655" t="s">
        <v>131</v>
      </c>
      <c r="S492" s="717" t="s">
        <v>766</v>
      </c>
      <c r="T492" s="655" t="s">
        <v>59</v>
      </c>
      <c r="U492" s="655">
        <v>19.149999999999999</v>
      </c>
    </row>
    <row r="493" spans="1:21">
      <c r="A493" s="325">
        <v>88316</v>
      </c>
      <c r="B493" s="325" t="s">
        <v>131</v>
      </c>
      <c r="C493" s="322" t="s">
        <v>772</v>
      </c>
      <c r="D493" s="257" t="s">
        <v>59</v>
      </c>
      <c r="E493" s="259">
        <v>12.7</v>
      </c>
      <c r="F493" s="324">
        <v>8</v>
      </c>
      <c r="G493" s="450">
        <f>ROUND(F493*E493,2)</f>
        <v>101.6</v>
      </c>
      <c r="H493" s="227" t="str">
        <f t="shared" si="118"/>
        <v>OK</v>
      </c>
      <c r="J493" s="654" t="str">
        <f>IF(AND(F493=0,G493&gt;0),1+COUNT($J$3:J490),IF(B493="AUXILIAR","AUXILIAR","SUBÍTEM"))</f>
        <v>SUBÍTEM</v>
      </c>
      <c r="K493" s="655">
        <v>88316</v>
      </c>
      <c r="L493" s="656">
        <f t="shared" si="119"/>
        <v>88316</v>
      </c>
      <c r="M493" s="663" t="str">
        <f>IF(AND(MID(A493,1,4)="comp",COUNTIF($A$1:$A$3937,A493)&gt;1),"ok AUXILIAR",IF(AND(F493&gt;0,MID(A493,1,4)="COMP"),"SUBÍTEM",IF(OR(AND(F493=0,G493=0),F493="COEF.",F493&gt;0),"SUBÍTEM",IF(MID(A493,1,5)="COMP.",IF(COUNTIF(ORÇAMENTO!$B$5:$B$9792,COMPOSIÇÕES!A493)=0,"NOK",IF(COUNTIF(ORÇAMENTO!$B$5:$B$9792,COMPOSIÇÕES!A493)&gt;0,"OK","SUBÍTEM"))))))</f>
        <v>SUBÍTEM</v>
      </c>
      <c r="P493" s="655" t="b">
        <f t="shared" si="117"/>
        <v>1</v>
      </c>
      <c r="Q493" s="655">
        <v>88316</v>
      </c>
      <c r="R493" s="655" t="s">
        <v>131</v>
      </c>
      <c r="S493" s="717" t="s">
        <v>772</v>
      </c>
      <c r="T493" s="655" t="s">
        <v>59</v>
      </c>
      <c r="U493" s="655">
        <v>12.52</v>
      </c>
    </row>
    <row r="494" spans="1:21">
      <c r="A494" s="723" t="s">
        <v>1470</v>
      </c>
      <c r="B494" s="457"/>
      <c r="C494" s="457"/>
      <c r="D494" s="457" t="s">
        <v>183</v>
      </c>
      <c r="E494" s="457" t="s">
        <v>183</v>
      </c>
      <c r="F494" s="457"/>
      <c r="G494" s="457"/>
      <c r="H494" s="227" t="str">
        <f t="shared" si="118"/>
        <v>REMOVER ESPAÇOS</v>
      </c>
      <c r="J494" s="654" t="str">
        <f>IF(AND(F494=0,G494&gt;0),1+COUNT($J$3:J493),IF(B494="AUXILIAR","AUXILIAR","SUBÍTEM"))</f>
        <v>SUBÍTEM</v>
      </c>
      <c r="K494" s="655" t="s">
        <v>1470</v>
      </c>
      <c r="L494" s="656" t="str">
        <f t="shared" si="119"/>
        <v>Obs: composição/Base -  ORSE - 8020(Complementada)</v>
      </c>
      <c r="M494" s="663" t="str">
        <f>IF(AND(MID(A494,1,4)="comp",COUNTIF($A$1:$A$3937,A494)&gt;1),"ok AUXILIAR",IF(AND(F494&gt;0,MID(A494,1,4)="COMP"),"SUBÍTEM",IF(OR(AND(F494=0,G494=0),F494="COEF.",F494&gt;0),"SUBÍTEM",IF(MID(A494,1,5)="COMP.",IF(COUNTIF(ORÇAMENTO!$B$5:$B$9792,COMPOSIÇÕES!A494)=0,"NOK",IF(COUNTIF(ORÇAMENTO!$B$5:$B$9792,COMPOSIÇÕES!A494)&gt;0,"OK","SUBÍTEM"))))))</f>
        <v>SUBÍTEM</v>
      </c>
      <c r="P494" s="655" t="b">
        <f t="shared" si="117"/>
        <v>1</v>
      </c>
      <c r="Q494" s="655" t="s">
        <v>1470</v>
      </c>
      <c r="R494" s="655"/>
      <c r="S494" s="723"/>
      <c r="T494" s="655" t="s">
        <v>183</v>
      </c>
      <c r="U494" s="655" t="s">
        <v>183</v>
      </c>
    </row>
    <row r="495" spans="1:21" s="713" customFormat="1" ht="15.75" thickBot="1">
      <c r="A495" s="728"/>
      <c r="B495" s="728"/>
      <c r="C495" s="728"/>
      <c r="D495" s="728"/>
      <c r="E495" s="728"/>
      <c r="F495" s="728"/>
      <c r="G495" s="728"/>
      <c r="J495" s="779"/>
      <c r="K495" s="780"/>
      <c r="L495" s="781"/>
      <c r="M495" s="663"/>
      <c r="P495" s="655" t="b">
        <f t="shared" si="117"/>
        <v>1</v>
      </c>
      <c r="Q495" s="780"/>
      <c r="R495" s="780"/>
      <c r="S495" s="728"/>
      <c r="T495" s="780"/>
      <c r="U495" s="780"/>
    </row>
    <row r="496" spans="1:21" ht="33" customHeight="1" thickBot="1">
      <c r="A496" s="984" t="s">
        <v>125</v>
      </c>
      <c r="B496" s="985"/>
      <c r="C496" s="949" t="s">
        <v>103</v>
      </c>
      <c r="D496" s="956" t="s">
        <v>126</v>
      </c>
      <c r="E496" s="949" t="s">
        <v>128</v>
      </c>
      <c r="F496" s="949" t="s">
        <v>127</v>
      </c>
      <c r="G496" s="957" t="s">
        <v>129</v>
      </c>
      <c r="H496" s="227" t="str">
        <f>IF(MID(A496,1,3)="OBS","REMOVER ESPAÇOS","OK")</f>
        <v>OK</v>
      </c>
      <c r="J496" s="654" t="str">
        <f>IF(AND(F496=0,G496&gt;0),1+COUNT($J$3:J494),IF(B496="AUXILIAR","AUXILIAR","SUBÍTEM"))</f>
        <v>SUBÍTEM</v>
      </c>
      <c r="K496" s="655" t="s">
        <v>125</v>
      </c>
      <c r="L496" s="656" t="str">
        <f>A496</f>
        <v>COD.</v>
      </c>
      <c r="M496" s="663" t="str">
        <f>IF(AND(MID(A496,1,4)="comp",COUNTIF($A$1:$A$3937,A496)&gt;1),"ok AUXILIAR",IF(AND(F496&gt;0,MID(A496,1,4)="COMP"),"SUBÍTEM",IF(OR(AND(F496=0,G496=0),F496="COEF.",F496&gt;0),"SUBÍTEM",IF(MID(A496,1,5)="COMP.",IF(COUNTIF(ORÇAMENTO!$B$5:$B$9792,COMPOSIÇÕES!A496)=0,"NOK",IF(COUNTIF(ORÇAMENTO!$B$5:$B$9792,COMPOSIÇÕES!A496)&gt;0,"OK","SUBÍTEM"))))))</f>
        <v>SUBÍTEM</v>
      </c>
      <c r="P496" s="655" t="b">
        <f t="shared" si="117"/>
        <v>1</v>
      </c>
      <c r="Q496" s="655" t="s">
        <v>125</v>
      </c>
      <c r="R496" s="655"/>
      <c r="S496" s="715" t="s">
        <v>103</v>
      </c>
      <c r="T496" s="655" t="s">
        <v>126</v>
      </c>
      <c r="U496" s="655" t="s">
        <v>128</v>
      </c>
    </row>
    <row r="497" spans="1:21" ht="35.25" customHeight="1" thickBot="1">
      <c r="A497" s="935" t="s">
        <v>191</v>
      </c>
      <c r="B497" s="945"/>
      <c r="C497" s="986" t="s">
        <v>908</v>
      </c>
      <c r="D497" s="936" t="s">
        <v>53</v>
      </c>
      <c r="E497" s="936"/>
      <c r="F497" s="936"/>
      <c r="G497" s="946">
        <f>SUM(G498:G499)</f>
        <v>2.81</v>
      </c>
      <c r="H497" s="227" t="str">
        <f>IF(MID(A497,1,3)="OBS","REMOVER ESPAÇOS","OK")</f>
        <v>OK</v>
      </c>
      <c r="J497" s="654">
        <f>IF(AND(F497=0,G497&gt;0),1+COUNT($J$3:J496),IF(B497="AUXILIAR","AUXILIAR","SUBÍTEM"))</f>
        <v>60</v>
      </c>
      <c r="K497" s="655" t="s">
        <v>191</v>
      </c>
      <c r="L497" s="656" t="str">
        <f>A497</f>
        <v>COMP. 60</v>
      </c>
      <c r="M497" s="663" t="str">
        <f>IF(AND(MID(A497,1,4)="comp",COUNTIF($A$1:$A$3937,A497)&gt;1),"ok AUXILIAR",IF(AND(F497&gt;0,MID(A497,1,4)="COMP"),"SUBÍTEM",IF(OR(AND(F497=0,G497=0),F497="COEF.",F497&gt;0),"SUBÍTEM",IF(MID(A497,1,5)="COMP.",IF(COUNTIF(ORÇAMENTO!$B$5:$B$9792,COMPOSIÇÕES!A497)=0,"NOK",IF(COUNTIF(ORÇAMENTO!$B$5:$B$9792,COMPOSIÇÕES!A497)&gt;0,"OK","SUBÍTEM"))))))</f>
        <v>OK</v>
      </c>
      <c r="P497" s="655" t="b">
        <f t="shared" si="117"/>
        <v>1</v>
      </c>
      <c r="Q497" s="655" t="s">
        <v>191</v>
      </c>
      <c r="R497" s="655"/>
      <c r="S497" s="719" t="s">
        <v>908</v>
      </c>
      <c r="T497" s="655" t="s">
        <v>53</v>
      </c>
      <c r="U497" s="655"/>
    </row>
    <row r="498" spans="1:21" s="665" customFormat="1">
      <c r="A498" s="465">
        <v>404</v>
      </c>
      <c r="B498" s="463" t="s">
        <v>836</v>
      </c>
      <c r="C498" s="322" t="s">
        <v>908</v>
      </c>
      <c r="D498" s="257" t="s">
        <v>2837</v>
      </c>
      <c r="E498" s="259">
        <v>0.88</v>
      </c>
      <c r="F498" s="462">
        <v>1.01</v>
      </c>
      <c r="G498" s="450">
        <f>ROUND(F498*E498,2)</f>
        <v>0.89</v>
      </c>
      <c r="H498" s="665" t="str">
        <f>IF(MID(A498,1,3)="OBS","REMOVER ESPAÇOS","OK")</f>
        <v>OK</v>
      </c>
      <c r="J498" s="666" t="str">
        <f>IF(AND(F498=0,G498&gt;0),1+COUNT($J$3:J496),IF(B498="AUXILIAR","AUXILIAR","SUBÍTEM"))</f>
        <v>SUBÍTEM</v>
      </c>
      <c r="K498" s="667">
        <v>404</v>
      </c>
      <c r="L498" s="668">
        <f>A498</f>
        <v>404</v>
      </c>
      <c r="M498" s="663" t="str">
        <f>IF(AND(MID(A498,1,4)="comp",COUNTIF($A$1:$A$3937,A498)&gt;1),"ok AUXILIAR",IF(AND(F498&gt;0,MID(A498,1,4)="COMP"),"SUBÍTEM",IF(OR(AND(F498=0,G498=0),F498="COEF.",F498&gt;0),"SUBÍTEM",IF(MID(A498,1,5)="COMP.",IF(COUNTIF(ORÇAMENTO!$B$5:$B$9792,COMPOSIÇÕES!A498)=0,"NOK",IF(COUNTIF(ORÇAMENTO!$B$5:$B$9792,COMPOSIÇÕES!A498)&gt;0,"OK","SUBÍTEM"))))))</f>
        <v>SUBÍTEM</v>
      </c>
      <c r="N498" s="665" t="e">
        <f>VLOOKUP(K498,#REF!,2,FALSE)</f>
        <v>#REF!</v>
      </c>
      <c r="P498" s="655" t="b">
        <f t="shared" si="117"/>
        <v>1</v>
      </c>
      <c r="Q498" s="667">
        <v>404</v>
      </c>
      <c r="R498" s="667" t="s">
        <v>836</v>
      </c>
      <c r="S498" s="721" t="s">
        <v>908</v>
      </c>
      <c r="T498" s="667" t="s">
        <v>53</v>
      </c>
      <c r="U498" s="667">
        <v>0.92</v>
      </c>
    </row>
    <row r="499" spans="1:21" s="665" customFormat="1">
      <c r="A499" s="465">
        <v>88264</v>
      </c>
      <c r="B499" s="325" t="s">
        <v>131</v>
      </c>
      <c r="C499" s="322" t="s">
        <v>766</v>
      </c>
      <c r="D499" s="257" t="s">
        <v>59</v>
      </c>
      <c r="E499" s="259">
        <v>19.16</v>
      </c>
      <c r="F499" s="462">
        <v>0.1</v>
      </c>
      <c r="G499" s="450">
        <f>ROUND(F499*E499,2)</f>
        <v>1.92</v>
      </c>
      <c r="H499" s="665" t="str">
        <f>IF(MID(A499,1,3)="OBS","REMOVER ESPAÇOS","OK")</f>
        <v>OK</v>
      </c>
      <c r="J499" s="666" t="str">
        <f>IF(AND(F499=0,G499&gt;0),1+COUNT($J$3:J497),IF(B499="AUXILIAR","AUXILIAR","SUBÍTEM"))</f>
        <v>SUBÍTEM</v>
      </c>
      <c r="K499" s="667">
        <v>88264</v>
      </c>
      <c r="L499" s="668">
        <f>A499</f>
        <v>88264</v>
      </c>
      <c r="M499" s="663" t="str">
        <f>IF(AND(MID(A499,1,4)="comp",COUNTIF($A$1:$A$3937,A499)&gt;1),"ok AUXILIAR",IF(AND(F499&gt;0,MID(A499,1,4)="COMP"),"SUBÍTEM",IF(OR(AND(F499=0,G499=0),F499="COEF.",F499&gt;0),"SUBÍTEM",IF(MID(A499,1,5)="COMP.",IF(COUNTIF(ORÇAMENTO!$B$5:$B$9792,COMPOSIÇÕES!A499)=0,"NOK",IF(COUNTIF(ORÇAMENTO!$B$5:$B$9792,COMPOSIÇÕES!A499)&gt;0,"OK","SUBÍTEM"))))))</f>
        <v>SUBÍTEM</v>
      </c>
      <c r="N499" s="665" t="e">
        <f>VLOOKUP(K499,#REF!,2,FALSE)</f>
        <v>#REF!</v>
      </c>
      <c r="P499" s="655" t="b">
        <f t="shared" si="117"/>
        <v>1</v>
      </c>
      <c r="Q499" s="667">
        <v>88264</v>
      </c>
      <c r="R499" s="667" t="s">
        <v>131</v>
      </c>
      <c r="S499" s="721" t="s">
        <v>766</v>
      </c>
      <c r="T499" s="667" t="s">
        <v>59</v>
      </c>
      <c r="U499" s="667">
        <v>19.149999999999999</v>
      </c>
    </row>
    <row r="500" spans="1:21">
      <c r="A500" s="723" t="s">
        <v>2865</v>
      </c>
      <c r="B500" s="457"/>
      <c r="C500" s="457"/>
      <c r="D500" s="457"/>
      <c r="E500" s="457"/>
      <c r="F500" s="457"/>
      <c r="G500" s="457"/>
      <c r="H500" s="227" t="str">
        <f>IF(MID(A500,1,3)="OBS","REMOVER ESPAÇOS","OK")</f>
        <v>REMOVER ESPAÇOS</v>
      </c>
      <c r="J500" s="654" t="str">
        <f>IF(AND(F500=0,G500&gt;0),1+COUNT($J$3:J499),IF(B500="AUXILIAR","AUXILIAR","SUBÍTEM"))</f>
        <v>SUBÍTEM</v>
      </c>
      <c r="K500" s="655" t="s">
        <v>1471</v>
      </c>
      <c r="L500" s="656" t="str">
        <f>A500</f>
        <v>Obs: composição/Base -  Composição -  ORSE - 9828 + 404/SINAPI INSUMO</v>
      </c>
      <c r="M500" s="663" t="str">
        <f>IF(AND(MID(A500,1,4)="comp",COUNTIF($A$1:$A$3937,A500)&gt;1),"ok AUXILIAR",IF(AND(F500&gt;0,MID(A500,1,4)="COMP"),"SUBÍTEM",IF(OR(AND(F500=0,G500=0),F500="COEF.",F500&gt;0),"SUBÍTEM",IF(MID(A500,1,5)="COMP.",IF(COUNTIF(ORÇAMENTO!$B$5:$B$9792,COMPOSIÇÕES!A500)=0,"NOK",IF(COUNTIF(ORÇAMENTO!$B$5:$B$9792,COMPOSIÇÕES!A500)&gt;0,"OK","SUBÍTEM"))))))</f>
        <v>SUBÍTEM</v>
      </c>
      <c r="P500" s="655" t="b">
        <f t="shared" si="117"/>
        <v>1</v>
      </c>
      <c r="Q500" s="655" t="s">
        <v>1471</v>
      </c>
      <c r="R500" s="655"/>
      <c r="S500" s="723"/>
      <c r="T500" s="655"/>
      <c r="U500" s="655"/>
    </row>
    <row r="501" spans="1:21" s="713" customFormat="1" ht="15.75" thickBot="1">
      <c r="A501" s="728"/>
      <c r="B501" s="728"/>
      <c r="C501" s="728"/>
      <c r="D501" s="728"/>
      <c r="E501" s="728"/>
      <c r="F501" s="728"/>
      <c r="G501" s="728"/>
      <c r="J501" s="779"/>
      <c r="K501" s="780"/>
      <c r="L501" s="781"/>
      <c r="M501" s="663"/>
      <c r="P501" s="655" t="b">
        <f t="shared" ref="P501:P513" si="120">C501=S501</f>
        <v>1</v>
      </c>
      <c r="Q501" s="780"/>
      <c r="R501" s="780"/>
      <c r="S501" s="728"/>
      <c r="T501" s="780"/>
      <c r="U501" s="780"/>
    </row>
    <row r="502" spans="1:21" s="713" customFormat="1" ht="33" customHeight="1" thickBot="1">
      <c r="A502" s="984" t="s">
        <v>125</v>
      </c>
      <c r="B502" s="985"/>
      <c r="C502" s="949" t="s">
        <v>103</v>
      </c>
      <c r="D502" s="956" t="s">
        <v>126</v>
      </c>
      <c r="E502" s="949" t="s">
        <v>128</v>
      </c>
      <c r="F502" s="949" t="s">
        <v>127</v>
      </c>
      <c r="G502" s="957" t="s">
        <v>129</v>
      </c>
      <c r="H502" s="713" t="str">
        <f>IF(MID(A502,1,3)="OBS","REMOVER ESPAÇOS","OK")</f>
        <v>OK</v>
      </c>
      <c r="J502" s="654" t="str">
        <f>IF(AND(F502=0,G502&gt;0),1+COUNT($J$3:J500),IF(B502="AUXILIAR","AUXILIAR","SUBÍTEM"))</f>
        <v>SUBÍTEM</v>
      </c>
      <c r="K502" s="655" t="s">
        <v>125</v>
      </c>
      <c r="L502" s="656" t="str">
        <f>A502</f>
        <v>COD.</v>
      </c>
      <c r="M502" s="663" t="str">
        <f>IF(AND(MID(A502,1,4)="comp",COUNTIF($A$1:$A$3937,A502)&gt;1),"ok AUXILIAR",IF(AND(F502&gt;0,MID(A502,1,4)="COMP"),"SUBÍTEM",IF(OR(AND(F502=0,G502=0),F502="COEF.",F502&gt;0),"SUBÍTEM",IF(MID(A502,1,5)="COMP.",IF(COUNTIF(ORÇAMENTO!$B$5:$B$9792,COMPOSIÇÕES!A502)=0,"NOK",IF(COUNTIF(ORÇAMENTO!$B$5:$B$9792,COMPOSIÇÕES!A502)&gt;0,"OK","SUBÍTEM"))))))</f>
        <v>SUBÍTEM</v>
      </c>
      <c r="P502" s="655" t="b">
        <f t="shared" si="120"/>
        <v>1</v>
      </c>
      <c r="Q502" s="655" t="s">
        <v>125</v>
      </c>
      <c r="R502" s="655"/>
      <c r="S502" s="715" t="s">
        <v>103</v>
      </c>
      <c r="T502" s="655" t="s">
        <v>126</v>
      </c>
      <c r="U502" s="655" t="s">
        <v>128</v>
      </c>
    </row>
    <row r="503" spans="1:21" s="713" customFormat="1" ht="35.25" customHeight="1" thickBot="1">
      <c r="A503" s="935" t="s">
        <v>192</v>
      </c>
      <c r="B503" s="945"/>
      <c r="C503" s="986" t="s">
        <v>907</v>
      </c>
      <c r="D503" s="936" t="s">
        <v>53</v>
      </c>
      <c r="E503" s="936"/>
      <c r="F503" s="936"/>
      <c r="G503" s="946">
        <f>SUM(G504:G505)</f>
        <v>8.49</v>
      </c>
      <c r="H503" s="713" t="str">
        <f>IF(MID(A503,1,3)="OBS","REMOVER ESPAÇOS","OK")</f>
        <v>OK</v>
      </c>
      <c r="J503" s="654">
        <f>IF(AND(F503=0,G503&gt;0),1+COUNT($J$3:J502),IF(B503="AUXILIAR","AUXILIAR","SUBÍTEM"))</f>
        <v>61</v>
      </c>
      <c r="K503" s="655" t="s">
        <v>192</v>
      </c>
      <c r="L503" s="656" t="str">
        <f>A503</f>
        <v>COMP. 61</v>
      </c>
      <c r="M503" s="663" t="str">
        <f>IF(AND(MID(A503,1,4)="comp",COUNTIF($A$1:$A$3937,A503)&gt;1),"ok AUXILIAR",IF(AND(F503&gt;0,MID(A503,1,4)="COMP"),"SUBÍTEM",IF(OR(AND(F503=0,G503=0),F503="COEF.",F503&gt;0),"SUBÍTEM",IF(MID(A503,1,5)="COMP.",IF(COUNTIF(ORÇAMENTO!$B$5:$B$9792,COMPOSIÇÕES!A503)=0,"NOK",IF(COUNTIF(ORÇAMENTO!$B$5:$B$9792,COMPOSIÇÕES!A503)&gt;0,"OK","SUBÍTEM"))))))</f>
        <v>OK</v>
      </c>
      <c r="P503" s="655" t="b">
        <f t="shared" si="120"/>
        <v>1</v>
      </c>
      <c r="Q503" s="655" t="s">
        <v>192</v>
      </c>
      <c r="R503" s="655"/>
      <c r="S503" s="719" t="s">
        <v>907</v>
      </c>
      <c r="T503" s="655" t="s">
        <v>53</v>
      </c>
      <c r="U503" s="655"/>
    </row>
    <row r="504" spans="1:21" s="665" customFormat="1">
      <c r="A504" s="465">
        <v>20111</v>
      </c>
      <c r="B504" s="463" t="s">
        <v>836</v>
      </c>
      <c r="C504" s="322" t="s">
        <v>907</v>
      </c>
      <c r="D504" s="257" t="s">
        <v>2836</v>
      </c>
      <c r="E504" s="259">
        <v>6.5</v>
      </c>
      <c r="F504" s="462">
        <v>1.01</v>
      </c>
      <c r="G504" s="450">
        <f>ROUND(F504*E504,2)</f>
        <v>6.57</v>
      </c>
      <c r="H504" s="665" t="str">
        <f>IF(MID(A504,1,3)="OBS","REMOVER ESPAÇOS","OK")</f>
        <v>OK</v>
      </c>
      <c r="J504" s="666" t="str">
        <f>IF(AND(F504=0,G504&gt;0),1+COUNT($J$3:J502),IF(B504="AUXILIAR","AUXILIAR","SUBÍTEM"))</f>
        <v>SUBÍTEM</v>
      </c>
      <c r="K504" s="667">
        <v>20111</v>
      </c>
      <c r="L504" s="668">
        <f>A504</f>
        <v>20111</v>
      </c>
      <c r="M504" s="663" t="str">
        <f>IF(AND(MID(A504,1,4)="comp",COUNTIF($A$1:$A$3937,A504)&gt;1),"ok AUXILIAR",IF(AND(F504&gt;0,MID(A504,1,4)="COMP"),"SUBÍTEM",IF(OR(AND(F504=0,G504=0),F504="COEF.",F504&gt;0),"SUBÍTEM",IF(MID(A504,1,5)="COMP.",IF(COUNTIF(ORÇAMENTO!$B$5:$B$9792,COMPOSIÇÕES!A504)=0,"NOK",IF(COUNTIF(ORÇAMENTO!$B$5:$B$9792,COMPOSIÇÕES!A504)&gt;0,"OK","SUBÍTEM"))))))</f>
        <v>SUBÍTEM</v>
      </c>
      <c r="N504" s="665" t="e">
        <f>VLOOKUP(K504,#REF!,2,FALSE)</f>
        <v>#REF!</v>
      </c>
      <c r="P504" s="655" t="b">
        <f t="shared" si="120"/>
        <v>1</v>
      </c>
      <c r="Q504" s="667">
        <v>20111</v>
      </c>
      <c r="R504" s="667" t="s">
        <v>836</v>
      </c>
      <c r="S504" s="721" t="s">
        <v>907</v>
      </c>
      <c r="T504" s="667" t="s">
        <v>54</v>
      </c>
      <c r="U504" s="667">
        <v>6.75</v>
      </c>
    </row>
    <row r="505" spans="1:21" s="665" customFormat="1">
      <c r="A505" s="465">
        <v>88264</v>
      </c>
      <c r="B505" s="325" t="s">
        <v>131</v>
      </c>
      <c r="C505" s="322" t="s">
        <v>766</v>
      </c>
      <c r="D505" s="257" t="s">
        <v>59</v>
      </c>
      <c r="E505" s="259">
        <v>19.16</v>
      </c>
      <c r="F505" s="462">
        <v>0.1</v>
      </c>
      <c r="G505" s="450">
        <f>ROUND(F505*E505,2)</f>
        <v>1.92</v>
      </c>
      <c r="H505" s="665" t="str">
        <f>IF(MID(A505,1,3)="OBS","REMOVER ESPAÇOS","OK")</f>
        <v>OK</v>
      </c>
      <c r="J505" s="666" t="str">
        <f>IF(AND(F505=0,G505&gt;0),1+COUNT($J$3:J503),IF(B505="AUXILIAR","AUXILIAR","SUBÍTEM"))</f>
        <v>SUBÍTEM</v>
      </c>
      <c r="K505" s="667">
        <v>88264</v>
      </c>
      <c r="L505" s="668">
        <f>A505</f>
        <v>88264</v>
      </c>
      <c r="M505" s="663" t="str">
        <f>IF(AND(MID(A505,1,4)="comp",COUNTIF($A$1:$A$3937,A505)&gt;1),"ok AUXILIAR",IF(AND(F505&gt;0,MID(A505,1,4)="COMP"),"SUBÍTEM",IF(OR(AND(F505=0,G505=0),F505="COEF.",F505&gt;0),"SUBÍTEM",IF(MID(A505,1,5)="COMP.",IF(COUNTIF(ORÇAMENTO!$B$5:$B$9792,COMPOSIÇÕES!A505)=0,"NOK",IF(COUNTIF(ORÇAMENTO!$B$5:$B$9792,COMPOSIÇÕES!A505)&gt;0,"OK","SUBÍTEM"))))))</f>
        <v>SUBÍTEM</v>
      </c>
      <c r="N505" s="665" t="e">
        <f>VLOOKUP(K505,#REF!,2,FALSE)</f>
        <v>#REF!</v>
      </c>
      <c r="P505" s="655" t="b">
        <f t="shared" si="120"/>
        <v>1</v>
      </c>
      <c r="Q505" s="667">
        <v>88264</v>
      </c>
      <c r="R505" s="667" t="s">
        <v>131</v>
      </c>
      <c r="S505" s="721" t="s">
        <v>766</v>
      </c>
      <c r="T505" s="667" t="s">
        <v>59</v>
      </c>
      <c r="U505" s="667">
        <v>19.149999999999999</v>
      </c>
    </row>
    <row r="506" spans="1:21" s="713" customFormat="1">
      <c r="A506" s="723" t="s">
        <v>2866</v>
      </c>
      <c r="B506" s="723"/>
      <c r="C506" s="723"/>
      <c r="D506" s="723"/>
      <c r="E506" s="723"/>
      <c r="F506" s="723"/>
      <c r="G506" s="723"/>
      <c r="H506" s="713" t="str">
        <f>IF(MID(A506,1,3)="OBS","REMOVER ESPAÇOS","OK")</f>
        <v>REMOVER ESPAÇOS</v>
      </c>
      <c r="J506" s="654" t="str">
        <f>IF(AND(F506=0,G506&gt;0),1+COUNT($J$3:J505),IF(B506="AUXILIAR","AUXILIAR","SUBÍTEM"))</f>
        <v>SUBÍTEM</v>
      </c>
      <c r="K506" s="655" t="s">
        <v>1471</v>
      </c>
      <c r="L506" s="656" t="str">
        <f>A506</f>
        <v>Obs: composição/Base -  Composição -  ORSE - 9828 + 21127/SINAPI INSUMO</v>
      </c>
      <c r="M506" s="663" t="str">
        <f>IF(AND(MID(A506,1,4)="comp",COUNTIF($A$1:$A$3937,A506)&gt;1),"ok AUXILIAR",IF(AND(F506&gt;0,MID(A506,1,4)="COMP"),"SUBÍTEM",IF(OR(AND(F506=0,G506=0),F506="COEF.",F506&gt;0),"SUBÍTEM",IF(MID(A506,1,5)="COMP.",IF(COUNTIF(ORÇAMENTO!$B$5:$B$9792,COMPOSIÇÕES!A506)=0,"NOK",IF(COUNTIF(ORÇAMENTO!$B$5:$B$9792,COMPOSIÇÕES!A506)&gt;0,"OK","SUBÍTEM"))))))</f>
        <v>SUBÍTEM</v>
      </c>
      <c r="P506" s="655" t="b">
        <f t="shared" si="120"/>
        <v>1</v>
      </c>
      <c r="Q506" s="655" t="s">
        <v>1471</v>
      </c>
      <c r="R506" s="655"/>
      <c r="S506" s="723"/>
      <c r="T506" s="655"/>
      <c r="U506" s="655"/>
    </row>
    <row r="507" spans="1:21" s="713" customFormat="1" ht="15.75" thickBot="1">
      <c r="A507" s="728"/>
      <c r="B507" s="728"/>
      <c r="C507" s="728"/>
      <c r="D507" s="728"/>
      <c r="E507" s="728"/>
      <c r="F507" s="728"/>
      <c r="G507" s="728"/>
      <c r="J507" s="779"/>
      <c r="K507" s="780"/>
      <c r="L507" s="781"/>
      <c r="M507" s="663"/>
      <c r="P507" s="655" t="b">
        <f t="shared" si="120"/>
        <v>1</v>
      </c>
      <c r="Q507" s="780"/>
      <c r="R507" s="780"/>
      <c r="S507" s="728"/>
      <c r="T507" s="780"/>
      <c r="U507" s="780"/>
    </row>
    <row r="508" spans="1:21" s="713" customFormat="1" ht="33" customHeight="1" thickBot="1">
      <c r="A508" s="984" t="s">
        <v>125</v>
      </c>
      <c r="B508" s="985"/>
      <c r="C508" s="949" t="s">
        <v>103</v>
      </c>
      <c r="D508" s="956" t="s">
        <v>126</v>
      </c>
      <c r="E508" s="949" t="s">
        <v>128</v>
      </c>
      <c r="F508" s="949" t="s">
        <v>127</v>
      </c>
      <c r="G508" s="957" t="s">
        <v>129</v>
      </c>
      <c r="H508" s="713" t="str">
        <f t="shared" ref="H508:H513" si="121">IF(MID(A508,1,3)="OBS","REMOVER ESPAÇOS","OK")</f>
        <v>OK</v>
      </c>
      <c r="J508" s="654" t="str">
        <f>IF(AND(F508=0,G508&gt;0),1+COUNT($J$3:J506),IF(B508="AUXILIAR","AUXILIAR","SUBÍTEM"))</f>
        <v>SUBÍTEM</v>
      </c>
      <c r="K508" s="655" t="s">
        <v>125</v>
      </c>
      <c r="L508" s="656" t="str">
        <f t="shared" ref="L508:L513" si="122">A508</f>
        <v>COD.</v>
      </c>
      <c r="M508" s="663" t="str">
        <f>IF(AND(MID(A508,1,4)="comp",COUNTIF($A$1:$A$3937,A508)&gt;1),"ok AUXILIAR",IF(AND(F508&gt;0,MID(A508,1,4)="COMP"),"SUBÍTEM",IF(OR(AND(F508=0,G508=0),F508="COEF.",F508&gt;0),"SUBÍTEM",IF(MID(A508,1,5)="COMP.",IF(COUNTIF(ORÇAMENTO!$B$5:$B$9792,COMPOSIÇÕES!A508)=0,"NOK",IF(COUNTIF(ORÇAMENTO!$B$5:$B$9792,COMPOSIÇÕES!A508)&gt;0,"OK","SUBÍTEM"))))))</f>
        <v>SUBÍTEM</v>
      </c>
      <c r="P508" s="655" t="b">
        <f t="shared" si="120"/>
        <v>1</v>
      </c>
      <c r="Q508" s="655" t="s">
        <v>125</v>
      </c>
      <c r="R508" s="655"/>
      <c r="S508" s="715" t="s">
        <v>103</v>
      </c>
      <c r="T508" s="655" t="s">
        <v>126</v>
      </c>
      <c r="U508" s="655" t="s">
        <v>128</v>
      </c>
    </row>
    <row r="509" spans="1:21" s="713" customFormat="1" ht="35.25" customHeight="1" thickBot="1">
      <c r="A509" s="935" t="s">
        <v>193</v>
      </c>
      <c r="B509" s="945"/>
      <c r="C509" s="986" t="s">
        <v>1889</v>
      </c>
      <c r="D509" s="936" t="s">
        <v>126</v>
      </c>
      <c r="E509" s="936"/>
      <c r="F509" s="936"/>
      <c r="G509" s="946">
        <f>SUM(G510:G512)</f>
        <v>3.55</v>
      </c>
      <c r="H509" s="713" t="str">
        <f t="shared" si="121"/>
        <v>OK</v>
      </c>
      <c r="J509" s="654">
        <f>IF(AND(F509=0,G509&gt;0),1+COUNT($J$3:J508),IF(B509="AUXILIAR","AUXILIAR","SUBÍTEM"))</f>
        <v>62</v>
      </c>
      <c r="K509" s="655" t="s">
        <v>193</v>
      </c>
      <c r="L509" s="656" t="str">
        <f t="shared" si="122"/>
        <v>COMP. 62</v>
      </c>
      <c r="M509" s="663" t="str">
        <f>IF(AND(MID(A509,1,4)="comp",COUNTIF($A$1:$A$3937,A509)&gt;1),"ok AUXILIAR",IF(AND(F509&gt;0,MID(A509,1,4)="COMP"),"SUBÍTEM",IF(OR(AND(F509=0,G509=0),F509="COEF.",F509&gt;0),"SUBÍTEM",IF(MID(A509,1,5)="COMP.",IF(COUNTIF(ORÇAMENTO!$B$5:$B$9792,COMPOSIÇÕES!A509)=0,"NOK",IF(COUNTIF(ORÇAMENTO!$B$5:$B$9792,COMPOSIÇÕES!A509)&gt;0,"OK","SUBÍTEM"))))))</f>
        <v>OK</v>
      </c>
      <c r="P509" s="655" t="b">
        <f t="shared" si="120"/>
        <v>1</v>
      </c>
      <c r="Q509" s="655" t="s">
        <v>193</v>
      </c>
      <c r="R509" s="655"/>
      <c r="S509" s="719" t="s">
        <v>1889</v>
      </c>
      <c r="T509" s="655" t="s">
        <v>126</v>
      </c>
      <c r="U509" s="655"/>
    </row>
    <row r="510" spans="1:21" s="665" customFormat="1">
      <c r="A510" s="465">
        <v>6905</v>
      </c>
      <c r="B510" s="463" t="s">
        <v>134</v>
      </c>
      <c r="C510" s="322" t="s">
        <v>2709</v>
      </c>
      <c r="D510" s="257" t="s">
        <v>54</v>
      </c>
      <c r="E510" s="259">
        <v>0.36</v>
      </c>
      <c r="F510" s="462">
        <v>1</v>
      </c>
      <c r="G510" s="450">
        <f>ROUND(F510*E510,2)</f>
        <v>0.36</v>
      </c>
      <c r="H510" s="665" t="str">
        <f t="shared" si="121"/>
        <v>OK</v>
      </c>
      <c r="J510" s="666" t="str">
        <f>IF(AND(F510=0,G510&gt;0),1+COUNT($J$3:J508),IF(B510="AUXILIAR","AUXILIAR","SUBÍTEM"))</f>
        <v>SUBÍTEM</v>
      </c>
      <c r="K510" s="667">
        <v>6905</v>
      </c>
      <c r="L510" s="668">
        <f t="shared" si="122"/>
        <v>6905</v>
      </c>
      <c r="M510" s="663" t="str">
        <f>IF(AND(MID(A510,1,4)="comp",COUNTIF($A$1:$A$3937,A510)&gt;1),"ok AUXILIAR",IF(AND(F510&gt;0,MID(A510,1,4)="COMP"),"SUBÍTEM",IF(OR(AND(F510=0,G510=0),F510="COEF.",F510&gt;0),"SUBÍTEM",IF(MID(A510,1,5)="COMP.",IF(COUNTIF(ORÇAMENTO!$B$5:$B$9792,COMPOSIÇÕES!A510)=0,"NOK",IF(COUNTIF(ORÇAMENTO!$B$5:$B$9792,COMPOSIÇÕES!A510)&gt;0,"OK","SUBÍTEM"))))))</f>
        <v>SUBÍTEM</v>
      </c>
      <c r="N510" s="665" t="e">
        <f>VLOOKUP(K510,#REF!,2,FALSE)</f>
        <v>#REF!</v>
      </c>
      <c r="P510" s="655" t="b">
        <f t="shared" si="120"/>
        <v>1</v>
      </c>
      <c r="Q510" s="667">
        <v>6905</v>
      </c>
      <c r="R510" s="667" t="s">
        <v>134</v>
      </c>
      <c r="S510" s="721" t="s">
        <v>2709</v>
      </c>
      <c r="T510" s="667" t="s">
        <v>54</v>
      </c>
      <c r="U510" s="667">
        <v>0.36</v>
      </c>
    </row>
    <row r="511" spans="1:21" s="665" customFormat="1">
      <c r="A511" s="465">
        <v>88316</v>
      </c>
      <c r="B511" s="325" t="s">
        <v>131</v>
      </c>
      <c r="C511" s="322" t="s">
        <v>772</v>
      </c>
      <c r="D511" s="257" t="s">
        <v>59</v>
      </c>
      <c r="E511" s="259">
        <v>12.7</v>
      </c>
      <c r="F511" s="462">
        <v>0.1</v>
      </c>
      <c r="G511" s="450">
        <f>ROUND(F511*E511,2)</f>
        <v>1.27</v>
      </c>
      <c r="H511" s="665" t="str">
        <f>IF(MID(A511,1,3)="OBS","REMOVER ESPAÇOS","OK")</f>
        <v>OK</v>
      </c>
      <c r="J511" s="666" t="str">
        <f>IF(AND(F511=0,G511&gt;0),1+COUNT($J$3:J508),IF(B511="AUXILIAR","AUXILIAR","SUBÍTEM"))</f>
        <v>SUBÍTEM</v>
      </c>
      <c r="K511" s="667">
        <v>88316</v>
      </c>
      <c r="L511" s="668">
        <f>A511</f>
        <v>88316</v>
      </c>
      <c r="M511" s="663" t="str">
        <f>IF(AND(MID(A511,1,4)="comp",COUNTIF($A$1:$A$3937,A511)&gt;1),"ok AUXILIAR",IF(AND(F511&gt;0,MID(A511,1,4)="COMP"),"SUBÍTEM",IF(OR(AND(F511=0,G511=0),F511="COEF.",F511&gt;0),"SUBÍTEM",IF(MID(A511,1,5)="COMP.",IF(COUNTIF(ORÇAMENTO!$B$5:$B$9792,COMPOSIÇÕES!A511)=0,"NOK",IF(COUNTIF(ORÇAMENTO!$B$5:$B$9792,COMPOSIÇÕES!A511)&gt;0,"OK","SUBÍTEM"))))))</f>
        <v>SUBÍTEM</v>
      </c>
      <c r="N511" s="665" t="e">
        <f>VLOOKUP(K511,#REF!,2,FALSE)</f>
        <v>#REF!</v>
      </c>
      <c r="P511" s="655" t="b">
        <f>C511=S511</f>
        <v>1</v>
      </c>
      <c r="Q511" s="667">
        <v>88316</v>
      </c>
      <c r="R511" s="667" t="s">
        <v>131</v>
      </c>
      <c r="S511" s="721" t="s">
        <v>772</v>
      </c>
      <c r="T511" s="667" t="s">
        <v>59</v>
      </c>
      <c r="U511" s="667">
        <v>12.52</v>
      </c>
    </row>
    <row r="512" spans="1:21" s="665" customFormat="1">
      <c r="A512" s="465">
        <v>88264</v>
      </c>
      <c r="B512" s="325" t="s">
        <v>131</v>
      </c>
      <c r="C512" s="322" t="s">
        <v>766</v>
      </c>
      <c r="D512" s="257" t="s">
        <v>59</v>
      </c>
      <c r="E512" s="259">
        <v>19.16</v>
      </c>
      <c r="F512" s="462">
        <v>0.1</v>
      </c>
      <c r="G512" s="450">
        <f>ROUND(F512*E512,2)</f>
        <v>1.92</v>
      </c>
      <c r="H512" s="665" t="str">
        <f t="shared" si="121"/>
        <v>OK</v>
      </c>
      <c r="J512" s="666" t="str">
        <f>IF(AND(F512=0,G512&gt;0),1+COUNT($J$3:J509),IF(B512="AUXILIAR","AUXILIAR","SUBÍTEM"))</f>
        <v>SUBÍTEM</v>
      </c>
      <c r="K512" s="667">
        <v>88264</v>
      </c>
      <c r="L512" s="668">
        <f t="shared" si="122"/>
        <v>88264</v>
      </c>
      <c r="M512" s="663" t="str">
        <f>IF(AND(MID(A512,1,4)="comp",COUNTIF($A$1:$A$3937,A512)&gt;1),"ok AUXILIAR",IF(AND(F512&gt;0,MID(A512,1,4)="COMP"),"SUBÍTEM",IF(OR(AND(F512=0,G512=0),F512="COEF.",F512&gt;0),"SUBÍTEM",IF(MID(A512,1,5)="COMP.",IF(COUNTIF(ORÇAMENTO!$B$5:$B$9792,COMPOSIÇÕES!A512)=0,"NOK",IF(COUNTIF(ORÇAMENTO!$B$5:$B$9792,COMPOSIÇÕES!A512)&gt;0,"OK","SUBÍTEM"))))))</f>
        <v>SUBÍTEM</v>
      </c>
      <c r="N512" s="665" t="e">
        <f>VLOOKUP(K512,#REF!,2,FALSE)</f>
        <v>#REF!</v>
      </c>
      <c r="P512" s="655" t="b">
        <f t="shared" si="120"/>
        <v>1</v>
      </c>
      <c r="Q512" s="667">
        <v>88264</v>
      </c>
      <c r="R512" s="667" t="s">
        <v>131</v>
      </c>
      <c r="S512" s="721" t="s">
        <v>766</v>
      </c>
      <c r="T512" s="667" t="s">
        <v>59</v>
      </c>
      <c r="U512" s="667">
        <v>19.149999999999999</v>
      </c>
    </row>
    <row r="513" spans="1:21" s="713" customFormat="1">
      <c r="A513" s="723" t="s">
        <v>1890</v>
      </c>
      <c r="B513" s="723"/>
      <c r="C513" s="723"/>
      <c r="D513" s="723"/>
      <c r="E513" s="723"/>
      <c r="F513" s="723"/>
      <c r="G513" s="723"/>
      <c r="H513" s="713" t="str">
        <f t="shared" si="121"/>
        <v>REMOVER ESPAÇOS</v>
      </c>
      <c r="J513" s="654" t="str">
        <f>IF(AND(F513=0,G513&gt;0),1+COUNT($J$3:J512),IF(B513="AUXILIAR","AUXILIAR","SUBÍTEM"))</f>
        <v>SUBÍTEM</v>
      </c>
      <c r="K513" s="655" t="s">
        <v>1890</v>
      </c>
      <c r="L513" s="656" t="str">
        <f t="shared" si="122"/>
        <v>Obs: composição/Base -  Composição -  ORSE - 8351 + 6905/ORSE INSUMO</v>
      </c>
      <c r="M513" s="663" t="str">
        <f>IF(AND(MID(A513,1,4)="comp",COUNTIF($A$1:$A$3937,A513)&gt;1),"ok AUXILIAR",IF(AND(F513&gt;0,MID(A513,1,4)="COMP"),"SUBÍTEM",IF(OR(AND(F513=0,G513=0),F513="COEF.",F513&gt;0),"SUBÍTEM",IF(MID(A513,1,5)="COMP.",IF(COUNTIF(ORÇAMENTO!$B$5:$B$9792,COMPOSIÇÕES!A513)=0,"NOK",IF(COUNTIF(ORÇAMENTO!$B$5:$B$9792,COMPOSIÇÕES!A513)&gt;0,"OK","SUBÍTEM"))))))</f>
        <v>SUBÍTEM</v>
      </c>
      <c r="P513" s="655" t="b">
        <f t="shared" si="120"/>
        <v>1</v>
      </c>
      <c r="Q513" s="655" t="s">
        <v>1890</v>
      </c>
      <c r="R513" s="655"/>
      <c r="S513" s="723"/>
      <c r="T513" s="655"/>
      <c r="U513" s="655"/>
    </row>
    <row r="514" spans="1:21" s="713" customFormat="1" ht="15.75" thickBot="1">
      <c r="A514" s="728"/>
      <c r="B514" s="728"/>
      <c r="C514" s="728"/>
      <c r="D514" s="728"/>
      <c r="E514" s="728"/>
      <c r="F514" s="728"/>
      <c r="G514" s="728"/>
      <c r="J514" s="779"/>
      <c r="K514" s="780"/>
      <c r="L514" s="781"/>
      <c r="M514" s="663"/>
      <c r="P514" s="655" t="b">
        <f t="shared" ref="P514:P520" si="123">C514=S514</f>
        <v>1</v>
      </c>
      <c r="Q514" s="780"/>
      <c r="R514" s="780"/>
      <c r="S514" s="728"/>
      <c r="T514" s="780"/>
      <c r="U514" s="780"/>
    </row>
    <row r="515" spans="1:21" s="713" customFormat="1" ht="33" customHeight="1" thickBot="1">
      <c r="A515" s="984" t="s">
        <v>125</v>
      </c>
      <c r="B515" s="985"/>
      <c r="C515" s="949" t="s">
        <v>103</v>
      </c>
      <c r="D515" s="956" t="s">
        <v>126</v>
      </c>
      <c r="E515" s="949" t="s">
        <v>128</v>
      </c>
      <c r="F515" s="949" t="s">
        <v>127</v>
      </c>
      <c r="G515" s="957" t="s">
        <v>129</v>
      </c>
      <c r="H515" s="713" t="str">
        <f t="shared" ref="H515:H520" si="124">IF(MID(A515,1,3)="OBS","REMOVER ESPAÇOS","OK")</f>
        <v>OK</v>
      </c>
      <c r="J515" s="654" t="str">
        <f>IF(AND(F515=0,G515&gt;0),1+COUNT($J$3:J513),IF(B515="AUXILIAR","AUXILIAR","SUBÍTEM"))</f>
        <v>SUBÍTEM</v>
      </c>
      <c r="K515" s="655" t="s">
        <v>125</v>
      </c>
      <c r="L515" s="656" t="str">
        <f t="shared" ref="L515:L520" si="125">A515</f>
        <v>COD.</v>
      </c>
      <c r="M515" s="663" t="str">
        <f>IF(AND(MID(A515,1,4)="comp",COUNTIF($A$1:$A$3937,A515)&gt;1),"ok AUXILIAR",IF(AND(F515&gt;0,MID(A515,1,4)="COMP"),"SUBÍTEM",IF(OR(AND(F515=0,G515=0),F515="COEF.",F515&gt;0),"SUBÍTEM",IF(MID(A515,1,5)="COMP.",IF(COUNTIF(ORÇAMENTO!$B$5:$B$9792,COMPOSIÇÕES!A515)=0,"NOK",IF(COUNTIF(ORÇAMENTO!$B$5:$B$9792,COMPOSIÇÕES!A515)&gt;0,"OK","SUBÍTEM"))))))</f>
        <v>SUBÍTEM</v>
      </c>
      <c r="P515" s="655" t="b">
        <f t="shared" si="123"/>
        <v>1</v>
      </c>
      <c r="Q515" s="655" t="s">
        <v>125</v>
      </c>
      <c r="R515" s="655"/>
      <c r="S515" s="715" t="s">
        <v>103</v>
      </c>
      <c r="T515" s="655" t="s">
        <v>126</v>
      </c>
      <c r="U515" s="655" t="s">
        <v>128</v>
      </c>
    </row>
    <row r="516" spans="1:21" s="713" customFormat="1" ht="35.25" customHeight="1" thickBot="1">
      <c r="A516" s="935" t="s">
        <v>194</v>
      </c>
      <c r="B516" s="945"/>
      <c r="C516" s="986" t="s">
        <v>1892</v>
      </c>
      <c r="D516" s="936" t="s">
        <v>126</v>
      </c>
      <c r="E516" s="936"/>
      <c r="F516" s="936"/>
      <c r="G516" s="946">
        <f>SUM(G517:G519)</f>
        <v>8.7100000000000009</v>
      </c>
      <c r="H516" s="713" t="str">
        <f t="shared" si="124"/>
        <v>OK</v>
      </c>
      <c r="J516" s="654">
        <f>IF(AND(F516=0,G516&gt;0),1+COUNT($J$3:J515),IF(B516="AUXILIAR","AUXILIAR","SUBÍTEM"))</f>
        <v>63</v>
      </c>
      <c r="K516" s="655" t="s">
        <v>194</v>
      </c>
      <c r="L516" s="656" t="str">
        <f t="shared" si="125"/>
        <v>COMP. 63</v>
      </c>
      <c r="M516" s="663" t="str">
        <f>IF(AND(MID(A516,1,4)="comp",COUNTIF($A$1:$A$3937,A516)&gt;1),"ok AUXILIAR",IF(AND(F516&gt;0,MID(A516,1,4)="COMP"),"SUBÍTEM",IF(OR(AND(F516=0,G516=0),F516="COEF.",F516&gt;0),"SUBÍTEM",IF(MID(A516,1,5)="COMP.",IF(COUNTIF(ORÇAMENTO!$B$5:$B$9792,COMPOSIÇÕES!A516)=0,"NOK",IF(COUNTIF(ORÇAMENTO!$B$5:$B$9792,COMPOSIÇÕES!A516)&gt;0,"OK","SUBÍTEM"))))))</f>
        <v>OK</v>
      </c>
      <c r="P516" s="655" t="b">
        <f t="shared" si="123"/>
        <v>1</v>
      </c>
      <c r="Q516" s="655" t="s">
        <v>194</v>
      </c>
      <c r="R516" s="655"/>
      <c r="S516" s="719" t="s">
        <v>1892</v>
      </c>
      <c r="T516" s="655" t="s">
        <v>126</v>
      </c>
      <c r="U516" s="655"/>
    </row>
    <row r="517" spans="1:21" s="665" customFormat="1">
      <c r="A517" s="465">
        <v>88316</v>
      </c>
      <c r="B517" s="325" t="s">
        <v>131</v>
      </c>
      <c r="C517" s="322" t="s">
        <v>772</v>
      </c>
      <c r="D517" s="257" t="s">
        <v>59</v>
      </c>
      <c r="E517" s="259">
        <v>12.7</v>
      </c>
      <c r="F517" s="462">
        <v>0.15</v>
      </c>
      <c r="G517" s="450">
        <f>ROUND(F517*E517,2)</f>
        <v>1.91</v>
      </c>
      <c r="H517" s="665" t="str">
        <f t="shared" si="124"/>
        <v>OK</v>
      </c>
      <c r="J517" s="666" t="str">
        <f>IF(AND(F517=0,G517&gt;0),1+COUNT($J$3:J515),IF(B517="AUXILIAR","AUXILIAR","SUBÍTEM"))</f>
        <v>SUBÍTEM</v>
      </c>
      <c r="K517" s="667">
        <v>88316</v>
      </c>
      <c r="L517" s="668">
        <f t="shared" si="125"/>
        <v>88316</v>
      </c>
      <c r="M517" s="663" t="str">
        <f>IF(AND(MID(A517,1,4)="comp",COUNTIF($A$1:$A$3937,A517)&gt;1),"ok AUXILIAR",IF(AND(F517&gt;0,MID(A517,1,4)="COMP"),"SUBÍTEM",IF(OR(AND(F517=0,G517=0),F517="COEF.",F517&gt;0),"SUBÍTEM",IF(MID(A517,1,5)="COMP.",IF(COUNTIF(ORÇAMENTO!$B$5:$B$9792,COMPOSIÇÕES!A517)=0,"NOK",IF(COUNTIF(ORÇAMENTO!$B$5:$B$9792,COMPOSIÇÕES!A517)&gt;0,"OK","SUBÍTEM"))))))</f>
        <v>SUBÍTEM</v>
      </c>
      <c r="N517" s="665" t="e">
        <f>VLOOKUP(K517,#REF!,2,FALSE)</f>
        <v>#REF!</v>
      </c>
      <c r="P517" s="655" t="b">
        <f t="shared" si="123"/>
        <v>1</v>
      </c>
      <c r="Q517" s="667">
        <v>88316</v>
      </c>
      <c r="R517" s="667" t="s">
        <v>131</v>
      </c>
      <c r="S517" s="721" t="s">
        <v>772</v>
      </c>
      <c r="T517" s="667" t="s">
        <v>59</v>
      </c>
      <c r="U517" s="667">
        <v>12.52</v>
      </c>
    </row>
    <row r="518" spans="1:21" s="665" customFormat="1">
      <c r="A518" s="465">
        <v>88264</v>
      </c>
      <c r="B518" s="325" t="s">
        <v>131</v>
      </c>
      <c r="C518" s="322" t="s">
        <v>766</v>
      </c>
      <c r="D518" s="257" t="s">
        <v>59</v>
      </c>
      <c r="E518" s="259">
        <v>19.16</v>
      </c>
      <c r="F518" s="462">
        <v>0.15</v>
      </c>
      <c r="G518" s="450">
        <f>ROUND(F518*E518,2)</f>
        <v>2.87</v>
      </c>
      <c r="H518" s="665" t="str">
        <f>IF(MID(A518,1,3)="OBS","REMOVER ESPAÇOS","OK")</f>
        <v>OK</v>
      </c>
      <c r="J518" s="666" t="str">
        <f>IF(AND(F518=0,G518&gt;0),1+COUNT($J$3:J515),IF(B518="AUXILIAR","AUXILIAR","SUBÍTEM"))</f>
        <v>SUBÍTEM</v>
      </c>
      <c r="K518" s="667">
        <v>88264</v>
      </c>
      <c r="L518" s="668">
        <f>A518</f>
        <v>88264</v>
      </c>
      <c r="M518" s="663" t="str">
        <f>IF(AND(MID(A518,1,4)="comp",COUNTIF($A$1:$A$3937,A518)&gt;1),"ok AUXILIAR",IF(AND(F518&gt;0,MID(A518,1,4)="COMP"),"SUBÍTEM",IF(OR(AND(F518=0,G518=0),F518="COEF.",F518&gt;0),"SUBÍTEM",IF(MID(A518,1,5)="COMP.",IF(COUNTIF(ORÇAMENTO!$B$5:$B$9792,COMPOSIÇÕES!A518)=0,"NOK",IF(COUNTIF(ORÇAMENTO!$B$5:$B$9792,COMPOSIÇÕES!A518)&gt;0,"OK","SUBÍTEM"))))))</f>
        <v>SUBÍTEM</v>
      </c>
      <c r="N518" s="665" t="e">
        <f>VLOOKUP(K518,#REF!,2,FALSE)</f>
        <v>#REF!</v>
      </c>
      <c r="P518" s="655" t="b">
        <f>C518=S518</f>
        <v>1</v>
      </c>
      <c r="Q518" s="667">
        <v>88264</v>
      </c>
      <c r="R518" s="667" t="s">
        <v>131</v>
      </c>
      <c r="S518" s="721" t="s">
        <v>766</v>
      </c>
      <c r="T518" s="667" t="s">
        <v>59</v>
      </c>
      <c r="U518" s="667">
        <v>19.149999999999999</v>
      </c>
    </row>
    <row r="519" spans="1:21" s="665" customFormat="1" ht="18" customHeight="1">
      <c r="A519" s="465">
        <v>12455</v>
      </c>
      <c r="B519" s="325" t="s">
        <v>134</v>
      </c>
      <c r="C519" s="322" t="s">
        <v>1892</v>
      </c>
      <c r="D519" s="257" t="s">
        <v>54</v>
      </c>
      <c r="E519" s="259">
        <v>3.93</v>
      </c>
      <c r="F519" s="462">
        <v>1</v>
      </c>
      <c r="G519" s="450">
        <f>ROUND(F519*E519,2)</f>
        <v>3.93</v>
      </c>
      <c r="H519" s="665" t="str">
        <f t="shared" si="124"/>
        <v>OK</v>
      </c>
      <c r="J519" s="666" t="str">
        <f>IF(AND(F519=0,G519&gt;0),1+COUNT($J$3:J516),IF(B519="AUXILIAR","AUXILIAR","SUBÍTEM"))</f>
        <v>SUBÍTEM</v>
      </c>
      <c r="K519" s="667">
        <v>12455</v>
      </c>
      <c r="L519" s="668">
        <f t="shared" si="125"/>
        <v>12455</v>
      </c>
      <c r="M519" s="663" t="str">
        <f>IF(AND(MID(A519,1,4)="comp",COUNTIF($A$1:$A$3937,A519)&gt;1),"ok AUXILIAR",IF(AND(F519&gt;0,MID(A519,1,4)="COMP"),"SUBÍTEM",IF(OR(AND(F519=0,G519=0),F519="COEF.",F519&gt;0),"SUBÍTEM",IF(MID(A519,1,5)="COMP.",IF(COUNTIF(ORÇAMENTO!$B$5:$B$9792,COMPOSIÇÕES!A519)=0,"NOK",IF(COUNTIF(ORÇAMENTO!$B$5:$B$9792,COMPOSIÇÕES!A519)&gt;0,"OK","SUBÍTEM"))))))</f>
        <v>SUBÍTEM</v>
      </c>
      <c r="N519" s="665" t="e">
        <f>VLOOKUP(K519,#REF!,2,FALSE)</f>
        <v>#REF!</v>
      </c>
      <c r="P519" s="655" t="b">
        <f t="shared" si="123"/>
        <v>1</v>
      </c>
      <c r="Q519" s="667">
        <v>12455</v>
      </c>
      <c r="R519" s="667" t="s">
        <v>134</v>
      </c>
      <c r="S519" s="721" t="s">
        <v>1892</v>
      </c>
      <c r="T519" s="667" t="s">
        <v>54</v>
      </c>
      <c r="U519" s="667">
        <v>3.88</v>
      </c>
    </row>
    <row r="520" spans="1:21" s="713" customFormat="1">
      <c r="A520" s="723" t="s">
        <v>1891</v>
      </c>
      <c r="B520" s="723"/>
      <c r="C520" s="723"/>
      <c r="D520" s="723"/>
      <c r="E520" s="723"/>
      <c r="F520" s="723"/>
      <c r="G520" s="723"/>
      <c r="H520" s="713" t="str">
        <f t="shared" si="124"/>
        <v>REMOVER ESPAÇOS</v>
      </c>
      <c r="J520" s="654" t="str">
        <f>IF(AND(F520=0,G520&gt;0),1+COUNT($J$3:J519),IF(B520="AUXILIAR","AUXILIAR","SUBÍTEM"))</f>
        <v>SUBÍTEM</v>
      </c>
      <c r="K520" s="655" t="s">
        <v>1891</v>
      </c>
      <c r="L520" s="656" t="str">
        <f t="shared" si="125"/>
        <v>Obs: composição/Base -  Composição -  ORSE - 11521</v>
      </c>
      <c r="M520" s="663" t="str">
        <f>IF(AND(MID(A520,1,4)="comp",COUNTIF($A$1:$A$3937,A520)&gt;1),"ok AUXILIAR",IF(AND(F520&gt;0,MID(A520,1,4)="COMP"),"SUBÍTEM",IF(OR(AND(F520=0,G520=0),F520="COEF.",F520&gt;0),"SUBÍTEM",IF(MID(A520,1,5)="COMP.",IF(COUNTIF(ORÇAMENTO!$B$5:$B$9792,COMPOSIÇÕES!A520)=0,"NOK",IF(COUNTIF(ORÇAMENTO!$B$5:$B$9792,COMPOSIÇÕES!A520)&gt;0,"OK","SUBÍTEM"))))))</f>
        <v>SUBÍTEM</v>
      </c>
      <c r="P520" s="655" t="b">
        <f t="shared" si="123"/>
        <v>1</v>
      </c>
      <c r="Q520" s="655" t="s">
        <v>1891</v>
      </c>
      <c r="R520" s="655"/>
      <c r="S520" s="723"/>
      <c r="T520" s="655"/>
      <c r="U520" s="655"/>
    </row>
    <row r="521" spans="1:21" s="713" customFormat="1" ht="15.75" thickBot="1">
      <c r="A521" s="728"/>
      <c r="B521" s="728"/>
      <c r="C521" s="728"/>
      <c r="D521" s="728"/>
      <c r="E521" s="728"/>
      <c r="F521" s="728"/>
      <c r="G521" s="728"/>
      <c r="J521" s="779"/>
      <c r="K521" s="780"/>
      <c r="L521" s="781"/>
      <c r="M521" s="663"/>
      <c r="P521" s="655" t="b">
        <f t="shared" ref="P521:P527" si="126">C521=S521</f>
        <v>1</v>
      </c>
      <c r="Q521" s="780"/>
      <c r="R521" s="780"/>
      <c r="S521" s="728"/>
      <c r="T521" s="780"/>
      <c r="U521" s="780"/>
    </row>
    <row r="522" spans="1:21" ht="36.75" customHeight="1" thickBot="1">
      <c r="A522" s="987" t="s">
        <v>125</v>
      </c>
      <c r="B522" s="985"/>
      <c r="C522" s="949" t="s">
        <v>103</v>
      </c>
      <c r="D522" s="956" t="s">
        <v>126</v>
      </c>
      <c r="E522" s="949" t="s">
        <v>128</v>
      </c>
      <c r="F522" s="949" t="s">
        <v>127</v>
      </c>
      <c r="G522" s="957" t="s">
        <v>129</v>
      </c>
      <c r="H522" s="227" t="str">
        <f t="shared" ref="H522:H527" si="127">IF(MID(A522,1,3)="OBS","REMOVER ESPAÇOS","OK")</f>
        <v>OK</v>
      </c>
      <c r="J522" s="654" t="str">
        <f>IF(AND(F522=0,G522&gt;0),1+COUNT($J$3:J500),IF(B522="AUXILIAR","AUXILIAR","SUBÍTEM"))</f>
        <v>SUBÍTEM</v>
      </c>
      <c r="K522" s="655" t="s">
        <v>125</v>
      </c>
      <c r="L522" s="656" t="str">
        <f t="shared" ref="L522:L527" si="128">A522</f>
        <v>COD.</v>
      </c>
      <c r="M522" s="663" t="str">
        <f>IF(AND(MID(A522,1,4)="comp",COUNTIF($A$1:$A$3937,A522)&gt;1),"ok AUXILIAR",IF(AND(F522&gt;0,MID(A522,1,4)="COMP"),"SUBÍTEM",IF(OR(AND(F522=0,G522=0),F522="COEF.",F522&gt;0),"SUBÍTEM",IF(MID(A522,1,5)="COMP.",IF(COUNTIF(ORÇAMENTO!$B$5:$B$9792,COMPOSIÇÕES!A522)=0,"NOK",IF(COUNTIF(ORÇAMENTO!$B$5:$B$9792,COMPOSIÇÕES!A522)&gt;0,"OK","SUBÍTEM"))))))</f>
        <v>SUBÍTEM</v>
      </c>
      <c r="P522" s="655" t="b">
        <f t="shared" si="126"/>
        <v>1</v>
      </c>
      <c r="Q522" s="655" t="s">
        <v>125</v>
      </c>
      <c r="R522" s="655"/>
      <c r="S522" s="715" t="s">
        <v>103</v>
      </c>
      <c r="T522" s="655" t="s">
        <v>126</v>
      </c>
      <c r="U522" s="655" t="s">
        <v>128</v>
      </c>
    </row>
    <row r="523" spans="1:21" ht="38.25" customHeight="1" thickBot="1">
      <c r="A523" s="935" t="s">
        <v>195</v>
      </c>
      <c r="B523" s="945"/>
      <c r="C523" s="986" t="s">
        <v>1860</v>
      </c>
      <c r="D523" s="936" t="s">
        <v>53</v>
      </c>
      <c r="E523" s="936"/>
      <c r="F523" s="936"/>
      <c r="G523" s="946">
        <f>SUM(G524:G526)</f>
        <v>8.77</v>
      </c>
      <c r="H523" s="227" t="str">
        <f t="shared" si="127"/>
        <v>OK</v>
      </c>
      <c r="J523" s="654">
        <f>IF(AND(F523=0,G523&gt;0),1+COUNT($J$3:J522),IF(B523="AUXILIAR","AUXILIAR","SUBÍTEM"))</f>
        <v>64</v>
      </c>
      <c r="K523" s="655" t="s">
        <v>195</v>
      </c>
      <c r="L523" s="656" t="str">
        <f t="shared" si="128"/>
        <v>COMP. 64</v>
      </c>
      <c r="M523" s="663" t="str">
        <f>IF(AND(MID(A523,1,4)="comp",COUNTIF($A$1:$A$3937,A523)&gt;1),"ok AUXILIAR",IF(AND(F523&gt;0,MID(A523,1,4)="COMP"),"SUBÍTEM",IF(OR(AND(F523=0,G523=0),F523="COEF.",F523&gt;0),"SUBÍTEM",IF(MID(A523,1,5)="COMP.",IF(COUNTIF(ORÇAMENTO!$B$5:$B$9792,COMPOSIÇÕES!A523)=0,"NOK",IF(COUNTIF(ORÇAMENTO!$B$5:$B$9792,COMPOSIÇÕES!A523)&gt;0,"OK","SUBÍTEM"))))))</f>
        <v>OK</v>
      </c>
      <c r="P523" s="655" t="b">
        <f t="shared" si="126"/>
        <v>1</v>
      </c>
      <c r="Q523" s="655" t="s">
        <v>195</v>
      </c>
      <c r="R523" s="655"/>
      <c r="S523" s="719" t="s">
        <v>1860</v>
      </c>
      <c r="T523" s="655" t="s">
        <v>53</v>
      </c>
      <c r="U523" s="655"/>
    </row>
    <row r="524" spans="1:21">
      <c r="A524" s="261">
        <v>4179</v>
      </c>
      <c r="B524" s="261" t="s">
        <v>134</v>
      </c>
      <c r="C524" s="322" t="s">
        <v>2710</v>
      </c>
      <c r="D524" s="257" t="s">
        <v>53</v>
      </c>
      <c r="E524" s="259">
        <v>4.54</v>
      </c>
      <c r="F524" s="258">
        <v>1.02</v>
      </c>
      <c r="G524" s="450">
        <f>ROUND(F524*E524,2)</f>
        <v>4.63</v>
      </c>
      <c r="H524" s="227" t="str">
        <f t="shared" si="127"/>
        <v>OK</v>
      </c>
      <c r="J524" s="654" t="str">
        <f>IF(AND(F524=0,G524&gt;0),1+COUNT($J$3:J523),IF(B524="AUXILIAR","AUXILIAR","SUBÍTEM"))</f>
        <v>SUBÍTEM</v>
      </c>
      <c r="K524" s="655">
        <v>4179</v>
      </c>
      <c r="L524" s="656">
        <f t="shared" si="128"/>
        <v>4179</v>
      </c>
      <c r="M524" s="663" t="str">
        <f>IF(AND(MID(A524,1,4)="comp",COUNTIF($A$1:$A$3937,A524)&gt;1),"ok AUXILIAR",IF(AND(F524&gt;0,MID(A524,1,4)="COMP"),"SUBÍTEM",IF(OR(AND(F524=0,G524=0),F524="COEF.",F524&gt;0),"SUBÍTEM",IF(MID(A524,1,5)="COMP.",IF(COUNTIF(ORÇAMENTO!$B$5:$B$9792,COMPOSIÇÕES!A524)=0,"NOK",IF(COUNTIF(ORÇAMENTO!$B$5:$B$9792,COMPOSIÇÕES!A524)&gt;0,"OK","SUBÍTEM"))))))</f>
        <v>SUBÍTEM</v>
      </c>
      <c r="P524" s="655" t="b">
        <f t="shared" si="126"/>
        <v>1</v>
      </c>
      <c r="Q524" s="655">
        <v>4179</v>
      </c>
      <c r="R524" s="655" t="s">
        <v>134</v>
      </c>
      <c r="S524" s="717" t="s">
        <v>2710</v>
      </c>
      <c r="T524" s="655" t="s">
        <v>53</v>
      </c>
      <c r="U524" s="655">
        <v>4.8</v>
      </c>
    </row>
    <row r="525" spans="1:21">
      <c r="A525" s="261">
        <v>88316</v>
      </c>
      <c r="B525" s="261" t="s">
        <v>131</v>
      </c>
      <c r="C525" s="322" t="s">
        <v>772</v>
      </c>
      <c r="D525" s="257" t="s">
        <v>59</v>
      </c>
      <c r="E525" s="259">
        <v>12.7</v>
      </c>
      <c r="F525" s="251">
        <v>0.13</v>
      </c>
      <c r="G525" s="450">
        <f>ROUND(F525*E525,2)</f>
        <v>1.65</v>
      </c>
      <c r="H525" s="227" t="str">
        <f t="shared" si="127"/>
        <v>OK</v>
      </c>
      <c r="J525" s="654" t="str">
        <f>IF(AND(F525=0,G525&gt;0),1+COUNT($J$3:J524),IF(B525="AUXILIAR","AUXILIAR","SUBÍTEM"))</f>
        <v>SUBÍTEM</v>
      </c>
      <c r="K525" s="655">
        <v>88316</v>
      </c>
      <c r="L525" s="656">
        <f t="shared" si="128"/>
        <v>88316</v>
      </c>
      <c r="M525" s="663" t="str">
        <f>IF(AND(MID(A525,1,4)="comp",COUNTIF($A$1:$A$3937,A525)&gt;1),"ok AUXILIAR",IF(AND(F525&gt;0,MID(A525,1,4)="COMP"),"SUBÍTEM",IF(OR(AND(F525=0,G525=0),F525="COEF.",F525&gt;0),"SUBÍTEM",IF(MID(A525,1,5)="COMP.",IF(COUNTIF(ORÇAMENTO!$B$5:$B$9792,COMPOSIÇÕES!A525)=0,"NOK",IF(COUNTIF(ORÇAMENTO!$B$5:$B$9792,COMPOSIÇÕES!A525)&gt;0,"OK","SUBÍTEM"))))))</f>
        <v>SUBÍTEM</v>
      </c>
      <c r="P525" s="655" t="b">
        <f t="shared" si="126"/>
        <v>1</v>
      </c>
      <c r="Q525" s="655">
        <v>88316</v>
      </c>
      <c r="R525" s="655" t="s">
        <v>131</v>
      </c>
      <c r="S525" s="717" t="s">
        <v>772</v>
      </c>
      <c r="T525" s="655" t="s">
        <v>59</v>
      </c>
      <c r="U525" s="655">
        <v>12.52</v>
      </c>
    </row>
    <row r="526" spans="1:21">
      <c r="A526" s="261">
        <v>88264</v>
      </c>
      <c r="B526" s="261" t="s">
        <v>131</v>
      </c>
      <c r="C526" s="322" t="s">
        <v>766</v>
      </c>
      <c r="D526" s="257" t="s">
        <v>59</v>
      </c>
      <c r="E526" s="259">
        <v>19.16</v>
      </c>
      <c r="F526" s="251">
        <v>0.13</v>
      </c>
      <c r="G526" s="450">
        <f>ROUND(F526*E526,2)</f>
        <v>2.4900000000000002</v>
      </c>
      <c r="H526" s="227" t="str">
        <f t="shared" si="127"/>
        <v>OK</v>
      </c>
      <c r="J526" s="654" t="str">
        <f>IF(AND(F526=0,G526&gt;0),1+COUNT($J$3:J525),IF(B526="AUXILIAR","AUXILIAR","SUBÍTEM"))</f>
        <v>SUBÍTEM</v>
      </c>
      <c r="K526" s="655">
        <v>88264</v>
      </c>
      <c r="L526" s="656">
        <f t="shared" si="128"/>
        <v>88264</v>
      </c>
      <c r="M526" s="663" t="str">
        <f>IF(AND(MID(A526,1,4)="comp",COUNTIF($A$1:$A$3937,A526)&gt;1),"ok AUXILIAR",IF(AND(F526&gt;0,MID(A526,1,4)="COMP"),"SUBÍTEM",IF(OR(AND(F526=0,G526=0),F526="COEF.",F526&gt;0),"SUBÍTEM",IF(MID(A526,1,5)="COMP.",IF(COUNTIF(ORÇAMENTO!$B$5:$B$9792,COMPOSIÇÕES!A526)=0,"NOK",IF(COUNTIF(ORÇAMENTO!$B$5:$B$9792,COMPOSIÇÕES!A526)&gt;0,"OK","SUBÍTEM"))))))</f>
        <v>SUBÍTEM</v>
      </c>
      <c r="P526" s="655" t="b">
        <f t="shared" si="126"/>
        <v>1</v>
      </c>
      <c r="Q526" s="655">
        <v>88264</v>
      </c>
      <c r="R526" s="655" t="s">
        <v>131</v>
      </c>
      <c r="S526" s="717" t="s">
        <v>766</v>
      </c>
      <c r="T526" s="655" t="s">
        <v>59</v>
      </c>
      <c r="U526" s="655">
        <v>19.149999999999999</v>
      </c>
    </row>
    <row r="527" spans="1:21">
      <c r="A527" s="723" t="s">
        <v>1861</v>
      </c>
      <c r="B527" s="457"/>
      <c r="C527" s="457"/>
      <c r="D527" s="457"/>
      <c r="E527" s="457"/>
      <c r="F527" s="457"/>
      <c r="G527" s="457"/>
      <c r="H527" s="227" t="str">
        <f t="shared" si="127"/>
        <v>REMOVER ESPAÇOS</v>
      </c>
      <c r="J527" s="654" t="str">
        <f>IF(AND(F527=0,G527&gt;0),1+COUNT($J$3:J526),IF(B527="AUXILIAR","AUXILIAR","SUBÍTEM"))</f>
        <v>SUBÍTEM</v>
      </c>
      <c r="K527" s="655" t="s">
        <v>1861</v>
      </c>
      <c r="L527" s="656" t="str">
        <f t="shared" si="128"/>
        <v>Obs: Obs: composição/Base -  Composição modificada -  ORSE - 11753 + 4179/ORSE INSUMO</v>
      </c>
      <c r="M527" s="663" t="str">
        <f>IF(AND(MID(A527,1,4)="comp",COUNTIF($A$1:$A$3937,A527)&gt;1),"ok AUXILIAR",IF(AND(F527&gt;0,MID(A527,1,4)="COMP"),"SUBÍTEM",IF(OR(AND(F527=0,G527=0),F527="COEF.",F527&gt;0),"SUBÍTEM",IF(MID(A527,1,5)="COMP.",IF(COUNTIF(ORÇAMENTO!$B$5:$B$9792,COMPOSIÇÕES!A527)=0,"NOK",IF(COUNTIF(ORÇAMENTO!$B$5:$B$9792,COMPOSIÇÕES!A527)&gt;0,"OK","SUBÍTEM"))))))</f>
        <v>SUBÍTEM</v>
      </c>
      <c r="P527" s="655" t="b">
        <f t="shared" si="126"/>
        <v>1</v>
      </c>
      <c r="Q527" s="655" t="s">
        <v>1861</v>
      </c>
      <c r="R527" s="655"/>
      <c r="S527" s="723"/>
      <c r="T527" s="655"/>
      <c r="U527" s="655"/>
    </row>
    <row r="528" spans="1:21" s="713" customFormat="1" ht="15.75" thickBot="1">
      <c r="A528" s="728"/>
      <c r="B528" s="728"/>
      <c r="C528" s="728"/>
      <c r="D528" s="728"/>
      <c r="E528" s="728"/>
      <c r="F528" s="728"/>
      <c r="G528" s="728"/>
      <c r="J528" s="779"/>
      <c r="K528" s="780"/>
      <c r="L528" s="781"/>
      <c r="M528" s="663"/>
      <c r="P528" s="655" t="b">
        <f t="shared" ref="P528:P534" si="129">C528=S528</f>
        <v>1</v>
      </c>
      <c r="Q528" s="780"/>
      <c r="R528" s="780"/>
      <c r="S528" s="728"/>
      <c r="T528" s="780"/>
      <c r="U528" s="780"/>
    </row>
    <row r="529" spans="1:21" s="713" customFormat="1" ht="36.75" customHeight="1" thickBot="1">
      <c r="A529" s="987" t="s">
        <v>125</v>
      </c>
      <c r="B529" s="985"/>
      <c r="C529" s="949" t="s">
        <v>103</v>
      </c>
      <c r="D529" s="956" t="s">
        <v>126</v>
      </c>
      <c r="E529" s="949" t="s">
        <v>128</v>
      </c>
      <c r="F529" s="949" t="s">
        <v>127</v>
      </c>
      <c r="G529" s="957" t="s">
        <v>129</v>
      </c>
      <c r="H529" s="713" t="str">
        <f t="shared" ref="H529:H534" si="130">IF(MID(A529,1,3)="OBS","REMOVER ESPAÇOS","OK")</f>
        <v>OK</v>
      </c>
      <c r="J529" s="654" t="str">
        <f>IF(AND(F529=0,G529&gt;0),1+COUNT($J$3:J507),IF(B529="AUXILIAR","AUXILIAR","SUBÍTEM"))</f>
        <v>SUBÍTEM</v>
      </c>
      <c r="K529" s="655" t="s">
        <v>125</v>
      </c>
      <c r="L529" s="656" t="str">
        <f t="shared" ref="L529:L534" si="131">A529</f>
        <v>COD.</v>
      </c>
      <c r="M529" s="663" t="str">
        <f>IF(AND(MID(A529,1,4)="comp",COUNTIF($A$1:$A$3937,A529)&gt;1),"ok AUXILIAR",IF(AND(F529&gt;0,MID(A529,1,4)="COMP"),"SUBÍTEM",IF(OR(AND(F529=0,G529=0),F529="COEF.",F529&gt;0),"SUBÍTEM",IF(MID(A529,1,5)="COMP.",IF(COUNTIF(ORÇAMENTO!$B$5:$B$9792,COMPOSIÇÕES!A529)=0,"NOK",IF(COUNTIF(ORÇAMENTO!$B$5:$B$9792,COMPOSIÇÕES!A529)&gt;0,"OK","SUBÍTEM"))))))</f>
        <v>SUBÍTEM</v>
      </c>
      <c r="P529" s="655" t="b">
        <f t="shared" si="129"/>
        <v>1</v>
      </c>
      <c r="Q529" s="655" t="s">
        <v>125</v>
      </c>
      <c r="R529" s="655"/>
      <c r="S529" s="715" t="s">
        <v>103</v>
      </c>
      <c r="T529" s="655" t="s">
        <v>126</v>
      </c>
      <c r="U529" s="655" t="s">
        <v>128</v>
      </c>
    </row>
    <row r="530" spans="1:21" s="713" customFormat="1" ht="38.25" customHeight="1" thickBot="1">
      <c r="A530" s="935" t="s">
        <v>196</v>
      </c>
      <c r="B530" s="945"/>
      <c r="C530" s="986" t="s">
        <v>1851</v>
      </c>
      <c r="D530" s="936" t="s">
        <v>126</v>
      </c>
      <c r="E530" s="936"/>
      <c r="F530" s="936"/>
      <c r="G530" s="946">
        <f>SUM(G531:G533)</f>
        <v>33.72</v>
      </c>
      <c r="H530" s="713" t="str">
        <f t="shared" si="130"/>
        <v>OK</v>
      </c>
      <c r="J530" s="654">
        <f>IF(AND(F530=0,G530&gt;0),1+COUNT($J$3:J529),IF(B530="AUXILIAR","AUXILIAR","SUBÍTEM"))</f>
        <v>65</v>
      </c>
      <c r="K530" s="655" t="s">
        <v>196</v>
      </c>
      <c r="L530" s="656" t="str">
        <f t="shared" si="131"/>
        <v>COMP. 65</v>
      </c>
      <c r="M530" s="663" t="str">
        <f>IF(AND(MID(A530,1,4)="comp",COUNTIF($A$1:$A$3937,A530)&gt;1),"ok AUXILIAR",IF(AND(F530&gt;0,MID(A530,1,4)="COMP"),"SUBÍTEM",IF(OR(AND(F530=0,G530=0),F530="COEF.",F530&gt;0),"SUBÍTEM",IF(MID(A530,1,5)="COMP.",IF(COUNTIF(ORÇAMENTO!$B$5:$B$9792,COMPOSIÇÕES!A530)=0,"NOK",IF(COUNTIF(ORÇAMENTO!$B$5:$B$9792,COMPOSIÇÕES!A530)&gt;0,"OK","SUBÍTEM"))))))</f>
        <v>OK</v>
      </c>
      <c r="P530" s="655" t="b">
        <f t="shared" si="129"/>
        <v>1</v>
      </c>
      <c r="Q530" s="655" t="s">
        <v>196</v>
      </c>
      <c r="R530" s="655"/>
      <c r="S530" s="719" t="s">
        <v>1851</v>
      </c>
      <c r="T530" s="655" t="s">
        <v>126</v>
      </c>
      <c r="U530" s="655"/>
    </row>
    <row r="531" spans="1:21" s="713" customFormat="1">
      <c r="A531" s="261">
        <v>88264</v>
      </c>
      <c r="B531" s="261" t="s">
        <v>131</v>
      </c>
      <c r="C531" s="322" t="s">
        <v>766</v>
      </c>
      <c r="D531" s="257" t="s">
        <v>59</v>
      </c>
      <c r="E531" s="259">
        <v>19.16</v>
      </c>
      <c r="F531" s="258">
        <v>0.38500000000000001</v>
      </c>
      <c r="G531" s="450">
        <f>ROUND(F531*E531,2)</f>
        <v>7.38</v>
      </c>
      <c r="H531" s="713" t="str">
        <f t="shared" si="130"/>
        <v>OK</v>
      </c>
      <c r="J531" s="654" t="str">
        <f>IF(AND(F531=0,G531&gt;0),1+COUNT($J$3:J530),IF(B531="AUXILIAR","AUXILIAR","SUBÍTEM"))</f>
        <v>SUBÍTEM</v>
      </c>
      <c r="K531" s="655">
        <v>88264</v>
      </c>
      <c r="L531" s="656">
        <f t="shared" si="131"/>
        <v>88264</v>
      </c>
      <c r="M531" s="663" t="str">
        <f>IF(AND(MID(A531,1,4)="comp",COUNTIF($A$1:$A$3937,A531)&gt;1),"ok AUXILIAR",IF(AND(F531&gt;0,MID(A531,1,4)="COMP"),"SUBÍTEM",IF(OR(AND(F531=0,G531=0),F531="COEF.",F531&gt;0),"SUBÍTEM",IF(MID(A531,1,5)="COMP.",IF(COUNTIF(ORÇAMENTO!$B$5:$B$9792,COMPOSIÇÕES!A531)=0,"NOK",IF(COUNTIF(ORÇAMENTO!$B$5:$B$9792,COMPOSIÇÕES!A531)&gt;0,"OK","SUBÍTEM"))))))</f>
        <v>SUBÍTEM</v>
      </c>
      <c r="P531" s="655" t="b">
        <f t="shared" si="129"/>
        <v>1</v>
      </c>
      <c r="Q531" s="655">
        <v>88264</v>
      </c>
      <c r="R531" s="655" t="s">
        <v>131</v>
      </c>
      <c r="S531" s="717" t="s">
        <v>766</v>
      </c>
      <c r="T531" s="655" t="s">
        <v>59</v>
      </c>
      <c r="U531" s="655">
        <v>19.149999999999999</v>
      </c>
    </row>
    <row r="532" spans="1:21" s="713" customFormat="1">
      <c r="A532" s="261">
        <v>88316</v>
      </c>
      <c r="B532" s="261" t="s">
        <v>131</v>
      </c>
      <c r="C532" s="322" t="s">
        <v>772</v>
      </c>
      <c r="D532" s="257" t="s">
        <v>59</v>
      </c>
      <c r="E532" s="259">
        <v>12.7</v>
      </c>
      <c r="F532" s="251">
        <v>0.38500000000000001</v>
      </c>
      <c r="G532" s="450">
        <f>ROUND(F532*E532,2)</f>
        <v>4.8899999999999997</v>
      </c>
      <c r="H532" s="713" t="str">
        <f t="shared" si="130"/>
        <v>OK</v>
      </c>
      <c r="J532" s="654" t="str">
        <f>IF(AND(F532=0,G532&gt;0),1+COUNT($J$3:J531),IF(B532="AUXILIAR","AUXILIAR","SUBÍTEM"))</f>
        <v>SUBÍTEM</v>
      </c>
      <c r="K532" s="655">
        <v>88316</v>
      </c>
      <c r="L532" s="656">
        <f t="shared" si="131"/>
        <v>88316</v>
      </c>
      <c r="M532" s="663" t="str">
        <f>IF(AND(MID(A532,1,4)="comp",COUNTIF($A$1:$A$3937,A532)&gt;1),"ok AUXILIAR",IF(AND(F532&gt;0,MID(A532,1,4)="COMP"),"SUBÍTEM",IF(OR(AND(F532=0,G532=0),F532="COEF.",F532&gt;0),"SUBÍTEM",IF(MID(A532,1,5)="COMP.",IF(COUNTIF(ORÇAMENTO!$B$5:$B$9792,COMPOSIÇÕES!A532)=0,"NOK",IF(COUNTIF(ORÇAMENTO!$B$5:$B$9792,COMPOSIÇÕES!A532)&gt;0,"OK","SUBÍTEM"))))))</f>
        <v>SUBÍTEM</v>
      </c>
      <c r="P532" s="655" t="b">
        <f t="shared" si="129"/>
        <v>1</v>
      </c>
      <c r="Q532" s="655">
        <v>88316</v>
      </c>
      <c r="R532" s="655" t="s">
        <v>131</v>
      </c>
      <c r="S532" s="717" t="s">
        <v>772</v>
      </c>
      <c r="T532" s="655" t="s">
        <v>59</v>
      </c>
      <c r="U532" s="655">
        <v>12.52</v>
      </c>
    </row>
    <row r="533" spans="1:21" s="713" customFormat="1" ht="18.75" customHeight="1">
      <c r="A533" s="261">
        <v>12669</v>
      </c>
      <c r="B533" s="323" t="s">
        <v>134</v>
      </c>
      <c r="C533" s="322" t="s">
        <v>2711</v>
      </c>
      <c r="D533" s="257" t="s">
        <v>54</v>
      </c>
      <c r="E533" s="259">
        <v>21.45</v>
      </c>
      <c r="F533" s="251">
        <v>1</v>
      </c>
      <c r="G533" s="450">
        <f>ROUND(F533*E533,2)</f>
        <v>21.45</v>
      </c>
      <c r="H533" s="713" t="str">
        <f t="shared" si="130"/>
        <v>OK</v>
      </c>
      <c r="J533" s="654" t="str">
        <f>IF(AND(F533=0,G533&gt;0),1+COUNT($J$3:J532),IF(B533="AUXILIAR","AUXILIAR","SUBÍTEM"))</f>
        <v>SUBÍTEM</v>
      </c>
      <c r="K533" s="655">
        <v>12669</v>
      </c>
      <c r="L533" s="656">
        <f t="shared" si="131"/>
        <v>12669</v>
      </c>
      <c r="M533" s="663" t="str">
        <f>IF(AND(MID(A533,1,4)="comp",COUNTIF($A$1:$A$3937,A533)&gt;1),"ok AUXILIAR",IF(AND(F533&gt;0,MID(A533,1,4)="COMP"),"SUBÍTEM",IF(OR(AND(F533=0,G533=0),F533="COEF.",F533&gt;0),"SUBÍTEM",IF(MID(A533,1,5)="COMP.",IF(COUNTIF(ORÇAMENTO!$B$5:$B$9792,COMPOSIÇÕES!A533)=0,"NOK",IF(COUNTIF(ORÇAMENTO!$B$5:$B$9792,COMPOSIÇÕES!A533)&gt;0,"OK","SUBÍTEM"))))))</f>
        <v>SUBÍTEM</v>
      </c>
      <c r="P533" s="655" t="b">
        <f t="shared" si="129"/>
        <v>1</v>
      </c>
      <c r="Q533" s="655">
        <v>12669</v>
      </c>
      <c r="R533" s="655" t="s">
        <v>134</v>
      </c>
      <c r="S533" s="717" t="s">
        <v>2711</v>
      </c>
      <c r="T533" s="655" t="s">
        <v>54</v>
      </c>
      <c r="U533" s="655">
        <v>21.17</v>
      </c>
    </row>
    <row r="534" spans="1:21" s="713" customFormat="1">
      <c r="A534" s="723" t="s">
        <v>2579</v>
      </c>
      <c r="B534" s="723"/>
      <c r="C534" s="723"/>
      <c r="D534" s="723"/>
      <c r="E534" s="723"/>
      <c r="F534" s="723"/>
      <c r="G534" s="723"/>
      <c r="H534" s="713" t="str">
        <f t="shared" si="130"/>
        <v>REMOVER ESPAÇOS</v>
      </c>
      <c r="J534" s="654" t="str">
        <f>IF(AND(F534=0,G534&gt;0),1+COUNT($J$3:J533),IF(B534="AUXILIAR","AUXILIAR","SUBÍTEM"))</f>
        <v>SUBÍTEM</v>
      </c>
      <c r="K534" s="655" t="s">
        <v>2579</v>
      </c>
      <c r="L534" s="656" t="str">
        <f t="shared" si="131"/>
        <v>Obs: composição/Base -  Composição modificada ORSE - 7820 + 12669/ORSE INSUMO</v>
      </c>
      <c r="M534" s="663" t="str">
        <f>IF(AND(MID(A534,1,4)="comp",COUNTIF($A$1:$A$3937,A534)&gt;1),"ok AUXILIAR",IF(AND(F534&gt;0,MID(A534,1,4)="COMP"),"SUBÍTEM",IF(OR(AND(F534=0,G534=0),F534="COEF.",F534&gt;0),"SUBÍTEM",IF(MID(A534,1,5)="COMP.",IF(COUNTIF(ORÇAMENTO!$B$5:$B$9792,COMPOSIÇÕES!A534)=0,"NOK",IF(COUNTIF(ORÇAMENTO!$B$5:$B$9792,COMPOSIÇÕES!A534)&gt;0,"OK","SUBÍTEM"))))))</f>
        <v>SUBÍTEM</v>
      </c>
      <c r="P534" s="655" t="b">
        <f t="shared" si="129"/>
        <v>1</v>
      </c>
      <c r="Q534" s="655" t="s">
        <v>2579</v>
      </c>
      <c r="R534" s="655"/>
      <c r="S534" s="723"/>
      <c r="T534" s="655"/>
      <c r="U534" s="655"/>
    </row>
    <row r="535" spans="1:21" s="713" customFormat="1" ht="15.75" thickBot="1">
      <c r="A535" s="728"/>
      <c r="B535" s="728"/>
      <c r="C535" s="728"/>
      <c r="D535" s="728"/>
      <c r="E535" s="728"/>
      <c r="F535" s="728"/>
      <c r="G535" s="728"/>
      <c r="J535" s="779"/>
      <c r="K535" s="780"/>
      <c r="L535" s="781"/>
      <c r="M535" s="663"/>
      <c r="P535" s="655" t="b">
        <f t="shared" ref="P535:P541" si="132">C535=S535</f>
        <v>1</v>
      </c>
      <c r="Q535" s="780"/>
      <c r="R535" s="780"/>
      <c r="S535" s="728"/>
      <c r="T535" s="780"/>
      <c r="U535" s="780"/>
    </row>
    <row r="536" spans="1:21" s="713" customFormat="1" ht="36.75" customHeight="1" thickBot="1">
      <c r="A536" s="987" t="s">
        <v>125</v>
      </c>
      <c r="B536" s="985"/>
      <c r="C536" s="949" t="s">
        <v>103</v>
      </c>
      <c r="D536" s="956" t="s">
        <v>126</v>
      </c>
      <c r="E536" s="949" t="s">
        <v>128</v>
      </c>
      <c r="F536" s="949" t="s">
        <v>127</v>
      </c>
      <c r="G536" s="957" t="s">
        <v>129</v>
      </c>
      <c r="H536" s="713" t="str">
        <f t="shared" ref="H536:H541" si="133">IF(MID(A536,1,3)="OBS","REMOVER ESPAÇOS","OK")</f>
        <v>OK</v>
      </c>
      <c r="J536" s="654" t="str">
        <f>IF(AND(F536=0,G536&gt;0),1+COUNT($J$3:J514),IF(B536="AUXILIAR","AUXILIAR","SUBÍTEM"))</f>
        <v>SUBÍTEM</v>
      </c>
      <c r="K536" s="655" t="s">
        <v>125</v>
      </c>
      <c r="L536" s="656" t="str">
        <f t="shared" ref="L536:L541" si="134">A536</f>
        <v>COD.</v>
      </c>
      <c r="M536" s="663" t="str">
        <f>IF(AND(MID(A536,1,4)="comp",COUNTIF($A$1:$A$3937,A536)&gt;1),"ok AUXILIAR",IF(AND(F536&gt;0,MID(A536,1,4)="COMP"),"SUBÍTEM",IF(OR(AND(F536=0,G536=0),F536="COEF.",F536&gt;0),"SUBÍTEM",IF(MID(A536,1,5)="COMP.",IF(COUNTIF(ORÇAMENTO!$B$5:$B$9792,COMPOSIÇÕES!A536)=0,"NOK",IF(COUNTIF(ORÇAMENTO!$B$5:$B$9792,COMPOSIÇÕES!A536)&gt;0,"OK","SUBÍTEM"))))))</f>
        <v>SUBÍTEM</v>
      </c>
      <c r="P536" s="655" t="b">
        <f t="shared" si="132"/>
        <v>1</v>
      </c>
      <c r="Q536" s="655" t="s">
        <v>125</v>
      </c>
      <c r="R536" s="655"/>
      <c r="S536" s="715" t="s">
        <v>103</v>
      </c>
      <c r="T536" s="655" t="s">
        <v>126</v>
      </c>
      <c r="U536" s="655" t="s">
        <v>128</v>
      </c>
    </row>
    <row r="537" spans="1:21" s="713" customFormat="1" ht="38.25" customHeight="1" thickBot="1">
      <c r="A537" s="935" t="s">
        <v>197</v>
      </c>
      <c r="B537" s="945"/>
      <c r="C537" s="986" t="s">
        <v>1894</v>
      </c>
      <c r="D537" s="936" t="s">
        <v>126</v>
      </c>
      <c r="E537" s="936"/>
      <c r="F537" s="936"/>
      <c r="G537" s="946">
        <f>SUM(G538:G540)</f>
        <v>9.27</v>
      </c>
      <c r="H537" s="713" t="str">
        <f t="shared" si="133"/>
        <v>OK</v>
      </c>
      <c r="J537" s="654">
        <f>IF(AND(F537=0,G537&gt;0),1+COUNT($J$3:J536),IF(B537="AUXILIAR","AUXILIAR","SUBÍTEM"))</f>
        <v>66</v>
      </c>
      <c r="K537" s="655" t="s">
        <v>197</v>
      </c>
      <c r="L537" s="656" t="str">
        <f t="shared" si="134"/>
        <v>COMP. 66</v>
      </c>
      <c r="M537" s="663" t="str">
        <f>IF(AND(MID(A537,1,4)="comp",COUNTIF($A$1:$A$3937,A537)&gt;1),"ok AUXILIAR",IF(AND(F537&gt;0,MID(A537,1,4)="COMP"),"SUBÍTEM",IF(OR(AND(F537=0,G537=0),F537="COEF.",F537&gt;0),"SUBÍTEM",IF(MID(A537,1,5)="COMP.",IF(COUNTIF(ORÇAMENTO!$B$5:$B$9792,COMPOSIÇÕES!A537)=0,"NOK",IF(COUNTIF(ORÇAMENTO!$B$5:$B$9792,COMPOSIÇÕES!A537)&gt;0,"OK","SUBÍTEM"))))))</f>
        <v>OK</v>
      </c>
      <c r="P537" s="655" t="b">
        <f t="shared" si="132"/>
        <v>1</v>
      </c>
      <c r="Q537" s="655" t="s">
        <v>197</v>
      </c>
      <c r="R537" s="655"/>
      <c r="S537" s="719" t="s">
        <v>1894</v>
      </c>
      <c r="T537" s="655" t="s">
        <v>126</v>
      </c>
      <c r="U537" s="655"/>
    </row>
    <row r="538" spans="1:21" s="713" customFormat="1">
      <c r="A538" s="261">
        <v>3628</v>
      </c>
      <c r="B538" s="496" t="s">
        <v>134</v>
      </c>
      <c r="C538" s="322" t="s">
        <v>1894</v>
      </c>
      <c r="D538" s="257" t="s">
        <v>54</v>
      </c>
      <c r="E538" s="259">
        <v>2.9</v>
      </c>
      <c r="F538" s="258">
        <v>1</v>
      </c>
      <c r="G538" s="450">
        <f>ROUND(F538*E538,2)</f>
        <v>2.9</v>
      </c>
      <c r="H538" s="713" t="str">
        <f t="shared" si="133"/>
        <v>OK</v>
      </c>
      <c r="J538" s="654" t="str">
        <f>IF(AND(F538=0,G538&gt;0),1+COUNT($J$3:J537),IF(B538="AUXILIAR","AUXILIAR","SUBÍTEM"))</f>
        <v>SUBÍTEM</v>
      </c>
      <c r="K538" s="655">
        <v>3628</v>
      </c>
      <c r="L538" s="656">
        <f t="shared" si="134"/>
        <v>3628</v>
      </c>
      <c r="M538" s="663" t="str">
        <f>IF(AND(MID(A538,1,4)="comp",COUNTIF($A$1:$A$3937,A538)&gt;1),"ok AUXILIAR",IF(AND(F538&gt;0,MID(A538,1,4)="COMP"),"SUBÍTEM",IF(OR(AND(F538=0,G538=0),F538="COEF.",F538&gt;0),"SUBÍTEM",IF(MID(A538,1,5)="COMP.",IF(COUNTIF(ORÇAMENTO!$B$5:$B$9792,COMPOSIÇÕES!A538)=0,"NOK",IF(COUNTIF(ORÇAMENTO!$B$5:$B$9792,COMPOSIÇÕES!A538)&gt;0,"OK","SUBÍTEM"))))))</f>
        <v>SUBÍTEM</v>
      </c>
      <c r="P538" s="655" t="b">
        <f t="shared" si="132"/>
        <v>1</v>
      </c>
      <c r="Q538" s="655">
        <v>3628</v>
      </c>
      <c r="R538" s="655" t="s">
        <v>134</v>
      </c>
      <c r="S538" s="717" t="s">
        <v>1894</v>
      </c>
      <c r="T538" s="655" t="s">
        <v>54</v>
      </c>
      <c r="U538" s="655">
        <v>2.9</v>
      </c>
    </row>
    <row r="539" spans="1:21" s="713" customFormat="1">
      <c r="A539" s="261">
        <v>88264</v>
      </c>
      <c r="B539" s="261" t="s">
        <v>131</v>
      </c>
      <c r="C539" s="322" t="s">
        <v>766</v>
      </c>
      <c r="D539" s="257" t="s">
        <v>59</v>
      </c>
      <c r="E539" s="259">
        <v>19.16</v>
      </c>
      <c r="F539" s="251">
        <v>0.2</v>
      </c>
      <c r="G539" s="450">
        <f>ROUND(F539*E539,2)</f>
        <v>3.83</v>
      </c>
      <c r="H539" s="713" t="str">
        <f t="shared" si="133"/>
        <v>OK</v>
      </c>
      <c r="J539" s="654" t="str">
        <f>IF(AND(F539=0,G539&gt;0),1+COUNT($J$3:J538),IF(B539="AUXILIAR","AUXILIAR","SUBÍTEM"))</f>
        <v>SUBÍTEM</v>
      </c>
      <c r="K539" s="655">
        <v>88264</v>
      </c>
      <c r="L539" s="656">
        <f t="shared" si="134"/>
        <v>88264</v>
      </c>
      <c r="M539" s="663" t="str">
        <f>IF(AND(MID(A539,1,4)="comp",COUNTIF($A$1:$A$3937,A539)&gt;1),"ok AUXILIAR",IF(AND(F539&gt;0,MID(A539,1,4)="COMP"),"SUBÍTEM",IF(OR(AND(F539=0,G539=0),F539="COEF.",F539&gt;0),"SUBÍTEM",IF(MID(A539,1,5)="COMP.",IF(COUNTIF(ORÇAMENTO!$B$5:$B$9792,COMPOSIÇÕES!A539)=0,"NOK",IF(COUNTIF(ORÇAMENTO!$B$5:$B$9792,COMPOSIÇÕES!A539)&gt;0,"OK","SUBÍTEM"))))))</f>
        <v>SUBÍTEM</v>
      </c>
      <c r="P539" s="655" t="b">
        <f t="shared" si="132"/>
        <v>1</v>
      </c>
      <c r="Q539" s="655">
        <v>88264</v>
      </c>
      <c r="R539" s="655" t="s">
        <v>131</v>
      </c>
      <c r="S539" s="717" t="s">
        <v>766</v>
      </c>
      <c r="T539" s="655" t="s">
        <v>59</v>
      </c>
      <c r="U539" s="655">
        <v>19.149999999999999</v>
      </c>
    </row>
    <row r="540" spans="1:21" s="713" customFormat="1">
      <c r="A540" s="261">
        <v>88316</v>
      </c>
      <c r="B540" s="261" t="s">
        <v>131</v>
      </c>
      <c r="C540" s="322" t="s">
        <v>772</v>
      </c>
      <c r="D540" s="257" t="s">
        <v>59</v>
      </c>
      <c r="E540" s="259">
        <v>12.7</v>
      </c>
      <c r="F540" s="251">
        <v>0.2</v>
      </c>
      <c r="G540" s="450">
        <f>ROUND(F540*E540,2)</f>
        <v>2.54</v>
      </c>
      <c r="H540" s="713" t="str">
        <f t="shared" si="133"/>
        <v>OK</v>
      </c>
      <c r="J540" s="654" t="str">
        <f>IF(AND(F540=0,G540&gt;0),1+COUNT($J$3:J539),IF(B540="AUXILIAR","AUXILIAR","SUBÍTEM"))</f>
        <v>SUBÍTEM</v>
      </c>
      <c r="K540" s="655">
        <v>88316</v>
      </c>
      <c r="L540" s="656">
        <f t="shared" si="134"/>
        <v>88316</v>
      </c>
      <c r="M540" s="663" t="str">
        <f>IF(AND(MID(A540,1,4)="comp",COUNTIF($A$1:$A$3937,A540)&gt;1),"ok AUXILIAR",IF(AND(F540&gt;0,MID(A540,1,4)="COMP"),"SUBÍTEM",IF(OR(AND(F540=0,G540=0),F540="COEF.",F540&gt;0),"SUBÍTEM",IF(MID(A540,1,5)="COMP.",IF(COUNTIF(ORÇAMENTO!$B$5:$B$9792,COMPOSIÇÕES!A540)=0,"NOK",IF(COUNTIF(ORÇAMENTO!$B$5:$B$9792,COMPOSIÇÕES!A540)&gt;0,"OK","SUBÍTEM"))))))</f>
        <v>SUBÍTEM</v>
      </c>
      <c r="P540" s="655" t="b">
        <f t="shared" si="132"/>
        <v>1</v>
      </c>
      <c r="Q540" s="655">
        <v>88316</v>
      </c>
      <c r="R540" s="655" t="s">
        <v>131</v>
      </c>
      <c r="S540" s="717" t="s">
        <v>772</v>
      </c>
      <c r="T540" s="655" t="s">
        <v>59</v>
      </c>
      <c r="U540" s="655">
        <v>12.52</v>
      </c>
    </row>
    <row r="541" spans="1:21" s="713" customFormat="1">
      <c r="A541" s="723" t="s">
        <v>1893</v>
      </c>
      <c r="B541" s="723"/>
      <c r="C541" s="723"/>
      <c r="D541" s="723"/>
      <c r="E541" s="723"/>
      <c r="F541" s="723"/>
      <c r="G541" s="723"/>
      <c r="H541" s="713" t="str">
        <f t="shared" si="133"/>
        <v>REMOVER ESPAÇOS</v>
      </c>
      <c r="J541" s="654" t="str">
        <f>IF(AND(F541=0,G541&gt;0),1+COUNT($J$3:J540),IF(B541="AUXILIAR","AUXILIAR","SUBÍTEM"))</f>
        <v>SUBÍTEM</v>
      </c>
      <c r="K541" s="655" t="s">
        <v>1893</v>
      </c>
      <c r="L541" s="656" t="str">
        <f t="shared" si="134"/>
        <v>Obs: composição/Base -  Composição modificada ORSE - 11405 + 3628/ORSE INSUMO</v>
      </c>
      <c r="M541" s="663" t="str">
        <f>IF(AND(MID(A541,1,4)="comp",COUNTIF($A$1:$A$3937,A541)&gt;1),"ok AUXILIAR",IF(AND(F541&gt;0,MID(A541,1,4)="COMP"),"SUBÍTEM",IF(OR(AND(F541=0,G541=0),F541="COEF.",F541&gt;0),"SUBÍTEM",IF(MID(A541,1,5)="COMP.",IF(COUNTIF(ORÇAMENTO!$B$5:$B$9792,COMPOSIÇÕES!A541)=0,"NOK",IF(COUNTIF(ORÇAMENTO!$B$5:$B$9792,COMPOSIÇÕES!A541)&gt;0,"OK","SUBÍTEM"))))))</f>
        <v>SUBÍTEM</v>
      </c>
      <c r="P541" s="655" t="b">
        <f t="shared" si="132"/>
        <v>1</v>
      </c>
      <c r="Q541" s="655" t="s">
        <v>1893</v>
      </c>
      <c r="R541" s="655"/>
      <c r="S541" s="723"/>
      <c r="T541" s="655"/>
      <c r="U541" s="655"/>
    </row>
    <row r="542" spans="1:21" s="713" customFormat="1" ht="15.75" thickBot="1">
      <c r="A542" s="728"/>
      <c r="B542" s="728"/>
      <c r="C542" s="728"/>
      <c r="D542" s="728"/>
      <c r="E542" s="728"/>
      <c r="F542" s="728"/>
      <c r="G542" s="728"/>
      <c r="J542" s="779"/>
      <c r="K542" s="780"/>
      <c r="L542" s="781"/>
      <c r="M542" s="663"/>
      <c r="P542" s="655" t="b">
        <f t="shared" ref="P542:P555" si="135">C542=S542</f>
        <v>1</v>
      </c>
      <c r="Q542" s="780"/>
      <c r="R542" s="780"/>
      <c r="S542" s="728"/>
      <c r="T542" s="780"/>
      <c r="U542" s="780"/>
    </row>
    <row r="543" spans="1:21" s="713" customFormat="1" ht="36.75" customHeight="1" thickBot="1">
      <c r="A543" s="987" t="s">
        <v>125</v>
      </c>
      <c r="B543" s="985"/>
      <c r="C543" s="949" t="s">
        <v>103</v>
      </c>
      <c r="D543" s="956" t="s">
        <v>126</v>
      </c>
      <c r="E543" s="949" t="s">
        <v>128</v>
      </c>
      <c r="F543" s="949" t="s">
        <v>127</v>
      </c>
      <c r="G543" s="957" t="s">
        <v>129</v>
      </c>
      <c r="H543" s="713" t="str">
        <f t="shared" ref="H543:H548" si="136">IF(MID(A543,1,3)="OBS","REMOVER ESPAÇOS","OK")</f>
        <v>OK</v>
      </c>
      <c r="J543" s="654" t="str">
        <f>IF(AND(F543=0,G543&gt;0),1+COUNT($J$3:J521),IF(B543="AUXILIAR","AUXILIAR","SUBÍTEM"))</f>
        <v>SUBÍTEM</v>
      </c>
      <c r="K543" s="655" t="s">
        <v>125</v>
      </c>
      <c r="L543" s="656" t="str">
        <f t="shared" ref="L543:L548" si="137">A543</f>
        <v>COD.</v>
      </c>
      <c r="M543" s="663" t="str">
        <f>IF(AND(MID(A543,1,4)="comp",COUNTIF($A$1:$A$3937,A543)&gt;1),"ok AUXILIAR",IF(AND(F543&gt;0,MID(A543,1,4)="COMP"),"SUBÍTEM",IF(OR(AND(F543=0,G543=0),F543="COEF.",F543&gt;0),"SUBÍTEM",IF(MID(A543,1,5)="COMP.",IF(COUNTIF(ORÇAMENTO!$B$5:$B$9792,COMPOSIÇÕES!A543)=0,"NOK",IF(COUNTIF(ORÇAMENTO!$B$5:$B$9792,COMPOSIÇÕES!A543)&gt;0,"OK","SUBÍTEM"))))))</f>
        <v>SUBÍTEM</v>
      </c>
      <c r="P543" s="655" t="b">
        <f t="shared" si="135"/>
        <v>1</v>
      </c>
      <c r="Q543" s="655" t="s">
        <v>125</v>
      </c>
      <c r="R543" s="655"/>
      <c r="S543" s="715" t="s">
        <v>103</v>
      </c>
      <c r="T543" s="655" t="s">
        <v>126</v>
      </c>
      <c r="U543" s="655" t="s">
        <v>128</v>
      </c>
    </row>
    <row r="544" spans="1:21" s="713" customFormat="1" ht="38.25" customHeight="1" thickBot="1">
      <c r="A544" s="935" t="s">
        <v>198</v>
      </c>
      <c r="B544" s="945"/>
      <c r="C544" s="986" t="s">
        <v>1896</v>
      </c>
      <c r="D544" s="936" t="s">
        <v>126</v>
      </c>
      <c r="E544" s="936"/>
      <c r="F544" s="936"/>
      <c r="G544" s="946">
        <f>SUM(G545:G547)</f>
        <v>9.27</v>
      </c>
      <c r="H544" s="713" t="str">
        <f t="shared" si="136"/>
        <v>OK</v>
      </c>
      <c r="J544" s="654">
        <f>IF(AND(F544=0,G544&gt;0),1+COUNT($J$3:J543),IF(B544="AUXILIAR","AUXILIAR","SUBÍTEM"))</f>
        <v>67</v>
      </c>
      <c r="K544" s="655" t="s">
        <v>198</v>
      </c>
      <c r="L544" s="656" t="str">
        <f t="shared" si="137"/>
        <v>COMP. 67</v>
      </c>
      <c r="M544" s="663" t="str">
        <f>IF(AND(MID(A544,1,4)="comp",COUNTIF($A$1:$A$3937,A544)&gt;1),"ok AUXILIAR",IF(AND(F544&gt;0,MID(A544,1,4)="COMP"),"SUBÍTEM",IF(OR(AND(F544=0,G544=0),F544="COEF.",F544&gt;0),"SUBÍTEM",IF(MID(A544,1,5)="COMP.",IF(COUNTIF(ORÇAMENTO!$B$5:$B$9792,COMPOSIÇÕES!A544)=0,"NOK",IF(COUNTIF(ORÇAMENTO!$B$5:$B$9792,COMPOSIÇÕES!A544)&gt;0,"OK","SUBÍTEM"))))))</f>
        <v>OK</v>
      </c>
      <c r="P544" s="655" t="b">
        <f t="shared" si="135"/>
        <v>1</v>
      </c>
      <c r="Q544" s="655" t="s">
        <v>198</v>
      </c>
      <c r="R544" s="655"/>
      <c r="S544" s="719" t="s">
        <v>1896</v>
      </c>
      <c r="T544" s="655" t="s">
        <v>126</v>
      </c>
      <c r="U544" s="655"/>
    </row>
    <row r="545" spans="1:21" s="713" customFormat="1" ht="36" customHeight="1">
      <c r="A545" s="261">
        <v>3630</v>
      </c>
      <c r="B545" s="496" t="s">
        <v>134</v>
      </c>
      <c r="C545" s="322" t="s">
        <v>1896</v>
      </c>
      <c r="D545" s="257" t="s">
        <v>54</v>
      </c>
      <c r="E545" s="259">
        <v>2.9</v>
      </c>
      <c r="F545" s="258">
        <v>1</v>
      </c>
      <c r="G545" s="450">
        <f>ROUND(F545*E545,2)</f>
        <v>2.9</v>
      </c>
      <c r="H545" s="713" t="str">
        <f t="shared" si="136"/>
        <v>OK</v>
      </c>
      <c r="J545" s="654" t="str">
        <f>IF(AND(F545=0,G545&gt;0),1+COUNT($J$3:J544),IF(B545="AUXILIAR","AUXILIAR","SUBÍTEM"))</f>
        <v>SUBÍTEM</v>
      </c>
      <c r="K545" s="655">
        <v>3630</v>
      </c>
      <c r="L545" s="656">
        <f t="shared" si="137"/>
        <v>3630</v>
      </c>
      <c r="M545" s="663" t="str">
        <f>IF(AND(MID(A545,1,4)="comp",COUNTIF($A$1:$A$3937,A545)&gt;1),"ok AUXILIAR",IF(AND(F545&gt;0,MID(A545,1,4)="COMP"),"SUBÍTEM",IF(OR(AND(F545=0,G545=0),F545="COEF.",F545&gt;0),"SUBÍTEM",IF(MID(A545,1,5)="COMP.",IF(COUNTIF(ORÇAMENTO!$B$5:$B$9792,COMPOSIÇÕES!A545)=0,"NOK",IF(COUNTIF(ORÇAMENTO!$B$5:$B$9792,COMPOSIÇÕES!A545)&gt;0,"OK","SUBÍTEM"))))))</f>
        <v>SUBÍTEM</v>
      </c>
      <c r="P545" s="655" t="b">
        <f t="shared" si="135"/>
        <v>1</v>
      </c>
      <c r="Q545" s="655">
        <v>3630</v>
      </c>
      <c r="R545" s="655" t="s">
        <v>134</v>
      </c>
      <c r="S545" s="717" t="s">
        <v>1896</v>
      </c>
      <c r="T545" s="655" t="s">
        <v>54</v>
      </c>
      <c r="U545" s="655">
        <v>2.9</v>
      </c>
    </row>
    <row r="546" spans="1:21" s="713" customFormat="1">
      <c r="A546" s="261">
        <v>88264</v>
      </c>
      <c r="B546" s="261" t="s">
        <v>131</v>
      </c>
      <c r="C546" s="322" t="s">
        <v>766</v>
      </c>
      <c r="D546" s="257" t="s">
        <v>59</v>
      </c>
      <c r="E546" s="259">
        <v>19.16</v>
      </c>
      <c r="F546" s="251">
        <v>0.2</v>
      </c>
      <c r="G546" s="450">
        <f>ROUND(F546*E546,2)</f>
        <v>3.83</v>
      </c>
      <c r="H546" s="713" t="str">
        <f t="shared" si="136"/>
        <v>OK</v>
      </c>
      <c r="J546" s="654" t="str">
        <f>IF(AND(F546=0,G546&gt;0),1+COUNT($J$3:J545),IF(B546="AUXILIAR","AUXILIAR","SUBÍTEM"))</f>
        <v>SUBÍTEM</v>
      </c>
      <c r="K546" s="655">
        <v>88264</v>
      </c>
      <c r="L546" s="656">
        <f t="shared" si="137"/>
        <v>88264</v>
      </c>
      <c r="M546" s="663" t="str">
        <f>IF(AND(MID(A546,1,4)="comp",COUNTIF($A$1:$A$3937,A546)&gt;1),"ok AUXILIAR",IF(AND(F546&gt;0,MID(A546,1,4)="COMP"),"SUBÍTEM",IF(OR(AND(F546=0,G546=0),F546="COEF.",F546&gt;0),"SUBÍTEM",IF(MID(A546,1,5)="COMP.",IF(COUNTIF(ORÇAMENTO!$B$5:$B$9792,COMPOSIÇÕES!A546)=0,"NOK",IF(COUNTIF(ORÇAMENTO!$B$5:$B$9792,COMPOSIÇÕES!A546)&gt;0,"OK","SUBÍTEM"))))))</f>
        <v>SUBÍTEM</v>
      </c>
      <c r="P546" s="655" t="b">
        <f t="shared" si="135"/>
        <v>1</v>
      </c>
      <c r="Q546" s="655">
        <v>88264</v>
      </c>
      <c r="R546" s="655" t="s">
        <v>131</v>
      </c>
      <c r="S546" s="717" t="s">
        <v>766</v>
      </c>
      <c r="T546" s="655" t="s">
        <v>59</v>
      </c>
      <c r="U546" s="655">
        <v>19.149999999999999</v>
      </c>
    </row>
    <row r="547" spans="1:21" s="713" customFormat="1">
      <c r="A547" s="261">
        <v>88316</v>
      </c>
      <c r="B547" s="261" t="s">
        <v>131</v>
      </c>
      <c r="C547" s="322" t="s">
        <v>772</v>
      </c>
      <c r="D547" s="257" t="s">
        <v>59</v>
      </c>
      <c r="E547" s="259">
        <v>12.7</v>
      </c>
      <c r="F547" s="251">
        <v>0.2</v>
      </c>
      <c r="G547" s="450">
        <f>ROUND(F547*E547,2)</f>
        <v>2.54</v>
      </c>
      <c r="H547" s="713" t="str">
        <f t="shared" si="136"/>
        <v>OK</v>
      </c>
      <c r="J547" s="654" t="str">
        <f>IF(AND(F547=0,G547&gt;0),1+COUNT($J$3:J546),IF(B547="AUXILIAR","AUXILIAR","SUBÍTEM"))</f>
        <v>SUBÍTEM</v>
      </c>
      <c r="K547" s="655">
        <v>88316</v>
      </c>
      <c r="L547" s="656">
        <f t="shared" si="137"/>
        <v>88316</v>
      </c>
      <c r="M547" s="663" t="str">
        <f>IF(AND(MID(A547,1,4)="comp",COUNTIF($A$1:$A$3937,A547)&gt;1),"ok AUXILIAR",IF(AND(F547&gt;0,MID(A547,1,4)="COMP"),"SUBÍTEM",IF(OR(AND(F547=0,G547=0),F547="COEF.",F547&gt;0),"SUBÍTEM",IF(MID(A547,1,5)="COMP.",IF(COUNTIF(ORÇAMENTO!$B$5:$B$9792,COMPOSIÇÕES!A547)=0,"NOK",IF(COUNTIF(ORÇAMENTO!$B$5:$B$9792,COMPOSIÇÕES!A547)&gt;0,"OK","SUBÍTEM"))))))</f>
        <v>SUBÍTEM</v>
      </c>
      <c r="P547" s="655" t="b">
        <f t="shared" si="135"/>
        <v>1</v>
      </c>
      <c r="Q547" s="655">
        <v>88316</v>
      </c>
      <c r="R547" s="655" t="s">
        <v>131</v>
      </c>
      <c r="S547" s="717" t="s">
        <v>772</v>
      </c>
      <c r="T547" s="655" t="s">
        <v>59</v>
      </c>
      <c r="U547" s="655">
        <v>12.52</v>
      </c>
    </row>
    <row r="548" spans="1:21" s="713" customFormat="1">
      <c r="A548" s="723" t="s">
        <v>1895</v>
      </c>
      <c r="B548" s="723"/>
      <c r="C548" s="723"/>
      <c r="D548" s="723"/>
      <c r="E548" s="723"/>
      <c r="F548" s="723"/>
      <c r="G548" s="723"/>
      <c r="H548" s="713" t="str">
        <f t="shared" si="136"/>
        <v>REMOVER ESPAÇOS</v>
      </c>
      <c r="J548" s="654" t="str">
        <f>IF(AND(F548=0,G548&gt;0),1+COUNT($J$3:J547),IF(B548="AUXILIAR","AUXILIAR","SUBÍTEM"))</f>
        <v>SUBÍTEM</v>
      </c>
      <c r="K548" s="655" t="s">
        <v>1895</v>
      </c>
      <c r="L548" s="656" t="str">
        <f t="shared" si="137"/>
        <v>Obs: composição/Base -  Composição modificada ORSE - 11405 + 3630/ORSE INSUMO</v>
      </c>
      <c r="M548" s="663" t="str">
        <f>IF(AND(MID(A548,1,4)="comp",COUNTIF($A$1:$A$3937,A548)&gt;1),"ok AUXILIAR",IF(AND(F548&gt;0,MID(A548,1,4)="COMP"),"SUBÍTEM",IF(OR(AND(F548=0,G548=0),F548="COEF.",F548&gt;0),"SUBÍTEM",IF(MID(A548,1,5)="COMP.",IF(COUNTIF(ORÇAMENTO!$B$5:$B$9792,COMPOSIÇÕES!A548)=0,"NOK",IF(COUNTIF(ORÇAMENTO!$B$5:$B$9792,COMPOSIÇÕES!A548)&gt;0,"OK","SUBÍTEM"))))))</f>
        <v>SUBÍTEM</v>
      </c>
      <c r="P548" s="655" t="b">
        <f t="shared" si="135"/>
        <v>1</v>
      </c>
      <c r="Q548" s="655" t="s">
        <v>1895</v>
      </c>
      <c r="R548" s="655"/>
      <c r="S548" s="723"/>
      <c r="T548" s="655"/>
      <c r="U548" s="655"/>
    </row>
    <row r="549" spans="1:21" s="713" customFormat="1" ht="15.75" thickBot="1">
      <c r="A549" s="728"/>
      <c r="B549" s="728"/>
      <c r="C549" s="728"/>
      <c r="D549" s="728"/>
      <c r="E549" s="728"/>
      <c r="F549" s="728"/>
      <c r="G549" s="728"/>
      <c r="J549" s="779"/>
      <c r="K549" s="780"/>
      <c r="L549" s="781"/>
      <c r="M549" s="663"/>
      <c r="P549" s="655" t="b">
        <f t="shared" si="135"/>
        <v>1</v>
      </c>
      <c r="Q549" s="780"/>
      <c r="R549" s="780"/>
      <c r="S549" s="728"/>
      <c r="T549" s="780"/>
      <c r="U549" s="780"/>
    </row>
    <row r="550" spans="1:21" s="713" customFormat="1" ht="36.75" customHeight="1" thickBot="1">
      <c r="A550" s="987" t="s">
        <v>125</v>
      </c>
      <c r="B550" s="985"/>
      <c r="C550" s="949" t="s">
        <v>103</v>
      </c>
      <c r="D550" s="956" t="s">
        <v>126</v>
      </c>
      <c r="E550" s="949" t="s">
        <v>128</v>
      </c>
      <c r="F550" s="949" t="s">
        <v>127</v>
      </c>
      <c r="G550" s="957" t="s">
        <v>129</v>
      </c>
      <c r="H550" s="713" t="str">
        <f t="shared" ref="H550:H555" si="138">IF(MID(A550,1,3)="OBS","REMOVER ESPAÇOS","OK")</f>
        <v>OK</v>
      </c>
      <c r="J550" s="654" t="str">
        <f>IF(AND(F550=0,G550&gt;0),1+COUNT($J$3:J528),IF(B550="AUXILIAR","AUXILIAR","SUBÍTEM"))</f>
        <v>SUBÍTEM</v>
      </c>
      <c r="K550" s="655" t="s">
        <v>125</v>
      </c>
      <c r="L550" s="656" t="str">
        <f t="shared" ref="L550:L555" si="139">A550</f>
        <v>COD.</v>
      </c>
      <c r="M550" s="663" t="str">
        <f>IF(AND(MID(A550,1,4)="comp",COUNTIF($A$1:$A$3937,A550)&gt;1),"ok AUXILIAR",IF(AND(F550&gt;0,MID(A550,1,4)="COMP"),"SUBÍTEM",IF(OR(AND(F550=0,G550=0),F550="COEF.",F550&gt;0),"SUBÍTEM",IF(MID(A550,1,5)="COMP.",IF(COUNTIF(ORÇAMENTO!$B$5:$B$9792,COMPOSIÇÕES!A550)=0,"NOK",IF(COUNTIF(ORÇAMENTO!$B$5:$B$9792,COMPOSIÇÕES!A550)&gt;0,"OK","SUBÍTEM"))))))</f>
        <v>SUBÍTEM</v>
      </c>
      <c r="P550" s="655" t="b">
        <f t="shared" si="135"/>
        <v>1</v>
      </c>
      <c r="Q550" s="655" t="s">
        <v>125</v>
      </c>
      <c r="R550" s="655"/>
      <c r="S550" s="715" t="s">
        <v>103</v>
      </c>
      <c r="T550" s="655" t="s">
        <v>126</v>
      </c>
      <c r="U550" s="655" t="s">
        <v>128</v>
      </c>
    </row>
    <row r="551" spans="1:21" s="713" customFormat="1" ht="38.25" customHeight="1" thickBot="1">
      <c r="A551" s="935" t="s">
        <v>199</v>
      </c>
      <c r="B551" s="945"/>
      <c r="C551" s="986" t="s">
        <v>1898</v>
      </c>
      <c r="D551" s="936" t="s">
        <v>126</v>
      </c>
      <c r="E551" s="936"/>
      <c r="F551" s="936"/>
      <c r="G551" s="946">
        <f>SUM(G552:G554)</f>
        <v>10.530000000000001</v>
      </c>
      <c r="H551" s="713" t="str">
        <f t="shared" si="138"/>
        <v>OK</v>
      </c>
      <c r="J551" s="654">
        <f>IF(AND(F551=0,G551&gt;0),1+COUNT($J$3:J550),IF(B551="AUXILIAR","AUXILIAR","SUBÍTEM"))</f>
        <v>68</v>
      </c>
      <c r="K551" s="655" t="s">
        <v>199</v>
      </c>
      <c r="L551" s="656" t="str">
        <f t="shared" si="139"/>
        <v>COMP. 68</v>
      </c>
      <c r="M551" s="663" t="str">
        <f>IF(AND(MID(A551,1,4)="comp",COUNTIF($A$1:$A$3937,A551)&gt;1),"ok AUXILIAR",IF(AND(F551&gt;0,MID(A551,1,4)="COMP"),"SUBÍTEM",IF(OR(AND(F551=0,G551=0),F551="COEF.",F551&gt;0),"SUBÍTEM",IF(MID(A551,1,5)="COMP.",IF(COUNTIF(ORÇAMENTO!$B$5:$B$9792,COMPOSIÇÕES!A551)=0,"NOK",IF(COUNTIF(ORÇAMENTO!$B$5:$B$9792,COMPOSIÇÕES!A551)&gt;0,"OK","SUBÍTEM"))))))</f>
        <v>OK</v>
      </c>
      <c r="P551" s="655" t="b">
        <f t="shared" si="135"/>
        <v>1</v>
      </c>
      <c r="Q551" s="655" t="s">
        <v>199</v>
      </c>
      <c r="R551" s="655"/>
      <c r="S551" s="719" t="s">
        <v>1898</v>
      </c>
      <c r="T551" s="655" t="s">
        <v>126</v>
      </c>
      <c r="U551" s="655"/>
    </row>
    <row r="552" spans="1:21" s="713" customFormat="1">
      <c r="A552" s="261">
        <v>3629</v>
      </c>
      <c r="B552" s="496" t="s">
        <v>134</v>
      </c>
      <c r="C552" s="322" t="s">
        <v>1898</v>
      </c>
      <c r="D552" s="257" t="s">
        <v>54</v>
      </c>
      <c r="E552" s="259">
        <v>4.16</v>
      </c>
      <c r="F552" s="258">
        <v>1</v>
      </c>
      <c r="G552" s="450">
        <f>ROUND(F552*E552,2)</f>
        <v>4.16</v>
      </c>
      <c r="H552" s="713" t="str">
        <f t="shared" si="138"/>
        <v>OK</v>
      </c>
      <c r="J552" s="654" t="str">
        <f>IF(AND(F552=0,G552&gt;0),1+COUNT($J$3:J551),IF(B552="AUXILIAR","AUXILIAR","SUBÍTEM"))</f>
        <v>SUBÍTEM</v>
      </c>
      <c r="K552" s="655">
        <v>3629</v>
      </c>
      <c r="L552" s="656">
        <f t="shared" si="139"/>
        <v>3629</v>
      </c>
      <c r="M552" s="663" t="str">
        <f>IF(AND(MID(A552,1,4)="comp",COUNTIF($A$1:$A$3937,A552)&gt;1),"ok AUXILIAR",IF(AND(F552&gt;0,MID(A552,1,4)="COMP"),"SUBÍTEM",IF(OR(AND(F552=0,G552=0),F552="COEF.",F552&gt;0),"SUBÍTEM",IF(MID(A552,1,5)="COMP.",IF(COUNTIF(ORÇAMENTO!$B$5:$B$9792,COMPOSIÇÕES!A552)=0,"NOK",IF(COUNTIF(ORÇAMENTO!$B$5:$B$9792,COMPOSIÇÕES!A552)&gt;0,"OK","SUBÍTEM"))))))</f>
        <v>SUBÍTEM</v>
      </c>
      <c r="P552" s="655" t="b">
        <f t="shared" si="135"/>
        <v>1</v>
      </c>
      <c r="Q552" s="655">
        <v>3629</v>
      </c>
      <c r="R552" s="655" t="s">
        <v>134</v>
      </c>
      <c r="S552" s="717" t="s">
        <v>1898</v>
      </c>
      <c r="T552" s="655" t="s">
        <v>54</v>
      </c>
      <c r="U552" s="655">
        <v>3.9</v>
      </c>
    </row>
    <row r="553" spans="1:21" s="713" customFormat="1">
      <c r="A553" s="261">
        <v>88316</v>
      </c>
      <c r="B553" s="261" t="s">
        <v>131</v>
      </c>
      <c r="C553" s="322" t="s">
        <v>772</v>
      </c>
      <c r="D553" s="257" t="s">
        <v>59</v>
      </c>
      <c r="E553" s="259">
        <v>12.7</v>
      </c>
      <c r="F553" s="251">
        <v>0.2</v>
      </c>
      <c r="G553" s="450">
        <f>ROUND(F553*E553,2)</f>
        <v>2.54</v>
      </c>
      <c r="H553" s="713" t="str">
        <f t="shared" si="138"/>
        <v>OK</v>
      </c>
      <c r="J553" s="654" t="str">
        <f>IF(AND(F553=0,G553&gt;0),1+COUNT($J$3:J552),IF(B553="AUXILIAR","AUXILIAR","SUBÍTEM"))</f>
        <v>SUBÍTEM</v>
      </c>
      <c r="K553" s="655">
        <v>88316</v>
      </c>
      <c r="L553" s="656">
        <f t="shared" si="139"/>
        <v>88316</v>
      </c>
      <c r="M553" s="663" t="str">
        <f>IF(AND(MID(A553,1,4)="comp",COUNTIF($A$1:$A$3937,A553)&gt;1),"ok AUXILIAR",IF(AND(F553&gt;0,MID(A553,1,4)="COMP"),"SUBÍTEM",IF(OR(AND(F553=0,G553=0),F553="COEF.",F553&gt;0),"SUBÍTEM",IF(MID(A553,1,5)="COMP.",IF(COUNTIF(ORÇAMENTO!$B$5:$B$9792,COMPOSIÇÕES!A553)=0,"NOK",IF(COUNTIF(ORÇAMENTO!$B$5:$B$9792,COMPOSIÇÕES!A553)&gt;0,"OK","SUBÍTEM"))))))</f>
        <v>SUBÍTEM</v>
      </c>
      <c r="P553" s="655" t="b">
        <f t="shared" si="135"/>
        <v>1</v>
      </c>
      <c r="Q553" s="655">
        <v>88316</v>
      </c>
      <c r="R553" s="655" t="s">
        <v>131</v>
      </c>
      <c r="S553" s="717" t="s">
        <v>772</v>
      </c>
      <c r="T553" s="655" t="s">
        <v>59</v>
      </c>
      <c r="U553" s="655">
        <v>12.52</v>
      </c>
    </row>
    <row r="554" spans="1:21" s="713" customFormat="1">
      <c r="A554" s="261">
        <v>88264</v>
      </c>
      <c r="B554" s="261" t="s">
        <v>131</v>
      </c>
      <c r="C554" s="322" t="s">
        <v>766</v>
      </c>
      <c r="D554" s="257" t="s">
        <v>59</v>
      </c>
      <c r="E554" s="259">
        <v>19.16</v>
      </c>
      <c r="F554" s="251">
        <v>0.2</v>
      </c>
      <c r="G554" s="450">
        <f>ROUND(F554*E554,2)</f>
        <v>3.83</v>
      </c>
      <c r="H554" s="713" t="str">
        <f t="shared" si="138"/>
        <v>OK</v>
      </c>
      <c r="J554" s="654" t="str">
        <f>IF(AND(F554=0,G554&gt;0),1+COUNT($J$3:J553),IF(B554="AUXILIAR","AUXILIAR","SUBÍTEM"))</f>
        <v>SUBÍTEM</v>
      </c>
      <c r="K554" s="655">
        <v>88264</v>
      </c>
      <c r="L554" s="656">
        <f t="shared" si="139"/>
        <v>88264</v>
      </c>
      <c r="M554" s="663" t="str">
        <f>IF(AND(MID(A554,1,4)="comp",COUNTIF($A$1:$A$3937,A554)&gt;1),"ok AUXILIAR",IF(AND(F554&gt;0,MID(A554,1,4)="COMP"),"SUBÍTEM",IF(OR(AND(F554=0,G554=0),F554="COEF.",F554&gt;0),"SUBÍTEM",IF(MID(A554,1,5)="COMP.",IF(COUNTIF(ORÇAMENTO!$B$5:$B$9792,COMPOSIÇÕES!A554)=0,"NOK",IF(COUNTIF(ORÇAMENTO!$B$5:$B$9792,COMPOSIÇÕES!A554)&gt;0,"OK","SUBÍTEM"))))))</f>
        <v>SUBÍTEM</v>
      </c>
      <c r="P554" s="655" t="b">
        <f t="shared" si="135"/>
        <v>1</v>
      </c>
      <c r="Q554" s="655">
        <v>88264</v>
      </c>
      <c r="R554" s="655" t="s">
        <v>131</v>
      </c>
      <c r="S554" s="717" t="s">
        <v>766</v>
      </c>
      <c r="T554" s="655" t="s">
        <v>59</v>
      </c>
      <c r="U554" s="655">
        <v>19.149999999999999</v>
      </c>
    </row>
    <row r="555" spans="1:21" s="713" customFormat="1">
      <c r="A555" s="723" t="s">
        <v>1897</v>
      </c>
      <c r="B555" s="723"/>
      <c r="C555" s="723"/>
      <c r="D555" s="723"/>
      <c r="E555" s="723"/>
      <c r="F555" s="723"/>
      <c r="G555" s="723"/>
      <c r="H555" s="713" t="str">
        <f t="shared" si="138"/>
        <v>REMOVER ESPAÇOS</v>
      </c>
      <c r="J555" s="654" t="str">
        <f>IF(AND(F555=0,G555&gt;0),1+COUNT($J$3:J554),IF(B555="AUXILIAR","AUXILIAR","SUBÍTEM"))</f>
        <v>SUBÍTEM</v>
      </c>
      <c r="K555" s="655" t="s">
        <v>1897</v>
      </c>
      <c r="L555" s="656" t="str">
        <f t="shared" si="139"/>
        <v>Obs: composição/Base -  Composição modificada ORSE - 11405 + 3629/ORSE INSUMO</v>
      </c>
      <c r="M555" s="663" t="str">
        <f>IF(AND(MID(A555,1,4)="comp",COUNTIF($A$1:$A$3937,A555)&gt;1),"ok AUXILIAR",IF(AND(F555&gt;0,MID(A555,1,4)="COMP"),"SUBÍTEM",IF(OR(AND(F555=0,G555=0),F555="COEF.",F555&gt;0),"SUBÍTEM",IF(MID(A555,1,5)="COMP.",IF(COUNTIF(ORÇAMENTO!$B$5:$B$9792,COMPOSIÇÕES!A555)=0,"NOK",IF(COUNTIF(ORÇAMENTO!$B$5:$B$9792,COMPOSIÇÕES!A555)&gt;0,"OK","SUBÍTEM"))))))</f>
        <v>SUBÍTEM</v>
      </c>
      <c r="P555" s="655" t="b">
        <f t="shared" si="135"/>
        <v>1</v>
      </c>
      <c r="Q555" s="655" t="s">
        <v>1897</v>
      </c>
      <c r="R555" s="655"/>
      <c r="S555" s="723"/>
      <c r="T555" s="655"/>
      <c r="U555" s="655"/>
    </row>
    <row r="556" spans="1:21" s="713" customFormat="1" ht="15.75" thickBot="1">
      <c r="A556" s="728"/>
      <c r="B556" s="728"/>
      <c r="C556" s="728"/>
      <c r="D556" s="728"/>
      <c r="E556" s="728"/>
      <c r="F556" s="728"/>
      <c r="G556" s="728"/>
      <c r="J556" s="779"/>
      <c r="K556" s="780"/>
      <c r="L556" s="781"/>
      <c r="M556" s="663"/>
      <c r="P556" s="655" t="b">
        <f t="shared" ref="P556:P569" si="140">C556=S556</f>
        <v>1</v>
      </c>
      <c r="Q556" s="780"/>
      <c r="R556" s="780"/>
      <c r="S556" s="728"/>
      <c r="T556" s="780"/>
      <c r="U556" s="780"/>
    </row>
    <row r="557" spans="1:21" s="713" customFormat="1" ht="36.75" customHeight="1" thickBot="1">
      <c r="A557" s="987" t="s">
        <v>125</v>
      </c>
      <c r="B557" s="985"/>
      <c r="C557" s="949" t="s">
        <v>103</v>
      </c>
      <c r="D557" s="956" t="s">
        <v>126</v>
      </c>
      <c r="E557" s="949" t="s">
        <v>128</v>
      </c>
      <c r="F557" s="949" t="s">
        <v>127</v>
      </c>
      <c r="G557" s="957" t="s">
        <v>129</v>
      </c>
      <c r="H557" s="713" t="str">
        <f t="shared" ref="H557:H562" si="141">IF(MID(A557,1,3)="OBS","REMOVER ESPAÇOS","OK")</f>
        <v>OK</v>
      </c>
      <c r="J557" s="654" t="str">
        <f>IF(AND(F557=0,G557&gt;0),1+COUNT($J$3:J535),IF(B557="AUXILIAR","AUXILIAR","SUBÍTEM"))</f>
        <v>SUBÍTEM</v>
      </c>
      <c r="K557" s="655" t="s">
        <v>125</v>
      </c>
      <c r="L557" s="656" t="str">
        <f t="shared" ref="L557:L562" si="142">A557</f>
        <v>COD.</v>
      </c>
      <c r="M557" s="663" t="str">
        <f>IF(AND(MID(A557,1,4)="comp",COUNTIF($A$1:$A$3937,A557)&gt;1),"ok AUXILIAR",IF(AND(F557&gt;0,MID(A557,1,4)="COMP"),"SUBÍTEM",IF(OR(AND(F557=0,G557=0),F557="COEF.",F557&gt;0),"SUBÍTEM",IF(MID(A557,1,5)="COMP.",IF(COUNTIF(ORÇAMENTO!$B$5:$B$9792,COMPOSIÇÕES!A557)=0,"NOK",IF(COUNTIF(ORÇAMENTO!$B$5:$B$9792,COMPOSIÇÕES!A557)&gt;0,"OK","SUBÍTEM"))))))</f>
        <v>SUBÍTEM</v>
      </c>
      <c r="P557" s="655" t="b">
        <f t="shared" si="140"/>
        <v>1</v>
      </c>
      <c r="Q557" s="655" t="s">
        <v>125</v>
      </c>
      <c r="R557" s="655"/>
      <c r="S557" s="715" t="s">
        <v>103</v>
      </c>
      <c r="T557" s="655" t="s">
        <v>126</v>
      </c>
      <c r="U557" s="655" t="s">
        <v>128</v>
      </c>
    </row>
    <row r="558" spans="1:21" s="713" customFormat="1" ht="38.25" customHeight="1" thickBot="1">
      <c r="A558" s="935" t="s">
        <v>200</v>
      </c>
      <c r="B558" s="945"/>
      <c r="C558" s="986" t="s">
        <v>1900</v>
      </c>
      <c r="D558" s="936" t="s">
        <v>126</v>
      </c>
      <c r="E558" s="936"/>
      <c r="F558" s="936"/>
      <c r="G558" s="946">
        <f>SUM(G559:G561)</f>
        <v>25.61</v>
      </c>
      <c r="H558" s="713" t="str">
        <f t="shared" si="141"/>
        <v>OK</v>
      </c>
      <c r="J558" s="654">
        <f>IF(AND(F558=0,G558&gt;0),1+COUNT($J$3:J557),IF(B558="AUXILIAR","AUXILIAR","SUBÍTEM"))</f>
        <v>69</v>
      </c>
      <c r="K558" s="655" t="s">
        <v>200</v>
      </c>
      <c r="L558" s="656" t="str">
        <f t="shared" si="142"/>
        <v>COMP. 69</v>
      </c>
      <c r="M558" s="663" t="str">
        <f>IF(AND(MID(A558,1,4)="comp",COUNTIF($A$1:$A$3937,A558)&gt;1),"ok AUXILIAR",IF(AND(F558&gt;0,MID(A558,1,4)="COMP"),"SUBÍTEM",IF(OR(AND(F558=0,G558=0),F558="COEF.",F558&gt;0),"SUBÍTEM",IF(MID(A558,1,5)="COMP.",IF(COUNTIF(ORÇAMENTO!$B$5:$B$9792,COMPOSIÇÕES!A558)=0,"NOK",IF(COUNTIF(ORÇAMENTO!$B$5:$B$9792,COMPOSIÇÕES!A558)&gt;0,"OK","SUBÍTEM"))))))</f>
        <v>OK</v>
      </c>
      <c r="P558" s="655" t="b">
        <f t="shared" si="140"/>
        <v>1</v>
      </c>
      <c r="Q558" s="655" t="s">
        <v>200</v>
      </c>
      <c r="R558" s="655"/>
      <c r="S558" s="719" t="s">
        <v>1900</v>
      </c>
      <c r="T558" s="655" t="s">
        <v>126</v>
      </c>
      <c r="U558" s="655"/>
    </row>
    <row r="559" spans="1:21" s="713" customFormat="1" ht="21.75" customHeight="1">
      <c r="A559" s="261">
        <v>8946</v>
      </c>
      <c r="B559" s="496" t="s">
        <v>134</v>
      </c>
      <c r="C559" s="322" t="s">
        <v>1900</v>
      </c>
      <c r="D559" s="257" t="s">
        <v>54</v>
      </c>
      <c r="E559" s="259">
        <v>19.239999999999998</v>
      </c>
      <c r="F559" s="321">
        <v>1</v>
      </c>
      <c r="G559" s="450">
        <f>ROUND(F559*E559,2)</f>
        <v>19.239999999999998</v>
      </c>
      <c r="H559" s="713" t="str">
        <f t="shared" si="141"/>
        <v>OK</v>
      </c>
      <c r="J559" s="654" t="str">
        <f>IF(AND(F559=0,G559&gt;0),1+COUNT($J$3:J558),IF(B559="AUXILIAR","AUXILIAR","SUBÍTEM"))</f>
        <v>SUBÍTEM</v>
      </c>
      <c r="K559" s="655">
        <v>8946</v>
      </c>
      <c r="L559" s="656">
        <f t="shared" si="142"/>
        <v>8946</v>
      </c>
      <c r="M559" s="663" t="str">
        <f>IF(AND(MID(A559,1,4)="comp",COUNTIF($A$1:$A$3937,A559)&gt;1),"ok AUXILIAR",IF(AND(F559&gt;0,MID(A559,1,4)="COMP"),"SUBÍTEM",IF(OR(AND(F559=0,G559=0),F559="COEF.",F559&gt;0),"SUBÍTEM",IF(MID(A559,1,5)="COMP.",IF(COUNTIF(ORÇAMENTO!$B$5:$B$9792,COMPOSIÇÕES!A559)=0,"NOK",IF(COUNTIF(ORÇAMENTO!$B$5:$B$9792,COMPOSIÇÕES!A559)&gt;0,"OK","SUBÍTEM"))))))</f>
        <v>SUBÍTEM</v>
      </c>
      <c r="P559" s="655" t="b">
        <f t="shared" si="140"/>
        <v>1</v>
      </c>
      <c r="Q559" s="655">
        <v>8946</v>
      </c>
      <c r="R559" s="655" t="s">
        <v>134</v>
      </c>
      <c r="S559" s="717" t="s">
        <v>1900</v>
      </c>
      <c r="T559" s="655" t="s">
        <v>54</v>
      </c>
      <c r="U559" s="655">
        <v>18.989999999999998</v>
      </c>
    </row>
    <row r="560" spans="1:21" s="713" customFormat="1">
      <c r="A560" s="261">
        <v>88316</v>
      </c>
      <c r="B560" s="261" t="s">
        <v>131</v>
      </c>
      <c r="C560" s="322" t="s">
        <v>772</v>
      </c>
      <c r="D560" s="257" t="s">
        <v>59</v>
      </c>
      <c r="E560" s="259">
        <v>12.7</v>
      </c>
      <c r="F560" s="321">
        <v>0.2</v>
      </c>
      <c r="G560" s="450">
        <f>ROUND(F560*E560,2)</f>
        <v>2.54</v>
      </c>
      <c r="H560" s="713" t="str">
        <f t="shared" si="141"/>
        <v>OK</v>
      </c>
      <c r="J560" s="654" t="str">
        <f>IF(AND(F560=0,G560&gt;0),1+COUNT($J$3:J559),IF(B560="AUXILIAR","AUXILIAR","SUBÍTEM"))</f>
        <v>SUBÍTEM</v>
      </c>
      <c r="K560" s="655">
        <v>88316</v>
      </c>
      <c r="L560" s="656">
        <f t="shared" si="142"/>
        <v>88316</v>
      </c>
      <c r="M560" s="663" t="str">
        <f>IF(AND(MID(A560,1,4)="comp",COUNTIF($A$1:$A$3937,A560)&gt;1),"ok AUXILIAR",IF(AND(F560&gt;0,MID(A560,1,4)="COMP"),"SUBÍTEM",IF(OR(AND(F560=0,G560=0),F560="COEF.",F560&gt;0),"SUBÍTEM",IF(MID(A560,1,5)="COMP.",IF(COUNTIF(ORÇAMENTO!$B$5:$B$9792,COMPOSIÇÕES!A560)=0,"NOK",IF(COUNTIF(ORÇAMENTO!$B$5:$B$9792,COMPOSIÇÕES!A560)&gt;0,"OK","SUBÍTEM"))))))</f>
        <v>SUBÍTEM</v>
      </c>
      <c r="P560" s="655" t="b">
        <f t="shared" si="140"/>
        <v>1</v>
      </c>
      <c r="Q560" s="655">
        <v>88316</v>
      </c>
      <c r="R560" s="655" t="s">
        <v>131</v>
      </c>
      <c r="S560" s="717" t="s">
        <v>772</v>
      </c>
      <c r="T560" s="655" t="s">
        <v>59</v>
      </c>
      <c r="U560" s="655">
        <v>12.52</v>
      </c>
    </row>
    <row r="561" spans="1:21" s="713" customFormat="1">
      <c r="A561" s="261">
        <v>88264</v>
      </c>
      <c r="B561" s="261" t="s">
        <v>131</v>
      </c>
      <c r="C561" s="322" t="s">
        <v>766</v>
      </c>
      <c r="D561" s="257" t="s">
        <v>59</v>
      </c>
      <c r="E561" s="259">
        <v>19.16</v>
      </c>
      <c r="F561" s="321">
        <v>0.2</v>
      </c>
      <c r="G561" s="450">
        <f>ROUND(F561*E561,2)</f>
        <v>3.83</v>
      </c>
      <c r="H561" s="713" t="str">
        <f t="shared" si="141"/>
        <v>OK</v>
      </c>
      <c r="J561" s="654" t="str">
        <f>IF(AND(F561=0,G561&gt;0),1+COUNT($J$3:J560),IF(B561="AUXILIAR","AUXILIAR","SUBÍTEM"))</f>
        <v>SUBÍTEM</v>
      </c>
      <c r="K561" s="655">
        <v>88264</v>
      </c>
      <c r="L561" s="656">
        <f t="shared" si="142"/>
        <v>88264</v>
      </c>
      <c r="M561" s="663" t="str">
        <f>IF(AND(MID(A561,1,4)="comp",COUNTIF($A$1:$A$3937,A561)&gt;1),"ok AUXILIAR",IF(AND(F561&gt;0,MID(A561,1,4)="COMP"),"SUBÍTEM",IF(OR(AND(F561=0,G561=0),F561="COEF.",F561&gt;0),"SUBÍTEM",IF(MID(A561,1,5)="COMP.",IF(COUNTIF(ORÇAMENTO!$B$5:$B$9792,COMPOSIÇÕES!A561)=0,"NOK",IF(COUNTIF(ORÇAMENTO!$B$5:$B$9792,COMPOSIÇÕES!A561)&gt;0,"OK","SUBÍTEM"))))))</f>
        <v>SUBÍTEM</v>
      </c>
      <c r="P561" s="655" t="b">
        <f t="shared" si="140"/>
        <v>1</v>
      </c>
      <c r="Q561" s="655">
        <v>88264</v>
      </c>
      <c r="R561" s="655" t="s">
        <v>131</v>
      </c>
      <c r="S561" s="717" t="s">
        <v>766</v>
      </c>
      <c r="T561" s="655" t="s">
        <v>59</v>
      </c>
      <c r="U561" s="655">
        <v>19.149999999999999</v>
      </c>
    </row>
    <row r="562" spans="1:21" s="713" customFormat="1">
      <c r="A562" s="723" t="s">
        <v>1899</v>
      </c>
      <c r="B562" s="723"/>
      <c r="C562" s="723"/>
      <c r="D562" s="723"/>
      <c r="E562" s="723"/>
      <c r="F562" s="723"/>
      <c r="G562" s="723"/>
      <c r="H562" s="713" t="str">
        <f t="shared" si="141"/>
        <v>REMOVER ESPAÇOS</v>
      </c>
      <c r="J562" s="654" t="str">
        <f>IF(AND(F562=0,G562&gt;0),1+COUNT($J$3:J561),IF(B562="AUXILIAR","AUXILIAR","SUBÍTEM"))</f>
        <v>SUBÍTEM</v>
      </c>
      <c r="K562" s="655" t="s">
        <v>1899</v>
      </c>
      <c r="L562" s="656" t="str">
        <f t="shared" si="142"/>
        <v>Obs: composição/Base -  Composição -  ORSE - 8689</v>
      </c>
      <c r="M562" s="663" t="str">
        <f>IF(AND(MID(A562,1,4)="comp",COUNTIF($A$1:$A$3937,A562)&gt;1),"ok AUXILIAR",IF(AND(F562&gt;0,MID(A562,1,4)="COMP"),"SUBÍTEM",IF(OR(AND(F562=0,G562=0),F562="COEF.",F562&gt;0),"SUBÍTEM",IF(MID(A562,1,5)="COMP.",IF(COUNTIF(ORÇAMENTO!$B$5:$B$9792,COMPOSIÇÕES!A562)=0,"NOK",IF(COUNTIF(ORÇAMENTO!$B$5:$B$9792,COMPOSIÇÕES!A562)&gt;0,"OK","SUBÍTEM"))))))</f>
        <v>SUBÍTEM</v>
      </c>
      <c r="P562" s="655" t="b">
        <f t="shared" si="140"/>
        <v>1</v>
      </c>
      <c r="Q562" s="655" t="s">
        <v>1899</v>
      </c>
      <c r="R562" s="655"/>
      <c r="S562" s="723"/>
      <c r="T562" s="655"/>
      <c r="U562" s="655"/>
    </row>
    <row r="563" spans="1:21" s="713" customFormat="1" ht="15.75" thickBot="1">
      <c r="A563" s="728"/>
      <c r="B563" s="728"/>
      <c r="C563" s="728"/>
      <c r="D563" s="728"/>
      <c r="E563" s="728"/>
      <c r="F563" s="728"/>
      <c r="G563" s="728"/>
      <c r="J563" s="779"/>
      <c r="K563" s="780"/>
      <c r="L563" s="781"/>
      <c r="M563" s="663"/>
      <c r="P563" s="655" t="b">
        <f t="shared" si="140"/>
        <v>1</v>
      </c>
      <c r="Q563" s="780"/>
      <c r="R563" s="780"/>
      <c r="S563" s="728"/>
      <c r="T563" s="780"/>
      <c r="U563" s="780"/>
    </row>
    <row r="564" spans="1:21" s="713" customFormat="1" ht="36.75" customHeight="1" thickBot="1">
      <c r="A564" s="987" t="s">
        <v>125</v>
      </c>
      <c r="B564" s="985"/>
      <c r="C564" s="949" t="s">
        <v>103</v>
      </c>
      <c r="D564" s="956" t="s">
        <v>126</v>
      </c>
      <c r="E564" s="949" t="s">
        <v>128</v>
      </c>
      <c r="F564" s="949" t="s">
        <v>127</v>
      </c>
      <c r="G564" s="957" t="s">
        <v>129</v>
      </c>
      <c r="H564" s="713" t="str">
        <f t="shared" ref="H564:H569" si="143">IF(MID(A564,1,3)="OBS","REMOVER ESPAÇOS","OK")</f>
        <v>OK</v>
      </c>
      <c r="J564" s="654" t="str">
        <f>IF(AND(F564=0,G564&gt;0),1+COUNT($J$3:J542),IF(B564="AUXILIAR","AUXILIAR","SUBÍTEM"))</f>
        <v>SUBÍTEM</v>
      </c>
      <c r="K564" s="655" t="s">
        <v>125</v>
      </c>
      <c r="L564" s="656" t="str">
        <f t="shared" ref="L564:L569" si="144">A564</f>
        <v>COD.</v>
      </c>
      <c r="M564" s="663" t="str">
        <f>IF(AND(MID(A564,1,4)="comp",COUNTIF($A$1:$A$3937,A564)&gt;1),"ok AUXILIAR",IF(AND(F564&gt;0,MID(A564,1,4)="COMP"),"SUBÍTEM",IF(OR(AND(F564=0,G564=0),F564="COEF.",F564&gt;0),"SUBÍTEM",IF(MID(A564,1,5)="COMP.",IF(COUNTIF(ORÇAMENTO!$B$5:$B$9792,COMPOSIÇÕES!A564)=0,"NOK",IF(COUNTIF(ORÇAMENTO!$B$5:$B$9792,COMPOSIÇÕES!A564)&gt;0,"OK","SUBÍTEM"))))))</f>
        <v>SUBÍTEM</v>
      </c>
      <c r="P564" s="655" t="b">
        <f t="shared" si="140"/>
        <v>1</v>
      </c>
      <c r="Q564" s="655" t="s">
        <v>125</v>
      </c>
      <c r="R564" s="655"/>
      <c r="S564" s="715" t="s">
        <v>103</v>
      </c>
      <c r="T564" s="655" t="s">
        <v>126</v>
      </c>
      <c r="U564" s="655" t="s">
        <v>128</v>
      </c>
    </row>
    <row r="565" spans="1:21" s="713" customFormat="1" ht="38.25" customHeight="1" thickBot="1">
      <c r="A565" s="935" t="s">
        <v>201</v>
      </c>
      <c r="B565" s="945"/>
      <c r="C565" s="986" t="s">
        <v>1003</v>
      </c>
      <c r="D565" s="936" t="s">
        <v>126</v>
      </c>
      <c r="E565" s="936"/>
      <c r="F565" s="936"/>
      <c r="G565" s="946">
        <f>SUM(G566:G568)</f>
        <v>14.770000000000001</v>
      </c>
      <c r="H565" s="713" t="str">
        <f t="shared" si="143"/>
        <v>OK</v>
      </c>
      <c r="J565" s="654">
        <f>IF(AND(F565=0,G565&gt;0),1+COUNT($J$3:J564),IF(B565="AUXILIAR","AUXILIAR","SUBÍTEM"))</f>
        <v>70</v>
      </c>
      <c r="K565" s="655" t="s">
        <v>201</v>
      </c>
      <c r="L565" s="656" t="str">
        <f t="shared" si="144"/>
        <v>COMP. 70</v>
      </c>
      <c r="M565" s="663" t="str">
        <f>IF(AND(MID(A565,1,4)="comp",COUNTIF($A$1:$A$3937,A565)&gt;1),"ok AUXILIAR",IF(AND(F565&gt;0,MID(A565,1,4)="COMP"),"SUBÍTEM",IF(OR(AND(F565=0,G565=0),F565="COEF.",F565&gt;0),"SUBÍTEM",IF(MID(A565,1,5)="COMP.",IF(COUNTIF(ORÇAMENTO!$B$5:$B$9792,COMPOSIÇÕES!A565)=0,"NOK",IF(COUNTIF(ORÇAMENTO!$B$5:$B$9792,COMPOSIÇÕES!A565)&gt;0,"OK","SUBÍTEM"))))))</f>
        <v>OK</v>
      </c>
      <c r="P565" s="655" t="b">
        <f t="shared" si="140"/>
        <v>1</v>
      </c>
      <c r="Q565" s="655" t="s">
        <v>201</v>
      </c>
      <c r="R565" s="655"/>
      <c r="S565" s="719" t="s">
        <v>1003</v>
      </c>
      <c r="T565" s="655" t="s">
        <v>126</v>
      </c>
      <c r="U565" s="655"/>
    </row>
    <row r="566" spans="1:21" s="713" customFormat="1" ht="30">
      <c r="A566" s="261">
        <v>3997</v>
      </c>
      <c r="B566" s="496" t="s">
        <v>134</v>
      </c>
      <c r="C566" s="322" t="s">
        <v>1003</v>
      </c>
      <c r="D566" s="257" t="s">
        <v>54</v>
      </c>
      <c r="E566" s="259">
        <v>8.4</v>
      </c>
      <c r="F566" s="321">
        <v>1</v>
      </c>
      <c r="G566" s="450">
        <f>ROUND(F566*E566,2)</f>
        <v>8.4</v>
      </c>
      <c r="H566" s="713" t="str">
        <f t="shared" si="143"/>
        <v>OK</v>
      </c>
      <c r="J566" s="654" t="str">
        <f>IF(AND(F566=0,G566&gt;0),1+COUNT($J$3:J565),IF(B566="AUXILIAR","AUXILIAR","SUBÍTEM"))</f>
        <v>SUBÍTEM</v>
      </c>
      <c r="K566" s="655">
        <v>3997</v>
      </c>
      <c r="L566" s="656">
        <f t="shared" si="144"/>
        <v>3997</v>
      </c>
      <c r="M566" s="663" t="str">
        <f>IF(AND(MID(A566,1,4)="comp",COUNTIF($A$1:$A$3937,A566)&gt;1),"ok AUXILIAR",IF(AND(F566&gt;0,MID(A566,1,4)="COMP"),"SUBÍTEM",IF(OR(AND(F566=0,G566=0),F566="COEF.",F566&gt;0),"SUBÍTEM",IF(MID(A566,1,5)="COMP.",IF(COUNTIF(ORÇAMENTO!$B$5:$B$9792,COMPOSIÇÕES!A566)=0,"NOK",IF(COUNTIF(ORÇAMENTO!$B$5:$B$9792,COMPOSIÇÕES!A566)&gt;0,"OK","SUBÍTEM"))))))</f>
        <v>SUBÍTEM</v>
      </c>
      <c r="P566" s="655" t="b">
        <f t="shared" si="140"/>
        <v>1</v>
      </c>
      <c r="Q566" s="655">
        <v>3997</v>
      </c>
      <c r="R566" s="655" t="s">
        <v>134</v>
      </c>
      <c r="S566" s="717" t="s">
        <v>1003</v>
      </c>
      <c r="T566" s="655" t="s">
        <v>54</v>
      </c>
      <c r="U566" s="655">
        <v>8.4</v>
      </c>
    </row>
    <row r="567" spans="1:21" s="713" customFormat="1">
      <c r="A567" s="261">
        <v>88316</v>
      </c>
      <c r="B567" s="261" t="s">
        <v>131</v>
      </c>
      <c r="C567" s="322" t="s">
        <v>772</v>
      </c>
      <c r="D567" s="257" t="s">
        <v>59</v>
      </c>
      <c r="E567" s="259">
        <v>12.7</v>
      </c>
      <c r="F567" s="321">
        <v>0.2</v>
      </c>
      <c r="G567" s="450">
        <f>ROUND(F567*E567,2)</f>
        <v>2.54</v>
      </c>
      <c r="H567" s="713" t="str">
        <f t="shared" si="143"/>
        <v>OK</v>
      </c>
      <c r="J567" s="654" t="str">
        <f>IF(AND(F567=0,G567&gt;0),1+COUNT($J$3:J566),IF(B567="AUXILIAR","AUXILIAR","SUBÍTEM"))</f>
        <v>SUBÍTEM</v>
      </c>
      <c r="K567" s="655">
        <v>88316</v>
      </c>
      <c r="L567" s="656">
        <f t="shared" si="144"/>
        <v>88316</v>
      </c>
      <c r="M567" s="663" t="str">
        <f>IF(AND(MID(A567,1,4)="comp",COUNTIF($A$1:$A$3937,A567)&gt;1),"ok AUXILIAR",IF(AND(F567&gt;0,MID(A567,1,4)="COMP"),"SUBÍTEM",IF(OR(AND(F567=0,G567=0),F567="COEF.",F567&gt;0),"SUBÍTEM",IF(MID(A567,1,5)="COMP.",IF(COUNTIF(ORÇAMENTO!$B$5:$B$9792,COMPOSIÇÕES!A567)=0,"NOK",IF(COUNTIF(ORÇAMENTO!$B$5:$B$9792,COMPOSIÇÕES!A567)&gt;0,"OK","SUBÍTEM"))))))</f>
        <v>SUBÍTEM</v>
      </c>
      <c r="P567" s="655" t="b">
        <f t="shared" si="140"/>
        <v>1</v>
      </c>
      <c r="Q567" s="655">
        <v>88316</v>
      </c>
      <c r="R567" s="655" t="s">
        <v>131</v>
      </c>
      <c r="S567" s="717" t="s">
        <v>772</v>
      </c>
      <c r="T567" s="655" t="s">
        <v>59</v>
      </c>
      <c r="U567" s="655">
        <v>12.52</v>
      </c>
    </row>
    <row r="568" spans="1:21" s="713" customFormat="1">
      <c r="A568" s="261">
        <v>88264</v>
      </c>
      <c r="B568" s="261" t="s">
        <v>131</v>
      </c>
      <c r="C568" s="322" t="s">
        <v>766</v>
      </c>
      <c r="D568" s="257" t="s">
        <v>59</v>
      </c>
      <c r="E568" s="259">
        <v>19.16</v>
      </c>
      <c r="F568" s="321">
        <v>0.2</v>
      </c>
      <c r="G568" s="450">
        <f>ROUND(F568*E568,2)</f>
        <v>3.83</v>
      </c>
      <c r="H568" s="713" t="str">
        <f t="shared" si="143"/>
        <v>OK</v>
      </c>
      <c r="J568" s="654" t="str">
        <f>IF(AND(F568=0,G568&gt;0),1+COUNT($J$3:J567),IF(B568="AUXILIAR","AUXILIAR","SUBÍTEM"))</f>
        <v>SUBÍTEM</v>
      </c>
      <c r="K568" s="655">
        <v>88264</v>
      </c>
      <c r="L568" s="656">
        <f t="shared" si="144"/>
        <v>88264</v>
      </c>
      <c r="M568" s="663" t="str">
        <f>IF(AND(MID(A568,1,4)="comp",COUNTIF($A$1:$A$3937,A568)&gt;1),"ok AUXILIAR",IF(AND(F568&gt;0,MID(A568,1,4)="COMP"),"SUBÍTEM",IF(OR(AND(F568=0,G568=0),F568="COEF.",F568&gt;0),"SUBÍTEM",IF(MID(A568,1,5)="COMP.",IF(COUNTIF(ORÇAMENTO!$B$5:$B$9792,COMPOSIÇÕES!A568)=0,"NOK",IF(COUNTIF(ORÇAMENTO!$B$5:$B$9792,COMPOSIÇÕES!A568)&gt;0,"OK","SUBÍTEM"))))))</f>
        <v>SUBÍTEM</v>
      </c>
      <c r="P568" s="655" t="b">
        <f t="shared" si="140"/>
        <v>1</v>
      </c>
      <c r="Q568" s="655">
        <v>88264</v>
      </c>
      <c r="R568" s="655" t="s">
        <v>131</v>
      </c>
      <c r="S568" s="717" t="s">
        <v>766</v>
      </c>
      <c r="T568" s="655" t="s">
        <v>59</v>
      </c>
      <c r="U568" s="655">
        <v>19.149999999999999</v>
      </c>
    </row>
    <row r="569" spans="1:21" s="713" customFormat="1">
      <c r="A569" s="723" t="s">
        <v>1901</v>
      </c>
      <c r="B569" s="723"/>
      <c r="C569" s="723"/>
      <c r="D569" s="723"/>
      <c r="E569" s="723"/>
      <c r="F569" s="723"/>
      <c r="G569" s="723"/>
      <c r="H569" s="713" t="str">
        <f t="shared" si="143"/>
        <v>REMOVER ESPAÇOS</v>
      </c>
      <c r="J569" s="654" t="str">
        <f>IF(AND(F569=0,G569&gt;0),1+COUNT($J$3:J568),IF(B569="AUXILIAR","AUXILIAR","SUBÍTEM"))</f>
        <v>SUBÍTEM</v>
      </c>
      <c r="K569" s="655" t="s">
        <v>1901</v>
      </c>
      <c r="L569" s="656" t="str">
        <f t="shared" si="144"/>
        <v>Obs: composição/Base -  Composição -  ORSE - 7877</v>
      </c>
      <c r="M569" s="663" t="str">
        <f>IF(AND(MID(A569,1,4)="comp",COUNTIF($A$1:$A$3937,A569)&gt;1),"ok AUXILIAR",IF(AND(F569&gt;0,MID(A569,1,4)="COMP"),"SUBÍTEM",IF(OR(AND(F569=0,G569=0),F569="COEF.",F569&gt;0),"SUBÍTEM",IF(MID(A569,1,5)="COMP.",IF(COUNTIF(ORÇAMENTO!$B$5:$B$9792,COMPOSIÇÕES!A569)=0,"NOK",IF(COUNTIF(ORÇAMENTO!$B$5:$B$9792,COMPOSIÇÕES!A569)&gt;0,"OK","SUBÍTEM"))))))</f>
        <v>SUBÍTEM</v>
      </c>
      <c r="P569" s="655" t="b">
        <f t="shared" si="140"/>
        <v>1</v>
      </c>
      <c r="Q569" s="655" t="s">
        <v>1901</v>
      </c>
      <c r="R569" s="655"/>
      <c r="S569" s="723"/>
      <c r="T569" s="655"/>
      <c r="U569" s="655"/>
    </row>
    <row r="570" spans="1:21" s="713" customFormat="1" ht="15.75" thickBot="1">
      <c r="A570" s="728"/>
      <c r="B570" s="728"/>
      <c r="C570" s="728"/>
      <c r="D570" s="728"/>
      <c r="E570" s="728"/>
      <c r="F570" s="728"/>
      <c r="G570" s="728"/>
      <c r="J570" s="779"/>
      <c r="K570" s="780"/>
      <c r="L570" s="781"/>
      <c r="M570" s="663"/>
      <c r="P570" s="655" t="b">
        <f t="shared" ref="P570:P576" si="145">C570=S570</f>
        <v>1</v>
      </c>
      <c r="Q570" s="780"/>
      <c r="R570" s="780"/>
      <c r="S570" s="728"/>
      <c r="T570" s="780"/>
      <c r="U570" s="780"/>
    </row>
    <row r="571" spans="1:21" s="713" customFormat="1" ht="36.75" customHeight="1" thickBot="1">
      <c r="A571" s="987" t="s">
        <v>125</v>
      </c>
      <c r="B571" s="985"/>
      <c r="C571" s="949" t="s">
        <v>103</v>
      </c>
      <c r="D571" s="956" t="s">
        <v>126</v>
      </c>
      <c r="E571" s="949" t="s">
        <v>128</v>
      </c>
      <c r="F571" s="949" t="s">
        <v>127</v>
      </c>
      <c r="G571" s="957" t="s">
        <v>129</v>
      </c>
      <c r="H571" s="713" t="str">
        <f t="shared" ref="H571:H576" si="146">IF(MID(A571,1,3)="OBS","REMOVER ESPAÇOS","OK")</f>
        <v>OK</v>
      </c>
      <c r="J571" s="654" t="str">
        <f>IF(AND(F571=0,G571&gt;0),1+COUNT($J$3:J549),IF(B571="AUXILIAR","AUXILIAR","SUBÍTEM"))</f>
        <v>SUBÍTEM</v>
      </c>
      <c r="K571" s="655" t="s">
        <v>125</v>
      </c>
      <c r="L571" s="656" t="str">
        <f t="shared" ref="L571:L576" si="147">A571</f>
        <v>COD.</v>
      </c>
      <c r="M571" s="663" t="str">
        <f>IF(AND(MID(A571,1,4)="comp",COUNTIF($A$1:$A$3937,A571)&gt;1),"ok AUXILIAR",IF(AND(F571&gt;0,MID(A571,1,4)="COMP"),"SUBÍTEM",IF(OR(AND(F571=0,G571=0),F571="COEF.",F571&gt;0),"SUBÍTEM",IF(MID(A571,1,5)="COMP.",IF(COUNTIF(ORÇAMENTO!$B$5:$B$9792,COMPOSIÇÕES!A571)=0,"NOK",IF(COUNTIF(ORÇAMENTO!$B$5:$B$9792,COMPOSIÇÕES!A571)&gt;0,"OK","SUBÍTEM"))))))</f>
        <v>SUBÍTEM</v>
      </c>
      <c r="P571" s="655" t="b">
        <f t="shared" si="145"/>
        <v>1</v>
      </c>
      <c r="Q571" s="655" t="s">
        <v>125</v>
      </c>
      <c r="R571" s="655"/>
      <c r="S571" s="715" t="s">
        <v>103</v>
      </c>
      <c r="T571" s="655" t="s">
        <v>126</v>
      </c>
      <c r="U571" s="655" t="s">
        <v>128</v>
      </c>
    </row>
    <row r="572" spans="1:21" s="713" customFormat="1" ht="38.25" customHeight="1" thickBot="1">
      <c r="A572" s="935" t="s">
        <v>317</v>
      </c>
      <c r="B572" s="945"/>
      <c r="C572" s="986" t="s">
        <v>1902</v>
      </c>
      <c r="D572" s="936" t="s">
        <v>126</v>
      </c>
      <c r="E572" s="936"/>
      <c r="F572" s="936"/>
      <c r="G572" s="946">
        <f>SUM(G573:G575)</f>
        <v>24.33</v>
      </c>
      <c r="H572" s="713" t="str">
        <f t="shared" si="146"/>
        <v>OK</v>
      </c>
      <c r="J572" s="654">
        <f>IF(AND(F572=0,G572&gt;0),1+COUNT($J$3:J571),IF(B572="AUXILIAR","AUXILIAR","SUBÍTEM"))</f>
        <v>71</v>
      </c>
      <c r="K572" s="655" t="s">
        <v>317</v>
      </c>
      <c r="L572" s="656" t="str">
        <f t="shared" si="147"/>
        <v>COMP. 71</v>
      </c>
      <c r="M572" s="663" t="str">
        <f>IF(AND(MID(A572,1,4)="comp",COUNTIF($A$1:$A$3937,A572)&gt;1),"ok AUXILIAR",IF(AND(F572&gt;0,MID(A572,1,4)="COMP"),"SUBÍTEM",IF(OR(AND(F572=0,G572=0),F572="COEF.",F572&gt;0),"SUBÍTEM",IF(MID(A572,1,5)="COMP.",IF(COUNTIF(ORÇAMENTO!$B$5:$B$9792,COMPOSIÇÕES!A572)=0,"NOK",IF(COUNTIF(ORÇAMENTO!$B$5:$B$9792,COMPOSIÇÕES!A572)&gt;0,"OK","SUBÍTEM"))))))</f>
        <v>OK</v>
      </c>
      <c r="P572" s="655" t="b">
        <f t="shared" si="145"/>
        <v>1</v>
      </c>
      <c r="Q572" s="655" t="s">
        <v>317</v>
      </c>
      <c r="R572" s="655"/>
      <c r="S572" s="719" t="s">
        <v>1902</v>
      </c>
      <c r="T572" s="655" t="s">
        <v>126</v>
      </c>
      <c r="U572" s="655"/>
    </row>
    <row r="573" spans="1:21" s="713" customFormat="1" ht="20.25" customHeight="1">
      <c r="A573" s="261">
        <v>6613</v>
      </c>
      <c r="B573" s="496" t="s">
        <v>134</v>
      </c>
      <c r="C573" s="322" t="s">
        <v>1902</v>
      </c>
      <c r="D573" s="257" t="s">
        <v>54</v>
      </c>
      <c r="E573" s="259">
        <v>17.96</v>
      </c>
      <c r="F573" s="321">
        <v>1</v>
      </c>
      <c r="G573" s="450">
        <f>ROUND(F573*E573,2)</f>
        <v>17.96</v>
      </c>
      <c r="H573" s="713" t="str">
        <f t="shared" si="146"/>
        <v>OK</v>
      </c>
      <c r="J573" s="654" t="str">
        <f>IF(AND(F573=0,G573&gt;0),1+COUNT($J$3:J572),IF(B573="AUXILIAR","AUXILIAR","SUBÍTEM"))</f>
        <v>SUBÍTEM</v>
      </c>
      <c r="K573" s="655">
        <v>6613</v>
      </c>
      <c r="L573" s="656">
        <f t="shared" si="147"/>
        <v>6613</v>
      </c>
      <c r="M573" s="663" t="str">
        <f>IF(AND(MID(A573,1,4)="comp",COUNTIF($A$1:$A$3937,A573)&gt;1),"ok AUXILIAR",IF(AND(F573&gt;0,MID(A573,1,4)="COMP"),"SUBÍTEM",IF(OR(AND(F573=0,G573=0),F573="COEF.",F573&gt;0),"SUBÍTEM",IF(MID(A573,1,5)="COMP.",IF(COUNTIF(ORÇAMENTO!$B$5:$B$9792,COMPOSIÇÕES!A573)=0,"NOK",IF(COUNTIF(ORÇAMENTO!$B$5:$B$9792,COMPOSIÇÕES!A573)&gt;0,"OK","SUBÍTEM"))))))</f>
        <v>SUBÍTEM</v>
      </c>
      <c r="P573" s="655" t="b">
        <f t="shared" si="145"/>
        <v>1</v>
      </c>
      <c r="Q573" s="655">
        <v>6613</v>
      </c>
      <c r="R573" s="655" t="s">
        <v>134</v>
      </c>
      <c r="S573" s="717" t="s">
        <v>1902</v>
      </c>
      <c r="T573" s="655" t="s">
        <v>54</v>
      </c>
      <c r="U573" s="655">
        <v>17.72</v>
      </c>
    </row>
    <row r="574" spans="1:21" s="713" customFormat="1">
      <c r="A574" s="261">
        <v>88316</v>
      </c>
      <c r="B574" s="261" t="s">
        <v>131</v>
      </c>
      <c r="C574" s="322" t="s">
        <v>772</v>
      </c>
      <c r="D574" s="257" t="s">
        <v>59</v>
      </c>
      <c r="E574" s="259">
        <v>12.7</v>
      </c>
      <c r="F574" s="321">
        <v>0.2</v>
      </c>
      <c r="G574" s="450">
        <f>ROUND(F574*E574,2)</f>
        <v>2.54</v>
      </c>
      <c r="H574" s="713" t="str">
        <f t="shared" si="146"/>
        <v>OK</v>
      </c>
      <c r="J574" s="654" t="str">
        <f>IF(AND(F574=0,G574&gt;0),1+COUNT($J$3:J573),IF(B574="AUXILIAR","AUXILIAR","SUBÍTEM"))</f>
        <v>SUBÍTEM</v>
      </c>
      <c r="K574" s="655">
        <v>88316</v>
      </c>
      <c r="L574" s="656">
        <f t="shared" si="147"/>
        <v>88316</v>
      </c>
      <c r="M574" s="663" t="str">
        <f>IF(AND(MID(A574,1,4)="comp",COUNTIF($A$1:$A$3937,A574)&gt;1),"ok AUXILIAR",IF(AND(F574&gt;0,MID(A574,1,4)="COMP"),"SUBÍTEM",IF(OR(AND(F574=0,G574=0),F574="COEF.",F574&gt;0),"SUBÍTEM",IF(MID(A574,1,5)="COMP.",IF(COUNTIF(ORÇAMENTO!$B$5:$B$9792,COMPOSIÇÕES!A574)=0,"NOK",IF(COUNTIF(ORÇAMENTO!$B$5:$B$9792,COMPOSIÇÕES!A574)&gt;0,"OK","SUBÍTEM"))))))</f>
        <v>SUBÍTEM</v>
      </c>
      <c r="P574" s="655" t="b">
        <f t="shared" si="145"/>
        <v>1</v>
      </c>
      <c r="Q574" s="655">
        <v>88316</v>
      </c>
      <c r="R574" s="655" t="s">
        <v>131</v>
      </c>
      <c r="S574" s="717" t="s">
        <v>772</v>
      </c>
      <c r="T574" s="655" t="s">
        <v>59</v>
      </c>
      <c r="U574" s="655">
        <v>12.52</v>
      </c>
    </row>
    <row r="575" spans="1:21" s="713" customFormat="1">
      <c r="A575" s="261">
        <v>88264</v>
      </c>
      <c r="B575" s="261" t="s">
        <v>131</v>
      </c>
      <c r="C575" s="322" t="s">
        <v>766</v>
      </c>
      <c r="D575" s="257" t="s">
        <v>59</v>
      </c>
      <c r="E575" s="259">
        <v>19.16</v>
      </c>
      <c r="F575" s="321">
        <v>0.2</v>
      </c>
      <c r="G575" s="450">
        <f>ROUND(F575*E575,2)</f>
        <v>3.83</v>
      </c>
      <c r="H575" s="713" t="str">
        <f t="shared" si="146"/>
        <v>OK</v>
      </c>
      <c r="J575" s="654" t="str">
        <f>IF(AND(F575=0,G575&gt;0),1+COUNT($J$3:J574),IF(B575="AUXILIAR","AUXILIAR","SUBÍTEM"))</f>
        <v>SUBÍTEM</v>
      </c>
      <c r="K575" s="655">
        <v>88264</v>
      </c>
      <c r="L575" s="656">
        <f t="shared" si="147"/>
        <v>88264</v>
      </c>
      <c r="M575" s="663" t="str">
        <f>IF(AND(MID(A575,1,4)="comp",COUNTIF($A$1:$A$3937,A575)&gt;1),"ok AUXILIAR",IF(AND(F575&gt;0,MID(A575,1,4)="COMP"),"SUBÍTEM",IF(OR(AND(F575=0,G575=0),F575="COEF.",F575&gt;0),"SUBÍTEM",IF(MID(A575,1,5)="COMP.",IF(COUNTIF(ORÇAMENTO!$B$5:$B$9792,COMPOSIÇÕES!A575)=0,"NOK",IF(COUNTIF(ORÇAMENTO!$B$5:$B$9792,COMPOSIÇÕES!A575)&gt;0,"OK","SUBÍTEM"))))))</f>
        <v>SUBÍTEM</v>
      </c>
      <c r="P575" s="655" t="b">
        <f t="shared" si="145"/>
        <v>1</v>
      </c>
      <c r="Q575" s="655">
        <v>88264</v>
      </c>
      <c r="R575" s="655" t="s">
        <v>131</v>
      </c>
      <c r="S575" s="717" t="s">
        <v>766</v>
      </c>
      <c r="T575" s="655" t="s">
        <v>59</v>
      </c>
      <c r="U575" s="655">
        <v>19.149999999999999</v>
      </c>
    </row>
    <row r="576" spans="1:21" s="713" customFormat="1">
      <c r="A576" s="723" t="s">
        <v>1903</v>
      </c>
      <c r="B576" s="723"/>
      <c r="C576" s="723"/>
      <c r="D576" s="723"/>
      <c r="E576" s="723"/>
      <c r="F576" s="723"/>
      <c r="G576" s="723"/>
      <c r="H576" s="713" t="str">
        <f t="shared" si="146"/>
        <v>REMOVER ESPAÇOS</v>
      </c>
      <c r="J576" s="654" t="str">
        <f>IF(AND(F576=0,G576&gt;0),1+COUNT($J$3:J575),IF(B576="AUXILIAR","AUXILIAR","SUBÍTEM"))</f>
        <v>SUBÍTEM</v>
      </c>
      <c r="K576" s="655" t="s">
        <v>1903</v>
      </c>
      <c r="L576" s="656" t="str">
        <f t="shared" si="147"/>
        <v>Obs: composição/Base -  Composição - ORSE Modificada - 8221+ 6613/ORSE INSUMO</v>
      </c>
      <c r="M576" s="663" t="str">
        <f>IF(AND(MID(A576,1,4)="comp",COUNTIF($A$1:$A$3937,A576)&gt;1),"ok AUXILIAR",IF(AND(F576&gt;0,MID(A576,1,4)="COMP"),"SUBÍTEM",IF(OR(AND(F576=0,G576=0),F576="COEF.",F576&gt;0),"SUBÍTEM",IF(MID(A576,1,5)="COMP.",IF(COUNTIF(ORÇAMENTO!$B$5:$B$9792,COMPOSIÇÕES!A576)=0,"NOK",IF(COUNTIF(ORÇAMENTO!$B$5:$B$9792,COMPOSIÇÕES!A576)&gt;0,"OK","SUBÍTEM"))))))</f>
        <v>SUBÍTEM</v>
      </c>
      <c r="P576" s="655" t="b">
        <f t="shared" si="145"/>
        <v>1</v>
      </c>
      <c r="Q576" s="655" t="s">
        <v>1903</v>
      </c>
      <c r="R576" s="655"/>
      <c r="S576" s="723"/>
      <c r="T576" s="655"/>
      <c r="U576" s="655"/>
    </row>
    <row r="577" spans="1:21" s="713" customFormat="1" ht="15.75" thickBot="1">
      <c r="A577" s="728"/>
      <c r="B577" s="728"/>
      <c r="C577" s="728"/>
      <c r="D577" s="728"/>
      <c r="E577" s="728"/>
      <c r="F577" s="728"/>
      <c r="G577" s="728"/>
      <c r="J577" s="779"/>
      <c r="K577" s="780"/>
      <c r="L577" s="781"/>
      <c r="M577" s="663"/>
      <c r="P577" s="655" t="b">
        <f t="shared" ref="P577:P593" si="148">C577=S577</f>
        <v>1</v>
      </c>
      <c r="Q577" s="780"/>
      <c r="R577" s="780"/>
      <c r="S577" s="728"/>
      <c r="T577" s="780"/>
      <c r="U577" s="780"/>
    </row>
    <row r="578" spans="1:21" ht="30.75" customHeight="1" thickBot="1">
      <c r="A578" s="987" t="s">
        <v>125</v>
      </c>
      <c r="B578" s="985"/>
      <c r="C578" s="949" t="s">
        <v>103</v>
      </c>
      <c r="D578" s="956" t="s">
        <v>126</v>
      </c>
      <c r="E578" s="949" t="s">
        <v>128</v>
      </c>
      <c r="F578" s="949" t="s">
        <v>127</v>
      </c>
      <c r="G578" s="957" t="s">
        <v>129</v>
      </c>
      <c r="H578" s="227" t="str">
        <f t="shared" ref="H578:H586" si="149">IF(MID(A578,1,3)="OBS","REMOVER ESPAÇOS","OK")</f>
        <v>OK</v>
      </c>
      <c r="J578" s="654" t="str">
        <f>IF(AND(F578=0,G578&gt;0),1+COUNT($J$3:J527),IF(B578="AUXILIAR","AUXILIAR","SUBÍTEM"))</f>
        <v>SUBÍTEM</v>
      </c>
      <c r="K578" s="655" t="s">
        <v>125</v>
      </c>
      <c r="L578" s="656" t="str">
        <f t="shared" ref="L578:L586" si="150">A578</f>
        <v>COD.</v>
      </c>
      <c r="M578" s="663" t="str">
        <f>IF(AND(MID(A578,1,4)="comp",COUNTIF($A$1:$A$3937,A578)&gt;1),"ok AUXILIAR",IF(AND(F578&gt;0,MID(A578,1,4)="COMP"),"SUBÍTEM",IF(OR(AND(F578=0,G578=0),F578="COEF.",F578&gt;0),"SUBÍTEM",IF(MID(A578,1,5)="COMP.",IF(COUNTIF(ORÇAMENTO!$B$5:$B$9792,COMPOSIÇÕES!A578)=0,"NOK",IF(COUNTIF(ORÇAMENTO!$B$5:$B$9792,COMPOSIÇÕES!A578)&gt;0,"OK","SUBÍTEM"))))))</f>
        <v>SUBÍTEM</v>
      </c>
      <c r="P578" s="655" t="b">
        <f t="shared" si="148"/>
        <v>1</v>
      </c>
      <c r="Q578" s="655" t="s">
        <v>125</v>
      </c>
      <c r="R578" s="655"/>
      <c r="S578" s="715" t="s">
        <v>103</v>
      </c>
      <c r="T578" s="655" t="s">
        <v>126</v>
      </c>
      <c r="U578" s="655" t="s">
        <v>128</v>
      </c>
    </row>
    <row r="579" spans="1:21" ht="45.75" customHeight="1" thickBot="1">
      <c r="A579" s="935" t="s">
        <v>202</v>
      </c>
      <c r="B579" s="945"/>
      <c r="C579" s="945" t="s">
        <v>1472</v>
      </c>
      <c r="D579" s="936" t="s">
        <v>126</v>
      </c>
      <c r="E579" s="936"/>
      <c r="F579" s="936"/>
      <c r="G579" s="946">
        <f>SUM(G580:G585)</f>
        <v>317.38</v>
      </c>
      <c r="H579" s="227" t="str">
        <f t="shared" si="149"/>
        <v>OK</v>
      </c>
      <c r="J579" s="654">
        <f>IF(AND(F579=0,G579&gt;0),1+COUNT($J$3:J578),IF(B579="AUXILIAR","AUXILIAR","SUBÍTEM"))</f>
        <v>72</v>
      </c>
      <c r="K579" s="655" t="s">
        <v>202</v>
      </c>
      <c r="L579" s="656" t="str">
        <f t="shared" si="150"/>
        <v>COMP. 72</v>
      </c>
      <c r="M579" s="663" t="str">
        <f>IF(AND(MID(A579,1,4)="comp",COUNTIF($A$1:$A$3937,A579)&gt;1),"ok AUXILIAR",IF(AND(F579&gt;0,MID(A579,1,4)="COMP"),"SUBÍTEM",IF(OR(AND(F579=0,G579=0),F579="COEF.",F579&gt;0),"SUBÍTEM",IF(MID(A579,1,5)="COMP.",IF(COUNTIF(ORÇAMENTO!$B$5:$B$9792,COMPOSIÇÕES!A579)=0,"NOK",IF(COUNTIF(ORÇAMENTO!$B$5:$B$9792,COMPOSIÇÕES!A579)&gt;0,"OK","SUBÍTEM"))))))</f>
        <v>OK</v>
      </c>
      <c r="P579" s="655" t="b">
        <f t="shared" si="148"/>
        <v>1</v>
      </c>
      <c r="Q579" s="655" t="s">
        <v>202</v>
      </c>
      <c r="R579" s="655"/>
      <c r="S579" s="716" t="s">
        <v>1472</v>
      </c>
      <c r="T579" s="655" t="s">
        <v>126</v>
      </c>
      <c r="U579" s="655"/>
    </row>
    <row r="580" spans="1:21">
      <c r="A580" s="261">
        <v>88316</v>
      </c>
      <c r="B580" s="261" t="s">
        <v>131</v>
      </c>
      <c r="C580" s="322" t="s">
        <v>772</v>
      </c>
      <c r="D580" s="257" t="s">
        <v>59</v>
      </c>
      <c r="E580" s="259">
        <v>12.7</v>
      </c>
      <c r="F580" s="258">
        <v>2.5</v>
      </c>
      <c r="G580" s="450">
        <f t="shared" ref="G580:G585" si="151">ROUND(F580*E580,2)</f>
        <v>31.75</v>
      </c>
      <c r="H580" s="227" t="str">
        <f t="shared" si="149"/>
        <v>OK</v>
      </c>
      <c r="J580" s="654" t="str">
        <f>IF(AND(F580=0,G580&gt;0),1+COUNT($J$3:J579),IF(B580="AUXILIAR","AUXILIAR","SUBÍTEM"))</f>
        <v>SUBÍTEM</v>
      </c>
      <c r="K580" s="655">
        <v>88316</v>
      </c>
      <c r="L580" s="656">
        <f t="shared" si="150"/>
        <v>88316</v>
      </c>
      <c r="M580" s="663" t="str">
        <f>IF(AND(MID(A580,1,4)="comp",COUNTIF($A$1:$A$3937,A580)&gt;1),"ok AUXILIAR",IF(AND(F580&gt;0,MID(A580,1,4)="COMP"),"SUBÍTEM",IF(OR(AND(F580=0,G580=0),F580="COEF.",F580&gt;0),"SUBÍTEM",IF(MID(A580,1,5)="COMP.",IF(COUNTIF(ORÇAMENTO!$B$5:$B$9792,COMPOSIÇÕES!A580)=0,"NOK",IF(COUNTIF(ORÇAMENTO!$B$5:$B$9792,COMPOSIÇÕES!A580)&gt;0,"OK","SUBÍTEM"))))))</f>
        <v>SUBÍTEM</v>
      </c>
      <c r="P580" s="655" t="b">
        <f t="shared" si="148"/>
        <v>1</v>
      </c>
      <c r="Q580" s="655">
        <v>88316</v>
      </c>
      <c r="R580" s="655" t="s">
        <v>131</v>
      </c>
      <c r="S580" s="717" t="s">
        <v>772</v>
      </c>
      <c r="T580" s="655" t="s">
        <v>59</v>
      </c>
      <c r="U580" s="655">
        <v>12.52</v>
      </c>
    </row>
    <row r="581" spans="1:21">
      <c r="A581" s="495">
        <v>88264</v>
      </c>
      <c r="B581" s="261" t="s">
        <v>131</v>
      </c>
      <c r="C581" s="322" t="s">
        <v>766</v>
      </c>
      <c r="D581" s="257" t="s">
        <v>59</v>
      </c>
      <c r="E581" s="259">
        <v>19.16</v>
      </c>
      <c r="F581" s="258">
        <v>2.5</v>
      </c>
      <c r="G581" s="450">
        <f t="shared" si="151"/>
        <v>47.9</v>
      </c>
      <c r="H581" s="227" t="str">
        <f t="shared" si="149"/>
        <v>OK</v>
      </c>
      <c r="J581" s="654" t="str">
        <f>IF(AND(F581=0,G581&gt;0),1+COUNT($J$3:J580),IF(B581="AUXILIAR","AUXILIAR","SUBÍTEM"))</f>
        <v>SUBÍTEM</v>
      </c>
      <c r="K581" s="655">
        <v>88264</v>
      </c>
      <c r="L581" s="656">
        <f t="shared" si="150"/>
        <v>88264</v>
      </c>
      <c r="M581" s="663" t="str">
        <f>IF(AND(MID(A581,1,4)="comp",COUNTIF($A$1:$A$3937,A581)&gt;1),"ok AUXILIAR",IF(AND(F581&gt;0,MID(A581,1,4)="COMP"),"SUBÍTEM",IF(OR(AND(F581=0,G581=0),F581="COEF.",F581&gt;0),"SUBÍTEM",IF(MID(A581,1,5)="COMP.",IF(COUNTIF(ORÇAMENTO!$B$5:$B$9792,COMPOSIÇÕES!A581)=0,"NOK",IF(COUNTIF(ORÇAMENTO!$B$5:$B$9792,COMPOSIÇÕES!A581)&gt;0,"OK","SUBÍTEM"))))))</f>
        <v>SUBÍTEM</v>
      </c>
      <c r="P581" s="655" t="b">
        <f t="shared" si="148"/>
        <v>1</v>
      </c>
      <c r="Q581" s="655">
        <v>88264</v>
      </c>
      <c r="R581" s="655" t="s">
        <v>131</v>
      </c>
      <c r="S581" s="717" t="s">
        <v>766</v>
      </c>
      <c r="T581" s="655" t="s">
        <v>59</v>
      </c>
      <c r="U581" s="655">
        <v>19.149999999999999</v>
      </c>
    </row>
    <row r="582" spans="1:21">
      <c r="A582" s="261">
        <v>12388</v>
      </c>
      <c r="B582" s="496" t="s">
        <v>836</v>
      </c>
      <c r="C582" s="322" t="s">
        <v>805</v>
      </c>
      <c r="D582" s="257" t="s">
        <v>2836</v>
      </c>
      <c r="E582" s="259">
        <v>153.49</v>
      </c>
      <c r="F582" s="258">
        <v>1</v>
      </c>
      <c r="G582" s="450">
        <f t="shared" si="151"/>
        <v>153.49</v>
      </c>
      <c r="H582" s="227" t="str">
        <f t="shared" si="149"/>
        <v>OK</v>
      </c>
      <c r="J582" s="654" t="str">
        <f>IF(AND(F582=0,G582&gt;0),1+COUNT($J$3:J581),IF(B582="AUXILIAR","AUXILIAR","SUBÍTEM"))</f>
        <v>SUBÍTEM</v>
      </c>
      <c r="K582" s="655">
        <v>12388</v>
      </c>
      <c r="L582" s="656">
        <f t="shared" si="150"/>
        <v>12388</v>
      </c>
      <c r="M582" s="663" t="str">
        <f>IF(AND(MID(A582,1,4)="comp",COUNTIF($A$1:$A$3937,A582)&gt;1),"ok AUXILIAR",IF(AND(F582&gt;0,MID(A582,1,4)="COMP"),"SUBÍTEM",IF(OR(AND(F582=0,G582=0),F582="COEF.",F582&gt;0),"SUBÍTEM",IF(MID(A582,1,5)="COMP.",IF(COUNTIF(ORÇAMENTO!$B$5:$B$9792,COMPOSIÇÕES!A582)=0,"NOK",IF(COUNTIF(ORÇAMENTO!$B$5:$B$9792,COMPOSIÇÕES!A582)&gt;0,"OK","SUBÍTEM"))))))</f>
        <v>SUBÍTEM</v>
      </c>
      <c r="P582" s="655" t="b">
        <f t="shared" si="148"/>
        <v>1</v>
      </c>
      <c r="Q582" s="655">
        <v>12388</v>
      </c>
      <c r="R582" s="655" t="s">
        <v>836</v>
      </c>
      <c r="S582" s="717" t="s">
        <v>805</v>
      </c>
      <c r="T582" s="655" t="s">
        <v>54</v>
      </c>
      <c r="U582" s="655">
        <v>153.49</v>
      </c>
    </row>
    <row r="583" spans="1:21">
      <c r="A583" s="261">
        <v>3798</v>
      </c>
      <c r="B583" s="496" t="s">
        <v>836</v>
      </c>
      <c r="C583" s="322" t="s">
        <v>179</v>
      </c>
      <c r="D583" s="257" t="s">
        <v>2836</v>
      </c>
      <c r="E583" s="259">
        <v>55.62</v>
      </c>
      <c r="F583" s="258">
        <v>1</v>
      </c>
      <c r="G583" s="450">
        <f t="shared" si="151"/>
        <v>55.62</v>
      </c>
      <c r="H583" s="227" t="str">
        <f t="shared" si="149"/>
        <v>OK</v>
      </c>
      <c r="J583" s="654" t="str">
        <f>IF(AND(F583=0,G583&gt;0),1+COUNT($J$3:J582),IF(B583="AUXILIAR","AUXILIAR","SUBÍTEM"))</f>
        <v>SUBÍTEM</v>
      </c>
      <c r="K583" s="655">
        <v>3798</v>
      </c>
      <c r="L583" s="656">
        <f t="shared" si="150"/>
        <v>3798</v>
      </c>
      <c r="M583" s="663" t="str">
        <f>IF(AND(MID(A583,1,4)="comp",COUNTIF($A$1:$A$3937,A583)&gt;1),"ok AUXILIAR",IF(AND(F583&gt;0,MID(A583,1,4)="COMP"),"SUBÍTEM",IF(OR(AND(F583=0,G583=0),F583="COEF.",F583&gt;0),"SUBÍTEM",IF(MID(A583,1,5)="COMP.",IF(COUNTIF(ORÇAMENTO!$B$5:$B$9792,COMPOSIÇÕES!A583)=0,"NOK",IF(COUNTIF(ORÇAMENTO!$B$5:$B$9792,COMPOSIÇÕES!A583)&gt;0,"OK","SUBÍTEM"))))))</f>
        <v>SUBÍTEM</v>
      </c>
      <c r="P583" s="655" t="b">
        <f t="shared" si="148"/>
        <v>1</v>
      </c>
      <c r="Q583" s="655">
        <v>3798</v>
      </c>
      <c r="R583" s="655" t="s">
        <v>836</v>
      </c>
      <c r="S583" s="717" t="s">
        <v>179</v>
      </c>
      <c r="T583" s="655" t="s">
        <v>54</v>
      </c>
      <c r="U583" s="655">
        <v>55.62</v>
      </c>
    </row>
    <row r="584" spans="1:21" ht="18.75" customHeight="1">
      <c r="A584" s="261">
        <v>3755</v>
      </c>
      <c r="B584" s="496" t="s">
        <v>836</v>
      </c>
      <c r="C584" s="322" t="s">
        <v>948</v>
      </c>
      <c r="D584" s="257" t="s">
        <v>2836</v>
      </c>
      <c r="E584" s="259">
        <v>21.02</v>
      </c>
      <c r="F584" s="258">
        <v>1</v>
      </c>
      <c r="G584" s="450">
        <f t="shared" si="151"/>
        <v>21.02</v>
      </c>
      <c r="H584" s="227" t="str">
        <f t="shared" si="149"/>
        <v>OK</v>
      </c>
      <c r="J584" s="654" t="str">
        <f>IF(AND(F584=0,G584&gt;0),1+COUNT($J$3:J583),IF(B584="AUXILIAR","AUXILIAR","SUBÍTEM"))</f>
        <v>SUBÍTEM</v>
      </c>
      <c r="K584" s="655">
        <v>3755</v>
      </c>
      <c r="L584" s="656">
        <f t="shared" si="150"/>
        <v>3755</v>
      </c>
      <c r="M584" s="663" t="str">
        <f>IF(AND(MID(A584,1,4)="comp",COUNTIF($A$1:$A$3937,A584)&gt;1),"ok AUXILIAR",IF(AND(F584&gt;0,MID(A584,1,4)="COMP"),"SUBÍTEM",IF(OR(AND(F584=0,G584=0),F584="COEF.",F584&gt;0),"SUBÍTEM",IF(MID(A584,1,5)="COMP.",IF(COUNTIF(ORÇAMENTO!$B$5:$B$9792,COMPOSIÇÕES!A584)=0,"NOK",IF(COUNTIF(ORÇAMENTO!$B$5:$B$9792,COMPOSIÇÕES!A584)&gt;0,"OK","SUBÍTEM"))))))</f>
        <v>SUBÍTEM</v>
      </c>
      <c r="P584" s="655" t="b">
        <f t="shared" si="148"/>
        <v>1</v>
      </c>
      <c r="Q584" s="655">
        <v>3755</v>
      </c>
      <c r="R584" s="655" t="s">
        <v>836</v>
      </c>
      <c r="S584" s="717" t="s">
        <v>948</v>
      </c>
      <c r="T584" s="655" t="s">
        <v>54</v>
      </c>
      <c r="U584" s="655">
        <v>21.71</v>
      </c>
    </row>
    <row r="585" spans="1:21" ht="27.75" customHeight="1">
      <c r="A585" s="261">
        <v>94963</v>
      </c>
      <c r="B585" s="261" t="s">
        <v>131</v>
      </c>
      <c r="C585" s="322" t="s">
        <v>1105</v>
      </c>
      <c r="D585" s="257" t="s">
        <v>61</v>
      </c>
      <c r="E585" s="259">
        <v>281.32</v>
      </c>
      <c r="F585" s="258">
        <v>2.7E-2</v>
      </c>
      <c r="G585" s="450">
        <f t="shared" si="151"/>
        <v>7.6</v>
      </c>
      <c r="H585" s="227" t="str">
        <f t="shared" si="149"/>
        <v>OK</v>
      </c>
      <c r="J585" s="654" t="str">
        <f>IF(AND(F585=0,G585&gt;0),1+COUNT($J$3:J584),IF(B585="AUXILIAR","AUXILIAR","SUBÍTEM"))</f>
        <v>SUBÍTEM</v>
      </c>
      <c r="K585" s="655">
        <v>94963</v>
      </c>
      <c r="L585" s="656">
        <f t="shared" si="150"/>
        <v>94963</v>
      </c>
      <c r="M585" s="663" t="str">
        <f>IF(AND(MID(A585,1,4)="comp",COUNTIF($A$1:$A$3937,A585)&gt;1),"ok AUXILIAR",IF(AND(F585&gt;0,MID(A585,1,4)="COMP"),"SUBÍTEM",IF(OR(AND(F585=0,G585=0),F585="COEF.",F585&gt;0),"SUBÍTEM",IF(MID(A585,1,5)="COMP.",IF(COUNTIF(ORÇAMENTO!$B$5:$B$9792,COMPOSIÇÕES!A585)=0,"NOK",IF(COUNTIF(ORÇAMENTO!$B$5:$B$9792,COMPOSIÇÕES!A585)&gt;0,"OK","SUBÍTEM"))))))</f>
        <v>SUBÍTEM</v>
      </c>
      <c r="P585" s="655" t="b">
        <f t="shared" si="148"/>
        <v>1</v>
      </c>
      <c r="Q585" s="655">
        <v>94963</v>
      </c>
      <c r="R585" s="655" t="s">
        <v>131</v>
      </c>
      <c r="S585" s="717" t="s">
        <v>1105</v>
      </c>
      <c r="T585" s="655" t="s">
        <v>61</v>
      </c>
      <c r="U585" s="655">
        <v>278.83</v>
      </c>
    </row>
    <row r="586" spans="1:21">
      <c r="A586" s="264" t="s">
        <v>1473</v>
      </c>
      <c r="B586" s="497"/>
      <c r="C586" s="231"/>
      <c r="D586" s="498"/>
      <c r="E586" s="498"/>
      <c r="F586" s="498"/>
      <c r="G586" s="498"/>
      <c r="H586" s="227" t="str">
        <f t="shared" si="149"/>
        <v>REMOVER ESPAÇOS</v>
      </c>
      <c r="J586" s="654" t="str">
        <f>IF(AND(F586=0,G586&gt;0),1+COUNT($J$3:J584),IF(B586="AUXILIAR","AUXILIAR","SUBÍTEM"))</f>
        <v>SUBÍTEM</v>
      </c>
      <c r="K586" s="655" t="s">
        <v>1473</v>
      </c>
      <c r="L586" s="656" t="str">
        <f t="shared" si="150"/>
        <v>Obs: composição/Base - Composição modificada ORSE - 08116 + 3798/SINAPI INSUMO</v>
      </c>
      <c r="M586" s="663" t="str">
        <f>IF(AND(MID(A586,1,4)="comp",COUNTIF($A$1:$A$3937,A586)&gt;1),"ok AUXILIAR",IF(AND(F586&gt;0,MID(A586,1,4)="COMP"),"SUBÍTEM",IF(OR(AND(F586=0,G586=0),F586="COEF.",F586&gt;0),"SUBÍTEM",IF(MID(A586,1,5)="COMP.",IF(COUNTIF(ORÇAMENTO!$B$5:$B$9792,COMPOSIÇÕES!A586)=0,"NOK",IF(COUNTIF(ORÇAMENTO!$B$5:$B$9792,COMPOSIÇÕES!A586)&gt;0,"OK","SUBÍTEM"))))))</f>
        <v>SUBÍTEM</v>
      </c>
      <c r="P586" s="655" t="b">
        <f t="shared" si="148"/>
        <v>1</v>
      </c>
      <c r="Q586" s="655" t="s">
        <v>1473</v>
      </c>
      <c r="R586" s="655"/>
      <c r="S586" s="714"/>
      <c r="T586" s="655"/>
      <c r="U586" s="655"/>
    </row>
    <row r="587" spans="1:21" s="713" customFormat="1" ht="15.75" thickBot="1">
      <c r="A587" s="728"/>
      <c r="B587" s="728"/>
      <c r="C587" s="728"/>
      <c r="D587" s="728"/>
      <c r="E587" s="728"/>
      <c r="F587" s="728"/>
      <c r="G587" s="728"/>
      <c r="J587" s="779"/>
      <c r="K587" s="780"/>
      <c r="L587" s="781"/>
      <c r="M587" s="663"/>
      <c r="P587" s="655" t="b">
        <f t="shared" si="148"/>
        <v>1</v>
      </c>
      <c r="Q587" s="780"/>
      <c r="R587" s="780"/>
      <c r="S587" s="728"/>
      <c r="T587" s="780"/>
      <c r="U587" s="780"/>
    </row>
    <row r="588" spans="1:21" s="713" customFormat="1" ht="36.75" customHeight="1" thickBot="1">
      <c r="A588" s="987" t="s">
        <v>125</v>
      </c>
      <c r="B588" s="985"/>
      <c r="C588" s="949" t="s">
        <v>103</v>
      </c>
      <c r="D588" s="956" t="s">
        <v>126</v>
      </c>
      <c r="E588" s="949" t="s">
        <v>128</v>
      </c>
      <c r="F588" s="949" t="s">
        <v>127</v>
      </c>
      <c r="G588" s="957" t="s">
        <v>129</v>
      </c>
      <c r="H588" s="713" t="str">
        <f t="shared" ref="H588:H593" si="152">IF(MID(A588,1,3)="OBS","REMOVER ESPAÇOS","OK")</f>
        <v>OK</v>
      </c>
      <c r="J588" s="654" t="str">
        <f>IF(AND(F588=0,G588&gt;0),1+COUNT($J$3:J566),IF(B588="AUXILIAR","AUXILIAR","SUBÍTEM"))</f>
        <v>SUBÍTEM</v>
      </c>
      <c r="K588" s="655" t="s">
        <v>125</v>
      </c>
      <c r="L588" s="656" t="str">
        <f t="shared" ref="L588:L593" si="153">A588</f>
        <v>COD.</v>
      </c>
      <c r="M588" s="663" t="str">
        <f>IF(AND(MID(A588,1,4)="comp",COUNTIF($A$1:$A$3937,A588)&gt;1),"ok AUXILIAR",IF(AND(F588&gt;0,MID(A588,1,4)="COMP"),"SUBÍTEM",IF(OR(AND(F588=0,G588=0),F588="COEF.",F588&gt;0),"SUBÍTEM",IF(MID(A588,1,5)="COMP.",IF(COUNTIF(ORÇAMENTO!$B$5:$B$9792,COMPOSIÇÕES!A588)=0,"NOK",IF(COUNTIF(ORÇAMENTO!$B$5:$B$9792,COMPOSIÇÕES!A588)&gt;0,"OK","SUBÍTEM"))))))</f>
        <v>SUBÍTEM</v>
      </c>
      <c r="P588" s="655" t="b">
        <f t="shared" si="148"/>
        <v>1</v>
      </c>
      <c r="Q588" s="655" t="s">
        <v>125</v>
      </c>
      <c r="R588" s="655"/>
      <c r="S588" s="715" t="s">
        <v>103</v>
      </c>
      <c r="T588" s="655" t="s">
        <v>126</v>
      </c>
      <c r="U588" s="655" t="s">
        <v>128</v>
      </c>
    </row>
    <row r="589" spans="1:21" s="713" customFormat="1" ht="38.25" customHeight="1" thickBot="1">
      <c r="A589" s="935" t="s">
        <v>203</v>
      </c>
      <c r="B589" s="945"/>
      <c r="C589" s="986" t="s">
        <v>1398</v>
      </c>
      <c r="D589" s="936" t="s">
        <v>126</v>
      </c>
      <c r="E589" s="936"/>
      <c r="F589" s="936"/>
      <c r="G589" s="946">
        <f>SUM(G590:G592)</f>
        <v>16.47</v>
      </c>
      <c r="H589" s="713" t="str">
        <f t="shared" si="152"/>
        <v>OK</v>
      </c>
      <c r="J589" s="654">
        <f>IF(AND(F589=0,G589&gt;0),1+COUNT($J$3:J588),IF(B589="AUXILIAR","AUXILIAR","SUBÍTEM"))</f>
        <v>73</v>
      </c>
      <c r="K589" s="655" t="s">
        <v>203</v>
      </c>
      <c r="L589" s="656" t="str">
        <f t="shared" si="153"/>
        <v>COMP. 73</v>
      </c>
      <c r="M589" s="663" t="str">
        <f>IF(AND(MID(A589,1,4)="comp",COUNTIF($A$1:$A$3937,A589)&gt;1),"ok AUXILIAR",IF(AND(F589&gt;0,MID(A589,1,4)="COMP"),"SUBÍTEM",IF(OR(AND(F589=0,G589=0),F589="COEF.",F589&gt;0),"SUBÍTEM",IF(MID(A589,1,5)="COMP.",IF(COUNTIF(ORÇAMENTO!$B$5:$B$9792,COMPOSIÇÕES!A589)=0,"NOK",IF(COUNTIF(ORÇAMENTO!$B$5:$B$9792,COMPOSIÇÕES!A589)&gt;0,"OK","SUBÍTEM"))))))</f>
        <v>OK</v>
      </c>
      <c r="P589" s="655" t="b">
        <f t="shared" si="148"/>
        <v>1</v>
      </c>
      <c r="Q589" s="655" t="s">
        <v>203</v>
      </c>
      <c r="R589" s="655"/>
      <c r="S589" s="719" t="s">
        <v>1398</v>
      </c>
      <c r="T589" s="655" t="s">
        <v>126</v>
      </c>
      <c r="U589" s="655"/>
    </row>
    <row r="590" spans="1:21" s="713" customFormat="1" ht="21" customHeight="1">
      <c r="A590" s="261">
        <v>4220</v>
      </c>
      <c r="B590" s="496" t="s">
        <v>134</v>
      </c>
      <c r="C590" s="322" t="s">
        <v>1398</v>
      </c>
      <c r="D590" s="257" t="s">
        <v>53</v>
      </c>
      <c r="E590" s="259">
        <v>3.73</v>
      </c>
      <c r="F590" s="321">
        <v>1</v>
      </c>
      <c r="G590" s="450">
        <f>ROUND(F590*E590,2)</f>
        <v>3.73</v>
      </c>
      <c r="H590" s="713" t="str">
        <f t="shared" si="152"/>
        <v>OK</v>
      </c>
      <c r="J590" s="654" t="str">
        <f>IF(AND(F590=0,G590&gt;0),1+COUNT($J$3:J589),IF(B590="AUXILIAR","AUXILIAR","SUBÍTEM"))</f>
        <v>SUBÍTEM</v>
      </c>
      <c r="K590" s="655">
        <v>4220</v>
      </c>
      <c r="L590" s="656">
        <f t="shared" si="153"/>
        <v>4220</v>
      </c>
      <c r="M590" s="663" t="str">
        <f>IF(AND(MID(A590,1,4)="comp",COUNTIF($A$1:$A$3937,A590)&gt;1),"ok AUXILIAR",IF(AND(F590&gt;0,MID(A590,1,4)="COMP"),"SUBÍTEM",IF(OR(AND(F590=0,G590=0),F590="COEF.",F590&gt;0),"SUBÍTEM",IF(MID(A590,1,5)="COMP.",IF(COUNTIF(ORÇAMENTO!$B$5:$B$9792,COMPOSIÇÕES!A590)=0,"NOK",IF(COUNTIF(ORÇAMENTO!$B$5:$B$9792,COMPOSIÇÕES!A590)&gt;0,"OK","SUBÍTEM"))))))</f>
        <v>SUBÍTEM</v>
      </c>
      <c r="P590" s="655" t="b">
        <f t="shared" si="148"/>
        <v>1</v>
      </c>
      <c r="Q590" s="655">
        <v>4220</v>
      </c>
      <c r="R590" s="655" t="s">
        <v>134</v>
      </c>
      <c r="S590" s="717" t="s">
        <v>1398</v>
      </c>
      <c r="T590" s="655" t="s">
        <v>53</v>
      </c>
      <c r="U590" s="655">
        <v>3.68</v>
      </c>
    </row>
    <row r="591" spans="1:21" s="713" customFormat="1">
      <c r="A591" s="261">
        <v>88316</v>
      </c>
      <c r="B591" s="261" t="s">
        <v>131</v>
      </c>
      <c r="C591" s="322" t="s">
        <v>772</v>
      </c>
      <c r="D591" s="257" t="s">
        <v>59</v>
      </c>
      <c r="E591" s="259">
        <v>12.7</v>
      </c>
      <c r="F591" s="321">
        <v>0.4</v>
      </c>
      <c r="G591" s="450">
        <f>ROUND(F591*E591,2)</f>
        <v>5.08</v>
      </c>
      <c r="H591" s="713" t="str">
        <f t="shared" si="152"/>
        <v>OK</v>
      </c>
      <c r="J591" s="654" t="str">
        <f>IF(AND(F591=0,G591&gt;0),1+COUNT($J$3:J590),IF(B591="AUXILIAR","AUXILIAR","SUBÍTEM"))</f>
        <v>SUBÍTEM</v>
      </c>
      <c r="K591" s="655">
        <v>88316</v>
      </c>
      <c r="L591" s="656">
        <f t="shared" si="153"/>
        <v>88316</v>
      </c>
      <c r="M591" s="663" t="str">
        <f>IF(AND(MID(A591,1,4)="comp",COUNTIF($A$1:$A$3937,A591)&gt;1),"ok AUXILIAR",IF(AND(F591&gt;0,MID(A591,1,4)="COMP"),"SUBÍTEM",IF(OR(AND(F591=0,G591=0),F591="COEF.",F591&gt;0),"SUBÍTEM",IF(MID(A591,1,5)="COMP.",IF(COUNTIF(ORÇAMENTO!$B$5:$B$9792,COMPOSIÇÕES!A591)=0,"NOK",IF(COUNTIF(ORÇAMENTO!$B$5:$B$9792,COMPOSIÇÕES!A591)&gt;0,"OK","SUBÍTEM"))))))</f>
        <v>SUBÍTEM</v>
      </c>
      <c r="P591" s="655" t="b">
        <f t="shared" si="148"/>
        <v>1</v>
      </c>
      <c r="Q591" s="655">
        <v>88316</v>
      </c>
      <c r="R591" s="655" t="s">
        <v>131</v>
      </c>
      <c r="S591" s="717" t="s">
        <v>772</v>
      </c>
      <c r="T591" s="655" t="s">
        <v>59</v>
      </c>
      <c r="U591" s="655">
        <v>12.52</v>
      </c>
    </row>
    <row r="592" spans="1:21" s="713" customFormat="1">
      <c r="A592" s="261">
        <v>88264</v>
      </c>
      <c r="B592" s="261" t="s">
        <v>131</v>
      </c>
      <c r="C592" s="322" t="s">
        <v>766</v>
      </c>
      <c r="D592" s="257" t="s">
        <v>59</v>
      </c>
      <c r="E592" s="259">
        <v>19.16</v>
      </c>
      <c r="F592" s="321">
        <v>0.4</v>
      </c>
      <c r="G592" s="450">
        <f>ROUND(F592*E592,2)</f>
        <v>7.66</v>
      </c>
      <c r="H592" s="713" t="str">
        <f t="shared" si="152"/>
        <v>OK</v>
      </c>
      <c r="J592" s="654" t="str">
        <f>IF(AND(F592=0,G592&gt;0),1+COUNT($J$3:J591),IF(B592="AUXILIAR","AUXILIAR","SUBÍTEM"))</f>
        <v>SUBÍTEM</v>
      </c>
      <c r="K592" s="655">
        <v>88264</v>
      </c>
      <c r="L592" s="656">
        <f t="shared" si="153"/>
        <v>88264</v>
      </c>
      <c r="M592" s="663" t="str">
        <f>IF(AND(MID(A592,1,4)="comp",COUNTIF($A$1:$A$3937,A592)&gt;1),"ok AUXILIAR",IF(AND(F592&gt;0,MID(A592,1,4)="COMP"),"SUBÍTEM",IF(OR(AND(F592=0,G592=0),F592="COEF.",F592&gt;0),"SUBÍTEM",IF(MID(A592,1,5)="COMP.",IF(COUNTIF(ORÇAMENTO!$B$5:$B$9792,COMPOSIÇÕES!A592)=0,"NOK",IF(COUNTIF(ORÇAMENTO!$B$5:$B$9792,COMPOSIÇÕES!A592)&gt;0,"OK","SUBÍTEM"))))))</f>
        <v>SUBÍTEM</v>
      </c>
      <c r="P592" s="655" t="b">
        <f t="shared" si="148"/>
        <v>1</v>
      </c>
      <c r="Q592" s="655">
        <v>88264</v>
      </c>
      <c r="R592" s="655" t="s">
        <v>131</v>
      </c>
      <c r="S592" s="717" t="s">
        <v>766</v>
      </c>
      <c r="T592" s="655" t="s">
        <v>59</v>
      </c>
      <c r="U592" s="655">
        <v>19.149999999999999</v>
      </c>
    </row>
    <row r="593" spans="1:21" s="713" customFormat="1">
      <c r="A593" s="723" t="s">
        <v>1474</v>
      </c>
      <c r="B593" s="723"/>
      <c r="C593" s="723"/>
      <c r="D593" s="723"/>
      <c r="E593" s="723"/>
      <c r="F593" s="723"/>
      <c r="G593" s="723"/>
      <c r="H593" s="713" t="str">
        <f t="shared" si="152"/>
        <v>REMOVER ESPAÇOS</v>
      </c>
      <c r="J593" s="654" t="str">
        <f>IF(AND(F593=0,G593&gt;0),1+COUNT($J$3:J592),IF(B593="AUXILIAR","AUXILIAR","SUBÍTEM"))</f>
        <v>SUBÍTEM</v>
      </c>
      <c r="K593" s="655" t="s">
        <v>1474</v>
      </c>
      <c r="L593" s="656" t="str">
        <f t="shared" si="153"/>
        <v>Obs: composição/Base -  Composição adaptada -  ORSE - 04536</v>
      </c>
      <c r="M593" s="663" t="str">
        <f>IF(AND(MID(A593,1,4)="comp",COUNTIF($A$1:$A$3937,A593)&gt;1),"ok AUXILIAR",IF(AND(F593&gt;0,MID(A593,1,4)="COMP"),"SUBÍTEM",IF(OR(AND(F593=0,G593=0),F593="COEF.",F593&gt;0),"SUBÍTEM",IF(MID(A593,1,5)="COMP.",IF(COUNTIF(ORÇAMENTO!$B$5:$B$9792,COMPOSIÇÕES!A593)=0,"NOK",IF(COUNTIF(ORÇAMENTO!$B$5:$B$9792,COMPOSIÇÕES!A593)&gt;0,"OK","SUBÍTEM"))))))</f>
        <v>SUBÍTEM</v>
      </c>
      <c r="P593" s="655" t="b">
        <f t="shared" si="148"/>
        <v>1</v>
      </c>
      <c r="Q593" s="655" t="s">
        <v>1474</v>
      </c>
      <c r="R593" s="655"/>
      <c r="S593" s="723"/>
      <c r="T593" s="655"/>
      <c r="U593" s="655"/>
    </row>
    <row r="594" spans="1:21" s="713" customFormat="1" ht="15.75" thickBot="1">
      <c r="A594" s="728"/>
      <c r="B594" s="728"/>
      <c r="C594" s="728"/>
      <c r="D594" s="728"/>
      <c r="E594" s="728"/>
      <c r="F594" s="728"/>
      <c r="G594" s="728"/>
      <c r="J594" s="779"/>
      <c r="K594" s="780"/>
      <c r="L594" s="781"/>
      <c r="M594" s="663"/>
      <c r="P594" s="655" t="b">
        <f t="shared" ref="P594:P606" si="154">C594=S594</f>
        <v>1</v>
      </c>
      <c r="Q594" s="780"/>
      <c r="R594" s="780"/>
      <c r="S594" s="728"/>
      <c r="T594" s="780"/>
      <c r="U594" s="780"/>
    </row>
    <row r="595" spans="1:21" s="713" customFormat="1" ht="36.75" customHeight="1" thickBot="1">
      <c r="A595" s="987" t="s">
        <v>125</v>
      </c>
      <c r="B595" s="985"/>
      <c r="C595" s="949" t="s">
        <v>103</v>
      </c>
      <c r="D595" s="956" t="s">
        <v>126</v>
      </c>
      <c r="E595" s="949" t="s">
        <v>128</v>
      </c>
      <c r="F595" s="949" t="s">
        <v>127</v>
      </c>
      <c r="G595" s="957" t="s">
        <v>129</v>
      </c>
      <c r="H595" s="713" t="str">
        <f t="shared" ref="H595:H600" si="155">IF(MID(A595,1,3)="OBS","REMOVER ESPAÇOS","OK")</f>
        <v>OK</v>
      </c>
      <c r="J595" s="654" t="str">
        <f>IF(AND(F595=0,G595&gt;0),1+COUNT($J$3:J573),IF(B595="AUXILIAR","AUXILIAR","SUBÍTEM"))</f>
        <v>SUBÍTEM</v>
      </c>
      <c r="K595" s="655" t="s">
        <v>125</v>
      </c>
      <c r="L595" s="656" t="str">
        <f t="shared" ref="L595:L600" si="156">A595</f>
        <v>COD.</v>
      </c>
      <c r="M595" s="663" t="str">
        <f>IF(AND(MID(A595,1,4)="comp",COUNTIF($A$1:$A$3937,A595)&gt;1),"ok AUXILIAR",IF(AND(F595&gt;0,MID(A595,1,4)="COMP"),"SUBÍTEM",IF(OR(AND(F595=0,G595=0),F595="COEF.",F595&gt;0),"SUBÍTEM",IF(MID(A595,1,5)="COMP.",IF(COUNTIF(ORÇAMENTO!$B$5:$B$9792,COMPOSIÇÕES!A595)=0,"NOK",IF(COUNTIF(ORÇAMENTO!$B$5:$B$9792,COMPOSIÇÕES!A595)&gt;0,"OK","SUBÍTEM"))))))</f>
        <v>SUBÍTEM</v>
      </c>
      <c r="P595" s="655" t="b">
        <f t="shared" si="154"/>
        <v>1</v>
      </c>
      <c r="Q595" s="655" t="s">
        <v>125</v>
      </c>
      <c r="R595" s="655"/>
      <c r="S595" s="715" t="s">
        <v>103</v>
      </c>
      <c r="T595" s="655" t="s">
        <v>126</v>
      </c>
      <c r="U595" s="655" t="s">
        <v>128</v>
      </c>
    </row>
    <row r="596" spans="1:21" s="713" customFormat="1" ht="38.25" customHeight="1" thickBot="1">
      <c r="A596" s="935" t="s">
        <v>270</v>
      </c>
      <c r="B596" s="945"/>
      <c r="C596" s="986" t="s">
        <v>1019</v>
      </c>
      <c r="D596" s="936" t="s">
        <v>126</v>
      </c>
      <c r="E596" s="936"/>
      <c r="F596" s="936"/>
      <c r="G596" s="946">
        <f>SUM(G597:G599)</f>
        <v>49.7</v>
      </c>
      <c r="H596" s="713" t="str">
        <f t="shared" si="155"/>
        <v>OK</v>
      </c>
      <c r="J596" s="654">
        <f>IF(AND(F596=0,G596&gt;0),1+COUNT($J$3:J595),IF(B596="AUXILIAR","AUXILIAR","SUBÍTEM"))</f>
        <v>74</v>
      </c>
      <c r="K596" s="655" t="s">
        <v>270</v>
      </c>
      <c r="L596" s="656" t="str">
        <f t="shared" si="156"/>
        <v>COMP. 74</v>
      </c>
      <c r="M596" s="663" t="str">
        <f>IF(AND(MID(A596,1,4)="comp",COUNTIF($A$1:$A$3937,A596)&gt;1),"ok AUXILIAR",IF(AND(F596&gt;0,MID(A596,1,4)="COMP"),"SUBÍTEM",IF(OR(AND(F596=0,G596=0),F596="COEF.",F596&gt;0),"SUBÍTEM",IF(MID(A596,1,5)="COMP.",IF(COUNTIF(ORÇAMENTO!$B$5:$B$9792,COMPOSIÇÕES!A596)=0,"NOK",IF(COUNTIF(ORÇAMENTO!$B$5:$B$9792,COMPOSIÇÕES!A596)&gt;0,"OK","SUBÍTEM"))))))</f>
        <v>OK</v>
      </c>
      <c r="P596" s="655" t="b">
        <f t="shared" si="154"/>
        <v>1</v>
      </c>
      <c r="Q596" s="655" t="s">
        <v>270</v>
      </c>
      <c r="R596" s="655"/>
      <c r="S596" s="719" t="s">
        <v>1019</v>
      </c>
      <c r="T596" s="655" t="s">
        <v>126</v>
      </c>
      <c r="U596" s="655"/>
    </row>
    <row r="597" spans="1:21" s="713" customFormat="1" ht="21" customHeight="1">
      <c r="A597" s="261">
        <v>3632</v>
      </c>
      <c r="B597" s="496" t="s">
        <v>134</v>
      </c>
      <c r="C597" s="322" t="s">
        <v>2712</v>
      </c>
      <c r="D597" s="257" t="s">
        <v>54</v>
      </c>
      <c r="E597" s="259">
        <v>36.96</v>
      </c>
      <c r="F597" s="321">
        <v>1</v>
      </c>
      <c r="G597" s="450">
        <f>ROUND(F597*E597,2)</f>
        <v>36.96</v>
      </c>
      <c r="H597" s="713" t="str">
        <f t="shared" si="155"/>
        <v>OK</v>
      </c>
      <c r="J597" s="654" t="str">
        <f>IF(AND(F597=0,G597&gt;0),1+COUNT($J$3:J596),IF(B597="AUXILIAR","AUXILIAR","SUBÍTEM"))</f>
        <v>SUBÍTEM</v>
      </c>
      <c r="K597" s="655">
        <v>3632</v>
      </c>
      <c r="L597" s="656">
        <f t="shared" si="156"/>
        <v>3632</v>
      </c>
      <c r="M597" s="663" t="str">
        <f>IF(AND(MID(A597,1,4)="comp",COUNTIF($A$1:$A$3937,A597)&gt;1),"ok AUXILIAR",IF(AND(F597&gt;0,MID(A597,1,4)="COMP"),"SUBÍTEM",IF(OR(AND(F597=0,G597=0),F597="COEF.",F597&gt;0),"SUBÍTEM",IF(MID(A597,1,5)="COMP.",IF(COUNTIF(ORÇAMENTO!$B$5:$B$9792,COMPOSIÇÕES!A597)=0,"NOK",IF(COUNTIF(ORÇAMENTO!$B$5:$B$9792,COMPOSIÇÕES!A597)&gt;0,"OK","SUBÍTEM"))))))</f>
        <v>SUBÍTEM</v>
      </c>
      <c r="P597" s="655" t="b">
        <f t="shared" si="154"/>
        <v>1</v>
      </c>
      <c r="Q597" s="655">
        <v>3632</v>
      </c>
      <c r="R597" s="655" t="s">
        <v>134</v>
      </c>
      <c r="S597" s="717" t="s">
        <v>2712</v>
      </c>
      <c r="T597" s="655" t="s">
        <v>54</v>
      </c>
      <c r="U597" s="655">
        <v>33.9</v>
      </c>
    </row>
    <row r="598" spans="1:21" s="713" customFormat="1">
      <c r="A598" s="261">
        <v>88316</v>
      </c>
      <c r="B598" s="261" t="s">
        <v>131</v>
      </c>
      <c r="C598" s="322" t="s">
        <v>772</v>
      </c>
      <c r="D598" s="257" t="s">
        <v>59</v>
      </c>
      <c r="E598" s="259">
        <v>12.7</v>
      </c>
      <c r="F598" s="321">
        <v>0.4</v>
      </c>
      <c r="G598" s="450">
        <f>ROUND(F598*E598,2)</f>
        <v>5.08</v>
      </c>
      <c r="H598" s="713" t="str">
        <f t="shared" si="155"/>
        <v>OK</v>
      </c>
      <c r="J598" s="654" t="str">
        <f>IF(AND(F598=0,G598&gt;0),1+COUNT($J$3:J597),IF(B598="AUXILIAR","AUXILIAR","SUBÍTEM"))</f>
        <v>SUBÍTEM</v>
      </c>
      <c r="K598" s="655">
        <v>88316</v>
      </c>
      <c r="L598" s="656">
        <f t="shared" si="156"/>
        <v>88316</v>
      </c>
      <c r="M598" s="663" t="str">
        <f>IF(AND(MID(A598,1,4)="comp",COUNTIF($A$1:$A$3937,A598)&gt;1),"ok AUXILIAR",IF(AND(F598&gt;0,MID(A598,1,4)="COMP"),"SUBÍTEM",IF(OR(AND(F598=0,G598=0),F598="COEF.",F598&gt;0),"SUBÍTEM",IF(MID(A598,1,5)="COMP.",IF(COUNTIF(ORÇAMENTO!$B$5:$B$9792,COMPOSIÇÕES!A598)=0,"NOK",IF(COUNTIF(ORÇAMENTO!$B$5:$B$9792,COMPOSIÇÕES!A598)&gt;0,"OK","SUBÍTEM"))))))</f>
        <v>SUBÍTEM</v>
      </c>
      <c r="P598" s="655" t="b">
        <f t="shared" si="154"/>
        <v>1</v>
      </c>
      <c r="Q598" s="655">
        <v>88316</v>
      </c>
      <c r="R598" s="655" t="s">
        <v>131</v>
      </c>
      <c r="S598" s="717" t="s">
        <v>772</v>
      </c>
      <c r="T598" s="655" t="s">
        <v>59</v>
      </c>
      <c r="U598" s="655">
        <v>12.52</v>
      </c>
    </row>
    <row r="599" spans="1:21" s="713" customFormat="1">
      <c r="A599" s="261">
        <v>88264</v>
      </c>
      <c r="B599" s="261" t="s">
        <v>131</v>
      </c>
      <c r="C599" s="322" t="s">
        <v>766</v>
      </c>
      <c r="D599" s="257" t="s">
        <v>59</v>
      </c>
      <c r="E599" s="259">
        <v>19.16</v>
      </c>
      <c r="F599" s="321">
        <v>0.4</v>
      </c>
      <c r="G599" s="450">
        <f>ROUND(F599*E599,2)</f>
        <v>7.66</v>
      </c>
      <c r="H599" s="713" t="str">
        <f t="shared" si="155"/>
        <v>OK</v>
      </c>
      <c r="J599" s="654" t="str">
        <f>IF(AND(F599=0,G599&gt;0),1+COUNT($J$3:J598),IF(B599="AUXILIAR","AUXILIAR","SUBÍTEM"))</f>
        <v>SUBÍTEM</v>
      </c>
      <c r="K599" s="655">
        <v>88264</v>
      </c>
      <c r="L599" s="656">
        <f t="shared" si="156"/>
        <v>88264</v>
      </c>
      <c r="M599" s="663" t="str">
        <f>IF(AND(MID(A599,1,4)="comp",COUNTIF($A$1:$A$3937,A599)&gt;1),"ok AUXILIAR",IF(AND(F599&gt;0,MID(A599,1,4)="COMP"),"SUBÍTEM",IF(OR(AND(F599=0,G599=0),F599="COEF.",F599&gt;0),"SUBÍTEM",IF(MID(A599,1,5)="COMP.",IF(COUNTIF(ORÇAMENTO!$B$5:$B$9792,COMPOSIÇÕES!A599)=0,"NOK",IF(COUNTIF(ORÇAMENTO!$B$5:$B$9792,COMPOSIÇÕES!A599)&gt;0,"OK","SUBÍTEM"))))))</f>
        <v>SUBÍTEM</v>
      </c>
      <c r="P599" s="655" t="b">
        <f t="shared" si="154"/>
        <v>1</v>
      </c>
      <c r="Q599" s="655">
        <v>88264</v>
      </c>
      <c r="R599" s="655" t="s">
        <v>131</v>
      </c>
      <c r="S599" s="717" t="s">
        <v>766</v>
      </c>
      <c r="T599" s="655" t="s">
        <v>59</v>
      </c>
      <c r="U599" s="655">
        <v>19.149999999999999</v>
      </c>
    </row>
    <row r="600" spans="1:21" s="713" customFormat="1">
      <c r="A600" s="723" t="s">
        <v>1543</v>
      </c>
      <c r="B600" s="723"/>
      <c r="C600" s="723"/>
      <c r="D600" s="723"/>
      <c r="E600" s="723"/>
      <c r="F600" s="723"/>
      <c r="G600" s="723"/>
      <c r="H600" s="713" t="str">
        <f t="shared" si="155"/>
        <v>REMOVER ESPAÇOS</v>
      </c>
      <c r="J600" s="654" t="str">
        <f>IF(AND(F600=0,G600&gt;0),1+COUNT($J$3:J599),IF(B600="AUXILIAR","AUXILIAR","SUBÍTEM"))</f>
        <v>SUBÍTEM</v>
      </c>
      <c r="K600" s="655" t="s">
        <v>1543</v>
      </c>
      <c r="L600" s="656" t="str">
        <f t="shared" si="156"/>
        <v>Obs: composição/Base -  Composição -  ORSE - 8359</v>
      </c>
      <c r="M600" s="663" t="str">
        <f>IF(AND(MID(A600,1,4)="comp",COUNTIF($A$1:$A$3937,A600)&gt;1),"ok AUXILIAR",IF(AND(F600&gt;0,MID(A600,1,4)="COMP"),"SUBÍTEM",IF(OR(AND(F600=0,G600=0),F600="COEF.",F600&gt;0),"SUBÍTEM",IF(MID(A600,1,5)="COMP.",IF(COUNTIF(ORÇAMENTO!$B$5:$B$9792,COMPOSIÇÕES!A600)=0,"NOK",IF(COUNTIF(ORÇAMENTO!$B$5:$B$9792,COMPOSIÇÕES!A600)&gt;0,"OK","SUBÍTEM"))))))</f>
        <v>SUBÍTEM</v>
      </c>
      <c r="P600" s="655" t="b">
        <f t="shared" si="154"/>
        <v>1</v>
      </c>
      <c r="Q600" s="655" t="s">
        <v>1543</v>
      </c>
      <c r="R600" s="655"/>
      <c r="S600" s="723"/>
      <c r="T600" s="655"/>
      <c r="U600" s="655"/>
    </row>
    <row r="601" spans="1:21" s="713" customFormat="1" ht="15.75" thickBot="1">
      <c r="A601" s="792"/>
      <c r="B601" s="793"/>
      <c r="C601" s="778"/>
      <c r="D601" s="794"/>
      <c r="E601" s="794"/>
      <c r="F601" s="794"/>
      <c r="G601" s="794"/>
      <c r="J601" s="779"/>
      <c r="K601" s="780"/>
      <c r="L601" s="781"/>
      <c r="M601" s="663"/>
      <c r="P601" s="655" t="b">
        <f t="shared" si="154"/>
        <v>1</v>
      </c>
      <c r="Q601" s="780"/>
      <c r="R601" s="780"/>
      <c r="S601" s="778"/>
      <c r="T601" s="780"/>
      <c r="U601" s="780"/>
    </row>
    <row r="602" spans="1:21" s="713" customFormat="1" ht="33" customHeight="1" thickBot="1">
      <c r="A602" s="987" t="s">
        <v>125</v>
      </c>
      <c r="B602" s="985"/>
      <c r="C602" s="949" t="s">
        <v>103</v>
      </c>
      <c r="D602" s="956" t="s">
        <v>126</v>
      </c>
      <c r="E602" s="949" t="s">
        <v>128</v>
      </c>
      <c r="F602" s="949" t="s">
        <v>127</v>
      </c>
      <c r="G602" s="957" t="s">
        <v>129</v>
      </c>
      <c r="H602" s="713" t="str">
        <f>IF(MID(A602,1,3)="OBS","REMOVER ESPAÇOS","OK")</f>
        <v>OK</v>
      </c>
      <c r="J602" s="654" t="str">
        <f>IF(AND(F602=0,G602&gt;0),1+COUNT($J$3:J580),IF(B602="AUXILIAR","AUXILIAR","SUBÍTEM"))</f>
        <v>SUBÍTEM</v>
      </c>
      <c r="K602" s="655" t="s">
        <v>125</v>
      </c>
      <c r="L602" s="656" t="str">
        <f>A602</f>
        <v>COD.</v>
      </c>
      <c r="M602" s="663" t="str">
        <f>IF(AND(MID(A602,1,4)="comp",COUNTIF($A$1:$A$3937,A602)&gt;1),"ok AUXILIAR",IF(AND(F602&gt;0,MID(A602,1,4)="COMP"),"SUBÍTEM",IF(OR(AND(F602=0,G602=0),F602="COEF.",F602&gt;0),"SUBÍTEM",IF(MID(A602,1,5)="COMP.",IF(COUNTIF(ORÇAMENTO!$B$5:$B$9792,COMPOSIÇÕES!A602)=0,"NOK",IF(COUNTIF(ORÇAMENTO!$B$5:$B$9792,COMPOSIÇÕES!A602)&gt;0,"OK","SUBÍTEM"))))))</f>
        <v>SUBÍTEM</v>
      </c>
      <c r="P602" s="655" t="b">
        <f t="shared" si="154"/>
        <v>1</v>
      </c>
      <c r="Q602" s="655" t="s">
        <v>125</v>
      </c>
      <c r="R602" s="655"/>
      <c r="S602" s="715" t="s">
        <v>103</v>
      </c>
      <c r="T602" s="655" t="s">
        <v>126</v>
      </c>
      <c r="U602" s="655" t="s">
        <v>128</v>
      </c>
    </row>
    <row r="603" spans="1:21" s="713" customFormat="1" ht="30" customHeight="1" thickBot="1">
      <c r="A603" s="935" t="s">
        <v>275</v>
      </c>
      <c r="B603" s="945"/>
      <c r="C603" s="986" t="s">
        <v>1360</v>
      </c>
      <c r="D603" s="936" t="s">
        <v>126</v>
      </c>
      <c r="E603" s="936"/>
      <c r="F603" s="936"/>
      <c r="G603" s="946">
        <f>SUM(G604:G605)</f>
        <v>14.56</v>
      </c>
      <c r="H603" s="713" t="str">
        <f>IF(MID(A603,1,3)="OBS","REMOVER ESPAÇOS","OK")</f>
        <v>OK</v>
      </c>
      <c r="J603" s="654">
        <f>IF(AND(F603=0,G603&gt;0),1+COUNT($J$3:J602),IF(B603="AUXILIAR","AUXILIAR","SUBÍTEM"))</f>
        <v>75</v>
      </c>
      <c r="K603" s="655" t="s">
        <v>275</v>
      </c>
      <c r="L603" s="656" t="str">
        <f>A603</f>
        <v>COMP. 75</v>
      </c>
      <c r="M603" s="663" t="str">
        <f>IF(AND(MID(A603,1,4)="comp",COUNTIF($A$1:$A$3937,A603)&gt;1),"ok AUXILIAR",IF(AND(F603&gt;0,MID(A603,1,4)="COMP"),"SUBÍTEM",IF(OR(AND(F603=0,G603=0),F603="COEF.",F603&gt;0),"SUBÍTEM",IF(MID(A603,1,5)="COMP.",IF(COUNTIF(ORÇAMENTO!$B$5:$B$9792,COMPOSIÇÕES!A603)=0,"NOK",IF(COUNTIF(ORÇAMENTO!$B$5:$B$9792,COMPOSIÇÕES!A603)&gt;0,"OK","SUBÍTEM"))))))</f>
        <v>OK</v>
      </c>
      <c r="P603" s="655" t="b">
        <f t="shared" si="154"/>
        <v>1</v>
      </c>
      <c r="Q603" s="655" t="s">
        <v>275</v>
      </c>
      <c r="R603" s="655"/>
      <c r="S603" s="719" t="s">
        <v>1360</v>
      </c>
      <c r="T603" s="655" t="s">
        <v>126</v>
      </c>
      <c r="U603" s="655"/>
    </row>
    <row r="604" spans="1:21" s="713" customFormat="1">
      <c r="A604" s="261">
        <v>2667</v>
      </c>
      <c r="B604" s="261" t="s">
        <v>134</v>
      </c>
      <c r="C604" s="322" t="s">
        <v>1360</v>
      </c>
      <c r="D604" s="257" t="s">
        <v>54</v>
      </c>
      <c r="E604" s="259">
        <v>11.88</v>
      </c>
      <c r="F604" s="258">
        <v>1</v>
      </c>
      <c r="G604" s="450">
        <f>ROUND(F604*E604,2)</f>
        <v>11.88</v>
      </c>
      <c r="H604" s="713" t="str">
        <f>IF(MID(A604,1,3)="OBS","REMOVER ESPAÇOS","OK")</f>
        <v>OK</v>
      </c>
      <c r="J604" s="654" t="str">
        <f>IF(AND(F604=0,G604&gt;0),1+COUNT($J$3:J603),IF(B604="AUXILIAR","AUXILIAR","SUBÍTEM"))</f>
        <v>SUBÍTEM</v>
      </c>
      <c r="K604" s="655">
        <v>2667</v>
      </c>
      <c r="L604" s="656">
        <f>A604</f>
        <v>2667</v>
      </c>
      <c r="M604" s="663" t="str">
        <f>IF(AND(MID(A604,1,4)="comp",COUNTIF($A$1:$A$3937,A604)&gt;1),"ok AUXILIAR",IF(AND(F604&gt;0,MID(A604,1,4)="COMP"),"SUBÍTEM",IF(OR(AND(F604=0,G604=0),F604="COEF.",F604&gt;0),"SUBÍTEM",IF(MID(A604,1,5)="COMP.",IF(COUNTIF(ORÇAMENTO!$B$5:$B$9792,COMPOSIÇÕES!A604)=0,"NOK",IF(COUNTIF(ORÇAMENTO!$B$5:$B$9792,COMPOSIÇÕES!A604)&gt;0,"OK","SUBÍTEM"))))))</f>
        <v>SUBÍTEM</v>
      </c>
      <c r="P604" s="655" t="b">
        <f t="shared" si="154"/>
        <v>1</v>
      </c>
      <c r="Q604" s="655">
        <v>2667</v>
      </c>
      <c r="R604" s="655" t="s">
        <v>134</v>
      </c>
      <c r="S604" s="717" t="s">
        <v>1360</v>
      </c>
      <c r="T604" s="655" t="s">
        <v>54</v>
      </c>
      <c r="U604" s="655">
        <v>11.8</v>
      </c>
    </row>
    <row r="605" spans="1:21" s="713" customFormat="1">
      <c r="A605" s="261">
        <v>88264</v>
      </c>
      <c r="B605" s="261" t="s">
        <v>131</v>
      </c>
      <c r="C605" s="322" t="s">
        <v>766</v>
      </c>
      <c r="D605" s="257" t="s">
        <v>59</v>
      </c>
      <c r="E605" s="259">
        <v>19.16</v>
      </c>
      <c r="F605" s="251">
        <v>0.14000000000000001</v>
      </c>
      <c r="G605" s="450">
        <f>ROUND(F605*E605,2)</f>
        <v>2.68</v>
      </c>
      <c r="H605" s="713" t="str">
        <f>IF(MID(A605,1,3)="OBS","REMOVER ESPAÇOS","OK")</f>
        <v>OK</v>
      </c>
      <c r="J605" s="654" t="str">
        <f>IF(AND(F605=0,G605&gt;0),1+COUNT($J$3:J604),IF(B605="AUXILIAR","AUXILIAR","SUBÍTEM"))</f>
        <v>SUBÍTEM</v>
      </c>
      <c r="K605" s="655">
        <v>88264</v>
      </c>
      <c r="L605" s="656">
        <f>A605</f>
        <v>88264</v>
      </c>
      <c r="M605" s="663" t="str">
        <f>IF(AND(MID(A605,1,4)="comp",COUNTIF($A$1:$A$3937,A605)&gt;1),"ok AUXILIAR",IF(AND(F605&gt;0,MID(A605,1,4)="COMP"),"SUBÍTEM",IF(OR(AND(F605=0,G605=0),F605="COEF.",F605&gt;0),"SUBÍTEM",IF(MID(A605,1,5)="COMP.",IF(COUNTIF(ORÇAMENTO!$B$5:$B$9792,COMPOSIÇÕES!A605)=0,"NOK",IF(COUNTIF(ORÇAMENTO!$B$5:$B$9792,COMPOSIÇÕES!A605)&gt;0,"OK","SUBÍTEM"))))))</f>
        <v>SUBÍTEM</v>
      </c>
      <c r="P605" s="655" t="b">
        <f t="shared" si="154"/>
        <v>1</v>
      </c>
      <c r="Q605" s="655">
        <v>88264</v>
      </c>
      <c r="R605" s="655" t="s">
        <v>131</v>
      </c>
      <c r="S605" s="717" t="s">
        <v>766</v>
      </c>
      <c r="T605" s="655" t="s">
        <v>59</v>
      </c>
      <c r="U605" s="655">
        <v>19.149999999999999</v>
      </c>
    </row>
    <row r="606" spans="1:21" s="713" customFormat="1">
      <c r="A606" s="723" t="s">
        <v>1475</v>
      </c>
      <c r="B606" s="723"/>
      <c r="C606" s="723"/>
      <c r="D606" s="723"/>
      <c r="E606" s="723"/>
      <c r="F606" s="723"/>
      <c r="G606" s="723"/>
      <c r="H606" s="713" t="str">
        <f>IF(MID(A606,1,3)="OBS","REMOVER ESPAÇOS","OK")</f>
        <v>REMOVER ESPAÇOS</v>
      </c>
      <c r="J606" s="654" t="str">
        <f>IF(AND(F606=0,G606&gt;0),1+COUNT($J$3:J605),IF(B606="AUXILIAR","AUXILIAR","SUBÍTEM"))</f>
        <v>SUBÍTEM</v>
      </c>
      <c r="K606" s="655" t="s">
        <v>1475</v>
      </c>
      <c r="L606" s="656" t="str">
        <f>A606</f>
        <v>Obs: composição/Base -  Composição adaptada -  SINAPI -  737672 + 2667/ORSE INSUMO</v>
      </c>
      <c r="M606" s="663" t="str">
        <f>IF(AND(MID(A606,1,4)="comp",COUNTIF($A$1:$A$3937,A606)&gt;1),"ok AUXILIAR",IF(AND(F606&gt;0,MID(A606,1,4)="COMP"),"SUBÍTEM",IF(OR(AND(F606=0,G606=0),F606="COEF.",F606&gt;0),"SUBÍTEM",IF(MID(A606,1,5)="COMP.",IF(COUNTIF(ORÇAMENTO!$B$5:$B$9792,COMPOSIÇÕES!A606)=0,"NOK",IF(COUNTIF(ORÇAMENTO!$B$5:$B$9792,COMPOSIÇÕES!A606)&gt;0,"OK","SUBÍTEM"))))))</f>
        <v>SUBÍTEM</v>
      </c>
      <c r="P606" s="655" t="b">
        <f t="shared" si="154"/>
        <v>1</v>
      </c>
      <c r="Q606" s="655" t="s">
        <v>1475</v>
      </c>
      <c r="R606" s="655"/>
      <c r="S606" s="723"/>
      <c r="T606" s="655"/>
      <c r="U606" s="655"/>
    </row>
    <row r="607" spans="1:21" s="713" customFormat="1" ht="15.75" thickBot="1">
      <c r="A607" s="792"/>
      <c r="B607" s="793"/>
      <c r="C607" s="778"/>
      <c r="D607" s="794"/>
      <c r="E607" s="794"/>
      <c r="F607" s="794"/>
      <c r="G607" s="794"/>
      <c r="J607" s="779"/>
      <c r="K607" s="780"/>
      <c r="L607" s="781"/>
      <c r="M607" s="663"/>
      <c r="P607" s="655" t="b">
        <f t="shared" ref="P607:P612" si="157">C607=S607</f>
        <v>1</v>
      </c>
      <c r="Q607" s="780"/>
      <c r="R607" s="780"/>
      <c r="S607" s="778"/>
      <c r="T607" s="780"/>
      <c r="U607" s="780"/>
    </row>
    <row r="608" spans="1:21" s="713" customFormat="1" ht="33" customHeight="1" thickBot="1">
      <c r="A608" s="987" t="s">
        <v>125</v>
      </c>
      <c r="B608" s="985"/>
      <c r="C608" s="949" t="s">
        <v>103</v>
      </c>
      <c r="D608" s="956" t="s">
        <v>126</v>
      </c>
      <c r="E608" s="949" t="s">
        <v>128</v>
      </c>
      <c r="F608" s="949" t="s">
        <v>127</v>
      </c>
      <c r="G608" s="957" t="s">
        <v>129</v>
      </c>
      <c r="H608" s="713" t="str">
        <f>IF(MID(A608,1,3)="OBS","REMOVER ESPAÇOS","OK")</f>
        <v>OK</v>
      </c>
      <c r="J608" s="654" t="str">
        <f>IF(AND(F608=0,G608&gt;0),1+COUNT($J$3:J586),IF(B608="AUXILIAR","AUXILIAR","SUBÍTEM"))</f>
        <v>SUBÍTEM</v>
      </c>
      <c r="K608" s="655" t="s">
        <v>125</v>
      </c>
      <c r="L608" s="656" t="str">
        <f>A608</f>
        <v>COD.</v>
      </c>
      <c r="M608" s="663" t="str">
        <f>IF(AND(MID(A608,1,4)="comp",COUNTIF($A$1:$A$3937,A608)&gt;1),"ok AUXILIAR",IF(AND(F608&gt;0,MID(A608,1,4)="COMP"),"SUBÍTEM",IF(OR(AND(F608=0,G608=0),F608="COEF.",F608&gt;0),"SUBÍTEM",IF(MID(A608,1,5)="COMP.",IF(COUNTIF(ORÇAMENTO!$B$5:$B$9792,COMPOSIÇÕES!A608)=0,"NOK",IF(COUNTIF(ORÇAMENTO!$B$5:$B$9792,COMPOSIÇÕES!A608)&gt;0,"OK","SUBÍTEM"))))))</f>
        <v>SUBÍTEM</v>
      </c>
      <c r="P608" s="655" t="b">
        <f t="shared" si="157"/>
        <v>1</v>
      </c>
      <c r="Q608" s="655" t="s">
        <v>125</v>
      </c>
      <c r="R608" s="655"/>
      <c r="S608" s="715" t="s">
        <v>103</v>
      </c>
      <c r="T608" s="655" t="s">
        <v>126</v>
      </c>
      <c r="U608" s="655" t="s">
        <v>128</v>
      </c>
    </row>
    <row r="609" spans="1:21" s="713" customFormat="1" ht="30" customHeight="1" thickBot="1">
      <c r="A609" s="935" t="s">
        <v>268</v>
      </c>
      <c r="B609" s="945"/>
      <c r="C609" s="986" t="s">
        <v>1361</v>
      </c>
      <c r="D609" s="936" t="s">
        <v>126</v>
      </c>
      <c r="E609" s="936"/>
      <c r="F609" s="936"/>
      <c r="G609" s="946">
        <f>SUM(G610:G611)</f>
        <v>5.98</v>
      </c>
      <c r="H609" s="713" t="str">
        <f>IF(MID(A609,1,3)="OBS","REMOVER ESPAÇOS","OK")</f>
        <v>OK</v>
      </c>
      <c r="J609" s="654">
        <f>IF(AND(F609=0,G609&gt;0),1+COUNT($J$3:J608),IF(B609="AUXILIAR","AUXILIAR","SUBÍTEM"))</f>
        <v>76</v>
      </c>
      <c r="K609" s="655" t="s">
        <v>268</v>
      </c>
      <c r="L609" s="656" t="str">
        <f>A609</f>
        <v>COMP. 76</v>
      </c>
      <c r="M609" s="663" t="str">
        <f>IF(AND(MID(A609,1,4)="comp",COUNTIF($A$1:$A$3937,A609)&gt;1),"ok AUXILIAR",IF(AND(F609&gt;0,MID(A609,1,4)="COMP"),"SUBÍTEM",IF(OR(AND(F609=0,G609=0),F609="COEF.",F609&gt;0),"SUBÍTEM",IF(MID(A609,1,5)="COMP.",IF(COUNTIF(ORÇAMENTO!$B$5:$B$9792,COMPOSIÇÕES!A609)=0,"NOK",IF(COUNTIF(ORÇAMENTO!$B$5:$B$9792,COMPOSIÇÕES!A609)&gt;0,"OK","SUBÍTEM"))))))</f>
        <v>OK</v>
      </c>
      <c r="P609" s="655" t="b">
        <f t="shared" si="157"/>
        <v>1</v>
      </c>
      <c r="Q609" s="655" t="s">
        <v>268</v>
      </c>
      <c r="R609" s="655"/>
      <c r="S609" s="719" t="s">
        <v>1361</v>
      </c>
      <c r="T609" s="655" t="s">
        <v>126</v>
      </c>
      <c r="U609" s="655"/>
    </row>
    <row r="610" spans="1:21" s="713" customFormat="1">
      <c r="A610" s="261">
        <v>2670</v>
      </c>
      <c r="B610" s="261" t="s">
        <v>134</v>
      </c>
      <c r="C610" s="322" t="s">
        <v>2713</v>
      </c>
      <c r="D610" s="257" t="s">
        <v>54</v>
      </c>
      <c r="E610" s="259">
        <v>3.3</v>
      </c>
      <c r="F610" s="258">
        <v>1</v>
      </c>
      <c r="G610" s="450">
        <f>ROUND(F610*E610,2)</f>
        <v>3.3</v>
      </c>
      <c r="H610" s="713" t="str">
        <f>IF(MID(A610,1,3)="OBS","REMOVER ESPAÇOS","OK")</f>
        <v>OK</v>
      </c>
      <c r="J610" s="654" t="str">
        <f>IF(AND(F610=0,G610&gt;0),1+COUNT($J$3:J609),IF(B610="AUXILIAR","AUXILIAR","SUBÍTEM"))</f>
        <v>SUBÍTEM</v>
      </c>
      <c r="K610" s="655">
        <v>2670</v>
      </c>
      <c r="L610" s="656">
        <f>A610</f>
        <v>2670</v>
      </c>
      <c r="M610" s="663" t="str">
        <f>IF(AND(MID(A610,1,4)="comp",COUNTIF($A$1:$A$3937,A610)&gt;1),"ok AUXILIAR",IF(AND(F610&gt;0,MID(A610,1,4)="COMP"),"SUBÍTEM",IF(OR(AND(F610=0,G610=0),F610="COEF.",F610&gt;0),"SUBÍTEM",IF(MID(A610,1,5)="COMP.",IF(COUNTIF(ORÇAMENTO!$B$5:$B$9792,COMPOSIÇÕES!A610)=0,"NOK",IF(COUNTIF(ORÇAMENTO!$B$5:$B$9792,COMPOSIÇÕES!A610)&gt;0,"OK","SUBÍTEM"))))))</f>
        <v>SUBÍTEM</v>
      </c>
      <c r="P610" s="655" t="b">
        <f t="shared" si="157"/>
        <v>1</v>
      </c>
      <c r="Q610" s="655">
        <v>2670</v>
      </c>
      <c r="R610" s="655" t="s">
        <v>134</v>
      </c>
      <c r="S610" s="717" t="s">
        <v>2713</v>
      </c>
      <c r="T610" s="655" t="s">
        <v>54</v>
      </c>
      <c r="U610" s="655">
        <v>3.3</v>
      </c>
    </row>
    <row r="611" spans="1:21" s="713" customFormat="1">
      <c r="A611" s="261">
        <v>88264</v>
      </c>
      <c r="B611" s="261" t="s">
        <v>131</v>
      </c>
      <c r="C611" s="322" t="s">
        <v>766</v>
      </c>
      <c r="D611" s="257" t="s">
        <v>59</v>
      </c>
      <c r="E611" s="259">
        <v>19.16</v>
      </c>
      <c r="F611" s="251">
        <v>0.14000000000000001</v>
      </c>
      <c r="G611" s="450">
        <f>ROUND(F611*E611,2)</f>
        <v>2.68</v>
      </c>
      <c r="H611" s="713" t="str">
        <f>IF(MID(A611,1,3)="OBS","REMOVER ESPAÇOS","OK")</f>
        <v>OK</v>
      </c>
      <c r="J611" s="654" t="str">
        <f>IF(AND(F611=0,G611&gt;0),1+COUNT($J$3:J610),IF(B611="AUXILIAR","AUXILIAR","SUBÍTEM"))</f>
        <v>SUBÍTEM</v>
      </c>
      <c r="K611" s="655">
        <v>88264</v>
      </c>
      <c r="L611" s="656">
        <f>A611</f>
        <v>88264</v>
      </c>
      <c r="M611" s="663" t="str">
        <f>IF(AND(MID(A611,1,4)="comp",COUNTIF($A$1:$A$3937,A611)&gt;1),"ok AUXILIAR",IF(AND(F611&gt;0,MID(A611,1,4)="COMP"),"SUBÍTEM",IF(OR(AND(F611=0,G611=0),F611="COEF.",F611&gt;0),"SUBÍTEM",IF(MID(A611,1,5)="COMP.",IF(COUNTIF(ORÇAMENTO!$B$5:$B$9792,COMPOSIÇÕES!A611)=0,"NOK",IF(COUNTIF(ORÇAMENTO!$B$5:$B$9792,COMPOSIÇÕES!A611)&gt;0,"OK","SUBÍTEM"))))))</f>
        <v>SUBÍTEM</v>
      </c>
      <c r="P611" s="655" t="b">
        <f t="shared" si="157"/>
        <v>1</v>
      </c>
      <c r="Q611" s="655">
        <v>88264</v>
      </c>
      <c r="R611" s="655" t="s">
        <v>131</v>
      </c>
      <c r="S611" s="717" t="s">
        <v>766</v>
      </c>
      <c r="T611" s="655" t="s">
        <v>59</v>
      </c>
      <c r="U611" s="655">
        <v>19.149999999999999</v>
      </c>
    </row>
    <row r="612" spans="1:21" s="713" customFormat="1">
      <c r="A612" s="723" t="s">
        <v>1476</v>
      </c>
      <c r="B612" s="723"/>
      <c r="C612" s="723"/>
      <c r="D612" s="723"/>
      <c r="E612" s="723"/>
      <c r="F612" s="723"/>
      <c r="G612" s="723"/>
      <c r="H612" s="713" t="str">
        <f>IF(MID(A612,1,3)="OBS","REMOVER ESPAÇOS","OK")</f>
        <v>REMOVER ESPAÇOS</v>
      </c>
      <c r="J612" s="654" t="str">
        <f>IF(AND(F612=0,G612&gt;0),1+COUNT($J$3:J611),IF(B612="AUXILIAR","AUXILIAR","SUBÍTEM"))</f>
        <v>SUBÍTEM</v>
      </c>
      <c r="K612" s="655" t="s">
        <v>1476</v>
      </c>
      <c r="L612" s="656" t="str">
        <f>A612</f>
        <v>Obs: composição/Base -  Composição adaptada -  SINAPI -  737672 + 2670/ORSE INSUMO</v>
      </c>
      <c r="M612" s="663" t="str">
        <f>IF(AND(MID(A612,1,4)="comp",COUNTIF($A$1:$A$3937,A612)&gt;1),"ok AUXILIAR",IF(AND(F612&gt;0,MID(A612,1,4)="COMP"),"SUBÍTEM",IF(OR(AND(F612=0,G612=0),F612="COEF.",F612&gt;0),"SUBÍTEM",IF(MID(A612,1,5)="COMP.",IF(COUNTIF(ORÇAMENTO!$B$5:$B$9792,COMPOSIÇÕES!A612)=0,"NOK",IF(COUNTIF(ORÇAMENTO!$B$5:$B$9792,COMPOSIÇÕES!A612)&gt;0,"OK","SUBÍTEM"))))))</f>
        <v>SUBÍTEM</v>
      </c>
      <c r="P612" s="655" t="b">
        <f t="shared" si="157"/>
        <v>1</v>
      </c>
      <c r="Q612" s="655" t="s">
        <v>1476</v>
      </c>
      <c r="R612" s="655"/>
      <c r="S612" s="723"/>
      <c r="T612" s="655"/>
      <c r="U612" s="655"/>
    </row>
    <row r="613" spans="1:21" s="713" customFormat="1" ht="15.75" thickBot="1">
      <c r="A613" s="792"/>
      <c r="B613" s="793"/>
      <c r="C613" s="778"/>
      <c r="D613" s="794"/>
      <c r="E613" s="794"/>
      <c r="F613" s="794"/>
      <c r="G613" s="794"/>
      <c r="J613" s="779"/>
      <c r="K613" s="780"/>
      <c r="L613" s="781"/>
      <c r="M613" s="663"/>
      <c r="P613" s="655" t="b">
        <f t="shared" ref="P613:P628" si="158">C613=S613</f>
        <v>1</v>
      </c>
      <c r="Q613" s="780"/>
      <c r="R613" s="780"/>
      <c r="S613" s="778"/>
      <c r="T613" s="780"/>
      <c r="U613" s="780"/>
    </row>
    <row r="614" spans="1:21" s="713" customFormat="1" ht="33" customHeight="1" thickBot="1">
      <c r="A614" s="987" t="s">
        <v>125</v>
      </c>
      <c r="B614" s="985"/>
      <c r="C614" s="949" t="s">
        <v>103</v>
      </c>
      <c r="D614" s="956" t="s">
        <v>126</v>
      </c>
      <c r="E614" s="949" t="s">
        <v>128</v>
      </c>
      <c r="F614" s="949" t="s">
        <v>127</v>
      </c>
      <c r="G614" s="957" t="s">
        <v>129</v>
      </c>
      <c r="H614" s="713" t="str">
        <f t="shared" ref="H614:H622" si="159">IF(MID(A614,1,3)="OBS","REMOVER ESPAÇOS","OK")</f>
        <v>OK</v>
      </c>
      <c r="J614" s="654" t="str">
        <f>IF(AND(F614=0,G614&gt;0),1+COUNT($J$3:J592),IF(B614="AUXILIAR","AUXILIAR","SUBÍTEM"))</f>
        <v>SUBÍTEM</v>
      </c>
      <c r="K614" s="655" t="s">
        <v>125</v>
      </c>
      <c r="L614" s="656" t="str">
        <f t="shared" ref="L614:L622" si="160">A614</f>
        <v>COD.</v>
      </c>
      <c r="M614" s="663" t="str">
        <f>IF(AND(MID(A614,1,4)="comp",COUNTIF($A$1:$A$3937,A614)&gt;1),"ok AUXILIAR",IF(AND(F614&gt;0,MID(A614,1,4)="COMP"),"SUBÍTEM",IF(OR(AND(F614=0,G614=0),F614="COEF.",F614&gt;0),"SUBÍTEM",IF(MID(A614,1,5)="COMP.",IF(COUNTIF(ORÇAMENTO!$B$5:$B$9792,COMPOSIÇÕES!A614)=0,"NOK",IF(COUNTIF(ORÇAMENTO!$B$5:$B$9792,COMPOSIÇÕES!A614)&gt;0,"OK","SUBÍTEM"))))))</f>
        <v>SUBÍTEM</v>
      </c>
      <c r="P614" s="655" t="b">
        <f t="shared" si="158"/>
        <v>1</v>
      </c>
      <c r="Q614" s="655" t="s">
        <v>125</v>
      </c>
      <c r="R614" s="655"/>
      <c r="S614" s="715" t="s">
        <v>103</v>
      </c>
      <c r="T614" s="655" t="s">
        <v>126</v>
      </c>
      <c r="U614" s="655" t="s">
        <v>128</v>
      </c>
    </row>
    <row r="615" spans="1:21" s="713" customFormat="1" ht="30" customHeight="1" thickBot="1">
      <c r="A615" s="935" t="s">
        <v>230</v>
      </c>
      <c r="B615" s="945"/>
      <c r="C615" s="986" t="s">
        <v>2087</v>
      </c>
      <c r="D615" s="936" t="s">
        <v>126</v>
      </c>
      <c r="E615" s="936"/>
      <c r="F615" s="936"/>
      <c r="G615" s="946">
        <f>SUM(G616:G621)</f>
        <v>1165.6200000000001</v>
      </c>
      <c r="H615" s="713" t="str">
        <f t="shared" si="159"/>
        <v>OK</v>
      </c>
      <c r="J615" s="654">
        <f>IF(AND(F615=0,G615&gt;0),1+COUNT($J$3:J614),IF(B615="AUXILIAR","AUXILIAR","SUBÍTEM"))</f>
        <v>77</v>
      </c>
      <c r="K615" s="655" t="s">
        <v>230</v>
      </c>
      <c r="L615" s="656" t="str">
        <f t="shared" si="160"/>
        <v>COMP. 77</v>
      </c>
      <c r="M615" s="663" t="str">
        <f>IF(AND(MID(A615,1,4)="comp",COUNTIF($A$1:$A$3937,A615)&gt;1),"ok AUXILIAR",IF(AND(F615&gt;0,MID(A615,1,4)="COMP"),"SUBÍTEM",IF(OR(AND(F615=0,G615=0),F615="COEF.",F615&gt;0),"SUBÍTEM",IF(MID(A615,1,5)="COMP.",IF(COUNTIF(ORÇAMENTO!$B$5:$B$9792,COMPOSIÇÕES!A615)=0,"NOK",IF(COUNTIF(ORÇAMENTO!$B$5:$B$9792,COMPOSIÇÕES!A615)&gt;0,"OK","SUBÍTEM"))))))</f>
        <v>OK</v>
      </c>
      <c r="P615" s="655" t="b">
        <f t="shared" si="158"/>
        <v>1</v>
      </c>
      <c r="Q615" s="655" t="s">
        <v>230</v>
      </c>
      <c r="R615" s="655"/>
      <c r="S615" s="719" t="s">
        <v>2087</v>
      </c>
      <c r="T615" s="655" t="s">
        <v>126</v>
      </c>
      <c r="U615" s="655"/>
    </row>
    <row r="616" spans="1:21" s="713" customFormat="1">
      <c r="A616" s="261">
        <v>12373</v>
      </c>
      <c r="B616" s="988" t="s">
        <v>836</v>
      </c>
      <c r="C616" s="322" t="s">
        <v>804</v>
      </c>
      <c r="D616" s="257" t="s">
        <v>2836</v>
      </c>
      <c r="E616" s="259">
        <v>896.19</v>
      </c>
      <c r="F616" s="258">
        <v>1</v>
      </c>
      <c r="G616" s="450">
        <f t="shared" ref="G616:G621" si="161">ROUND(F616*E616,2)</f>
        <v>896.19</v>
      </c>
      <c r="H616" s="713" t="str">
        <f t="shared" si="159"/>
        <v>OK</v>
      </c>
      <c r="J616" s="654" t="str">
        <f>IF(AND(F616=0,G616&gt;0),1+COUNT($J$3:J615),IF(B616="AUXILIAR","AUXILIAR","SUBÍTEM"))</f>
        <v>SUBÍTEM</v>
      </c>
      <c r="K616" s="655">
        <v>12373</v>
      </c>
      <c r="L616" s="656">
        <f t="shared" si="160"/>
        <v>12373</v>
      </c>
      <c r="M616" s="663" t="str">
        <f>IF(AND(MID(A616,1,4)="comp",COUNTIF($A$1:$A$3937,A616)&gt;1),"ok AUXILIAR",IF(AND(F616&gt;0,MID(A616,1,4)="COMP"),"SUBÍTEM",IF(OR(AND(F616=0,G616=0),F616="COEF.",F616&gt;0),"SUBÍTEM",IF(MID(A616,1,5)="COMP.",IF(COUNTIF(ORÇAMENTO!$B$5:$B$9792,COMPOSIÇÕES!A616)=0,"NOK",IF(COUNTIF(ORÇAMENTO!$B$5:$B$9792,COMPOSIÇÕES!A616)&gt;0,"OK","SUBÍTEM"))))))</f>
        <v>SUBÍTEM</v>
      </c>
      <c r="P616" s="655" t="b">
        <f t="shared" si="158"/>
        <v>1</v>
      </c>
      <c r="Q616" s="655">
        <v>12373</v>
      </c>
      <c r="R616" s="655" t="s">
        <v>836</v>
      </c>
      <c r="S616" s="717" t="s">
        <v>804</v>
      </c>
      <c r="T616" s="655" t="s">
        <v>54</v>
      </c>
      <c r="U616" s="655">
        <v>896.19</v>
      </c>
    </row>
    <row r="617" spans="1:21" s="713" customFormat="1" ht="45">
      <c r="A617" s="261">
        <v>5928</v>
      </c>
      <c r="B617" s="261" t="s">
        <v>131</v>
      </c>
      <c r="C617" s="322" t="s">
        <v>1072</v>
      </c>
      <c r="D617" s="257" t="s">
        <v>312</v>
      </c>
      <c r="E617" s="259">
        <v>134.69999999999999</v>
      </c>
      <c r="F617" s="251">
        <v>1</v>
      </c>
      <c r="G617" s="450">
        <f t="shared" si="161"/>
        <v>134.69999999999999</v>
      </c>
      <c r="H617" s="713" t="str">
        <f t="shared" si="159"/>
        <v>OK</v>
      </c>
      <c r="J617" s="654" t="str">
        <f>IF(AND(F617=0,G617&gt;0),1+COUNT($J$3:J613),IF(B617="AUXILIAR","AUXILIAR","SUBÍTEM"))</f>
        <v>SUBÍTEM</v>
      </c>
      <c r="K617" s="655">
        <v>5928</v>
      </c>
      <c r="L617" s="656">
        <f t="shared" si="160"/>
        <v>5928</v>
      </c>
      <c r="M617" s="663" t="str">
        <f>IF(AND(MID(A617,1,4)="comp",COUNTIF($A$1:$A$3937,A617)&gt;1),"ok AUXILIAR",IF(AND(F617&gt;0,MID(A617,1,4)="COMP"),"SUBÍTEM",IF(OR(AND(F617=0,G617=0),F617="COEF.",F617&gt;0),"SUBÍTEM",IF(MID(A617,1,5)="COMP.",IF(COUNTIF(ORÇAMENTO!$B$5:$B$9792,COMPOSIÇÕES!A617)=0,"NOK",IF(COUNTIF(ORÇAMENTO!$B$5:$B$9792,COMPOSIÇÕES!A617)&gt;0,"OK","SUBÍTEM"))))))</f>
        <v>SUBÍTEM</v>
      </c>
      <c r="P617" s="655" t="b">
        <f>C617=S617</f>
        <v>1</v>
      </c>
      <c r="Q617" s="655">
        <v>5928</v>
      </c>
      <c r="R617" s="655" t="s">
        <v>131</v>
      </c>
      <c r="S617" s="717" t="s">
        <v>1072</v>
      </c>
      <c r="T617" s="655" t="s">
        <v>312</v>
      </c>
      <c r="U617" s="655">
        <v>135.03</v>
      </c>
    </row>
    <row r="618" spans="1:21" s="713" customFormat="1">
      <c r="A618" s="261">
        <v>88316</v>
      </c>
      <c r="B618" s="261" t="s">
        <v>131</v>
      </c>
      <c r="C618" s="322" t="s">
        <v>772</v>
      </c>
      <c r="D618" s="257" t="s">
        <v>59</v>
      </c>
      <c r="E618" s="259">
        <v>12.7</v>
      </c>
      <c r="F618" s="251">
        <v>5.5</v>
      </c>
      <c r="G618" s="450">
        <f t="shared" si="161"/>
        <v>69.849999999999994</v>
      </c>
      <c r="H618" s="713" t="str">
        <f t="shared" si="159"/>
        <v>OK</v>
      </c>
      <c r="J618" s="654" t="str">
        <f>IF(AND(F618=0,G618&gt;0),1+COUNT($J$3:J614),IF(B618="AUXILIAR","AUXILIAR","SUBÍTEM"))</f>
        <v>SUBÍTEM</v>
      </c>
      <c r="K618" s="655">
        <v>88316</v>
      </c>
      <c r="L618" s="656">
        <f t="shared" si="160"/>
        <v>88316</v>
      </c>
      <c r="M618" s="663" t="str">
        <f>IF(AND(MID(A618,1,4)="comp",COUNTIF($A$1:$A$3937,A618)&gt;1),"ok AUXILIAR",IF(AND(F618&gt;0,MID(A618,1,4)="COMP"),"SUBÍTEM",IF(OR(AND(F618=0,G618=0),F618="COEF.",F618&gt;0),"SUBÍTEM",IF(MID(A618,1,5)="COMP.",IF(COUNTIF(ORÇAMENTO!$B$5:$B$9792,COMPOSIÇÕES!A618)=0,"NOK",IF(COUNTIF(ORÇAMENTO!$B$5:$B$9792,COMPOSIÇÕES!A618)&gt;0,"OK","SUBÍTEM"))))))</f>
        <v>SUBÍTEM</v>
      </c>
      <c r="P618" s="655" t="b">
        <f>C618=S618</f>
        <v>1</v>
      </c>
      <c r="Q618" s="655">
        <v>88316</v>
      </c>
      <c r="R618" s="655" t="s">
        <v>131</v>
      </c>
      <c r="S618" s="717" t="s">
        <v>772</v>
      </c>
      <c r="T618" s="655" t="s">
        <v>59</v>
      </c>
      <c r="U618" s="655">
        <v>12.52</v>
      </c>
    </row>
    <row r="619" spans="1:21" s="713" customFormat="1" ht="30">
      <c r="A619" s="261">
        <v>94963</v>
      </c>
      <c r="B619" s="261" t="s">
        <v>131</v>
      </c>
      <c r="C619" s="322" t="s">
        <v>1105</v>
      </c>
      <c r="D619" s="257" t="s">
        <v>61</v>
      </c>
      <c r="E619" s="259">
        <v>281.32</v>
      </c>
      <c r="F619" s="251">
        <v>0.1</v>
      </c>
      <c r="G619" s="450">
        <f t="shared" si="161"/>
        <v>28.13</v>
      </c>
      <c r="H619" s="713" t="str">
        <f t="shared" si="159"/>
        <v>OK</v>
      </c>
      <c r="J619" s="654" t="str">
        <f>IF(AND(F619=0,G619&gt;0),1+COUNT($J$3:J615),IF(B619="AUXILIAR","AUXILIAR","SUBÍTEM"))</f>
        <v>SUBÍTEM</v>
      </c>
      <c r="K619" s="655">
        <v>94963</v>
      </c>
      <c r="L619" s="656">
        <f t="shared" si="160"/>
        <v>94963</v>
      </c>
      <c r="M619" s="663" t="str">
        <f>IF(AND(MID(A619,1,4)="comp",COUNTIF($A$1:$A$3937,A619)&gt;1),"ok AUXILIAR",IF(AND(F619&gt;0,MID(A619,1,4)="COMP"),"SUBÍTEM",IF(OR(AND(F619=0,G619=0),F619="COEF.",F619&gt;0),"SUBÍTEM",IF(MID(A619,1,5)="COMP.",IF(COUNTIF(ORÇAMENTO!$B$5:$B$9792,COMPOSIÇÕES!A619)=0,"NOK",IF(COUNTIF(ORÇAMENTO!$B$5:$B$9792,COMPOSIÇÕES!A619)&gt;0,"OK","SUBÍTEM"))))))</f>
        <v>SUBÍTEM</v>
      </c>
      <c r="P619" s="655" t="b">
        <f>C619=S619</f>
        <v>1</v>
      </c>
      <c r="Q619" s="655">
        <v>94963</v>
      </c>
      <c r="R619" s="655" t="s">
        <v>131</v>
      </c>
      <c r="S619" s="717" t="s">
        <v>1105</v>
      </c>
      <c r="T619" s="655" t="s">
        <v>61</v>
      </c>
      <c r="U619" s="655">
        <v>278.83</v>
      </c>
    </row>
    <row r="620" spans="1:21" s="713" customFormat="1" ht="30">
      <c r="A620" s="261">
        <v>92874</v>
      </c>
      <c r="B620" s="261" t="s">
        <v>131</v>
      </c>
      <c r="C620" s="322" t="s">
        <v>1104</v>
      </c>
      <c r="D620" s="257" t="s">
        <v>61</v>
      </c>
      <c r="E620" s="259">
        <v>21.54</v>
      </c>
      <c r="F620" s="251">
        <v>0.1</v>
      </c>
      <c r="G620" s="450">
        <f t="shared" si="161"/>
        <v>2.15</v>
      </c>
      <c r="H620" s="713" t="str">
        <f t="shared" si="159"/>
        <v>OK</v>
      </c>
      <c r="J620" s="654" t="str">
        <f>IF(AND(F620=0,G620&gt;0),1+COUNT($J$3:J615),IF(B620="AUXILIAR","AUXILIAR","SUBÍTEM"))</f>
        <v>SUBÍTEM</v>
      </c>
      <c r="K620" s="655">
        <v>92874</v>
      </c>
      <c r="L620" s="656">
        <f t="shared" si="160"/>
        <v>92874</v>
      </c>
      <c r="M620" s="663" t="str">
        <f>IF(AND(MID(A620,1,4)="comp",COUNTIF($A$1:$A$3937,A620)&gt;1),"ok AUXILIAR",IF(AND(F620&gt;0,MID(A620,1,4)="COMP"),"SUBÍTEM",IF(OR(AND(F620=0,G620=0),F620="COEF.",F620&gt;0),"SUBÍTEM",IF(MID(A620,1,5)="COMP.",IF(COUNTIF(ORÇAMENTO!$B$5:$B$9792,COMPOSIÇÕES!A620)=0,"NOK",IF(COUNTIF(ORÇAMENTO!$B$5:$B$9792,COMPOSIÇÕES!A620)&gt;0,"OK","SUBÍTEM"))))))</f>
        <v>SUBÍTEM</v>
      </c>
      <c r="P620" s="655" t="b">
        <f>C620=S620</f>
        <v>1</v>
      </c>
      <c r="Q620" s="655">
        <v>92874</v>
      </c>
      <c r="R620" s="655" t="s">
        <v>131</v>
      </c>
      <c r="S620" s="717" t="s">
        <v>1104</v>
      </c>
      <c r="T620" s="655" t="s">
        <v>61</v>
      </c>
      <c r="U620" s="655">
        <v>21.33</v>
      </c>
    </row>
    <row r="621" spans="1:21" s="713" customFormat="1" ht="30">
      <c r="A621" s="261">
        <v>96523</v>
      </c>
      <c r="B621" s="261" t="s">
        <v>131</v>
      </c>
      <c r="C621" s="322" t="s">
        <v>1239</v>
      </c>
      <c r="D621" s="257" t="s">
        <v>61</v>
      </c>
      <c r="E621" s="259">
        <v>57.66</v>
      </c>
      <c r="F621" s="251">
        <v>0.6</v>
      </c>
      <c r="G621" s="450">
        <f t="shared" si="161"/>
        <v>34.6</v>
      </c>
      <c r="H621" s="713" t="str">
        <f t="shared" si="159"/>
        <v>OK</v>
      </c>
      <c r="J621" s="654" t="str">
        <f>IF(AND(F621=0,G621&gt;0),1+COUNT($J$3:J616),IF(B621="AUXILIAR","AUXILIAR","SUBÍTEM"))</f>
        <v>SUBÍTEM</v>
      </c>
      <c r="K621" s="655">
        <v>96523</v>
      </c>
      <c r="L621" s="656">
        <f t="shared" si="160"/>
        <v>96523</v>
      </c>
      <c r="M621" s="663" t="str">
        <f>IF(AND(MID(A621,1,4)="comp",COUNTIF($A$1:$A$3937,A621)&gt;1),"ok AUXILIAR",IF(AND(F621&gt;0,MID(A621,1,4)="COMP"),"SUBÍTEM",IF(OR(AND(F621=0,G621=0),F621="COEF.",F621&gt;0),"SUBÍTEM",IF(MID(A621,1,5)="COMP.",IF(COUNTIF(ORÇAMENTO!$B$5:$B$9792,COMPOSIÇÕES!A621)=0,"NOK",IF(COUNTIF(ORÇAMENTO!$B$5:$B$9792,COMPOSIÇÕES!A621)&gt;0,"OK","SUBÍTEM"))))))</f>
        <v>SUBÍTEM</v>
      </c>
      <c r="P621" s="655" t="b">
        <f t="shared" si="158"/>
        <v>1</v>
      </c>
      <c r="Q621" s="655">
        <v>96523</v>
      </c>
      <c r="R621" s="655" t="s">
        <v>131</v>
      </c>
      <c r="S621" s="717" t="s">
        <v>1239</v>
      </c>
      <c r="T621" s="655" t="s">
        <v>61</v>
      </c>
      <c r="U621" s="655">
        <v>57.1</v>
      </c>
    </row>
    <row r="622" spans="1:21" s="713" customFormat="1">
      <c r="A622" s="723" t="s">
        <v>2088</v>
      </c>
      <c r="B622" s="723"/>
      <c r="C622" s="723"/>
      <c r="D622" s="723"/>
      <c r="E622" s="723"/>
      <c r="F622" s="723"/>
      <c r="G622" s="723"/>
      <c r="H622" s="713" t="str">
        <f t="shared" si="159"/>
        <v>REMOVER ESPAÇOS</v>
      </c>
      <c r="J622" s="654" t="str">
        <f>IF(AND(F622=0,G622&gt;0),1+COUNT($J$3:J621),IF(B622="AUXILIAR","AUXILIAR","SUBÍTEM"))</f>
        <v>SUBÍTEM</v>
      </c>
      <c r="K622" s="655" t="s">
        <v>2088</v>
      </c>
      <c r="L622" s="656" t="str">
        <f t="shared" si="160"/>
        <v>Obs: composição/Base -  Composição ORSE -  7309 + 12373/SINAPI INSUMO</v>
      </c>
      <c r="M622" s="663" t="str">
        <f>IF(AND(MID(A622,1,4)="comp",COUNTIF($A$1:$A$3937,A622)&gt;1),"ok AUXILIAR",IF(AND(F622&gt;0,MID(A622,1,4)="COMP"),"SUBÍTEM",IF(OR(AND(F622=0,G622=0),F622="COEF.",F622&gt;0),"SUBÍTEM",IF(MID(A622,1,5)="COMP.",IF(COUNTIF(ORÇAMENTO!$B$5:$B$9792,COMPOSIÇÕES!A622)=0,"NOK",IF(COUNTIF(ORÇAMENTO!$B$5:$B$9792,COMPOSIÇÕES!A622)&gt;0,"OK","SUBÍTEM"))))))</f>
        <v>SUBÍTEM</v>
      </c>
      <c r="P622" s="655" t="b">
        <f t="shared" si="158"/>
        <v>1</v>
      </c>
      <c r="Q622" s="655" t="s">
        <v>2088</v>
      </c>
      <c r="R622" s="655"/>
      <c r="S622" s="723"/>
      <c r="T622" s="655"/>
      <c r="U622" s="655"/>
    </row>
    <row r="623" spans="1:21" s="713" customFormat="1" ht="15.75" thickBot="1">
      <c r="A623" s="792"/>
      <c r="B623" s="793"/>
      <c r="C623" s="778"/>
      <c r="D623" s="794"/>
      <c r="E623" s="794"/>
      <c r="F623" s="794"/>
      <c r="G623" s="794"/>
      <c r="J623" s="779"/>
      <c r="K623" s="780"/>
      <c r="L623" s="781"/>
      <c r="M623" s="663"/>
      <c r="P623" s="655" t="b">
        <f t="shared" si="158"/>
        <v>1</v>
      </c>
      <c r="Q623" s="780"/>
      <c r="R623" s="780"/>
      <c r="S623" s="778"/>
      <c r="T623" s="780"/>
      <c r="U623" s="780"/>
    </row>
    <row r="624" spans="1:21" s="713" customFormat="1" ht="33" customHeight="1" thickBot="1">
      <c r="A624" s="987" t="s">
        <v>125</v>
      </c>
      <c r="B624" s="985"/>
      <c r="C624" s="949" t="s">
        <v>103</v>
      </c>
      <c r="D624" s="956" t="s">
        <v>126</v>
      </c>
      <c r="E624" s="949" t="s">
        <v>128</v>
      </c>
      <c r="F624" s="949" t="s">
        <v>127</v>
      </c>
      <c r="G624" s="957" t="s">
        <v>129</v>
      </c>
      <c r="H624" s="713" t="str">
        <f>IF(MID(A624,1,3)="OBS","REMOVER ESPAÇOS","OK")</f>
        <v>OK</v>
      </c>
      <c r="J624" s="654" t="str">
        <f>IF(AND(F624=0,G624&gt;0),1+COUNT($J$3:J598),IF(B624="AUXILIAR","AUXILIAR","SUBÍTEM"))</f>
        <v>SUBÍTEM</v>
      </c>
      <c r="K624" s="655" t="s">
        <v>125</v>
      </c>
      <c r="L624" s="656" t="str">
        <f>A624</f>
        <v>COD.</v>
      </c>
      <c r="M624" s="663" t="str">
        <f>IF(AND(MID(A624,1,4)="comp",COUNTIF($A$1:$A$3937,A624)&gt;1),"ok AUXILIAR",IF(AND(F624&gt;0,MID(A624,1,4)="COMP"),"SUBÍTEM",IF(OR(AND(F624=0,G624=0),F624="COEF.",F624&gt;0),"SUBÍTEM",IF(MID(A624,1,5)="COMP.",IF(COUNTIF(ORÇAMENTO!$B$5:$B$9792,COMPOSIÇÕES!A624)=0,"NOK",IF(COUNTIF(ORÇAMENTO!$B$5:$B$9792,COMPOSIÇÕES!A624)&gt;0,"OK","SUBÍTEM"))))))</f>
        <v>SUBÍTEM</v>
      </c>
      <c r="P624" s="655" t="b">
        <f t="shared" si="158"/>
        <v>1</v>
      </c>
      <c r="Q624" s="655" t="s">
        <v>125</v>
      </c>
      <c r="R624" s="655"/>
      <c r="S624" s="715" t="s">
        <v>103</v>
      </c>
      <c r="T624" s="655" t="s">
        <v>126</v>
      </c>
      <c r="U624" s="655" t="s">
        <v>128</v>
      </c>
    </row>
    <row r="625" spans="1:21" s="713" customFormat="1" ht="30" customHeight="1" thickBot="1">
      <c r="A625" s="935" t="s">
        <v>229</v>
      </c>
      <c r="B625" s="945"/>
      <c r="C625" s="986" t="s">
        <v>1362</v>
      </c>
      <c r="D625" s="936" t="s">
        <v>126</v>
      </c>
      <c r="E625" s="936"/>
      <c r="F625" s="936"/>
      <c r="G625" s="946">
        <f>SUM(G626:G627)</f>
        <v>13.299999999999999</v>
      </c>
      <c r="H625" s="713" t="str">
        <f>IF(MID(A625,1,3)="OBS","REMOVER ESPAÇOS","OK")</f>
        <v>OK</v>
      </c>
      <c r="J625" s="654">
        <f>IF(AND(F625=0,G625&gt;0),1+COUNT($J$3:J624),IF(B625="AUXILIAR","AUXILIAR","SUBÍTEM"))</f>
        <v>78</v>
      </c>
      <c r="K625" s="655" t="s">
        <v>229</v>
      </c>
      <c r="L625" s="656" t="str">
        <f>A625</f>
        <v>COMP. 78</v>
      </c>
      <c r="M625" s="663" t="str">
        <f>IF(AND(MID(A625,1,4)="comp",COUNTIF($A$1:$A$3937,A625)&gt;1),"ok AUXILIAR",IF(AND(F625&gt;0,MID(A625,1,4)="COMP"),"SUBÍTEM",IF(OR(AND(F625=0,G625=0),F625="COEF.",F625&gt;0),"SUBÍTEM",IF(MID(A625,1,5)="COMP.",IF(COUNTIF(ORÇAMENTO!$B$5:$B$9792,COMPOSIÇÕES!A625)=0,"NOK",IF(COUNTIF(ORÇAMENTO!$B$5:$B$9792,COMPOSIÇÕES!A625)&gt;0,"OK","SUBÍTEM"))))))</f>
        <v>OK</v>
      </c>
      <c r="P625" s="655" t="b">
        <f t="shared" si="158"/>
        <v>1</v>
      </c>
      <c r="Q625" s="655" t="s">
        <v>229</v>
      </c>
      <c r="R625" s="655"/>
      <c r="S625" s="719" t="s">
        <v>1362</v>
      </c>
      <c r="T625" s="655" t="s">
        <v>126</v>
      </c>
      <c r="U625" s="655"/>
    </row>
    <row r="626" spans="1:21" s="713" customFormat="1">
      <c r="A626" s="261">
        <v>10508</v>
      </c>
      <c r="B626" s="261" t="s">
        <v>134</v>
      </c>
      <c r="C626" s="322" t="s">
        <v>1362</v>
      </c>
      <c r="D626" s="257" t="s">
        <v>54</v>
      </c>
      <c r="E626" s="259">
        <v>10.62</v>
      </c>
      <c r="F626" s="258">
        <v>1</v>
      </c>
      <c r="G626" s="450">
        <f>ROUND(F626*E626,2)</f>
        <v>10.62</v>
      </c>
      <c r="H626" s="713" t="str">
        <f>IF(MID(A626,1,3)="OBS","REMOVER ESPAÇOS","OK")</f>
        <v>OK</v>
      </c>
      <c r="J626" s="654" t="str">
        <f>IF(AND(F626=0,G626&gt;0),1+COUNT($J$3:J625),IF(B626="AUXILIAR","AUXILIAR","SUBÍTEM"))</f>
        <v>SUBÍTEM</v>
      </c>
      <c r="K626" s="655">
        <v>10508</v>
      </c>
      <c r="L626" s="656">
        <f>A626</f>
        <v>10508</v>
      </c>
      <c r="M626" s="663" t="str">
        <f>IF(AND(MID(A626,1,4)="comp",COUNTIF($A$1:$A$3937,A626)&gt;1),"ok AUXILIAR",IF(AND(F626&gt;0,MID(A626,1,4)="COMP"),"SUBÍTEM",IF(OR(AND(F626=0,G626=0),F626="COEF.",F626&gt;0),"SUBÍTEM",IF(MID(A626,1,5)="COMP.",IF(COUNTIF(ORÇAMENTO!$B$5:$B$9792,COMPOSIÇÕES!A626)=0,"NOK",IF(COUNTIF(ORÇAMENTO!$B$5:$B$9792,COMPOSIÇÕES!A626)&gt;0,"OK","SUBÍTEM"))))))</f>
        <v>SUBÍTEM</v>
      </c>
      <c r="P626" s="655" t="b">
        <f t="shared" si="158"/>
        <v>1</v>
      </c>
      <c r="Q626" s="655">
        <v>10508</v>
      </c>
      <c r="R626" s="655" t="s">
        <v>134</v>
      </c>
      <c r="S626" s="717" t="s">
        <v>1362</v>
      </c>
      <c r="T626" s="655" t="s">
        <v>54</v>
      </c>
      <c r="U626" s="655">
        <v>10.5</v>
      </c>
    </row>
    <row r="627" spans="1:21" s="713" customFormat="1">
      <c r="A627" s="261">
        <v>88264</v>
      </c>
      <c r="B627" s="261" t="s">
        <v>131</v>
      </c>
      <c r="C627" s="322" t="s">
        <v>766</v>
      </c>
      <c r="D627" s="257" t="s">
        <v>59</v>
      </c>
      <c r="E627" s="259">
        <v>19.16</v>
      </c>
      <c r="F627" s="251">
        <v>0.14000000000000001</v>
      </c>
      <c r="G627" s="450">
        <f>ROUND(F627*E627,2)</f>
        <v>2.68</v>
      </c>
      <c r="H627" s="713" t="str">
        <f>IF(MID(A627,1,3)="OBS","REMOVER ESPAÇOS","OK")</f>
        <v>OK</v>
      </c>
      <c r="J627" s="654" t="str">
        <f>IF(AND(F627=0,G627&gt;0),1+COUNT($J$3:J626),IF(B627="AUXILIAR","AUXILIAR","SUBÍTEM"))</f>
        <v>SUBÍTEM</v>
      </c>
      <c r="K627" s="655">
        <v>88264</v>
      </c>
      <c r="L627" s="656">
        <f>A627</f>
        <v>88264</v>
      </c>
      <c r="M627" s="663" t="str">
        <f>IF(AND(MID(A627,1,4)="comp",COUNTIF($A$1:$A$3937,A627)&gt;1),"ok AUXILIAR",IF(AND(F627&gt;0,MID(A627,1,4)="COMP"),"SUBÍTEM",IF(OR(AND(F627=0,G627=0),F627="COEF.",F627&gt;0),"SUBÍTEM",IF(MID(A627,1,5)="COMP.",IF(COUNTIF(ORÇAMENTO!$B$5:$B$9792,COMPOSIÇÕES!A627)=0,"NOK",IF(COUNTIF(ORÇAMENTO!$B$5:$B$9792,COMPOSIÇÕES!A627)&gt;0,"OK","SUBÍTEM"))))))</f>
        <v>SUBÍTEM</v>
      </c>
      <c r="P627" s="655" t="b">
        <f t="shared" si="158"/>
        <v>1</v>
      </c>
      <c r="Q627" s="655">
        <v>88264</v>
      </c>
      <c r="R627" s="655" t="s">
        <v>131</v>
      </c>
      <c r="S627" s="717" t="s">
        <v>766</v>
      </c>
      <c r="T627" s="655" t="s">
        <v>59</v>
      </c>
      <c r="U627" s="655">
        <v>19.149999999999999</v>
      </c>
    </row>
    <row r="628" spans="1:21" s="713" customFormat="1">
      <c r="A628" s="723" t="s">
        <v>1477</v>
      </c>
      <c r="B628" s="723"/>
      <c r="C628" s="723"/>
      <c r="D628" s="723"/>
      <c r="E628" s="723"/>
      <c r="F628" s="723"/>
      <c r="G628" s="723"/>
      <c r="H628" s="713" t="str">
        <f>IF(MID(A628,1,3)="OBS","REMOVER ESPAÇOS","OK")</f>
        <v>REMOVER ESPAÇOS</v>
      </c>
      <c r="J628" s="654" t="str">
        <f>IF(AND(F628=0,G628&gt;0),1+COUNT($J$3:J627),IF(B628="AUXILIAR","AUXILIAR","SUBÍTEM"))</f>
        <v>SUBÍTEM</v>
      </c>
      <c r="K628" s="655" t="s">
        <v>1477</v>
      </c>
      <c r="L628" s="656" t="str">
        <f>A628</f>
        <v>Obs: composição/Base -  Composição adaptada -  SINAPI -  737672 + 10508/ORSE INSUMO</v>
      </c>
      <c r="M628" s="663" t="str">
        <f>IF(AND(MID(A628,1,4)="comp",COUNTIF($A$1:$A$3937,A628)&gt;1),"ok AUXILIAR",IF(AND(F628&gt;0,MID(A628,1,4)="COMP"),"SUBÍTEM",IF(OR(AND(F628=0,G628=0),F628="COEF.",F628&gt;0),"SUBÍTEM",IF(MID(A628,1,5)="COMP.",IF(COUNTIF(ORÇAMENTO!$B$5:$B$9792,COMPOSIÇÕES!A628)=0,"NOK",IF(COUNTIF(ORÇAMENTO!$B$5:$B$9792,COMPOSIÇÕES!A628)&gt;0,"OK","SUBÍTEM"))))))</f>
        <v>SUBÍTEM</v>
      </c>
      <c r="P628" s="655" t="b">
        <f t="shared" si="158"/>
        <v>1</v>
      </c>
      <c r="Q628" s="655" t="s">
        <v>1477</v>
      </c>
      <c r="R628" s="655"/>
      <c r="S628" s="723"/>
      <c r="T628" s="655"/>
      <c r="U628" s="655"/>
    </row>
    <row r="629" spans="1:21" s="713" customFormat="1" ht="15.75" thickBot="1">
      <c r="A629" s="792"/>
      <c r="B629" s="793"/>
      <c r="C629" s="778"/>
      <c r="D629" s="794"/>
      <c r="E629" s="794"/>
      <c r="F629" s="794"/>
      <c r="G629" s="794"/>
      <c r="J629" s="779"/>
      <c r="K629" s="780"/>
      <c r="L629" s="781"/>
      <c r="M629" s="663"/>
      <c r="P629" s="655" t="b">
        <f t="shared" ref="P629:P656" si="162">C629=S629</f>
        <v>1</v>
      </c>
      <c r="Q629" s="780"/>
      <c r="R629" s="780"/>
      <c r="S629" s="778"/>
      <c r="T629" s="780"/>
      <c r="U629" s="780"/>
    </row>
    <row r="630" spans="1:21" s="713" customFormat="1" ht="33" customHeight="1" thickBot="1">
      <c r="A630" s="987" t="s">
        <v>125</v>
      </c>
      <c r="B630" s="985"/>
      <c r="C630" s="949" t="s">
        <v>103</v>
      </c>
      <c r="D630" s="956" t="s">
        <v>126</v>
      </c>
      <c r="E630" s="949" t="s">
        <v>128</v>
      </c>
      <c r="F630" s="949" t="s">
        <v>127</v>
      </c>
      <c r="G630" s="957" t="s">
        <v>129</v>
      </c>
      <c r="H630" s="713" t="str">
        <f t="shared" ref="H630:H635" si="163">IF(MID(A630,1,3)="OBS","REMOVER ESPAÇOS","OK")</f>
        <v>OK</v>
      </c>
      <c r="J630" s="654" t="str">
        <f>IF(AND(F630=0,G630&gt;0),1+COUNT($J$3:J562),IF(B630="AUXILIAR","AUXILIAR","SUBÍTEM"))</f>
        <v>SUBÍTEM</v>
      </c>
      <c r="K630" s="655" t="s">
        <v>125</v>
      </c>
      <c r="L630" s="656" t="str">
        <f t="shared" ref="L630:L635" si="164">A630</f>
        <v>COD.</v>
      </c>
      <c r="M630" s="663" t="str">
        <f>IF(AND(MID(A630,1,4)="comp",COUNTIF($A$1:$A$3937,A630)&gt;1),"ok AUXILIAR",IF(AND(F630&gt;0,MID(A630,1,4)="COMP"),"SUBÍTEM",IF(OR(AND(F630=0,G630=0),F630="COEF.",F630&gt;0),"SUBÍTEM",IF(MID(A630,1,5)="COMP.",IF(COUNTIF(ORÇAMENTO!$B$5:$B$9792,COMPOSIÇÕES!A630)=0,"NOK",IF(COUNTIF(ORÇAMENTO!$B$5:$B$9792,COMPOSIÇÕES!A630)&gt;0,"OK","SUBÍTEM"))))))</f>
        <v>SUBÍTEM</v>
      </c>
      <c r="P630" s="655" t="b">
        <f t="shared" si="162"/>
        <v>1</v>
      </c>
      <c r="Q630" s="655" t="s">
        <v>125</v>
      </c>
      <c r="R630" s="655"/>
      <c r="S630" s="715" t="s">
        <v>103</v>
      </c>
      <c r="T630" s="655" t="s">
        <v>126</v>
      </c>
      <c r="U630" s="655" t="s">
        <v>128</v>
      </c>
    </row>
    <row r="631" spans="1:21" s="713" customFormat="1" ht="30" customHeight="1" thickBot="1">
      <c r="A631" s="935" t="s">
        <v>267</v>
      </c>
      <c r="B631" s="945"/>
      <c r="C631" s="986" t="s">
        <v>939</v>
      </c>
      <c r="D631" s="936" t="s">
        <v>126</v>
      </c>
      <c r="E631" s="936"/>
      <c r="F631" s="936"/>
      <c r="G631" s="946">
        <f>SUM(G632:G634)</f>
        <v>4.33</v>
      </c>
      <c r="H631" s="713" t="str">
        <f t="shared" si="163"/>
        <v>OK</v>
      </c>
      <c r="J631" s="654">
        <f>IF(AND(F631=0,G631&gt;0),1+COUNT($J$3:J630),IF(B631="AUXILIAR","AUXILIAR","SUBÍTEM"))</f>
        <v>79</v>
      </c>
      <c r="K631" s="655" t="s">
        <v>267</v>
      </c>
      <c r="L631" s="656" t="str">
        <f t="shared" si="164"/>
        <v>COMP. 79</v>
      </c>
      <c r="M631" s="663" t="str">
        <f>IF(AND(MID(A631,1,4)="comp",COUNTIF($A$1:$A$3937,A631)&gt;1),"ok AUXILIAR",IF(AND(F631&gt;0,MID(A631,1,4)="COMP"),"SUBÍTEM",IF(OR(AND(F631=0,G631=0),F631="COEF.",F631&gt;0),"SUBÍTEM",IF(MID(A631,1,5)="COMP.",IF(COUNTIF(ORÇAMENTO!$B$5:$B$9792,COMPOSIÇÕES!A631)=0,"NOK",IF(COUNTIF(ORÇAMENTO!$B$5:$B$9792,COMPOSIÇÕES!A631)&gt;0,"OK","SUBÍTEM"))))))</f>
        <v>OK</v>
      </c>
      <c r="P631" s="655" t="b">
        <f t="shared" si="162"/>
        <v>1</v>
      </c>
      <c r="Q631" s="655" t="s">
        <v>267</v>
      </c>
      <c r="R631" s="655"/>
      <c r="S631" s="719" t="s">
        <v>939</v>
      </c>
      <c r="T631" s="655" t="s">
        <v>126</v>
      </c>
      <c r="U631" s="655"/>
    </row>
    <row r="632" spans="1:21" s="713" customFormat="1">
      <c r="A632" s="988">
        <v>39215</v>
      </c>
      <c r="B632" s="988" t="s">
        <v>836</v>
      </c>
      <c r="C632" s="322" t="s">
        <v>939</v>
      </c>
      <c r="D632" s="257" t="s">
        <v>2836</v>
      </c>
      <c r="E632" s="259">
        <v>4.01</v>
      </c>
      <c r="F632" s="258">
        <v>1</v>
      </c>
      <c r="G632" s="450">
        <f>ROUND(F632*E632,2)</f>
        <v>4.01</v>
      </c>
      <c r="H632" s="713" t="str">
        <f t="shared" si="163"/>
        <v>OK</v>
      </c>
      <c r="J632" s="654" t="str">
        <f>IF(AND(F632=0,G632&gt;0),1+COUNT($J$3:J631),IF(B632="AUXILIAR","AUXILIAR","SUBÍTEM"))</f>
        <v>SUBÍTEM</v>
      </c>
      <c r="K632" s="655">
        <v>39215</v>
      </c>
      <c r="L632" s="656">
        <f t="shared" si="164"/>
        <v>39215</v>
      </c>
      <c r="M632" s="663" t="str">
        <f>IF(AND(MID(A632,1,4)="comp",COUNTIF($A$1:$A$3937,A632)&gt;1),"ok AUXILIAR",IF(AND(F632&gt;0,MID(A632,1,4)="COMP"),"SUBÍTEM",IF(OR(AND(F632=0,G632=0),F632="COEF.",F632&gt;0),"SUBÍTEM",IF(MID(A632,1,5)="COMP.",IF(COUNTIF(ORÇAMENTO!$B$5:$B$9792,COMPOSIÇÕES!A632)=0,"NOK",IF(COUNTIF(ORÇAMENTO!$B$5:$B$9792,COMPOSIÇÕES!A632)&gt;0,"OK","SUBÍTEM"))))))</f>
        <v>SUBÍTEM</v>
      </c>
      <c r="P632" s="655" t="b">
        <f t="shared" si="162"/>
        <v>1</v>
      </c>
      <c r="Q632" s="655">
        <v>39215</v>
      </c>
      <c r="R632" s="655" t="s">
        <v>836</v>
      </c>
      <c r="S632" s="717" t="s">
        <v>939</v>
      </c>
      <c r="T632" s="655" t="s">
        <v>54</v>
      </c>
      <c r="U632" s="655">
        <v>4.01</v>
      </c>
    </row>
    <row r="633" spans="1:21" s="713" customFormat="1">
      <c r="A633" s="951">
        <v>88316</v>
      </c>
      <c r="B633" s="958" t="s">
        <v>131</v>
      </c>
      <c r="C633" s="322" t="s">
        <v>772</v>
      </c>
      <c r="D633" s="257" t="s">
        <v>59</v>
      </c>
      <c r="E633" s="259">
        <v>12.7</v>
      </c>
      <c r="F633" s="251">
        <v>0.01</v>
      </c>
      <c r="G633" s="450">
        <f>ROUND(F633*E633,2)</f>
        <v>0.13</v>
      </c>
      <c r="H633" s="713" t="str">
        <f t="shared" si="163"/>
        <v>OK</v>
      </c>
      <c r="J633" s="654" t="str">
        <f>IF(AND(F633=0,G633&gt;0),1+COUNT($J$3:J631),IF(B633="AUXILIAR","AUXILIAR","SUBÍTEM"))</f>
        <v>SUBÍTEM</v>
      </c>
      <c r="K633" s="655">
        <v>88316</v>
      </c>
      <c r="L633" s="656">
        <f t="shared" si="164"/>
        <v>88316</v>
      </c>
      <c r="M633" s="663" t="str">
        <f>IF(AND(MID(A633,1,4)="comp",COUNTIF($A$1:$A$3937,A633)&gt;1),"ok AUXILIAR",IF(AND(F633&gt;0,MID(A633,1,4)="COMP"),"SUBÍTEM",IF(OR(AND(F633=0,G633=0),F633="COEF.",F633&gt;0),"SUBÍTEM",IF(MID(A633,1,5)="COMP.",IF(COUNTIF(ORÇAMENTO!$B$5:$B$9792,COMPOSIÇÕES!A633)=0,"NOK",IF(COUNTIF(ORÇAMENTO!$B$5:$B$9792,COMPOSIÇÕES!A633)&gt;0,"OK","SUBÍTEM"))))))</f>
        <v>SUBÍTEM</v>
      </c>
      <c r="P633" s="655" t="b">
        <f t="shared" si="162"/>
        <v>1</v>
      </c>
      <c r="Q633" s="655">
        <v>88316</v>
      </c>
      <c r="R633" s="655" t="s">
        <v>131</v>
      </c>
      <c r="S633" s="717" t="s">
        <v>772</v>
      </c>
      <c r="T633" s="655" t="s">
        <v>59</v>
      </c>
      <c r="U633" s="655">
        <v>12.52</v>
      </c>
    </row>
    <row r="634" spans="1:21" s="713" customFormat="1">
      <c r="A634" s="988">
        <v>88264</v>
      </c>
      <c r="B634" s="988" t="s">
        <v>131</v>
      </c>
      <c r="C634" s="322" t="s">
        <v>766</v>
      </c>
      <c r="D634" s="257" t="s">
        <v>59</v>
      </c>
      <c r="E634" s="259">
        <v>19.16</v>
      </c>
      <c r="F634" s="251">
        <v>0.01</v>
      </c>
      <c r="G634" s="450">
        <f>ROUND(F634*E634,2)</f>
        <v>0.19</v>
      </c>
      <c r="H634" s="713" t="str">
        <f t="shared" si="163"/>
        <v>OK</v>
      </c>
      <c r="J634" s="654" t="str">
        <f>IF(AND(F634=0,G634&gt;0),1+COUNT($J$3:J632),IF(B634="AUXILIAR","AUXILIAR","SUBÍTEM"))</f>
        <v>SUBÍTEM</v>
      </c>
      <c r="K634" s="655">
        <v>88264</v>
      </c>
      <c r="L634" s="656">
        <f t="shared" si="164"/>
        <v>88264</v>
      </c>
      <c r="M634" s="663" t="str">
        <f>IF(AND(MID(A634,1,4)="comp",COUNTIF($A$1:$A$3937,A634)&gt;1),"ok AUXILIAR",IF(AND(F634&gt;0,MID(A634,1,4)="COMP"),"SUBÍTEM",IF(OR(AND(F634=0,G634=0),F634="COEF.",F634&gt;0),"SUBÍTEM",IF(MID(A634,1,5)="COMP.",IF(COUNTIF(ORÇAMENTO!$B$5:$B$9792,COMPOSIÇÕES!A634)=0,"NOK",IF(COUNTIF(ORÇAMENTO!$B$5:$B$9792,COMPOSIÇÕES!A634)&gt;0,"OK","SUBÍTEM"))))))</f>
        <v>SUBÍTEM</v>
      </c>
      <c r="P634" s="655" t="b">
        <f t="shared" si="162"/>
        <v>1</v>
      </c>
      <c r="Q634" s="655">
        <v>88264</v>
      </c>
      <c r="R634" s="655" t="s">
        <v>131</v>
      </c>
      <c r="S634" s="717" t="s">
        <v>766</v>
      </c>
      <c r="T634" s="655" t="s">
        <v>59</v>
      </c>
      <c r="U634" s="655">
        <v>19.149999999999999</v>
      </c>
    </row>
    <row r="635" spans="1:21" s="713" customFormat="1">
      <c r="A635" s="723" t="s">
        <v>1478</v>
      </c>
      <c r="B635" s="723"/>
      <c r="C635" s="723"/>
      <c r="D635" s="723"/>
      <c r="E635" s="723"/>
      <c r="F635" s="723"/>
      <c r="G635" s="723"/>
      <c r="H635" s="713" t="str">
        <f t="shared" si="163"/>
        <v>REMOVER ESPAÇOS</v>
      </c>
      <c r="J635" s="654" t="str">
        <f>IF(AND(F635=0,G635&gt;0),1+COUNT($J$3:J634),IF(B635="AUXILIAR","AUXILIAR","SUBÍTEM"))</f>
        <v>SUBÍTEM</v>
      </c>
      <c r="K635" s="655" t="s">
        <v>1478</v>
      </c>
      <c r="L635" s="656" t="str">
        <f t="shared" si="164"/>
        <v>Obs: composição/Base -  Composição adaptada -  ORSE -  11765 + 39215/SINAPI INSUMO</v>
      </c>
      <c r="M635" s="663" t="str">
        <f>IF(AND(MID(A635,1,4)="comp",COUNTIF($A$1:$A$3937,A635)&gt;1),"ok AUXILIAR",IF(AND(F635&gt;0,MID(A635,1,4)="COMP"),"SUBÍTEM",IF(OR(AND(F635=0,G635=0),F635="COEF.",F635&gt;0),"SUBÍTEM",IF(MID(A635,1,5)="COMP.",IF(COUNTIF(ORÇAMENTO!$B$5:$B$9792,COMPOSIÇÕES!A635)=0,"NOK",IF(COUNTIF(ORÇAMENTO!$B$5:$B$9792,COMPOSIÇÕES!A635)&gt;0,"OK","SUBÍTEM"))))))</f>
        <v>SUBÍTEM</v>
      </c>
      <c r="P635" s="655" t="b">
        <f t="shared" si="162"/>
        <v>1</v>
      </c>
      <c r="Q635" s="655" t="s">
        <v>1478</v>
      </c>
      <c r="R635" s="655"/>
      <c r="S635" s="723"/>
      <c r="T635" s="655"/>
      <c r="U635" s="655"/>
    </row>
    <row r="636" spans="1:21" s="713" customFormat="1" ht="15.75" thickBot="1">
      <c r="A636" s="792"/>
      <c r="B636" s="793"/>
      <c r="C636" s="778"/>
      <c r="D636" s="794"/>
      <c r="E636" s="794"/>
      <c r="F636" s="794"/>
      <c r="G636" s="794"/>
      <c r="J636" s="779"/>
      <c r="K636" s="780"/>
      <c r="L636" s="781"/>
      <c r="M636" s="663"/>
      <c r="P636" s="655" t="b">
        <f t="shared" si="162"/>
        <v>1</v>
      </c>
      <c r="Q636" s="780"/>
      <c r="R636" s="780"/>
      <c r="S636" s="778"/>
      <c r="T636" s="780"/>
      <c r="U636" s="780"/>
    </row>
    <row r="637" spans="1:21" s="713" customFormat="1" ht="33" customHeight="1" thickBot="1">
      <c r="A637" s="987" t="s">
        <v>125</v>
      </c>
      <c r="B637" s="985"/>
      <c r="C637" s="949" t="s">
        <v>103</v>
      </c>
      <c r="D637" s="956" t="s">
        <v>126</v>
      </c>
      <c r="E637" s="949" t="s">
        <v>128</v>
      </c>
      <c r="F637" s="949" t="s">
        <v>127</v>
      </c>
      <c r="G637" s="957" t="s">
        <v>129</v>
      </c>
      <c r="H637" s="713" t="str">
        <f t="shared" ref="H637:H642" si="165">IF(MID(A637,1,3)="OBS","REMOVER ESPAÇOS","OK")</f>
        <v>OK</v>
      </c>
      <c r="J637" s="654" t="str">
        <f>IF(AND(F637=0,G637&gt;0),1+COUNT($J$3:J569),IF(B637="AUXILIAR","AUXILIAR","SUBÍTEM"))</f>
        <v>SUBÍTEM</v>
      </c>
      <c r="K637" s="655" t="s">
        <v>125</v>
      </c>
      <c r="L637" s="656" t="str">
        <f t="shared" ref="L637:L642" si="166">A637</f>
        <v>COD.</v>
      </c>
      <c r="M637" s="663" t="str">
        <f>IF(AND(MID(A637,1,4)="comp",COUNTIF($A$1:$A$3937,A637)&gt;1),"ok AUXILIAR",IF(AND(F637&gt;0,MID(A637,1,4)="COMP"),"SUBÍTEM",IF(OR(AND(F637=0,G637=0),F637="COEF.",F637&gt;0),"SUBÍTEM",IF(MID(A637,1,5)="COMP.",IF(COUNTIF(ORÇAMENTO!$B$5:$B$9792,COMPOSIÇÕES!A637)=0,"NOK",IF(COUNTIF(ORÇAMENTO!$B$5:$B$9792,COMPOSIÇÕES!A637)&gt;0,"OK","SUBÍTEM"))))))</f>
        <v>SUBÍTEM</v>
      </c>
      <c r="P637" s="655" t="b">
        <f t="shared" si="162"/>
        <v>1</v>
      </c>
      <c r="Q637" s="655" t="s">
        <v>125</v>
      </c>
      <c r="R637" s="655"/>
      <c r="S637" s="715" t="s">
        <v>103</v>
      </c>
      <c r="T637" s="655" t="s">
        <v>126</v>
      </c>
      <c r="U637" s="655" t="s">
        <v>128</v>
      </c>
    </row>
    <row r="638" spans="1:21" s="713" customFormat="1" ht="30" customHeight="1" thickBot="1">
      <c r="A638" s="935" t="s">
        <v>2093</v>
      </c>
      <c r="B638" s="945"/>
      <c r="C638" s="986" t="s">
        <v>2089</v>
      </c>
      <c r="D638" s="936" t="s">
        <v>126</v>
      </c>
      <c r="E638" s="936"/>
      <c r="F638" s="936"/>
      <c r="G638" s="946">
        <f>SUM(G639:G641)</f>
        <v>0.96</v>
      </c>
      <c r="H638" s="713" t="str">
        <f t="shared" si="165"/>
        <v>OK</v>
      </c>
      <c r="J638" s="654">
        <f>IF(AND(F638=0,G638&gt;0),1+COUNT($J$3:J637),IF(B638="AUXILIAR","AUXILIAR","SUBÍTEM"))</f>
        <v>80</v>
      </c>
      <c r="K638" s="655" t="s">
        <v>2093</v>
      </c>
      <c r="L638" s="656" t="str">
        <f t="shared" si="166"/>
        <v>COMP. 80</v>
      </c>
      <c r="M638" s="663" t="str">
        <f>IF(AND(MID(A638,1,4)="comp",COUNTIF($A$1:$A$3937,A638)&gt;1),"ok AUXILIAR",IF(AND(F638&gt;0,MID(A638,1,4)="COMP"),"SUBÍTEM",IF(OR(AND(F638=0,G638=0),F638="COEF.",F638&gt;0),"SUBÍTEM",IF(MID(A638,1,5)="COMP.",IF(COUNTIF(ORÇAMENTO!$B$5:$B$9792,COMPOSIÇÕES!A638)=0,"NOK",IF(COUNTIF(ORÇAMENTO!$B$5:$B$9792,COMPOSIÇÕES!A638)&gt;0,"OK","SUBÍTEM"))))))</f>
        <v>OK</v>
      </c>
      <c r="P638" s="655" t="b">
        <f t="shared" si="162"/>
        <v>1</v>
      </c>
      <c r="Q638" s="655" t="s">
        <v>2093</v>
      </c>
      <c r="R638" s="655"/>
      <c r="S638" s="719" t="s">
        <v>2089</v>
      </c>
      <c r="T638" s="655" t="s">
        <v>126</v>
      </c>
      <c r="U638" s="655"/>
    </row>
    <row r="639" spans="1:21" s="713" customFormat="1" ht="30">
      <c r="A639" s="988">
        <v>379</v>
      </c>
      <c r="B639" s="988" t="s">
        <v>836</v>
      </c>
      <c r="C639" s="322" t="s">
        <v>2089</v>
      </c>
      <c r="D639" s="257" t="s">
        <v>2836</v>
      </c>
      <c r="E639" s="259">
        <v>0.64</v>
      </c>
      <c r="F639" s="258">
        <v>1</v>
      </c>
      <c r="G639" s="450">
        <f>ROUND(F639*E639,2)</f>
        <v>0.64</v>
      </c>
      <c r="H639" s="713" t="str">
        <f t="shared" si="165"/>
        <v>OK</v>
      </c>
      <c r="J639" s="654" t="str">
        <f>IF(AND(F639=0,G639&gt;0),1+COUNT($J$3:J638),IF(B639="AUXILIAR","AUXILIAR","SUBÍTEM"))</f>
        <v>SUBÍTEM</v>
      </c>
      <c r="K639" s="655">
        <v>379</v>
      </c>
      <c r="L639" s="656">
        <f t="shared" si="166"/>
        <v>379</v>
      </c>
      <c r="M639" s="663" t="str">
        <f>IF(AND(MID(A639,1,4)="comp",COUNTIF($A$1:$A$3937,A639)&gt;1),"ok AUXILIAR",IF(AND(F639&gt;0,MID(A639,1,4)="COMP"),"SUBÍTEM",IF(OR(AND(F639=0,G639=0),F639="COEF.",F639&gt;0),"SUBÍTEM",IF(MID(A639,1,5)="COMP.",IF(COUNTIF(ORÇAMENTO!$B$5:$B$9792,COMPOSIÇÕES!A639)=0,"NOK",IF(COUNTIF(ORÇAMENTO!$B$5:$B$9792,COMPOSIÇÕES!A639)&gt;0,"OK","SUBÍTEM"))))))</f>
        <v>SUBÍTEM</v>
      </c>
      <c r="P639" s="655" t="b">
        <f t="shared" si="162"/>
        <v>1</v>
      </c>
      <c r="Q639" s="655">
        <v>379</v>
      </c>
      <c r="R639" s="655" t="s">
        <v>836</v>
      </c>
      <c r="S639" s="717" t="s">
        <v>2089</v>
      </c>
      <c r="T639" s="655" t="s">
        <v>54</v>
      </c>
      <c r="U639" s="655">
        <v>0.61</v>
      </c>
    </row>
    <row r="640" spans="1:21" s="713" customFormat="1">
      <c r="A640" s="951">
        <v>88316</v>
      </c>
      <c r="B640" s="958" t="s">
        <v>131</v>
      </c>
      <c r="C640" s="322" t="s">
        <v>772</v>
      </c>
      <c r="D640" s="257" t="s">
        <v>59</v>
      </c>
      <c r="E640" s="259">
        <v>12.7</v>
      </c>
      <c r="F640" s="251">
        <v>0.01</v>
      </c>
      <c r="G640" s="450">
        <f>ROUND(F640*E640,2)</f>
        <v>0.13</v>
      </c>
      <c r="H640" s="713" t="str">
        <f t="shared" si="165"/>
        <v>OK</v>
      </c>
      <c r="J640" s="654" t="str">
        <f>IF(AND(F640=0,G640&gt;0),1+COUNT($J$3:J638),IF(B640="AUXILIAR","AUXILIAR","SUBÍTEM"))</f>
        <v>SUBÍTEM</v>
      </c>
      <c r="K640" s="655">
        <v>88316</v>
      </c>
      <c r="L640" s="656">
        <f t="shared" si="166"/>
        <v>88316</v>
      </c>
      <c r="M640" s="663" t="str">
        <f>IF(AND(MID(A640,1,4)="comp",COUNTIF($A$1:$A$3937,A640)&gt;1),"ok AUXILIAR",IF(AND(F640&gt;0,MID(A640,1,4)="COMP"),"SUBÍTEM",IF(OR(AND(F640=0,G640=0),F640="COEF.",F640&gt;0),"SUBÍTEM",IF(MID(A640,1,5)="COMP.",IF(COUNTIF(ORÇAMENTO!$B$5:$B$9792,COMPOSIÇÕES!A640)=0,"NOK",IF(COUNTIF(ORÇAMENTO!$B$5:$B$9792,COMPOSIÇÕES!A640)&gt;0,"OK","SUBÍTEM"))))))</f>
        <v>SUBÍTEM</v>
      </c>
      <c r="P640" s="655" t="b">
        <f t="shared" si="162"/>
        <v>1</v>
      </c>
      <c r="Q640" s="655">
        <v>88316</v>
      </c>
      <c r="R640" s="655" t="s">
        <v>131</v>
      </c>
      <c r="S640" s="717" t="s">
        <v>772</v>
      </c>
      <c r="T640" s="655" t="s">
        <v>59</v>
      </c>
      <c r="U640" s="655">
        <v>12.52</v>
      </c>
    </row>
    <row r="641" spans="1:21" s="713" customFormat="1">
      <c r="A641" s="988">
        <v>88264</v>
      </c>
      <c r="B641" s="988" t="s">
        <v>131</v>
      </c>
      <c r="C641" s="322" t="s">
        <v>766</v>
      </c>
      <c r="D641" s="257" t="s">
        <v>59</v>
      </c>
      <c r="E641" s="259">
        <v>19.16</v>
      </c>
      <c r="F641" s="251">
        <v>0.01</v>
      </c>
      <c r="G641" s="450">
        <f>ROUND(F641*E641,2)</f>
        <v>0.19</v>
      </c>
      <c r="H641" s="713" t="str">
        <f t="shared" si="165"/>
        <v>OK</v>
      </c>
      <c r="J641" s="654" t="str">
        <f>IF(AND(F641=0,G641&gt;0),1+COUNT($J$3:J639),IF(B641="AUXILIAR","AUXILIAR","SUBÍTEM"))</f>
        <v>SUBÍTEM</v>
      </c>
      <c r="K641" s="655">
        <v>88264</v>
      </c>
      <c r="L641" s="656">
        <f t="shared" si="166"/>
        <v>88264</v>
      </c>
      <c r="M641" s="663" t="str">
        <f>IF(AND(MID(A641,1,4)="comp",COUNTIF($A$1:$A$3937,A641)&gt;1),"ok AUXILIAR",IF(AND(F641&gt;0,MID(A641,1,4)="COMP"),"SUBÍTEM",IF(OR(AND(F641=0,G641=0),F641="COEF.",F641&gt;0),"SUBÍTEM",IF(MID(A641,1,5)="COMP.",IF(COUNTIF(ORÇAMENTO!$B$5:$B$9792,COMPOSIÇÕES!A641)=0,"NOK",IF(COUNTIF(ORÇAMENTO!$B$5:$B$9792,COMPOSIÇÕES!A641)&gt;0,"OK","SUBÍTEM"))))))</f>
        <v>SUBÍTEM</v>
      </c>
      <c r="P641" s="655" t="b">
        <f t="shared" si="162"/>
        <v>1</v>
      </c>
      <c r="Q641" s="655">
        <v>88264</v>
      </c>
      <c r="R641" s="655" t="s">
        <v>131</v>
      </c>
      <c r="S641" s="717" t="s">
        <v>766</v>
      </c>
      <c r="T641" s="655" t="s">
        <v>59</v>
      </c>
      <c r="U641" s="655">
        <v>19.149999999999999</v>
      </c>
    </row>
    <row r="642" spans="1:21" s="713" customFormat="1">
      <c r="A642" s="723" t="s">
        <v>2090</v>
      </c>
      <c r="B642" s="723"/>
      <c r="C642" s="723"/>
      <c r="D642" s="723"/>
      <c r="E642" s="723"/>
      <c r="F642" s="723"/>
      <c r="G642" s="723"/>
      <c r="H642" s="713" t="str">
        <f t="shared" si="165"/>
        <v>REMOVER ESPAÇOS</v>
      </c>
      <c r="J642" s="654" t="str">
        <f>IF(AND(F642=0,G642&gt;0),1+COUNT($J$3:J641),IF(B642="AUXILIAR","AUXILIAR","SUBÍTEM"))</f>
        <v>SUBÍTEM</v>
      </c>
      <c r="K642" s="655" t="s">
        <v>2090</v>
      </c>
      <c r="L642" s="656" t="str">
        <f t="shared" si="166"/>
        <v>Obs: composição/Base -  Composição adaptada -  ORSE -  11765 + 379/SINAPI INSUMO</v>
      </c>
      <c r="M642" s="663" t="str">
        <f>IF(AND(MID(A642,1,4)="comp",COUNTIF($A$1:$A$3937,A642)&gt;1),"ok AUXILIAR",IF(AND(F642&gt;0,MID(A642,1,4)="COMP"),"SUBÍTEM",IF(OR(AND(F642=0,G642=0),F642="COEF.",F642&gt;0),"SUBÍTEM",IF(MID(A642,1,5)="COMP.",IF(COUNTIF(ORÇAMENTO!$B$5:$B$9792,COMPOSIÇÕES!A642)=0,"NOK",IF(COUNTIF(ORÇAMENTO!$B$5:$B$9792,COMPOSIÇÕES!A642)&gt;0,"OK","SUBÍTEM"))))))</f>
        <v>SUBÍTEM</v>
      </c>
      <c r="P642" s="655" t="b">
        <f t="shared" si="162"/>
        <v>1</v>
      </c>
      <c r="Q642" s="655" t="s">
        <v>2090</v>
      </c>
      <c r="R642" s="655"/>
      <c r="S642" s="723"/>
      <c r="T642" s="655"/>
      <c r="U642" s="655"/>
    </row>
    <row r="643" spans="1:21" s="713" customFormat="1" ht="15.75" thickBot="1">
      <c r="A643" s="792"/>
      <c r="B643" s="793"/>
      <c r="C643" s="778"/>
      <c r="D643" s="794"/>
      <c r="E643" s="794"/>
      <c r="F643" s="794"/>
      <c r="G643" s="794"/>
      <c r="J643" s="779"/>
      <c r="K643" s="780"/>
      <c r="L643" s="781"/>
      <c r="M643" s="663"/>
      <c r="P643" s="655" t="b">
        <f t="shared" si="162"/>
        <v>1</v>
      </c>
      <c r="Q643" s="780"/>
      <c r="R643" s="780"/>
      <c r="S643" s="778"/>
      <c r="T643" s="780"/>
      <c r="U643" s="780"/>
    </row>
    <row r="644" spans="1:21" s="713" customFormat="1" ht="33" customHeight="1" thickBot="1">
      <c r="A644" s="987" t="s">
        <v>125</v>
      </c>
      <c r="B644" s="985"/>
      <c r="C644" s="949" t="s">
        <v>103</v>
      </c>
      <c r="D644" s="956" t="s">
        <v>126</v>
      </c>
      <c r="E644" s="949" t="s">
        <v>128</v>
      </c>
      <c r="F644" s="949" t="s">
        <v>127</v>
      </c>
      <c r="G644" s="957" t="s">
        <v>129</v>
      </c>
      <c r="H644" s="713" t="str">
        <f t="shared" ref="H644:H649" si="167">IF(MID(A644,1,3)="OBS","REMOVER ESPAÇOS","OK")</f>
        <v>OK</v>
      </c>
      <c r="J644" s="654" t="str">
        <f>IF(AND(F644=0,G644&gt;0),1+COUNT($J$3:J576),IF(B644="AUXILIAR","AUXILIAR","SUBÍTEM"))</f>
        <v>SUBÍTEM</v>
      </c>
      <c r="K644" s="655" t="s">
        <v>125</v>
      </c>
      <c r="L644" s="656" t="str">
        <f t="shared" ref="L644:L649" si="168">A644</f>
        <v>COD.</v>
      </c>
      <c r="M644" s="663" t="str">
        <f>IF(AND(MID(A644,1,4)="comp",COUNTIF($A$1:$A$3937,A644)&gt;1),"ok AUXILIAR",IF(AND(F644&gt;0,MID(A644,1,4)="COMP"),"SUBÍTEM",IF(OR(AND(F644=0,G644=0),F644="COEF.",F644&gt;0),"SUBÍTEM",IF(MID(A644,1,5)="COMP.",IF(COUNTIF(ORÇAMENTO!$B$5:$B$9792,COMPOSIÇÕES!A644)=0,"NOK",IF(COUNTIF(ORÇAMENTO!$B$5:$B$9792,COMPOSIÇÕES!A644)&gt;0,"OK","SUBÍTEM"))))))</f>
        <v>SUBÍTEM</v>
      </c>
      <c r="P644" s="655" t="b">
        <f t="shared" si="162"/>
        <v>1</v>
      </c>
      <c r="Q644" s="655" t="s">
        <v>125</v>
      </c>
      <c r="R644" s="655"/>
      <c r="S644" s="715" t="s">
        <v>103</v>
      </c>
      <c r="T644" s="655" t="s">
        <v>126</v>
      </c>
      <c r="U644" s="655" t="s">
        <v>128</v>
      </c>
    </row>
    <row r="645" spans="1:21" s="713" customFormat="1" ht="30" customHeight="1" thickBot="1">
      <c r="A645" s="935" t="s">
        <v>265</v>
      </c>
      <c r="B645" s="945"/>
      <c r="C645" s="986" t="s">
        <v>942</v>
      </c>
      <c r="D645" s="936" t="s">
        <v>126</v>
      </c>
      <c r="E645" s="936"/>
      <c r="F645" s="936"/>
      <c r="G645" s="946">
        <f>SUM(G646:G648)</f>
        <v>11.379999999999999</v>
      </c>
      <c r="H645" s="713" t="str">
        <f t="shared" si="167"/>
        <v>OK</v>
      </c>
      <c r="J645" s="654">
        <f>IF(AND(F645=0,G645&gt;0),1+COUNT($J$3:J644),IF(B645="AUXILIAR","AUXILIAR","SUBÍTEM"))</f>
        <v>81</v>
      </c>
      <c r="K645" s="655" t="s">
        <v>265</v>
      </c>
      <c r="L645" s="656" t="str">
        <f t="shared" si="168"/>
        <v>COMP. 81</v>
      </c>
      <c r="M645" s="663" t="str">
        <f>IF(AND(MID(A645,1,4)="comp",COUNTIF($A$1:$A$3937,A645)&gt;1),"ok AUXILIAR",IF(AND(F645&gt;0,MID(A645,1,4)="COMP"),"SUBÍTEM",IF(OR(AND(F645=0,G645=0),F645="COEF.",F645&gt;0),"SUBÍTEM",IF(MID(A645,1,5)="COMP.",IF(COUNTIF(ORÇAMENTO!$B$5:$B$9792,COMPOSIÇÕES!A645)=0,"NOK",IF(COUNTIF(ORÇAMENTO!$B$5:$B$9792,COMPOSIÇÕES!A645)&gt;0,"OK","SUBÍTEM"))))))</f>
        <v>OK</v>
      </c>
      <c r="P645" s="655" t="b">
        <f t="shared" si="162"/>
        <v>1</v>
      </c>
      <c r="Q645" s="655" t="s">
        <v>265</v>
      </c>
      <c r="R645" s="655"/>
      <c r="S645" s="719" t="s">
        <v>942</v>
      </c>
      <c r="T645" s="655" t="s">
        <v>126</v>
      </c>
      <c r="U645" s="655"/>
    </row>
    <row r="646" spans="1:21" s="713" customFormat="1">
      <c r="A646" s="261">
        <v>39182</v>
      </c>
      <c r="B646" s="988" t="s">
        <v>836</v>
      </c>
      <c r="C646" s="322" t="s">
        <v>942</v>
      </c>
      <c r="D646" s="257" t="s">
        <v>2836</v>
      </c>
      <c r="E646" s="259">
        <v>6.92</v>
      </c>
      <c r="F646" s="258">
        <v>1</v>
      </c>
      <c r="G646" s="450">
        <f>ROUND(F646*E646,2)</f>
        <v>6.92</v>
      </c>
      <c r="H646" s="713" t="str">
        <f t="shared" si="167"/>
        <v>OK</v>
      </c>
      <c r="J646" s="654" t="str">
        <f>IF(AND(F646=0,G646&gt;0),1+COUNT($J$3:J645),IF(B646="AUXILIAR","AUXILIAR","SUBÍTEM"))</f>
        <v>SUBÍTEM</v>
      </c>
      <c r="K646" s="655">
        <v>39182</v>
      </c>
      <c r="L646" s="656">
        <f t="shared" si="168"/>
        <v>39182</v>
      </c>
      <c r="M646" s="663" t="str">
        <f>IF(AND(MID(A646,1,4)="comp",COUNTIF($A$1:$A$3937,A646)&gt;1),"ok AUXILIAR",IF(AND(F646&gt;0,MID(A646,1,4)="COMP"),"SUBÍTEM",IF(OR(AND(F646=0,G646=0),F646="COEF.",F646&gt;0),"SUBÍTEM",IF(MID(A646,1,5)="COMP.",IF(COUNTIF(ORÇAMENTO!$B$5:$B$9792,COMPOSIÇÕES!A646)=0,"NOK",IF(COUNTIF(ORÇAMENTO!$B$5:$B$9792,COMPOSIÇÕES!A646)&gt;0,"OK","SUBÍTEM"))))))</f>
        <v>SUBÍTEM</v>
      </c>
      <c r="P646" s="655" t="b">
        <f t="shared" si="162"/>
        <v>1</v>
      </c>
      <c r="Q646" s="655">
        <v>39182</v>
      </c>
      <c r="R646" s="655" t="s">
        <v>836</v>
      </c>
      <c r="S646" s="717" t="s">
        <v>942</v>
      </c>
      <c r="T646" s="655" t="s">
        <v>54</v>
      </c>
      <c r="U646" s="655">
        <v>6.92</v>
      </c>
    </row>
    <row r="647" spans="1:21" s="713" customFormat="1">
      <c r="A647" s="261">
        <v>88316</v>
      </c>
      <c r="B647" s="261" t="s">
        <v>131</v>
      </c>
      <c r="C647" s="322" t="s">
        <v>772</v>
      </c>
      <c r="D647" s="257" t="s">
        <v>59</v>
      </c>
      <c r="E647" s="259">
        <v>12.7</v>
      </c>
      <c r="F647" s="251">
        <v>0.14000000000000001</v>
      </c>
      <c r="G647" s="450">
        <f>ROUND(F647*E647,2)</f>
        <v>1.78</v>
      </c>
      <c r="H647" s="713" t="str">
        <f t="shared" si="167"/>
        <v>OK</v>
      </c>
      <c r="J647" s="654" t="str">
        <f>IF(AND(F647=0,G647&gt;0),1+COUNT($J$3:J645),IF(B647="AUXILIAR","AUXILIAR","SUBÍTEM"))</f>
        <v>SUBÍTEM</v>
      </c>
      <c r="K647" s="655">
        <v>88316</v>
      </c>
      <c r="L647" s="656">
        <f t="shared" si="168"/>
        <v>88316</v>
      </c>
      <c r="M647" s="663" t="str">
        <f>IF(AND(MID(A647,1,4)="comp",COUNTIF($A$1:$A$3937,A647)&gt;1),"ok AUXILIAR",IF(AND(F647&gt;0,MID(A647,1,4)="COMP"),"SUBÍTEM",IF(OR(AND(F647=0,G647=0),F647="COEF.",F647&gt;0),"SUBÍTEM",IF(MID(A647,1,5)="COMP.",IF(COUNTIF(ORÇAMENTO!$B$5:$B$9792,COMPOSIÇÕES!A647)=0,"NOK",IF(COUNTIF(ORÇAMENTO!$B$5:$B$9792,COMPOSIÇÕES!A647)&gt;0,"OK","SUBÍTEM"))))))</f>
        <v>SUBÍTEM</v>
      </c>
      <c r="P647" s="655" t="b">
        <f t="shared" si="162"/>
        <v>1</v>
      </c>
      <c r="Q647" s="655">
        <v>88316</v>
      </c>
      <c r="R647" s="655" t="s">
        <v>131</v>
      </c>
      <c r="S647" s="717" t="s">
        <v>772</v>
      </c>
      <c r="T647" s="655" t="s">
        <v>59</v>
      </c>
      <c r="U647" s="655">
        <v>12.52</v>
      </c>
    </row>
    <row r="648" spans="1:21" s="713" customFormat="1">
      <c r="A648" s="261">
        <v>88264</v>
      </c>
      <c r="B648" s="261" t="s">
        <v>131</v>
      </c>
      <c r="C648" s="322" t="s">
        <v>766</v>
      </c>
      <c r="D648" s="257" t="s">
        <v>59</v>
      </c>
      <c r="E648" s="259">
        <v>19.16</v>
      </c>
      <c r="F648" s="251">
        <v>0.14000000000000001</v>
      </c>
      <c r="G648" s="450">
        <f>ROUND(F648*E648,2)</f>
        <v>2.68</v>
      </c>
      <c r="H648" s="713" t="str">
        <f t="shared" si="167"/>
        <v>OK</v>
      </c>
      <c r="J648" s="654" t="str">
        <f>IF(AND(F648=0,G648&gt;0),1+COUNT($J$3:J646),IF(B648="AUXILIAR","AUXILIAR","SUBÍTEM"))</f>
        <v>SUBÍTEM</v>
      </c>
      <c r="K648" s="655">
        <v>88264</v>
      </c>
      <c r="L648" s="656">
        <f t="shared" si="168"/>
        <v>88264</v>
      </c>
      <c r="M648" s="663" t="str">
        <f>IF(AND(MID(A648,1,4)="comp",COUNTIF($A$1:$A$3937,A648)&gt;1),"ok AUXILIAR",IF(AND(F648&gt;0,MID(A648,1,4)="COMP"),"SUBÍTEM",IF(OR(AND(F648=0,G648=0),F648="COEF.",F648&gt;0),"SUBÍTEM",IF(MID(A648,1,5)="COMP.",IF(COUNTIF(ORÇAMENTO!$B$5:$B$9792,COMPOSIÇÕES!A648)=0,"NOK",IF(COUNTIF(ORÇAMENTO!$B$5:$B$9792,COMPOSIÇÕES!A648)&gt;0,"OK","SUBÍTEM"))))))</f>
        <v>SUBÍTEM</v>
      </c>
      <c r="P648" s="655" t="b">
        <f t="shared" si="162"/>
        <v>1</v>
      </c>
      <c r="Q648" s="655">
        <v>88264</v>
      </c>
      <c r="R648" s="655" t="s">
        <v>131</v>
      </c>
      <c r="S648" s="717" t="s">
        <v>766</v>
      </c>
      <c r="T648" s="655" t="s">
        <v>59</v>
      </c>
      <c r="U648" s="655">
        <v>19.149999999999999</v>
      </c>
    </row>
    <row r="649" spans="1:21" s="713" customFormat="1">
      <c r="A649" s="723" t="s">
        <v>2867</v>
      </c>
      <c r="B649" s="723"/>
      <c r="C649" s="723"/>
      <c r="D649" s="723"/>
      <c r="E649" s="723"/>
      <c r="F649" s="723"/>
      <c r="G649" s="723"/>
      <c r="H649" s="713" t="str">
        <f t="shared" si="167"/>
        <v>REMOVER ESPAÇOS</v>
      </c>
      <c r="J649" s="654" t="str">
        <f>IF(AND(F649=0,G649&gt;0),1+COUNT($J$3:J648),IF(B649="AUXILIAR","AUXILIAR","SUBÍTEM"))</f>
        <v>SUBÍTEM</v>
      </c>
      <c r="K649" s="655" t="s">
        <v>1479</v>
      </c>
      <c r="L649" s="656" t="str">
        <f t="shared" si="168"/>
        <v>Obs: composição/Base -  Composição adaptada -  ORSE -  11764</v>
      </c>
      <c r="M649" s="663" t="str">
        <f>IF(AND(MID(A649,1,4)="comp",COUNTIF($A$1:$A$3937,A649)&gt;1),"ok AUXILIAR",IF(AND(F649&gt;0,MID(A649,1,4)="COMP"),"SUBÍTEM",IF(OR(AND(F649=0,G649=0),F649="COEF.",F649&gt;0),"SUBÍTEM",IF(MID(A649,1,5)="COMP.",IF(COUNTIF(ORÇAMENTO!$B$5:$B$9792,COMPOSIÇÕES!A649)=0,"NOK",IF(COUNTIF(ORÇAMENTO!$B$5:$B$9792,COMPOSIÇÕES!A649)&gt;0,"OK","SUBÍTEM"))))))</f>
        <v>SUBÍTEM</v>
      </c>
      <c r="P649" s="655" t="b">
        <f t="shared" si="162"/>
        <v>1</v>
      </c>
      <c r="Q649" s="655" t="s">
        <v>1479</v>
      </c>
      <c r="R649" s="655"/>
      <c r="S649" s="723"/>
      <c r="T649" s="655"/>
      <c r="U649" s="655"/>
    </row>
    <row r="650" spans="1:21" s="713" customFormat="1" ht="15.75" thickBot="1">
      <c r="A650" s="792"/>
      <c r="B650" s="793"/>
      <c r="C650" s="778"/>
      <c r="D650" s="794"/>
      <c r="E650" s="794"/>
      <c r="F650" s="794"/>
      <c r="G650" s="794"/>
      <c r="J650" s="779"/>
      <c r="K650" s="780"/>
      <c r="L650" s="781"/>
      <c r="M650" s="663"/>
      <c r="P650" s="655" t="b">
        <f t="shared" si="162"/>
        <v>1</v>
      </c>
      <c r="Q650" s="780"/>
      <c r="R650" s="780"/>
      <c r="S650" s="778"/>
      <c r="T650" s="780"/>
      <c r="U650" s="780"/>
    </row>
    <row r="651" spans="1:21" s="713" customFormat="1" ht="33" customHeight="1" thickBot="1">
      <c r="A651" s="987" t="s">
        <v>125</v>
      </c>
      <c r="B651" s="985"/>
      <c r="C651" s="949" t="s">
        <v>103</v>
      </c>
      <c r="D651" s="956" t="s">
        <v>126</v>
      </c>
      <c r="E651" s="949" t="s">
        <v>128</v>
      </c>
      <c r="F651" s="949" t="s">
        <v>127</v>
      </c>
      <c r="G651" s="957" t="s">
        <v>129</v>
      </c>
      <c r="H651" s="713" t="str">
        <f t="shared" ref="H651:H656" si="169">IF(MID(A651,1,3)="OBS","REMOVER ESPAÇOS","OK")</f>
        <v>OK</v>
      </c>
      <c r="J651" s="654" t="str">
        <f>IF(AND(F651=0,G651&gt;0),1+COUNT($J$3:J583),IF(B651="AUXILIAR","AUXILIAR","SUBÍTEM"))</f>
        <v>SUBÍTEM</v>
      </c>
      <c r="K651" s="655" t="s">
        <v>125</v>
      </c>
      <c r="L651" s="656" t="str">
        <f t="shared" ref="L651:L656" si="170">A651</f>
        <v>COD.</v>
      </c>
      <c r="M651" s="663" t="str">
        <f>IF(AND(MID(A651,1,4)="comp",COUNTIF($A$1:$A$3937,A651)&gt;1),"ok AUXILIAR",IF(AND(F651&gt;0,MID(A651,1,4)="COMP"),"SUBÍTEM",IF(OR(AND(F651=0,G651=0),F651="COEF.",F651&gt;0),"SUBÍTEM",IF(MID(A651,1,5)="COMP.",IF(COUNTIF(ORÇAMENTO!$B$5:$B$9792,COMPOSIÇÕES!A651)=0,"NOK",IF(COUNTIF(ORÇAMENTO!$B$5:$B$9792,COMPOSIÇÕES!A651)&gt;0,"OK","SUBÍTEM"))))))</f>
        <v>SUBÍTEM</v>
      </c>
      <c r="P651" s="655" t="b">
        <f t="shared" si="162"/>
        <v>1</v>
      </c>
      <c r="Q651" s="655" t="s">
        <v>125</v>
      </c>
      <c r="R651" s="655"/>
      <c r="S651" s="715" t="s">
        <v>103</v>
      </c>
      <c r="T651" s="655" t="s">
        <v>126</v>
      </c>
      <c r="U651" s="655" t="s">
        <v>128</v>
      </c>
    </row>
    <row r="652" spans="1:21" s="713" customFormat="1" ht="30" customHeight="1" thickBot="1">
      <c r="A652" s="935" t="s">
        <v>264</v>
      </c>
      <c r="B652" s="945"/>
      <c r="C652" s="986" t="s">
        <v>2136</v>
      </c>
      <c r="D652" s="936" t="s">
        <v>55</v>
      </c>
      <c r="E652" s="936"/>
      <c r="F652" s="936"/>
      <c r="G652" s="946">
        <f>SUM(G653:G655)</f>
        <v>16.149999999999999</v>
      </c>
      <c r="H652" s="713" t="str">
        <f t="shared" si="169"/>
        <v>OK</v>
      </c>
      <c r="J652" s="654">
        <f>IF(AND(F652=0,G652&gt;0),1+COUNT($J$3:J651),IF(B652="AUXILIAR","AUXILIAR","SUBÍTEM"))</f>
        <v>82</v>
      </c>
      <c r="K652" s="655" t="s">
        <v>264</v>
      </c>
      <c r="L652" s="656" t="str">
        <f t="shared" si="170"/>
        <v>COMP. 82</v>
      </c>
      <c r="M652" s="663" t="str">
        <f>IF(AND(MID(A652,1,4)="comp",COUNTIF($A$1:$A$3937,A652)&gt;1),"ok AUXILIAR",IF(AND(F652&gt;0,MID(A652,1,4)="COMP"),"SUBÍTEM",IF(OR(AND(F652=0,G652=0),F652="COEF.",F652&gt;0),"SUBÍTEM",IF(MID(A652,1,5)="COMP.",IF(COUNTIF(ORÇAMENTO!$B$5:$B$9792,COMPOSIÇÕES!A652)=0,"NOK",IF(COUNTIF(ORÇAMENTO!$B$5:$B$9792,COMPOSIÇÕES!A652)&gt;0,"OK","SUBÍTEM"))))))</f>
        <v>OK</v>
      </c>
      <c r="P652" s="655" t="b">
        <f t="shared" si="162"/>
        <v>1</v>
      </c>
      <c r="Q652" s="655" t="s">
        <v>264</v>
      </c>
      <c r="R652" s="655"/>
      <c r="S652" s="719" t="s">
        <v>2136</v>
      </c>
      <c r="T652" s="655" t="s">
        <v>55</v>
      </c>
      <c r="U652" s="655"/>
    </row>
    <row r="653" spans="1:21" s="713" customFormat="1" ht="30">
      <c r="A653" s="261">
        <v>42655</v>
      </c>
      <c r="B653" s="261" t="s">
        <v>836</v>
      </c>
      <c r="C653" s="322" t="s">
        <v>2843</v>
      </c>
      <c r="D653" s="257" t="s">
        <v>2838</v>
      </c>
      <c r="E653" s="259">
        <v>10.45</v>
      </c>
      <c r="F653" s="258">
        <v>1</v>
      </c>
      <c r="G653" s="450">
        <f>ROUND(F653*E653,2)</f>
        <v>10.45</v>
      </c>
      <c r="H653" s="713" t="str">
        <f t="shared" si="169"/>
        <v>OK</v>
      </c>
      <c r="J653" s="654" t="str">
        <f>IF(AND(F653=0,G653&gt;0),1+COUNT($J$3:J652),IF(B653="AUXILIAR","AUXILIAR","SUBÍTEM"))</f>
        <v>SUBÍTEM</v>
      </c>
      <c r="K653" s="655">
        <v>42655</v>
      </c>
      <c r="L653" s="656">
        <f t="shared" si="170"/>
        <v>42655</v>
      </c>
      <c r="M653" s="663" t="str">
        <f>IF(AND(MID(A653,1,4)="comp",COUNTIF($A$1:$A$3937,A653)&gt;1),"ok AUXILIAR",IF(AND(F653&gt;0,MID(A653,1,4)="COMP"),"SUBÍTEM",IF(OR(AND(F653=0,G653=0),F653="COEF.",F653&gt;0),"SUBÍTEM",IF(MID(A653,1,5)="COMP.",IF(COUNTIF(ORÇAMENTO!$B$5:$B$9792,COMPOSIÇÕES!A653)=0,"NOK",IF(COUNTIF(ORÇAMENTO!$B$5:$B$9792,COMPOSIÇÕES!A653)&gt;0,"OK","SUBÍTEM"))))))</f>
        <v>SUBÍTEM</v>
      </c>
      <c r="P653" s="655" t="b">
        <f t="shared" si="162"/>
        <v>1</v>
      </c>
      <c r="Q653" s="655">
        <v>42655</v>
      </c>
      <c r="R653" s="655" t="s">
        <v>134</v>
      </c>
      <c r="S653" s="717" t="s">
        <v>2843</v>
      </c>
      <c r="T653" s="655" t="s">
        <v>55</v>
      </c>
      <c r="U653" s="655">
        <v>10.64</v>
      </c>
    </row>
    <row r="654" spans="1:21" s="713" customFormat="1">
      <c r="A654" s="261">
        <v>88316</v>
      </c>
      <c r="B654" s="261" t="s">
        <v>131</v>
      </c>
      <c r="C654" s="322" t="s">
        <v>772</v>
      </c>
      <c r="D654" s="257" t="s">
        <v>59</v>
      </c>
      <c r="E654" s="259">
        <v>12.7</v>
      </c>
      <c r="F654" s="251">
        <v>0.2</v>
      </c>
      <c r="G654" s="450">
        <f>ROUND(F654*E654,2)</f>
        <v>2.54</v>
      </c>
      <c r="H654" s="713" t="str">
        <f t="shared" si="169"/>
        <v>OK</v>
      </c>
      <c r="J654" s="654" t="str">
        <f>IF(AND(F654=0,G654&gt;0),1+COUNT($J$3:J652),IF(B654="AUXILIAR","AUXILIAR","SUBÍTEM"))</f>
        <v>SUBÍTEM</v>
      </c>
      <c r="K654" s="655">
        <v>88316</v>
      </c>
      <c r="L654" s="656">
        <f t="shared" si="170"/>
        <v>88316</v>
      </c>
      <c r="M654" s="663" t="str">
        <f>IF(AND(MID(A654,1,4)="comp",COUNTIF($A$1:$A$3937,A654)&gt;1),"ok AUXILIAR",IF(AND(F654&gt;0,MID(A654,1,4)="COMP"),"SUBÍTEM",IF(OR(AND(F654=0,G654=0),F654="COEF.",F654&gt;0),"SUBÍTEM",IF(MID(A654,1,5)="COMP.",IF(COUNTIF(ORÇAMENTO!$B$5:$B$9792,COMPOSIÇÕES!A654)=0,"NOK",IF(COUNTIF(ORÇAMENTO!$B$5:$B$9792,COMPOSIÇÕES!A654)&gt;0,"OK","SUBÍTEM"))))))</f>
        <v>SUBÍTEM</v>
      </c>
      <c r="P654" s="655" t="b">
        <f t="shared" si="162"/>
        <v>1</v>
      </c>
      <c r="Q654" s="655">
        <v>88316</v>
      </c>
      <c r="R654" s="655" t="s">
        <v>131</v>
      </c>
      <c r="S654" s="717" t="s">
        <v>772</v>
      </c>
      <c r="T654" s="655" t="s">
        <v>59</v>
      </c>
      <c r="U654" s="655">
        <v>12.52</v>
      </c>
    </row>
    <row r="655" spans="1:21" s="713" customFormat="1">
      <c r="A655" s="261">
        <v>88245</v>
      </c>
      <c r="B655" s="261" t="s">
        <v>131</v>
      </c>
      <c r="C655" s="322" t="s">
        <v>761</v>
      </c>
      <c r="D655" s="257" t="s">
        <v>59</v>
      </c>
      <c r="E655" s="259">
        <v>15.8</v>
      </c>
      <c r="F655" s="251">
        <v>0.2</v>
      </c>
      <c r="G655" s="450">
        <f>ROUND(F655*E655,2)</f>
        <v>3.16</v>
      </c>
      <c r="H655" s="713" t="str">
        <f t="shared" si="169"/>
        <v>OK</v>
      </c>
      <c r="J655" s="654" t="str">
        <f>IF(AND(F655=0,G655&gt;0),1+COUNT($J$3:J653),IF(B655="AUXILIAR","AUXILIAR","SUBÍTEM"))</f>
        <v>SUBÍTEM</v>
      </c>
      <c r="K655" s="655">
        <v>88245</v>
      </c>
      <c r="L655" s="656">
        <f t="shared" si="170"/>
        <v>88245</v>
      </c>
      <c r="M655" s="663" t="str">
        <f>IF(AND(MID(A655,1,4)="comp",COUNTIF($A$1:$A$3937,A655)&gt;1),"ok AUXILIAR",IF(AND(F655&gt;0,MID(A655,1,4)="COMP"),"SUBÍTEM",IF(OR(AND(F655=0,G655=0),F655="COEF.",F655&gt;0),"SUBÍTEM",IF(MID(A655,1,5)="COMP.",IF(COUNTIF(ORÇAMENTO!$B$5:$B$9792,COMPOSIÇÕES!A655)=0,"NOK",IF(COUNTIF(ORÇAMENTO!$B$5:$B$9792,COMPOSIÇÕES!A655)&gt;0,"OK","SUBÍTEM"))))))</f>
        <v>SUBÍTEM</v>
      </c>
      <c r="P655" s="655" t="b">
        <f t="shared" si="162"/>
        <v>1</v>
      </c>
      <c r="Q655" s="655">
        <v>88245</v>
      </c>
      <c r="R655" s="655" t="s">
        <v>131</v>
      </c>
      <c r="S655" s="717" t="s">
        <v>761</v>
      </c>
      <c r="T655" s="655" t="s">
        <v>59</v>
      </c>
      <c r="U655" s="655">
        <v>15.79</v>
      </c>
    </row>
    <row r="656" spans="1:21" s="713" customFormat="1">
      <c r="A656" s="723" t="s">
        <v>1480</v>
      </c>
      <c r="B656" s="723"/>
      <c r="C656" s="723"/>
      <c r="D656" s="723"/>
      <c r="E656" s="723"/>
      <c r="F656" s="723"/>
      <c r="G656" s="723"/>
      <c r="H656" s="713" t="str">
        <f t="shared" si="169"/>
        <v>REMOVER ESPAÇOS</v>
      </c>
      <c r="J656" s="654" t="str">
        <f>IF(AND(F656=0,G656&gt;0),1+COUNT($J$3:J655),IF(B656="AUXILIAR","AUXILIAR","SUBÍTEM"))</f>
        <v>SUBÍTEM</v>
      </c>
      <c r="K656" s="655" t="s">
        <v>1480</v>
      </c>
      <c r="L656" s="656" t="str">
        <f t="shared" si="170"/>
        <v>Obs: composição/Base - Composição Modificada -  ORSE -  9979 + 42655/ORSE INSUMO</v>
      </c>
      <c r="M656" s="663" t="str">
        <f>IF(AND(MID(A656,1,4)="comp",COUNTIF($A$1:$A$3937,A656)&gt;1),"ok AUXILIAR",IF(AND(F656&gt;0,MID(A656,1,4)="COMP"),"SUBÍTEM",IF(OR(AND(F656=0,G656=0),F656="COEF.",F656&gt;0),"SUBÍTEM",IF(MID(A656,1,5)="COMP.",IF(COUNTIF(ORÇAMENTO!$B$5:$B$9792,COMPOSIÇÕES!A656)=0,"NOK",IF(COUNTIF(ORÇAMENTO!$B$5:$B$9792,COMPOSIÇÕES!A656)&gt;0,"OK","SUBÍTEM"))))))</f>
        <v>SUBÍTEM</v>
      </c>
      <c r="P656" s="655" t="b">
        <f t="shared" si="162"/>
        <v>1</v>
      </c>
      <c r="Q656" s="655" t="s">
        <v>1480</v>
      </c>
      <c r="R656" s="655"/>
      <c r="S656" s="723"/>
      <c r="T656" s="655"/>
      <c r="U656" s="655"/>
    </row>
    <row r="657" spans="1:21" s="713" customFormat="1" ht="15.75" thickBot="1">
      <c r="A657" s="792"/>
      <c r="B657" s="793"/>
      <c r="C657" s="778"/>
      <c r="D657" s="794"/>
      <c r="E657" s="794"/>
      <c r="F657" s="794"/>
      <c r="G657" s="794"/>
      <c r="J657" s="779"/>
      <c r="K657" s="780"/>
      <c r="L657" s="781"/>
      <c r="M657" s="663"/>
      <c r="P657" s="655" t="b">
        <f t="shared" ref="P657:P672" si="171">C657=S657</f>
        <v>1</v>
      </c>
      <c r="Q657" s="780"/>
      <c r="R657" s="780"/>
      <c r="S657" s="778"/>
      <c r="T657" s="780"/>
      <c r="U657" s="780"/>
    </row>
    <row r="658" spans="1:21" s="713" customFormat="1" ht="33" customHeight="1" thickBot="1">
      <c r="A658" s="987" t="s">
        <v>125</v>
      </c>
      <c r="B658" s="985"/>
      <c r="C658" s="949" t="s">
        <v>103</v>
      </c>
      <c r="D658" s="956" t="s">
        <v>126</v>
      </c>
      <c r="E658" s="949" t="s">
        <v>128</v>
      </c>
      <c r="F658" s="949" t="s">
        <v>127</v>
      </c>
      <c r="G658" s="957" t="s">
        <v>129</v>
      </c>
      <c r="H658" s="713" t="str">
        <f t="shared" ref="H658:H665" si="172">IF(MID(A658,1,3)="OBS","REMOVER ESPAÇOS","OK")</f>
        <v>OK</v>
      </c>
      <c r="J658" s="654" t="str">
        <f>IF(AND(F658=0,G658&gt;0),1+COUNT($J$3:J590),IF(B658="AUXILIAR","AUXILIAR","SUBÍTEM"))</f>
        <v>SUBÍTEM</v>
      </c>
      <c r="K658" s="655" t="s">
        <v>125</v>
      </c>
      <c r="L658" s="656" t="str">
        <f t="shared" ref="L658:L665" si="173">A658</f>
        <v>COD.</v>
      </c>
      <c r="M658" s="663" t="str">
        <f>IF(AND(MID(A658,1,4)="comp",COUNTIF($A$1:$A$3937,A658)&gt;1),"ok AUXILIAR",IF(AND(F658&gt;0,MID(A658,1,4)="COMP"),"SUBÍTEM",IF(OR(AND(F658=0,G658=0),F658="COEF.",F658&gt;0),"SUBÍTEM",IF(MID(A658,1,5)="COMP.",IF(COUNTIF(ORÇAMENTO!$B$5:$B$9792,COMPOSIÇÕES!A658)=0,"NOK",IF(COUNTIF(ORÇAMENTO!$B$5:$B$9792,COMPOSIÇÕES!A658)&gt;0,"OK","SUBÍTEM"))))))</f>
        <v>SUBÍTEM</v>
      </c>
      <c r="P658" s="655" t="b">
        <f t="shared" si="171"/>
        <v>1</v>
      </c>
      <c r="Q658" s="655" t="s">
        <v>125</v>
      </c>
      <c r="R658" s="655"/>
      <c r="S658" s="715" t="s">
        <v>103</v>
      </c>
      <c r="T658" s="655" t="s">
        <v>126</v>
      </c>
      <c r="U658" s="655" t="s">
        <v>128</v>
      </c>
    </row>
    <row r="659" spans="1:21" s="713" customFormat="1" ht="30" customHeight="1" thickBot="1">
      <c r="A659" s="935" t="s">
        <v>2094</v>
      </c>
      <c r="B659" s="945"/>
      <c r="C659" s="986" t="s">
        <v>2091</v>
      </c>
      <c r="D659" s="936" t="s">
        <v>126</v>
      </c>
      <c r="E659" s="936"/>
      <c r="F659" s="936"/>
      <c r="G659" s="946">
        <f>SUM(G660:G664)</f>
        <v>32.82</v>
      </c>
      <c r="H659" s="713" t="str">
        <f t="shared" si="172"/>
        <v>OK</v>
      </c>
      <c r="J659" s="654">
        <f>IF(AND(F659=0,G659&gt;0),1+COUNT($J$3:J658),IF(B659="AUXILIAR","AUXILIAR","SUBÍTEM"))</f>
        <v>83</v>
      </c>
      <c r="K659" s="655" t="s">
        <v>2094</v>
      </c>
      <c r="L659" s="656" t="str">
        <f t="shared" si="173"/>
        <v>COMP. 83</v>
      </c>
      <c r="M659" s="663" t="str">
        <f>IF(AND(MID(A659,1,4)="comp",COUNTIF($A$1:$A$3937,A659)&gt;1),"ok AUXILIAR",IF(AND(F659&gt;0,MID(A659,1,4)="COMP"),"SUBÍTEM",IF(OR(AND(F659=0,G659=0),F659="COEF.",F659&gt;0),"SUBÍTEM",IF(MID(A659,1,5)="COMP.",IF(COUNTIF(ORÇAMENTO!$B$5:$B$9792,COMPOSIÇÕES!A659)=0,"NOK",IF(COUNTIF(ORÇAMENTO!$B$5:$B$9792,COMPOSIÇÕES!A659)&gt;0,"OK","SUBÍTEM"))))))</f>
        <v>OK</v>
      </c>
      <c r="P659" s="655" t="b">
        <f t="shared" si="171"/>
        <v>1</v>
      </c>
      <c r="Q659" s="655" t="s">
        <v>2094</v>
      </c>
      <c r="R659" s="655"/>
      <c r="S659" s="719" t="s">
        <v>2091</v>
      </c>
      <c r="T659" s="655" t="s">
        <v>126</v>
      </c>
      <c r="U659" s="655"/>
    </row>
    <row r="660" spans="1:21" s="713" customFormat="1">
      <c r="A660" s="261">
        <v>8806</v>
      </c>
      <c r="B660" s="261" t="s">
        <v>134</v>
      </c>
      <c r="C660" s="322" t="s">
        <v>2714</v>
      </c>
      <c r="D660" s="257" t="s">
        <v>55</v>
      </c>
      <c r="E660" s="259">
        <v>5.84</v>
      </c>
      <c r="F660" s="258">
        <v>1.05</v>
      </c>
      <c r="G660" s="450">
        <f>ROUND(F660*E660,2)</f>
        <v>6.13</v>
      </c>
      <c r="H660" s="713" t="str">
        <f t="shared" si="172"/>
        <v>OK</v>
      </c>
      <c r="J660" s="654" t="str">
        <f>IF(AND(F660=0,G660&gt;0),1+COUNT($J$3:J659),IF(B660="AUXILIAR","AUXILIAR","SUBÍTEM"))</f>
        <v>SUBÍTEM</v>
      </c>
      <c r="K660" s="655">
        <v>8806</v>
      </c>
      <c r="L660" s="656">
        <f t="shared" si="173"/>
        <v>8806</v>
      </c>
      <c r="M660" s="663" t="str">
        <f>IF(AND(MID(A660,1,4)="comp",COUNTIF($A$1:$A$3937,A660)&gt;1),"ok AUXILIAR",IF(AND(F660&gt;0,MID(A660,1,4)="COMP"),"SUBÍTEM",IF(OR(AND(F660=0,G660=0),F660="COEF.",F660&gt;0),"SUBÍTEM",IF(MID(A660,1,5)="COMP.",IF(COUNTIF(ORÇAMENTO!$B$5:$B$9792,COMPOSIÇÕES!A660)=0,"NOK",IF(COUNTIF(ORÇAMENTO!$B$5:$B$9792,COMPOSIÇÕES!A660)&gt;0,"OK","SUBÍTEM"))))))</f>
        <v>SUBÍTEM</v>
      </c>
      <c r="P660" s="655" t="b">
        <f t="shared" si="171"/>
        <v>1</v>
      </c>
      <c r="Q660" s="655">
        <v>8806</v>
      </c>
      <c r="R660" s="655" t="s">
        <v>134</v>
      </c>
      <c r="S660" s="717" t="s">
        <v>2714</v>
      </c>
      <c r="T660" s="655" t="s">
        <v>55</v>
      </c>
      <c r="U660" s="655">
        <v>5.57</v>
      </c>
    </row>
    <row r="661" spans="1:21" s="713" customFormat="1">
      <c r="A661" s="261">
        <v>88315</v>
      </c>
      <c r="B661" s="261" t="s">
        <v>131</v>
      </c>
      <c r="C661" s="322" t="s">
        <v>771</v>
      </c>
      <c r="D661" s="257" t="s">
        <v>59</v>
      </c>
      <c r="E661" s="259">
        <v>15.8</v>
      </c>
      <c r="F661" s="251">
        <v>0.5</v>
      </c>
      <c r="G661" s="450">
        <f>ROUND(F661*E661,2)</f>
        <v>7.9</v>
      </c>
      <c r="H661" s="713" t="str">
        <f>IF(MID(A661,1,3)="OBS","REMOVER ESPAÇOS","OK")</f>
        <v>OK</v>
      </c>
      <c r="J661" s="654" t="str">
        <f>IF(AND(F661=0,G661&gt;0),1+COUNT($J$3:J656),IF(B661="AUXILIAR","AUXILIAR","SUBÍTEM"))</f>
        <v>SUBÍTEM</v>
      </c>
      <c r="K661" s="655">
        <v>88315</v>
      </c>
      <c r="L661" s="656">
        <f>A661</f>
        <v>88315</v>
      </c>
      <c r="M661" s="663" t="str">
        <f>IF(AND(MID(A661,1,4)="comp",COUNTIF($A$1:$A$3937,A661)&gt;1),"ok AUXILIAR",IF(AND(F661&gt;0,MID(A661,1,4)="COMP"),"SUBÍTEM",IF(OR(AND(F661=0,G661=0),F661="COEF.",F661&gt;0),"SUBÍTEM",IF(MID(A661,1,5)="COMP.",IF(COUNTIF(ORÇAMENTO!$B$5:$B$9792,COMPOSIÇÕES!A661)=0,"NOK",IF(COUNTIF(ORÇAMENTO!$B$5:$B$9792,COMPOSIÇÕES!A661)&gt;0,"OK","SUBÍTEM"))))))</f>
        <v>SUBÍTEM</v>
      </c>
      <c r="P661" s="655" t="b">
        <f>C661=S661</f>
        <v>1</v>
      </c>
      <c r="Q661" s="655">
        <v>88315</v>
      </c>
      <c r="R661" s="655" t="s">
        <v>131</v>
      </c>
      <c r="S661" s="717" t="s">
        <v>771</v>
      </c>
      <c r="T661" s="655" t="s">
        <v>59</v>
      </c>
      <c r="U661" s="655">
        <v>15.79</v>
      </c>
    </row>
    <row r="662" spans="1:21" s="713" customFormat="1">
      <c r="A662" s="261">
        <v>88316</v>
      </c>
      <c r="B662" s="261" t="s">
        <v>131</v>
      </c>
      <c r="C662" s="322" t="s">
        <v>772</v>
      </c>
      <c r="D662" s="257" t="s">
        <v>59</v>
      </c>
      <c r="E662" s="259">
        <v>12.7</v>
      </c>
      <c r="F662" s="251">
        <v>0.5</v>
      </c>
      <c r="G662" s="450">
        <f>ROUND(F662*E662,2)</f>
        <v>6.35</v>
      </c>
      <c r="H662" s="713" t="str">
        <f>IF(MID(A662,1,3)="OBS","REMOVER ESPAÇOS","OK")</f>
        <v>OK</v>
      </c>
      <c r="J662" s="654" t="str">
        <f>IF(AND(F662=0,G662&gt;0),1+COUNT($J$3:J657),IF(B662="AUXILIAR","AUXILIAR","SUBÍTEM"))</f>
        <v>SUBÍTEM</v>
      </c>
      <c r="K662" s="655">
        <v>88316</v>
      </c>
      <c r="L662" s="656">
        <f>A662</f>
        <v>88316</v>
      </c>
      <c r="M662" s="663" t="str">
        <f>IF(AND(MID(A662,1,4)="comp",COUNTIF($A$1:$A$3937,A662)&gt;1),"ok AUXILIAR",IF(AND(F662&gt;0,MID(A662,1,4)="COMP"),"SUBÍTEM",IF(OR(AND(F662=0,G662=0),F662="COEF.",F662&gt;0),"SUBÍTEM",IF(MID(A662,1,5)="COMP.",IF(COUNTIF(ORÇAMENTO!$B$5:$B$9792,COMPOSIÇÕES!A662)=0,"NOK",IF(COUNTIF(ORÇAMENTO!$B$5:$B$9792,COMPOSIÇÕES!A662)&gt;0,"OK","SUBÍTEM"))))))</f>
        <v>SUBÍTEM</v>
      </c>
      <c r="P662" s="655" t="b">
        <f>C662=S662</f>
        <v>1</v>
      </c>
      <c r="Q662" s="655">
        <v>88316</v>
      </c>
      <c r="R662" s="655" t="s">
        <v>131</v>
      </c>
      <c r="S662" s="717" t="s">
        <v>772</v>
      </c>
      <c r="T662" s="655" t="s">
        <v>59</v>
      </c>
      <c r="U662" s="655">
        <v>12.52</v>
      </c>
    </row>
    <row r="663" spans="1:21" s="713" customFormat="1">
      <c r="A663" s="261">
        <v>88317</v>
      </c>
      <c r="B663" s="261" t="s">
        <v>131</v>
      </c>
      <c r="C663" s="322" t="s">
        <v>773</v>
      </c>
      <c r="D663" s="257" t="s">
        <v>59</v>
      </c>
      <c r="E663" s="259">
        <v>17.78</v>
      </c>
      <c r="F663" s="251">
        <v>0.5</v>
      </c>
      <c r="G663" s="450">
        <f>ROUND(F663*E663,2)</f>
        <v>8.89</v>
      </c>
      <c r="H663" s="713" t="str">
        <f>IF(MID(A663,1,3)="OBS","REMOVER ESPAÇOS","OK")</f>
        <v>OK</v>
      </c>
      <c r="J663" s="654" t="str">
        <f>IF(AND(F663=0,G663&gt;0),1+COUNT($J$3:J658),IF(B663="AUXILIAR","AUXILIAR","SUBÍTEM"))</f>
        <v>SUBÍTEM</v>
      </c>
      <c r="K663" s="655">
        <v>88317</v>
      </c>
      <c r="L663" s="656">
        <f>A663</f>
        <v>88317</v>
      </c>
      <c r="M663" s="663" t="str">
        <f>IF(AND(MID(A663,1,4)="comp",COUNTIF($A$1:$A$3937,A663)&gt;1),"ok AUXILIAR",IF(AND(F663&gt;0,MID(A663,1,4)="COMP"),"SUBÍTEM",IF(OR(AND(F663=0,G663=0),F663="COEF.",F663&gt;0),"SUBÍTEM",IF(MID(A663,1,5)="COMP.",IF(COUNTIF(ORÇAMENTO!$B$5:$B$9792,COMPOSIÇÕES!A663)=0,"NOK",IF(COUNTIF(ORÇAMENTO!$B$5:$B$9792,COMPOSIÇÕES!A663)&gt;0,"OK","SUBÍTEM"))))))</f>
        <v>SUBÍTEM</v>
      </c>
      <c r="P663" s="655" t="b">
        <f>C663=S663</f>
        <v>1</v>
      </c>
      <c r="Q663" s="655">
        <v>88317</v>
      </c>
      <c r="R663" s="655" t="s">
        <v>131</v>
      </c>
      <c r="S663" s="717" t="s">
        <v>773</v>
      </c>
      <c r="T663" s="655" t="s">
        <v>59</v>
      </c>
      <c r="U663" s="655">
        <v>17.77</v>
      </c>
    </row>
    <row r="664" spans="1:21" s="713" customFormat="1">
      <c r="A664" s="261">
        <v>10999</v>
      </c>
      <c r="B664" s="988" t="s">
        <v>836</v>
      </c>
      <c r="C664" s="322" t="s">
        <v>1049</v>
      </c>
      <c r="D664" s="257" t="s">
        <v>2838</v>
      </c>
      <c r="E664" s="259">
        <v>23.66</v>
      </c>
      <c r="F664" s="251">
        <v>0.15</v>
      </c>
      <c r="G664" s="450">
        <f>ROUND(F664*E664,2)</f>
        <v>3.55</v>
      </c>
      <c r="H664" s="713" t="str">
        <f t="shared" si="172"/>
        <v>OK</v>
      </c>
      <c r="J664" s="654" t="str">
        <f>IF(AND(F664=0,G664&gt;0),1+COUNT($J$3:J659),IF(B664="AUXILIAR","AUXILIAR","SUBÍTEM"))</f>
        <v>SUBÍTEM</v>
      </c>
      <c r="K664" s="655">
        <v>10999</v>
      </c>
      <c r="L664" s="656">
        <f t="shared" si="173"/>
        <v>10999</v>
      </c>
      <c r="M664" s="663" t="str">
        <f>IF(AND(MID(A664,1,4)="comp",COUNTIF($A$1:$A$3937,A664)&gt;1),"ok AUXILIAR",IF(AND(F664&gt;0,MID(A664,1,4)="COMP"),"SUBÍTEM",IF(OR(AND(F664=0,G664=0),F664="COEF.",F664&gt;0),"SUBÍTEM",IF(MID(A664,1,5)="COMP.",IF(COUNTIF(ORÇAMENTO!$B$5:$B$9792,COMPOSIÇÕES!A664)=0,"NOK",IF(COUNTIF(ORÇAMENTO!$B$5:$B$9792,COMPOSIÇÕES!A664)&gt;0,"OK","SUBÍTEM"))))))</f>
        <v>SUBÍTEM</v>
      </c>
      <c r="P664" s="655" t="b">
        <f t="shared" si="171"/>
        <v>1</v>
      </c>
      <c r="Q664" s="655">
        <v>10999</v>
      </c>
      <c r="R664" s="655" t="s">
        <v>836</v>
      </c>
      <c r="S664" s="717" t="s">
        <v>1049</v>
      </c>
      <c r="T664" s="655" t="s">
        <v>55</v>
      </c>
      <c r="U664" s="655">
        <v>23.66</v>
      </c>
    </row>
    <row r="665" spans="1:21" s="713" customFormat="1">
      <c r="A665" s="723" t="s">
        <v>2092</v>
      </c>
      <c r="B665" s="723"/>
      <c r="C665" s="723"/>
      <c r="D665" s="723"/>
      <c r="E665" s="723"/>
      <c r="F665" s="723"/>
      <c r="G665" s="723"/>
      <c r="H665" s="713" t="str">
        <f t="shared" si="172"/>
        <v>REMOVER ESPAÇOS</v>
      </c>
      <c r="J665" s="654" t="str">
        <f>IF(AND(F665=0,G665&gt;0),1+COUNT($J$3:J664),IF(B665="AUXILIAR","AUXILIAR","SUBÍTEM"))</f>
        <v>SUBÍTEM</v>
      </c>
      <c r="K665" s="655" t="s">
        <v>2092</v>
      </c>
      <c r="L665" s="656" t="str">
        <f t="shared" si="173"/>
        <v>Obs: composição/Base -  Composição -  ORSE -  11862</v>
      </c>
      <c r="M665" s="663" t="str">
        <f>IF(AND(MID(A665,1,4)="comp",COUNTIF($A$1:$A$3937,A665)&gt;1),"ok AUXILIAR",IF(AND(F665&gt;0,MID(A665,1,4)="COMP"),"SUBÍTEM",IF(OR(AND(F665=0,G665=0),F665="COEF.",F665&gt;0),"SUBÍTEM",IF(MID(A665,1,5)="COMP.",IF(COUNTIF(ORÇAMENTO!$B$5:$B$9792,COMPOSIÇÕES!A665)=0,"NOK",IF(COUNTIF(ORÇAMENTO!$B$5:$B$9792,COMPOSIÇÕES!A665)&gt;0,"OK","SUBÍTEM"))))))</f>
        <v>SUBÍTEM</v>
      </c>
      <c r="P665" s="655" t="b">
        <f t="shared" si="171"/>
        <v>1</v>
      </c>
      <c r="Q665" s="655" t="s">
        <v>2092</v>
      </c>
      <c r="R665" s="655"/>
      <c r="S665" s="723"/>
      <c r="T665" s="655"/>
      <c r="U665" s="655"/>
    </row>
    <row r="666" spans="1:21" s="713" customFormat="1" ht="15.75" thickBot="1">
      <c r="A666" s="792"/>
      <c r="B666" s="793"/>
      <c r="C666" s="778"/>
      <c r="D666" s="794"/>
      <c r="E666" s="794"/>
      <c r="F666" s="794"/>
      <c r="G666" s="794"/>
      <c r="J666" s="779"/>
      <c r="K666" s="780"/>
      <c r="L666" s="781"/>
      <c r="M666" s="663"/>
      <c r="P666" s="655" t="b">
        <f t="shared" si="171"/>
        <v>1</v>
      </c>
      <c r="Q666" s="780"/>
      <c r="R666" s="780"/>
      <c r="S666" s="778"/>
      <c r="T666" s="780"/>
      <c r="U666" s="780"/>
    </row>
    <row r="667" spans="1:21" s="713" customFormat="1" ht="33" customHeight="1" thickBot="1">
      <c r="A667" s="987" t="s">
        <v>125</v>
      </c>
      <c r="B667" s="985"/>
      <c r="C667" s="949" t="s">
        <v>103</v>
      </c>
      <c r="D667" s="956" t="s">
        <v>126</v>
      </c>
      <c r="E667" s="949" t="s">
        <v>128</v>
      </c>
      <c r="F667" s="949" t="s">
        <v>127</v>
      </c>
      <c r="G667" s="957" t="s">
        <v>129</v>
      </c>
      <c r="H667" s="713" t="str">
        <f t="shared" ref="H667:H672" si="174">IF(MID(A667,1,3)="OBS","REMOVER ESPAÇOS","OK")</f>
        <v>OK</v>
      </c>
      <c r="J667" s="654" t="str">
        <f>IF(AND(F667=0,G667&gt;0),1+COUNT($J$3:J597),IF(B667="AUXILIAR","AUXILIAR","SUBÍTEM"))</f>
        <v>SUBÍTEM</v>
      </c>
      <c r="K667" s="655" t="s">
        <v>125</v>
      </c>
      <c r="L667" s="656" t="str">
        <f t="shared" ref="L667:L672" si="175">A667</f>
        <v>COD.</v>
      </c>
      <c r="M667" s="663" t="str">
        <f>IF(AND(MID(A667,1,4)="comp",COUNTIF($A$1:$A$3937,A667)&gt;1),"ok AUXILIAR",IF(AND(F667&gt;0,MID(A667,1,4)="COMP"),"SUBÍTEM",IF(OR(AND(F667=0,G667=0),F667="COEF.",F667&gt;0),"SUBÍTEM",IF(MID(A667,1,5)="COMP.",IF(COUNTIF(ORÇAMENTO!$B$5:$B$9792,COMPOSIÇÕES!A667)=0,"NOK",IF(COUNTIF(ORÇAMENTO!$B$5:$B$9792,COMPOSIÇÕES!A667)&gt;0,"OK","SUBÍTEM"))))))</f>
        <v>SUBÍTEM</v>
      </c>
      <c r="P667" s="655" t="b">
        <f t="shared" si="171"/>
        <v>1</v>
      </c>
      <c r="Q667" s="655" t="s">
        <v>125</v>
      </c>
      <c r="R667" s="655"/>
      <c r="S667" s="715" t="s">
        <v>103</v>
      </c>
      <c r="T667" s="655" t="s">
        <v>126</v>
      </c>
      <c r="U667" s="655" t="s">
        <v>128</v>
      </c>
    </row>
    <row r="668" spans="1:21" s="713" customFormat="1" ht="37.5" customHeight="1" thickBot="1">
      <c r="A668" s="935" t="s">
        <v>263</v>
      </c>
      <c r="B668" s="945"/>
      <c r="C668" s="986" t="s">
        <v>1363</v>
      </c>
      <c r="D668" s="936" t="s">
        <v>53</v>
      </c>
      <c r="E668" s="936"/>
      <c r="F668" s="936"/>
      <c r="G668" s="946">
        <f>SUM(G669:G671)</f>
        <v>122.54</v>
      </c>
      <c r="H668" s="713" t="str">
        <f t="shared" si="174"/>
        <v>OK</v>
      </c>
      <c r="J668" s="654">
        <f>IF(AND(F668=0,G668&gt;0),1+COUNT($J$3:J667),IF(B668="AUXILIAR","AUXILIAR","SUBÍTEM"))</f>
        <v>84</v>
      </c>
      <c r="K668" s="655" t="s">
        <v>263</v>
      </c>
      <c r="L668" s="656" t="str">
        <f t="shared" si="175"/>
        <v>COMP. 84</v>
      </c>
      <c r="M668" s="663" t="str">
        <f>IF(AND(MID(A668,1,4)="comp",COUNTIF($A$1:$A$3937,A668)&gt;1),"ok AUXILIAR",IF(AND(F668&gt;0,MID(A668,1,4)="COMP"),"SUBÍTEM",IF(OR(AND(F668=0,G668=0),F668="COEF.",F668&gt;0),"SUBÍTEM",IF(MID(A668,1,5)="COMP.",IF(COUNTIF(ORÇAMENTO!$B$5:$B$9792,COMPOSIÇÕES!A668)=0,"NOK",IF(COUNTIF(ORÇAMENTO!$B$5:$B$9792,COMPOSIÇÕES!A668)&gt;0,"OK","SUBÍTEM"))))))</f>
        <v>OK</v>
      </c>
      <c r="P668" s="655" t="b">
        <f t="shared" si="171"/>
        <v>1</v>
      </c>
      <c r="Q668" s="655" t="s">
        <v>263</v>
      </c>
      <c r="R668" s="655"/>
      <c r="S668" s="719" t="s">
        <v>1363</v>
      </c>
      <c r="T668" s="655" t="s">
        <v>53</v>
      </c>
      <c r="U668" s="655"/>
    </row>
    <row r="669" spans="1:21" s="713" customFormat="1" ht="30">
      <c r="A669" s="261">
        <v>876</v>
      </c>
      <c r="B669" s="988" t="s">
        <v>836</v>
      </c>
      <c r="C669" s="322" t="s">
        <v>2715</v>
      </c>
      <c r="D669" s="257" t="s">
        <v>2837</v>
      </c>
      <c r="E669" s="259">
        <v>116.17</v>
      </c>
      <c r="F669" s="258">
        <v>1</v>
      </c>
      <c r="G669" s="450">
        <f>ROUND(F669*E669,2)</f>
        <v>116.17</v>
      </c>
      <c r="H669" s="713" t="str">
        <f t="shared" si="174"/>
        <v>OK</v>
      </c>
      <c r="J669" s="654" t="str">
        <f>IF(AND(F669=0,G669&gt;0),1+COUNT($J$3:J668),IF(B669="AUXILIAR","AUXILIAR","SUBÍTEM"))</f>
        <v>SUBÍTEM</v>
      </c>
      <c r="K669" s="655">
        <v>876</v>
      </c>
      <c r="L669" s="656">
        <f t="shared" si="175"/>
        <v>876</v>
      </c>
      <c r="M669" s="663" t="str">
        <f>IF(AND(MID(A669,1,4)="comp",COUNTIF($A$1:$A$3937,A669)&gt;1),"ok AUXILIAR",IF(AND(F669&gt;0,MID(A669,1,4)="COMP"),"SUBÍTEM",IF(OR(AND(F669=0,G669=0),F669="COEF.",F669&gt;0),"SUBÍTEM",IF(MID(A669,1,5)="COMP.",IF(COUNTIF(ORÇAMENTO!$B$5:$B$9792,COMPOSIÇÕES!A669)=0,"NOK",IF(COUNTIF(ORÇAMENTO!$B$5:$B$9792,COMPOSIÇÕES!A669)&gt;0,"OK","SUBÍTEM"))))))</f>
        <v>SUBÍTEM</v>
      </c>
      <c r="P669" s="655" t="b">
        <f t="shared" si="171"/>
        <v>1</v>
      </c>
      <c r="Q669" s="655">
        <v>876</v>
      </c>
      <c r="R669" s="655" t="s">
        <v>836</v>
      </c>
      <c r="S669" s="717" t="s">
        <v>2715</v>
      </c>
      <c r="T669" s="655" t="s">
        <v>53</v>
      </c>
      <c r="U669" s="655">
        <v>116.17</v>
      </c>
    </row>
    <row r="670" spans="1:21" s="713" customFormat="1">
      <c r="A670" s="261">
        <v>88316</v>
      </c>
      <c r="B670" s="261" t="s">
        <v>131</v>
      </c>
      <c r="C670" s="322" t="s">
        <v>772</v>
      </c>
      <c r="D670" s="257" t="s">
        <v>59</v>
      </c>
      <c r="E670" s="259">
        <v>12.7</v>
      </c>
      <c r="F670" s="251">
        <v>0.2</v>
      </c>
      <c r="G670" s="450">
        <f>ROUND(F670*E670,2)</f>
        <v>2.54</v>
      </c>
      <c r="H670" s="713" t="str">
        <f t="shared" si="174"/>
        <v>OK</v>
      </c>
      <c r="J670" s="654" t="str">
        <f>IF(AND(F670=0,G670&gt;0),1+COUNT($J$3:J668),IF(B670="AUXILIAR","AUXILIAR","SUBÍTEM"))</f>
        <v>SUBÍTEM</v>
      </c>
      <c r="K670" s="655">
        <v>88316</v>
      </c>
      <c r="L670" s="656">
        <f t="shared" si="175"/>
        <v>88316</v>
      </c>
      <c r="M670" s="663" t="str">
        <f>IF(AND(MID(A670,1,4)="comp",COUNTIF($A$1:$A$3937,A670)&gt;1),"ok AUXILIAR",IF(AND(F670&gt;0,MID(A670,1,4)="COMP"),"SUBÍTEM",IF(OR(AND(F670=0,G670=0),F670="COEF.",F670&gt;0),"SUBÍTEM",IF(MID(A670,1,5)="COMP.",IF(COUNTIF(ORÇAMENTO!$B$5:$B$9792,COMPOSIÇÕES!A670)=0,"NOK",IF(COUNTIF(ORÇAMENTO!$B$5:$B$9792,COMPOSIÇÕES!A670)&gt;0,"OK","SUBÍTEM"))))))</f>
        <v>SUBÍTEM</v>
      </c>
      <c r="P670" s="655" t="b">
        <f t="shared" si="171"/>
        <v>1</v>
      </c>
      <c r="Q670" s="655">
        <v>88316</v>
      </c>
      <c r="R670" s="655" t="s">
        <v>131</v>
      </c>
      <c r="S670" s="717" t="s">
        <v>772</v>
      </c>
      <c r="T670" s="655" t="s">
        <v>59</v>
      </c>
      <c r="U670" s="655">
        <v>12.52</v>
      </c>
    </row>
    <row r="671" spans="1:21" s="713" customFormat="1">
      <c r="A671" s="261">
        <v>88264</v>
      </c>
      <c r="B671" s="261" t="s">
        <v>131</v>
      </c>
      <c r="C671" s="322" t="s">
        <v>766</v>
      </c>
      <c r="D671" s="257" t="s">
        <v>59</v>
      </c>
      <c r="E671" s="259">
        <v>19.16</v>
      </c>
      <c r="F671" s="251">
        <v>0.2</v>
      </c>
      <c r="G671" s="450">
        <f>ROUND(F671*E671,2)</f>
        <v>3.83</v>
      </c>
      <c r="H671" s="713" t="str">
        <f t="shared" si="174"/>
        <v>OK</v>
      </c>
      <c r="J671" s="654" t="str">
        <f>IF(AND(F671=0,G671&gt;0),1+COUNT($J$3:J669),IF(B671="AUXILIAR","AUXILIAR","SUBÍTEM"))</f>
        <v>SUBÍTEM</v>
      </c>
      <c r="K671" s="655">
        <v>88264</v>
      </c>
      <c r="L671" s="656">
        <f t="shared" si="175"/>
        <v>88264</v>
      </c>
      <c r="M671" s="663" t="str">
        <f>IF(AND(MID(A671,1,4)="comp",COUNTIF($A$1:$A$3937,A671)&gt;1),"ok AUXILIAR",IF(AND(F671&gt;0,MID(A671,1,4)="COMP"),"SUBÍTEM",IF(OR(AND(F671=0,G671=0),F671="COEF.",F671&gt;0),"SUBÍTEM",IF(MID(A671,1,5)="COMP.",IF(COUNTIF(ORÇAMENTO!$B$5:$B$9792,COMPOSIÇÕES!A671)=0,"NOK",IF(COUNTIF(ORÇAMENTO!$B$5:$B$9792,COMPOSIÇÕES!A671)&gt;0,"OK","SUBÍTEM"))))))</f>
        <v>SUBÍTEM</v>
      </c>
      <c r="P671" s="655" t="b">
        <f t="shared" si="171"/>
        <v>1</v>
      </c>
      <c r="Q671" s="655">
        <v>88264</v>
      </c>
      <c r="R671" s="655" t="s">
        <v>131</v>
      </c>
      <c r="S671" s="717" t="s">
        <v>766</v>
      </c>
      <c r="T671" s="655" t="s">
        <v>59</v>
      </c>
      <c r="U671" s="655">
        <v>19.149999999999999</v>
      </c>
    </row>
    <row r="672" spans="1:21" s="713" customFormat="1">
      <c r="A672" s="723" t="s">
        <v>1481</v>
      </c>
      <c r="B672" s="723"/>
      <c r="C672" s="723"/>
      <c r="D672" s="723"/>
      <c r="E672" s="723"/>
      <c r="F672" s="723"/>
      <c r="G672" s="723"/>
      <c r="H672" s="713" t="str">
        <f t="shared" si="174"/>
        <v>REMOVER ESPAÇOS</v>
      </c>
      <c r="J672" s="654" t="str">
        <f>IF(AND(F672=0,G672&gt;0),1+COUNT($J$3:J671),IF(B672="AUXILIAR","AUXILIAR","SUBÍTEM"))</f>
        <v>SUBÍTEM</v>
      </c>
      <c r="K672" s="655" t="s">
        <v>1481</v>
      </c>
      <c r="L672" s="656" t="str">
        <f t="shared" si="175"/>
        <v>Obs: composição/Base -  Composição adaptada -  ORSE -  11764 + 876/SINAPI INSUMO</v>
      </c>
      <c r="M672" s="663" t="str">
        <f>IF(AND(MID(A672,1,4)="comp",COUNTIF($A$1:$A$3937,A672)&gt;1),"ok AUXILIAR",IF(AND(F672&gt;0,MID(A672,1,4)="COMP"),"SUBÍTEM",IF(OR(AND(F672=0,G672=0),F672="COEF.",F672&gt;0),"SUBÍTEM",IF(MID(A672,1,5)="COMP.",IF(COUNTIF(ORÇAMENTO!$B$5:$B$9792,COMPOSIÇÕES!A672)=0,"NOK",IF(COUNTIF(ORÇAMENTO!$B$5:$B$9792,COMPOSIÇÕES!A672)&gt;0,"OK","SUBÍTEM"))))))</f>
        <v>SUBÍTEM</v>
      </c>
      <c r="P672" s="655" t="b">
        <f t="shared" si="171"/>
        <v>1</v>
      </c>
      <c r="Q672" s="655" t="s">
        <v>1481</v>
      </c>
      <c r="R672" s="655"/>
      <c r="S672" s="723"/>
      <c r="T672" s="655"/>
      <c r="U672" s="655"/>
    </row>
    <row r="673" spans="1:21" s="713" customFormat="1" ht="15.75" thickBot="1">
      <c r="A673" s="792"/>
      <c r="B673" s="793"/>
      <c r="C673" s="778"/>
      <c r="D673" s="794"/>
      <c r="E673" s="794"/>
      <c r="F673" s="794"/>
      <c r="G673" s="794"/>
      <c r="J673" s="779"/>
      <c r="K673" s="780"/>
      <c r="L673" s="781"/>
      <c r="M673" s="663"/>
      <c r="P673" s="655" t="b">
        <f t="shared" ref="P673:P679" si="176">C673=S673</f>
        <v>1</v>
      </c>
      <c r="Q673" s="780"/>
      <c r="R673" s="780"/>
      <c r="S673" s="778"/>
      <c r="T673" s="780"/>
      <c r="U673" s="780"/>
    </row>
    <row r="674" spans="1:21" s="713" customFormat="1" ht="33" customHeight="1" thickBot="1">
      <c r="A674" s="987" t="s">
        <v>125</v>
      </c>
      <c r="B674" s="985"/>
      <c r="C674" s="949" t="s">
        <v>103</v>
      </c>
      <c r="D674" s="956" t="s">
        <v>126</v>
      </c>
      <c r="E674" s="949" t="s">
        <v>128</v>
      </c>
      <c r="F674" s="949" t="s">
        <v>127</v>
      </c>
      <c r="G674" s="957" t="s">
        <v>129</v>
      </c>
      <c r="H674" s="713" t="str">
        <f t="shared" ref="H674:H679" si="177">IF(MID(A674,1,3)="OBS","REMOVER ESPAÇOS","OK")</f>
        <v>OK</v>
      </c>
      <c r="J674" s="654" t="str">
        <f>IF(AND(F674=0,G674&gt;0),1+COUNT($J$3:J604),IF(B674="AUXILIAR","AUXILIAR","SUBÍTEM"))</f>
        <v>SUBÍTEM</v>
      </c>
      <c r="K674" s="655" t="s">
        <v>125</v>
      </c>
      <c r="L674" s="656" t="str">
        <f t="shared" ref="L674:L679" si="178">A674</f>
        <v>COD.</v>
      </c>
      <c r="M674" s="663" t="str">
        <f>IF(AND(MID(A674,1,4)="comp",COUNTIF($A$1:$A$3937,A674)&gt;1),"ok AUXILIAR",IF(AND(F674&gt;0,MID(A674,1,4)="COMP"),"SUBÍTEM",IF(OR(AND(F674=0,G674=0),F674="COEF.",F674&gt;0),"SUBÍTEM",IF(MID(A674,1,5)="COMP.",IF(COUNTIF(ORÇAMENTO!$B$5:$B$9792,COMPOSIÇÕES!A674)=0,"NOK",IF(COUNTIF(ORÇAMENTO!$B$5:$B$9792,COMPOSIÇÕES!A674)&gt;0,"OK","SUBÍTEM"))))))</f>
        <v>SUBÍTEM</v>
      </c>
      <c r="P674" s="655" t="b">
        <f t="shared" si="176"/>
        <v>1</v>
      </c>
      <c r="Q674" s="655" t="s">
        <v>125</v>
      </c>
      <c r="R674" s="655"/>
      <c r="S674" s="715" t="s">
        <v>103</v>
      </c>
      <c r="T674" s="655" t="s">
        <v>126</v>
      </c>
      <c r="U674" s="655" t="s">
        <v>128</v>
      </c>
    </row>
    <row r="675" spans="1:21" s="713" customFormat="1" ht="30" customHeight="1" thickBot="1">
      <c r="A675" s="935" t="s">
        <v>266</v>
      </c>
      <c r="B675" s="945"/>
      <c r="C675" s="986" t="s">
        <v>2135</v>
      </c>
      <c r="D675" s="936" t="s">
        <v>55</v>
      </c>
      <c r="E675" s="936"/>
      <c r="F675" s="936"/>
      <c r="G675" s="946">
        <f>SUM(G676:G678)</f>
        <v>53.690000000000005</v>
      </c>
      <c r="H675" s="713" t="str">
        <f t="shared" si="177"/>
        <v>OK</v>
      </c>
      <c r="J675" s="654">
        <f>IF(AND(F675=0,G675&gt;0),1+COUNT($J$3:J674),IF(B675="AUXILIAR","AUXILIAR","SUBÍTEM"))</f>
        <v>85</v>
      </c>
      <c r="K675" s="655" t="s">
        <v>266</v>
      </c>
      <c r="L675" s="656" t="str">
        <f t="shared" si="178"/>
        <v>COMP. 85</v>
      </c>
      <c r="M675" s="663" t="str">
        <f>IF(AND(MID(A675,1,4)="comp",COUNTIF($A$1:$A$3937,A675)&gt;1),"ok AUXILIAR",IF(AND(F675&gt;0,MID(A675,1,4)="COMP"),"SUBÍTEM",IF(OR(AND(F675=0,G675=0),F675="COEF.",F675&gt;0),"SUBÍTEM",IF(MID(A675,1,5)="COMP.",IF(COUNTIF(ORÇAMENTO!$B$5:$B$9792,COMPOSIÇÕES!A675)=0,"NOK",IF(COUNTIF(ORÇAMENTO!$B$5:$B$9792,COMPOSIÇÕES!A675)&gt;0,"OK","SUBÍTEM"))))))</f>
        <v>OK</v>
      </c>
      <c r="P675" s="655" t="b">
        <f t="shared" si="176"/>
        <v>1</v>
      </c>
      <c r="Q675" s="655" t="s">
        <v>266</v>
      </c>
      <c r="R675" s="655"/>
      <c r="S675" s="719" t="s">
        <v>2135</v>
      </c>
      <c r="T675" s="655" t="s">
        <v>55</v>
      </c>
      <c r="U675" s="655"/>
    </row>
    <row r="676" spans="1:21" s="713" customFormat="1">
      <c r="A676" s="261">
        <v>2632</v>
      </c>
      <c r="B676" s="261" t="s">
        <v>134</v>
      </c>
      <c r="C676" s="322" t="s">
        <v>2716</v>
      </c>
      <c r="D676" s="257" t="s">
        <v>55</v>
      </c>
      <c r="E676" s="259">
        <v>50.63</v>
      </c>
      <c r="F676" s="258">
        <v>1</v>
      </c>
      <c r="G676" s="450">
        <f>ROUND(F676*E676,2)</f>
        <v>50.63</v>
      </c>
      <c r="H676" s="713" t="str">
        <f t="shared" si="177"/>
        <v>OK</v>
      </c>
      <c r="J676" s="654" t="str">
        <f>IF(AND(F676=0,G676&gt;0),1+COUNT($J$3:J675),IF(B676="AUXILIAR","AUXILIAR","SUBÍTEM"))</f>
        <v>SUBÍTEM</v>
      </c>
      <c r="K676" s="655">
        <v>2632</v>
      </c>
      <c r="L676" s="656">
        <f t="shared" si="178"/>
        <v>2632</v>
      </c>
      <c r="M676" s="663" t="str">
        <f>IF(AND(MID(A676,1,4)="comp",COUNTIF($A$1:$A$3937,A676)&gt;1),"ok AUXILIAR",IF(AND(F676&gt;0,MID(A676,1,4)="COMP"),"SUBÍTEM",IF(OR(AND(F676=0,G676=0),F676="COEF.",F676&gt;0),"SUBÍTEM",IF(MID(A676,1,5)="COMP.",IF(COUNTIF(ORÇAMENTO!$B$5:$B$9792,COMPOSIÇÕES!A676)=0,"NOK",IF(COUNTIF(ORÇAMENTO!$B$5:$B$9792,COMPOSIÇÕES!A676)&gt;0,"OK","SUBÍTEM"))))))</f>
        <v>SUBÍTEM</v>
      </c>
      <c r="P676" s="655" t="b">
        <f t="shared" si="176"/>
        <v>1</v>
      </c>
      <c r="Q676" s="655">
        <v>2632</v>
      </c>
      <c r="R676" s="655" t="s">
        <v>134</v>
      </c>
      <c r="S676" s="717" t="s">
        <v>2716</v>
      </c>
      <c r="T676" s="655" t="s">
        <v>55</v>
      </c>
      <c r="U676" s="655">
        <v>50.68</v>
      </c>
    </row>
    <row r="677" spans="1:21" s="713" customFormat="1">
      <c r="A677" s="261">
        <v>88264</v>
      </c>
      <c r="B677" s="261" t="s">
        <v>131</v>
      </c>
      <c r="C677" s="322" t="s">
        <v>766</v>
      </c>
      <c r="D677" s="257" t="s">
        <v>59</v>
      </c>
      <c r="E677" s="259">
        <v>19.16</v>
      </c>
      <c r="F677" s="251">
        <v>0.08</v>
      </c>
      <c r="G677" s="450">
        <f>ROUND(F677*E677,2)</f>
        <v>1.53</v>
      </c>
      <c r="H677" s="713" t="str">
        <f>IF(MID(A677,1,3)="OBS","REMOVER ESPAÇOS","OK")</f>
        <v>OK</v>
      </c>
      <c r="J677" s="654" t="str">
        <f>IF(AND(F677=0,G677&gt;0),1+COUNT($J$3:J675),IF(B677="AUXILIAR","AUXILIAR","SUBÍTEM"))</f>
        <v>SUBÍTEM</v>
      </c>
      <c r="K677" s="655">
        <v>88264</v>
      </c>
      <c r="L677" s="656">
        <f>A677</f>
        <v>88264</v>
      </c>
      <c r="M677" s="663" t="str">
        <f>IF(AND(MID(A677,1,4)="comp",COUNTIF($A$1:$A$3937,A677)&gt;1),"ok AUXILIAR",IF(AND(F677&gt;0,MID(A677,1,4)="COMP"),"SUBÍTEM",IF(OR(AND(F677=0,G677=0),F677="COEF.",F677&gt;0),"SUBÍTEM",IF(MID(A677,1,5)="COMP.",IF(COUNTIF(ORÇAMENTO!$B$5:$B$9792,COMPOSIÇÕES!A677)=0,"NOK",IF(COUNTIF(ORÇAMENTO!$B$5:$B$9792,COMPOSIÇÕES!A677)&gt;0,"OK","SUBÍTEM"))))))</f>
        <v>SUBÍTEM</v>
      </c>
      <c r="P677" s="655" t="b">
        <f>C677=S677</f>
        <v>1</v>
      </c>
      <c r="Q677" s="655">
        <v>88264</v>
      </c>
      <c r="R677" s="655" t="s">
        <v>131</v>
      </c>
      <c r="S677" s="717" t="s">
        <v>766</v>
      </c>
      <c r="T677" s="655" t="s">
        <v>59</v>
      </c>
      <c r="U677" s="655">
        <v>19.149999999999999</v>
      </c>
    </row>
    <row r="678" spans="1:21" s="713" customFormat="1">
      <c r="A678" s="261">
        <v>88264</v>
      </c>
      <c r="B678" s="261" t="s">
        <v>131</v>
      </c>
      <c r="C678" s="322" t="s">
        <v>766</v>
      </c>
      <c r="D678" s="257" t="s">
        <v>59</v>
      </c>
      <c r="E678" s="259">
        <v>19.16</v>
      </c>
      <c r="F678" s="251">
        <v>0.08</v>
      </c>
      <c r="G678" s="450">
        <f>ROUND(F678*E678,2)</f>
        <v>1.53</v>
      </c>
      <c r="H678" s="713" t="str">
        <f t="shared" si="177"/>
        <v>OK</v>
      </c>
      <c r="J678" s="654" t="str">
        <f>IF(AND(F678=0,G678&gt;0),1+COUNT($J$3:J676),IF(B678="AUXILIAR","AUXILIAR","SUBÍTEM"))</f>
        <v>SUBÍTEM</v>
      </c>
      <c r="K678" s="655">
        <v>88264</v>
      </c>
      <c r="L678" s="656">
        <f t="shared" si="178"/>
        <v>88264</v>
      </c>
      <c r="M678" s="663" t="str">
        <f>IF(AND(MID(A678,1,4)="comp",COUNTIF($A$1:$A$3937,A678)&gt;1),"ok AUXILIAR",IF(AND(F678&gt;0,MID(A678,1,4)="COMP"),"SUBÍTEM",IF(OR(AND(F678=0,G678=0),F678="COEF.",F678&gt;0),"SUBÍTEM",IF(MID(A678,1,5)="COMP.",IF(COUNTIF(ORÇAMENTO!$B$5:$B$9792,COMPOSIÇÕES!A678)=0,"NOK",IF(COUNTIF(ORÇAMENTO!$B$5:$B$9792,COMPOSIÇÕES!A678)&gt;0,"OK","SUBÍTEM"))))))</f>
        <v>SUBÍTEM</v>
      </c>
      <c r="P678" s="655" t="b">
        <f t="shared" si="176"/>
        <v>1</v>
      </c>
      <c r="Q678" s="655">
        <v>88264</v>
      </c>
      <c r="R678" s="655" t="s">
        <v>131</v>
      </c>
      <c r="S678" s="717" t="s">
        <v>766</v>
      </c>
      <c r="T678" s="655" t="s">
        <v>59</v>
      </c>
      <c r="U678" s="655">
        <v>19.149999999999999</v>
      </c>
    </row>
    <row r="679" spans="1:21" s="713" customFormat="1">
      <c r="A679" s="723" t="s">
        <v>1482</v>
      </c>
      <c r="B679" s="723"/>
      <c r="C679" s="723"/>
      <c r="D679" s="723"/>
      <c r="E679" s="723"/>
      <c r="F679" s="723"/>
      <c r="G679" s="723"/>
      <c r="H679" s="713" t="str">
        <f t="shared" si="177"/>
        <v>REMOVER ESPAÇOS</v>
      </c>
      <c r="J679" s="654" t="str">
        <f>IF(AND(F679=0,G679&gt;0),1+COUNT($J$3:J678),IF(B679="AUXILIAR","AUXILIAR","SUBÍTEM"))</f>
        <v>SUBÍTEM</v>
      </c>
      <c r="K679" s="655" t="s">
        <v>1482</v>
      </c>
      <c r="L679" s="656" t="str">
        <f t="shared" si="178"/>
        <v>Obs: composição/Base -  Composição ORSE - 8297</v>
      </c>
      <c r="M679" s="663" t="str">
        <f>IF(AND(MID(A679,1,4)="comp",COUNTIF($A$1:$A$3937,A679)&gt;1),"ok AUXILIAR",IF(AND(F679&gt;0,MID(A679,1,4)="COMP"),"SUBÍTEM",IF(OR(AND(F679=0,G679=0),F679="COEF.",F679&gt;0),"SUBÍTEM",IF(MID(A679,1,5)="COMP.",IF(COUNTIF(ORÇAMENTO!$B$5:$B$9792,COMPOSIÇÕES!A679)=0,"NOK",IF(COUNTIF(ORÇAMENTO!$B$5:$B$9792,COMPOSIÇÕES!A679)&gt;0,"OK","SUBÍTEM"))))))</f>
        <v>SUBÍTEM</v>
      </c>
      <c r="P679" s="655" t="b">
        <f t="shared" si="176"/>
        <v>1</v>
      </c>
      <c r="Q679" s="655" t="s">
        <v>1482</v>
      </c>
      <c r="R679" s="655"/>
      <c r="S679" s="723"/>
      <c r="T679" s="655"/>
      <c r="U679" s="655"/>
    </row>
    <row r="680" spans="1:21" s="713" customFormat="1" ht="15.75" thickBot="1">
      <c r="A680" s="792"/>
      <c r="B680" s="793"/>
      <c r="C680" s="778"/>
      <c r="D680" s="794"/>
      <c r="E680" s="794"/>
      <c r="F680" s="794"/>
      <c r="G680" s="794"/>
      <c r="J680" s="779"/>
      <c r="K680" s="780"/>
      <c r="L680" s="781"/>
      <c r="M680" s="663"/>
      <c r="P680" s="655" t="b">
        <f t="shared" ref="P680:P707" si="179">C680=S680</f>
        <v>1</v>
      </c>
      <c r="Q680" s="780"/>
      <c r="R680" s="780"/>
      <c r="S680" s="778"/>
      <c r="T680" s="780"/>
      <c r="U680" s="780"/>
    </row>
    <row r="681" spans="1:21" s="713" customFormat="1" ht="33" customHeight="1" thickBot="1">
      <c r="A681" s="987" t="s">
        <v>125</v>
      </c>
      <c r="B681" s="985"/>
      <c r="C681" s="949" t="s">
        <v>103</v>
      </c>
      <c r="D681" s="956" t="s">
        <v>126</v>
      </c>
      <c r="E681" s="949" t="s">
        <v>128</v>
      </c>
      <c r="F681" s="949" t="s">
        <v>127</v>
      </c>
      <c r="G681" s="957" t="s">
        <v>129</v>
      </c>
      <c r="H681" s="713" t="str">
        <f t="shared" ref="H681:H686" si="180">IF(MID(A681,1,3)="OBS","REMOVER ESPAÇOS","OK")</f>
        <v>OK</v>
      </c>
      <c r="J681" s="654" t="str">
        <f>IF(AND(F681=0,G681&gt;0),1+COUNT($J$3:J611),IF(B681="AUXILIAR","AUXILIAR","SUBÍTEM"))</f>
        <v>SUBÍTEM</v>
      </c>
      <c r="K681" s="655" t="s">
        <v>125</v>
      </c>
      <c r="L681" s="656" t="str">
        <f t="shared" ref="L681:L686" si="181">A681</f>
        <v>COD.</v>
      </c>
      <c r="M681" s="663" t="str">
        <f>IF(AND(MID(A681,1,4)="comp",COUNTIF($A$1:$A$3937,A681)&gt;1),"ok AUXILIAR",IF(AND(F681&gt;0,MID(A681,1,4)="COMP"),"SUBÍTEM",IF(OR(AND(F681=0,G681=0),F681="COEF.",F681&gt;0),"SUBÍTEM",IF(MID(A681,1,5)="COMP.",IF(COUNTIF(ORÇAMENTO!$B$5:$B$9792,COMPOSIÇÕES!A681)=0,"NOK",IF(COUNTIF(ORÇAMENTO!$B$5:$B$9792,COMPOSIÇÕES!A681)&gt;0,"OK","SUBÍTEM"))))))</f>
        <v>SUBÍTEM</v>
      </c>
      <c r="P681" s="655" t="b">
        <f t="shared" si="179"/>
        <v>1</v>
      </c>
      <c r="Q681" s="655" t="s">
        <v>125</v>
      </c>
      <c r="R681" s="655"/>
      <c r="S681" s="715" t="s">
        <v>103</v>
      </c>
      <c r="T681" s="655" t="s">
        <v>126</v>
      </c>
      <c r="U681" s="655" t="s">
        <v>128</v>
      </c>
    </row>
    <row r="682" spans="1:21" s="713" customFormat="1" ht="30" customHeight="1" thickBot="1">
      <c r="A682" s="935" t="s">
        <v>281</v>
      </c>
      <c r="B682" s="945"/>
      <c r="C682" s="986" t="s">
        <v>1364</v>
      </c>
      <c r="D682" s="936" t="s">
        <v>126</v>
      </c>
      <c r="E682" s="936"/>
      <c r="F682" s="936"/>
      <c r="G682" s="946">
        <f>SUM(G683:G685)</f>
        <v>897.79</v>
      </c>
      <c r="H682" s="713" t="str">
        <f t="shared" si="180"/>
        <v>OK</v>
      </c>
      <c r="J682" s="654">
        <f>IF(AND(F682=0,G682&gt;0),1+COUNT($J$3:J681),IF(B682="AUXILIAR","AUXILIAR","SUBÍTEM"))</f>
        <v>86</v>
      </c>
      <c r="K682" s="655" t="s">
        <v>281</v>
      </c>
      <c r="L682" s="656" t="str">
        <f t="shared" si="181"/>
        <v>COMP. 86</v>
      </c>
      <c r="M682" s="663" t="str">
        <f>IF(AND(MID(A682,1,4)="comp",COUNTIF($A$1:$A$3937,A682)&gt;1),"ok AUXILIAR",IF(AND(F682&gt;0,MID(A682,1,4)="COMP"),"SUBÍTEM",IF(OR(AND(F682=0,G682=0),F682="COEF.",F682&gt;0),"SUBÍTEM",IF(MID(A682,1,5)="COMP.",IF(COUNTIF(ORÇAMENTO!$B$5:$B$9792,COMPOSIÇÕES!A682)=0,"NOK",IF(COUNTIF(ORÇAMENTO!$B$5:$B$9792,COMPOSIÇÕES!A682)&gt;0,"OK","SUBÍTEM"))))))</f>
        <v>OK</v>
      </c>
      <c r="P682" s="655" t="b">
        <f t="shared" si="179"/>
        <v>1</v>
      </c>
      <c r="Q682" s="655" t="s">
        <v>281</v>
      </c>
      <c r="R682" s="655"/>
      <c r="S682" s="719" t="s">
        <v>1364</v>
      </c>
      <c r="T682" s="655" t="s">
        <v>126</v>
      </c>
      <c r="U682" s="655"/>
    </row>
    <row r="683" spans="1:21" s="713" customFormat="1">
      <c r="A683" s="261">
        <v>444</v>
      </c>
      <c r="B683" s="261" t="s">
        <v>134</v>
      </c>
      <c r="C683" s="322" t="s">
        <v>2717</v>
      </c>
      <c r="D683" s="257" t="s">
        <v>54</v>
      </c>
      <c r="E683" s="259">
        <v>850</v>
      </c>
      <c r="F683" s="258">
        <v>1</v>
      </c>
      <c r="G683" s="450">
        <f>ROUND(F683*E683,2)</f>
        <v>850</v>
      </c>
      <c r="H683" s="713" t="str">
        <f t="shared" si="180"/>
        <v>OK</v>
      </c>
      <c r="J683" s="654" t="str">
        <f>IF(AND(F683=0,G683&gt;0),1+COUNT($J$3:J682),IF(B683="AUXILIAR","AUXILIAR","SUBÍTEM"))</f>
        <v>SUBÍTEM</v>
      </c>
      <c r="K683" s="655">
        <v>444</v>
      </c>
      <c r="L683" s="656">
        <f t="shared" si="181"/>
        <v>444</v>
      </c>
      <c r="M683" s="663" t="str">
        <f>IF(AND(MID(A683,1,4)="comp",COUNTIF($A$1:$A$3937,A683)&gt;1),"ok AUXILIAR",IF(AND(F683&gt;0,MID(A683,1,4)="COMP"),"SUBÍTEM",IF(OR(AND(F683=0,G683=0),F683="COEF.",F683&gt;0),"SUBÍTEM",IF(MID(A683,1,5)="COMP.",IF(COUNTIF(ORÇAMENTO!$B$5:$B$9792,COMPOSIÇÕES!A683)=0,"NOK",IF(COUNTIF(ORÇAMENTO!$B$5:$B$9792,COMPOSIÇÕES!A683)&gt;0,"OK","SUBÍTEM"))))))</f>
        <v>SUBÍTEM</v>
      </c>
      <c r="P683" s="655" t="b">
        <f t="shared" si="179"/>
        <v>1</v>
      </c>
      <c r="Q683" s="655">
        <v>444</v>
      </c>
      <c r="R683" s="655" t="s">
        <v>134</v>
      </c>
      <c r="S683" s="717" t="s">
        <v>2717</v>
      </c>
      <c r="T683" s="655" t="s">
        <v>54</v>
      </c>
      <c r="U683" s="655">
        <v>475</v>
      </c>
    </row>
    <row r="684" spans="1:21" s="713" customFormat="1">
      <c r="A684" s="261">
        <v>88316</v>
      </c>
      <c r="B684" s="261" t="s">
        <v>131</v>
      </c>
      <c r="C684" s="322" t="s">
        <v>772</v>
      </c>
      <c r="D684" s="257" t="s">
        <v>59</v>
      </c>
      <c r="E684" s="259">
        <v>12.7</v>
      </c>
      <c r="F684" s="251">
        <v>1.5</v>
      </c>
      <c r="G684" s="450">
        <f>ROUND(F684*E684,2)</f>
        <v>19.05</v>
      </c>
      <c r="H684" s="713" t="str">
        <f t="shared" si="180"/>
        <v>OK</v>
      </c>
      <c r="J684" s="654" t="str">
        <f>IF(AND(F684=0,G684&gt;0),1+COUNT($J$3:J682),IF(B684="AUXILIAR","AUXILIAR","SUBÍTEM"))</f>
        <v>SUBÍTEM</v>
      </c>
      <c r="K684" s="655">
        <v>88316</v>
      </c>
      <c r="L684" s="656">
        <f t="shared" si="181"/>
        <v>88316</v>
      </c>
      <c r="M684" s="663" t="str">
        <f>IF(AND(MID(A684,1,4)="comp",COUNTIF($A$1:$A$3937,A684)&gt;1),"ok AUXILIAR",IF(AND(F684&gt;0,MID(A684,1,4)="COMP"),"SUBÍTEM",IF(OR(AND(F684=0,G684=0),F684="COEF.",F684&gt;0),"SUBÍTEM",IF(MID(A684,1,5)="COMP.",IF(COUNTIF(ORÇAMENTO!$B$5:$B$9792,COMPOSIÇÕES!A684)=0,"NOK",IF(COUNTIF(ORÇAMENTO!$B$5:$B$9792,COMPOSIÇÕES!A684)&gt;0,"OK","SUBÍTEM"))))))</f>
        <v>SUBÍTEM</v>
      </c>
      <c r="P684" s="655" t="b">
        <f t="shared" si="179"/>
        <v>1</v>
      </c>
      <c r="Q684" s="655">
        <v>88316</v>
      </c>
      <c r="R684" s="655" t="s">
        <v>131</v>
      </c>
      <c r="S684" s="717" t="s">
        <v>772</v>
      </c>
      <c r="T684" s="655" t="s">
        <v>59</v>
      </c>
      <c r="U684" s="655">
        <v>12.52</v>
      </c>
    </row>
    <row r="685" spans="1:21" s="713" customFormat="1">
      <c r="A685" s="261">
        <v>88264</v>
      </c>
      <c r="B685" s="261" t="s">
        <v>131</v>
      </c>
      <c r="C685" s="322" t="s">
        <v>766</v>
      </c>
      <c r="D685" s="257" t="s">
        <v>59</v>
      </c>
      <c r="E685" s="259">
        <v>19.16</v>
      </c>
      <c r="F685" s="251">
        <v>1.5</v>
      </c>
      <c r="G685" s="450">
        <f>ROUND(F685*E685,2)</f>
        <v>28.74</v>
      </c>
      <c r="H685" s="713" t="str">
        <f t="shared" si="180"/>
        <v>OK</v>
      </c>
      <c r="J685" s="654" t="str">
        <f>IF(AND(F685=0,G685&gt;0),1+COUNT($J$3:J683),IF(B685="AUXILIAR","AUXILIAR","SUBÍTEM"))</f>
        <v>SUBÍTEM</v>
      </c>
      <c r="K685" s="655">
        <v>88264</v>
      </c>
      <c r="L685" s="656">
        <f t="shared" si="181"/>
        <v>88264</v>
      </c>
      <c r="M685" s="663" t="str">
        <f>IF(AND(MID(A685,1,4)="comp",COUNTIF($A$1:$A$3937,A685)&gt;1),"ok AUXILIAR",IF(AND(F685&gt;0,MID(A685,1,4)="COMP"),"SUBÍTEM",IF(OR(AND(F685=0,G685=0),F685="COEF.",F685&gt;0),"SUBÍTEM",IF(MID(A685,1,5)="COMP.",IF(COUNTIF(ORÇAMENTO!$B$5:$B$9792,COMPOSIÇÕES!A685)=0,"NOK",IF(COUNTIF(ORÇAMENTO!$B$5:$B$9792,COMPOSIÇÕES!A685)&gt;0,"OK","SUBÍTEM"))))))</f>
        <v>SUBÍTEM</v>
      </c>
      <c r="P685" s="655" t="b">
        <f t="shared" si="179"/>
        <v>1</v>
      </c>
      <c r="Q685" s="655">
        <v>88264</v>
      </c>
      <c r="R685" s="655" t="s">
        <v>131</v>
      </c>
      <c r="S685" s="717" t="s">
        <v>766</v>
      </c>
      <c r="T685" s="655" t="s">
        <v>59</v>
      </c>
      <c r="U685" s="655">
        <v>19.149999999999999</v>
      </c>
    </row>
    <row r="686" spans="1:21" s="713" customFormat="1">
      <c r="A686" s="723" t="s">
        <v>1483</v>
      </c>
      <c r="B686" s="723"/>
      <c r="C686" s="723"/>
      <c r="D686" s="723"/>
      <c r="E686" s="723"/>
      <c r="F686" s="723"/>
      <c r="G686" s="723"/>
      <c r="H686" s="713" t="str">
        <f t="shared" si="180"/>
        <v>REMOVER ESPAÇOS</v>
      </c>
      <c r="J686" s="654" t="str">
        <f>IF(AND(F686=0,G686&gt;0),1+COUNT($J$3:J685),IF(B686="AUXILIAR","AUXILIAR","SUBÍTEM"))</f>
        <v>SUBÍTEM</v>
      </c>
      <c r="K686" s="655" t="s">
        <v>1483</v>
      </c>
      <c r="L686" s="656" t="str">
        <f t="shared" si="181"/>
        <v>Obs: composição/Base -  Composição -  ORSE-  00487</v>
      </c>
      <c r="M686" s="663" t="str">
        <f>IF(AND(MID(A686,1,4)="comp",COUNTIF($A$1:$A$3937,A686)&gt;1),"ok AUXILIAR",IF(AND(F686&gt;0,MID(A686,1,4)="COMP"),"SUBÍTEM",IF(OR(AND(F686=0,G686=0),F686="COEF.",F686&gt;0),"SUBÍTEM",IF(MID(A686,1,5)="COMP.",IF(COUNTIF(ORÇAMENTO!$B$5:$B$9792,COMPOSIÇÕES!A686)=0,"NOK",IF(COUNTIF(ORÇAMENTO!$B$5:$B$9792,COMPOSIÇÕES!A686)&gt;0,"OK","SUBÍTEM"))))))</f>
        <v>SUBÍTEM</v>
      </c>
      <c r="P686" s="655" t="b">
        <f t="shared" si="179"/>
        <v>1</v>
      </c>
      <c r="Q686" s="655" t="s">
        <v>1483</v>
      </c>
      <c r="R686" s="655"/>
      <c r="S686" s="723"/>
      <c r="T686" s="655"/>
      <c r="U686" s="655"/>
    </row>
    <row r="687" spans="1:21" s="713" customFormat="1" ht="15.75" thickBot="1">
      <c r="A687" s="792"/>
      <c r="B687" s="793"/>
      <c r="C687" s="778"/>
      <c r="D687" s="794"/>
      <c r="E687" s="794"/>
      <c r="F687" s="794"/>
      <c r="G687" s="794"/>
      <c r="J687" s="779"/>
      <c r="K687" s="780"/>
      <c r="L687" s="781"/>
      <c r="M687" s="663"/>
      <c r="P687" s="655" t="b">
        <f t="shared" ref="P687:P700" si="182">C687=S687</f>
        <v>1</v>
      </c>
      <c r="Q687" s="780"/>
      <c r="R687" s="780"/>
      <c r="S687" s="778"/>
      <c r="T687" s="780"/>
      <c r="U687" s="780"/>
    </row>
    <row r="688" spans="1:21" s="713" customFormat="1" ht="33" customHeight="1" thickBot="1">
      <c r="A688" s="987" t="s">
        <v>125</v>
      </c>
      <c r="B688" s="985"/>
      <c r="C688" s="949" t="s">
        <v>103</v>
      </c>
      <c r="D688" s="956" t="s">
        <v>126</v>
      </c>
      <c r="E688" s="949" t="s">
        <v>128</v>
      </c>
      <c r="F688" s="949" t="s">
        <v>127</v>
      </c>
      <c r="G688" s="957" t="s">
        <v>129</v>
      </c>
      <c r="H688" s="713" t="str">
        <f t="shared" ref="H688:H693" si="183">IF(MID(A688,1,3)="OBS","REMOVER ESPAÇOS","OK")</f>
        <v>OK</v>
      </c>
      <c r="J688" s="654" t="str">
        <f>IF(AND(F688=0,G688&gt;0),1+COUNT($J$3:J597),IF(B688="AUXILIAR","AUXILIAR","SUBÍTEM"))</f>
        <v>SUBÍTEM</v>
      </c>
      <c r="K688" s="655" t="s">
        <v>125</v>
      </c>
      <c r="L688" s="656" t="str">
        <f t="shared" ref="L688:L693" si="184">A688</f>
        <v>COD.</v>
      </c>
      <c r="M688" s="663" t="str">
        <f>IF(AND(MID(A688,1,4)="comp",COUNTIF($A$1:$A$3937,A688)&gt;1),"ok AUXILIAR",IF(AND(F688&gt;0,MID(A688,1,4)="COMP"),"SUBÍTEM",IF(OR(AND(F688=0,G688=0),F688="COEF.",F688&gt;0),"SUBÍTEM",IF(MID(A688,1,5)="COMP.",IF(COUNTIF(ORÇAMENTO!$B$5:$B$9792,COMPOSIÇÕES!A688)=0,"NOK",IF(COUNTIF(ORÇAMENTO!$B$5:$B$9792,COMPOSIÇÕES!A688)&gt;0,"OK","SUBÍTEM"))))))</f>
        <v>SUBÍTEM</v>
      </c>
      <c r="P688" s="655" t="b">
        <f t="shared" si="182"/>
        <v>1</v>
      </c>
      <c r="Q688" s="655" t="s">
        <v>125</v>
      </c>
      <c r="R688" s="655"/>
      <c r="S688" s="715" t="s">
        <v>103</v>
      </c>
      <c r="T688" s="655" t="s">
        <v>126</v>
      </c>
      <c r="U688" s="655" t="s">
        <v>128</v>
      </c>
    </row>
    <row r="689" spans="1:21" s="713" customFormat="1" ht="30" customHeight="1" thickBot="1">
      <c r="A689" s="935" t="s">
        <v>231</v>
      </c>
      <c r="B689" s="945"/>
      <c r="C689" s="986" t="s">
        <v>2013</v>
      </c>
      <c r="D689" s="936" t="s">
        <v>126</v>
      </c>
      <c r="E689" s="936"/>
      <c r="F689" s="936"/>
      <c r="G689" s="946">
        <f>SUM(G690:G692)</f>
        <v>9.5399999999999991</v>
      </c>
      <c r="H689" s="713" t="str">
        <f t="shared" si="183"/>
        <v>OK</v>
      </c>
      <c r="J689" s="654">
        <f>IF(AND(F689=0,G689&gt;0),1+COUNT($J$3:J688),IF(B689="AUXILIAR","AUXILIAR","SUBÍTEM"))</f>
        <v>87</v>
      </c>
      <c r="K689" s="655" t="s">
        <v>231</v>
      </c>
      <c r="L689" s="656" t="str">
        <f t="shared" si="184"/>
        <v>COMP. 87</v>
      </c>
      <c r="M689" s="663" t="str">
        <f>IF(AND(MID(A689,1,4)="comp",COUNTIF($A$1:$A$3937,A689)&gt;1),"ok AUXILIAR",IF(AND(F689&gt;0,MID(A689,1,4)="COMP"),"SUBÍTEM",IF(OR(AND(F689=0,G689=0),F689="COEF.",F689&gt;0),"SUBÍTEM",IF(MID(A689,1,5)="COMP.",IF(COUNTIF(ORÇAMENTO!$B$5:$B$9792,COMPOSIÇÕES!A689)=0,"NOK",IF(COUNTIF(ORÇAMENTO!$B$5:$B$9792,COMPOSIÇÕES!A689)&gt;0,"OK","SUBÍTEM"))))))</f>
        <v>OK</v>
      </c>
      <c r="P689" s="655" t="b">
        <f t="shared" si="182"/>
        <v>1</v>
      </c>
      <c r="Q689" s="655" t="s">
        <v>231</v>
      </c>
      <c r="R689" s="655"/>
      <c r="S689" s="719" t="s">
        <v>2013</v>
      </c>
      <c r="T689" s="655" t="s">
        <v>126</v>
      </c>
      <c r="U689" s="655"/>
    </row>
    <row r="690" spans="1:21" s="713" customFormat="1">
      <c r="A690" s="261">
        <v>1597</v>
      </c>
      <c r="B690" s="261" t="s">
        <v>836</v>
      </c>
      <c r="C690" s="322" t="s">
        <v>2718</v>
      </c>
      <c r="D690" s="257" t="s">
        <v>2836</v>
      </c>
      <c r="E690" s="259">
        <v>6.35</v>
      </c>
      <c r="F690" s="258">
        <v>1</v>
      </c>
      <c r="G690" s="450">
        <f>ROUND(F690*E690,2)</f>
        <v>6.35</v>
      </c>
      <c r="H690" s="713" t="str">
        <f t="shared" si="183"/>
        <v>OK</v>
      </c>
      <c r="J690" s="654" t="str">
        <f>IF(AND(F690=0,G690&gt;0),1+COUNT($J$3:J689),IF(B690="AUXILIAR","AUXILIAR","SUBÍTEM"))</f>
        <v>SUBÍTEM</v>
      </c>
      <c r="K690" s="655">
        <v>1597</v>
      </c>
      <c r="L690" s="656">
        <f t="shared" si="184"/>
        <v>1597</v>
      </c>
      <c r="M690" s="663" t="str">
        <f>IF(AND(MID(A690,1,4)="comp",COUNTIF($A$1:$A$3937,A690)&gt;1),"ok AUXILIAR",IF(AND(F690&gt;0,MID(A690,1,4)="COMP"),"SUBÍTEM",IF(OR(AND(F690=0,G690=0),F690="COEF.",F690&gt;0),"SUBÍTEM",IF(MID(A690,1,5)="COMP.",IF(COUNTIF(ORÇAMENTO!$B$5:$B$9792,COMPOSIÇÕES!A690)=0,"NOK",IF(COUNTIF(ORÇAMENTO!$B$5:$B$9792,COMPOSIÇÕES!A690)&gt;0,"OK","SUBÍTEM"))))))</f>
        <v>SUBÍTEM</v>
      </c>
      <c r="P690" s="655" t="b">
        <f t="shared" si="182"/>
        <v>1</v>
      </c>
      <c r="Q690" s="655">
        <v>1597</v>
      </c>
      <c r="R690" s="655" t="s">
        <v>836</v>
      </c>
      <c r="S690" s="717" t="s">
        <v>2718</v>
      </c>
      <c r="T690" s="655" t="s">
        <v>54</v>
      </c>
      <c r="U690" s="655">
        <v>6.35</v>
      </c>
    </row>
    <row r="691" spans="1:21" s="713" customFormat="1">
      <c r="A691" s="261">
        <v>88316</v>
      </c>
      <c r="B691" s="261" t="s">
        <v>131</v>
      </c>
      <c r="C691" s="322" t="s">
        <v>772</v>
      </c>
      <c r="D691" s="257" t="s">
        <v>59</v>
      </c>
      <c r="E691" s="259">
        <v>12.7</v>
      </c>
      <c r="F691" s="258">
        <v>0.1</v>
      </c>
      <c r="G691" s="450">
        <f>ROUND(F691*E691,2)</f>
        <v>1.27</v>
      </c>
      <c r="H691" s="713" t="str">
        <f t="shared" si="183"/>
        <v>OK</v>
      </c>
      <c r="J691" s="654" t="str">
        <f>IF(AND(F691=0,G691&gt;0),1+COUNT($J$3:J689),IF(B691="AUXILIAR","AUXILIAR","SUBÍTEM"))</f>
        <v>SUBÍTEM</v>
      </c>
      <c r="K691" s="655">
        <v>88316</v>
      </c>
      <c r="L691" s="656">
        <f t="shared" si="184"/>
        <v>88316</v>
      </c>
      <c r="M691" s="663" t="str">
        <f>IF(AND(MID(A691,1,4)="comp",COUNTIF($A$1:$A$3937,A691)&gt;1),"ok AUXILIAR",IF(AND(F691&gt;0,MID(A691,1,4)="COMP"),"SUBÍTEM",IF(OR(AND(F691=0,G691=0),F691="COEF.",F691&gt;0),"SUBÍTEM",IF(MID(A691,1,5)="COMP.",IF(COUNTIF(ORÇAMENTO!$B$5:$B$9792,COMPOSIÇÕES!A691)=0,"NOK",IF(COUNTIF(ORÇAMENTO!$B$5:$B$9792,COMPOSIÇÕES!A691)&gt;0,"OK","SUBÍTEM"))))))</f>
        <v>SUBÍTEM</v>
      </c>
      <c r="P691" s="655" t="b">
        <f t="shared" si="182"/>
        <v>1</v>
      </c>
      <c r="Q691" s="655">
        <v>88316</v>
      </c>
      <c r="R691" s="655" t="s">
        <v>131</v>
      </c>
      <c r="S691" s="717" t="s">
        <v>772</v>
      </c>
      <c r="T691" s="655" t="s">
        <v>59</v>
      </c>
      <c r="U691" s="655">
        <v>12.52</v>
      </c>
    </row>
    <row r="692" spans="1:21" s="713" customFormat="1">
      <c r="A692" s="261">
        <v>88264</v>
      </c>
      <c r="B692" s="261" t="s">
        <v>131</v>
      </c>
      <c r="C692" s="322" t="s">
        <v>766</v>
      </c>
      <c r="D692" s="257" t="s">
        <v>59</v>
      </c>
      <c r="E692" s="259">
        <v>19.16</v>
      </c>
      <c r="F692" s="258">
        <v>0.1</v>
      </c>
      <c r="G692" s="450">
        <f>ROUND(F692*E692,2)</f>
        <v>1.92</v>
      </c>
      <c r="H692" s="713" t="str">
        <f t="shared" si="183"/>
        <v>OK</v>
      </c>
      <c r="J692" s="654" t="str">
        <f>IF(AND(F692=0,G692&gt;0),1+COUNT($J$3:J690),IF(B692="AUXILIAR","AUXILIAR","SUBÍTEM"))</f>
        <v>SUBÍTEM</v>
      </c>
      <c r="K692" s="655">
        <v>88264</v>
      </c>
      <c r="L692" s="656">
        <f t="shared" si="184"/>
        <v>88264</v>
      </c>
      <c r="M692" s="663" t="str">
        <f>IF(AND(MID(A692,1,4)="comp",COUNTIF($A$1:$A$3937,A692)&gt;1),"ok AUXILIAR",IF(AND(F692&gt;0,MID(A692,1,4)="COMP"),"SUBÍTEM",IF(OR(AND(F692=0,G692=0),F692="COEF.",F692&gt;0),"SUBÍTEM",IF(MID(A692,1,5)="COMP.",IF(COUNTIF(ORÇAMENTO!$B$5:$B$9792,COMPOSIÇÕES!A692)=0,"NOK",IF(COUNTIF(ORÇAMENTO!$B$5:$B$9792,COMPOSIÇÕES!A692)&gt;0,"OK","SUBÍTEM"))))))</f>
        <v>SUBÍTEM</v>
      </c>
      <c r="P692" s="655" t="b">
        <f t="shared" si="182"/>
        <v>1</v>
      </c>
      <c r="Q692" s="655">
        <v>88264</v>
      </c>
      <c r="R692" s="655" t="s">
        <v>131</v>
      </c>
      <c r="S692" s="717" t="s">
        <v>766</v>
      </c>
      <c r="T692" s="655" t="s">
        <v>59</v>
      </c>
      <c r="U692" s="655">
        <v>19.149999999999999</v>
      </c>
    </row>
    <row r="693" spans="1:21" s="713" customFormat="1">
      <c r="A693" s="723" t="s">
        <v>1484</v>
      </c>
      <c r="B693" s="723"/>
      <c r="C693" s="723"/>
      <c r="D693" s="723"/>
      <c r="E693" s="723"/>
      <c r="F693" s="723"/>
      <c r="G693" s="723"/>
      <c r="H693" s="713" t="str">
        <f t="shared" si="183"/>
        <v>REMOVER ESPAÇOS</v>
      </c>
      <c r="J693" s="654" t="str">
        <f>IF(AND(F693=0,G693&gt;0),1+COUNT($J$3:J692),IF(B693="AUXILIAR","AUXILIAR","SUBÍTEM"))</f>
        <v>SUBÍTEM</v>
      </c>
      <c r="K693" s="655" t="s">
        <v>1484</v>
      </c>
      <c r="L693" s="656" t="str">
        <f t="shared" si="184"/>
        <v>Obs: composição/Base -  Composição adaptada -  ORSE-  10907 + 1597/SINAPI INSUMO</v>
      </c>
      <c r="M693" s="663" t="str">
        <f>IF(AND(MID(A693,1,4)="comp",COUNTIF($A$1:$A$3937,A693)&gt;1),"ok AUXILIAR",IF(AND(F693&gt;0,MID(A693,1,4)="COMP"),"SUBÍTEM",IF(OR(AND(F693=0,G693=0),F693="COEF.",F693&gt;0),"SUBÍTEM",IF(MID(A693,1,5)="COMP.",IF(COUNTIF(ORÇAMENTO!$B$5:$B$9792,COMPOSIÇÕES!A693)=0,"NOK",IF(COUNTIF(ORÇAMENTO!$B$5:$B$9792,COMPOSIÇÕES!A693)&gt;0,"OK","SUBÍTEM"))))))</f>
        <v>SUBÍTEM</v>
      </c>
      <c r="P693" s="655" t="b">
        <f t="shared" si="182"/>
        <v>1</v>
      </c>
      <c r="Q693" s="655" t="s">
        <v>1484</v>
      </c>
      <c r="R693" s="655"/>
      <c r="S693" s="723"/>
      <c r="T693" s="655"/>
      <c r="U693" s="655"/>
    </row>
    <row r="694" spans="1:21" s="713" customFormat="1" ht="15.75" thickBot="1">
      <c r="A694" s="792"/>
      <c r="B694" s="793"/>
      <c r="C694" s="778"/>
      <c r="D694" s="794"/>
      <c r="E694" s="794"/>
      <c r="F694" s="794"/>
      <c r="G694" s="794"/>
      <c r="J694" s="779"/>
      <c r="K694" s="780"/>
      <c r="L694" s="781"/>
      <c r="M694" s="663"/>
      <c r="P694" s="655" t="b">
        <f t="shared" si="182"/>
        <v>1</v>
      </c>
      <c r="Q694" s="780"/>
      <c r="R694" s="780"/>
      <c r="S694" s="778"/>
      <c r="T694" s="780"/>
      <c r="U694" s="780"/>
    </row>
    <row r="695" spans="1:21" s="713" customFormat="1" ht="33" customHeight="1" thickBot="1">
      <c r="A695" s="987" t="s">
        <v>125</v>
      </c>
      <c r="B695" s="985"/>
      <c r="C695" s="949" t="s">
        <v>103</v>
      </c>
      <c r="D695" s="956" t="s">
        <v>126</v>
      </c>
      <c r="E695" s="949" t="s">
        <v>128</v>
      </c>
      <c r="F695" s="949" t="s">
        <v>127</v>
      </c>
      <c r="G695" s="957" t="s">
        <v>129</v>
      </c>
      <c r="H695" s="713" t="str">
        <f t="shared" ref="H695:H700" si="185">IF(MID(A695,1,3)="OBS","REMOVER ESPAÇOS","OK")</f>
        <v>OK</v>
      </c>
      <c r="J695" s="654" t="str">
        <f>IF(AND(F695=0,G695&gt;0),1+COUNT($J$3:J604),IF(B695="AUXILIAR","AUXILIAR","SUBÍTEM"))</f>
        <v>SUBÍTEM</v>
      </c>
      <c r="K695" s="655" t="s">
        <v>125</v>
      </c>
      <c r="L695" s="656" t="str">
        <f t="shared" ref="L695:L700" si="186">A695</f>
        <v>COD.</v>
      </c>
      <c r="M695" s="663" t="str">
        <f>IF(AND(MID(A695,1,4)="comp",COUNTIF($A$1:$A$3937,A695)&gt;1),"ok AUXILIAR",IF(AND(F695&gt;0,MID(A695,1,4)="COMP"),"SUBÍTEM",IF(OR(AND(F695=0,G695=0),F695="COEF.",F695&gt;0),"SUBÍTEM",IF(MID(A695,1,5)="COMP.",IF(COUNTIF(ORÇAMENTO!$B$5:$B$9792,COMPOSIÇÕES!A695)=0,"NOK",IF(COUNTIF(ORÇAMENTO!$B$5:$B$9792,COMPOSIÇÕES!A695)&gt;0,"OK","SUBÍTEM"))))))</f>
        <v>SUBÍTEM</v>
      </c>
      <c r="P695" s="655" t="b">
        <f t="shared" si="182"/>
        <v>1</v>
      </c>
      <c r="Q695" s="655" t="s">
        <v>125</v>
      </c>
      <c r="R695" s="655"/>
      <c r="S695" s="715" t="s">
        <v>103</v>
      </c>
      <c r="T695" s="655" t="s">
        <v>126</v>
      </c>
      <c r="U695" s="655" t="s">
        <v>128</v>
      </c>
    </row>
    <row r="696" spans="1:21" s="713" customFormat="1" ht="30" customHeight="1" thickBot="1">
      <c r="A696" s="935" t="s">
        <v>232</v>
      </c>
      <c r="B696" s="945"/>
      <c r="C696" s="986" t="s">
        <v>2014</v>
      </c>
      <c r="D696" s="936" t="s">
        <v>126</v>
      </c>
      <c r="E696" s="936"/>
      <c r="F696" s="936"/>
      <c r="G696" s="946">
        <f>SUM(G697:G699)</f>
        <v>26.03</v>
      </c>
      <c r="H696" s="713" t="str">
        <f t="shared" si="185"/>
        <v>OK</v>
      </c>
      <c r="J696" s="654">
        <f>IF(AND(F696=0,G696&gt;0),1+COUNT($J$3:J695),IF(B696="AUXILIAR","AUXILIAR","SUBÍTEM"))</f>
        <v>88</v>
      </c>
      <c r="K696" s="655" t="s">
        <v>232</v>
      </c>
      <c r="L696" s="656" t="str">
        <f t="shared" si="186"/>
        <v>COMP. 88</v>
      </c>
      <c r="M696" s="663" t="str">
        <f>IF(AND(MID(A696,1,4)="comp",COUNTIF($A$1:$A$3937,A696)&gt;1),"ok AUXILIAR",IF(AND(F696&gt;0,MID(A696,1,4)="COMP"),"SUBÍTEM",IF(OR(AND(F696=0,G696=0),F696="COEF.",F696&gt;0),"SUBÍTEM",IF(MID(A696,1,5)="COMP.",IF(COUNTIF(ORÇAMENTO!$B$5:$B$9792,COMPOSIÇÕES!A696)=0,"NOK",IF(COUNTIF(ORÇAMENTO!$B$5:$B$9792,COMPOSIÇÕES!A696)&gt;0,"OK","SUBÍTEM"))))))</f>
        <v>OK</v>
      </c>
      <c r="P696" s="655" t="b">
        <f t="shared" si="182"/>
        <v>1</v>
      </c>
      <c r="Q696" s="655" t="s">
        <v>232</v>
      </c>
      <c r="R696" s="655"/>
      <c r="S696" s="719" t="s">
        <v>2014</v>
      </c>
      <c r="T696" s="655" t="s">
        <v>126</v>
      </c>
      <c r="U696" s="655"/>
    </row>
    <row r="697" spans="1:21" s="713" customFormat="1" ht="30">
      <c r="A697" s="261">
        <v>1601</v>
      </c>
      <c r="B697" s="261" t="s">
        <v>836</v>
      </c>
      <c r="C697" s="322" t="s">
        <v>2719</v>
      </c>
      <c r="D697" s="257" t="s">
        <v>2836</v>
      </c>
      <c r="E697" s="259">
        <v>22.84</v>
      </c>
      <c r="F697" s="258">
        <v>1</v>
      </c>
      <c r="G697" s="450">
        <f>ROUND(F697*E697,2)</f>
        <v>22.84</v>
      </c>
      <c r="H697" s="713" t="str">
        <f t="shared" si="185"/>
        <v>OK</v>
      </c>
      <c r="J697" s="654" t="str">
        <f>IF(AND(F697=0,G697&gt;0),1+COUNT($J$3:J696),IF(B697="AUXILIAR","AUXILIAR","SUBÍTEM"))</f>
        <v>SUBÍTEM</v>
      </c>
      <c r="K697" s="655">
        <v>1601</v>
      </c>
      <c r="L697" s="656">
        <f t="shared" si="186"/>
        <v>1601</v>
      </c>
      <c r="M697" s="663" t="str">
        <f>IF(AND(MID(A697,1,4)="comp",COUNTIF($A$1:$A$3937,A697)&gt;1),"ok AUXILIAR",IF(AND(F697&gt;0,MID(A697,1,4)="COMP"),"SUBÍTEM",IF(OR(AND(F697=0,G697=0),F697="COEF.",F697&gt;0),"SUBÍTEM",IF(MID(A697,1,5)="COMP.",IF(COUNTIF(ORÇAMENTO!$B$5:$B$9792,COMPOSIÇÕES!A697)=0,"NOK",IF(COUNTIF(ORÇAMENTO!$B$5:$B$9792,COMPOSIÇÕES!A697)&gt;0,"OK","SUBÍTEM"))))))</f>
        <v>SUBÍTEM</v>
      </c>
      <c r="P697" s="655" t="b">
        <f t="shared" si="182"/>
        <v>1</v>
      </c>
      <c r="Q697" s="655">
        <v>1601</v>
      </c>
      <c r="R697" s="655" t="s">
        <v>836</v>
      </c>
      <c r="S697" s="717" t="s">
        <v>2719</v>
      </c>
      <c r="T697" s="655" t="s">
        <v>54</v>
      </c>
      <c r="U697" s="655">
        <v>22.84</v>
      </c>
    </row>
    <row r="698" spans="1:21" s="713" customFormat="1">
      <c r="A698" s="261">
        <v>88316</v>
      </c>
      <c r="B698" s="261" t="s">
        <v>131</v>
      </c>
      <c r="C698" s="322" t="s">
        <v>772</v>
      </c>
      <c r="D698" s="257" t="s">
        <v>59</v>
      </c>
      <c r="E698" s="259">
        <v>12.7</v>
      </c>
      <c r="F698" s="258">
        <v>0.1</v>
      </c>
      <c r="G698" s="450">
        <f>ROUND(F698*E698,2)</f>
        <v>1.27</v>
      </c>
      <c r="H698" s="713" t="str">
        <f t="shared" si="185"/>
        <v>OK</v>
      </c>
      <c r="J698" s="654" t="str">
        <f>IF(AND(F698=0,G698&gt;0),1+COUNT($J$3:J696),IF(B698="AUXILIAR","AUXILIAR","SUBÍTEM"))</f>
        <v>SUBÍTEM</v>
      </c>
      <c r="K698" s="655">
        <v>88316</v>
      </c>
      <c r="L698" s="656">
        <f t="shared" si="186"/>
        <v>88316</v>
      </c>
      <c r="M698" s="663" t="str">
        <f>IF(AND(MID(A698,1,4)="comp",COUNTIF($A$1:$A$3937,A698)&gt;1),"ok AUXILIAR",IF(AND(F698&gt;0,MID(A698,1,4)="COMP"),"SUBÍTEM",IF(OR(AND(F698=0,G698=0),F698="COEF.",F698&gt;0),"SUBÍTEM",IF(MID(A698,1,5)="COMP.",IF(COUNTIF(ORÇAMENTO!$B$5:$B$9792,COMPOSIÇÕES!A698)=0,"NOK",IF(COUNTIF(ORÇAMENTO!$B$5:$B$9792,COMPOSIÇÕES!A698)&gt;0,"OK","SUBÍTEM"))))))</f>
        <v>SUBÍTEM</v>
      </c>
      <c r="P698" s="655" t="b">
        <f t="shared" si="182"/>
        <v>1</v>
      </c>
      <c r="Q698" s="655">
        <v>88316</v>
      </c>
      <c r="R698" s="655" t="s">
        <v>131</v>
      </c>
      <c r="S698" s="717" t="s">
        <v>772</v>
      </c>
      <c r="T698" s="655" t="s">
        <v>59</v>
      </c>
      <c r="U698" s="655">
        <v>12.52</v>
      </c>
    </row>
    <row r="699" spans="1:21" s="713" customFormat="1">
      <c r="A699" s="261">
        <v>88264</v>
      </c>
      <c r="B699" s="261" t="s">
        <v>131</v>
      </c>
      <c r="C699" s="322" t="s">
        <v>766</v>
      </c>
      <c r="D699" s="257" t="s">
        <v>59</v>
      </c>
      <c r="E699" s="259">
        <v>19.16</v>
      </c>
      <c r="F699" s="258">
        <v>0.1</v>
      </c>
      <c r="G699" s="450">
        <f>ROUND(F699*E699,2)</f>
        <v>1.92</v>
      </c>
      <c r="H699" s="713" t="str">
        <f t="shared" si="185"/>
        <v>OK</v>
      </c>
      <c r="J699" s="654" t="str">
        <f>IF(AND(F699=0,G699&gt;0),1+COUNT($J$3:J697),IF(B699="AUXILIAR","AUXILIAR","SUBÍTEM"))</f>
        <v>SUBÍTEM</v>
      </c>
      <c r="K699" s="655">
        <v>88264</v>
      </c>
      <c r="L699" s="656">
        <f t="shared" si="186"/>
        <v>88264</v>
      </c>
      <c r="M699" s="663" t="str">
        <f>IF(AND(MID(A699,1,4)="comp",COUNTIF($A$1:$A$3937,A699)&gt;1),"ok AUXILIAR",IF(AND(F699&gt;0,MID(A699,1,4)="COMP"),"SUBÍTEM",IF(OR(AND(F699=0,G699=0),F699="COEF.",F699&gt;0),"SUBÍTEM",IF(MID(A699,1,5)="COMP.",IF(COUNTIF(ORÇAMENTO!$B$5:$B$9792,COMPOSIÇÕES!A699)=0,"NOK",IF(COUNTIF(ORÇAMENTO!$B$5:$B$9792,COMPOSIÇÕES!A699)&gt;0,"OK","SUBÍTEM"))))))</f>
        <v>SUBÍTEM</v>
      </c>
      <c r="P699" s="655" t="b">
        <f t="shared" si="182"/>
        <v>1</v>
      </c>
      <c r="Q699" s="655">
        <v>88264</v>
      </c>
      <c r="R699" s="655" t="s">
        <v>131</v>
      </c>
      <c r="S699" s="717" t="s">
        <v>766</v>
      </c>
      <c r="T699" s="655" t="s">
        <v>59</v>
      </c>
      <c r="U699" s="655">
        <v>19.149999999999999</v>
      </c>
    </row>
    <row r="700" spans="1:21" s="713" customFormat="1">
      <c r="A700" s="723" t="s">
        <v>1485</v>
      </c>
      <c r="B700" s="723"/>
      <c r="C700" s="723"/>
      <c r="D700" s="723"/>
      <c r="E700" s="723"/>
      <c r="F700" s="723"/>
      <c r="G700" s="723"/>
      <c r="H700" s="713" t="str">
        <f t="shared" si="185"/>
        <v>REMOVER ESPAÇOS</v>
      </c>
      <c r="J700" s="654" t="str">
        <f>IF(AND(F700=0,G700&gt;0),1+COUNT($J$3:J699),IF(B700="AUXILIAR","AUXILIAR","SUBÍTEM"))</f>
        <v>SUBÍTEM</v>
      </c>
      <c r="K700" s="655" t="s">
        <v>1485</v>
      </c>
      <c r="L700" s="656" t="str">
        <f t="shared" si="186"/>
        <v>Obs: composição/Base -  Composição adaptada -  ORSE-  10907 + 1601/SINAPI INSUMO</v>
      </c>
      <c r="M700" s="663" t="str">
        <f>IF(AND(MID(A700,1,4)="comp",COUNTIF($A$1:$A$3937,A700)&gt;1),"ok AUXILIAR",IF(AND(F700&gt;0,MID(A700,1,4)="COMP"),"SUBÍTEM",IF(OR(AND(F700=0,G700=0),F700="COEF.",F700&gt;0),"SUBÍTEM",IF(MID(A700,1,5)="COMP.",IF(COUNTIF(ORÇAMENTO!$B$5:$B$9792,COMPOSIÇÕES!A700)=0,"NOK",IF(COUNTIF(ORÇAMENTO!$B$5:$B$9792,COMPOSIÇÕES!A700)&gt;0,"OK","SUBÍTEM"))))))</f>
        <v>SUBÍTEM</v>
      </c>
      <c r="P700" s="655" t="b">
        <f t="shared" si="182"/>
        <v>1</v>
      </c>
      <c r="Q700" s="655" t="s">
        <v>1485</v>
      </c>
      <c r="R700" s="655"/>
      <c r="S700" s="723"/>
      <c r="T700" s="655"/>
      <c r="U700" s="655"/>
    </row>
    <row r="701" spans="1:21" s="713" customFormat="1" ht="15.75" thickBot="1">
      <c r="A701" s="792"/>
      <c r="B701" s="793"/>
      <c r="C701" s="778"/>
      <c r="D701" s="794"/>
      <c r="E701" s="794"/>
      <c r="F701" s="794"/>
      <c r="G701" s="794"/>
      <c r="J701" s="779"/>
      <c r="K701" s="780"/>
      <c r="L701" s="781"/>
      <c r="M701" s="663"/>
      <c r="P701" s="655" t="b">
        <f t="shared" si="179"/>
        <v>1</v>
      </c>
      <c r="Q701" s="780"/>
      <c r="R701" s="780"/>
      <c r="S701" s="778"/>
      <c r="T701" s="780"/>
      <c r="U701" s="780"/>
    </row>
    <row r="702" spans="1:21" s="713" customFormat="1" ht="33" customHeight="1" thickBot="1">
      <c r="A702" s="987" t="s">
        <v>125</v>
      </c>
      <c r="B702" s="985"/>
      <c r="C702" s="949" t="s">
        <v>103</v>
      </c>
      <c r="D702" s="956" t="s">
        <v>126</v>
      </c>
      <c r="E702" s="949" t="s">
        <v>128</v>
      </c>
      <c r="F702" s="949" t="s">
        <v>127</v>
      </c>
      <c r="G702" s="957" t="s">
        <v>129</v>
      </c>
      <c r="H702" s="713" t="str">
        <f t="shared" ref="H702:H707" si="187">IF(MID(A702,1,3)="OBS","REMOVER ESPAÇOS","OK")</f>
        <v>OK</v>
      </c>
      <c r="J702" s="654" t="str">
        <f>IF(AND(F702=0,G702&gt;0),1+COUNT($J$3:J611),IF(B702="AUXILIAR","AUXILIAR","SUBÍTEM"))</f>
        <v>SUBÍTEM</v>
      </c>
      <c r="K702" s="655" t="s">
        <v>125</v>
      </c>
      <c r="L702" s="656" t="str">
        <f t="shared" ref="L702:L707" si="188">A702</f>
        <v>COD.</v>
      </c>
      <c r="M702" s="663" t="str">
        <f>IF(AND(MID(A702,1,4)="comp",COUNTIF($A$1:$A$3937,A702)&gt;1),"ok AUXILIAR",IF(AND(F702&gt;0,MID(A702,1,4)="COMP"),"SUBÍTEM",IF(OR(AND(F702=0,G702=0),F702="COEF.",F702&gt;0),"SUBÍTEM",IF(MID(A702,1,5)="COMP.",IF(COUNTIF(ORÇAMENTO!$B$5:$B$9792,COMPOSIÇÕES!A702)=0,"NOK",IF(COUNTIF(ORÇAMENTO!$B$5:$B$9792,COMPOSIÇÕES!A702)&gt;0,"OK","SUBÍTEM"))))))</f>
        <v>SUBÍTEM</v>
      </c>
      <c r="P702" s="655" t="b">
        <f t="shared" si="179"/>
        <v>1</v>
      </c>
      <c r="Q702" s="655" t="s">
        <v>125</v>
      </c>
      <c r="R702" s="655"/>
      <c r="S702" s="715" t="s">
        <v>103</v>
      </c>
      <c r="T702" s="655" t="s">
        <v>126</v>
      </c>
      <c r="U702" s="655" t="s">
        <v>128</v>
      </c>
    </row>
    <row r="703" spans="1:21" s="713" customFormat="1" ht="30" customHeight="1" thickBot="1">
      <c r="A703" s="935" t="s">
        <v>2097</v>
      </c>
      <c r="B703" s="945"/>
      <c r="C703" s="986" t="s">
        <v>2095</v>
      </c>
      <c r="D703" s="936" t="s">
        <v>126</v>
      </c>
      <c r="E703" s="936"/>
      <c r="F703" s="936"/>
      <c r="G703" s="946">
        <f>SUM(G704:G706)</f>
        <v>11.77</v>
      </c>
      <c r="H703" s="713" t="str">
        <f t="shared" si="187"/>
        <v>OK</v>
      </c>
      <c r="J703" s="654">
        <f>IF(AND(F703=0,G703&gt;0),1+COUNT($J$3:J702),IF(B703="AUXILIAR","AUXILIAR","SUBÍTEM"))</f>
        <v>89</v>
      </c>
      <c r="K703" s="655" t="s">
        <v>2097</v>
      </c>
      <c r="L703" s="656" t="str">
        <f t="shared" si="188"/>
        <v>COMP. 89</v>
      </c>
      <c r="M703" s="663" t="str">
        <f>IF(AND(MID(A703,1,4)="comp",COUNTIF($A$1:$A$3937,A703)&gt;1),"ok AUXILIAR",IF(AND(F703&gt;0,MID(A703,1,4)="COMP"),"SUBÍTEM",IF(OR(AND(F703=0,G703=0),F703="COEF.",F703&gt;0),"SUBÍTEM",IF(MID(A703,1,5)="COMP.",IF(COUNTIF(ORÇAMENTO!$B$5:$B$9792,COMPOSIÇÕES!A703)=0,"NOK",IF(COUNTIF(ORÇAMENTO!$B$5:$B$9792,COMPOSIÇÕES!A703)&gt;0,"OK","SUBÍTEM"))))))</f>
        <v>OK</v>
      </c>
      <c r="P703" s="655" t="b">
        <f t="shared" si="179"/>
        <v>1</v>
      </c>
      <c r="Q703" s="655" t="s">
        <v>2097</v>
      </c>
      <c r="R703" s="655"/>
      <c r="S703" s="719" t="s">
        <v>2095</v>
      </c>
      <c r="T703" s="655" t="s">
        <v>126</v>
      </c>
      <c r="U703" s="655"/>
    </row>
    <row r="704" spans="1:21" s="713" customFormat="1">
      <c r="A704" s="261">
        <v>1672</v>
      </c>
      <c r="B704" s="261" t="s">
        <v>134</v>
      </c>
      <c r="C704" s="322" t="s">
        <v>2095</v>
      </c>
      <c r="D704" s="257" t="s">
        <v>54</v>
      </c>
      <c r="E704" s="259">
        <v>8.58</v>
      </c>
      <c r="F704" s="258">
        <v>1</v>
      </c>
      <c r="G704" s="450">
        <f>ROUND(F704*E704,2)</f>
        <v>8.58</v>
      </c>
      <c r="H704" s="713" t="str">
        <f t="shared" si="187"/>
        <v>OK</v>
      </c>
      <c r="J704" s="654" t="str">
        <f>IF(AND(F704=0,G704&gt;0),1+COUNT($J$3:J703),IF(B704="AUXILIAR","AUXILIAR","SUBÍTEM"))</f>
        <v>SUBÍTEM</v>
      </c>
      <c r="K704" s="655">
        <v>1672</v>
      </c>
      <c r="L704" s="656">
        <f t="shared" si="188"/>
        <v>1672</v>
      </c>
      <c r="M704" s="663" t="str">
        <f>IF(AND(MID(A704,1,4)="comp",COUNTIF($A$1:$A$3937,A704)&gt;1),"ok AUXILIAR",IF(AND(F704&gt;0,MID(A704,1,4)="COMP"),"SUBÍTEM",IF(OR(AND(F704=0,G704=0),F704="COEF.",F704&gt;0),"SUBÍTEM",IF(MID(A704,1,5)="COMP.",IF(COUNTIF(ORÇAMENTO!$B$5:$B$9792,COMPOSIÇÕES!A704)=0,"NOK",IF(COUNTIF(ORÇAMENTO!$B$5:$B$9792,COMPOSIÇÕES!A704)&gt;0,"OK","SUBÍTEM"))))))</f>
        <v>SUBÍTEM</v>
      </c>
      <c r="P704" s="655" t="b">
        <f t="shared" si="179"/>
        <v>1</v>
      </c>
      <c r="Q704" s="655">
        <v>1672</v>
      </c>
      <c r="R704" s="655" t="s">
        <v>134</v>
      </c>
      <c r="S704" s="717" t="s">
        <v>2095</v>
      </c>
      <c r="T704" s="655" t="s">
        <v>54</v>
      </c>
      <c r="U704" s="655">
        <v>8.49</v>
      </c>
    </row>
    <row r="705" spans="1:21" s="713" customFormat="1">
      <c r="A705" s="261">
        <v>88316</v>
      </c>
      <c r="B705" s="261" t="s">
        <v>131</v>
      </c>
      <c r="C705" s="322" t="s">
        <v>772</v>
      </c>
      <c r="D705" s="257" t="s">
        <v>59</v>
      </c>
      <c r="E705" s="259">
        <v>12.7</v>
      </c>
      <c r="F705" s="258">
        <v>0.1</v>
      </c>
      <c r="G705" s="450">
        <f>ROUND(F705*E705,2)</f>
        <v>1.27</v>
      </c>
      <c r="H705" s="713" t="str">
        <f t="shared" si="187"/>
        <v>OK</v>
      </c>
      <c r="J705" s="654" t="str">
        <f>IF(AND(F705=0,G705&gt;0),1+COUNT($J$3:J703),IF(B705="AUXILIAR","AUXILIAR","SUBÍTEM"))</f>
        <v>SUBÍTEM</v>
      </c>
      <c r="K705" s="655">
        <v>88316</v>
      </c>
      <c r="L705" s="656">
        <f t="shared" si="188"/>
        <v>88316</v>
      </c>
      <c r="M705" s="663" t="str">
        <f>IF(AND(MID(A705,1,4)="comp",COUNTIF($A$1:$A$3937,A705)&gt;1),"ok AUXILIAR",IF(AND(F705&gt;0,MID(A705,1,4)="COMP"),"SUBÍTEM",IF(OR(AND(F705=0,G705=0),F705="COEF.",F705&gt;0),"SUBÍTEM",IF(MID(A705,1,5)="COMP.",IF(COUNTIF(ORÇAMENTO!$B$5:$B$9792,COMPOSIÇÕES!A705)=0,"NOK",IF(COUNTIF(ORÇAMENTO!$B$5:$B$9792,COMPOSIÇÕES!A705)&gt;0,"OK","SUBÍTEM"))))))</f>
        <v>SUBÍTEM</v>
      </c>
      <c r="P705" s="655" t="b">
        <f t="shared" si="179"/>
        <v>1</v>
      </c>
      <c r="Q705" s="655">
        <v>88316</v>
      </c>
      <c r="R705" s="655" t="s">
        <v>131</v>
      </c>
      <c r="S705" s="717" t="s">
        <v>772</v>
      </c>
      <c r="T705" s="655" t="s">
        <v>59</v>
      </c>
      <c r="U705" s="655">
        <v>12.52</v>
      </c>
    </row>
    <row r="706" spans="1:21" s="713" customFormat="1">
      <c r="A706" s="261">
        <v>88264</v>
      </c>
      <c r="B706" s="261" t="s">
        <v>131</v>
      </c>
      <c r="C706" s="322" t="s">
        <v>766</v>
      </c>
      <c r="D706" s="257" t="s">
        <v>59</v>
      </c>
      <c r="E706" s="259">
        <v>19.16</v>
      </c>
      <c r="F706" s="258">
        <v>0.1</v>
      </c>
      <c r="G706" s="450">
        <f>ROUND(F706*E706,2)</f>
        <v>1.92</v>
      </c>
      <c r="H706" s="713" t="str">
        <f t="shared" si="187"/>
        <v>OK</v>
      </c>
      <c r="J706" s="654" t="str">
        <f>IF(AND(F706=0,G706&gt;0),1+COUNT($J$3:J704),IF(B706="AUXILIAR","AUXILIAR","SUBÍTEM"))</f>
        <v>SUBÍTEM</v>
      </c>
      <c r="K706" s="655">
        <v>88264</v>
      </c>
      <c r="L706" s="656">
        <f t="shared" si="188"/>
        <v>88264</v>
      </c>
      <c r="M706" s="663" t="str">
        <f>IF(AND(MID(A706,1,4)="comp",COUNTIF($A$1:$A$3937,A706)&gt;1),"ok AUXILIAR",IF(AND(F706&gt;0,MID(A706,1,4)="COMP"),"SUBÍTEM",IF(OR(AND(F706=0,G706=0),F706="COEF.",F706&gt;0),"SUBÍTEM",IF(MID(A706,1,5)="COMP.",IF(COUNTIF(ORÇAMENTO!$B$5:$B$9792,COMPOSIÇÕES!A706)=0,"NOK",IF(COUNTIF(ORÇAMENTO!$B$5:$B$9792,COMPOSIÇÕES!A706)&gt;0,"OK","SUBÍTEM"))))))</f>
        <v>SUBÍTEM</v>
      </c>
      <c r="P706" s="655" t="b">
        <f t="shared" si="179"/>
        <v>1</v>
      </c>
      <c r="Q706" s="655">
        <v>88264</v>
      </c>
      <c r="R706" s="655" t="s">
        <v>131</v>
      </c>
      <c r="S706" s="717" t="s">
        <v>766</v>
      </c>
      <c r="T706" s="655" t="s">
        <v>59</v>
      </c>
      <c r="U706" s="655">
        <v>19.149999999999999</v>
      </c>
    </row>
    <row r="707" spans="1:21" s="713" customFormat="1">
      <c r="A707" s="723" t="s">
        <v>2096</v>
      </c>
      <c r="B707" s="723"/>
      <c r="C707" s="723"/>
      <c r="D707" s="723"/>
      <c r="E707" s="723"/>
      <c r="F707" s="723"/>
      <c r="G707" s="723"/>
      <c r="H707" s="713" t="str">
        <f t="shared" si="187"/>
        <v>REMOVER ESPAÇOS</v>
      </c>
      <c r="J707" s="654" t="str">
        <f>IF(AND(F707=0,G707&gt;0),1+COUNT($J$3:J706),IF(B707="AUXILIAR","AUXILIAR","SUBÍTEM"))</f>
        <v>SUBÍTEM</v>
      </c>
      <c r="K707" s="655" t="s">
        <v>2096</v>
      </c>
      <c r="L707" s="656" t="str">
        <f t="shared" si="188"/>
        <v>Obs: composição/Base -  Composição adaptada -  ORSE- 11770 + 1672/ORSE INSUMO</v>
      </c>
      <c r="M707" s="663" t="str">
        <f>IF(AND(MID(A707,1,4)="comp",COUNTIF($A$1:$A$3937,A707)&gt;1),"ok AUXILIAR",IF(AND(F707&gt;0,MID(A707,1,4)="COMP"),"SUBÍTEM",IF(OR(AND(F707=0,G707=0),F707="COEF.",F707&gt;0),"SUBÍTEM",IF(MID(A707,1,5)="COMP.",IF(COUNTIF(ORÇAMENTO!$B$5:$B$9792,COMPOSIÇÕES!A707)=0,"NOK",IF(COUNTIF(ORÇAMENTO!$B$5:$B$9792,COMPOSIÇÕES!A707)&gt;0,"OK","SUBÍTEM"))))))</f>
        <v>SUBÍTEM</v>
      </c>
      <c r="P707" s="655" t="b">
        <f t="shared" si="179"/>
        <v>1</v>
      </c>
      <c r="Q707" s="655" t="s">
        <v>2096</v>
      </c>
      <c r="R707" s="655"/>
      <c r="S707" s="723"/>
      <c r="T707" s="655"/>
      <c r="U707" s="655"/>
    </row>
    <row r="708" spans="1:21" s="713" customFormat="1" ht="15.75" thickBot="1">
      <c r="A708" s="792"/>
      <c r="B708" s="793"/>
      <c r="C708" s="778"/>
      <c r="D708" s="794"/>
      <c r="E708" s="794"/>
      <c r="F708" s="794"/>
      <c r="G708" s="794"/>
      <c r="J708" s="779"/>
      <c r="K708" s="780"/>
      <c r="L708" s="781"/>
      <c r="M708" s="663"/>
      <c r="P708" s="655" t="b">
        <f t="shared" ref="P708:P773" si="189">C708=S708</f>
        <v>1</v>
      </c>
      <c r="Q708" s="780"/>
      <c r="R708" s="780"/>
      <c r="S708" s="778"/>
      <c r="T708" s="780"/>
      <c r="U708" s="780"/>
    </row>
    <row r="709" spans="1:21" s="713" customFormat="1" ht="33" customHeight="1" thickBot="1">
      <c r="A709" s="987" t="s">
        <v>125</v>
      </c>
      <c r="B709" s="985"/>
      <c r="C709" s="949" t="s">
        <v>103</v>
      </c>
      <c r="D709" s="956" t="s">
        <v>126</v>
      </c>
      <c r="E709" s="949" t="s">
        <v>128</v>
      </c>
      <c r="F709" s="949" t="s">
        <v>127</v>
      </c>
      <c r="G709" s="957" t="s">
        <v>129</v>
      </c>
      <c r="H709" s="713" t="str">
        <f>IF(MID(A709,1,3)="OBS","REMOVER ESPAÇOS","OK")</f>
        <v>OK</v>
      </c>
      <c r="J709" s="654" t="str">
        <f>IF(AND(F709=0,G709&gt;0),1+COUNT($J$3:J622),IF(B709="AUXILIAR","AUXILIAR","SUBÍTEM"))</f>
        <v>SUBÍTEM</v>
      </c>
      <c r="K709" s="655" t="s">
        <v>125</v>
      </c>
      <c r="L709" s="656" t="str">
        <f>A709</f>
        <v>COD.</v>
      </c>
      <c r="M709" s="663" t="str">
        <f>IF(AND(MID(A709,1,4)="comp",COUNTIF($A$1:$A$3937,A709)&gt;1),"ok AUXILIAR",IF(AND(F709&gt;0,MID(A709,1,4)="COMP"),"SUBÍTEM",IF(OR(AND(F709=0,G709=0),F709="COEF.",F709&gt;0),"SUBÍTEM",IF(MID(A709,1,5)="COMP.",IF(COUNTIF(ORÇAMENTO!$B$5:$B$9792,COMPOSIÇÕES!A709)=0,"NOK",IF(COUNTIF(ORÇAMENTO!$B$5:$B$9792,COMPOSIÇÕES!A709)&gt;0,"OK","SUBÍTEM"))))))</f>
        <v>SUBÍTEM</v>
      </c>
      <c r="P709" s="655" t="b">
        <f t="shared" si="189"/>
        <v>1</v>
      </c>
      <c r="Q709" s="655" t="s">
        <v>125</v>
      </c>
      <c r="R709" s="655"/>
      <c r="S709" s="715" t="s">
        <v>103</v>
      </c>
      <c r="T709" s="655" t="s">
        <v>126</v>
      </c>
      <c r="U709" s="655" t="s">
        <v>128</v>
      </c>
    </row>
    <row r="710" spans="1:21" s="713" customFormat="1" ht="30" customHeight="1" thickBot="1">
      <c r="A710" s="935" t="s">
        <v>2101</v>
      </c>
      <c r="B710" s="945"/>
      <c r="C710" s="986" t="s">
        <v>2099</v>
      </c>
      <c r="D710" s="936" t="s">
        <v>126</v>
      </c>
      <c r="E710" s="936"/>
      <c r="F710" s="936"/>
      <c r="G710" s="946">
        <f>SUM(G711:G712)</f>
        <v>14.56</v>
      </c>
      <c r="H710" s="713" t="str">
        <f>IF(MID(A710,1,3)="OBS","REMOVER ESPAÇOS","OK")</f>
        <v>OK</v>
      </c>
      <c r="J710" s="654">
        <f>IF(AND(F710=0,G710&gt;0),1+COUNT($J$3:J709),IF(B710="AUXILIAR","AUXILIAR","SUBÍTEM"))</f>
        <v>90</v>
      </c>
      <c r="K710" s="655" t="s">
        <v>2101</v>
      </c>
      <c r="L710" s="656" t="str">
        <f>A710</f>
        <v>COMP. 90</v>
      </c>
      <c r="M710" s="663" t="str">
        <f>IF(AND(MID(A710,1,4)="comp",COUNTIF($A$1:$A$3937,A710)&gt;1),"ok AUXILIAR",IF(AND(F710&gt;0,MID(A710,1,4)="COMP"),"SUBÍTEM",IF(OR(AND(F710=0,G710=0),F710="COEF.",F710&gt;0),"SUBÍTEM",IF(MID(A710,1,5)="COMP.",IF(COUNTIF(ORÇAMENTO!$B$5:$B$9792,COMPOSIÇÕES!A710)=0,"NOK",IF(COUNTIF(ORÇAMENTO!$B$5:$B$9792,COMPOSIÇÕES!A710)&gt;0,"OK","SUBÍTEM"))))))</f>
        <v>OK</v>
      </c>
      <c r="P710" s="655" t="b">
        <f t="shared" si="189"/>
        <v>1</v>
      </c>
      <c r="Q710" s="655" t="s">
        <v>2101</v>
      </c>
      <c r="R710" s="655"/>
      <c r="S710" s="719" t="s">
        <v>2099</v>
      </c>
      <c r="T710" s="655" t="s">
        <v>126</v>
      </c>
      <c r="U710" s="655"/>
    </row>
    <row r="711" spans="1:21" s="713" customFormat="1">
      <c r="A711" s="261">
        <v>155</v>
      </c>
      <c r="B711" s="261" t="s">
        <v>134</v>
      </c>
      <c r="C711" s="322" t="s">
        <v>2099</v>
      </c>
      <c r="D711" s="257" t="s">
        <v>54</v>
      </c>
      <c r="E711" s="259">
        <v>11.88</v>
      </c>
      <c r="F711" s="258">
        <v>1</v>
      </c>
      <c r="G711" s="450">
        <f>ROUND(F711*E711,2)</f>
        <v>11.88</v>
      </c>
      <c r="H711" s="713" t="str">
        <f>IF(MID(A711,1,3)="OBS","REMOVER ESPAÇOS","OK")</f>
        <v>OK</v>
      </c>
      <c r="J711" s="654" t="str">
        <f>IF(AND(F711=0,G711&gt;0),1+COUNT($J$3:J710),IF(B711="AUXILIAR","AUXILIAR","SUBÍTEM"))</f>
        <v>SUBÍTEM</v>
      </c>
      <c r="K711" s="655">
        <v>155</v>
      </c>
      <c r="L711" s="656">
        <f>A711</f>
        <v>155</v>
      </c>
      <c r="M711" s="663" t="str">
        <f>IF(AND(MID(A711,1,4)="comp",COUNTIF($A$1:$A$3937,A711)&gt;1),"ok AUXILIAR",IF(AND(F711&gt;0,MID(A711,1,4)="COMP"),"SUBÍTEM",IF(OR(AND(F711=0,G711=0),F711="COEF.",F711&gt;0),"SUBÍTEM",IF(MID(A711,1,5)="COMP.",IF(COUNTIF(ORÇAMENTO!$B$5:$B$9792,COMPOSIÇÕES!A711)=0,"NOK",IF(COUNTIF(ORÇAMENTO!$B$5:$B$9792,COMPOSIÇÕES!A711)&gt;0,"OK","SUBÍTEM"))))))</f>
        <v>SUBÍTEM</v>
      </c>
      <c r="P711" s="655" t="b">
        <f t="shared" si="189"/>
        <v>1</v>
      </c>
      <c r="Q711" s="655">
        <v>155</v>
      </c>
      <c r="R711" s="655" t="s">
        <v>134</v>
      </c>
      <c r="S711" s="717" t="s">
        <v>2099</v>
      </c>
      <c r="T711" s="655" t="s">
        <v>54</v>
      </c>
      <c r="U711" s="655">
        <v>11.8</v>
      </c>
    </row>
    <row r="712" spans="1:21" s="713" customFormat="1">
      <c r="A712" s="261">
        <v>88264</v>
      </c>
      <c r="B712" s="261" t="s">
        <v>131</v>
      </c>
      <c r="C712" s="322" t="s">
        <v>766</v>
      </c>
      <c r="D712" s="257" t="s">
        <v>59</v>
      </c>
      <c r="E712" s="259">
        <v>19.16</v>
      </c>
      <c r="F712" s="251">
        <v>0.14000000000000001</v>
      </c>
      <c r="G712" s="450">
        <f>ROUND(F712*E712,2)</f>
        <v>2.68</v>
      </c>
      <c r="H712" s="713" t="str">
        <f>IF(MID(A712,1,3)="OBS","REMOVER ESPAÇOS","OK")</f>
        <v>OK</v>
      </c>
      <c r="J712" s="654" t="str">
        <f>IF(AND(F712=0,G712&gt;0),1+COUNT($J$3:J711),IF(B712="AUXILIAR","AUXILIAR","SUBÍTEM"))</f>
        <v>SUBÍTEM</v>
      </c>
      <c r="K712" s="655">
        <v>88264</v>
      </c>
      <c r="L712" s="656">
        <f>A712</f>
        <v>88264</v>
      </c>
      <c r="M712" s="663" t="str">
        <f>IF(AND(MID(A712,1,4)="comp",COUNTIF($A$1:$A$3937,A712)&gt;1),"ok AUXILIAR",IF(AND(F712&gt;0,MID(A712,1,4)="COMP"),"SUBÍTEM",IF(OR(AND(F712=0,G712=0),F712="COEF.",F712&gt;0),"SUBÍTEM",IF(MID(A712,1,5)="COMP.",IF(COUNTIF(ORÇAMENTO!$B$5:$B$9792,COMPOSIÇÕES!A712)=0,"NOK",IF(COUNTIF(ORÇAMENTO!$B$5:$B$9792,COMPOSIÇÕES!A712)&gt;0,"OK","SUBÍTEM"))))))</f>
        <v>SUBÍTEM</v>
      </c>
      <c r="P712" s="655" t="b">
        <f t="shared" si="189"/>
        <v>1</v>
      </c>
      <c r="Q712" s="655">
        <v>88264</v>
      </c>
      <c r="R712" s="655" t="s">
        <v>131</v>
      </c>
      <c r="S712" s="717" t="s">
        <v>766</v>
      </c>
      <c r="T712" s="655" t="s">
        <v>59</v>
      </c>
      <c r="U712" s="655">
        <v>19.149999999999999</v>
      </c>
    </row>
    <row r="713" spans="1:21" s="713" customFormat="1">
      <c r="A713" s="723" t="s">
        <v>2100</v>
      </c>
      <c r="B713" s="723"/>
      <c r="C713" s="723"/>
      <c r="D713" s="723"/>
      <c r="E713" s="723"/>
      <c r="F713" s="723"/>
      <c r="G713" s="723"/>
      <c r="H713" s="713" t="str">
        <f>IF(MID(A713,1,3)="OBS","REMOVER ESPAÇOS","OK")</f>
        <v>REMOVER ESPAÇOS</v>
      </c>
      <c r="J713" s="654" t="str">
        <f>IF(AND(F713=0,G713&gt;0),1+COUNT($J$3:J712),IF(B713="AUXILIAR","AUXILIAR","SUBÍTEM"))</f>
        <v>SUBÍTEM</v>
      </c>
      <c r="K713" s="655" t="s">
        <v>2100</v>
      </c>
      <c r="L713" s="656" t="str">
        <f>A713</f>
        <v>Obs: composição/Base -  Composição adaptada -  SINAPI -  737672 + 155/ORSE INSUMO</v>
      </c>
      <c r="M713" s="663" t="str">
        <f>IF(AND(MID(A713,1,4)="comp",COUNTIF($A$1:$A$3937,A713)&gt;1),"ok AUXILIAR",IF(AND(F713&gt;0,MID(A713,1,4)="COMP"),"SUBÍTEM",IF(OR(AND(F713=0,G713=0),F713="COEF.",F713&gt;0),"SUBÍTEM",IF(MID(A713,1,5)="COMP.",IF(COUNTIF(ORÇAMENTO!$B$5:$B$9792,COMPOSIÇÕES!A713)=0,"NOK",IF(COUNTIF(ORÇAMENTO!$B$5:$B$9792,COMPOSIÇÕES!A713)&gt;0,"OK","SUBÍTEM"))))))</f>
        <v>SUBÍTEM</v>
      </c>
      <c r="P713" s="655" t="b">
        <f t="shared" si="189"/>
        <v>1</v>
      </c>
      <c r="Q713" s="655" t="s">
        <v>2100</v>
      </c>
      <c r="R713" s="655"/>
      <c r="S713" s="723"/>
      <c r="T713" s="655"/>
      <c r="U713" s="655"/>
    </row>
    <row r="714" spans="1:21" s="713" customFormat="1" ht="15.75" thickBot="1">
      <c r="A714" s="792"/>
      <c r="B714" s="793"/>
      <c r="C714" s="778"/>
      <c r="D714" s="794"/>
      <c r="E714" s="794"/>
      <c r="F714" s="794"/>
      <c r="G714" s="794"/>
      <c r="J714" s="779"/>
      <c r="K714" s="780"/>
      <c r="L714" s="781"/>
      <c r="M714" s="663"/>
      <c r="P714" s="655" t="b">
        <f t="shared" si="189"/>
        <v>1</v>
      </c>
      <c r="Q714" s="780"/>
      <c r="R714" s="780"/>
      <c r="S714" s="778"/>
      <c r="T714" s="780"/>
      <c r="U714" s="780"/>
    </row>
    <row r="715" spans="1:21" s="713" customFormat="1" ht="33" customHeight="1" thickBot="1">
      <c r="A715" s="987" t="s">
        <v>125</v>
      </c>
      <c r="B715" s="985"/>
      <c r="C715" s="949" t="s">
        <v>103</v>
      </c>
      <c r="D715" s="956" t="s">
        <v>126</v>
      </c>
      <c r="E715" s="949" t="s">
        <v>128</v>
      </c>
      <c r="F715" s="949" t="s">
        <v>127</v>
      </c>
      <c r="G715" s="957" t="s">
        <v>129</v>
      </c>
      <c r="H715" s="713" t="str">
        <f t="shared" ref="H715:H720" si="190">IF(MID(A715,1,3)="OBS","REMOVER ESPAÇOS","OK")</f>
        <v>OK</v>
      </c>
      <c r="J715" s="654" t="str">
        <f>IF(AND(F715=0,G715&gt;0),1+COUNT($J$3:J629),IF(B715="AUXILIAR","AUXILIAR","SUBÍTEM"))</f>
        <v>SUBÍTEM</v>
      </c>
      <c r="K715" s="655" t="s">
        <v>125</v>
      </c>
      <c r="L715" s="656" t="str">
        <f t="shared" ref="L715:L720" si="191">A715</f>
        <v>COD.</v>
      </c>
      <c r="M715" s="663" t="str">
        <f>IF(AND(MID(A715,1,4)="comp",COUNTIF($A$1:$A$3937,A715)&gt;1),"ok AUXILIAR",IF(AND(F715&gt;0,MID(A715,1,4)="COMP"),"SUBÍTEM",IF(OR(AND(F715=0,G715=0),F715="COEF.",F715&gt;0),"SUBÍTEM",IF(MID(A715,1,5)="COMP.",IF(COUNTIF(ORÇAMENTO!$B$5:$B$9792,COMPOSIÇÕES!A715)=0,"NOK",IF(COUNTIF(ORÇAMENTO!$B$5:$B$9792,COMPOSIÇÕES!A715)&gt;0,"OK","SUBÍTEM"))))))</f>
        <v>SUBÍTEM</v>
      </c>
      <c r="P715" s="655" t="b">
        <f t="shared" si="189"/>
        <v>1</v>
      </c>
      <c r="Q715" s="655" t="s">
        <v>125</v>
      </c>
      <c r="R715" s="655"/>
      <c r="S715" s="715" t="s">
        <v>103</v>
      </c>
      <c r="T715" s="655" t="s">
        <v>126</v>
      </c>
      <c r="U715" s="655" t="s">
        <v>128</v>
      </c>
    </row>
    <row r="716" spans="1:21" s="713" customFormat="1" ht="30" customHeight="1" thickBot="1">
      <c r="A716" s="935" t="s">
        <v>282</v>
      </c>
      <c r="B716" s="945"/>
      <c r="C716" s="986" t="s">
        <v>1365</v>
      </c>
      <c r="D716" s="936" t="s">
        <v>126</v>
      </c>
      <c r="E716" s="936"/>
      <c r="F716" s="936"/>
      <c r="G716" s="946">
        <f>SUM(G717:G719)</f>
        <v>22.36</v>
      </c>
      <c r="H716" s="713" t="str">
        <f t="shared" si="190"/>
        <v>OK</v>
      </c>
      <c r="J716" s="654">
        <f>IF(AND(F716=0,G716&gt;0),1+COUNT($J$3:J715),IF(B716="AUXILIAR","AUXILIAR","SUBÍTEM"))</f>
        <v>91</v>
      </c>
      <c r="K716" s="655" t="s">
        <v>282</v>
      </c>
      <c r="L716" s="656" t="str">
        <f t="shared" si="191"/>
        <v>COMP. 91</v>
      </c>
      <c r="M716" s="663" t="str">
        <f>IF(AND(MID(A716,1,4)="comp",COUNTIF($A$1:$A$3937,A716)&gt;1),"ok AUXILIAR",IF(AND(F716&gt;0,MID(A716,1,4)="COMP"),"SUBÍTEM",IF(OR(AND(F716=0,G716=0),F716="COEF.",F716&gt;0),"SUBÍTEM",IF(MID(A716,1,5)="COMP.",IF(COUNTIF(ORÇAMENTO!$B$5:$B$9792,COMPOSIÇÕES!A716)=0,"NOK",IF(COUNTIF(ORÇAMENTO!$B$5:$B$9792,COMPOSIÇÕES!A716)&gt;0,"OK","SUBÍTEM"))))))</f>
        <v>OK</v>
      </c>
      <c r="P716" s="655" t="b">
        <f t="shared" si="189"/>
        <v>1</v>
      </c>
      <c r="Q716" s="655" t="s">
        <v>282</v>
      </c>
      <c r="R716" s="655"/>
      <c r="S716" s="719" t="s">
        <v>1365</v>
      </c>
      <c r="T716" s="655" t="s">
        <v>126</v>
      </c>
      <c r="U716" s="655"/>
    </row>
    <row r="717" spans="1:21" s="713" customFormat="1" ht="30">
      <c r="A717" s="261">
        <v>10609</v>
      </c>
      <c r="B717" s="261" t="s">
        <v>134</v>
      </c>
      <c r="C717" s="322" t="s">
        <v>2720</v>
      </c>
      <c r="D717" s="257" t="s">
        <v>54</v>
      </c>
      <c r="E717" s="259">
        <v>19.170000000000002</v>
      </c>
      <c r="F717" s="258">
        <v>1</v>
      </c>
      <c r="G717" s="450">
        <f>ROUND(F717*E717,2)</f>
        <v>19.170000000000002</v>
      </c>
      <c r="H717" s="713" t="str">
        <f t="shared" si="190"/>
        <v>OK</v>
      </c>
      <c r="J717" s="654" t="str">
        <f>IF(AND(F717=0,G717&gt;0),1+COUNT($J$3:J716),IF(B717="AUXILIAR","AUXILIAR","SUBÍTEM"))</f>
        <v>SUBÍTEM</v>
      </c>
      <c r="K717" s="655">
        <v>10609</v>
      </c>
      <c r="L717" s="656">
        <f t="shared" si="191"/>
        <v>10609</v>
      </c>
      <c r="M717" s="663" t="str">
        <f>IF(AND(MID(A717,1,4)="comp",COUNTIF($A$1:$A$3937,A717)&gt;1),"ok AUXILIAR",IF(AND(F717&gt;0,MID(A717,1,4)="COMP"),"SUBÍTEM",IF(OR(AND(F717=0,G717=0),F717="COEF.",F717&gt;0),"SUBÍTEM",IF(MID(A717,1,5)="COMP.",IF(COUNTIF(ORÇAMENTO!$B$5:$B$9792,COMPOSIÇÕES!A717)=0,"NOK",IF(COUNTIF(ORÇAMENTO!$B$5:$B$9792,COMPOSIÇÕES!A717)&gt;0,"OK","SUBÍTEM"))))))</f>
        <v>SUBÍTEM</v>
      </c>
      <c r="P717" s="655" t="b">
        <f t="shared" si="189"/>
        <v>1</v>
      </c>
      <c r="Q717" s="655">
        <v>10609</v>
      </c>
      <c r="R717" s="655" t="s">
        <v>134</v>
      </c>
      <c r="S717" s="717" t="s">
        <v>2720</v>
      </c>
      <c r="T717" s="655" t="s">
        <v>54</v>
      </c>
      <c r="U717" s="655">
        <v>19.28</v>
      </c>
    </row>
    <row r="718" spans="1:21" s="713" customFormat="1">
      <c r="A718" s="261">
        <v>88316</v>
      </c>
      <c r="B718" s="261" t="s">
        <v>131</v>
      </c>
      <c r="C718" s="322" t="s">
        <v>772</v>
      </c>
      <c r="D718" s="257" t="s">
        <v>59</v>
      </c>
      <c r="E718" s="259">
        <v>12.7</v>
      </c>
      <c r="F718" s="258">
        <v>0.1</v>
      </c>
      <c r="G718" s="450">
        <f>ROUND(F718*E718,2)</f>
        <v>1.27</v>
      </c>
      <c r="H718" s="713" t="str">
        <f t="shared" si="190"/>
        <v>OK</v>
      </c>
      <c r="J718" s="654" t="str">
        <f>IF(AND(F718=0,G718&gt;0),1+COUNT($J$3:J716),IF(B718="AUXILIAR","AUXILIAR","SUBÍTEM"))</f>
        <v>SUBÍTEM</v>
      </c>
      <c r="K718" s="655">
        <v>88316</v>
      </c>
      <c r="L718" s="656">
        <f t="shared" si="191"/>
        <v>88316</v>
      </c>
      <c r="M718" s="663" t="str">
        <f>IF(AND(MID(A718,1,4)="comp",COUNTIF($A$1:$A$3937,A718)&gt;1),"ok AUXILIAR",IF(AND(F718&gt;0,MID(A718,1,4)="COMP"),"SUBÍTEM",IF(OR(AND(F718=0,G718=0),F718="COEF.",F718&gt;0),"SUBÍTEM",IF(MID(A718,1,5)="COMP.",IF(COUNTIF(ORÇAMENTO!$B$5:$B$9792,COMPOSIÇÕES!A718)=0,"NOK",IF(COUNTIF(ORÇAMENTO!$B$5:$B$9792,COMPOSIÇÕES!A718)&gt;0,"OK","SUBÍTEM"))))))</f>
        <v>SUBÍTEM</v>
      </c>
      <c r="P718" s="655" t="b">
        <f t="shared" si="189"/>
        <v>1</v>
      </c>
      <c r="Q718" s="655">
        <v>88316</v>
      </c>
      <c r="R718" s="655" t="s">
        <v>131</v>
      </c>
      <c r="S718" s="717" t="s">
        <v>772</v>
      </c>
      <c r="T718" s="655" t="s">
        <v>59</v>
      </c>
      <c r="U718" s="655">
        <v>12.52</v>
      </c>
    </row>
    <row r="719" spans="1:21" s="713" customFormat="1">
      <c r="A719" s="261">
        <v>88264</v>
      </c>
      <c r="B719" s="261" t="s">
        <v>131</v>
      </c>
      <c r="C719" s="322" t="s">
        <v>766</v>
      </c>
      <c r="D719" s="257" t="s">
        <v>59</v>
      </c>
      <c r="E719" s="259">
        <v>19.16</v>
      </c>
      <c r="F719" s="258">
        <v>0.1</v>
      </c>
      <c r="G719" s="450">
        <f>ROUND(F719*E719,2)</f>
        <v>1.92</v>
      </c>
      <c r="H719" s="713" t="str">
        <f t="shared" si="190"/>
        <v>OK</v>
      </c>
      <c r="J719" s="654" t="str">
        <f>IF(AND(F719=0,G719&gt;0),1+COUNT($J$3:J717),IF(B719="AUXILIAR","AUXILIAR","SUBÍTEM"))</f>
        <v>SUBÍTEM</v>
      </c>
      <c r="K719" s="655">
        <v>88264</v>
      </c>
      <c r="L719" s="656">
        <f t="shared" si="191"/>
        <v>88264</v>
      </c>
      <c r="M719" s="663" t="str">
        <f>IF(AND(MID(A719,1,4)="comp",COUNTIF($A$1:$A$3937,A719)&gt;1),"ok AUXILIAR",IF(AND(F719&gt;0,MID(A719,1,4)="COMP"),"SUBÍTEM",IF(OR(AND(F719=0,G719=0),F719="COEF.",F719&gt;0),"SUBÍTEM",IF(MID(A719,1,5)="COMP.",IF(COUNTIF(ORÇAMENTO!$B$5:$B$9792,COMPOSIÇÕES!A719)=0,"NOK",IF(COUNTIF(ORÇAMENTO!$B$5:$B$9792,COMPOSIÇÕES!A719)&gt;0,"OK","SUBÍTEM"))))))</f>
        <v>SUBÍTEM</v>
      </c>
      <c r="P719" s="655" t="b">
        <f t="shared" si="189"/>
        <v>1</v>
      </c>
      <c r="Q719" s="655">
        <v>88264</v>
      </c>
      <c r="R719" s="655" t="s">
        <v>131</v>
      </c>
      <c r="S719" s="717" t="s">
        <v>766</v>
      </c>
      <c r="T719" s="655" t="s">
        <v>59</v>
      </c>
      <c r="U719" s="655">
        <v>19.149999999999999</v>
      </c>
    </row>
    <row r="720" spans="1:21" s="713" customFormat="1">
      <c r="A720" s="723" t="s">
        <v>1486</v>
      </c>
      <c r="B720" s="723"/>
      <c r="C720" s="723"/>
      <c r="D720" s="723"/>
      <c r="E720" s="723"/>
      <c r="F720" s="723"/>
      <c r="G720" s="723"/>
      <c r="H720" s="713" t="str">
        <f t="shared" si="190"/>
        <v>REMOVER ESPAÇOS</v>
      </c>
      <c r="J720" s="654" t="str">
        <f>IF(AND(F720=0,G720&gt;0),1+COUNT($J$3:J719),IF(B720="AUXILIAR","AUXILIAR","SUBÍTEM"))</f>
        <v>SUBÍTEM</v>
      </c>
      <c r="K720" s="655" t="s">
        <v>1486</v>
      </c>
      <c r="L720" s="656" t="str">
        <f t="shared" si="191"/>
        <v>Obs: composição/Base -  Composição adaptada -  ORSE-  10907 + 10609/SINAPI INSUMO</v>
      </c>
      <c r="M720" s="663" t="str">
        <f>IF(AND(MID(A720,1,4)="comp",COUNTIF($A$1:$A$3937,A720)&gt;1),"ok AUXILIAR",IF(AND(F720&gt;0,MID(A720,1,4)="COMP"),"SUBÍTEM",IF(OR(AND(F720=0,G720=0),F720="COEF.",F720&gt;0),"SUBÍTEM",IF(MID(A720,1,5)="COMP.",IF(COUNTIF(ORÇAMENTO!$B$5:$B$9792,COMPOSIÇÕES!A720)=0,"NOK",IF(COUNTIF(ORÇAMENTO!$B$5:$B$9792,COMPOSIÇÕES!A720)&gt;0,"OK","SUBÍTEM"))))))</f>
        <v>SUBÍTEM</v>
      </c>
      <c r="P720" s="655" t="b">
        <f t="shared" si="189"/>
        <v>1</v>
      </c>
      <c r="Q720" s="655" t="s">
        <v>1486</v>
      </c>
      <c r="R720" s="655"/>
      <c r="S720" s="723"/>
      <c r="T720" s="655"/>
      <c r="U720" s="655"/>
    </row>
    <row r="721" spans="1:21" s="713" customFormat="1" ht="15.75" thickBot="1">
      <c r="A721" s="792"/>
      <c r="B721" s="793"/>
      <c r="C721" s="778"/>
      <c r="D721" s="794"/>
      <c r="E721" s="794"/>
      <c r="F721" s="794"/>
      <c r="G721" s="794"/>
      <c r="J721" s="779"/>
      <c r="K721" s="780"/>
      <c r="L721" s="781"/>
      <c r="M721" s="663"/>
      <c r="P721" s="655" t="b">
        <f t="shared" si="189"/>
        <v>1</v>
      </c>
      <c r="Q721" s="780"/>
      <c r="R721" s="780"/>
      <c r="S721" s="778"/>
      <c r="T721" s="780"/>
      <c r="U721" s="780"/>
    </row>
    <row r="722" spans="1:21" s="713" customFormat="1" ht="33" customHeight="1" thickBot="1">
      <c r="A722" s="987" t="s">
        <v>125</v>
      </c>
      <c r="B722" s="985"/>
      <c r="C722" s="949" t="s">
        <v>103</v>
      </c>
      <c r="D722" s="956" t="s">
        <v>126</v>
      </c>
      <c r="E722" s="949" t="s">
        <v>128</v>
      </c>
      <c r="F722" s="949" t="s">
        <v>127</v>
      </c>
      <c r="G722" s="957" t="s">
        <v>129</v>
      </c>
      <c r="H722" s="713" t="str">
        <f t="shared" ref="H722:H727" si="192">IF(MID(A722,1,3)="OBS","REMOVER ESPAÇOS","OK")</f>
        <v>OK</v>
      </c>
      <c r="J722" s="654" t="str">
        <f>IF(AND(F722=0,G722&gt;0),1+COUNT($J$3:J636),IF(B722="AUXILIAR","AUXILIAR","SUBÍTEM"))</f>
        <v>SUBÍTEM</v>
      </c>
      <c r="K722" s="655" t="s">
        <v>125</v>
      </c>
      <c r="L722" s="656" t="str">
        <f t="shared" ref="L722:L727" si="193">A722</f>
        <v>COD.</v>
      </c>
      <c r="M722" s="663" t="str">
        <f>IF(AND(MID(A722,1,4)="comp",COUNTIF($A$1:$A$3937,A722)&gt;1),"ok AUXILIAR",IF(AND(F722&gt;0,MID(A722,1,4)="COMP"),"SUBÍTEM",IF(OR(AND(F722=0,G722=0),F722="COEF.",F722&gt;0),"SUBÍTEM",IF(MID(A722,1,5)="COMP.",IF(COUNTIF(ORÇAMENTO!$B$5:$B$9792,COMPOSIÇÕES!A722)=0,"NOK",IF(COUNTIF(ORÇAMENTO!$B$5:$B$9792,COMPOSIÇÕES!A722)&gt;0,"OK","SUBÍTEM"))))))</f>
        <v>SUBÍTEM</v>
      </c>
      <c r="P722" s="655" t="b">
        <f t="shared" si="189"/>
        <v>1</v>
      </c>
      <c r="Q722" s="655" t="s">
        <v>125</v>
      </c>
      <c r="R722" s="655"/>
      <c r="S722" s="715" t="s">
        <v>103</v>
      </c>
      <c r="T722" s="655" t="s">
        <v>126</v>
      </c>
      <c r="U722" s="655" t="s">
        <v>128</v>
      </c>
    </row>
    <row r="723" spans="1:21" s="713" customFormat="1" ht="30" customHeight="1" thickBot="1">
      <c r="A723" s="935" t="s">
        <v>272</v>
      </c>
      <c r="B723" s="945"/>
      <c r="C723" s="986" t="s">
        <v>795</v>
      </c>
      <c r="D723" s="936" t="s">
        <v>126</v>
      </c>
      <c r="E723" s="936"/>
      <c r="F723" s="936"/>
      <c r="G723" s="946">
        <f>SUM(G724:G726)</f>
        <v>78.19</v>
      </c>
      <c r="H723" s="713" t="str">
        <f t="shared" si="192"/>
        <v>OK</v>
      </c>
      <c r="J723" s="654">
        <f>IF(AND(F723=0,G723&gt;0),1+COUNT($J$3:J722),IF(B723="AUXILIAR","AUXILIAR","SUBÍTEM"))</f>
        <v>92</v>
      </c>
      <c r="K723" s="655" t="s">
        <v>272</v>
      </c>
      <c r="L723" s="656" t="str">
        <f t="shared" si="193"/>
        <v>COMP. 92</v>
      </c>
      <c r="M723" s="663" t="str">
        <f>IF(AND(MID(A723,1,4)="comp",COUNTIF($A$1:$A$3937,A723)&gt;1),"ok AUXILIAR",IF(AND(F723&gt;0,MID(A723,1,4)="COMP"),"SUBÍTEM",IF(OR(AND(F723=0,G723=0),F723="COEF.",F723&gt;0),"SUBÍTEM",IF(MID(A723,1,5)="COMP.",IF(COUNTIF(ORÇAMENTO!$B$5:$B$9792,COMPOSIÇÕES!A723)=0,"NOK",IF(COUNTIF(ORÇAMENTO!$B$5:$B$9792,COMPOSIÇÕES!A723)&gt;0,"OK","SUBÍTEM"))))))</f>
        <v>OK</v>
      </c>
      <c r="P723" s="655" t="b">
        <f t="shared" si="189"/>
        <v>1</v>
      </c>
      <c r="Q723" s="655" t="s">
        <v>272</v>
      </c>
      <c r="R723" s="655"/>
      <c r="S723" s="719" t="s">
        <v>795</v>
      </c>
      <c r="T723" s="655" t="s">
        <v>126</v>
      </c>
      <c r="U723" s="655"/>
    </row>
    <row r="724" spans="1:21" s="713" customFormat="1">
      <c r="A724" s="261">
        <v>34519</v>
      </c>
      <c r="B724" s="261" t="s">
        <v>836</v>
      </c>
      <c r="C724" s="322" t="s">
        <v>795</v>
      </c>
      <c r="D724" s="257" t="s">
        <v>2836</v>
      </c>
      <c r="E724" s="259">
        <v>71.819999999999993</v>
      </c>
      <c r="F724" s="258">
        <v>1</v>
      </c>
      <c r="G724" s="450">
        <f>ROUND(F724*E724,2)</f>
        <v>71.819999999999993</v>
      </c>
      <c r="H724" s="713" t="str">
        <f t="shared" si="192"/>
        <v>OK</v>
      </c>
      <c r="J724" s="654" t="str">
        <f>IF(AND(F724=0,G724&gt;0),1+COUNT($J$3:J723),IF(B724="AUXILIAR","AUXILIAR","SUBÍTEM"))</f>
        <v>SUBÍTEM</v>
      </c>
      <c r="K724" s="655">
        <v>34519</v>
      </c>
      <c r="L724" s="656">
        <f t="shared" si="193"/>
        <v>34519</v>
      </c>
      <c r="M724" s="663" t="str">
        <f>IF(AND(MID(A724,1,4)="comp",COUNTIF($A$1:$A$3937,A724)&gt;1),"ok AUXILIAR",IF(AND(F724&gt;0,MID(A724,1,4)="COMP"),"SUBÍTEM",IF(OR(AND(F724=0,G724=0),F724="COEF.",F724&gt;0),"SUBÍTEM",IF(MID(A724,1,5)="COMP.",IF(COUNTIF(ORÇAMENTO!$B$5:$B$9792,COMPOSIÇÕES!A724)=0,"NOK",IF(COUNTIF(ORÇAMENTO!$B$5:$B$9792,COMPOSIÇÕES!A724)&gt;0,"OK","SUBÍTEM"))))))</f>
        <v>SUBÍTEM</v>
      </c>
      <c r="P724" s="655" t="b">
        <f t="shared" si="189"/>
        <v>1</v>
      </c>
      <c r="Q724" s="655">
        <v>34519</v>
      </c>
      <c r="R724" s="655" t="s">
        <v>836</v>
      </c>
      <c r="S724" s="717" t="s">
        <v>795</v>
      </c>
      <c r="T724" s="655" t="s">
        <v>54</v>
      </c>
      <c r="U724" s="655">
        <v>71.819999999999993</v>
      </c>
    </row>
    <row r="725" spans="1:21" s="713" customFormat="1">
      <c r="A725" s="261">
        <v>88316</v>
      </c>
      <c r="B725" s="261" t="s">
        <v>131</v>
      </c>
      <c r="C725" s="322" t="s">
        <v>772</v>
      </c>
      <c r="D725" s="257" t="s">
        <v>59</v>
      </c>
      <c r="E725" s="259">
        <v>12.7</v>
      </c>
      <c r="F725" s="251">
        <v>0.2</v>
      </c>
      <c r="G725" s="450">
        <f>ROUND(F725*E725,2)</f>
        <v>2.54</v>
      </c>
      <c r="H725" s="713" t="str">
        <f t="shared" si="192"/>
        <v>OK</v>
      </c>
      <c r="J725" s="654" t="str">
        <f>IF(AND(F725=0,G725&gt;0),1+COUNT($J$3:J723),IF(B725="AUXILIAR","AUXILIAR","SUBÍTEM"))</f>
        <v>SUBÍTEM</v>
      </c>
      <c r="K725" s="655">
        <v>88316</v>
      </c>
      <c r="L725" s="656">
        <f t="shared" si="193"/>
        <v>88316</v>
      </c>
      <c r="M725" s="663" t="str">
        <f>IF(AND(MID(A725,1,4)="comp",COUNTIF($A$1:$A$3937,A725)&gt;1),"ok AUXILIAR",IF(AND(F725&gt;0,MID(A725,1,4)="COMP"),"SUBÍTEM",IF(OR(AND(F725=0,G725=0),F725="COEF.",F725&gt;0),"SUBÍTEM",IF(MID(A725,1,5)="COMP.",IF(COUNTIF(ORÇAMENTO!$B$5:$B$9792,COMPOSIÇÕES!A725)=0,"NOK",IF(COUNTIF(ORÇAMENTO!$B$5:$B$9792,COMPOSIÇÕES!A725)&gt;0,"OK","SUBÍTEM"))))))</f>
        <v>SUBÍTEM</v>
      </c>
      <c r="P725" s="655" t="b">
        <f t="shared" si="189"/>
        <v>1</v>
      </c>
      <c r="Q725" s="655">
        <v>88316</v>
      </c>
      <c r="R725" s="655" t="s">
        <v>131</v>
      </c>
      <c r="S725" s="717" t="s">
        <v>772</v>
      </c>
      <c r="T725" s="655" t="s">
        <v>59</v>
      </c>
      <c r="U725" s="655">
        <v>12.52</v>
      </c>
    </row>
    <row r="726" spans="1:21" s="713" customFormat="1">
      <c r="A726" s="261">
        <v>88264</v>
      </c>
      <c r="B726" s="261" t="s">
        <v>131</v>
      </c>
      <c r="C726" s="322" t="s">
        <v>766</v>
      </c>
      <c r="D726" s="257" t="s">
        <v>59</v>
      </c>
      <c r="E726" s="259">
        <v>19.16</v>
      </c>
      <c r="F726" s="251">
        <v>0.2</v>
      </c>
      <c r="G726" s="450">
        <f>ROUND(F726*E726,2)</f>
        <v>3.83</v>
      </c>
      <c r="H726" s="713" t="str">
        <f t="shared" si="192"/>
        <v>OK</v>
      </c>
      <c r="J726" s="654" t="str">
        <f>IF(AND(F726=0,G726&gt;0),1+COUNT($J$3:J724),IF(B726="AUXILIAR","AUXILIAR","SUBÍTEM"))</f>
        <v>SUBÍTEM</v>
      </c>
      <c r="K726" s="655">
        <v>88264</v>
      </c>
      <c r="L726" s="656">
        <f t="shared" si="193"/>
        <v>88264</v>
      </c>
      <c r="M726" s="663" t="str">
        <f>IF(AND(MID(A726,1,4)="comp",COUNTIF($A$1:$A$3937,A726)&gt;1),"ok AUXILIAR",IF(AND(F726&gt;0,MID(A726,1,4)="COMP"),"SUBÍTEM",IF(OR(AND(F726=0,G726=0),F726="COEF.",F726&gt;0),"SUBÍTEM",IF(MID(A726,1,5)="COMP.",IF(COUNTIF(ORÇAMENTO!$B$5:$B$9792,COMPOSIÇÕES!A726)=0,"NOK",IF(COUNTIF(ORÇAMENTO!$B$5:$B$9792,COMPOSIÇÕES!A726)&gt;0,"OK","SUBÍTEM"))))))</f>
        <v>SUBÍTEM</v>
      </c>
      <c r="P726" s="655" t="b">
        <f t="shared" si="189"/>
        <v>1</v>
      </c>
      <c r="Q726" s="655">
        <v>88264</v>
      </c>
      <c r="R726" s="655" t="s">
        <v>131</v>
      </c>
      <c r="S726" s="717" t="s">
        <v>766</v>
      </c>
      <c r="T726" s="655" t="s">
        <v>59</v>
      </c>
      <c r="U726" s="655">
        <v>19.149999999999999</v>
      </c>
    </row>
    <row r="727" spans="1:21" s="713" customFormat="1">
      <c r="A727" s="723" t="s">
        <v>1487</v>
      </c>
      <c r="B727" s="723"/>
      <c r="C727" s="723"/>
      <c r="D727" s="723"/>
      <c r="E727" s="723"/>
      <c r="F727" s="723"/>
      <c r="G727" s="723"/>
      <c r="H727" s="713" t="str">
        <f t="shared" si="192"/>
        <v>REMOVER ESPAÇOS</v>
      </c>
      <c r="J727" s="654" t="str">
        <f>IF(AND(F727=0,G727&gt;0),1+COUNT($J$3:J726),IF(B727="AUXILIAR","AUXILIAR","SUBÍTEM"))</f>
        <v>SUBÍTEM</v>
      </c>
      <c r="K727" s="655" t="s">
        <v>1487</v>
      </c>
      <c r="L727" s="656" t="str">
        <f t="shared" si="193"/>
        <v>Obs: composição/Base -  Composição adaptada -  ORSE-  8222 + 34519/SINAPI INSUMO</v>
      </c>
      <c r="M727" s="663" t="str">
        <f>IF(AND(MID(A727,1,4)="comp",COUNTIF($A$1:$A$3937,A727)&gt;1),"ok AUXILIAR",IF(AND(F727&gt;0,MID(A727,1,4)="COMP"),"SUBÍTEM",IF(OR(AND(F727=0,G727=0),F727="COEF.",F727&gt;0),"SUBÍTEM",IF(MID(A727,1,5)="COMP.",IF(COUNTIF(ORÇAMENTO!$B$5:$B$9792,COMPOSIÇÕES!A727)=0,"NOK",IF(COUNTIF(ORÇAMENTO!$B$5:$B$9792,COMPOSIÇÕES!A727)&gt;0,"OK","SUBÍTEM"))))))</f>
        <v>SUBÍTEM</v>
      </c>
      <c r="P727" s="655" t="b">
        <f t="shared" si="189"/>
        <v>1</v>
      </c>
      <c r="Q727" s="655" t="s">
        <v>1487</v>
      </c>
      <c r="R727" s="655"/>
      <c r="S727" s="723"/>
      <c r="T727" s="655"/>
      <c r="U727" s="655"/>
    </row>
    <row r="728" spans="1:21" s="713" customFormat="1" ht="15.75" thickBot="1">
      <c r="A728" s="792"/>
      <c r="B728" s="793"/>
      <c r="C728" s="778"/>
      <c r="D728" s="794"/>
      <c r="E728" s="794"/>
      <c r="F728" s="794"/>
      <c r="G728" s="794"/>
      <c r="J728" s="779"/>
      <c r="K728" s="780"/>
      <c r="L728" s="781"/>
      <c r="M728" s="663"/>
      <c r="P728" s="655" t="b">
        <f t="shared" si="189"/>
        <v>1</v>
      </c>
      <c r="Q728" s="780"/>
      <c r="R728" s="780"/>
      <c r="S728" s="778"/>
      <c r="T728" s="780"/>
      <c r="U728" s="780"/>
    </row>
    <row r="729" spans="1:21" s="713" customFormat="1" ht="33" customHeight="1" thickBot="1">
      <c r="A729" s="987" t="s">
        <v>125</v>
      </c>
      <c r="B729" s="985"/>
      <c r="C729" s="949" t="s">
        <v>103</v>
      </c>
      <c r="D729" s="956" t="s">
        <v>126</v>
      </c>
      <c r="E729" s="949" t="s">
        <v>128</v>
      </c>
      <c r="F729" s="949" t="s">
        <v>127</v>
      </c>
      <c r="G729" s="957" t="s">
        <v>129</v>
      </c>
      <c r="H729" s="713" t="str">
        <f>IF(MID(A729,1,3)="OBS","REMOVER ESPAÇOS","OK")</f>
        <v>OK</v>
      </c>
      <c r="J729" s="654" t="str">
        <f>IF(AND(F729=0,G729&gt;0),1+COUNT($J$3:J643),IF(B729="AUXILIAR","AUXILIAR","SUBÍTEM"))</f>
        <v>SUBÍTEM</v>
      </c>
      <c r="K729" s="655" t="s">
        <v>125</v>
      </c>
      <c r="L729" s="656" t="str">
        <f>A729</f>
        <v>COD.</v>
      </c>
      <c r="M729" s="663" t="str">
        <f>IF(AND(MID(A729,1,4)="comp",COUNTIF($A$1:$A$3937,A729)&gt;1),"ok AUXILIAR",IF(AND(F729&gt;0,MID(A729,1,4)="COMP"),"SUBÍTEM",IF(OR(AND(F729=0,G729=0),F729="COEF.",F729&gt;0),"SUBÍTEM",IF(MID(A729,1,5)="COMP.",IF(COUNTIF(ORÇAMENTO!$B$5:$B$9792,COMPOSIÇÕES!A729)=0,"NOK",IF(COUNTIF(ORÇAMENTO!$B$5:$B$9792,COMPOSIÇÕES!A729)&gt;0,"OK","SUBÍTEM"))))))</f>
        <v>SUBÍTEM</v>
      </c>
      <c r="P729" s="655" t="b">
        <f t="shared" si="189"/>
        <v>1</v>
      </c>
      <c r="Q729" s="655" t="s">
        <v>125</v>
      </c>
      <c r="R729" s="655"/>
      <c r="S729" s="715" t="s">
        <v>103</v>
      </c>
      <c r="T729" s="655" t="s">
        <v>126</v>
      </c>
      <c r="U729" s="655" t="s">
        <v>128</v>
      </c>
    </row>
    <row r="730" spans="1:21" s="713" customFormat="1" ht="30" customHeight="1" thickBot="1">
      <c r="A730" s="935" t="s">
        <v>273</v>
      </c>
      <c r="B730" s="945"/>
      <c r="C730" s="986" t="s">
        <v>1366</v>
      </c>
      <c r="D730" s="936" t="s">
        <v>126</v>
      </c>
      <c r="E730" s="936"/>
      <c r="F730" s="936"/>
      <c r="G730" s="946">
        <f>SUM(G731:G732)</f>
        <v>10.969999999999999</v>
      </c>
      <c r="H730" s="713" t="str">
        <f>IF(MID(A730,1,3)="OBS","REMOVER ESPAÇOS","OK")</f>
        <v>OK</v>
      </c>
      <c r="J730" s="654">
        <f>IF(AND(F730=0,G730&gt;0),1+COUNT($J$3:J729),IF(B730="AUXILIAR","AUXILIAR","SUBÍTEM"))</f>
        <v>93</v>
      </c>
      <c r="K730" s="655" t="s">
        <v>273</v>
      </c>
      <c r="L730" s="656" t="str">
        <f>A730</f>
        <v>COMP. 93</v>
      </c>
      <c r="M730" s="663" t="str">
        <f>IF(AND(MID(A730,1,4)="comp",COUNTIF($A$1:$A$3937,A730)&gt;1),"ok AUXILIAR",IF(AND(F730&gt;0,MID(A730,1,4)="COMP"),"SUBÍTEM",IF(OR(AND(F730=0,G730=0),F730="COEF.",F730&gt;0),"SUBÍTEM",IF(MID(A730,1,5)="COMP.",IF(COUNTIF(ORÇAMENTO!$B$5:$B$9792,COMPOSIÇÕES!A730)=0,"NOK",IF(COUNTIF(ORÇAMENTO!$B$5:$B$9792,COMPOSIÇÕES!A730)&gt;0,"OK","SUBÍTEM"))))))</f>
        <v>OK</v>
      </c>
      <c r="P730" s="655" t="b">
        <f t="shared" si="189"/>
        <v>1</v>
      </c>
      <c r="Q730" s="655" t="s">
        <v>273</v>
      </c>
      <c r="R730" s="655"/>
      <c r="S730" s="719" t="s">
        <v>1366</v>
      </c>
      <c r="T730" s="655" t="s">
        <v>126</v>
      </c>
      <c r="U730" s="655"/>
    </row>
    <row r="731" spans="1:21" s="713" customFormat="1">
      <c r="A731" s="261">
        <v>884</v>
      </c>
      <c r="B731" s="261" t="s">
        <v>134</v>
      </c>
      <c r="C731" s="322" t="s">
        <v>1366</v>
      </c>
      <c r="D731" s="257" t="s">
        <v>54</v>
      </c>
      <c r="E731" s="259">
        <v>8.1</v>
      </c>
      <c r="F731" s="258">
        <v>1</v>
      </c>
      <c r="G731" s="450">
        <f>ROUND(F731*E731,2)</f>
        <v>8.1</v>
      </c>
      <c r="H731" s="713" t="str">
        <f>IF(MID(A731,1,3)="OBS","REMOVER ESPAÇOS","OK")</f>
        <v>OK</v>
      </c>
      <c r="J731" s="654" t="str">
        <f>IF(AND(F731=0,G731&gt;0),1+COUNT($J$3:J730),IF(B731="AUXILIAR","AUXILIAR","SUBÍTEM"))</f>
        <v>SUBÍTEM</v>
      </c>
      <c r="K731" s="655">
        <v>884</v>
      </c>
      <c r="L731" s="656">
        <f>A731</f>
        <v>884</v>
      </c>
      <c r="M731" s="663" t="str">
        <f>IF(AND(MID(A731,1,4)="comp",COUNTIF($A$1:$A$3937,A731)&gt;1),"ok AUXILIAR",IF(AND(F731&gt;0,MID(A731,1,4)="COMP"),"SUBÍTEM",IF(OR(AND(F731=0,G731=0),F731="COEF.",F731&gt;0),"SUBÍTEM",IF(MID(A731,1,5)="COMP.",IF(COUNTIF(ORÇAMENTO!$B$5:$B$9792,COMPOSIÇÕES!A731)=0,"NOK",IF(COUNTIF(ORÇAMENTO!$B$5:$B$9792,COMPOSIÇÕES!A731)&gt;0,"OK","SUBÍTEM"))))))</f>
        <v>SUBÍTEM</v>
      </c>
      <c r="P731" s="655" t="b">
        <f t="shared" si="189"/>
        <v>1</v>
      </c>
      <c r="Q731" s="655">
        <v>884</v>
      </c>
      <c r="R731" s="655" t="s">
        <v>134</v>
      </c>
      <c r="S731" s="717" t="s">
        <v>1366</v>
      </c>
      <c r="T731" s="655" t="s">
        <v>54</v>
      </c>
      <c r="U731" s="655">
        <v>8.1</v>
      </c>
    </row>
    <row r="732" spans="1:21" s="713" customFormat="1">
      <c r="A732" s="261">
        <v>88264</v>
      </c>
      <c r="B732" s="261" t="s">
        <v>131</v>
      </c>
      <c r="C732" s="322" t="s">
        <v>766</v>
      </c>
      <c r="D732" s="257" t="s">
        <v>59</v>
      </c>
      <c r="E732" s="259">
        <v>19.16</v>
      </c>
      <c r="F732" s="251">
        <v>0.15</v>
      </c>
      <c r="G732" s="450">
        <f>ROUND(F732*E732,2)</f>
        <v>2.87</v>
      </c>
      <c r="H732" s="713" t="str">
        <f>IF(MID(A732,1,3)="OBS","REMOVER ESPAÇOS","OK")</f>
        <v>OK</v>
      </c>
      <c r="J732" s="654" t="str">
        <f>IF(AND(F732=0,G732&gt;0),1+COUNT($J$3:J731),IF(B732="AUXILIAR","AUXILIAR","SUBÍTEM"))</f>
        <v>SUBÍTEM</v>
      </c>
      <c r="K732" s="655">
        <v>88264</v>
      </c>
      <c r="L732" s="656">
        <f>A732</f>
        <v>88264</v>
      </c>
      <c r="M732" s="663" t="str">
        <f>IF(AND(MID(A732,1,4)="comp",COUNTIF($A$1:$A$3937,A732)&gt;1),"ok AUXILIAR",IF(AND(F732&gt;0,MID(A732,1,4)="COMP"),"SUBÍTEM",IF(OR(AND(F732=0,G732=0),F732="COEF.",F732&gt;0),"SUBÍTEM",IF(MID(A732,1,5)="COMP.",IF(COUNTIF(ORÇAMENTO!$B$5:$B$9792,COMPOSIÇÕES!A732)=0,"NOK",IF(COUNTIF(ORÇAMENTO!$B$5:$B$9792,COMPOSIÇÕES!A732)&gt;0,"OK","SUBÍTEM"))))))</f>
        <v>SUBÍTEM</v>
      </c>
      <c r="P732" s="655" t="b">
        <f t="shared" si="189"/>
        <v>1</v>
      </c>
      <c r="Q732" s="655">
        <v>88264</v>
      </c>
      <c r="R732" s="655" t="s">
        <v>131</v>
      </c>
      <c r="S732" s="717" t="s">
        <v>766</v>
      </c>
      <c r="T732" s="655" t="s">
        <v>59</v>
      </c>
      <c r="U732" s="655">
        <v>19.149999999999999</v>
      </c>
    </row>
    <row r="733" spans="1:21" s="713" customFormat="1">
      <c r="A733" s="723" t="s">
        <v>1488</v>
      </c>
      <c r="B733" s="723"/>
      <c r="C733" s="723"/>
      <c r="D733" s="723"/>
      <c r="E733" s="723"/>
      <c r="F733" s="723"/>
      <c r="G733" s="723"/>
      <c r="H733" s="713" t="str">
        <f>IF(MID(A733,1,3)="OBS","REMOVER ESPAÇOS","OK")</f>
        <v>REMOVER ESPAÇOS</v>
      </c>
      <c r="J733" s="654" t="str">
        <f>IF(AND(F733=0,G733&gt;0),1+COUNT($J$3:J732),IF(B733="AUXILIAR","AUXILIAR","SUBÍTEM"))</f>
        <v>SUBÍTEM</v>
      </c>
      <c r="K733" s="655" t="s">
        <v>1488</v>
      </c>
      <c r="L733" s="656" t="str">
        <f>A733</f>
        <v>Obs: composição/Base -  Composição adaptada -  ORSE-  3769 + 884/ORSE INSUMO</v>
      </c>
      <c r="M733" s="663" t="str">
        <f>IF(AND(MID(A733,1,4)="comp",COUNTIF($A$1:$A$3937,A733)&gt;1),"ok AUXILIAR",IF(AND(F733&gt;0,MID(A733,1,4)="COMP"),"SUBÍTEM",IF(OR(AND(F733=0,G733=0),F733="COEF.",F733&gt;0),"SUBÍTEM",IF(MID(A733,1,5)="COMP.",IF(COUNTIF(ORÇAMENTO!$B$5:$B$9792,COMPOSIÇÕES!A733)=0,"NOK",IF(COUNTIF(ORÇAMENTO!$B$5:$B$9792,COMPOSIÇÕES!A733)&gt;0,"OK","SUBÍTEM"))))))</f>
        <v>SUBÍTEM</v>
      </c>
      <c r="P733" s="655" t="b">
        <f t="shared" si="189"/>
        <v>1</v>
      </c>
      <c r="Q733" s="655" t="s">
        <v>1488</v>
      </c>
      <c r="R733" s="655"/>
      <c r="S733" s="723"/>
      <c r="T733" s="655"/>
      <c r="U733" s="655"/>
    </row>
    <row r="734" spans="1:21" s="713" customFormat="1" ht="15.75" thickBot="1">
      <c r="A734" s="792"/>
      <c r="B734" s="793"/>
      <c r="C734" s="778"/>
      <c r="D734" s="794"/>
      <c r="E734" s="794"/>
      <c r="F734" s="794"/>
      <c r="G734" s="794"/>
      <c r="J734" s="779"/>
      <c r="K734" s="780"/>
      <c r="L734" s="781"/>
      <c r="M734" s="663"/>
      <c r="P734" s="655" t="b">
        <f t="shared" si="189"/>
        <v>1</v>
      </c>
      <c r="Q734" s="780"/>
      <c r="R734" s="780"/>
      <c r="S734" s="778"/>
      <c r="T734" s="780"/>
      <c r="U734" s="780"/>
    </row>
    <row r="735" spans="1:21" s="713" customFormat="1" ht="33" customHeight="1" thickBot="1">
      <c r="A735" s="987" t="s">
        <v>125</v>
      </c>
      <c r="B735" s="985"/>
      <c r="C735" s="949" t="s">
        <v>103</v>
      </c>
      <c r="D735" s="956" t="s">
        <v>126</v>
      </c>
      <c r="E735" s="949" t="s">
        <v>128</v>
      </c>
      <c r="F735" s="949" t="s">
        <v>127</v>
      </c>
      <c r="G735" s="957" t="s">
        <v>129</v>
      </c>
      <c r="H735" s="713" t="str">
        <f>IF(MID(A735,1,3)="OBS","REMOVER ESPAÇOS","OK")</f>
        <v>OK</v>
      </c>
      <c r="J735" s="654" t="str">
        <f>IF(AND(F735=0,G735&gt;0),1+COUNT($J$3:J597),IF(B735="AUXILIAR","AUXILIAR","SUBÍTEM"))</f>
        <v>SUBÍTEM</v>
      </c>
      <c r="K735" s="655" t="s">
        <v>125</v>
      </c>
      <c r="L735" s="656" t="str">
        <f>A735</f>
        <v>COD.</v>
      </c>
      <c r="M735" s="663" t="str">
        <f>IF(AND(MID(A735,1,4)="comp",COUNTIF($A$1:$A$3937,A735)&gt;1),"ok AUXILIAR",IF(AND(F735&gt;0,MID(A735,1,4)="COMP"),"SUBÍTEM",IF(OR(AND(F735=0,G735=0),F735="COEF.",F735&gt;0),"SUBÍTEM",IF(MID(A735,1,5)="COMP.",IF(COUNTIF(ORÇAMENTO!$B$5:$B$9792,COMPOSIÇÕES!A735)=0,"NOK",IF(COUNTIF(ORÇAMENTO!$B$5:$B$9792,COMPOSIÇÕES!A735)&gt;0,"OK","SUBÍTEM"))))))</f>
        <v>SUBÍTEM</v>
      </c>
      <c r="P735" s="655" t="b">
        <f t="shared" si="189"/>
        <v>1</v>
      </c>
      <c r="Q735" s="655" t="s">
        <v>125</v>
      </c>
      <c r="R735" s="655"/>
      <c r="S735" s="715" t="s">
        <v>103</v>
      </c>
      <c r="T735" s="655" t="s">
        <v>126</v>
      </c>
      <c r="U735" s="655" t="s">
        <v>128</v>
      </c>
    </row>
    <row r="736" spans="1:21" s="713" customFormat="1" ht="30" customHeight="1" thickBot="1">
      <c r="A736" s="935" t="s">
        <v>274</v>
      </c>
      <c r="B736" s="945"/>
      <c r="C736" s="986" t="s">
        <v>1028</v>
      </c>
      <c r="D736" s="936" t="s">
        <v>126</v>
      </c>
      <c r="E736" s="936"/>
      <c r="F736" s="936"/>
      <c r="G736" s="946">
        <f>SUM(G737:G738)</f>
        <v>29.77</v>
      </c>
      <c r="H736" s="713" t="str">
        <f>IF(MID(A736,1,3)="OBS","REMOVER ESPAÇOS","OK")</f>
        <v>OK</v>
      </c>
      <c r="J736" s="654">
        <f>IF(AND(F736=0,G736&gt;0),1+COUNT($J$3:J735),IF(B736="AUXILIAR","AUXILIAR","SUBÍTEM"))</f>
        <v>94</v>
      </c>
      <c r="K736" s="655" t="s">
        <v>274</v>
      </c>
      <c r="L736" s="656" t="str">
        <f>A736</f>
        <v>COMP. 94</v>
      </c>
      <c r="M736" s="663" t="str">
        <f>IF(AND(MID(A736,1,4)="comp",COUNTIF($A$1:$A$3937,A736)&gt;1),"ok AUXILIAR",IF(AND(F736&gt;0,MID(A736,1,4)="COMP"),"SUBÍTEM",IF(OR(AND(F736=0,G736=0),F736="COEF.",F736&gt;0),"SUBÍTEM",IF(MID(A736,1,5)="COMP.",IF(COUNTIF(ORÇAMENTO!$B$5:$B$9792,COMPOSIÇÕES!A736)=0,"NOK",IF(COUNTIF(ORÇAMENTO!$B$5:$B$9792,COMPOSIÇÕES!A736)&gt;0,"OK","SUBÍTEM"))))))</f>
        <v>OK</v>
      </c>
      <c r="P736" s="655" t="b">
        <f t="shared" si="189"/>
        <v>1</v>
      </c>
      <c r="Q736" s="655" t="s">
        <v>274</v>
      </c>
      <c r="R736" s="655"/>
      <c r="S736" s="719" t="s">
        <v>1028</v>
      </c>
      <c r="T736" s="655" t="s">
        <v>126</v>
      </c>
      <c r="U736" s="655"/>
    </row>
    <row r="737" spans="1:21" s="713" customFormat="1">
      <c r="A737" s="261">
        <v>4655</v>
      </c>
      <c r="B737" s="261" t="s">
        <v>134</v>
      </c>
      <c r="C737" s="322" t="s">
        <v>1028</v>
      </c>
      <c r="D737" s="257" t="s">
        <v>54</v>
      </c>
      <c r="E737" s="259">
        <v>26.9</v>
      </c>
      <c r="F737" s="258">
        <v>1</v>
      </c>
      <c r="G737" s="450">
        <f>ROUND(F737*E737,2)</f>
        <v>26.9</v>
      </c>
      <c r="H737" s="713" t="str">
        <f>IF(MID(A737,1,3)="OBS","REMOVER ESPAÇOS","OK")</f>
        <v>OK</v>
      </c>
      <c r="J737" s="654" t="str">
        <f>IF(AND(F737=0,G737&gt;0),1+COUNT($J$3:J736),IF(B737="AUXILIAR","AUXILIAR","SUBÍTEM"))</f>
        <v>SUBÍTEM</v>
      </c>
      <c r="K737" s="655">
        <v>4655</v>
      </c>
      <c r="L737" s="656">
        <f>A737</f>
        <v>4655</v>
      </c>
      <c r="M737" s="663" t="str">
        <f>IF(AND(MID(A737,1,4)="comp",COUNTIF($A$1:$A$3937,A737)&gt;1),"ok AUXILIAR",IF(AND(F737&gt;0,MID(A737,1,4)="COMP"),"SUBÍTEM",IF(OR(AND(F737=0,G737=0),F737="COEF.",F737&gt;0),"SUBÍTEM",IF(MID(A737,1,5)="COMP.",IF(COUNTIF(ORÇAMENTO!$B$5:$B$9792,COMPOSIÇÕES!A737)=0,"NOK",IF(COUNTIF(ORÇAMENTO!$B$5:$B$9792,COMPOSIÇÕES!A737)&gt;0,"OK","SUBÍTEM"))))))</f>
        <v>SUBÍTEM</v>
      </c>
      <c r="P737" s="655" t="b">
        <f t="shared" si="189"/>
        <v>1</v>
      </c>
      <c r="Q737" s="655">
        <v>4655</v>
      </c>
      <c r="R737" s="655" t="s">
        <v>134</v>
      </c>
      <c r="S737" s="717" t="s">
        <v>1028</v>
      </c>
      <c r="T737" s="655" t="s">
        <v>54</v>
      </c>
      <c r="U737" s="655">
        <v>26.9</v>
      </c>
    </row>
    <row r="738" spans="1:21" s="713" customFormat="1">
      <c r="A738" s="261">
        <v>88264</v>
      </c>
      <c r="B738" s="261" t="s">
        <v>131</v>
      </c>
      <c r="C738" s="322" t="s">
        <v>766</v>
      </c>
      <c r="D738" s="257" t="s">
        <v>59</v>
      </c>
      <c r="E738" s="259">
        <v>19.16</v>
      </c>
      <c r="F738" s="251">
        <v>0.15</v>
      </c>
      <c r="G738" s="450">
        <f>ROUND(F738*E738,2)</f>
        <v>2.87</v>
      </c>
      <c r="H738" s="713" t="str">
        <f>IF(MID(A738,1,3)="OBS","REMOVER ESPAÇOS","OK")</f>
        <v>OK</v>
      </c>
      <c r="J738" s="654" t="str">
        <f>IF(AND(F738=0,G738&gt;0),1+COUNT($J$3:J737),IF(B738="AUXILIAR","AUXILIAR","SUBÍTEM"))</f>
        <v>SUBÍTEM</v>
      </c>
      <c r="K738" s="655">
        <v>88264</v>
      </c>
      <c r="L738" s="656">
        <f>A738</f>
        <v>88264</v>
      </c>
      <c r="M738" s="663" t="str">
        <f>IF(AND(MID(A738,1,4)="comp",COUNTIF($A$1:$A$3937,A738)&gt;1),"ok AUXILIAR",IF(AND(F738&gt;0,MID(A738,1,4)="COMP"),"SUBÍTEM",IF(OR(AND(F738=0,G738=0),F738="COEF.",F738&gt;0),"SUBÍTEM",IF(MID(A738,1,5)="COMP.",IF(COUNTIF(ORÇAMENTO!$B$5:$B$9792,COMPOSIÇÕES!A738)=0,"NOK",IF(COUNTIF(ORÇAMENTO!$B$5:$B$9792,COMPOSIÇÕES!A738)&gt;0,"OK","SUBÍTEM"))))))</f>
        <v>SUBÍTEM</v>
      </c>
      <c r="P738" s="655" t="b">
        <f t="shared" ref="P738:P743" si="194">C738=S738</f>
        <v>1</v>
      </c>
      <c r="Q738" s="655">
        <v>88264</v>
      </c>
      <c r="R738" s="655" t="s">
        <v>131</v>
      </c>
      <c r="S738" s="717" t="s">
        <v>766</v>
      </c>
      <c r="T738" s="655" t="s">
        <v>59</v>
      </c>
      <c r="U738" s="655">
        <v>19.149999999999999</v>
      </c>
    </row>
    <row r="739" spans="1:21" s="713" customFormat="1">
      <c r="A739" s="723" t="s">
        <v>1489</v>
      </c>
      <c r="B739" s="723"/>
      <c r="C739" s="723"/>
      <c r="D739" s="723"/>
      <c r="E739" s="723"/>
      <c r="F739" s="723"/>
      <c r="G739" s="723"/>
      <c r="H739" s="713" t="str">
        <f>IF(MID(A739,1,3)="OBS","REMOVER ESPAÇOS","OK")</f>
        <v>REMOVER ESPAÇOS</v>
      </c>
      <c r="J739" s="654" t="str">
        <f>IF(AND(F739=0,G739&gt;0),1+COUNT($J$3:J738),IF(B739="AUXILIAR","AUXILIAR","SUBÍTEM"))</f>
        <v>SUBÍTEM</v>
      </c>
      <c r="K739" s="655" t="s">
        <v>1489</v>
      </c>
      <c r="L739" s="656" t="str">
        <f>A739</f>
        <v>Obs: composição/Base -  Composição adaptada -  ORSE-  3769 + 4655/ORSE INSUMO</v>
      </c>
      <c r="M739" s="663" t="str">
        <f>IF(AND(MID(A739,1,4)="comp",COUNTIF($A$1:$A$3937,A739)&gt;1),"ok AUXILIAR",IF(AND(F739&gt;0,MID(A739,1,4)="COMP"),"SUBÍTEM",IF(OR(AND(F739=0,G739=0),F739="COEF.",F739&gt;0),"SUBÍTEM",IF(MID(A739,1,5)="COMP.",IF(COUNTIF(ORÇAMENTO!$B$5:$B$9792,COMPOSIÇÕES!A739)=0,"NOK",IF(COUNTIF(ORÇAMENTO!$B$5:$B$9792,COMPOSIÇÕES!A739)&gt;0,"OK","SUBÍTEM"))))))</f>
        <v>SUBÍTEM</v>
      </c>
      <c r="P739" s="655" t="b">
        <f t="shared" si="194"/>
        <v>1</v>
      </c>
      <c r="Q739" s="655" t="s">
        <v>1489</v>
      </c>
      <c r="R739" s="655"/>
      <c r="S739" s="723"/>
      <c r="T739" s="655"/>
      <c r="U739" s="655"/>
    </row>
    <row r="740" spans="1:21" s="713" customFormat="1" ht="15.75" thickBot="1">
      <c r="A740" s="792"/>
      <c r="B740" s="793"/>
      <c r="C740" s="778"/>
      <c r="D740" s="794"/>
      <c r="E740" s="794"/>
      <c r="F740" s="794"/>
      <c r="G740" s="794"/>
      <c r="J740" s="779"/>
      <c r="K740" s="780"/>
      <c r="L740" s="781"/>
      <c r="M740" s="663"/>
      <c r="P740" s="655" t="b">
        <f t="shared" si="194"/>
        <v>1</v>
      </c>
      <c r="Q740" s="780"/>
      <c r="R740" s="780"/>
      <c r="S740" s="778"/>
      <c r="T740" s="780"/>
      <c r="U740" s="780"/>
    </row>
    <row r="741" spans="1:21" s="713" customFormat="1" ht="33" customHeight="1" thickBot="1">
      <c r="A741" s="987" t="s">
        <v>125</v>
      </c>
      <c r="B741" s="985"/>
      <c r="C741" s="949" t="s">
        <v>103</v>
      </c>
      <c r="D741" s="956" t="s">
        <v>126</v>
      </c>
      <c r="E741" s="949" t="s">
        <v>128</v>
      </c>
      <c r="F741" s="949" t="s">
        <v>127</v>
      </c>
      <c r="G741" s="957" t="s">
        <v>129</v>
      </c>
      <c r="H741" s="713" t="str">
        <f>IF(MID(A741,1,3)="OBS","REMOVER ESPAÇOS","OK")</f>
        <v>OK</v>
      </c>
      <c r="J741" s="654" t="str">
        <f>IF(AND(F741=0,G741&gt;0),1+COUNT($J$3:J604),IF(B741="AUXILIAR","AUXILIAR","SUBÍTEM"))</f>
        <v>SUBÍTEM</v>
      </c>
      <c r="K741" s="655" t="s">
        <v>125</v>
      </c>
      <c r="L741" s="656" t="str">
        <f>A741</f>
        <v>COD.</v>
      </c>
      <c r="M741" s="663" t="str">
        <f>IF(AND(MID(A741,1,4)="comp",COUNTIF($A$1:$A$3937,A741)&gt;1),"ok AUXILIAR",IF(AND(F741&gt;0,MID(A741,1,4)="COMP"),"SUBÍTEM",IF(OR(AND(F741=0,G741=0),F741="COEF.",F741&gt;0),"SUBÍTEM",IF(MID(A741,1,5)="COMP.",IF(COUNTIF(ORÇAMENTO!$B$5:$B$9792,COMPOSIÇÕES!A741)=0,"NOK",IF(COUNTIF(ORÇAMENTO!$B$5:$B$9792,COMPOSIÇÕES!A741)&gt;0,"OK","SUBÍTEM"))))))</f>
        <v>SUBÍTEM</v>
      </c>
      <c r="P741" s="655" t="b">
        <f t="shared" si="194"/>
        <v>1</v>
      </c>
      <c r="Q741" s="655" t="s">
        <v>125</v>
      </c>
      <c r="R741" s="655"/>
      <c r="S741" s="715" t="s">
        <v>103</v>
      </c>
      <c r="T741" s="655" t="s">
        <v>126</v>
      </c>
      <c r="U741" s="655" t="s">
        <v>128</v>
      </c>
    </row>
    <row r="742" spans="1:21" s="713" customFormat="1" ht="30" customHeight="1" thickBot="1">
      <c r="A742" s="935" t="s">
        <v>271</v>
      </c>
      <c r="B742" s="945"/>
      <c r="C742" s="986" t="s">
        <v>1022</v>
      </c>
      <c r="D742" s="936" t="s">
        <v>126</v>
      </c>
      <c r="E742" s="936"/>
      <c r="F742" s="936"/>
      <c r="G742" s="946">
        <f>SUM(G743:G744)</f>
        <v>6.54</v>
      </c>
      <c r="H742" s="713" t="str">
        <f>IF(MID(A742,1,3)="OBS","REMOVER ESPAÇOS","OK")</f>
        <v>OK</v>
      </c>
      <c r="J742" s="654">
        <f>IF(AND(F742=0,G742&gt;0),1+COUNT($J$3:J741),IF(B742="AUXILIAR","AUXILIAR","SUBÍTEM"))</f>
        <v>95</v>
      </c>
      <c r="K742" s="655" t="s">
        <v>271</v>
      </c>
      <c r="L742" s="656" t="str">
        <f>A742</f>
        <v>COMP. 95</v>
      </c>
      <c r="M742" s="663" t="str">
        <f>IF(AND(MID(A742,1,4)="comp",COUNTIF($A$1:$A$3937,A742)&gt;1),"ok AUXILIAR",IF(AND(F742&gt;0,MID(A742,1,4)="COMP"),"SUBÍTEM",IF(OR(AND(F742=0,G742=0),F742="COEF.",F742&gt;0),"SUBÍTEM",IF(MID(A742,1,5)="COMP.",IF(COUNTIF(ORÇAMENTO!$B$5:$B$9792,COMPOSIÇÕES!A742)=0,"NOK",IF(COUNTIF(ORÇAMENTO!$B$5:$B$9792,COMPOSIÇÕES!A742)&gt;0,"OK","SUBÍTEM"))))))</f>
        <v>OK</v>
      </c>
      <c r="P742" s="655" t="b">
        <f t="shared" si="194"/>
        <v>1</v>
      </c>
      <c r="Q742" s="655" t="s">
        <v>271</v>
      </c>
      <c r="R742" s="655"/>
      <c r="S742" s="719" t="s">
        <v>1022</v>
      </c>
      <c r="T742" s="655" t="s">
        <v>126</v>
      </c>
      <c r="U742" s="655"/>
    </row>
    <row r="743" spans="1:21" s="713" customFormat="1">
      <c r="A743" s="261">
        <v>3156</v>
      </c>
      <c r="B743" s="261" t="s">
        <v>134</v>
      </c>
      <c r="C743" s="322" t="s">
        <v>1022</v>
      </c>
      <c r="D743" s="257" t="s">
        <v>54</v>
      </c>
      <c r="E743" s="259">
        <v>0.86</v>
      </c>
      <c r="F743" s="258">
        <v>1</v>
      </c>
      <c r="G743" s="450">
        <f>ROUND(F743*E743,2)</f>
        <v>0.86</v>
      </c>
      <c r="H743" s="713" t="str">
        <f>IF(MID(A743,1,3)="OBS","REMOVER ESPAÇOS","OK")</f>
        <v>OK</v>
      </c>
      <c r="J743" s="654" t="str">
        <f>IF(AND(F743=0,G743&gt;0),1+COUNT($J$3:J742),IF(B743="AUXILIAR","AUXILIAR","SUBÍTEM"))</f>
        <v>SUBÍTEM</v>
      </c>
      <c r="K743" s="655">
        <v>3156</v>
      </c>
      <c r="L743" s="656">
        <f>A743</f>
        <v>3156</v>
      </c>
      <c r="M743" s="663" t="str">
        <f>IF(AND(MID(A743,1,4)="comp",COUNTIF($A$1:$A$3937,A743)&gt;1),"ok AUXILIAR",IF(AND(F743&gt;0,MID(A743,1,4)="COMP"),"SUBÍTEM",IF(OR(AND(F743=0,G743=0),F743="COEF.",F743&gt;0),"SUBÍTEM",IF(MID(A743,1,5)="COMP.",IF(COUNTIF(ORÇAMENTO!$B$5:$B$9792,COMPOSIÇÕES!A743)=0,"NOK",IF(COUNTIF(ORÇAMENTO!$B$5:$B$9792,COMPOSIÇÕES!A743)&gt;0,"OK","SUBÍTEM"))))))</f>
        <v>SUBÍTEM</v>
      </c>
      <c r="P743" s="655" t="b">
        <f t="shared" si="194"/>
        <v>1</v>
      </c>
      <c r="Q743" s="655">
        <v>3156</v>
      </c>
      <c r="R743" s="655" t="s">
        <v>134</v>
      </c>
      <c r="S743" s="717" t="s">
        <v>1022</v>
      </c>
      <c r="T743" s="655" t="s">
        <v>54</v>
      </c>
      <c r="U743" s="655">
        <v>0.8</v>
      </c>
    </row>
    <row r="744" spans="1:21" s="713" customFormat="1">
      <c r="A744" s="261">
        <v>88267</v>
      </c>
      <c r="B744" s="261" t="s">
        <v>131</v>
      </c>
      <c r="C744" s="322" t="s">
        <v>767</v>
      </c>
      <c r="D744" s="257" t="s">
        <v>59</v>
      </c>
      <c r="E744" s="259">
        <v>18.940000000000001</v>
      </c>
      <c r="F744" s="251">
        <v>0.3</v>
      </c>
      <c r="G744" s="450">
        <f>ROUND(F744*E744,2)</f>
        <v>5.68</v>
      </c>
      <c r="H744" s="713" t="str">
        <f>IF(MID(A744,1,3)="OBS","REMOVER ESPAÇOS","OK")</f>
        <v>OK</v>
      </c>
      <c r="J744" s="654" t="str">
        <f>IF(AND(F744=0,G744&gt;0),1+COUNT($J$3:J743),IF(B744="AUXILIAR","AUXILIAR","SUBÍTEM"))</f>
        <v>SUBÍTEM</v>
      </c>
      <c r="K744" s="655">
        <v>88267</v>
      </c>
      <c r="L744" s="656">
        <f>A744</f>
        <v>88267</v>
      </c>
      <c r="M744" s="663" t="str">
        <f>IF(AND(MID(A744,1,4)="comp",COUNTIF($A$1:$A$3937,A744)&gt;1),"ok AUXILIAR",IF(AND(F744&gt;0,MID(A744,1,4)="COMP"),"SUBÍTEM",IF(OR(AND(F744=0,G744=0),F744="COEF.",F744&gt;0),"SUBÍTEM",IF(MID(A744,1,5)="COMP.",IF(COUNTIF(ORÇAMENTO!$B$5:$B$9792,COMPOSIÇÕES!A744)=0,"NOK",IF(COUNTIF(ORÇAMENTO!$B$5:$B$9792,COMPOSIÇÕES!A744)&gt;0,"OK","SUBÍTEM"))))))</f>
        <v>SUBÍTEM</v>
      </c>
      <c r="P744" s="655" t="b">
        <f t="shared" ref="P744:P749" si="195">C744=S744</f>
        <v>1</v>
      </c>
      <c r="Q744" s="655">
        <v>88267</v>
      </c>
      <c r="R744" s="655" t="s">
        <v>131</v>
      </c>
      <c r="S744" s="717" t="s">
        <v>767</v>
      </c>
      <c r="T744" s="655" t="s">
        <v>59</v>
      </c>
      <c r="U744" s="655">
        <v>18.93</v>
      </c>
    </row>
    <row r="745" spans="1:21" s="713" customFormat="1">
      <c r="A745" s="723" t="s">
        <v>1490</v>
      </c>
      <c r="B745" s="723"/>
      <c r="C745" s="723"/>
      <c r="D745" s="723"/>
      <c r="E745" s="723"/>
      <c r="F745" s="723"/>
      <c r="G745" s="723"/>
      <c r="H745" s="713" t="str">
        <f>IF(MID(A745,1,3)="OBS","REMOVER ESPAÇOS","OK")</f>
        <v>REMOVER ESPAÇOS</v>
      </c>
      <c r="J745" s="654" t="str">
        <f>IF(AND(F745=0,G745&gt;0),1+COUNT($J$3:J744),IF(B745="AUXILIAR","AUXILIAR","SUBÍTEM"))</f>
        <v>SUBÍTEM</v>
      </c>
      <c r="K745" s="655" t="s">
        <v>1490</v>
      </c>
      <c r="L745" s="656" t="str">
        <f>A745</f>
        <v>Obs: composição/Base -  Composição adaptada -  ORSE-  9277 + 3156/ORSE INSUMO</v>
      </c>
      <c r="M745" s="663" t="str">
        <f>IF(AND(MID(A745,1,4)="comp",COUNTIF($A$1:$A$3937,A745)&gt;1),"ok AUXILIAR",IF(AND(F745&gt;0,MID(A745,1,4)="COMP"),"SUBÍTEM",IF(OR(AND(F745=0,G745=0),F745="COEF.",F745&gt;0),"SUBÍTEM",IF(MID(A745,1,5)="COMP.",IF(COUNTIF(ORÇAMENTO!$B$5:$B$9792,COMPOSIÇÕES!A745)=0,"NOK",IF(COUNTIF(ORÇAMENTO!$B$5:$B$9792,COMPOSIÇÕES!A745)&gt;0,"OK","SUBÍTEM"))))))</f>
        <v>SUBÍTEM</v>
      </c>
      <c r="P745" s="655" t="b">
        <f t="shared" si="195"/>
        <v>1</v>
      </c>
      <c r="Q745" s="655" t="s">
        <v>1490</v>
      </c>
      <c r="R745" s="655"/>
      <c r="S745" s="723"/>
      <c r="T745" s="655"/>
      <c r="U745" s="655"/>
    </row>
    <row r="746" spans="1:21" s="713" customFormat="1" ht="15.75" thickBot="1">
      <c r="A746" s="792"/>
      <c r="B746" s="793"/>
      <c r="C746" s="778"/>
      <c r="D746" s="794"/>
      <c r="E746" s="794"/>
      <c r="F746" s="794"/>
      <c r="G746" s="794"/>
      <c r="J746" s="779"/>
      <c r="K746" s="780"/>
      <c r="L746" s="781"/>
      <c r="M746" s="663"/>
      <c r="P746" s="655" t="b">
        <f t="shared" si="195"/>
        <v>1</v>
      </c>
      <c r="Q746" s="780"/>
      <c r="R746" s="780"/>
      <c r="S746" s="778"/>
      <c r="T746" s="780"/>
      <c r="U746" s="780"/>
    </row>
    <row r="747" spans="1:21" s="713" customFormat="1" ht="33" customHeight="1" thickBot="1">
      <c r="A747" s="987" t="s">
        <v>125</v>
      </c>
      <c r="B747" s="985"/>
      <c r="C747" s="949" t="s">
        <v>103</v>
      </c>
      <c r="D747" s="956" t="s">
        <v>126</v>
      </c>
      <c r="E747" s="949" t="s">
        <v>128</v>
      </c>
      <c r="F747" s="949" t="s">
        <v>127</v>
      </c>
      <c r="G747" s="957" t="s">
        <v>129</v>
      </c>
      <c r="H747" s="713" t="str">
        <f>IF(MID(A747,1,3)="OBS","REMOVER ESPAÇOS","OK")</f>
        <v>OK</v>
      </c>
      <c r="J747" s="654" t="str">
        <f>IF(AND(F747=0,G747&gt;0),1+COUNT($J$3:J611),IF(B747="AUXILIAR","AUXILIAR","SUBÍTEM"))</f>
        <v>SUBÍTEM</v>
      </c>
      <c r="K747" s="655" t="s">
        <v>125</v>
      </c>
      <c r="L747" s="656" t="str">
        <f>A747</f>
        <v>COD.</v>
      </c>
      <c r="M747" s="663" t="str">
        <f>IF(AND(MID(A747,1,4)="comp",COUNTIF($A$1:$A$3937,A747)&gt;1),"ok AUXILIAR",IF(AND(F747&gt;0,MID(A747,1,4)="COMP"),"SUBÍTEM",IF(OR(AND(F747=0,G747=0),F747="COEF.",F747&gt;0),"SUBÍTEM",IF(MID(A747,1,5)="COMP.",IF(COUNTIF(ORÇAMENTO!$B$5:$B$9792,COMPOSIÇÕES!A747)=0,"NOK",IF(COUNTIF(ORÇAMENTO!$B$5:$B$9792,COMPOSIÇÕES!A747)&gt;0,"OK","SUBÍTEM"))))))</f>
        <v>SUBÍTEM</v>
      </c>
      <c r="P747" s="655" t="b">
        <f t="shared" si="195"/>
        <v>1</v>
      </c>
      <c r="Q747" s="655" t="s">
        <v>125</v>
      </c>
      <c r="R747" s="655"/>
      <c r="S747" s="715" t="s">
        <v>103</v>
      </c>
      <c r="T747" s="655" t="s">
        <v>126</v>
      </c>
      <c r="U747" s="655" t="s">
        <v>128</v>
      </c>
    </row>
    <row r="748" spans="1:21" s="713" customFormat="1" ht="30" customHeight="1" thickBot="1">
      <c r="A748" s="935" t="s">
        <v>283</v>
      </c>
      <c r="B748" s="945"/>
      <c r="C748" s="986" t="s">
        <v>797</v>
      </c>
      <c r="D748" s="936" t="s">
        <v>126</v>
      </c>
      <c r="E748" s="936"/>
      <c r="F748" s="936"/>
      <c r="G748" s="946">
        <f>SUM(G749:G750)</f>
        <v>44.27</v>
      </c>
      <c r="H748" s="713" t="str">
        <f>IF(MID(A748,1,3)="OBS","REMOVER ESPAÇOS","OK")</f>
        <v>OK</v>
      </c>
      <c r="J748" s="654">
        <f>IF(AND(F748=0,G748&gt;0),1+COUNT($J$3:J747),IF(B748="AUXILIAR","AUXILIAR","SUBÍTEM"))</f>
        <v>96</v>
      </c>
      <c r="K748" s="655" t="s">
        <v>283</v>
      </c>
      <c r="L748" s="656" t="str">
        <f>A748</f>
        <v>COMP. 96</v>
      </c>
      <c r="M748" s="663" t="str">
        <f>IF(AND(MID(A748,1,4)="comp",COUNTIF($A$1:$A$3937,A748)&gt;1),"ok AUXILIAR",IF(AND(F748&gt;0,MID(A748,1,4)="COMP"),"SUBÍTEM",IF(OR(AND(F748=0,G748=0),F748="COEF.",F748&gt;0),"SUBÍTEM",IF(MID(A748,1,5)="COMP.",IF(COUNTIF(ORÇAMENTO!$B$5:$B$9792,COMPOSIÇÕES!A748)=0,"NOK",IF(COUNTIF(ORÇAMENTO!$B$5:$B$9792,COMPOSIÇÕES!A748)&gt;0,"OK","SUBÍTEM"))))))</f>
        <v>OK</v>
      </c>
      <c r="P748" s="655" t="b">
        <f t="shared" si="195"/>
        <v>1</v>
      </c>
      <c r="Q748" s="655" t="s">
        <v>283</v>
      </c>
      <c r="R748" s="655"/>
      <c r="S748" s="719" t="s">
        <v>797</v>
      </c>
      <c r="T748" s="655" t="s">
        <v>126</v>
      </c>
      <c r="U748" s="655"/>
    </row>
    <row r="749" spans="1:21" s="713" customFormat="1">
      <c r="A749" s="261">
        <v>14153</v>
      </c>
      <c r="B749" s="261" t="s">
        <v>836</v>
      </c>
      <c r="C749" s="322" t="s">
        <v>797</v>
      </c>
      <c r="D749" s="257" t="s">
        <v>2836</v>
      </c>
      <c r="E749" s="259">
        <v>38.590000000000003</v>
      </c>
      <c r="F749" s="258">
        <v>1</v>
      </c>
      <c r="G749" s="450">
        <f>ROUND(F749*E749,2)</f>
        <v>38.590000000000003</v>
      </c>
      <c r="H749" s="713" t="str">
        <f>IF(MID(A749,1,3)="OBS","REMOVER ESPAÇOS","OK")</f>
        <v>OK</v>
      </c>
      <c r="J749" s="654" t="str">
        <f>IF(AND(F749=0,G749&gt;0),1+COUNT($J$3:J748),IF(B749="AUXILIAR","AUXILIAR","SUBÍTEM"))</f>
        <v>SUBÍTEM</v>
      </c>
      <c r="K749" s="655">
        <v>14153</v>
      </c>
      <c r="L749" s="656">
        <f>A749</f>
        <v>14153</v>
      </c>
      <c r="M749" s="663" t="str">
        <f>IF(AND(MID(A749,1,4)="comp",COUNTIF($A$1:$A$3937,A749)&gt;1),"ok AUXILIAR",IF(AND(F749&gt;0,MID(A749,1,4)="COMP"),"SUBÍTEM",IF(OR(AND(F749=0,G749=0),F749="COEF.",F749&gt;0),"SUBÍTEM",IF(MID(A749,1,5)="COMP.",IF(COUNTIF(ORÇAMENTO!$B$5:$B$9792,COMPOSIÇÕES!A749)=0,"NOK",IF(COUNTIF(ORÇAMENTO!$B$5:$B$9792,COMPOSIÇÕES!A749)&gt;0,"OK","SUBÍTEM"))))))</f>
        <v>SUBÍTEM</v>
      </c>
      <c r="P749" s="655" t="b">
        <f t="shared" si="195"/>
        <v>1</v>
      </c>
      <c r="Q749" s="655">
        <v>14153</v>
      </c>
      <c r="R749" s="655" t="s">
        <v>836</v>
      </c>
      <c r="S749" s="717" t="s">
        <v>797</v>
      </c>
      <c r="T749" s="655" t="s">
        <v>54</v>
      </c>
      <c r="U749" s="655">
        <v>40.619999999999997</v>
      </c>
    </row>
    <row r="750" spans="1:21" s="713" customFormat="1">
      <c r="A750" s="261">
        <v>88267</v>
      </c>
      <c r="B750" s="261" t="s">
        <v>131</v>
      </c>
      <c r="C750" s="322" t="s">
        <v>767</v>
      </c>
      <c r="D750" s="257" t="s">
        <v>59</v>
      </c>
      <c r="E750" s="259">
        <v>18.940000000000001</v>
      </c>
      <c r="F750" s="251">
        <v>0.3</v>
      </c>
      <c r="G750" s="450">
        <f>ROUND(F750*E750,2)</f>
        <v>5.68</v>
      </c>
      <c r="H750" s="713" t="str">
        <f>IF(MID(A750,1,3)="OBS","REMOVER ESPAÇOS","OK")</f>
        <v>OK</v>
      </c>
      <c r="J750" s="654" t="str">
        <f>IF(AND(F750=0,G750&gt;0),1+COUNT($J$3:J749),IF(B750="AUXILIAR","AUXILIAR","SUBÍTEM"))</f>
        <v>SUBÍTEM</v>
      </c>
      <c r="K750" s="655">
        <v>88267</v>
      </c>
      <c r="L750" s="656">
        <f>A750</f>
        <v>88267</v>
      </c>
      <c r="M750" s="663" t="str">
        <f>IF(AND(MID(A750,1,4)="comp",COUNTIF($A$1:$A$3937,A750)&gt;1),"ok AUXILIAR",IF(AND(F750&gt;0,MID(A750,1,4)="COMP"),"SUBÍTEM",IF(OR(AND(F750=0,G750=0),F750="COEF.",F750&gt;0),"SUBÍTEM",IF(MID(A750,1,5)="COMP.",IF(COUNTIF(ORÇAMENTO!$B$5:$B$9792,COMPOSIÇÕES!A750)=0,"NOK",IF(COUNTIF(ORÇAMENTO!$B$5:$B$9792,COMPOSIÇÕES!A750)&gt;0,"OK","SUBÍTEM"))))))</f>
        <v>SUBÍTEM</v>
      </c>
      <c r="P750" s="655" t="b">
        <f t="shared" ref="P750:P755" si="196">C750=S750</f>
        <v>1</v>
      </c>
      <c r="Q750" s="655">
        <v>88267</v>
      </c>
      <c r="R750" s="655" t="s">
        <v>131</v>
      </c>
      <c r="S750" s="717" t="s">
        <v>767</v>
      </c>
      <c r="T750" s="655" t="s">
        <v>59</v>
      </c>
      <c r="U750" s="655">
        <v>18.93</v>
      </c>
    </row>
    <row r="751" spans="1:21" s="713" customFormat="1">
      <c r="A751" s="723" t="s">
        <v>1491</v>
      </c>
      <c r="B751" s="723"/>
      <c r="C751" s="723"/>
      <c r="D751" s="723"/>
      <c r="E751" s="723"/>
      <c r="F751" s="723"/>
      <c r="G751" s="723"/>
      <c r="H751" s="713" t="str">
        <f>IF(MID(A751,1,3)="OBS","REMOVER ESPAÇOS","OK")</f>
        <v>REMOVER ESPAÇOS</v>
      </c>
      <c r="J751" s="654" t="str">
        <f>IF(AND(F751=0,G751&gt;0),1+COUNT($J$3:J750),IF(B751="AUXILIAR","AUXILIAR","SUBÍTEM"))</f>
        <v>SUBÍTEM</v>
      </c>
      <c r="K751" s="655" t="s">
        <v>1491</v>
      </c>
      <c r="L751" s="656" t="str">
        <f>A751</f>
        <v>Obs: composição/Base -  Composição adaptada -  ORSE-  9277 + 14153/SINAPI INSUMO</v>
      </c>
      <c r="M751" s="663" t="str">
        <f>IF(AND(MID(A751,1,4)="comp",COUNTIF($A$1:$A$3937,A751)&gt;1),"ok AUXILIAR",IF(AND(F751&gt;0,MID(A751,1,4)="COMP"),"SUBÍTEM",IF(OR(AND(F751=0,G751=0),F751="COEF.",F751&gt;0),"SUBÍTEM",IF(MID(A751,1,5)="COMP.",IF(COUNTIF(ORÇAMENTO!$B$5:$B$9792,COMPOSIÇÕES!A751)=0,"NOK",IF(COUNTIF(ORÇAMENTO!$B$5:$B$9792,COMPOSIÇÕES!A751)&gt;0,"OK","SUBÍTEM"))))))</f>
        <v>SUBÍTEM</v>
      </c>
      <c r="P751" s="655" t="b">
        <f t="shared" si="196"/>
        <v>1</v>
      </c>
      <c r="Q751" s="655" t="s">
        <v>1491</v>
      </c>
      <c r="R751" s="655"/>
      <c r="S751" s="723"/>
      <c r="T751" s="655"/>
      <c r="U751" s="655"/>
    </row>
    <row r="752" spans="1:21" s="713" customFormat="1" ht="15.75" thickBot="1">
      <c r="A752" s="792"/>
      <c r="B752" s="793"/>
      <c r="C752" s="778"/>
      <c r="D752" s="794"/>
      <c r="E752" s="794"/>
      <c r="F752" s="794"/>
      <c r="G752" s="794"/>
      <c r="J752" s="779"/>
      <c r="K752" s="780"/>
      <c r="L752" s="781"/>
      <c r="M752" s="663"/>
      <c r="P752" s="655" t="b">
        <f t="shared" si="196"/>
        <v>1</v>
      </c>
      <c r="Q752" s="780"/>
      <c r="R752" s="780"/>
      <c r="S752" s="778"/>
      <c r="T752" s="780"/>
      <c r="U752" s="780"/>
    </row>
    <row r="753" spans="1:21" s="713" customFormat="1" ht="33" customHeight="1" thickBot="1">
      <c r="A753" s="987" t="s">
        <v>125</v>
      </c>
      <c r="B753" s="985"/>
      <c r="C753" s="949" t="s">
        <v>103</v>
      </c>
      <c r="D753" s="956" t="s">
        <v>126</v>
      </c>
      <c r="E753" s="949" t="s">
        <v>128</v>
      </c>
      <c r="F753" s="949" t="s">
        <v>127</v>
      </c>
      <c r="G753" s="957" t="s">
        <v>129</v>
      </c>
      <c r="H753" s="713" t="str">
        <f>IF(MID(A753,1,3)="OBS","REMOVER ESPAÇOS","OK")</f>
        <v>OK</v>
      </c>
      <c r="J753" s="654" t="str">
        <f>IF(AND(F753=0,G753&gt;0),1+COUNT($J$3:J622),IF(B753="AUXILIAR","AUXILIAR","SUBÍTEM"))</f>
        <v>SUBÍTEM</v>
      </c>
      <c r="K753" s="655" t="s">
        <v>125</v>
      </c>
      <c r="L753" s="656" t="str">
        <f>A753</f>
        <v>COD.</v>
      </c>
      <c r="M753" s="663" t="str">
        <f>IF(AND(MID(A753,1,4)="comp",COUNTIF($A$1:$A$3937,A753)&gt;1),"ok AUXILIAR",IF(AND(F753&gt;0,MID(A753,1,4)="COMP"),"SUBÍTEM",IF(OR(AND(F753=0,G753=0),F753="COEF.",F753&gt;0),"SUBÍTEM",IF(MID(A753,1,5)="COMP.",IF(COUNTIF(ORÇAMENTO!$B$5:$B$9792,COMPOSIÇÕES!A753)=0,"NOK",IF(COUNTIF(ORÇAMENTO!$B$5:$B$9792,COMPOSIÇÕES!A753)&gt;0,"OK","SUBÍTEM"))))))</f>
        <v>SUBÍTEM</v>
      </c>
      <c r="P753" s="655" t="b">
        <f t="shared" si="196"/>
        <v>1</v>
      </c>
      <c r="Q753" s="655" t="s">
        <v>125</v>
      </c>
      <c r="R753" s="655"/>
      <c r="S753" s="715" t="s">
        <v>103</v>
      </c>
      <c r="T753" s="655" t="s">
        <v>126</v>
      </c>
      <c r="U753" s="655" t="s">
        <v>128</v>
      </c>
    </row>
    <row r="754" spans="1:21" s="713" customFormat="1" ht="30" customHeight="1" thickBot="1">
      <c r="A754" s="935" t="s">
        <v>269</v>
      </c>
      <c r="B754" s="945"/>
      <c r="C754" s="986" t="s">
        <v>1367</v>
      </c>
      <c r="D754" s="936" t="s">
        <v>126</v>
      </c>
      <c r="E754" s="936"/>
      <c r="F754" s="936"/>
      <c r="G754" s="946">
        <f>SUM(G755:G756)</f>
        <v>5.25</v>
      </c>
      <c r="H754" s="713" t="str">
        <f>IF(MID(A754,1,3)="OBS","REMOVER ESPAÇOS","OK")</f>
        <v>OK</v>
      </c>
      <c r="J754" s="654">
        <f>IF(AND(F754=0,G754&gt;0),1+COUNT($J$3:J753),IF(B754="AUXILIAR","AUXILIAR","SUBÍTEM"))</f>
        <v>97</v>
      </c>
      <c r="K754" s="655" t="s">
        <v>269</v>
      </c>
      <c r="L754" s="656" t="str">
        <f>A754</f>
        <v>COMP. 97</v>
      </c>
      <c r="M754" s="663" t="str">
        <f>IF(AND(MID(A754,1,4)="comp",COUNTIF($A$1:$A$3937,A754)&gt;1),"ok AUXILIAR",IF(AND(F754&gt;0,MID(A754,1,4)="COMP"),"SUBÍTEM",IF(OR(AND(F754=0,G754=0),F754="COEF.",F754&gt;0),"SUBÍTEM",IF(MID(A754,1,5)="COMP.",IF(COUNTIF(ORÇAMENTO!$B$5:$B$9792,COMPOSIÇÕES!A754)=0,"NOK",IF(COUNTIF(ORÇAMENTO!$B$5:$B$9792,COMPOSIÇÕES!A754)&gt;0,"OK","SUBÍTEM"))))))</f>
        <v>OK</v>
      </c>
      <c r="P754" s="655" t="b">
        <f t="shared" si="196"/>
        <v>1</v>
      </c>
      <c r="Q754" s="655" t="s">
        <v>269</v>
      </c>
      <c r="R754" s="655"/>
      <c r="S754" s="719" t="s">
        <v>1367</v>
      </c>
      <c r="T754" s="655" t="s">
        <v>126</v>
      </c>
      <c r="U754" s="655"/>
    </row>
    <row r="755" spans="1:21" s="713" customFormat="1" ht="30">
      <c r="A755" s="261">
        <v>38055</v>
      </c>
      <c r="B755" s="261" t="s">
        <v>836</v>
      </c>
      <c r="C755" s="322" t="s">
        <v>1367</v>
      </c>
      <c r="D755" s="257" t="s">
        <v>2836</v>
      </c>
      <c r="E755" s="259">
        <v>2.57</v>
      </c>
      <c r="F755" s="258">
        <v>1</v>
      </c>
      <c r="G755" s="450">
        <f>ROUND(F755*E755,2)</f>
        <v>2.57</v>
      </c>
      <c r="H755" s="713" t="str">
        <f>IF(MID(A755,1,3)="OBS","REMOVER ESPAÇOS","OK")</f>
        <v>OK</v>
      </c>
      <c r="J755" s="654" t="str">
        <f>IF(AND(F755=0,G755&gt;0),1+COUNT($J$3:J754),IF(B755="AUXILIAR","AUXILIAR","SUBÍTEM"))</f>
        <v>SUBÍTEM</v>
      </c>
      <c r="K755" s="655">
        <v>38055</v>
      </c>
      <c r="L755" s="656">
        <f>A755</f>
        <v>38055</v>
      </c>
      <c r="M755" s="663" t="str">
        <f>IF(AND(MID(A755,1,4)="comp",COUNTIF($A$1:$A$3937,A755)&gt;1),"ok AUXILIAR",IF(AND(F755&gt;0,MID(A755,1,4)="COMP"),"SUBÍTEM",IF(OR(AND(F755=0,G755=0),F755="COEF.",F755&gt;0),"SUBÍTEM",IF(MID(A755,1,5)="COMP.",IF(COUNTIF(ORÇAMENTO!$B$5:$B$9792,COMPOSIÇÕES!A755)=0,"NOK",IF(COUNTIF(ORÇAMENTO!$B$5:$B$9792,COMPOSIÇÕES!A755)&gt;0,"OK","SUBÍTEM"))))))</f>
        <v>SUBÍTEM</v>
      </c>
      <c r="P755" s="655" t="b">
        <f t="shared" si="196"/>
        <v>1</v>
      </c>
      <c r="Q755" s="655">
        <v>38055</v>
      </c>
      <c r="R755" s="655" t="s">
        <v>836</v>
      </c>
      <c r="S755" s="717" t="s">
        <v>1367</v>
      </c>
      <c r="T755" s="655" t="s">
        <v>54</v>
      </c>
      <c r="U755" s="655">
        <v>2.67</v>
      </c>
    </row>
    <row r="756" spans="1:21" s="713" customFormat="1">
      <c r="A756" s="261">
        <v>88264</v>
      </c>
      <c r="B756" s="261" t="s">
        <v>131</v>
      </c>
      <c r="C756" s="322" t="s">
        <v>766</v>
      </c>
      <c r="D756" s="257" t="s">
        <v>59</v>
      </c>
      <c r="E756" s="259">
        <v>19.16</v>
      </c>
      <c r="F756" s="251">
        <v>0.14000000000000001</v>
      </c>
      <c r="G756" s="450">
        <f>ROUND(F756*E756,2)</f>
        <v>2.68</v>
      </c>
      <c r="H756" s="713" t="str">
        <f>IF(MID(A756,1,3)="OBS","REMOVER ESPAÇOS","OK")</f>
        <v>OK</v>
      </c>
      <c r="J756" s="654" t="str">
        <f>IF(AND(F756=0,G756&gt;0),1+COUNT($J$3:J755),IF(B756="AUXILIAR","AUXILIAR","SUBÍTEM"))</f>
        <v>SUBÍTEM</v>
      </c>
      <c r="K756" s="655">
        <v>88264</v>
      </c>
      <c r="L756" s="656">
        <f>A756</f>
        <v>88264</v>
      </c>
      <c r="M756" s="663" t="str">
        <f>IF(AND(MID(A756,1,4)="comp",COUNTIF($A$1:$A$3937,A756)&gt;1),"ok AUXILIAR",IF(AND(F756&gt;0,MID(A756,1,4)="COMP"),"SUBÍTEM",IF(OR(AND(F756=0,G756=0),F756="COEF.",F756&gt;0),"SUBÍTEM",IF(MID(A756,1,5)="COMP.",IF(COUNTIF(ORÇAMENTO!$B$5:$B$9792,COMPOSIÇÕES!A756)=0,"NOK",IF(COUNTIF(ORÇAMENTO!$B$5:$B$9792,COMPOSIÇÕES!A756)&gt;0,"OK","SUBÍTEM"))))))</f>
        <v>SUBÍTEM</v>
      </c>
      <c r="P756" s="655" t="b">
        <f t="shared" ref="P756:P761" si="197">C756=S756</f>
        <v>1</v>
      </c>
      <c r="Q756" s="655">
        <v>88264</v>
      </c>
      <c r="R756" s="655" t="s">
        <v>131</v>
      </c>
      <c r="S756" s="717" t="s">
        <v>766</v>
      </c>
      <c r="T756" s="655" t="s">
        <v>59</v>
      </c>
      <c r="U756" s="655">
        <v>19.149999999999999</v>
      </c>
    </row>
    <row r="757" spans="1:21" s="713" customFormat="1">
      <c r="A757" s="723" t="s">
        <v>1492</v>
      </c>
      <c r="B757" s="723"/>
      <c r="C757" s="723"/>
      <c r="D757" s="723"/>
      <c r="E757" s="723"/>
      <c r="F757" s="723"/>
      <c r="G757" s="723"/>
      <c r="H757" s="713" t="str">
        <f>IF(MID(A757,1,3)="OBS","REMOVER ESPAÇOS","OK")</f>
        <v>REMOVER ESPAÇOS</v>
      </c>
      <c r="J757" s="654" t="str">
        <f>IF(AND(F757=0,G757&gt;0),1+COUNT($J$3:J756),IF(B757="AUXILIAR","AUXILIAR","SUBÍTEM"))</f>
        <v>SUBÍTEM</v>
      </c>
      <c r="K757" s="655" t="s">
        <v>1492</v>
      </c>
      <c r="L757" s="656" t="str">
        <f>A757</f>
        <v>Obs: composição/Base -  Composição adaptada -  SINAPI -  73767/001 + 38055/SINAPI INSUMO</v>
      </c>
      <c r="M757" s="663" t="str">
        <f>IF(AND(MID(A757,1,4)="comp",COUNTIF($A$1:$A$3937,A757)&gt;1),"ok AUXILIAR",IF(AND(F757&gt;0,MID(A757,1,4)="COMP"),"SUBÍTEM",IF(OR(AND(F757=0,G757=0),F757="COEF.",F757&gt;0),"SUBÍTEM",IF(MID(A757,1,5)="COMP.",IF(COUNTIF(ORÇAMENTO!$B$5:$B$9792,COMPOSIÇÕES!A757)=0,"NOK",IF(COUNTIF(ORÇAMENTO!$B$5:$B$9792,COMPOSIÇÕES!A757)&gt;0,"OK","SUBÍTEM"))))))</f>
        <v>SUBÍTEM</v>
      </c>
      <c r="P757" s="655" t="b">
        <f t="shared" si="197"/>
        <v>1</v>
      </c>
      <c r="Q757" s="655" t="s">
        <v>1492</v>
      </c>
      <c r="R757" s="655"/>
      <c r="S757" s="723"/>
      <c r="T757" s="655"/>
      <c r="U757" s="655"/>
    </row>
    <row r="758" spans="1:21" s="713" customFormat="1" ht="15.75" thickBot="1">
      <c r="A758" s="792"/>
      <c r="B758" s="793"/>
      <c r="C758" s="778"/>
      <c r="D758" s="794"/>
      <c r="E758" s="794"/>
      <c r="F758" s="794"/>
      <c r="G758" s="794"/>
      <c r="J758" s="779"/>
      <c r="K758" s="780"/>
      <c r="L758" s="781"/>
      <c r="M758" s="663"/>
      <c r="P758" s="655" t="b">
        <f t="shared" si="197"/>
        <v>1</v>
      </c>
      <c r="Q758" s="780"/>
      <c r="R758" s="780"/>
      <c r="S758" s="778"/>
      <c r="T758" s="780"/>
      <c r="U758" s="780"/>
    </row>
    <row r="759" spans="1:21" s="713" customFormat="1" ht="33" customHeight="1" thickBot="1">
      <c r="A759" s="987" t="s">
        <v>125</v>
      </c>
      <c r="B759" s="985"/>
      <c r="C759" s="949" t="s">
        <v>103</v>
      </c>
      <c r="D759" s="956" t="s">
        <v>126</v>
      </c>
      <c r="E759" s="949" t="s">
        <v>128</v>
      </c>
      <c r="F759" s="949" t="s">
        <v>127</v>
      </c>
      <c r="G759" s="957" t="s">
        <v>129</v>
      </c>
      <c r="H759" s="713" t="str">
        <f>IF(MID(A759,1,3)="OBS","REMOVER ESPAÇOS","OK")</f>
        <v>OK</v>
      </c>
      <c r="J759" s="654" t="str">
        <f>IF(AND(F759=0,G759&gt;0),1+COUNT($J$3:J629),IF(B759="AUXILIAR","AUXILIAR","SUBÍTEM"))</f>
        <v>SUBÍTEM</v>
      </c>
      <c r="K759" s="655" t="s">
        <v>125</v>
      </c>
      <c r="L759" s="656" t="str">
        <f>A759</f>
        <v>COD.</v>
      </c>
      <c r="M759" s="663" t="str">
        <f>IF(AND(MID(A759,1,4)="comp",COUNTIF($A$1:$A$3937,A759)&gt;1),"ok AUXILIAR",IF(AND(F759&gt;0,MID(A759,1,4)="COMP"),"SUBÍTEM",IF(OR(AND(F759=0,G759=0),F759="COEF.",F759&gt;0),"SUBÍTEM",IF(MID(A759,1,5)="COMP.",IF(COUNTIF(ORÇAMENTO!$B$5:$B$9792,COMPOSIÇÕES!A759)=0,"NOK",IF(COUNTIF(ORÇAMENTO!$B$5:$B$9792,COMPOSIÇÕES!A759)&gt;0,"OK","SUBÍTEM"))))))</f>
        <v>SUBÍTEM</v>
      </c>
      <c r="P759" s="655" t="b">
        <f t="shared" si="197"/>
        <v>1</v>
      </c>
      <c r="Q759" s="655" t="s">
        <v>125</v>
      </c>
      <c r="R759" s="655"/>
      <c r="S759" s="715" t="s">
        <v>103</v>
      </c>
      <c r="T759" s="655" t="s">
        <v>126</v>
      </c>
      <c r="U759" s="655" t="s">
        <v>128</v>
      </c>
    </row>
    <row r="760" spans="1:21" s="713" customFormat="1" ht="30" customHeight="1" thickBot="1">
      <c r="A760" s="935" t="s">
        <v>284</v>
      </c>
      <c r="B760" s="945"/>
      <c r="C760" s="986" t="s">
        <v>1368</v>
      </c>
      <c r="D760" s="936" t="s">
        <v>126</v>
      </c>
      <c r="E760" s="936"/>
      <c r="F760" s="936"/>
      <c r="G760" s="946">
        <f>SUM(G761:G762)</f>
        <v>18.22</v>
      </c>
      <c r="H760" s="713" t="str">
        <f>IF(MID(A760,1,3)="OBS","REMOVER ESPAÇOS","OK")</f>
        <v>OK</v>
      </c>
      <c r="J760" s="654">
        <f>IF(AND(F760=0,G760&gt;0),1+COUNT($J$3:J759),IF(B760="AUXILIAR","AUXILIAR","SUBÍTEM"))</f>
        <v>98</v>
      </c>
      <c r="K760" s="655" t="s">
        <v>284</v>
      </c>
      <c r="L760" s="656" t="str">
        <f>A760</f>
        <v>COMP. 98</v>
      </c>
      <c r="M760" s="663" t="str">
        <f>IF(AND(MID(A760,1,4)="comp",COUNTIF($A$1:$A$3937,A760)&gt;1),"ok AUXILIAR",IF(AND(F760&gt;0,MID(A760,1,4)="COMP"),"SUBÍTEM",IF(OR(AND(F760=0,G760=0),F760="COEF.",F760&gt;0),"SUBÍTEM",IF(MID(A760,1,5)="COMP.",IF(COUNTIF(ORÇAMENTO!$B$5:$B$9792,COMPOSIÇÕES!A760)=0,"NOK",IF(COUNTIF(ORÇAMENTO!$B$5:$B$9792,COMPOSIÇÕES!A760)&gt;0,"OK","SUBÍTEM"))))))</f>
        <v>OK</v>
      </c>
      <c r="P760" s="655" t="b">
        <f t="shared" si="197"/>
        <v>1</v>
      </c>
      <c r="Q760" s="655" t="s">
        <v>284</v>
      </c>
      <c r="R760" s="655"/>
      <c r="S760" s="719" t="s">
        <v>1368</v>
      </c>
      <c r="T760" s="655" t="s">
        <v>126</v>
      </c>
      <c r="U760" s="655"/>
    </row>
    <row r="761" spans="1:21" s="713" customFormat="1" ht="30">
      <c r="A761" s="261">
        <v>10629</v>
      </c>
      <c r="B761" s="261" t="s">
        <v>134</v>
      </c>
      <c r="C761" s="322" t="s">
        <v>2721</v>
      </c>
      <c r="D761" s="257" t="s">
        <v>54</v>
      </c>
      <c r="E761" s="259">
        <v>15.54</v>
      </c>
      <c r="F761" s="258">
        <v>1</v>
      </c>
      <c r="G761" s="450">
        <f>ROUND(F761*E761,2)</f>
        <v>15.54</v>
      </c>
      <c r="H761" s="713" t="str">
        <f>IF(MID(A761,1,3)="OBS","REMOVER ESPAÇOS","OK")</f>
        <v>OK</v>
      </c>
      <c r="J761" s="654" t="str">
        <f>IF(AND(F761=0,G761&gt;0),1+COUNT($J$3:J760),IF(B761="AUXILIAR","AUXILIAR","SUBÍTEM"))</f>
        <v>SUBÍTEM</v>
      </c>
      <c r="K761" s="655">
        <v>10629</v>
      </c>
      <c r="L761" s="656">
        <f>A761</f>
        <v>10629</v>
      </c>
      <c r="M761" s="663" t="str">
        <f>IF(AND(MID(A761,1,4)="comp",COUNTIF($A$1:$A$3937,A761)&gt;1),"ok AUXILIAR",IF(AND(F761&gt;0,MID(A761,1,4)="COMP"),"SUBÍTEM",IF(OR(AND(F761=0,G761=0),F761="COEF.",F761&gt;0),"SUBÍTEM",IF(MID(A761,1,5)="COMP.",IF(COUNTIF(ORÇAMENTO!$B$5:$B$9792,COMPOSIÇÕES!A761)=0,"NOK",IF(COUNTIF(ORÇAMENTO!$B$5:$B$9792,COMPOSIÇÕES!A761)&gt;0,"OK","SUBÍTEM"))))))</f>
        <v>SUBÍTEM</v>
      </c>
      <c r="P761" s="655" t="b">
        <f t="shared" si="197"/>
        <v>1</v>
      </c>
      <c r="Q761" s="655">
        <v>10629</v>
      </c>
      <c r="R761" s="655" t="s">
        <v>134</v>
      </c>
      <c r="S761" s="717" t="s">
        <v>2721</v>
      </c>
      <c r="T761" s="655" t="s">
        <v>54</v>
      </c>
      <c r="U761" s="655">
        <v>15.54</v>
      </c>
    </row>
    <row r="762" spans="1:21" s="713" customFormat="1">
      <c r="A762" s="261">
        <v>88264</v>
      </c>
      <c r="B762" s="261" t="s">
        <v>131</v>
      </c>
      <c r="C762" s="322" t="s">
        <v>766</v>
      </c>
      <c r="D762" s="257" t="s">
        <v>59</v>
      </c>
      <c r="E762" s="259">
        <v>19.16</v>
      </c>
      <c r="F762" s="251">
        <v>0.14000000000000001</v>
      </c>
      <c r="G762" s="450">
        <f>ROUND(F762*E762,2)</f>
        <v>2.68</v>
      </c>
      <c r="H762" s="713" t="str">
        <f>IF(MID(A762,1,3)="OBS","REMOVER ESPAÇOS","OK")</f>
        <v>OK</v>
      </c>
      <c r="J762" s="654" t="str">
        <f>IF(AND(F762=0,G762&gt;0),1+COUNT($J$3:J761),IF(B762="AUXILIAR","AUXILIAR","SUBÍTEM"))</f>
        <v>SUBÍTEM</v>
      </c>
      <c r="K762" s="655">
        <v>88264</v>
      </c>
      <c r="L762" s="656">
        <f>A762</f>
        <v>88264</v>
      </c>
      <c r="M762" s="663" t="str">
        <f>IF(AND(MID(A762,1,4)="comp",COUNTIF($A$1:$A$3937,A762)&gt;1),"ok AUXILIAR",IF(AND(F762&gt;0,MID(A762,1,4)="COMP"),"SUBÍTEM",IF(OR(AND(F762=0,G762=0),F762="COEF.",F762&gt;0),"SUBÍTEM",IF(MID(A762,1,5)="COMP.",IF(COUNTIF(ORÇAMENTO!$B$5:$B$9792,COMPOSIÇÕES!A762)=0,"NOK",IF(COUNTIF(ORÇAMENTO!$B$5:$B$9792,COMPOSIÇÕES!A762)&gt;0,"OK","SUBÍTEM"))))))</f>
        <v>SUBÍTEM</v>
      </c>
      <c r="P762" s="655" t="b">
        <f t="shared" ref="P762:P767" si="198">C762=S762</f>
        <v>1</v>
      </c>
      <c r="Q762" s="655">
        <v>88264</v>
      </c>
      <c r="R762" s="655" t="s">
        <v>131</v>
      </c>
      <c r="S762" s="717" t="s">
        <v>766</v>
      </c>
      <c r="T762" s="655" t="s">
        <v>59</v>
      </c>
      <c r="U762" s="655">
        <v>19.149999999999999</v>
      </c>
    </row>
    <row r="763" spans="1:21" s="713" customFormat="1">
      <c r="A763" s="723" t="s">
        <v>1493</v>
      </c>
      <c r="B763" s="723"/>
      <c r="C763" s="723"/>
      <c r="D763" s="723"/>
      <c r="E763" s="723"/>
      <c r="F763" s="723"/>
      <c r="G763" s="723"/>
      <c r="H763" s="713" t="str">
        <f>IF(MID(A763,1,3)="OBS","REMOVER ESPAÇOS","OK")</f>
        <v>REMOVER ESPAÇOS</v>
      </c>
      <c r="J763" s="654" t="str">
        <f>IF(AND(F763=0,G763&gt;0),1+COUNT($J$3:J762),IF(B763="AUXILIAR","AUXILIAR","SUBÍTEM"))</f>
        <v>SUBÍTEM</v>
      </c>
      <c r="K763" s="655" t="s">
        <v>1493</v>
      </c>
      <c r="L763" s="656" t="str">
        <f>A763</f>
        <v>Obs: composição/Base -  Composição adaptada -  SINAPI -  73767/001 + 10629/ORSE INSUMO</v>
      </c>
      <c r="M763" s="663" t="str">
        <f>IF(AND(MID(A763,1,4)="comp",COUNTIF($A$1:$A$3937,A763)&gt;1),"ok AUXILIAR",IF(AND(F763&gt;0,MID(A763,1,4)="COMP"),"SUBÍTEM",IF(OR(AND(F763=0,G763=0),F763="COEF.",F763&gt;0),"SUBÍTEM",IF(MID(A763,1,5)="COMP.",IF(COUNTIF(ORÇAMENTO!$B$5:$B$9792,COMPOSIÇÕES!A763)=0,"NOK",IF(COUNTIF(ORÇAMENTO!$B$5:$B$9792,COMPOSIÇÕES!A763)&gt;0,"OK","SUBÍTEM"))))))</f>
        <v>SUBÍTEM</v>
      </c>
      <c r="P763" s="655" t="b">
        <f t="shared" si="198"/>
        <v>1</v>
      </c>
      <c r="Q763" s="655" t="s">
        <v>1493</v>
      </c>
      <c r="R763" s="655"/>
      <c r="S763" s="723"/>
      <c r="T763" s="655"/>
      <c r="U763" s="655"/>
    </row>
    <row r="764" spans="1:21" s="713" customFormat="1" ht="15.75" thickBot="1">
      <c r="A764" s="792"/>
      <c r="B764" s="793"/>
      <c r="C764" s="778"/>
      <c r="D764" s="794"/>
      <c r="E764" s="794"/>
      <c r="F764" s="794"/>
      <c r="G764" s="794"/>
      <c r="J764" s="779"/>
      <c r="K764" s="780"/>
      <c r="L764" s="781"/>
      <c r="M764" s="663"/>
      <c r="P764" s="655" t="b">
        <f t="shared" si="198"/>
        <v>1</v>
      </c>
      <c r="Q764" s="780"/>
      <c r="R764" s="780"/>
      <c r="S764" s="778"/>
      <c r="T764" s="780"/>
      <c r="U764" s="780"/>
    </row>
    <row r="765" spans="1:21" s="713" customFormat="1" ht="33" customHeight="1" thickBot="1">
      <c r="A765" s="987" t="s">
        <v>125</v>
      </c>
      <c r="B765" s="985"/>
      <c r="C765" s="949" t="s">
        <v>103</v>
      </c>
      <c r="D765" s="956" t="s">
        <v>126</v>
      </c>
      <c r="E765" s="949" t="s">
        <v>128</v>
      </c>
      <c r="F765" s="949" t="s">
        <v>127</v>
      </c>
      <c r="G765" s="957" t="s">
        <v>129</v>
      </c>
      <c r="H765" s="713" t="str">
        <f>IF(MID(A765,1,3)="OBS","REMOVER ESPAÇOS","OK")</f>
        <v>OK</v>
      </c>
      <c r="J765" s="654" t="str">
        <f>IF(AND(F765=0,G765&gt;0),1+COUNT($J$3:J636),IF(B765="AUXILIAR","AUXILIAR","SUBÍTEM"))</f>
        <v>SUBÍTEM</v>
      </c>
      <c r="K765" s="655" t="s">
        <v>125</v>
      </c>
      <c r="L765" s="656" t="str">
        <f>A765</f>
        <v>COD.</v>
      </c>
      <c r="M765" s="663" t="str">
        <f>IF(AND(MID(A765,1,4)="comp",COUNTIF($A$1:$A$3937,A765)&gt;1),"ok AUXILIAR",IF(AND(F765&gt;0,MID(A765,1,4)="COMP"),"SUBÍTEM",IF(OR(AND(F765=0,G765=0),F765="COEF.",F765&gt;0),"SUBÍTEM",IF(MID(A765,1,5)="COMP.",IF(COUNTIF(ORÇAMENTO!$B$5:$B$9792,COMPOSIÇÕES!A765)=0,"NOK",IF(COUNTIF(ORÇAMENTO!$B$5:$B$9792,COMPOSIÇÕES!A765)&gt;0,"OK","SUBÍTEM"))))))</f>
        <v>SUBÍTEM</v>
      </c>
      <c r="P765" s="655" t="b">
        <f t="shared" si="198"/>
        <v>1</v>
      </c>
      <c r="Q765" s="655" t="s">
        <v>125</v>
      </c>
      <c r="R765" s="655"/>
      <c r="S765" s="715" t="s">
        <v>103</v>
      </c>
      <c r="T765" s="655" t="s">
        <v>126</v>
      </c>
      <c r="U765" s="655" t="s">
        <v>128</v>
      </c>
    </row>
    <row r="766" spans="1:21" s="713" customFormat="1" ht="30" customHeight="1" thickBot="1">
      <c r="A766" s="935" t="s">
        <v>276</v>
      </c>
      <c r="B766" s="945"/>
      <c r="C766" s="986" t="s">
        <v>1031</v>
      </c>
      <c r="D766" s="936" t="s">
        <v>126</v>
      </c>
      <c r="E766" s="936"/>
      <c r="F766" s="936"/>
      <c r="G766" s="946">
        <f>SUM(G767:G768)</f>
        <v>63.769999999999996</v>
      </c>
      <c r="H766" s="713" t="str">
        <f>IF(MID(A766,1,3)="OBS","REMOVER ESPAÇOS","OK")</f>
        <v>OK</v>
      </c>
      <c r="J766" s="654">
        <f>IF(AND(F766=0,G766&gt;0),1+COUNT($J$3:J765),IF(B766="AUXILIAR","AUXILIAR","SUBÍTEM"))</f>
        <v>99</v>
      </c>
      <c r="K766" s="655" t="s">
        <v>276</v>
      </c>
      <c r="L766" s="656" t="str">
        <f>A766</f>
        <v>COMP. 99</v>
      </c>
      <c r="M766" s="663" t="str">
        <f>IF(AND(MID(A766,1,4)="comp",COUNTIF($A$1:$A$3937,A766)&gt;1),"ok AUXILIAR",IF(AND(F766&gt;0,MID(A766,1,4)="COMP"),"SUBÍTEM",IF(OR(AND(F766=0,G766=0),F766="COEF.",F766&gt;0),"SUBÍTEM",IF(MID(A766,1,5)="COMP.",IF(COUNTIF(ORÇAMENTO!$B$5:$B$9792,COMPOSIÇÕES!A766)=0,"NOK",IF(COUNTIF(ORÇAMENTO!$B$5:$B$9792,COMPOSIÇÕES!A766)&gt;0,"OK","SUBÍTEM"))))))</f>
        <v>OK</v>
      </c>
      <c r="P766" s="655" t="b">
        <f t="shared" si="198"/>
        <v>1</v>
      </c>
      <c r="Q766" s="655" t="s">
        <v>276</v>
      </c>
      <c r="R766" s="655"/>
      <c r="S766" s="719" t="s">
        <v>1031</v>
      </c>
      <c r="T766" s="655" t="s">
        <v>126</v>
      </c>
      <c r="U766" s="655"/>
    </row>
    <row r="767" spans="1:21" s="713" customFormat="1">
      <c r="A767" s="261">
        <v>2524</v>
      </c>
      <c r="B767" s="261" t="s">
        <v>134</v>
      </c>
      <c r="C767" s="322" t="s">
        <v>1031</v>
      </c>
      <c r="D767" s="257" t="s">
        <v>54</v>
      </c>
      <c r="E767" s="259">
        <v>60.9</v>
      </c>
      <c r="F767" s="258">
        <v>1</v>
      </c>
      <c r="G767" s="450">
        <f>ROUND(F767*E767,2)</f>
        <v>60.9</v>
      </c>
      <c r="H767" s="713" t="str">
        <f>IF(MID(A767,1,3)="OBS","REMOVER ESPAÇOS","OK")</f>
        <v>OK</v>
      </c>
      <c r="J767" s="654" t="str">
        <f>IF(AND(F767=0,G767&gt;0),1+COUNT($J$3:J766),IF(B767="AUXILIAR","AUXILIAR","SUBÍTEM"))</f>
        <v>SUBÍTEM</v>
      </c>
      <c r="K767" s="655">
        <v>2524</v>
      </c>
      <c r="L767" s="656">
        <f>A767</f>
        <v>2524</v>
      </c>
      <c r="M767" s="663" t="str">
        <f>IF(AND(MID(A767,1,4)="comp",COUNTIF($A$1:$A$3937,A767)&gt;1),"ok AUXILIAR",IF(AND(F767&gt;0,MID(A767,1,4)="COMP"),"SUBÍTEM",IF(OR(AND(F767=0,G767=0),F767="COEF.",F767&gt;0),"SUBÍTEM",IF(MID(A767,1,5)="COMP.",IF(COUNTIF(ORÇAMENTO!$B$5:$B$9792,COMPOSIÇÕES!A767)=0,"NOK",IF(COUNTIF(ORÇAMENTO!$B$5:$B$9792,COMPOSIÇÕES!A767)&gt;0,"OK","SUBÍTEM"))))))</f>
        <v>SUBÍTEM</v>
      </c>
      <c r="P767" s="655" t="b">
        <f t="shared" si="198"/>
        <v>1</v>
      </c>
      <c r="Q767" s="655">
        <v>2524</v>
      </c>
      <c r="R767" s="655" t="s">
        <v>134</v>
      </c>
      <c r="S767" s="717" t="s">
        <v>1031</v>
      </c>
      <c r="T767" s="655" t="s">
        <v>54</v>
      </c>
      <c r="U767" s="655">
        <v>60.9</v>
      </c>
    </row>
    <row r="768" spans="1:21" s="713" customFormat="1">
      <c r="A768" s="261">
        <v>88264</v>
      </c>
      <c r="B768" s="261" t="s">
        <v>131</v>
      </c>
      <c r="C768" s="322" t="s">
        <v>766</v>
      </c>
      <c r="D768" s="257" t="s">
        <v>59</v>
      </c>
      <c r="E768" s="259">
        <v>19.16</v>
      </c>
      <c r="F768" s="251">
        <v>0.15</v>
      </c>
      <c r="G768" s="450">
        <f>ROUND(F768*E768,2)</f>
        <v>2.87</v>
      </c>
      <c r="H768" s="713" t="str">
        <f>IF(MID(A768,1,3)="OBS","REMOVER ESPAÇOS","OK")</f>
        <v>OK</v>
      </c>
      <c r="J768" s="654" t="str">
        <f>IF(AND(F768=0,G768&gt;0),1+COUNT($J$3:J767),IF(B768="AUXILIAR","AUXILIAR","SUBÍTEM"))</f>
        <v>SUBÍTEM</v>
      </c>
      <c r="K768" s="655">
        <v>88264</v>
      </c>
      <c r="L768" s="656">
        <f>A768</f>
        <v>88264</v>
      </c>
      <c r="M768" s="663" t="str">
        <f>IF(AND(MID(A768,1,4)="comp",COUNTIF($A$1:$A$3937,A768)&gt;1),"ok AUXILIAR",IF(AND(F768&gt;0,MID(A768,1,4)="COMP"),"SUBÍTEM",IF(OR(AND(F768=0,G768=0),F768="COEF.",F768&gt;0),"SUBÍTEM",IF(MID(A768,1,5)="COMP.",IF(COUNTIF(ORÇAMENTO!$B$5:$B$9792,COMPOSIÇÕES!A768)=0,"NOK",IF(COUNTIF(ORÇAMENTO!$B$5:$B$9792,COMPOSIÇÕES!A768)&gt;0,"OK","SUBÍTEM"))))))</f>
        <v>SUBÍTEM</v>
      </c>
      <c r="P768" s="655" t="b">
        <f>C768=S768</f>
        <v>1</v>
      </c>
      <c r="Q768" s="655">
        <v>88264</v>
      </c>
      <c r="R768" s="655" t="s">
        <v>131</v>
      </c>
      <c r="S768" s="717" t="s">
        <v>766</v>
      </c>
      <c r="T768" s="655" t="s">
        <v>59</v>
      </c>
      <c r="U768" s="655">
        <v>19.149999999999999</v>
      </c>
    </row>
    <row r="769" spans="1:21" s="713" customFormat="1">
      <c r="A769" s="723" t="s">
        <v>1494</v>
      </c>
      <c r="B769" s="723"/>
      <c r="C769" s="723"/>
      <c r="D769" s="723"/>
      <c r="E769" s="723"/>
      <c r="F769" s="723"/>
      <c r="G769" s="723"/>
      <c r="H769" s="713" t="str">
        <f>IF(MID(A769,1,3)="OBS","REMOVER ESPAÇOS","OK")</f>
        <v>REMOVER ESPAÇOS</v>
      </c>
      <c r="J769" s="654" t="str">
        <f>IF(AND(F769=0,G769&gt;0),1+COUNT($J$3:J768),IF(B769="AUXILIAR","AUXILIAR","SUBÍTEM"))</f>
        <v>SUBÍTEM</v>
      </c>
      <c r="K769" s="655" t="s">
        <v>1494</v>
      </c>
      <c r="L769" s="656" t="str">
        <f>A769</f>
        <v>Obs: composição/Base -  Composição adaptada -  ORSE- 3775 + 2524/ORSE INSUMO</v>
      </c>
      <c r="M769" s="663" t="str">
        <f>IF(AND(MID(A769,1,4)="comp",COUNTIF($A$1:$A$3937,A769)&gt;1),"ok AUXILIAR",IF(AND(F769&gt;0,MID(A769,1,4)="COMP"),"SUBÍTEM",IF(OR(AND(F769=0,G769=0),F769="COEF.",F769&gt;0),"SUBÍTEM",IF(MID(A769,1,5)="COMP.",IF(COUNTIF(ORÇAMENTO!$B$5:$B$9792,COMPOSIÇÕES!A769)=0,"NOK",IF(COUNTIF(ORÇAMENTO!$B$5:$B$9792,COMPOSIÇÕES!A769)&gt;0,"OK","SUBÍTEM"))))))</f>
        <v>SUBÍTEM</v>
      </c>
      <c r="P769" s="655" t="b">
        <f>C769=S769</f>
        <v>1</v>
      </c>
      <c r="Q769" s="655" t="s">
        <v>1494</v>
      </c>
      <c r="R769" s="655"/>
      <c r="S769" s="723"/>
      <c r="T769" s="655"/>
      <c r="U769" s="655"/>
    </row>
    <row r="770" spans="1:21" s="713" customFormat="1" ht="15.75" thickBot="1">
      <c r="A770" s="792"/>
      <c r="B770" s="793"/>
      <c r="C770" s="778"/>
      <c r="D770" s="794"/>
      <c r="E770" s="794"/>
      <c r="F770" s="794"/>
      <c r="G770" s="794"/>
      <c r="J770" s="779"/>
      <c r="K770" s="780"/>
      <c r="L770" s="781"/>
      <c r="M770" s="663"/>
      <c r="P770" s="655" t="b">
        <f t="shared" si="189"/>
        <v>1</v>
      </c>
      <c r="Q770" s="780"/>
      <c r="R770" s="780"/>
      <c r="S770" s="778"/>
      <c r="T770" s="780"/>
      <c r="U770" s="780"/>
    </row>
    <row r="771" spans="1:21" s="713" customFormat="1" ht="33" customHeight="1" thickBot="1">
      <c r="A771" s="987" t="s">
        <v>125</v>
      </c>
      <c r="B771" s="985"/>
      <c r="C771" s="949" t="s">
        <v>103</v>
      </c>
      <c r="D771" s="956" t="s">
        <v>126</v>
      </c>
      <c r="E771" s="949" t="s">
        <v>128</v>
      </c>
      <c r="F771" s="949" t="s">
        <v>127</v>
      </c>
      <c r="G771" s="957" t="s">
        <v>129</v>
      </c>
      <c r="H771" s="713" t="str">
        <f>IF(MID(A771,1,3)="OBS","REMOVER ESPAÇOS","OK")</f>
        <v>OK</v>
      </c>
      <c r="J771" s="654" t="str">
        <f>IF(AND(F771=0,G771&gt;0),1+COUNT($J$3:J643),IF(B771="AUXILIAR","AUXILIAR","SUBÍTEM"))</f>
        <v>SUBÍTEM</v>
      </c>
      <c r="K771" s="655" t="s">
        <v>125</v>
      </c>
      <c r="L771" s="656" t="str">
        <f>A771</f>
        <v>COD.</v>
      </c>
      <c r="M771" s="663" t="str">
        <f>IF(AND(MID(A771,1,4)="comp",COUNTIF($A$1:$A$3937,A771)&gt;1),"ok AUXILIAR",IF(AND(F771&gt;0,MID(A771,1,4)="COMP"),"SUBÍTEM",IF(OR(AND(F771=0,G771=0),F771="COEF.",F771&gt;0),"SUBÍTEM",IF(MID(A771,1,5)="COMP.",IF(COUNTIF(ORÇAMENTO!$B$5:$B$9792,COMPOSIÇÕES!A771)=0,"NOK",IF(COUNTIF(ORÇAMENTO!$B$5:$B$9792,COMPOSIÇÕES!A771)&gt;0,"OK","SUBÍTEM"))))))</f>
        <v>SUBÍTEM</v>
      </c>
      <c r="P771" s="655" t="b">
        <f t="shared" si="189"/>
        <v>1</v>
      </c>
      <c r="Q771" s="655" t="s">
        <v>125</v>
      </c>
      <c r="R771" s="655"/>
      <c r="S771" s="715" t="s">
        <v>103</v>
      </c>
      <c r="T771" s="655" t="s">
        <v>126</v>
      </c>
      <c r="U771" s="655" t="s">
        <v>128</v>
      </c>
    </row>
    <row r="772" spans="1:21" s="713" customFormat="1" ht="30" customHeight="1" thickBot="1">
      <c r="A772" s="935" t="s">
        <v>277</v>
      </c>
      <c r="B772" s="945"/>
      <c r="C772" s="986" t="s">
        <v>799</v>
      </c>
      <c r="D772" s="936" t="s">
        <v>126</v>
      </c>
      <c r="E772" s="936"/>
      <c r="F772" s="936"/>
      <c r="G772" s="946">
        <f>SUM(G773:G774)</f>
        <v>18.87</v>
      </c>
      <c r="H772" s="713" t="str">
        <f>IF(MID(A772,1,3)="OBS","REMOVER ESPAÇOS","OK")</f>
        <v>OK</v>
      </c>
      <c r="J772" s="654">
        <f>IF(AND(F772=0,G772&gt;0),1+COUNT($J$3:J771),IF(B772="AUXILIAR","AUXILIAR","SUBÍTEM"))</f>
        <v>100</v>
      </c>
      <c r="K772" s="655" t="s">
        <v>277</v>
      </c>
      <c r="L772" s="656" t="str">
        <f>A772</f>
        <v>COMP. 100</v>
      </c>
      <c r="M772" s="663" t="str">
        <f>IF(AND(MID(A772,1,4)="comp",COUNTIF($A$1:$A$3937,A772)&gt;1),"ok AUXILIAR",IF(AND(F772&gt;0,MID(A772,1,4)="COMP"),"SUBÍTEM",IF(OR(AND(F772=0,G772=0),F772="COEF.",F772&gt;0),"SUBÍTEM",IF(MID(A772,1,5)="COMP.",IF(COUNTIF(ORÇAMENTO!$B$5:$B$9792,COMPOSIÇÕES!A772)=0,"NOK",IF(COUNTIF(ORÇAMENTO!$B$5:$B$9792,COMPOSIÇÕES!A772)&gt;0,"OK","SUBÍTEM"))))))</f>
        <v>OK</v>
      </c>
      <c r="P772" s="655" t="b">
        <f t="shared" si="189"/>
        <v>1</v>
      </c>
      <c r="Q772" s="655" t="s">
        <v>277</v>
      </c>
      <c r="R772" s="655"/>
      <c r="S772" s="719" t="s">
        <v>799</v>
      </c>
      <c r="T772" s="655" t="s">
        <v>126</v>
      </c>
      <c r="U772" s="655"/>
    </row>
    <row r="773" spans="1:21" s="713" customFormat="1">
      <c r="A773" s="261">
        <v>3406</v>
      </c>
      <c r="B773" s="261" t="s">
        <v>836</v>
      </c>
      <c r="C773" s="322" t="s">
        <v>799</v>
      </c>
      <c r="D773" s="257" t="s">
        <v>2836</v>
      </c>
      <c r="E773" s="259">
        <v>16</v>
      </c>
      <c r="F773" s="258">
        <v>1</v>
      </c>
      <c r="G773" s="450">
        <f>ROUND(F773*E773,2)</f>
        <v>16</v>
      </c>
      <c r="H773" s="713" t="str">
        <f>IF(MID(A773,1,3)="OBS","REMOVER ESPAÇOS","OK")</f>
        <v>OK</v>
      </c>
      <c r="J773" s="654" t="str">
        <f>IF(AND(F773=0,G773&gt;0),1+COUNT($J$3:J772),IF(B773="AUXILIAR","AUXILIAR","SUBÍTEM"))</f>
        <v>SUBÍTEM</v>
      </c>
      <c r="K773" s="655">
        <v>3406</v>
      </c>
      <c r="L773" s="656">
        <f>A773</f>
        <v>3406</v>
      </c>
      <c r="M773" s="663" t="str">
        <f>IF(AND(MID(A773,1,4)="comp",COUNTIF($A$1:$A$3937,A773)&gt;1),"ok AUXILIAR",IF(AND(F773&gt;0,MID(A773,1,4)="COMP"),"SUBÍTEM",IF(OR(AND(F773=0,G773=0),F773="COEF.",F773&gt;0),"SUBÍTEM",IF(MID(A773,1,5)="COMP.",IF(COUNTIF(ORÇAMENTO!$B$5:$B$9792,COMPOSIÇÕES!A773)=0,"NOK",IF(COUNTIF(ORÇAMENTO!$B$5:$B$9792,COMPOSIÇÕES!A773)&gt;0,"OK","SUBÍTEM"))))))</f>
        <v>SUBÍTEM</v>
      </c>
      <c r="P773" s="655" t="b">
        <f t="shared" si="189"/>
        <v>1</v>
      </c>
      <c r="Q773" s="655">
        <v>3406</v>
      </c>
      <c r="R773" s="655" t="s">
        <v>134</v>
      </c>
      <c r="S773" s="717" t="s">
        <v>799</v>
      </c>
      <c r="T773" s="655" t="s">
        <v>54</v>
      </c>
      <c r="U773" s="655">
        <v>19.489999999999998</v>
      </c>
    </row>
    <row r="774" spans="1:21" s="713" customFormat="1">
      <c r="A774" s="261">
        <v>88264</v>
      </c>
      <c r="B774" s="261" t="s">
        <v>131</v>
      </c>
      <c r="C774" s="322" t="s">
        <v>766</v>
      </c>
      <c r="D774" s="257" t="s">
        <v>59</v>
      </c>
      <c r="E774" s="259">
        <v>19.16</v>
      </c>
      <c r="F774" s="251">
        <v>0.15</v>
      </c>
      <c r="G774" s="450">
        <f>ROUND(F774*E774,2)</f>
        <v>2.87</v>
      </c>
      <c r="H774" s="713" t="str">
        <f>IF(MID(A774,1,3)="OBS","REMOVER ESPAÇOS","OK")</f>
        <v>OK</v>
      </c>
      <c r="J774" s="654" t="str">
        <f>IF(AND(F774=0,G774&gt;0),1+COUNT($J$3:J773),IF(B774="AUXILIAR","AUXILIAR","SUBÍTEM"))</f>
        <v>SUBÍTEM</v>
      </c>
      <c r="K774" s="655">
        <v>88264</v>
      </c>
      <c r="L774" s="656">
        <f>A774</f>
        <v>88264</v>
      </c>
      <c r="M774" s="663" t="str">
        <f>IF(AND(MID(A774,1,4)="comp",COUNTIF($A$1:$A$3937,A774)&gt;1),"ok AUXILIAR",IF(AND(F774&gt;0,MID(A774,1,4)="COMP"),"SUBÍTEM",IF(OR(AND(F774=0,G774=0),F774="COEF.",F774&gt;0),"SUBÍTEM",IF(MID(A774,1,5)="COMP.",IF(COUNTIF(ORÇAMENTO!$B$5:$B$9792,COMPOSIÇÕES!A774)=0,"NOK",IF(COUNTIF(ORÇAMENTO!$B$5:$B$9792,COMPOSIÇÕES!A774)&gt;0,"OK","SUBÍTEM"))))))</f>
        <v>SUBÍTEM</v>
      </c>
      <c r="P774" s="655" t="b">
        <f t="shared" ref="P774:P791" si="199">C774=S774</f>
        <v>1</v>
      </c>
      <c r="Q774" s="655">
        <v>88264</v>
      </c>
      <c r="R774" s="655" t="s">
        <v>131</v>
      </c>
      <c r="S774" s="717" t="s">
        <v>766</v>
      </c>
      <c r="T774" s="655" t="s">
        <v>59</v>
      </c>
      <c r="U774" s="655">
        <v>19.149999999999999</v>
      </c>
    </row>
    <row r="775" spans="1:21" s="713" customFormat="1">
      <c r="A775" s="723" t="s">
        <v>1495</v>
      </c>
      <c r="B775" s="723"/>
      <c r="C775" s="723"/>
      <c r="D775" s="723"/>
      <c r="E775" s="723"/>
      <c r="F775" s="723"/>
      <c r="G775" s="723"/>
      <c r="H775" s="713" t="str">
        <f>IF(MID(A775,1,3)="OBS","REMOVER ESPAÇOS","OK")</f>
        <v>REMOVER ESPAÇOS</v>
      </c>
      <c r="J775" s="654" t="str">
        <f>IF(AND(F775=0,G775&gt;0),1+COUNT($J$3:J774),IF(B775="AUXILIAR","AUXILIAR","SUBÍTEM"))</f>
        <v>SUBÍTEM</v>
      </c>
      <c r="K775" s="655" t="s">
        <v>1495</v>
      </c>
      <c r="L775" s="656" t="str">
        <f>A775</f>
        <v>Obs: composição/Base -  Composição adaptada -  ORSE- 3775 + 3406/ORSE INSUMO</v>
      </c>
      <c r="M775" s="663" t="str">
        <f>IF(AND(MID(A775,1,4)="comp",COUNTIF($A$1:$A$3937,A775)&gt;1),"ok AUXILIAR",IF(AND(F775&gt;0,MID(A775,1,4)="COMP"),"SUBÍTEM",IF(OR(AND(F775=0,G775=0),F775="COEF.",F775&gt;0),"SUBÍTEM",IF(MID(A775,1,5)="COMP.",IF(COUNTIF(ORÇAMENTO!$B$5:$B$9792,COMPOSIÇÕES!A775)=0,"NOK",IF(COUNTIF(ORÇAMENTO!$B$5:$B$9792,COMPOSIÇÕES!A775)&gt;0,"OK","SUBÍTEM"))))))</f>
        <v>SUBÍTEM</v>
      </c>
      <c r="P775" s="655" t="b">
        <f t="shared" si="199"/>
        <v>1</v>
      </c>
      <c r="Q775" s="655" t="s">
        <v>1495</v>
      </c>
      <c r="R775" s="655"/>
      <c r="S775" s="723"/>
      <c r="T775" s="655"/>
      <c r="U775" s="655"/>
    </row>
    <row r="776" spans="1:21" s="713" customFormat="1" ht="15.75" thickBot="1">
      <c r="A776" s="792"/>
      <c r="B776" s="793"/>
      <c r="C776" s="778"/>
      <c r="D776" s="794"/>
      <c r="E776" s="794"/>
      <c r="F776" s="794"/>
      <c r="G776" s="794"/>
      <c r="J776" s="779"/>
      <c r="K776" s="780"/>
      <c r="L776" s="781"/>
      <c r="M776" s="663"/>
      <c r="P776" s="655" t="b">
        <f t="shared" si="199"/>
        <v>1</v>
      </c>
      <c r="Q776" s="780"/>
      <c r="R776" s="780"/>
      <c r="S776" s="778"/>
      <c r="T776" s="780"/>
      <c r="U776" s="780"/>
    </row>
    <row r="777" spans="1:21" s="713" customFormat="1" ht="33" customHeight="1" thickBot="1">
      <c r="A777" s="987" t="s">
        <v>125</v>
      </c>
      <c r="B777" s="985"/>
      <c r="C777" s="949" t="s">
        <v>103</v>
      </c>
      <c r="D777" s="956" t="s">
        <v>126</v>
      </c>
      <c r="E777" s="949" t="s">
        <v>128</v>
      </c>
      <c r="F777" s="949" t="s">
        <v>127</v>
      </c>
      <c r="G777" s="957" t="s">
        <v>129</v>
      </c>
      <c r="H777" s="713" t="str">
        <f>IF(MID(A777,1,3)="OBS","REMOVER ESPAÇOS","OK")</f>
        <v>OK</v>
      </c>
      <c r="J777" s="654" t="str">
        <f>IF(AND(F777=0,G777&gt;0),1+COUNT($J$3:J648),IF(B777="AUXILIAR","AUXILIAR","SUBÍTEM"))</f>
        <v>SUBÍTEM</v>
      </c>
      <c r="K777" s="655" t="s">
        <v>125</v>
      </c>
      <c r="L777" s="656" t="str">
        <f>A777</f>
        <v>COD.</v>
      </c>
      <c r="M777" s="663" t="str">
        <f>IF(AND(MID(A777,1,4)="comp",COUNTIF($A$1:$A$3937,A777)&gt;1),"ok AUXILIAR",IF(AND(F777&gt;0,MID(A777,1,4)="COMP"),"SUBÍTEM",IF(OR(AND(F777=0,G777=0),F777="COEF.",F777&gt;0),"SUBÍTEM",IF(MID(A777,1,5)="COMP.",IF(COUNTIF(ORÇAMENTO!$B$5:$B$9792,COMPOSIÇÕES!A777)=0,"NOK",IF(COUNTIF(ORÇAMENTO!$B$5:$B$9792,COMPOSIÇÕES!A777)&gt;0,"OK","SUBÍTEM"))))))</f>
        <v>SUBÍTEM</v>
      </c>
      <c r="P777" s="655" t="b">
        <f t="shared" si="199"/>
        <v>1</v>
      </c>
      <c r="Q777" s="655" t="s">
        <v>125</v>
      </c>
      <c r="R777" s="655"/>
      <c r="S777" s="715" t="s">
        <v>103</v>
      </c>
      <c r="T777" s="655" t="s">
        <v>126</v>
      </c>
      <c r="U777" s="655" t="s">
        <v>128</v>
      </c>
    </row>
    <row r="778" spans="1:21" s="713" customFormat="1" ht="30" customHeight="1" thickBot="1">
      <c r="A778" s="935" t="s">
        <v>2104</v>
      </c>
      <c r="B778" s="945"/>
      <c r="C778" s="986" t="s">
        <v>2103</v>
      </c>
      <c r="D778" s="936" t="s">
        <v>126</v>
      </c>
      <c r="E778" s="936"/>
      <c r="F778" s="936"/>
      <c r="G778" s="946">
        <f>SUM(G779:G780)</f>
        <v>9.83</v>
      </c>
      <c r="H778" s="713" t="str">
        <f>IF(MID(A778,1,3)="OBS","REMOVER ESPAÇOS","OK")</f>
        <v>OK</v>
      </c>
      <c r="J778" s="654">
        <f>IF(AND(F778=0,G778&gt;0),1+COUNT($J$3:J777),IF(B778="AUXILIAR","AUXILIAR","SUBÍTEM"))</f>
        <v>101</v>
      </c>
      <c r="K778" s="655" t="s">
        <v>2104</v>
      </c>
      <c r="L778" s="656" t="str">
        <f>A778</f>
        <v>COMP. 101</v>
      </c>
      <c r="M778" s="663" t="str">
        <f>IF(AND(MID(A778,1,4)="comp",COUNTIF($A$1:$A$3937,A778)&gt;1),"ok AUXILIAR",IF(AND(F778&gt;0,MID(A778,1,4)="COMP"),"SUBÍTEM",IF(OR(AND(F778=0,G778=0),F778="COEF.",F778&gt;0),"SUBÍTEM",IF(MID(A778,1,5)="COMP.",IF(COUNTIF(ORÇAMENTO!$B$5:$B$9792,COMPOSIÇÕES!A778)=0,"NOK",IF(COUNTIF(ORÇAMENTO!$B$5:$B$9792,COMPOSIÇÕES!A778)&gt;0,"OK","SUBÍTEM"))))))</f>
        <v>OK</v>
      </c>
      <c r="P778" s="655" t="b">
        <f t="shared" si="199"/>
        <v>1</v>
      </c>
      <c r="Q778" s="655" t="s">
        <v>2104</v>
      </c>
      <c r="R778" s="655"/>
      <c r="S778" s="719" t="s">
        <v>2103</v>
      </c>
      <c r="T778" s="655" t="s">
        <v>126</v>
      </c>
      <c r="U778" s="655"/>
    </row>
    <row r="779" spans="1:21" s="713" customFormat="1">
      <c r="A779" s="261">
        <v>8786</v>
      </c>
      <c r="B779" s="261" t="s">
        <v>134</v>
      </c>
      <c r="C779" s="322" t="s">
        <v>2103</v>
      </c>
      <c r="D779" s="257" t="s">
        <v>54</v>
      </c>
      <c r="E779" s="259">
        <v>7.15</v>
      </c>
      <c r="F779" s="258">
        <v>1</v>
      </c>
      <c r="G779" s="450">
        <f>ROUND(F779*E779,2)</f>
        <v>7.15</v>
      </c>
      <c r="H779" s="713" t="str">
        <f>IF(MID(A779,1,3)="OBS","REMOVER ESPAÇOS","OK")</f>
        <v>OK</v>
      </c>
      <c r="J779" s="654" t="str">
        <f>IF(AND(F779=0,G779&gt;0),1+COUNT($J$3:J778),IF(B779="AUXILIAR","AUXILIAR","SUBÍTEM"))</f>
        <v>SUBÍTEM</v>
      </c>
      <c r="K779" s="655">
        <v>8786</v>
      </c>
      <c r="L779" s="656">
        <f>A779</f>
        <v>8786</v>
      </c>
      <c r="M779" s="663" t="str">
        <f>IF(AND(MID(A779,1,4)="comp",COUNTIF($A$1:$A$3937,A779)&gt;1),"ok AUXILIAR",IF(AND(F779&gt;0,MID(A779,1,4)="COMP"),"SUBÍTEM",IF(OR(AND(F779=0,G779=0),F779="COEF.",F779&gt;0),"SUBÍTEM",IF(MID(A779,1,5)="COMP.",IF(COUNTIF(ORÇAMENTO!$B$5:$B$9792,COMPOSIÇÕES!A779)=0,"NOK",IF(COUNTIF(ORÇAMENTO!$B$5:$B$9792,COMPOSIÇÕES!A779)&gt;0,"OK","SUBÍTEM"))))))</f>
        <v>SUBÍTEM</v>
      </c>
      <c r="P779" s="655" t="b">
        <f t="shared" si="199"/>
        <v>1</v>
      </c>
      <c r="Q779" s="655">
        <v>8786</v>
      </c>
      <c r="R779" s="655" t="s">
        <v>134</v>
      </c>
      <c r="S779" s="717" t="s">
        <v>2103</v>
      </c>
      <c r="T779" s="655" t="s">
        <v>54</v>
      </c>
      <c r="U779" s="655">
        <v>7.29</v>
      </c>
    </row>
    <row r="780" spans="1:21" s="713" customFormat="1">
      <c r="A780" s="261">
        <v>88264</v>
      </c>
      <c r="B780" s="261" t="s">
        <v>131</v>
      </c>
      <c r="C780" s="322" t="s">
        <v>766</v>
      </c>
      <c r="D780" s="257" t="s">
        <v>59</v>
      </c>
      <c r="E780" s="259">
        <v>19.16</v>
      </c>
      <c r="F780" s="251">
        <v>0.14000000000000001</v>
      </c>
      <c r="G780" s="450">
        <f>ROUND(F780*E780,2)</f>
        <v>2.68</v>
      </c>
      <c r="H780" s="713" t="str">
        <f>IF(MID(A780,1,3)="OBS","REMOVER ESPAÇOS","OK")</f>
        <v>OK</v>
      </c>
      <c r="J780" s="654" t="str">
        <f>IF(AND(F780=0,G780&gt;0),1+COUNT($J$3:J779),IF(B780="AUXILIAR","AUXILIAR","SUBÍTEM"))</f>
        <v>SUBÍTEM</v>
      </c>
      <c r="K780" s="655">
        <v>88264</v>
      </c>
      <c r="L780" s="656">
        <f>A780</f>
        <v>88264</v>
      </c>
      <c r="M780" s="663" t="str">
        <f>IF(AND(MID(A780,1,4)="comp",COUNTIF($A$1:$A$3937,A780)&gt;1),"ok AUXILIAR",IF(AND(F780&gt;0,MID(A780,1,4)="COMP"),"SUBÍTEM",IF(OR(AND(F780=0,G780=0),F780="COEF.",F780&gt;0),"SUBÍTEM",IF(MID(A780,1,5)="COMP.",IF(COUNTIF(ORÇAMENTO!$B$5:$B$9792,COMPOSIÇÕES!A780)=0,"NOK",IF(COUNTIF(ORÇAMENTO!$B$5:$B$9792,COMPOSIÇÕES!A780)&gt;0,"OK","SUBÍTEM"))))))</f>
        <v>SUBÍTEM</v>
      </c>
      <c r="P780" s="655" t="b">
        <f t="shared" si="199"/>
        <v>1</v>
      </c>
      <c r="Q780" s="655">
        <v>88264</v>
      </c>
      <c r="R780" s="655" t="s">
        <v>131</v>
      </c>
      <c r="S780" s="717" t="s">
        <v>766</v>
      </c>
      <c r="T780" s="655" t="s">
        <v>59</v>
      </c>
      <c r="U780" s="655">
        <v>19.149999999999999</v>
      </c>
    </row>
    <row r="781" spans="1:21" s="713" customFormat="1">
      <c r="A781" s="723" t="s">
        <v>2102</v>
      </c>
      <c r="B781" s="723"/>
      <c r="C781" s="723"/>
      <c r="D781" s="723"/>
      <c r="E781" s="723"/>
      <c r="F781" s="723"/>
      <c r="G781" s="723"/>
      <c r="H781" s="713" t="str">
        <f>IF(MID(A781,1,3)="OBS","REMOVER ESPAÇOS","OK")</f>
        <v>REMOVER ESPAÇOS</v>
      </c>
      <c r="J781" s="654" t="str">
        <f>IF(AND(F781=0,G781&gt;0),1+COUNT($J$3:J780),IF(B781="AUXILIAR","AUXILIAR","SUBÍTEM"))</f>
        <v>SUBÍTEM</v>
      </c>
      <c r="K781" s="655" t="s">
        <v>2102</v>
      </c>
      <c r="L781" s="656" t="str">
        <f>A781</f>
        <v>Obs: composição/Base -  Composição adaptada -  SINAPI- 73767/3 + 8786/ORSE INSUMO</v>
      </c>
      <c r="M781" s="663" t="str">
        <f>IF(AND(MID(A781,1,4)="comp",COUNTIF($A$1:$A$3937,A781)&gt;1),"ok AUXILIAR",IF(AND(F781&gt;0,MID(A781,1,4)="COMP"),"SUBÍTEM",IF(OR(AND(F781=0,G781=0),F781="COEF.",F781&gt;0),"SUBÍTEM",IF(MID(A781,1,5)="COMP.",IF(COUNTIF(ORÇAMENTO!$B$5:$B$9792,COMPOSIÇÕES!A781)=0,"NOK",IF(COUNTIF(ORÇAMENTO!$B$5:$B$9792,COMPOSIÇÕES!A781)&gt;0,"OK","SUBÍTEM"))))))</f>
        <v>SUBÍTEM</v>
      </c>
      <c r="P781" s="655" t="b">
        <f t="shared" si="199"/>
        <v>1</v>
      </c>
      <c r="Q781" s="655" t="s">
        <v>2102</v>
      </c>
      <c r="R781" s="655"/>
      <c r="S781" s="723"/>
      <c r="T781" s="655"/>
      <c r="U781" s="655"/>
    </row>
    <row r="782" spans="1:21" s="713" customFormat="1" ht="15.75" thickBot="1">
      <c r="A782" s="792"/>
      <c r="B782" s="793"/>
      <c r="C782" s="778"/>
      <c r="D782" s="794"/>
      <c r="E782" s="794"/>
      <c r="F782" s="794"/>
      <c r="G782" s="794"/>
      <c r="J782" s="779"/>
      <c r="K782" s="780"/>
      <c r="L782" s="781"/>
      <c r="M782" s="663"/>
      <c r="P782" s="655" t="b">
        <f t="shared" ref="P782:P787" si="200">C782=S782</f>
        <v>1</v>
      </c>
      <c r="Q782" s="780"/>
      <c r="R782" s="780"/>
      <c r="S782" s="778"/>
      <c r="T782" s="780"/>
      <c r="U782" s="780"/>
    </row>
    <row r="783" spans="1:21" s="713" customFormat="1" ht="33" customHeight="1" thickBot="1">
      <c r="A783" s="987" t="s">
        <v>125</v>
      </c>
      <c r="B783" s="985"/>
      <c r="C783" s="949" t="s">
        <v>103</v>
      </c>
      <c r="D783" s="956" t="s">
        <v>126</v>
      </c>
      <c r="E783" s="949" t="s">
        <v>128</v>
      </c>
      <c r="F783" s="949" t="s">
        <v>127</v>
      </c>
      <c r="G783" s="957" t="s">
        <v>129</v>
      </c>
      <c r="H783" s="713" t="str">
        <f>IF(MID(A783,1,3)="OBS","REMOVER ESPAÇOS","OK")</f>
        <v>OK</v>
      </c>
      <c r="J783" s="654" t="str">
        <f>IF(AND(F783=0,G783&gt;0),1+COUNT($J$3:J649),IF(B783="AUXILIAR","AUXILIAR","SUBÍTEM"))</f>
        <v>SUBÍTEM</v>
      </c>
      <c r="K783" s="655" t="s">
        <v>125</v>
      </c>
      <c r="L783" s="656" t="str">
        <f>A783</f>
        <v>COD.</v>
      </c>
      <c r="M783" s="663" t="str">
        <f>IF(AND(MID(A783,1,4)="comp",COUNTIF($A$1:$A$3937,A783)&gt;1),"ok AUXILIAR",IF(AND(F783&gt;0,MID(A783,1,4)="COMP"),"SUBÍTEM",IF(OR(AND(F783=0,G783=0),F783="COEF.",F783&gt;0),"SUBÍTEM",IF(MID(A783,1,5)="COMP.",IF(COUNTIF(ORÇAMENTO!$B$5:$B$9792,COMPOSIÇÕES!A783)=0,"NOK",IF(COUNTIF(ORÇAMENTO!$B$5:$B$9792,COMPOSIÇÕES!A783)&gt;0,"OK","SUBÍTEM"))))))</f>
        <v>SUBÍTEM</v>
      </c>
      <c r="P783" s="655" t="b">
        <f t="shared" si="200"/>
        <v>1</v>
      </c>
      <c r="Q783" s="655" t="s">
        <v>125</v>
      </c>
      <c r="R783" s="655"/>
      <c r="S783" s="715" t="s">
        <v>103</v>
      </c>
      <c r="T783" s="655" t="s">
        <v>126</v>
      </c>
      <c r="U783" s="655" t="s">
        <v>128</v>
      </c>
    </row>
    <row r="784" spans="1:21" s="713" customFormat="1" ht="30" customHeight="1" thickBot="1">
      <c r="A784" s="935" t="s">
        <v>278</v>
      </c>
      <c r="B784" s="945"/>
      <c r="C784" s="986" t="s">
        <v>1369</v>
      </c>
      <c r="D784" s="936" t="s">
        <v>126</v>
      </c>
      <c r="E784" s="936"/>
      <c r="F784" s="936"/>
      <c r="G784" s="946">
        <f>SUM(G785:G786)</f>
        <v>15.969999999999999</v>
      </c>
      <c r="H784" s="713" t="str">
        <f>IF(MID(A784,1,3)="OBS","REMOVER ESPAÇOS","OK")</f>
        <v>OK</v>
      </c>
      <c r="J784" s="654">
        <f>IF(AND(F784=0,G784&gt;0),1+COUNT($J$3:J783),IF(B784="AUXILIAR","AUXILIAR","SUBÍTEM"))</f>
        <v>102</v>
      </c>
      <c r="K784" s="655" t="s">
        <v>278</v>
      </c>
      <c r="L784" s="656" t="str">
        <f>A784</f>
        <v>COMP. 102</v>
      </c>
      <c r="M784" s="663" t="str">
        <f>IF(AND(MID(A784,1,4)="comp",COUNTIF($A$1:$A$3937,A784)&gt;1),"ok AUXILIAR",IF(AND(F784&gt;0,MID(A784,1,4)="COMP"),"SUBÍTEM",IF(OR(AND(F784=0,G784=0),F784="COEF.",F784&gt;0),"SUBÍTEM",IF(MID(A784,1,5)="COMP.",IF(COUNTIF(ORÇAMENTO!$B$5:$B$9792,COMPOSIÇÕES!A784)=0,"NOK",IF(COUNTIF(ORÇAMENTO!$B$5:$B$9792,COMPOSIÇÕES!A784)&gt;0,"OK","SUBÍTEM"))))))</f>
        <v>OK</v>
      </c>
      <c r="P784" s="655" t="b">
        <f t="shared" si="200"/>
        <v>1</v>
      </c>
      <c r="Q784" s="655" t="s">
        <v>278</v>
      </c>
      <c r="R784" s="655"/>
      <c r="S784" s="719" t="s">
        <v>1369</v>
      </c>
      <c r="T784" s="655" t="s">
        <v>126</v>
      </c>
      <c r="U784" s="655"/>
    </row>
    <row r="785" spans="1:21" s="713" customFormat="1">
      <c r="A785" s="261">
        <v>1584</v>
      </c>
      <c r="B785" s="261" t="s">
        <v>134</v>
      </c>
      <c r="C785" s="322" t="s">
        <v>1369</v>
      </c>
      <c r="D785" s="257" t="s">
        <v>54</v>
      </c>
      <c r="E785" s="259">
        <v>13.1</v>
      </c>
      <c r="F785" s="258">
        <v>1</v>
      </c>
      <c r="G785" s="450">
        <f>ROUND(F785*E785,2)</f>
        <v>13.1</v>
      </c>
      <c r="H785" s="713" t="str">
        <f>IF(MID(A785,1,3)="OBS","REMOVER ESPAÇOS","OK")</f>
        <v>OK</v>
      </c>
      <c r="J785" s="654" t="str">
        <f>IF(AND(F785=0,G785&gt;0),1+COUNT($J$3:J784),IF(B785="AUXILIAR","AUXILIAR","SUBÍTEM"))</f>
        <v>SUBÍTEM</v>
      </c>
      <c r="K785" s="655">
        <v>1584</v>
      </c>
      <c r="L785" s="656">
        <f>A785</f>
        <v>1584</v>
      </c>
      <c r="M785" s="663" t="str">
        <f>IF(AND(MID(A785,1,4)="comp",COUNTIF($A$1:$A$3937,A785)&gt;1),"ok AUXILIAR",IF(AND(F785&gt;0,MID(A785,1,4)="COMP"),"SUBÍTEM",IF(OR(AND(F785=0,G785=0),F785="COEF.",F785&gt;0),"SUBÍTEM",IF(MID(A785,1,5)="COMP.",IF(COUNTIF(ORÇAMENTO!$B$5:$B$9792,COMPOSIÇÕES!A785)=0,"NOK",IF(COUNTIF(ORÇAMENTO!$B$5:$B$9792,COMPOSIÇÕES!A785)&gt;0,"OK","SUBÍTEM"))))))</f>
        <v>SUBÍTEM</v>
      </c>
      <c r="P785" s="655" t="b">
        <f t="shared" si="200"/>
        <v>1</v>
      </c>
      <c r="Q785" s="655">
        <v>1584</v>
      </c>
      <c r="R785" s="655" t="s">
        <v>134</v>
      </c>
      <c r="S785" s="717" t="s">
        <v>1369</v>
      </c>
      <c r="T785" s="655" t="s">
        <v>54</v>
      </c>
      <c r="U785" s="655">
        <v>13.1</v>
      </c>
    </row>
    <row r="786" spans="1:21" s="713" customFormat="1">
      <c r="A786" s="261">
        <v>88264</v>
      </c>
      <c r="B786" s="261" t="s">
        <v>131</v>
      </c>
      <c r="C786" s="322" t="s">
        <v>766</v>
      </c>
      <c r="D786" s="257" t="s">
        <v>59</v>
      </c>
      <c r="E786" s="259">
        <v>19.16</v>
      </c>
      <c r="F786" s="251">
        <v>0.15</v>
      </c>
      <c r="G786" s="450">
        <f>ROUND(F786*E786,2)</f>
        <v>2.87</v>
      </c>
      <c r="H786" s="713" t="str">
        <f>IF(MID(A786,1,3)="OBS","REMOVER ESPAÇOS","OK")</f>
        <v>OK</v>
      </c>
      <c r="J786" s="654" t="str">
        <f>IF(AND(F786=0,G786&gt;0),1+COUNT($J$3:J785),IF(B786="AUXILIAR","AUXILIAR","SUBÍTEM"))</f>
        <v>SUBÍTEM</v>
      </c>
      <c r="K786" s="655">
        <v>88264</v>
      </c>
      <c r="L786" s="656">
        <f>A786</f>
        <v>88264</v>
      </c>
      <c r="M786" s="663" t="str">
        <f>IF(AND(MID(A786,1,4)="comp",COUNTIF($A$1:$A$3937,A786)&gt;1),"ok AUXILIAR",IF(AND(F786&gt;0,MID(A786,1,4)="COMP"),"SUBÍTEM",IF(OR(AND(F786=0,G786=0),F786="COEF.",F786&gt;0),"SUBÍTEM",IF(MID(A786,1,5)="COMP.",IF(COUNTIF(ORÇAMENTO!$B$5:$B$9792,COMPOSIÇÕES!A786)=0,"NOK",IF(COUNTIF(ORÇAMENTO!$B$5:$B$9792,COMPOSIÇÕES!A786)&gt;0,"OK","SUBÍTEM"))))))</f>
        <v>SUBÍTEM</v>
      </c>
      <c r="P786" s="655" t="b">
        <f t="shared" si="200"/>
        <v>1</v>
      </c>
      <c r="Q786" s="655">
        <v>88264</v>
      </c>
      <c r="R786" s="655" t="s">
        <v>131</v>
      </c>
      <c r="S786" s="717" t="s">
        <v>766</v>
      </c>
      <c r="T786" s="655" t="s">
        <v>59</v>
      </c>
      <c r="U786" s="655">
        <v>19.149999999999999</v>
      </c>
    </row>
    <row r="787" spans="1:21" s="713" customFormat="1">
      <c r="A787" s="723" t="s">
        <v>2868</v>
      </c>
      <c r="B787" s="723"/>
      <c r="C787" s="723"/>
      <c r="D787" s="723"/>
      <c r="E787" s="723"/>
      <c r="F787" s="723"/>
      <c r="G787" s="723"/>
      <c r="H787" s="713" t="str">
        <f>IF(MID(A787,1,3)="OBS","REMOVER ESPAÇOS","OK")</f>
        <v>REMOVER ESPAÇOS</v>
      </c>
      <c r="J787" s="654" t="str">
        <f>IF(AND(F787=0,G787&gt;0),1+COUNT($J$3:J786),IF(B787="AUXILIAR","AUXILIAR","SUBÍTEM"))</f>
        <v>SUBÍTEM</v>
      </c>
      <c r="K787" s="655" t="s">
        <v>1496</v>
      </c>
      <c r="L787" s="656" t="str">
        <f>A787</f>
        <v>Obs: composição/Base -  Composição adaptada -  ORSE- 2899+ 1584/ORSE INSUMO</v>
      </c>
      <c r="M787" s="663" t="str">
        <f>IF(AND(MID(A787,1,4)="comp",COUNTIF($A$1:$A$3937,A787)&gt;1),"ok AUXILIAR",IF(AND(F787&gt;0,MID(A787,1,4)="COMP"),"SUBÍTEM",IF(OR(AND(F787=0,G787=0),F787="COEF.",F787&gt;0),"SUBÍTEM",IF(MID(A787,1,5)="COMP.",IF(COUNTIF(ORÇAMENTO!$B$5:$B$9792,COMPOSIÇÕES!A787)=0,"NOK",IF(COUNTIF(ORÇAMENTO!$B$5:$B$9792,COMPOSIÇÕES!A787)&gt;0,"OK","SUBÍTEM"))))))</f>
        <v>SUBÍTEM</v>
      </c>
      <c r="P787" s="655" t="b">
        <f t="shared" si="200"/>
        <v>1</v>
      </c>
      <c r="Q787" s="655" t="s">
        <v>1496</v>
      </c>
      <c r="R787" s="655"/>
      <c r="S787" s="723"/>
      <c r="T787" s="655"/>
      <c r="U787" s="655"/>
    </row>
    <row r="788" spans="1:21" s="713" customFormat="1" ht="15.75" thickBot="1">
      <c r="A788" s="792"/>
      <c r="B788" s="793"/>
      <c r="C788" s="778"/>
      <c r="D788" s="794"/>
      <c r="E788" s="794"/>
      <c r="F788" s="794"/>
      <c r="G788" s="794"/>
      <c r="J788" s="779"/>
      <c r="K788" s="780"/>
      <c r="L788" s="781"/>
      <c r="M788" s="663"/>
      <c r="P788" s="655" t="b">
        <f t="shared" si="199"/>
        <v>1</v>
      </c>
      <c r="Q788" s="780"/>
      <c r="R788" s="780"/>
      <c r="S788" s="778"/>
      <c r="T788" s="780"/>
      <c r="U788" s="780"/>
    </row>
    <row r="789" spans="1:21" s="713" customFormat="1" ht="33" customHeight="1" thickBot="1">
      <c r="A789" s="987" t="s">
        <v>125</v>
      </c>
      <c r="B789" s="985"/>
      <c r="C789" s="949" t="s">
        <v>103</v>
      </c>
      <c r="D789" s="956" t="s">
        <v>126</v>
      </c>
      <c r="E789" s="949" t="s">
        <v>128</v>
      </c>
      <c r="F789" s="949" t="s">
        <v>127</v>
      </c>
      <c r="G789" s="957" t="s">
        <v>129</v>
      </c>
      <c r="H789" s="713" t="str">
        <f>IF(MID(A789,1,3)="OBS","REMOVER ESPAÇOS","OK")</f>
        <v>OK</v>
      </c>
      <c r="J789" s="654" t="str">
        <f>IF(AND(F789=0,G789&gt;0),1+COUNT($J$3:J655),IF(B789="AUXILIAR","AUXILIAR","SUBÍTEM"))</f>
        <v>SUBÍTEM</v>
      </c>
      <c r="K789" s="655" t="s">
        <v>125</v>
      </c>
      <c r="L789" s="656" t="str">
        <f>A789</f>
        <v>COD.</v>
      </c>
      <c r="M789" s="663" t="str">
        <f>IF(AND(MID(A789,1,4)="comp",COUNTIF($A$1:$A$3937,A789)&gt;1),"ok AUXILIAR",IF(AND(F789&gt;0,MID(A789,1,4)="COMP"),"SUBÍTEM",IF(OR(AND(F789=0,G789=0),F789="COEF.",F789&gt;0),"SUBÍTEM",IF(MID(A789,1,5)="COMP.",IF(COUNTIF(ORÇAMENTO!$B$5:$B$9792,COMPOSIÇÕES!A789)=0,"NOK",IF(COUNTIF(ORÇAMENTO!$B$5:$B$9792,COMPOSIÇÕES!A789)&gt;0,"OK","SUBÍTEM"))))))</f>
        <v>SUBÍTEM</v>
      </c>
      <c r="P789" s="655" t="b">
        <f t="shared" si="199"/>
        <v>1</v>
      </c>
      <c r="Q789" s="655" t="s">
        <v>125</v>
      </c>
      <c r="R789" s="655"/>
      <c r="S789" s="715" t="s">
        <v>103</v>
      </c>
      <c r="T789" s="655" t="s">
        <v>126</v>
      </c>
      <c r="U789" s="655" t="s">
        <v>128</v>
      </c>
    </row>
    <row r="790" spans="1:21" s="713" customFormat="1" ht="30" customHeight="1" thickBot="1">
      <c r="A790" s="935" t="s">
        <v>279</v>
      </c>
      <c r="B790" s="945"/>
      <c r="C790" s="986" t="s">
        <v>1370</v>
      </c>
      <c r="D790" s="936" t="s">
        <v>126</v>
      </c>
      <c r="E790" s="936"/>
      <c r="F790" s="936"/>
      <c r="G790" s="946">
        <f>SUM(G791:G792)</f>
        <v>13.120000000000001</v>
      </c>
      <c r="H790" s="713" t="str">
        <f>IF(MID(A790,1,3)="OBS","REMOVER ESPAÇOS","OK")</f>
        <v>OK</v>
      </c>
      <c r="J790" s="654">
        <f>IF(AND(F790=0,G790&gt;0),1+COUNT($J$3:J789),IF(B790="AUXILIAR","AUXILIAR","SUBÍTEM"))</f>
        <v>103</v>
      </c>
      <c r="K790" s="655" t="s">
        <v>279</v>
      </c>
      <c r="L790" s="656" t="str">
        <f>A790</f>
        <v>COMP. 103</v>
      </c>
      <c r="M790" s="663" t="str">
        <f>IF(AND(MID(A790,1,4)="comp",COUNTIF($A$1:$A$3937,A790)&gt;1),"ok AUXILIAR",IF(AND(F790&gt;0,MID(A790,1,4)="COMP"),"SUBÍTEM",IF(OR(AND(F790=0,G790=0),F790="COEF.",F790&gt;0),"SUBÍTEM",IF(MID(A790,1,5)="COMP.",IF(COUNTIF(ORÇAMENTO!$B$5:$B$9792,COMPOSIÇÕES!A790)=0,"NOK",IF(COUNTIF(ORÇAMENTO!$B$5:$B$9792,COMPOSIÇÕES!A790)&gt;0,"OK","SUBÍTEM"))))))</f>
        <v>OK</v>
      </c>
      <c r="P790" s="655" t="b">
        <f t="shared" si="199"/>
        <v>1</v>
      </c>
      <c r="Q790" s="655" t="s">
        <v>279</v>
      </c>
      <c r="R790" s="655"/>
      <c r="S790" s="719" t="s">
        <v>1370</v>
      </c>
      <c r="T790" s="655" t="s">
        <v>126</v>
      </c>
      <c r="U790" s="655"/>
    </row>
    <row r="791" spans="1:21" s="713" customFormat="1">
      <c r="A791" s="261">
        <v>1583</v>
      </c>
      <c r="B791" s="261" t="s">
        <v>134</v>
      </c>
      <c r="C791" s="322" t="s">
        <v>2722</v>
      </c>
      <c r="D791" s="257" t="s">
        <v>54</v>
      </c>
      <c r="E791" s="259">
        <v>10.25</v>
      </c>
      <c r="F791" s="258">
        <v>1</v>
      </c>
      <c r="G791" s="450">
        <f>ROUND(F791*E791,2)</f>
        <v>10.25</v>
      </c>
      <c r="H791" s="713" t="str">
        <f>IF(MID(A791,1,3)="OBS","REMOVER ESPAÇOS","OK")</f>
        <v>OK</v>
      </c>
      <c r="J791" s="654" t="str">
        <f>IF(AND(F791=0,G791&gt;0),1+COUNT($J$3:J790),IF(B791="AUXILIAR","AUXILIAR","SUBÍTEM"))</f>
        <v>SUBÍTEM</v>
      </c>
      <c r="K791" s="655">
        <v>1583</v>
      </c>
      <c r="L791" s="656">
        <f>A791</f>
        <v>1583</v>
      </c>
      <c r="M791" s="663" t="str">
        <f>IF(AND(MID(A791,1,4)="comp",COUNTIF($A$1:$A$3937,A791)&gt;1),"ok AUXILIAR",IF(AND(F791&gt;0,MID(A791,1,4)="COMP"),"SUBÍTEM",IF(OR(AND(F791=0,G791=0),F791="COEF.",F791&gt;0),"SUBÍTEM",IF(MID(A791,1,5)="COMP.",IF(COUNTIF(ORÇAMENTO!$B$5:$B$9792,COMPOSIÇÕES!A791)=0,"NOK",IF(COUNTIF(ORÇAMENTO!$B$5:$B$9792,COMPOSIÇÕES!A791)&gt;0,"OK","SUBÍTEM"))))))</f>
        <v>SUBÍTEM</v>
      </c>
      <c r="P791" s="655" t="b">
        <f t="shared" si="199"/>
        <v>1</v>
      </c>
      <c r="Q791" s="655">
        <v>1583</v>
      </c>
      <c r="R791" s="655" t="s">
        <v>134</v>
      </c>
      <c r="S791" s="717" t="s">
        <v>2722</v>
      </c>
      <c r="T791" s="655" t="s">
        <v>54</v>
      </c>
      <c r="U791" s="655">
        <v>9.73</v>
      </c>
    </row>
    <row r="792" spans="1:21" s="713" customFormat="1">
      <c r="A792" s="261">
        <v>88264</v>
      </c>
      <c r="B792" s="261" t="s">
        <v>131</v>
      </c>
      <c r="C792" s="322" t="s">
        <v>766</v>
      </c>
      <c r="D792" s="257" t="s">
        <v>59</v>
      </c>
      <c r="E792" s="259">
        <v>19.16</v>
      </c>
      <c r="F792" s="251">
        <v>0.15</v>
      </c>
      <c r="G792" s="450">
        <f>ROUND(F792*E792,2)</f>
        <v>2.87</v>
      </c>
      <c r="H792" s="713" t="str">
        <f>IF(MID(A792,1,3)="OBS","REMOVER ESPAÇOS","OK")</f>
        <v>OK</v>
      </c>
      <c r="J792" s="654" t="str">
        <f>IF(AND(F792=0,G792&gt;0),1+COUNT($J$3:J791),IF(B792="AUXILIAR","AUXILIAR","SUBÍTEM"))</f>
        <v>SUBÍTEM</v>
      </c>
      <c r="K792" s="655">
        <v>88264</v>
      </c>
      <c r="L792" s="656">
        <f>A792</f>
        <v>88264</v>
      </c>
      <c r="M792" s="663" t="str">
        <f>IF(AND(MID(A792,1,4)="comp",COUNTIF($A$1:$A$3937,A792)&gt;1),"ok AUXILIAR",IF(AND(F792&gt;0,MID(A792,1,4)="COMP"),"SUBÍTEM",IF(OR(AND(F792=0,G792=0),F792="COEF.",F792&gt;0),"SUBÍTEM",IF(MID(A792,1,5)="COMP.",IF(COUNTIF(ORÇAMENTO!$B$5:$B$9792,COMPOSIÇÕES!A792)=0,"NOK",IF(COUNTIF(ORÇAMENTO!$B$5:$B$9792,COMPOSIÇÕES!A792)&gt;0,"OK","SUBÍTEM"))))))</f>
        <v>SUBÍTEM</v>
      </c>
      <c r="P792" s="655" t="b">
        <f>C792=S792</f>
        <v>1</v>
      </c>
      <c r="Q792" s="655">
        <v>88264</v>
      </c>
      <c r="R792" s="655" t="s">
        <v>131</v>
      </c>
      <c r="S792" s="717" t="s">
        <v>766</v>
      </c>
      <c r="T792" s="655" t="s">
        <v>59</v>
      </c>
      <c r="U792" s="655">
        <v>19.149999999999999</v>
      </c>
    </row>
    <row r="793" spans="1:21" s="713" customFormat="1">
      <c r="A793" s="723" t="s">
        <v>2869</v>
      </c>
      <c r="B793" s="723"/>
      <c r="C793" s="723"/>
      <c r="D793" s="723"/>
      <c r="E793" s="723"/>
      <c r="F793" s="723"/>
      <c r="G793" s="723"/>
      <c r="H793" s="713" t="str">
        <f>IF(MID(A793,1,3)="OBS","REMOVER ESPAÇOS","OK")</f>
        <v>REMOVER ESPAÇOS</v>
      </c>
      <c r="J793" s="654" t="str">
        <f>IF(AND(F793=0,G793&gt;0),1+COUNT($J$3:J792),IF(B793="AUXILIAR","AUXILIAR","SUBÍTEM"))</f>
        <v>SUBÍTEM</v>
      </c>
      <c r="K793" s="655" t="s">
        <v>1497</v>
      </c>
      <c r="L793" s="656" t="str">
        <f>A793</f>
        <v>Obs: composição/Base -  Composição adaptada -  ORSE- 2899 + 1583/ORSE INSUMO</v>
      </c>
      <c r="M793" s="663" t="str">
        <f>IF(AND(MID(A793,1,4)="comp",COUNTIF($A$1:$A$3937,A793)&gt;1),"ok AUXILIAR",IF(AND(F793&gt;0,MID(A793,1,4)="COMP"),"SUBÍTEM",IF(OR(AND(F793=0,G793=0),F793="COEF.",F793&gt;0),"SUBÍTEM",IF(MID(A793,1,5)="COMP.",IF(COUNTIF(ORÇAMENTO!$B$5:$B$9792,COMPOSIÇÕES!A793)=0,"NOK",IF(COUNTIF(ORÇAMENTO!$B$5:$B$9792,COMPOSIÇÕES!A793)&gt;0,"OK","SUBÍTEM"))))))</f>
        <v>SUBÍTEM</v>
      </c>
      <c r="P793" s="655" t="b">
        <f>C793=S793</f>
        <v>1</v>
      </c>
      <c r="Q793" s="655" t="s">
        <v>1497</v>
      </c>
      <c r="R793" s="655"/>
      <c r="S793" s="723"/>
      <c r="T793" s="655"/>
      <c r="U793" s="655"/>
    </row>
    <row r="794" spans="1:21" s="713" customFormat="1" ht="15.75" thickBot="1">
      <c r="A794" s="792"/>
      <c r="B794" s="793"/>
      <c r="C794" s="778"/>
      <c r="D794" s="794"/>
      <c r="E794" s="794"/>
      <c r="F794" s="794"/>
      <c r="G794" s="794"/>
      <c r="J794" s="779"/>
      <c r="K794" s="780"/>
      <c r="L794" s="781"/>
      <c r="M794" s="663"/>
      <c r="P794" s="655" t="b">
        <f t="shared" ref="P794:P800" si="201">C794=S794</f>
        <v>1</v>
      </c>
      <c r="Q794" s="780"/>
      <c r="R794" s="780"/>
      <c r="S794" s="778"/>
      <c r="T794" s="780"/>
      <c r="U794" s="780"/>
    </row>
    <row r="795" spans="1:21" s="713" customFormat="1" ht="33" customHeight="1" thickBot="1">
      <c r="A795" s="987" t="s">
        <v>125</v>
      </c>
      <c r="B795" s="985"/>
      <c r="C795" s="949" t="s">
        <v>103</v>
      </c>
      <c r="D795" s="956" t="s">
        <v>126</v>
      </c>
      <c r="E795" s="949" t="s">
        <v>128</v>
      </c>
      <c r="F795" s="949" t="s">
        <v>127</v>
      </c>
      <c r="G795" s="957" t="s">
        <v>129</v>
      </c>
      <c r="H795" s="713" t="str">
        <f t="shared" ref="H795:H800" si="202">IF(MID(A795,1,3)="OBS","REMOVER ESPAÇOS","OK")</f>
        <v>OK</v>
      </c>
      <c r="J795" s="654" t="str">
        <f>IF(AND(F795=0,G795&gt;0),1+COUNT($J$3:J650),IF(B795="AUXILIAR","AUXILIAR","SUBÍTEM"))</f>
        <v>SUBÍTEM</v>
      </c>
      <c r="K795" s="655" t="s">
        <v>125</v>
      </c>
      <c r="L795" s="656" t="str">
        <f t="shared" ref="L795:L800" si="203">A795</f>
        <v>COD.</v>
      </c>
      <c r="M795" s="663" t="str">
        <f>IF(AND(MID(A795,1,4)="comp",COUNTIF($A$1:$A$3937,A795)&gt;1),"ok AUXILIAR",IF(AND(F795&gt;0,MID(A795,1,4)="COMP"),"SUBÍTEM",IF(OR(AND(F795=0,G795=0),F795="COEF.",F795&gt;0),"SUBÍTEM",IF(MID(A795,1,5)="COMP.",IF(COUNTIF(ORÇAMENTO!$B$5:$B$9792,COMPOSIÇÕES!A795)=0,"NOK",IF(COUNTIF(ORÇAMENTO!$B$5:$B$9792,COMPOSIÇÕES!A795)&gt;0,"OK","SUBÍTEM"))))))</f>
        <v>SUBÍTEM</v>
      </c>
      <c r="P795" s="655" t="b">
        <f t="shared" si="201"/>
        <v>1</v>
      </c>
      <c r="Q795" s="655" t="s">
        <v>125</v>
      </c>
      <c r="R795" s="655"/>
      <c r="S795" s="715" t="s">
        <v>103</v>
      </c>
      <c r="T795" s="655" t="s">
        <v>126</v>
      </c>
      <c r="U795" s="655" t="s">
        <v>128</v>
      </c>
    </row>
    <row r="796" spans="1:21" s="713" customFormat="1" ht="30" customHeight="1" thickBot="1">
      <c r="A796" s="935" t="s">
        <v>280</v>
      </c>
      <c r="B796" s="945"/>
      <c r="C796" s="986" t="s">
        <v>1371</v>
      </c>
      <c r="D796" s="936" t="s">
        <v>126</v>
      </c>
      <c r="E796" s="936"/>
      <c r="F796" s="936"/>
      <c r="G796" s="946">
        <f>SUM(G797:G799)</f>
        <v>6.4</v>
      </c>
      <c r="H796" s="713" t="str">
        <f t="shared" si="202"/>
        <v>OK</v>
      </c>
      <c r="J796" s="654">
        <f>IF(AND(F796=0,G796&gt;0),1+COUNT($J$3:J795),IF(B796="AUXILIAR","AUXILIAR","SUBÍTEM"))</f>
        <v>104</v>
      </c>
      <c r="K796" s="655" t="s">
        <v>280</v>
      </c>
      <c r="L796" s="656" t="str">
        <f t="shared" si="203"/>
        <v>COMP. 104</v>
      </c>
      <c r="M796" s="663" t="str">
        <f>IF(AND(MID(A796,1,4)="comp",COUNTIF($A$1:$A$3937,A796)&gt;1),"ok AUXILIAR",IF(AND(F796&gt;0,MID(A796,1,4)="COMP"),"SUBÍTEM",IF(OR(AND(F796=0,G796=0),F796="COEF.",F796&gt;0),"SUBÍTEM",IF(MID(A796,1,5)="COMP.",IF(COUNTIF(ORÇAMENTO!$B$5:$B$9792,COMPOSIÇÕES!A796)=0,"NOK",IF(COUNTIF(ORÇAMENTO!$B$5:$B$9792,COMPOSIÇÕES!A796)&gt;0,"OK","SUBÍTEM"))))))</f>
        <v>OK</v>
      </c>
      <c r="P796" s="655" t="b">
        <f t="shared" si="201"/>
        <v>1</v>
      </c>
      <c r="Q796" s="655" t="s">
        <v>280</v>
      </c>
      <c r="R796" s="655"/>
      <c r="S796" s="719" t="s">
        <v>1371</v>
      </c>
      <c r="T796" s="655" t="s">
        <v>126</v>
      </c>
      <c r="U796" s="655"/>
    </row>
    <row r="797" spans="1:21" s="713" customFormat="1" ht="30">
      <c r="A797" s="261">
        <v>442</v>
      </c>
      <c r="B797" s="261" t="s">
        <v>836</v>
      </c>
      <c r="C797" s="322" t="s">
        <v>2723</v>
      </c>
      <c r="D797" s="257" t="s">
        <v>2836</v>
      </c>
      <c r="E797" s="259">
        <v>3.21</v>
      </c>
      <c r="F797" s="258">
        <v>1</v>
      </c>
      <c r="G797" s="450">
        <f>ROUND(F797*E797,2)</f>
        <v>3.21</v>
      </c>
      <c r="H797" s="713" t="str">
        <f t="shared" si="202"/>
        <v>OK</v>
      </c>
      <c r="J797" s="654" t="str">
        <f>IF(AND(F797=0,G797&gt;0),1+COUNT($J$3:J796),IF(B797="AUXILIAR","AUXILIAR","SUBÍTEM"))</f>
        <v>SUBÍTEM</v>
      </c>
      <c r="K797" s="655">
        <v>442</v>
      </c>
      <c r="L797" s="656">
        <f t="shared" si="203"/>
        <v>442</v>
      </c>
      <c r="M797" s="663" t="str">
        <f>IF(AND(MID(A797,1,4)="comp",COUNTIF($A$1:$A$3937,A797)&gt;1),"ok AUXILIAR",IF(AND(F797&gt;0,MID(A797,1,4)="COMP"),"SUBÍTEM",IF(OR(AND(F797=0,G797=0),F797="COEF.",F797&gt;0),"SUBÍTEM",IF(MID(A797,1,5)="COMP.",IF(COUNTIF(ORÇAMENTO!$B$5:$B$9792,COMPOSIÇÕES!A797)=0,"NOK",IF(COUNTIF(ORÇAMENTO!$B$5:$B$9792,COMPOSIÇÕES!A797)&gt;0,"OK","SUBÍTEM"))))))</f>
        <v>SUBÍTEM</v>
      </c>
      <c r="P797" s="655" t="b">
        <f t="shared" si="201"/>
        <v>1</v>
      </c>
      <c r="Q797" s="655">
        <v>442</v>
      </c>
      <c r="R797" s="655" t="s">
        <v>836</v>
      </c>
      <c r="S797" s="717" t="s">
        <v>2723</v>
      </c>
      <c r="T797" s="655" t="s">
        <v>54</v>
      </c>
      <c r="U797" s="655">
        <v>3.05</v>
      </c>
    </row>
    <row r="798" spans="1:21" s="713" customFormat="1">
      <c r="A798" s="261">
        <v>88316</v>
      </c>
      <c r="B798" s="261" t="s">
        <v>131</v>
      </c>
      <c r="C798" s="322" t="s">
        <v>772</v>
      </c>
      <c r="D798" s="257" t="s">
        <v>59</v>
      </c>
      <c r="E798" s="259">
        <v>12.7</v>
      </c>
      <c r="F798" s="258">
        <v>0.1</v>
      </c>
      <c r="G798" s="450">
        <f>ROUND(F798*E798,2)</f>
        <v>1.27</v>
      </c>
      <c r="J798" s="654"/>
      <c r="K798" s="655">
        <v>88316</v>
      </c>
      <c r="L798" s="656"/>
      <c r="M798" s="663"/>
      <c r="P798" s="655"/>
      <c r="Q798" s="655">
        <v>88316</v>
      </c>
      <c r="R798" s="655" t="s">
        <v>131</v>
      </c>
      <c r="S798" s="717" t="s">
        <v>772</v>
      </c>
      <c r="T798" s="655" t="s">
        <v>59</v>
      </c>
      <c r="U798" s="655">
        <v>12.52</v>
      </c>
    </row>
    <row r="799" spans="1:21" s="713" customFormat="1">
      <c r="A799" s="261">
        <v>88264</v>
      </c>
      <c r="B799" s="261" t="s">
        <v>131</v>
      </c>
      <c r="C799" s="322" t="s">
        <v>766</v>
      </c>
      <c r="D799" s="257" t="s">
        <v>59</v>
      </c>
      <c r="E799" s="259">
        <v>19.16</v>
      </c>
      <c r="F799" s="251">
        <v>0.1</v>
      </c>
      <c r="G799" s="450">
        <f>ROUND(F799*E799,2)</f>
        <v>1.92</v>
      </c>
      <c r="H799" s="713" t="str">
        <f t="shared" si="202"/>
        <v>OK</v>
      </c>
      <c r="J799" s="654" t="str">
        <f>IF(AND(F799=0,G799&gt;0),1+COUNT($J$3:J797),IF(B799="AUXILIAR","AUXILIAR","SUBÍTEM"))</f>
        <v>SUBÍTEM</v>
      </c>
      <c r="K799" s="655">
        <v>88264</v>
      </c>
      <c r="L799" s="656">
        <f t="shared" si="203"/>
        <v>88264</v>
      </c>
      <c r="M799" s="663" t="str">
        <f>IF(AND(MID(A799,1,4)="comp",COUNTIF($A$1:$A$3937,A799)&gt;1),"ok AUXILIAR",IF(AND(F799&gt;0,MID(A799,1,4)="COMP"),"SUBÍTEM",IF(OR(AND(F799=0,G799=0),F799="COEF.",F799&gt;0),"SUBÍTEM",IF(MID(A799,1,5)="COMP.",IF(COUNTIF(ORÇAMENTO!$B$5:$B$9792,COMPOSIÇÕES!A799)=0,"NOK",IF(COUNTIF(ORÇAMENTO!$B$5:$B$9792,COMPOSIÇÕES!A799)&gt;0,"OK","SUBÍTEM"))))))</f>
        <v>SUBÍTEM</v>
      </c>
      <c r="P799" s="655" t="b">
        <f t="shared" si="201"/>
        <v>1</v>
      </c>
      <c r="Q799" s="655">
        <v>88264</v>
      </c>
      <c r="R799" s="655" t="s">
        <v>131</v>
      </c>
      <c r="S799" s="717" t="s">
        <v>766</v>
      </c>
      <c r="T799" s="655" t="s">
        <v>59</v>
      </c>
      <c r="U799" s="655">
        <v>19.149999999999999</v>
      </c>
    </row>
    <row r="800" spans="1:21" s="713" customFormat="1">
      <c r="A800" s="723" t="s">
        <v>2098</v>
      </c>
      <c r="B800" s="723"/>
      <c r="C800" s="723"/>
      <c r="D800" s="723"/>
      <c r="E800" s="723"/>
      <c r="F800" s="723"/>
      <c r="G800" s="723"/>
      <c r="H800" s="713" t="str">
        <f t="shared" si="202"/>
        <v>REMOVER ESPAÇOS</v>
      </c>
      <c r="J800" s="654" t="str">
        <f>IF(AND(F800=0,G800&gt;0),1+COUNT($J$3:J799),IF(B800="AUXILIAR","AUXILIAR","SUBÍTEM"))</f>
        <v>SUBÍTEM</v>
      </c>
      <c r="K800" s="655" t="s">
        <v>2098</v>
      </c>
      <c r="L800" s="656" t="str">
        <f t="shared" si="203"/>
        <v>Obs: composição/Base -  Composição adaptada -  ORSE- 11770 + 442/SINAPI INSUMO</v>
      </c>
      <c r="M800" s="663" t="str">
        <f>IF(AND(MID(A800,1,4)="comp",COUNTIF($A$1:$A$3937,A800)&gt;1),"ok AUXILIAR",IF(AND(F800&gt;0,MID(A800,1,4)="COMP"),"SUBÍTEM",IF(OR(AND(F800=0,G800=0),F800="COEF.",F800&gt;0),"SUBÍTEM",IF(MID(A800,1,5)="COMP.",IF(COUNTIF(ORÇAMENTO!$B$5:$B$9792,COMPOSIÇÕES!A800)=0,"NOK",IF(COUNTIF(ORÇAMENTO!$B$5:$B$9792,COMPOSIÇÕES!A800)&gt;0,"OK","SUBÍTEM"))))))</f>
        <v>SUBÍTEM</v>
      </c>
      <c r="P800" s="655" t="b">
        <f t="shared" si="201"/>
        <v>1</v>
      </c>
      <c r="Q800" s="655" t="s">
        <v>2098</v>
      </c>
      <c r="R800" s="655"/>
      <c r="S800" s="723"/>
      <c r="T800" s="655"/>
      <c r="U800" s="655"/>
    </row>
    <row r="801" spans="1:21" s="713" customFormat="1" ht="15.75" thickBot="1">
      <c r="A801" s="792"/>
      <c r="B801" s="793"/>
      <c r="C801" s="778"/>
      <c r="D801" s="794"/>
      <c r="E801" s="794"/>
      <c r="F801" s="794"/>
      <c r="G801" s="794"/>
      <c r="J801" s="779"/>
      <c r="K801" s="780"/>
      <c r="L801" s="781"/>
      <c r="M801" s="663"/>
      <c r="P801" s="655" t="b">
        <f>C801=S801</f>
        <v>1</v>
      </c>
      <c r="Q801" s="780"/>
      <c r="R801" s="780"/>
      <c r="S801" s="778"/>
      <c r="T801" s="780"/>
      <c r="U801" s="780"/>
    </row>
    <row r="802" spans="1:21" s="713" customFormat="1" ht="33" customHeight="1" thickBot="1">
      <c r="A802" s="987" t="s">
        <v>125</v>
      </c>
      <c r="B802" s="985"/>
      <c r="C802" s="949" t="s">
        <v>103</v>
      </c>
      <c r="D802" s="956" t="s">
        <v>126</v>
      </c>
      <c r="E802" s="949" t="s">
        <v>128</v>
      </c>
      <c r="F802" s="949" t="s">
        <v>127</v>
      </c>
      <c r="G802" s="957" t="s">
        <v>129</v>
      </c>
      <c r="H802" s="713" t="str">
        <f>IF(MID(A802,1,3)="OBS","REMOVER ESPAÇOS","OK")</f>
        <v>OK</v>
      </c>
      <c r="J802" s="654" t="str">
        <f>IF(AND(F802=0,G802&gt;0),1+COUNT($J$3:J657),IF(B802="AUXILIAR","AUXILIAR","SUBÍTEM"))</f>
        <v>SUBÍTEM</v>
      </c>
      <c r="K802" s="655" t="s">
        <v>125</v>
      </c>
      <c r="L802" s="656" t="str">
        <f>A802</f>
        <v>COD.</v>
      </c>
      <c r="M802" s="663" t="str">
        <f>IF(AND(MID(A802,1,4)="comp",COUNTIF($A$1:$A$3937,A802)&gt;1),"ok AUXILIAR",IF(AND(F802&gt;0,MID(A802,1,4)="COMP"),"SUBÍTEM",IF(OR(AND(F802=0,G802=0),F802="COEF.",F802&gt;0),"SUBÍTEM",IF(MID(A802,1,5)="COMP.",IF(COUNTIF(ORÇAMENTO!$B$5:$B$9792,COMPOSIÇÕES!A802)=0,"NOK",IF(COUNTIF(ORÇAMENTO!$B$5:$B$9792,COMPOSIÇÕES!A802)&gt;0,"OK","SUBÍTEM"))))))</f>
        <v>SUBÍTEM</v>
      </c>
      <c r="P802" s="655" t="b">
        <f>C802=S802</f>
        <v>1</v>
      </c>
      <c r="Q802" s="655" t="s">
        <v>125</v>
      </c>
      <c r="R802" s="655"/>
      <c r="S802" s="715" t="s">
        <v>103</v>
      </c>
      <c r="T802" s="655" t="s">
        <v>126</v>
      </c>
      <c r="U802" s="655" t="s">
        <v>128</v>
      </c>
    </row>
    <row r="803" spans="1:21" s="713" customFormat="1" ht="30" customHeight="1" thickBot="1">
      <c r="A803" s="935" t="s">
        <v>2107</v>
      </c>
      <c r="B803" s="945"/>
      <c r="C803" s="986" t="s">
        <v>2105</v>
      </c>
      <c r="D803" s="936" t="s">
        <v>126</v>
      </c>
      <c r="E803" s="936"/>
      <c r="F803" s="936"/>
      <c r="G803" s="946">
        <f>SUM(G804:G805)</f>
        <v>11.02</v>
      </c>
      <c r="H803" s="713" t="str">
        <f>IF(MID(A803,1,3)="OBS","REMOVER ESPAÇOS","OK")</f>
        <v>OK</v>
      </c>
      <c r="J803" s="654">
        <f>IF(AND(F803=0,G803&gt;0),1+COUNT($J$3:J802),IF(B803="AUXILIAR","AUXILIAR","SUBÍTEM"))</f>
        <v>105</v>
      </c>
      <c r="K803" s="655" t="s">
        <v>2107</v>
      </c>
      <c r="L803" s="656" t="str">
        <f>A803</f>
        <v>COMP. 105</v>
      </c>
      <c r="M803" s="663" t="str">
        <f>IF(AND(MID(A803,1,4)="comp",COUNTIF($A$1:$A$3937,A803)&gt;1),"ok AUXILIAR",IF(AND(F803&gt;0,MID(A803,1,4)="COMP"),"SUBÍTEM",IF(OR(AND(F803=0,G803=0),F803="COEF.",F803&gt;0),"SUBÍTEM",IF(MID(A803,1,5)="COMP.",IF(COUNTIF(ORÇAMENTO!$B$5:$B$9792,COMPOSIÇÕES!A803)=0,"NOK",IF(COUNTIF(ORÇAMENTO!$B$5:$B$9792,COMPOSIÇÕES!A803)&gt;0,"OK","SUBÍTEM"))))))</f>
        <v>OK</v>
      </c>
      <c r="P803" s="655" t="b">
        <f>C803=S803</f>
        <v>1</v>
      </c>
      <c r="Q803" s="655" t="s">
        <v>2107</v>
      </c>
      <c r="R803" s="655"/>
      <c r="S803" s="719" t="s">
        <v>2105</v>
      </c>
      <c r="T803" s="655" t="s">
        <v>126</v>
      </c>
      <c r="U803" s="655"/>
    </row>
    <row r="804" spans="1:21" s="713" customFormat="1">
      <c r="A804" s="261">
        <v>3453</v>
      </c>
      <c r="B804" s="261" t="s">
        <v>134</v>
      </c>
      <c r="C804" s="322" t="s">
        <v>2105</v>
      </c>
      <c r="D804" s="257" t="s">
        <v>54</v>
      </c>
      <c r="E804" s="259">
        <v>8.15</v>
      </c>
      <c r="F804" s="258">
        <v>1</v>
      </c>
      <c r="G804" s="450">
        <f>ROUND(F804*E804,2)</f>
        <v>8.15</v>
      </c>
      <c r="H804" s="713" t="str">
        <f>IF(MID(A804,1,3)="OBS","REMOVER ESPAÇOS","OK")</f>
        <v>OK</v>
      </c>
      <c r="J804" s="654" t="str">
        <f>IF(AND(F804=0,G804&gt;0),1+COUNT($J$3:J803),IF(B804="AUXILIAR","AUXILIAR","SUBÍTEM"))</f>
        <v>SUBÍTEM</v>
      </c>
      <c r="K804" s="655">
        <v>3453</v>
      </c>
      <c r="L804" s="656">
        <f>A804</f>
        <v>3453</v>
      </c>
      <c r="M804" s="663" t="str">
        <f>IF(AND(MID(A804,1,4)="comp",COUNTIF($A$1:$A$3937,A804)&gt;1),"ok AUXILIAR",IF(AND(F804&gt;0,MID(A804,1,4)="COMP"),"SUBÍTEM",IF(OR(AND(F804=0,G804=0),F804="COEF.",F804&gt;0),"SUBÍTEM",IF(MID(A804,1,5)="COMP.",IF(COUNTIF(ORÇAMENTO!$B$5:$B$9792,COMPOSIÇÕES!A804)=0,"NOK",IF(COUNTIF(ORÇAMENTO!$B$5:$B$9792,COMPOSIÇÕES!A804)&gt;0,"OK","SUBÍTEM"))))))</f>
        <v>SUBÍTEM</v>
      </c>
      <c r="P804" s="655" t="b">
        <f>C804=S804</f>
        <v>1</v>
      </c>
      <c r="Q804" s="655">
        <v>3453</v>
      </c>
      <c r="R804" s="655" t="s">
        <v>134</v>
      </c>
      <c r="S804" s="717" t="s">
        <v>2105</v>
      </c>
      <c r="T804" s="655" t="s">
        <v>54</v>
      </c>
      <c r="U804" s="655">
        <v>8.1</v>
      </c>
    </row>
    <row r="805" spans="1:21" s="713" customFormat="1">
      <c r="A805" s="261">
        <v>88264</v>
      </c>
      <c r="B805" s="261" t="s">
        <v>131</v>
      </c>
      <c r="C805" s="322" t="s">
        <v>766</v>
      </c>
      <c r="D805" s="257" t="s">
        <v>59</v>
      </c>
      <c r="E805" s="259">
        <v>19.16</v>
      </c>
      <c r="F805" s="251">
        <v>0.15</v>
      </c>
      <c r="G805" s="450">
        <f>ROUND(F805*E805,2)</f>
        <v>2.87</v>
      </c>
      <c r="H805" s="713" t="str">
        <f>IF(MID(A805,1,3)="OBS","REMOVER ESPAÇOS","OK")</f>
        <v>OK</v>
      </c>
      <c r="J805" s="654" t="str">
        <f>IF(AND(F805=0,G805&gt;0),1+COUNT($J$3:J804),IF(B805="AUXILIAR","AUXILIAR","SUBÍTEM"))</f>
        <v>SUBÍTEM</v>
      </c>
      <c r="K805" s="655">
        <v>88264</v>
      </c>
      <c r="L805" s="656">
        <f>A805</f>
        <v>88264</v>
      </c>
      <c r="M805" s="663" t="str">
        <f>IF(AND(MID(A805,1,4)="comp",COUNTIF($A$1:$A$3937,A805)&gt;1),"ok AUXILIAR",IF(AND(F805&gt;0,MID(A805,1,4)="COMP"),"SUBÍTEM",IF(OR(AND(F805=0,G805=0),F805="COEF.",F805&gt;0),"SUBÍTEM",IF(MID(A805,1,5)="COMP.",IF(COUNTIF(ORÇAMENTO!$B$5:$B$9792,COMPOSIÇÕES!A805)=0,"NOK",IF(COUNTIF(ORÇAMENTO!$B$5:$B$9792,COMPOSIÇÕES!A805)&gt;0,"OK","SUBÍTEM"))))))</f>
        <v>SUBÍTEM</v>
      </c>
      <c r="P805" s="655" t="b">
        <f t="shared" ref="P805:P810" si="204">C805=S805</f>
        <v>1</v>
      </c>
      <c r="Q805" s="655">
        <v>88264</v>
      </c>
      <c r="R805" s="655" t="s">
        <v>131</v>
      </c>
      <c r="S805" s="717" t="s">
        <v>766</v>
      </c>
      <c r="T805" s="655" t="s">
        <v>59</v>
      </c>
      <c r="U805" s="655">
        <v>19.149999999999999</v>
      </c>
    </row>
    <row r="806" spans="1:21" s="713" customFormat="1">
      <c r="A806" s="723" t="s">
        <v>2106</v>
      </c>
      <c r="B806" s="723"/>
      <c r="C806" s="723"/>
      <c r="D806" s="723"/>
      <c r="E806" s="723"/>
      <c r="F806" s="723"/>
      <c r="G806" s="723"/>
      <c r="H806" s="713" t="str">
        <f>IF(MID(A806,1,3)="OBS","REMOVER ESPAÇOS","OK")</f>
        <v>REMOVER ESPAÇOS</v>
      </c>
      <c r="J806" s="654" t="str">
        <f>IF(AND(F806=0,G806&gt;0),1+COUNT($J$3:J805),IF(B806="AUXILIAR","AUXILIAR","SUBÍTEM"))</f>
        <v>SUBÍTEM</v>
      </c>
      <c r="K806" s="655" t="s">
        <v>2106</v>
      </c>
      <c r="L806" s="656" t="str">
        <f>A806</f>
        <v>Obs: composição/Base -  Composição adaptada -  ORSE-  3769 + 3453/ORSE INSUMO</v>
      </c>
      <c r="M806" s="663" t="str">
        <f>IF(AND(MID(A806,1,4)="comp",COUNTIF($A$1:$A$3937,A806)&gt;1),"ok AUXILIAR",IF(AND(F806&gt;0,MID(A806,1,4)="COMP"),"SUBÍTEM",IF(OR(AND(F806=0,G806=0),F806="COEF.",F806&gt;0),"SUBÍTEM",IF(MID(A806,1,5)="COMP.",IF(COUNTIF(ORÇAMENTO!$B$5:$B$9792,COMPOSIÇÕES!A806)=0,"NOK",IF(COUNTIF(ORÇAMENTO!$B$5:$B$9792,COMPOSIÇÕES!A806)&gt;0,"OK","SUBÍTEM"))))))</f>
        <v>SUBÍTEM</v>
      </c>
      <c r="P806" s="655" t="b">
        <f t="shared" si="204"/>
        <v>1</v>
      </c>
      <c r="Q806" s="655" t="s">
        <v>2106</v>
      </c>
      <c r="R806" s="655"/>
      <c r="S806" s="723"/>
      <c r="T806" s="655"/>
      <c r="U806" s="655"/>
    </row>
    <row r="807" spans="1:21" s="713" customFormat="1" ht="15.75" thickBot="1">
      <c r="A807" s="792"/>
      <c r="B807" s="793"/>
      <c r="C807" s="778"/>
      <c r="D807" s="794"/>
      <c r="E807" s="794"/>
      <c r="F807" s="794"/>
      <c r="G807" s="794"/>
      <c r="J807" s="779"/>
      <c r="K807" s="780"/>
      <c r="L807" s="781"/>
      <c r="M807" s="663"/>
      <c r="P807" s="655" t="b">
        <f t="shared" si="204"/>
        <v>1</v>
      </c>
      <c r="Q807" s="780"/>
      <c r="R807" s="780"/>
      <c r="S807" s="778"/>
      <c r="T807" s="780"/>
      <c r="U807" s="780"/>
    </row>
    <row r="808" spans="1:21" s="713" customFormat="1" ht="33" customHeight="1" thickBot="1">
      <c r="A808" s="987" t="s">
        <v>125</v>
      </c>
      <c r="B808" s="985"/>
      <c r="C808" s="949" t="s">
        <v>103</v>
      </c>
      <c r="D808" s="956" t="s">
        <v>126</v>
      </c>
      <c r="E808" s="949" t="s">
        <v>128</v>
      </c>
      <c r="F808" s="949" t="s">
        <v>127</v>
      </c>
      <c r="G808" s="957" t="s">
        <v>129</v>
      </c>
      <c r="H808" s="713" t="str">
        <f>IF(MID(A808,1,3)="OBS","REMOVER ESPAÇOS","OK")</f>
        <v>OK</v>
      </c>
      <c r="J808" s="654" t="str">
        <f>IF(AND(F808=0,G808&gt;0),1+COUNT($J$3:J636),IF(B808="AUXILIAR","AUXILIAR","SUBÍTEM"))</f>
        <v>SUBÍTEM</v>
      </c>
      <c r="K808" s="655" t="s">
        <v>125</v>
      </c>
      <c r="L808" s="656" t="str">
        <f>A808</f>
        <v>COD.</v>
      </c>
      <c r="M808" s="663" t="str">
        <f>IF(AND(MID(A808,1,4)="comp",COUNTIF($A$1:$A$3937,A808)&gt;1),"ok AUXILIAR",IF(AND(F808&gt;0,MID(A808,1,4)="COMP"),"SUBÍTEM",IF(OR(AND(F808=0,G808=0),F808="COEF.",F808&gt;0),"SUBÍTEM",IF(MID(A808,1,5)="COMP.",IF(COUNTIF(ORÇAMENTO!$B$5:$B$9792,COMPOSIÇÕES!A808)=0,"NOK",IF(COUNTIF(ORÇAMENTO!$B$5:$B$9792,COMPOSIÇÕES!A808)&gt;0,"OK","SUBÍTEM"))))))</f>
        <v>SUBÍTEM</v>
      </c>
      <c r="P808" s="655" t="b">
        <f t="shared" si="204"/>
        <v>1</v>
      </c>
      <c r="Q808" s="655" t="s">
        <v>125</v>
      </c>
      <c r="R808" s="655"/>
      <c r="S808" s="715" t="s">
        <v>103</v>
      </c>
      <c r="T808" s="655" t="s">
        <v>126</v>
      </c>
      <c r="U808" s="655" t="s">
        <v>128</v>
      </c>
    </row>
    <row r="809" spans="1:21" s="713" customFormat="1" ht="30" customHeight="1" thickBot="1">
      <c r="A809" s="935" t="s">
        <v>314</v>
      </c>
      <c r="B809" s="945"/>
      <c r="C809" s="986" t="s">
        <v>1372</v>
      </c>
      <c r="D809" s="936" t="s">
        <v>126</v>
      </c>
      <c r="E809" s="936"/>
      <c r="F809" s="936"/>
      <c r="G809" s="946">
        <f>SUM(G810:G812)</f>
        <v>8.0399999999999991</v>
      </c>
      <c r="H809" s="713" t="str">
        <f>IF(MID(A809,1,3)="OBS","REMOVER ESPAÇOS","OK")</f>
        <v>OK</v>
      </c>
      <c r="J809" s="654">
        <f>IF(AND(F809=0,G809&gt;0),1+COUNT($J$3:J808),IF(B809="AUXILIAR","AUXILIAR","SUBÍTEM"))</f>
        <v>106</v>
      </c>
      <c r="K809" s="655" t="s">
        <v>314</v>
      </c>
      <c r="L809" s="656" t="str">
        <f>A809</f>
        <v>COMP. 106</v>
      </c>
      <c r="M809" s="663" t="str">
        <f>IF(AND(MID(A809,1,4)="comp",COUNTIF($A$1:$A$3937,A809)&gt;1),"ok AUXILIAR",IF(AND(F809&gt;0,MID(A809,1,4)="COMP"),"SUBÍTEM",IF(OR(AND(F809=0,G809=0),F809="COEF.",F809&gt;0),"SUBÍTEM",IF(MID(A809,1,5)="COMP.",IF(COUNTIF(ORÇAMENTO!$B$5:$B$9792,COMPOSIÇÕES!A809)=0,"NOK",IF(COUNTIF(ORÇAMENTO!$B$5:$B$9792,COMPOSIÇÕES!A809)&gt;0,"OK","SUBÍTEM"))))))</f>
        <v>OK</v>
      </c>
      <c r="P809" s="655" t="b">
        <f t="shared" si="204"/>
        <v>1</v>
      </c>
      <c r="Q809" s="655" t="s">
        <v>314</v>
      </c>
      <c r="R809" s="655"/>
      <c r="S809" s="719" t="s">
        <v>1372</v>
      </c>
      <c r="T809" s="655" t="s">
        <v>126</v>
      </c>
      <c r="U809" s="655"/>
    </row>
    <row r="810" spans="1:21" s="713" customFormat="1" ht="30">
      <c r="A810" s="261">
        <v>430</v>
      </c>
      <c r="B810" s="261" t="s">
        <v>836</v>
      </c>
      <c r="C810" s="322" t="s">
        <v>2724</v>
      </c>
      <c r="D810" s="257" t="s">
        <v>2836</v>
      </c>
      <c r="E810" s="259">
        <v>4.8499999999999996</v>
      </c>
      <c r="F810" s="258">
        <v>1</v>
      </c>
      <c r="G810" s="450">
        <f>ROUND(F810*E810,2)</f>
        <v>4.8499999999999996</v>
      </c>
      <c r="H810" s="713" t="str">
        <f>IF(MID(A810,1,3)="OBS","REMOVER ESPAÇOS","OK")</f>
        <v>OK</v>
      </c>
      <c r="J810" s="654" t="str">
        <f>IF(AND(F810=0,G810&gt;0),1+COUNT($J$3:J809),IF(B810="AUXILIAR","AUXILIAR","SUBÍTEM"))</f>
        <v>SUBÍTEM</v>
      </c>
      <c r="K810" s="655">
        <v>430</v>
      </c>
      <c r="L810" s="656">
        <f>A810</f>
        <v>430</v>
      </c>
      <c r="M810" s="663" t="str">
        <f>IF(AND(MID(A810,1,4)="comp",COUNTIF($A$1:$A$3937,A810)&gt;1),"ok AUXILIAR",IF(AND(F810&gt;0,MID(A810,1,4)="COMP"),"SUBÍTEM",IF(OR(AND(F810=0,G810=0),F810="COEF.",F810&gt;0),"SUBÍTEM",IF(MID(A810,1,5)="COMP.",IF(COUNTIF(ORÇAMENTO!$B$5:$B$9792,COMPOSIÇÕES!A810)=0,"NOK",IF(COUNTIF(ORÇAMENTO!$B$5:$B$9792,COMPOSIÇÕES!A810)&gt;0,"OK","SUBÍTEM"))))))</f>
        <v>SUBÍTEM</v>
      </c>
      <c r="P810" s="655" t="b">
        <f t="shared" si="204"/>
        <v>1</v>
      </c>
      <c r="Q810" s="655">
        <v>430</v>
      </c>
      <c r="R810" s="655" t="s">
        <v>836</v>
      </c>
      <c r="S810" s="717" t="s">
        <v>2724</v>
      </c>
      <c r="T810" s="655" t="s">
        <v>54</v>
      </c>
      <c r="U810" s="655">
        <v>4.6100000000000003</v>
      </c>
    </row>
    <row r="811" spans="1:21" s="713" customFormat="1">
      <c r="A811" s="261">
        <v>88316</v>
      </c>
      <c r="B811" s="261" t="s">
        <v>131</v>
      </c>
      <c r="C811" s="322" t="s">
        <v>772</v>
      </c>
      <c r="D811" s="257" t="s">
        <v>59</v>
      </c>
      <c r="E811" s="259">
        <v>12.7</v>
      </c>
      <c r="F811" s="258">
        <v>0.1</v>
      </c>
      <c r="G811" s="450">
        <f>ROUND(F811*E811,2)</f>
        <v>1.27</v>
      </c>
      <c r="J811" s="654"/>
      <c r="K811" s="655">
        <v>88316</v>
      </c>
      <c r="L811" s="656"/>
      <c r="M811" s="663"/>
      <c r="P811" s="655"/>
      <c r="Q811" s="655">
        <v>88316</v>
      </c>
      <c r="R811" s="655" t="s">
        <v>131</v>
      </c>
      <c r="S811" s="717" t="s">
        <v>772</v>
      </c>
      <c r="T811" s="655" t="s">
        <v>59</v>
      </c>
      <c r="U811" s="655">
        <v>12.52</v>
      </c>
    </row>
    <row r="812" spans="1:21" s="713" customFormat="1">
      <c r="A812" s="261">
        <v>88264</v>
      </c>
      <c r="B812" s="261" t="s">
        <v>131</v>
      </c>
      <c r="C812" s="322" t="s">
        <v>766</v>
      </c>
      <c r="D812" s="257" t="s">
        <v>59</v>
      </c>
      <c r="E812" s="259">
        <v>19.16</v>
      </c>
      <c r="F812" s="251">
        <v>0.1</v>
      </c>
      <c r="G812" s="450">
        <f>ROUND(F812*E812,2)</f>
        <v>1.92</v>
      </c>
      <c r="H812" s="713" t="str">
        <f>IF(MID(A812,1,3)="OBS","REMOVER ESPAÇOS","OK")</f>
        <v>OK</v>
      </c>
      <c r="J812" s="654" t="str">
        <f>IF(AND(F812=0,G812&gt;0),1+COUNT($J$3:J810),IF(B812="AUXILIAR","AUXILIAR","SUBÍTEM"))</f>
        <v>SUBÍTEM</v>
      </c>
      <c r="K812" s="655">
        <v>88264</v>
      </c>
      <c r="L812" s="656">
        <f>A812</f>
        <v>88264</v>
      </c>
      <c r="M812" s="663" t="str">
        <f>IF(AND(MID(A812,1,4)="comp",COUNTIF($A$1:$A$3937,A812)&gt;1),"ok AUXILIAR",IF(AND(F812&gt;0,MID(A812,1,4)="COMP"),"SUBÍTEM",IF(OR(AND(F812=0,G812=0),F812="COEF.",F812&gt;0),"SUBÍTEM",IF(MID(A812,1,5)="COMP.",IF(COUNTIF(ORÇAMENTO!$B$5:$B$9792,COMPOSIÇÕES!A812)=0,"NOK",IF(COUNTIF(ORÇAMENTO!$B$5:$B$9792,COMPOSIÇÕES!A812)&gt;0,"OK","SUBÍTEM"))))))</f>
        <v>SUBÍTEM</v>
      </c>
      <c r="P812" s="655" t="b">
        <f t="shared" ref="P812:P817" si="205">C812=S812</f>
        <v>1</v>
      </c>
      <c r="Q812" s="655">
        <v>88264</v>
      </c>
      <c r="R812" s="655" t="s">
        <v>131</v>
      </c>
      <c r="S812" s="717" t="s">
        <v>766</v>
      </c>
      <c r="T812" s="655" t="s">
        <v>59</v>
      </c>
      <c r="U812" s="655">
        <v>19.149999999999999</v>
      </c>
    </row>
    <row r="813" spans="1:21" s="713" customFormat="1">
      <c r="A813" s="723" t="s">
        <v>1498</v>
      </c>
      <c r="B813" s="723"/>
      <c r="C813" s="723"/>
      <c r="D813" s="723"/>
      <c r="E813" s="723"/>
      <c r="F813" s="723"/>
      <c r="G813" s="723"/>
      <c r="H813" s="713" t="str">
        <f>IF(MID(A813,1,3)="OBS","REMOVER ESPAÇOS","OK")</f>
        <v>REMOVER ESPAÇOS</v>
      </c>
      <c r="J813" s="654" t="str">
        <f>IF(AND(F813=0,G813&gt;0),1+COUNT($J$3:J812),IF(B813="AUXILIAR","AUXILIAR","SUBÍTEM"))</f>
        <v>SUBÍTEM</v>
      </c>
      <c r="K813" s="655" t="s">
        <v>1498</v>
      </c>
      <c r="L813" s="656" t="str">
        <f>A813</f>
        <v>Obs: composição/Base -  Composição adaptada -  ORSE- 11770 + 430/ORSE INSUMO</v>
      </c>
      <c r="M813" s="663" t="str">
        <f>IF(AND(MID(A813,1,4)="comp",COUNTIF($A$1:$A$3937,A813)&gt;1),"ok AUXILIAR",IF(AND(F813&gt;0,MID(A813,1,4)="COMP"),"SUBÍTEM",IF(OR(AND(F813=0,G813=0),F813="COEF.",F813&gt;0),"SUBÍTEM",IF(MID(A813,1,5)="COMP.",IF(COUNTIF(ORÇAMENTO!$B$5:$B$9792,COMPOSIÇÕES!A813)=0,"NOK",IF(COUNTIF(ORÇAMENTO!$B$5:$B$9792,COMPOSIÇÕES!A813)&gt;0,"OK","SUBÍTEM"))))))</f>
        <v>SUBÍTEM</v>
      </c>
      <c r="P813" s="655" t="b">
        <f t="shared" si="205"/>
        <v>1</v>
      </c>
      <c r="Q813" s="655" t="s">
        <v>1498</v>
      </c>
      <c r="R813" s="655"/>
      <c r="S813" s="723"/>
      <c r="T813" s="655"/>
      <c r="U813" s="655"/>
    </row>
    <row r="814" spans="1:21" s="713" customFormat="1" ht="15.75" thickBot="1">
      <c r="A814" s="792"/>
      <c r="B814" s="793"/>
      <c r="C814" s="778"/>
      <c r="D814" s="794"/>
      <c r="E814" s="794"/>
      <c r="F814" s="794"/>
      <c r="G814" s="794"/>
      <c r="J814" s="779"/>
      <c r="K814" s="780"/>
      <c r="L814" s="781"/>
      <c r="M814" s="663"/>
      <c r="P814" s="655" t="b">
        <f t="shared" si="205"/>
        <v>1</v>
      </c>
      <c r="Q814" s="780"/>
      <c r="R814" s="780"/>
      <c r="S814" s="778"/>
      <c r="T814" s="780"/>
      <c r="U814" s="780"/>
    </row>
    <row r="815" spans="1:21" s="713" customFormat="1" ht="33" customHeight="1" thickBot="1">
      <c r="A815" s="987" t="s">
        <v>125</v>
      </c>
      <c r="B815" s="985"/>
      <c r="C815" s="949" t="s">
        <v>103</v>
      </c>
      <c r="D815" s="956" t="s">
        <v>126</v>
      </c>
      <c r="E815" s="949" t="s">
        <v>128</v>
      </c>
      <c r="F815" s="949" t="s">
        <v>127</v>
      </c>
      <c r="G815" s="957" t="s">
        <v>129</v>
      </c>
      <c r="H815" s="713" t="str">
        <f>IF(MID(A815,1,3)="OBS","REMOVER ESPAÇOS","OK")</f>
        <v>OK</v>
      </c>
      <c r="J815" s="654" t="str">
        <f>IF(AND(F815=0,G815&gt;0),1+COUNT($J$3:J643),IF(B815="AUXILIAR","AUXILIAR","SUBÍTEM"))</f>
        <v>SUBÍTEM</v>
      </c>
      <c r="K815" s="655" t="s">
        <v>125</v>
      </c>
      <c r="L815" s="656" t="str">
        <f>A815</f>
        <v>COD.</v>
      </c>
      <c r="M815" s="663" t="str">
        <f>IF(AND(MID(A815,1,4)="comp",COUNTIF($A$1:$A$3937,A815)&gt;1),"ok AUXILIAR",IF(AND(F815&gt;0,MID(A815,1,4)="COMP"),"SUBÍTEM",IF(OR(AND(F815=0,G815=0),F815="COEF.",F815&gt;0),"SUBÍTEM",IF(MID(A815,1,5)="COMP.",IF(COUNTIF(ORÇAMENTO!$B$5:$B$9792,COMPOSIÇÕES!A815)=0,"NOK",IF(COUNTIF(ORÇAMENTO!$B$5:$B$9792,COMPOSIÇÕES!A815)&gt;0,"OK","SUBÍTEM"))))))</f>
        <v>SUBÍTEM</v>
      </c>
      <c r="P815" s="655" t="b">
        <f t="shared" si="205"/>
        <v>1</v>
      </c>
      <c r="Q815" s="655" t="s">
        <v>125</v>
      </c>
      <c r="R815" s="655"/>
      <c r="S815" s="715" t="s">
        <v>103</v>
      </c>
      <c r="T815" s="655" t="s">
        <v>126</v>
      </c>
      <c r="U815" s="655" t="s">
        <v>128</v>
      </c>
    </row>
    <row r="816" spans="1:21" s="713" customFormat="1" ht="30" customHeight="1" thickBot="1">
      <c r="A816" s="935" t="s">
        <v>300</v>
      </c>
      <c r="B816" s="945"/>
      <c r="C816" s="986" t="s">
        <v>2109</v>
      </c>
      <c r="D816" s="936" t="s">
        <v>126</v>
      </c>
      <c r="E816" s="936"/>
      <c r="F816" s="936"/>
      <c r="G816" s="946">
        <f>SUM(G817:G819)</f>
        <v>159.87</v>
      </c>
      <c r="H816" s="713" t="str">
        <f>IF(MID(A816,1,3)="OBS","REMOVER ESPAÇOS","OK")</f>
        <v>OK</v>
      </c>
      <c r="J816" s="654">
        <f>IF(AND(F816=0,G816&gt;0),1+COUNT($J$3:J815),IF(B816="AUXILIAR","AUXILIAR","SUBÍTEM"))</f>
        <v>107</v>
      </c>
      <c r="K816" s="655" t="s">
        <v>300</v>
      </c>
      <c r="L816" s="656" t="str">
        <f>A816</f>
        <v>COMP. 107</v>
      </c>
      <c r="M816" s="663" t="str">
        <f>IF(AND(MID(A816,1,4)="comp",COUNTIF($A$1:$A$3937,A816)&gt;1),"ok AUXILIAR",IF(AND(F816&gt;0,MID(A816,1,4)="COMP"),"SUBÍTEM",IF(OR(AND(F816=0,G816=0),F816="COEF.",F816&gt;0),"SUBÍTEM",IF(MID(A816,1,5)="COMP.",IF(COUNTIF(ORÇAMENTO!$B$5:$B$9792,COMPOSIÇÕES!A816)=0,"NOK",IF(COUNTIF(ORÇAMENTO!$B$5:$B$9792,COMPOSIÇÕES!A816)&gt;0,"OK","SUBÍTEM"))))))</f>
        <v>OK</v>
      </c>
      <c r="P816" s="655" t="b">
        <f t="shared" si="205"/>
        <v>1</v>
      </c>
      <c r="Q816" s="655" t="s">
        <v>300</v>
      </c>
      <c r="R816" s="655"/>
      <c r="S816" s="719" t="s">
        <v>2109</v>
      </c>
      <c r="T816" s="655" t="s">
        <v>126</v>
      </c>
      <c r="U816" s="655"/>
    </row>
    <row r="817" spans="1:21" s="713" customFormat="1">
      <c r="A817" s="261">
        <v>713</v>
      </c>
      <c r="B817" s="261" t="s">
        <v>134</v>
      </c>
      <c r="C817" s="322" t="s">
        <v>2109</v>
      </c>
      <c r="D817" s="257" t="s">
        <v>54</v>
      </c>
      <c r="E817" s="259">
        <v>153.5</v>
      </c>
      <c r="F817" s="258">
        <v>1</v>
      </c>
      <c r="G817" s="450">
        <f>ROUND(F817*E817,2)</f>
        <v>153.5</v>
      </c>
      <c r="H817" s="713" t="str">
        <f>IF(MID(A817,1,3)="OBS","REMOVER ESPAÇOS","OK")</f>
        <v>OK</v>
      </c>
      <c r="J817" s="654" t="str">
        <f>IF(AND(F817=0,G817&gt;0),1+COUNT($J$3:J816),IF(B817="AUXILIAR","AUXILIAR","SUBÍTEM"))</f>
        <v>SUBÍTEM</v>
      </c>
      <c r="K817" s="655">
        <v>713</v>
      </c>
      <c r="L817" s="656">
        <f>A817</f>
        <v>713</v>
      </c>
      <c r="M817" s="663" t="str">
        <f>IF(AND(MID(A817,1,4)="comp",COUNTIF($A$1:$A$3937,A817)&gt;1),"ok AUXILIAR",IF(AND(F817&gt;0,MID(A817,1,4)="COMP"),"SUBÍTEM",IF(OR(AND(F817=0,G817=0),F817="COEF.",F817&gt;0),"SUBÍTEM",IF(MID(A817,1,5)="COMP.",IF(COUNTIF(ORÇAMENTO!$B$5:$B$9792,COMPOSIÇÕES!A817)=0,"NOK",IF(COUNTIF(ORÇAMENTO!$B$5:$B$9792,COMPOSIÇÕES!A817)&gt;0,"OK","SUBÍTEM"))))))</f>
        <v>SUBÍTEM</v>
      </c>
      <c r="P817" s="655" t="b">
        <f t="shared" si="205"/>
        <v>1</v>
      </c>
      <c r="Q817" s="655">
        <v>713</v>
      </c>
      <c r="R817" s="655" t="s">
        <v>134</v>
      </c>
      <c r="S817" s="717" t="s">
        <v>2109</v>
      </c>
      <c r="T817" s="655" t="s">
        <v>54</v>
      </c>
      <c r="U817" s="655">
        <v>153.5</v>
      </c>
    </row>
    <row r="818" spans="1:21" s="713" customFormat="1">
      <c r="A818" s="261">
        <v>88316</v>
      </c>
      <c r="B818" s="261" t="s">
        <v>131</v>
      </c>
      <c r="C818" s="322" t="s">
        <v>772</v>
      </c>
      <c r="D818" s="257" t="s">
        <v>59</v>
      </c>
      <c r="E818" s="259">
        <v>12.7</v>
      </c>
      <c r="F818" s="258">
        <v>0.2</v>
      </c>
      <c r="G818" s="450">
        <f>ROUND(F818*E818,2)</f>
        <v>2.54</v>
      </c>
      <c r="J818" s="654"/>
      <c r="K818" s="655">
        <v>88316</v>
      </c>
      <c r="L818" s="656"/>
      <c r="M818" s="663"/>
      <c r="P818" s="655"/>
      <c r="Q818" s="655">
        <v>88316</v>
      </c>
      <c r="R818" s="655" t="s">
        <v>131</v>
      </c>
      <c r="S818" s="717" t="s">
        <v>772</v>
      </c>
      <c r="T818" s="655" t="s">
        <v>59</v>
      </c>
      <c r="U818" s="655">
        <v>12.52</v>
      </c>
    </row>
    <row r="819" spans="1:21" s="713" customFormat="1">
      <c r="A819" s="261">
        <v>88264</v>
      </c>
      <c r="B819" s="261" t="s">
        <v>131</v>
      </c>
      <c r="C819" s="322" t="s">
        <v>766</v>
      </c>
      <c r="D819" s="257" t="s">
        <v>59</v>
      </c>
      <c r="E819" s="259">
        <v>19.16</v>
      </c>
      <c r="F819" s="251">
        <v>0.2</v>
      </c>
      <c r="G819" s="450">
        <f>ROUND(F819*E819,2)</f>
        <v>3.83</v>
      </c>
      <c r="H819" s="713" t="str">
        <f>IF(MID(A819,1,3)="OBS","REMOVER ESPAÇOS","OK")</f>
        <v>OK</v>
      </c>
      <c r="J819" s="654" t="str">
        <f>IF(AND(F819=0,G819&gt;0),1+COUNT($J$3:J817),IF(B819="AUXILIAR","AUXILIAR","SUBÍTEM"))</f>
        <v>SUBÍTEM</v>
      </c>
      <c r="K819" s="655">
        <v>88264</v>
      </c>
      <c r="L819" s="656">
        <f>A819</f>
        <v>88264</v>
      </c>
      <c r="M819" s="663" t="str">
        <f>IF(AND(MID(A819,1,4)="comp",COUNTIF($A$1:$A$3937,A819)&gt;1),"ok AUXILIAR",IF(AND(F819&gt;0,MID(A819,1,4)="COMP"),"SUBÍTEM",IF(OR(AND(F819=0,G819=0),F819="COEF.",F819&gt;0),"SUBÍTEM",IF(MID(A819,1,5)="COMP.",IF(COUNTIF(ORÇAMENTO!$B$5:$B$9792,COMPOSIÇÕES!A819)=0,"NOK",IF(COUNTIF(ORÇAMENTO!$B$5:$B$9792,COMPOSIÇÕES!A819)&gt;0,"OK","SUBÍTEM"))))))</f>
        <v>SUBÍTEM</v>
      </c>
      <c r="P819" s="655" t="b">
        <f t="shared" ref="P819:P824" si="206">C819=S819</f>
        <v>1</v>
      </c>
      <c r="Q819" s="655">
        <v>88264</v>
      </c>
      <c r="R819" s="655" t="s">
        <v>131</v>
      </c>
      <c r="S819" s="717" t="s">
        <v>766</v>
      </c>
      <c r="T819" s="655" t="s">
        <v>59</v>
      </c>
      <c r="U819" s="655">
        <v>19.149999999999999</v>
      </c>
    </row>
    <row r="820" spans="1:21" s="713" customFormat="1">
      <c r="A820" s="723" t="s">
        <v>2108</v>
      </c>
      <c r="B820" s="723"/>
      <c r="C820" s="723"/>
      <c r="D820" s="723"/>
      <c r="E820" s="723"/>
      <c r="F820" s="723"/>
      <c r="G820" s="723"/>
      <c r="H820" s="713" t="str">
        <f>IF(MID(A820,1,3)="OBS","REMOVER ESPAÇOS","OK")</f>
        <v>REMOVER ESPAÇOS</v>
      </c>
      <c r="J820" s="654" t="str">
        <f>IF(AND(F820=0,G820&gt;0),1+COUNT($J$3:J819),IF(B820="AUXILIAR","AUXILIAR","SUBÍTEM"))</f>
        <v>SUBÍTEM</v>
      </c>
      <c r="K820" s="655" t="s">
        <v>2108</v>
      </c>
      <c r="L820" s="656" t="str">
        <f>A820</f>
        <v>Obs: composição/Base -  Composição adaptada -  ORSE-  8222 + 713/ORSE INSUMO</v>
      </c>
      <c r="M820" s="663" t="str">
        <f>IF(AND(MID(A820,1,4)="comp",COUNTIF($A$1:$A$3937,A820)&gt;1),"ok AUXILIAR",IF(AND(F820&gt;0,MID(A820,1,4)="COMP"),"SUBÍTEM",IF(OR(AND(F820=0,G820=0),F820="COEF.",F820&gt;0),"SUBÍTEM",IF(MID(A820,1,5)="COMP.",IF(COUNTIF(ORÇAMENTO!$B$5:$B$9792,COMPOSIÇÕES!A820)=0,"NOK",IF(COUNTIF(ORÇAMENTO!$B$5:$B$9792,COMPOSIÇÕES!A820)&gt;0,"OK","SUBÍTEM"))))))</f>
        <v>SUBÍTEM</v>
      </c>
      <c r="P820" s="655" t="b">
        <f t="shared" si="206"/>
        <v>1</v>
      </c>
      <c r="Q820" s="655" t="s">
        <v>2108</v>
      </c>
      <c r="R820" s="655"/>
      <c r="S820" s="723"/>
      <c r="T820" s="655"/>
      <c r="U820" s="655"/>
    </row>
    <row r="821" spans="1:21" s="713" customFormat="1" ht="15.75" thickBot="1">
      <c r="A821" s="792"/>
      <c r="B821" s="793"/>
      <c r="C821" s="778"/>
      <c r="D821" s="794"/>
      <c r="E821" s="794"/>
      <c r="F821" s="794"/>
      <c r="G821" s="794"/>
      <c r="J821" s="779"/>
      <c r="K821" s="780"/>
      <c r="L821" s="781"/>
      <c r="M821" s="663"/>
      <c r="P821" s="655" t="b">
        <f t="shared" si="206"/>
        <v>1</v>
      </c>
      <c r="Q821" s="780"/>
      <c r="R821" s="780"/>
      <c r="S821" s="778"/>
      <c r="T821" s="780"/>
      <c r="U821" s="780"/>
    </row>
    <row r="822" spans="1:21" s="713" customFormat="1" ht="33" customHeight="1" thickBot="1">
      <c r="A822" s="987" t="s">
        <v>125</v>
      </c>
      <c r="B822" s="985"/>
      <c r="C822" s="949" t="s">
        <v>103</v>
      </c>
      <c r="D822" s="956" t="s">
        <v>126</v>
      </c>
      <c r="E822" s="949" t="s">
        <v>128</v>
      </c>
      <c r="F822" s="949" t="s">
        <v>127</v>
      </c>
      <c r="G822" s="957" t="s">
        <v>129</v>
      </c>
      <c r="H822" s="713" t="str">
        <f>IF(MID(A822,1,3)="OBS","REMOVER ESPAÇOS","OK")</f>
        <v>OK</v>
      </c>
      <c r="J822" s="654" t="str">
        <f>IF(AND(F822=0,G822&gt;0),1+COUNT($J$3:J650),IF(B822="AUXILIAR","AUXILIAR","SUBÍTEM"))</f>
        <v>SUBÍTEM</v>
      </c>
      <c r="K822" s="655" t="s">
        <v>125</v>
      </c>
      <c r="L822" s="656" t="str">
        <f>A822</f>
        <v>COD.</v>
      </c>
      <c r="M822" s="663" t="str">
        <f>IF(AND(MID(A822,1,4)="comp",COUNTIF($A$1:$A$3937,A822)&gt;1),"ok AUXILIAR",IF(AND(F822&gt;0,MID(A822,1,4)="COMP"),"SUBÍTEM",IF(OR(AND(F822=0,G822=0),F822="COEF.",F822&gt;0),"SUBÍTEM",IF(MID(A822,1,5)="COMP.",IF(COUNTIF(ORÇAMENTO!$B$5:$B$9792,COMPOSIÇÕES!A822)=0,"NOK",IF(COUNTIF(ORÇAMENTO!$B$5:$B$9792,COMPOSIÇÕES!A822)&gt;0,"OK","SUBÍTEM"))))))</f>
        <v>SUBÍTEM</v>
      </c>
      <c r="P822" s="655" t="b">
        <f t="shared" si="206"/>
        <v>1</v>
      </c>
      <c r="Q822" s="655" t="s">
        <v>125</v>
      </c>
      <c r="R822" s="655"/>
      <c r="S822" s="715" t="s">
        <v>103</v>
      </c>
      <c r="T822" s="655" t="s">
        <v>126</v>
      </c>
      <c r="U822" s="655" t="s">
        <v>128</v>
      </c>
    </row>
    <row r="823" spans="1:21" s="713" customFormat="1" ht="30" customHeight="1" thickBot="1">
      <c r="A823" s="935" t="s">
        <v>290</v>
      </c>
      <c r="B823" s="945"/>
      <c r="C823" s="986" t="s">
        <v>1373</v>
      </c>
      <c r="D823" s="936" t="s">
        <v>126</v>
      </c>
      <c r="E823" s="936"/>
      <c r="F823" s="936"/>
      <c r="G823" s="946">
        <f>SUM(G824:G826)</f>
        <v>10.31</v>
      </c>
      <c r="H823" s="713" t="str">
        <f>IF(MID(A823,1,3)="OBS","REMOVER ESPAÇOS","OK")</f>
        <v>OK</v>
      </c>
      <c r="J823" s="654">
        <f>IF(AND(F823=0,G823&gt;0),1+COUNT($J$3:J822),IF(B823="AUXILIAR","AUXILIAR","SUBÍTEM"))</f>
        <v>108</v>
      </c>
      <c r="K823" s="655" t="s">
        <v>290</v>
      </c>
      <c r="L823" s="656" t="str">
        <f>A823</f>
        <v>COMP. 108</v>
      </c>
      <c r="M823" s="663" t="str">
        <f>IF(AND(MID(A823,1,4)="comp",COUNTIF($A$1:$A$3937,A823)&gt;1),"ok AUXILIAR",IF(AND(F823&gt;0,MID(A823,1,4)="COMP"),"SUBÍTEM",IF(OR(AND(F823=0,G823=0),F823="COEF.",F823&gt;0),"SUBÍTEM",IF(MID(A823,1,5)="COMP.",IF(COUNTIF(ORÇAMENTO!$B$5:$B$9792,COMPOSIÇÕES!A823)=0,"NOK",IF(COUNTIF(ORÇAMENTO!$B$5:$B$9792,COMPOSIÇÕES!A823)&gt;0,"OK","SUBÍTEM"))))))</f>
        <v>OK</v>
      </c>
      <c r="P823" s="655" t="b">
        <f t="shared" si="206"/>
        <v>1</v>
      </c>
      <c r="Q823" s="655" t="s">
        <v>290</v>
      </c>
      <c r="R823" s="655"/>
      <c r="S823" s="719" t="s">
        <v>1373</v>
      </c>
      <c r="T823" s="655" t="s">
        <v>126</v>
      </c>
      <c r="U823" s="655"/>
    </row>
    <row r="824" spans="1:21" s="713" customFormat="1" ht="30">
      <c r="A824" s="261">
        <v>432</v>
      </c>
      <c r="B824" s="261" t="s">
        <v>836</v>
      </c>
      <c r="C824" s="322" t="s">
        <v>2725</v>
      </c>
      <c r="D824" s="257" t="s">
        <v>2836</v>
      </c>
      <c r="E824" s="259">
        <v>7.12</v>
      </c>
      <c r="F824" s="258">
        <v>1</v>
      </c>
      <c r="G824" s="450">
        <f>ROUND(F824*E824,2)</f>
        <v>7.12</v>
      </c>
      <c r="H824" s="713" t="str">
        <f>IF(MID(A824,1,3)="OBS","REMOVER ESPAÇOS","OK")</f>
        <v>OK</v>
      </c>
      <c r="J824" s="654" t="str">
        <f>IF(AND(F824=0,G824&gt;0),1+COUNT($J$3:J823),IF(B824="AUXILIAR","AUXILIAR","SUBÍTEM"))</f>
        <v>SUBÍTEM</v>
      </c>
      <c r="K824" s="655">
        <v>432</v>
      </c>
      <c r="L824" s="656">
        <f>A824</f>
        <v>432</v>
      </c>
      <c r="M824" s="663" t="str">
        <f>IF(AND(MID(A824,1,4)="comp",COUNTIF($A$1:$A$3937,A824)&gt;1),"ok AUXILIAR",IF(AND(F824&gt;0,MID(A824,1,4)="COMP"),"SUBÍTEM",IF(OR(AND(F824=0,G824=0),F824="COEF.",F824&gt;0),"SUBÍTEM",IF(MID(A824,1,5)="COMP.",IF(COUNTIF(ORÇAMENTO!$B$5:$B$9792,COMPOSIÇÕES!A824)=0,"NOK",IF(COUNTIF(ORÇAMENTO!$B$5:$B$9792,COMPOSIÇÕES!A824)&gt;0,"OK","SUBÍTEM"))))))</f>
        <v>SUBÍTEM</v>
      </c>
      <c r="P824" s="655" t="b">
        <f t="shared" si="206"/>
        <v>1</v>
      </c>
      <c r="Q824" s="655">
        <v>432</v>
      </c>
      <c r="R824" s="655" t="s">
        <v>836</v>
      </c>
      <c r="S824" s="717" t="s">
        <v>2725</v>
      </c>
      <c r="T824" s="655" t="s">
        <v>54</v>
      </c>
      <c r="U824" s="655">
        <v>6.77</v>
      </c>
    </row>
    <row r="825" spans="1:21" s="713" customFormat="1">
      <c r="A825" s="261">
        <v>88316</v>
      </c>
      <c r="B825" s="261" t="s">
        <v>131</v>
      </c>
      <c r="C825" s="322" t="s">
        <v>772</v>
      </c>
      <c r="D825" s="257" t="s">
        <v>59</v>
      </c>
      <c r="E825" s="259">
        <v>12.7</v>
      </c>
      <c r="F825" s="258">
        <v>0.1</v>
      </c>
      <c r="G825" s="450">
        <f>ROUND(F825*E825,2)</f>
        <v>1.27</v>
      </c>
      <c r="J825" s="654"/>
      <c r="K825" s="655">
        <v>88316</v>
      </c>
      <c r="L825" s="656"/>
      <c r="M825" s="663"/>
      <c r="P825" s="655"/>
      <c r="Q825" s="655">
        <v>88316</v>
      </c>
      <c r="R825" s="655" t="s">
        <v>131</v>
      </c>
      <c r="S825" s="717" t="s">
        <v>772</v>
      </c>
      <c r="T825" s="655" t="s">
        <v>59</v>
      </c>
      <c r="U825" s="655">
        <v>12.52</v>
      </c>
    </row>
    <row r="826" spans="1:21" s="713" customFormat="1">
      <c r="A826" s="261">
        <v>88264</v>
      </c>
      <c r="B826" s="261" t="s">
        <v>131</v>
      </c>
      <c r="C826" s="322" t="s">
        <v>766</v>
      </c>
      <c r="D826" s="257" t="s">
        <v>59</v>
      </c>
      <c r="E826" s="259">
        <v>19.16</v>
      </c>
      <c r="F826" s="251">
        <v>0.1</v>
      </c>
      <c r="G826" s="450">
        <f>ROUND(F826*E826,2)</f>
        <v>1.92</v>
      </c>
      <c r="H826" s="713" t="str">
        <f>IF(MID(A826,1,3)="OBS","REMOVER ESPAÇOS","OK")</f>
        <v>OK</v>
      </c>
      <c r="J826" s="654" t="str">
        <f>IF(AND(F826=0,G826&gt;0),1+COUNT($J$3:J824),IF(B826="AUXILIAR","AUXILIAR","SUBÍTEM"))</f>
        <v>SUBÍTEM</v>
      </c>
      <c r="K826" s="655">
        <v>88264</v>
      </c>
      <c r="L826" s="656">
        <f>A826</f>
        <v>88264</v>
      </c>
      <c r="M826" s="663" t="str">
        <f>IF(AND(MID(A826,1,4)="comp",COUNTIF($A$1:$A$3937,A826)&gt;1),"ok AUXILIAR",IF(AND(F826&gt;0,MID(A826,1,4)="COMP"),"SUBÍTEM",IF(OR(AND(F826=0,G826=0),F826="COEF.",F826&gt;0),"SUBÍTEM",IF(MID(A826,1,5)="COMP.",IF(COUNTIF(ORÇAMENTO!$B$5:$B$9792,COMPOSIÇÕES!A826)=0,"NOK",IF(COUNTIF(ORÇAMENTO!$B$5:$B$9792,COMPOSIÇÕES!A826)&gt;0,"OK","SUBÍTEM"))))))</f>
        <v>SUBÍTEM</v>
      </c>
      <c r="P826" s="655" t="b">
        <f t="shared" ref="P826:P831" si="207">C826=S826</f>
        <v>1</v>
      </c>
      <c r="Q826" s="655">
        <v>88264</v>
      </c>
      <c r="R826" s="655" t="s">
        <v>131</v>
      </c>
      <c r="S826" s="717" t="s">
        <v>766</v>
      </c>
      <c r="T826" s="655" t="s">
        <v>59</v>
      </c>
      <c r="U826" s="655">
        <v>19.149999999999999</v>
      </c>
    </row>
    <row r="827" spans="1:21" s="713" customFormat="1">
      <c r="A827" s="723" t="s">
        <v>1499</v>
      </c>
      <c r="B827" s="723"/>
      <c r="C827" s="723"/>
      <c r="D827" s="723"/>
      <c r="E827" s="723"/>
      <c r="F827" s="723"/>
      <c r="G827" s="723"/>
      <c r="H827" s="713" t="str">
        <f>IF(MID(A827,1,3)="OBS","REMOVER ESPAÇOS","OK")</f>
        <v>REMOVER ESPAÇOS</v>
      </c>
      <c r="J827" s="654" t="str">
        <f>IF(AND(F827=0,G827&gt;0),1+COUNT($J$3:J826),IF(B827="AUXILIAR","AUXILIAR","SUBÍTEM"))</f>
        <v>SUBÍTEM</v>
      </c>
      <c r="K827" s="655" t="s">
        <v>1499</v>
      </c>
      <c r="L827" s="656" t="str">
        <f>A827</f>
        <v>Obs: composição/Base -  Composição adaptada -  ORSE- 11770 + 432/ORSE INSUMO</v>
      </c>
      <c r="M827" s="663" t="str">
        <f>IF(AND(MID(A827,1,4)="comp",COUNTIF($A$1:$A$3937,A827)&gt;1),"ok AUXILIAR",IF(AND(F827&gt;0,MID(A827,1,4)="COMP"),"SUBÍTEM",IF(OR(AND(F827=0,G827=0),F827="COEF.",F827&gt;0),"SUBÍTEM",IF(MID(A827,1,5)="COMP.",IF(COUNTIF(ORÇAMENTO!$B$5:$B$9792,COMPOSIÇÕES!A827)=0,"NOK",IF(COUNTIF(ORÇAMENTO!$B$5:$B$9792,COMPOSIÇÕES!A827)&gt;0,"OK","SUBÍTEM"))))))</f>
        <v>SUBÍTEM</v>
      </c>
      <c r="P827" s="655" t="b">
        <f t="shared" si="207"/>
        <v>1</v>
      </c>
      <c r="Q827" s="655" t="s">
        <v>1499</v>
      </c>
      <c r="R827" s="655"/>
      <c r="S827" s="723"/>
      <c r="T827" s="655"/>
      <c r="U827" s="655"/>
    </row>
    <row r="828" spans="1:21" s="713" customFormat="1" ht="15.75" thickBot="1">
      <c r="A828" s="792"/>
      <c r="B828" s="793"/>
      <c r="C828" s="778"/>
      <c r="D828" s="794"/>
      <c r="E828" s="794"/>
      <c r="F828" s="794"/>
      <c r="G828" s="794"/>
      <c r="J828" s="779"/>
      <c r="K828" s="780"/>
      <c r="L828" s="781"/>
      <c r="M828" s="663"/>
      <c r="P828" s="655" t="b">
        <f t="shared" si="207"/>
        <v>1</v>
      </c>
      <c r="Q828" s="780"/>
      <c r="R828" s="780"/>
      <c r="S828" s="778"/>
      <c r="T828" s="780"/>
      <c r="U828" s="780"/>
    </row>
    <row r="829" spans="1:21" s="713" customFormat="1" ht="33" customHeight="1" thickBot="1">
      <c r="A829" s="987" t="s">
        <v>125</v>
      </c>
      <c r="B829" s="985"/>
      <c r="C829" s="949" t="s">
        <v>103</v>
      </c>
      <c r="D829" s="956" t="s">
        <v>126</v>
      </c>
      <c r="E829" s="949" t="s">
        <v>128</v>
      </c>
      <c r="F829" s="949" t="s">
        <v>127</v>
      </c>
      <c r="G829" s="957" t="s">
        <v>129</v>
      </c>
      <c r="H829" s="713" t="str">
        <f>IF(MID(A829,1,3)="OBS","REMOVER ESPAÇOS","OK")</f>
        <v>OK</v>
      </c>
      <c r="J829" s="654" t="str">
        <f>IF(AND(F829=0,G829&gt;0),1+COUNT($J$3:J657),IF(B829="AUXILIAR","AUXILIAR","SUBÍTEM"))</f>
        <v>SUBÍTEM</v>
      </c>
      <c r="K829" s="655" t="s">
        <v>125</v>
      </c>
      <c r="L829" s="656" t="str">
        <f>A829</f>
        <v>COD.</v>
      </c>
      <c r="M829" s="663" t="str">
        <f>IF(AND(MID(A829,1,4)="comp",COUNTIF($A$1:$A$3937,A829)&gt;1),"ok AUXILIAR",IF(AND(F829&gt;0,MID(A829,1,4)="COMP"),"SUBÍTEM",IF(OR(AND(F829=0,G829=0),F829="COEF.",F829&gt;0),"SUBÍTEM",IF(MID(A829,1,5)="COMP.",IF(COUNTIF(ORÇAMENTO!$B$5:$B$9792,COMPOSIÇÕES!A829)=0,"NOK",IF(COUNTIF(ORÇAMENTO!$B$5:$B$9792,COMPOSIÇÕES!A829)&gt;0,"OK","SUBÍTEM"))))))</f>
        <v>SUBÍTEM</v>
      </c>
      <c r="P829" s="655" t="b">
        <f t="shared" si="207"/>
        <v>1</v>
      </c>
      <c r="Q829" s="655" t="s">
        <v>125</v>
      </c>
      <c r="R829" s="655"/>
      <c r="S829" s="715" t="s">
        <v>103</v>
      </c>
      <c r="T829" s="655" t="s">
        <v>126</v>
      </c>
      <c r="U829" s="655" t="s">
        <v>128</v>
      </c>
    </row>
    <row r="830" spans="1:21" s="713" customFormat="1" ht="30" customHeight="1" thickBot="1">
      <c r="A830" s="935" t="s">
        <v>2112</v>
      </c>
      <c r="B830" s="945"/>
      <c r="C830" s="986" t="s">
        <v>2110</v>
      </c>
      <c r="D830" s="936" t="s">
        <v>126</v>
      </c>
      <c r="E830" s="936"/>
      <c r="F830" s="936"/>
      <c r="G830" s="946">
        <f>SUM(G831:G833)</f>
        <v>131.77000000000001</v>
      </c>
      <c r="H830" s="713" t="str">
        <f>IF(MID(A830,1,3)="OBS","REMOVER ESPAÇOS","OK")</f>
        <v>OK</v>
      </c>
      <c r="J830" s="654">
        <f>IF(AND(F830=0,G830&gt;0),1+COUNT($J$3:J829),IF(B830="AUXILIAR","AUXILIAR","SUBÍTEM"))</f>
        <v>109</v>
      </c>
      <c r="K830" s="655" t="s">
        <v>2112</v>
      </c>
      <c r="L830" s="656" t="str">
        <f>A830</f>
        <v>COMP. 109</v>
      </c>
      <c r="M830" s="663" t="str">
        <f>IF(AND(MID(A830,1,4)="comp",COUNTIF($A$1:$A$3937,A830)&gt;1),"ok AUXILIAR",IF(AND(F830&gt;0,MID(A830,1,4)="COMP"),"SUBÍTEM",IF(OR(AND(F830=0,G830=0),F830="COEF.",F830&gt;0),"SUBÍTEM",IF(MID(A830,1,5)="COMP.",IF(COUNTIF(ORÇAMENTO!$B$5:$B$9792,COMPOSIÇÕES!A830)=0,"NOK",IF(COUNTIF(ORÇAMENTO!$B$5:$B$9792,COMPOSIÇÕES!A830)&gt;0,"OK","SUBÍTEM"))))))</f>
        <v>OK</v>
      </c>
      <c r="P830" s="655" t="b">
        <f t="shared" si="207"/>
        <v>1</v>
      </c>
      <c r="Q830" s="655" t="s">
        <v>2112</v>
      </c>
      <c r="R830" s="655"/>
      <c r="S830" s="719" t="s">
        <v>2110</v>
      </c>
      <c r="T830" s="655" t="s">
        <v>126</v>
      </c>
      <c r="U830" s="655"/>
    </row>
    <row r="831" spans="1:21" s="713" customFormat="1">
      <c r="A831" s="261">
        <v>711</v>
      </c>
      <c r="B831" s="261" t="s">
        <v>134</v>
      </c>
      <c r="C831" s="322" t="s">
        <v>2110</v>
      </c>
      <c r="D831" s="257" t="s">
        <v>54</v>
      </c>
      <c r="E831" s="259">
        <v>125.4</v>
      </c>
      <c r="F831" s="258">
        <v>1</v>
      </c>
      <c r="G831" s="450">
        <f>ROUND(F831*E831,2)</f>
        <v>125.4</v>
      </c>
      <c r="H831" s="713" t="str">
        <f>IF(MID(A831,1,3)="OBS","REMOVER ESPAÇOS","OK")</f>
        <v>OK</v>
      </c>
      <c r="J831" s="654" t="str">
        <f>IF(AND(F831=0,G831&gt;0),1+COUNT($J$3:J830),IF(B831="AUXILIAR","AUXILIAR","SUBÍTEM"))</f>
        <v>SUBÍTEM</v>
      </c>
      <c r="K831" s="655">
        <v>711</v>
      </c>
      <c r="L831" s="656">
        <f>A831</f>
        <v>711</v>
      </c>
      <c r="M831" s="663" t="str">
        <f>IF(AND(MID(A831,1,4)="comp",COUNTIF($A$1:$A$3937,A831)&gt;1),"ok AUXILIAR",IF(AND(F831&gt;0,MID(A831,1,4)="COMP"),"SUBÍTEM",IF(OR(AND(F831=0,G831=0),F831="COEF.",F831&gt;0),"SUBÍTEM",IF(MID(A831,1,5)="COMP.",IF(COUNTIF(ORÇAMENTO!$B$5:$B$9792,COMPOSIÇÕES!A831)=0,"NOK",IF(COUNTIF(ORÇAMENTO!$B$5:$B$9792,COMPOSIÇÕES!A831)&gt;0,"OK","SUBÍTEM"))))))</f>
        <v>SUBÍTEM</v>
      </c>
      <c r="P831" s="655" t="b">
        <f t="shared" si="207"/>
        <v>1</v>
      </c>
      <c r="Q831" s="655">
        <v>711</v>
      </c>
      <c r="R831" s="655" t="s">
        <v>134</v>
      </c>
      <c r="S831" s="717" t="s">
        <v>2110</v>
      </c>
      <c r="T831" s="655" t="s">
        <v>54</v>
      </c>
      <c r="U831" s="655">
        <v>125.4</v>
      </c>
    </row>
    <row r="832" spans="1:21" s="713" customFormat="1">
      <c r="A832" s="261">
        <v>88316</v>
      </c>
      <c r="B832" s="261" t="s">
        <v>131</v>
      </c>
      <c r="C832" s="322" t="s">
        <v>772</v>
      </c>
      <c r="D832" s="257" t="s">
        <v>59</v>
      </c>
      <c r="E832" s="259">
        <v>12.7</v>
      </c>
      <c r="F832" s="258">
        <v>0.2</v>
      </c>
      <c r="G832" s="450">
        <f>ROUND(F832*E832,2)</f>
        <v>2.54</v>
      </c>
      <c r="J832" s="654"/>
      <c r="K832" s="655">
        <v>88316</v>
      </c>
      <c r="L832" s="656"/>
      <c r="M832" s="663"/>
      <c r="P832" s="655"/>
      <c r="Q832" s="655">
        <v>88316</v>
      </c>
      <c r="R832" s="655" t="s">
        <v>131</v>
      </c>
      <c r="S832" s="717" t="s">
        <v>772</v>
      </c>
      <c r="T832" s="655" t="s">
        <v>59</v>
      </c>
      <c r="U832" s="655">
        <v>12.52</v>
      </c>
    </row>
    <row r="833" spans="1:21" s="713" customFormat="1">
      <c r="A833" s="261">
        <v>88264</v>
      </c>
      <c r="B833" s="261" t="s">
        <v>131</v>
      </c>
      <c r="C833" s="322" t="s">
        <v>766</v>
      </c>
      <c r="D833" s="257" t="s">
        <v>59</v>
      </c>
      <c r="E833" s="259">
        <v>19.16</v>
      </c>
      <c r="F833" s="251">
        <v>0.2</v>
      </c>
      <c r="G833" s="450">
        <f>ROUND(F833*E833,2)</f>
        <v>3.83</v>
      </c>
      <c r="H833" s="713" t="str">
        <f>IF(MID(A833,1,3)="OBS","REMOVER ESPAÇOS","OK")</f>
        <v>OK</v>
      </c>
      <c r="J833" s="654" t="str">
        <f>IF(AND(F833=0,G833&gt;0),1+COUNT($J$3:J831),IF(B833="AUXILIAR","AUXILIAR","SUBÍTEM"))</f>
        <v>SUBÍTEM</v>
      </c>
      <c r="K833" s="655">
        <v>88264</v>
      </c>
      <c r="L833" s="656">
        <f>A833</f>
        <v>88264</v>
      </c>
      <c r="M833" s="663" t="str">
        <f>IF(AND(MID(A833,1,4)="comp",COUNTIF($A$1:$A$3937,A833)&gt;1),"ok AUXILIAR",IF(AND(F833&gt;0,MID(A833,1,4)="COMP"),"SUBÍTEM",IF(OR(AND(F833=0,G833=0),F833="COEF.",F833&gt;0),"SUBÍTEM",IF(MID(A833,1,5)="COMP.",IF(COUNTIF(ORÇAMENTO!$B$5:$B$9792,COMPOSIÇÕES!A833)=0,"NOK",IF(COUNTIF(ORÇAMENTO!$B$5:$B$9792,COMPOSIÇÕES!A833)&gt;0,"OK","SUBÍTEM"))))))</f>
        <v>SUBÍTEM</v>
      </c>
      <c r="P833" s="655" t="b">
        <f t="shared" ref="P833:P838" si="208">C833=S833</f>
        <v>1</v>
      </c>
      <c r="Q833" s="655">
        <v>88264</v>
      </c>
      <c r="R833" s="655" t="s">
        <v>131</v>
      </c>
      <c r="S833" s="717" t="s">
        <v>766</v>
      </c>
      <c r="T833" s="655" t="s">
        <v>59</v>
      </c>
      <c r="U833" s="655">
        <v>19.149999999999999</v>
      </c>
    </row>
    <row r="834" spans="1:21" s="713" customFormat="1">
      <c r="A834" s="723" t="s">
        <v>2870</v>
      </c>
      <c r="B834" s="723"/>
      <c r="C834" s="723"/>
      <c r="D834" s="723"/>
      <c r="E834" s="723"/>
      <c r="F834" s="723"/>
      <c r="G834" s="723"/>
      <c r="H834" s="713" t="str">
        <f>IF(MID(A834,1,3)="OBS","REMOVER ESPAÇOS","OK")</f>
        <v>REMOVER ESPAÇOS</v>
      </c>
      <c r="J834" s="654" t="str">
        <f>IF(AND(F834=0,G834&gt;0),1+COUNT($J$3:J833),IF(B834="AUXILIAR","AUXILIAR","SUBÍTEM"))</f>
        <v>SUBÍTEM</v>
      </c>
      <c r="K834" s="655" t="s">
        <v>2108</v>
      </c>
      <c r="L834" s="656" t="str">
        <f>A834</f>
        <v>Obs: composição/Base -  Composição adaptada -  ORSE-  8222 + 711/ORSE INSUMO</v>
      </c>
      <c r="M834" s="663" t="str">
        <f>IF(AND(MID(A834,1,4)="comp",COUNTIF($A$1:$A$3937,A834)&gt;1),"ok AUXILIAR",IF(AND(F834&gt;0,MID(A834,1,4)="COMP"),"SUBÍTEM",IF(OR(AND(F834=0,G834=0),F834="COEF.",F834&gt;0),"SUBÍTEM",IF(MID(A834,1,5)="COMP.",IF(COUNTIF(ORÇAMENTO!$B$5:$B$9792,COMPOSIÇÕES!A834)=0,"NOK",IF(COUNTIF(ORÇAMENTO!$B$5:$B$9792,COMPOSIÇÕES!A834)&gt;0,"OK","SUBÍTEM"))))))</f>
        <v>SUBÍTEM</v>
      </c>
      <c r="P834" s="655" t="b">
        <f t="shared" si="208"/>
        <v>1</v>
      </c>
      <c r="Q834" s="655" t="s">
        <v>2108</v>
      </c>
      <c r="R834" s="655"/>
      <c r="S834" s="723"/>
      <c r="T834" s="655"/>
      <c r="U834" s="655"/>
    </row>
    <row r="835" spans="1:21" s="713" customFormat="1" ht="15.75" thickBot="1">
      <c r="A835" s="792"/>
      <c r="B835" s="793"/>
      <c r="C835" s="778"/>
      <c r="D835" s="794"/>
      <c r="E835" s="794"/>
      <c r="F835" s="794"/>
      <c r="G835" s="794"/>
      <c r="J835" s="779"/>
      <c r="K835" s="780"/>
      <c r="L835" s="781"/>
      <c r="M835" s="663"/>
      <c r="P835" s="655" t="b">
        <f t="shared" si="208"/>
        <v>1</v>
      </c>
      <c r="Q835" s="780"/>
      <c r="R835" s="780"/>
      <c r="S835" s="778"/>
      <c r="T835" s="780"/>
      <c r="U835" s="780"/>
    </row>
    <row r="836" spans="1:21" s="713" customFormat="1" ht="33" customHeight="1" thickBot="1">
      <c r="A836" s="987" t="s">
        <v>125</v>
      </c>
      <c r="B836" s="985"/>
      <c r="C836" s="949" t="s">
        <v>103</v>
      </c>
      <c r="D836" s="956" t="s">
        <v>126</v>
      </c>
      <c r="E836" s="949" t="s">
        <v>128</v>
      </c>
      <c r="F836" s="949" t="s">
        <v>127</v>
      </c>
      <c r="G836" s="957" t="s">
        <v>129</v>
      </c>
      <c r="H836" s="713" t="str">
        <f>IF(MID(A836,1,3)="OBS","REMOVER ESPAÇOS","OK")</f>
        <v>OK</v>
      </c>
      <c r="J836" s="654" t="str">
        <f>IF(AND(F836=0,G836&gt;0),1+COUNT($J$3:J666),IF(B836="AUXILIAR","AUXILIAR","SUBÍTEM"))</f>
        <v>SUBÍTEM</v>
      </c>
      <c r="K836" s="655" t="s">
        <v>125</v>
      </c>
      <c r="L836" s="656" t="str">
        <f>A836</f>
        <v>COD.</v>
      </c>
      <c r="M836" s="663" t="str">
        <f>IF(AND(MID(A836,1,4)="comp",COUNTIF($A$1:$A$3937,A836)&gt;1),"ok AUXILIAR",IF(AND(F836&gt;0,MID(A836,1,4)="COMP"),"SUBÍTEM",IF(OR(AND(F836=0,G836=0),F836="COEF.",F836&gt;0),"SUBÍTEM",IF(MID(A836,1,5)="COMP.",IF(COUNTIF(ORÇAMENTO!$B$5:$B$9792,COMPOSIÇÕES!A836)=0,"NOK",IF(COUNTIF(ORÇAMENTO!$B$5:$B$9792,COMPOSIÇÕES!A836)&gt;0,"OK","SUBÍTEM"))))))</f>
        <v>SUBÍTEM</v>
      </c>
      <c r="P836" s="655" t="b">
        <f t="shared" si="208"/>
        <v>1</v>
      </c>
      <c r="Q836" s="655" t="s">
        <v>125</v>
      </c>
      <c r="R836" s="655"/>
      <c r="S836" s="715" t="s">
        <v>103</v>
      </c>
      <c r="T836" s="655" t="s">
        <v>126</v>
      </c>
      <c r="U836" s="655" t="s">
        <v>128</v>
      </c>
    </row>
    <row r="837" spans="1:21" s="713" customFormat="1" ht="30" customHeight="1" thickBot="1">
      <c r="A837" s="935" t="s">
        <v>2113</v>
      </c>
      <c r="B837" s="945"/>
      <c r="C837" s="986" t="s">
        <v>801</v>
      </c>
      <c r="D837" s="936" t="s">
        <v>126</v>
      </c>
      <c r="E837" s="936"/>
      <c r="F837" s="936"/>
      <c r="G837" s="946">
        <f>SUM(G838:G840)</f>
        <v>3.01</v>
      </c>
      <c r="H837" s="713" t="str">
        <f>IF(MID(A837,1,3)="OBS","REMOVER ESPAÇOS","OK")</f>
        <v>OK</v>
      </c>
      <c r="J837" s="654">
        <f>IF(AND(F837=0,G837&gt;0),1+COUNT($J$3:J836),IF(B837="AUXILIAR","AUXILIAR","SUBÍTEM"))</f>
        <v>110</v>
      </c>
      <c r="K837" s="655" t="s">
        <v>2113</v>
      </c>
      <c r="L837" s="656" t="str">
        <f>A837</f>
        <v>COMP. 110</v>
      </c>
      <c r="M837" s="663" t="str">
        <f>IF(AND(MID(A837,1,4)="comp",COUNTIF($A$1:$A$3937,A837)&gt;1),"ok AUXILIAR",IF(AND(F837&gt;0,MID(A837,1,4)="COMP"),"SUBÍTEM",IF(OR(AND(F837=0,G837=0),F837="COEF.",F837&gt;0),"SUBÍTEM",IF(MID(A837,1,5)="COMP.",IF(COUNTIF(ORÇAMENTO!$B$5:$B$9792,COMPOSIÇÕES!A837)=0,"NOK",IF(COUNTIF(ORÇAMENTO!$B$5:$B$9792,COMPOSIÇÕES!A837)&gt;0,"OK","SUBÍTEM"))))))</f>
        <v>OK</v>
      </c>
      <c r="P837" s="655" t="b">
        <f t="shared" si="208"/>
        <v>1</v>
      </c>
      <c r="Q837" s="655" t="s">
        <v>2113</v>
      </c>
      <c r="R837" s="655"/>
      <c r="S837" s="719" t="s">
        <v>801</v>
      </c>
      <c r="T837" s="655" t="s">
        <v>126</v>
      </c>
      <c r="U837" s="655"/>
    </row>
    <row r="838" spans="1:21" s="713" customFormat="1">
      <c r="A838" s="261">
        <v>4337</v>
      </c>
      <c r="B838" s="261" t="s">
        <v>836</v>
      </c>
      <c r="C838" s="322" t="s">
        <v>801</v>
      </c>
      <c r="D838" s="257" t="s">
        <v>2836</v>
      </c>
      <c r="E838" s="259">
        <v>1.41</v>
      </c>
      <c r="F838" s="258">
        <v>1</v>
      </c>
      <c r="G838" s="450">
        <f>ROUND(F838*E838,2)</f>
        <v>1.41</v>
      </c>
      <c r="H838" s="713" t="str">
        <f>IF(MID(A838,1,3)="OBS","REMOVER ESPAÇOS","OK")</f>
        <v>OK</v>
      </c>
      <c r="J838" s="654" t="str">
        <f>IF(AND(F838=0,G838&gt;0),1+COUNT($J$3:J837),IF(B838="AUXILIAR","AUXILIAR","SUBÍTEM"))</f>
        <v>SUBÍTEM</v>
      </c>
      <c r="K838" s="655">
        <v>4337</v>
      </c>
      <c r="L838" s="656">
        <f>A838</f>
        <v>4337</v>
      </c>
      <c r="M838" s="663" t="str">
        <f>IF(AND(MID(A838,1,4)="comp",COUNTIF($A$1:$A$3937,A838)&gt;1),"ok AUXILIAR",IF(AND(F838&gt;0,MID(A838,1,4)="COMP"),"SUBÍTEM",IF(OR(AND(F838=0,G838=0),F838="COEF.",F838&gt;0),"SUBÍTEM",IF(MID(A838,1,5)="COMP.",IF(COUNTIF(ORÇAMENTO!$B$5:$B$9792,COMPOSIÇÕES!A838)=0,"NOK",IF(COUNTIF(ORÇAMENTO!$B$5:$B$9792,COMPOSIÇÕES!A838)&gt;0,"OK","SUBÍTEM"))))))</f>
        <v>SUBÍTEM</v>
      </c>
      <c r="P838" s="655" t="b">
        <f t="shared" si="208"/>
        <v>1</v>
      </c>
      <c r="Q838" s="655">
        <v>4337</v>
      </c>
      <c r="R838" s="655" t="s">
        <v>836</v>
      </c>
      <c r="S838" s="717" t="s">
        <v>801</v>
      </c>
      <c r="T838" s="655" t="s">
        <v>54</v>
      </c>
      <c r="U838" s="655">
        <v>1.28</v>
      </c>
    </row>
    <row r="839" spans="1:21" s="713" customFormat="1">
      <c r="A839" s="261">
        <v>88316</v>
      </c>
      <c r="B839" s="261" t="s">
        <v>131</v>
      </c>
      <c r="C839" s="322" t="s">
        <v>772</v>
      </c>
      <c r="D839" s="257" t="s">
        <v>59</v>
      </c>
      <c r="E839" s="259">
        <v>12.7</v>
      </c>
      <c r="F839" s="258">
        <v>0.05</v>
      </c>
      <c r="G839" s="450">
        <f>ROUND(F839*E839,2)</f>
        <v>0.64</v>
      </c>
      <c r="J839" s="654"/>
      <c r="K839" s="655">
        <v>88316</v>
      </c>
      <c r="L839" s="656"/>
      <c r="M839" s="663"/>
      <c r="P839" s="655"/>
      <c r="Q839" s="655">
        <v>88316</v>
      </c>
      <c r="R839" s="655" t="s">
        <v>131</v>
      </c>
      <c r="S839" s="717" t="s">
        <v>772</v>
      </c>
      <c r="T839" s="655" t="s">
        <v>59</v>
      </c>
      <c r="U839" s="655">
        <v>12.52</v>
      </c>
    </row>
    <row r="840" spans="1:21" s="713" customFormat="1">
      <c r="A840" s="261">
        <v>88264</v>
      </c>
      <c r="B840" s="261" t="s">
        <v>131</v>
      </c>
      <c r="C840" s="322" t="s">
        <v>766</v>
      </c>
      <c r="D840" s="257" t="s">
        <v>59</v>
      </c>
      <c r="E840" s="259">
        <v>19.16</v>
      </c>
      <c r="F840" s="251">
        <v>0.05</v>
      </c>
      <c r="G840" s="450">
        <f>ROUND(F840*E840,2)</f>
        <v>0.96</v>
      </c>
      <c r="H840" s="713" t="str">
        <f>IF(MID(A840,1,3)="OBS","REMOVER ESPAÇOS","OK")</f>
        <v>OK</v>
      </c>
      <c r="J840" s="654" t="str">
        <f>IF(AND(F840=0,G840&gt;0),1+COUNT($J$3:J838),IF(B840="AUXILIAR","AUXILIAR","SUBÍTEM"))</f>
        <v>SUBÍTEM</v>
      </c>
      <c r="K840" s="655">
        <v>88264</v>
      </c>
      <c r="L840" s="656">
        <f>A840</f>
        <v>88264</v>
      </c>
      <c r="M840" s="663" t="str">
        <f>IF(AND(MID(A840,1,4)="comp",COUNTIF($A$1:$A$3937,A840)&gt;1),"ok AUXILIAR",IF(AND(F840&gt;0,MID(A840,1,4)="COMP"),"SUBÍTEM",IF(OR(AND(F840=0,G840=0),F840="COEF.",F840&gt;0),"SUBÍTEM",IF(MID(A840,1,5)="COMP.",IF(COUNTIF(ORÇAMENTO!$B$5:$B$9792,COMPOSIÇÕES!A840)=0,"NOK",IF(COUNTIF(ORÇAMENTO!$B$5:$B$9792,COMPOSIÇÕES!A840)&gt;0,"OK","SUBÍTEM"))))))</f>
        <v>SUBÍTEM</v>
      </c>
      <c r="P840" s="655" t="b">
        <f t="shared" ref="P840:P845" si="209">C840=S840</f>
        <v>1</v>
      </c>
      <c r="Q840" s="655">
        <v>88264</v>
      </c>
      <c r="R840" s="655" t="s">
        <v>131</v>
      </c>
      <c r="S840" s="717" t="s">
        <v>766</v>
      </c>
      <c r="T840" s="655" t="s">
        <v>59</v>
      </c>
      <c r="U840" s="655">
        <v>19.149999999999999</v>
      </c>
    </row>
    <row r="841" spans="1:21" s="713" customFormat="1">
      <c r="A841" s="723" t="s">
        <v>2111</v>
      </c>
      <c r="B841" s="723"/>
      <c r="C841" s="723"/>
      <c r="D841" s="723"/>
      <c r="E841" s="723"/>
      <c r="F841" s="723"/>
      <c r="G841" s="723"/>
      <c r="H841" s="713" t="str">
        <f>IF(MID(A841,1,3)="OBS","REMOVER ESPAÇOS","OK")</f>
        <v>REMOVER ESPAÇOS</v>
      </c>
      <c r="J841" s="654" t="str">
        <f>IF(AND(F841=0,G841&gt;0),1+COUNT($J$3:J840),IF(B841="AUXILIAR","AUXILIAR","SUBÍTEM"))</f>
        <v>SUBÍTEM</v>
      </c>
      <c r="K841" s="655" t="s">
        <v>2111</v>
      </c>
      <c r="L841" s="656" t="str">
        <f>A841</f>
        <v>Obs: composição/Base -  Composição adaptada -  ORSE- 721 + 4337/SINAPI INSUMO</v>
      </c>
      <c r="M841" s="663" t="str">
        <f>IF(AND(MID(A841,1,4)="comp",COUNTIF($A$1:$A$3937,A841)&gt;1),"ok AUXILIAR",IF(AND(F841&gt;0,MID(A841,1,4)="COMP"),"SUBÍTEM",IF(OR(AND(F841=0,G841=0),F841="COEF.",F841&gt;0),"SUBÍTEM",IF(MID(A841,1,5)="COMP.",IF(COUNTIF(ORÇAMENTO!$B$5:$B$9792,COMPOSIÇÕES!A841)=0,"NOK",IF(COUNTIF(ORÇAMENTO!$B$5:$B$9792,COMPOSIÇÕES!A841)&gt;0,"OK","SUBÍTEM"))))))</f>
        <v>SUBÍTEM</v>
      </c>
      <c r="P841" s="655" t="b">
        <f t="shared" si="209"/>
        <v>1</v>
      </c>
      <c r="Q841" s="655" t="s">
        <v>2111</v>
      </c>
      <c r="R841" s="655"/>
      <c r="S841" s="723"/>
      <c r="T841" s="655"/>
      <c r="U841" s="655"/>
    </row>
    <row r="842" spans="1:21" s="713" customFormat="1" ht="15.75" thickBot="1">
      <c r="A842" s="792"/>
      <c r="B842" s="793"/>
      <c r="C842" s="778"/>
      <c r="D842" s="794"/>
      <c r="E842" s="794"/>
      <c r="F842" s="794"/>
      <c r="G842" s="794"/>
      <c r="J842" s="779"/>
      <c r="K842" s="780"/>
      <c r="L842" s="781"/>
      <c r="M842" s="663"/>
      <c r="P842" s="655" t="b">
        <f t="shared" si="209"/>
        <v>1</v>
      </c>
      <c r="Q842" s="780"/>
      <c r="R842" s="780"/>
      <c r="S842" s="778"/>
      <c r="T842" s="780"/>
      <c r="U842" s="780"/>
    </row>
    <row r="843" spans="1:21" s="713" customFormat="1" ht="33" customHeight="1" thickBot="1">
      <c r="A843" s="987" t="s">
        <v>125</v>
      </c>
      <c r="B843" s="985"/>
      <c r="C843" s="949" t="s">
        <v>103</v>
      </c>
      <c r="D843" s="956" t="s">
        <v>126</v>
      </c>
      <c r="E843" s="949" t="s">
        <v>128</v>
      </c>
      <c r="F843" s="949" t="s">
        <v>127</v>
      </c>
      <c r="G843" s="957" t="s">
        <v>129</v>
      </c>
      <c r="H843" s="713" t="str">
        <f>IF(MID(A843,1,3)="OBS","REMOVER ESPAÇOS","OK")</f>
        <v>OK</v>
      </c>
      <c r="J843" s="654" t="str">
        <f>IF(AND(F843=0,G843&gt;0),1+COUNT($J$3:J673),IF(B843="AUXILIAR","AUXILIAR","SUBÍTEM"))</f>
        <v>SUBÍTEM</v>
      </c>
      <c r="K843" s="655" t="s">
        <v>125</v>
      </c>
      <c r="L843" s="656" t="str">
        <f>A843</f>
        <v>COD.</v>
      </c>
      <c r="M843" s="663" t="str">
        <f>IF(AND(MID(A843,1,4)="comp",COUNTIF($A$1:$A$3937,A843)&gt;1),"ok AUXILIAR",IF(AND(F843&gt;0,MID(A843,1,4)="COMP"),"SUBÍTEM",IF(OR(AND(F843=0,G843=0),F843="COEF.",F843&gt;0),"SUBÍTEM",IF(MID(A843,1,5)="COMP.",IF(COUNTIF(ORÇAMENTO!$B$5:$B$9792,COMPOSIÇÕES!A843)=0,"NOK",IF(COUNTIF(ORÇAMENTO!$B$5:$B$9792,COMPOSIÇÕES!A843)&gt;0,"OK","SUBÍTEM"))))))</f>
        <v>SUBÍTEM</v>
      </c>
      <c r="P843" s="655" t="b">
        <f t="shared" si="209"/>
        <v>1</v>
      </c>
      <c r="Q843" s="655" t="s">
        <v>125</v>
      </c>
      <c r="R843" s="655"/>
      <c r="S843" s="715" t="s">
        <v>103</v>
      </c>
      <c r="T843" s="655" t="s">
        <v>126</v>
      </c>
      <c r="U843" s="655" t="s">
        <v>128</v>
      </c>
    </row>
    <row r="844" spans="1:21" s="713" customFormat="1" ht="30" customHeight="1" thickBot="1">
      <c r="A844" s="935" t="s">
        <v>2116</v>
      </c>
      <c r="B844" s="945"/>
      <c r="C844" s="986" t="s">
        <v>2114</v>
      </c>
      <c r="D844" s="936" t="s">
        <v>126</v>
      </c>
      <c r="E844" s="936"/>
      <c r="F844" s="936"/>
      <c r="G844" s="946">
        <f>SUM(G845:G847)</f>
        <v>220.79000000000002</v>
      </c>
      <c r="H844" s="713" t="str">
        <f>IF(MID(A844,1,3)="OBS","REMOVER ESPAÇOS","OK")</f>
        <v>OK</v>
      </c>
      <c r="J844" s="654">
        <f>IF(AND(F844=0,G844&gt;0),1+COUNT($J$3:J843),IF(B844="AUXILIAR","AUXILIAR","SUBÍTEM"))</f>
        <v>111</v>
      </c>
      <c r="K844" s="655" t="s">
        <v>2116</v>
      </c>
      <c r="L844" s="656" t="str">
        <f>A844</f>
        <v>COMP. 111</v>
      </c>
      <c r="M844" s="663" t="str">
        <f>IF(AND(MID(A844,1,4)="comp",COUNTIF($A$1:$A$3937,A844)&gt;1),"ok AUXILIAR",IF(AND(F844&gt;0,MID(A844,1,4)="COMP"),"SUBÍTEM",IF(OR(AND(F844=0,G844=0),F844="COEF.",F844&gt;0),"SUBÍTEM",IF(MID(A844,1,5)="COMP.",IF(COUNTIF(ORÇAMENTO!$B$5:$B$9792,COMPOSIÇÕES!A844)=0,"NOK",IF(COUNTIF(ORÇAMENTO!$B$5:$B$9792,COMPOSIÇÕES!A844)&gt;0,"OK","SUBÍTEM"))))))</f>
        <v>OK</v>
      </c>
      <c r="P844" s="655" t="b">
        <f t="shared" si="209"/>
        <v>1</v>
      </c>
      <c r="Q844" s="655" t="s">
        <v>2116</v>
      </c>
      <c r="R844" s="655"/>
      <c r="S844" s="719" t="s">
        <v>2114</v>
      </c>
      <c r="T844" s="655" t="s">
        <v>126</v>
      </c>
      <c r="U844" s="655"/>
    </row>
    <row r="845" spans="1:21" s="713" customFormat="1" ht="39" customHeight="1">
      <c r="A845" s="261">
        <v>39692</v>
      </c>
      <c r="B845" s="261" t="s">
        <v>836</v>
      </c>
      <c r="C845" s="322" t="s">
        <v>2114</v>
      </c>
      <c r="D845" s="257" t="s">
        <v>2836</v>
      </c>
      <c r="E845" s="259">
        <v>173</v>
      </c>
      <c r="F845" s="258">
        <v>1</v>
      </c>
      <c r="G845" s="450">
        <f>ROUND(F845*E845,2)</f>
        <v>173</v>
      </c>
      <c r="H845" s="713" t="str">
        <f>IF(MID(A845,1,3)="OBS","REMOVER ESPAÇOS","OK")</f>
        <v>OK</v>
      </c>
      <c r="J845" s="654" t="str">
        <f>IF(AND(F845=0,G845&gt;0),1+COUNT($J$3:J844),IF(B845="AUXILIAR","AUXILIAR","SUBÍTEM"))</f>
        <v>SUBÍTEM</v>
      </c>
      <c r="K845" s="655">
        <v>39692</v>
      </c>
      <c r="L845" s="656">
        <f>A845</f>
        <v>39692</v>
      </c>
      <c r="M845" s="663" t="str">
        <f>IF(AND(MID(A845,1,4)="comp",COUNTIF($A$1:$A$3937,A845)&gt;1),"ok AUXILIAR",IF(AND(F845&gt;0,MID(A845,1,4)="COMP"),"SUBÍTEM",IF(OR(AND(F845=0,G845=0),F845="COEF.",F845&gt;0),"SUBÍTEM",IF(MID(A845,1,5)="COMP.",IF(COUNTIF(ORÇAMENTO!$B$5:$B$9792,COMPOSIÇÕES!A845)=0,"NOK",IF(COUNTIF(ORÇAMENTO!$B$5:$B$9792,COMPOSIÇÕES!A845)&gt;0,"OK","SUBÍTEM"))))))</f>
        <v>SUBÍTEM</v>
      </c>
      <c r="P845" s="655" t="b">
        <f t="shared" si="209"/>
        <v>1</v>
      </c>
      <c r="Q845" s="655">
        <v>39692</v>
      </c>
      <c r="R845" s="655" t="s">
        <v>836</v>
      </c>
      <c r="S845" s="717" t="s">
        <v>2114</v>
      </c>
      <c r="T845" s="655" t="s">
        <v>54</v>
      </c>
      <c r="U845" s="655">
        <v>179.22</v>
      </c>
    </row>
    <row r="846" spans="1:21" s="713" customFormat="1">
      <c r="A846" s="261">
        <v>88316</v>
      </c>
      <c r="B846" s="261" t="s">
        <v>131</v>
      </c>
      <c r="C846" s="322" t="s">
        <v>772</v>
      </c>
      <c r="D846" s="257" t="s">
        <v>59</v>
      </c>
      <c r="E846" s="259">
        <v>12.7</v>
      </c>
      <c r="F846" s="258">
        <v>1.5</v>
      </c>
      <c r="G846" s="450">
        <f>ROUND(F846*E846,2)</f>
        <v>19.05</v>
      </c>
      <c r="J846" s="654"/>
      <c r="K846" s="655">
        <v>88316</v>
      </c>
      <c r="L846" s="656"/>
      <c r="M846" s="663"/>
      <c r="P846" s="655"/>
      <c r="Q846" s="655">
        <v>88316</v>
      </c>
      <c r="R846" s="655" t="s">
        <v>131</v>
      </c>
      <c r="S846" s="717" t="s">
        <v>772</v>
      </c>
      <c r="T846" s="655" t="s">
        <v>59</v>
      </c>
      <c r="U846" s="655">
        <v>12.52</v>
      </c>
    </row>
    <row r="847" spans="1:21" s="713" customFormat="1">
      <c r="A847" s="261">
        <v>88264</v>
      </c>
      <c r="B847" s="261" t="s">
        <v>131</v>
      </c>
      <c r="C847" s="322" t="s">
        <v>766</v>
      </c>
      <c r="D847" s="257" t="s">
        <v>59</v>
      </c>
      <c r="E847" s="259">
        <v>19.16</v>
      </c>
      <c r="F847" s="251">
        <v>1.5</v>
      </c>
      <c r="G847" s="450">
        <f>ROUND(F847*E847,2)</f>
        <v>28.74</v>
      </c>
      <c r="H847" s="713" t="str">
        <f>IF(MID(A847,1,3)="OBS","REMOVER ESPAÇOS","OK")</f>
        <v>OK</v>
      </c>
      <c r="J847" s="654" t="str">
        <f>IF(AND(F847=0,G847&gt;0),1+COUNT($J$3:J845),IF(B847="AUXILIAR","AUXILIAR","SUBÍTEM"))</f>
        <v>SUBÍTEM</v>
      </c>
      <c r="K847" s="655">
        <v>88264</v>
      </c>
      <c r="L847" s="656">
        <f>A847</f>
        <v>88264</v>
      </c>
      <c r="M847" s="663" t="str">
        <f>IF(AND(MID(A847,1,4)="comp",COUNTIF($A$1:$A$3937,A847)&gt;1),"ok AUXILIAR",IF(AND(F847&gt;0,MID(A847,1,4)="COMP"),"SUBÍTEM",IF(OR(AND(F847=0,G847=0),F847="COEF.",F847&gt;0),"SUBÍTEM",IF(MID(A847,1,5)="COMP.",IF(COUNTIF(ORÇAMENTO!$B$5:$B$9792,COMPOSIÇÕES!A847)=0,"NOK",IF(COUNTIF(ORÇAMENTO!$B$5:$B$9792,COMPOSIÇÕES!A847)&gt;0,"OK","SUBÍTEM"))))))</f>
        <v>SUBÍTEM</v>
      </c>
      <c r="P847" s="655" t="b">
        <f t="shared" ref="P847:P852" si="210">C847=S847</f>
        <v>1</v>
      </c>
      <c r="Q847" s="655">
        <v>88264</v>
      </c>
      <c r="R847" s="655" t="s">
        <v>131</v>
      </c>
      <c r="S847" s="717" t="s">
        <v>766</v>
      </c>
      <c r="T847" s="655" t="s">
        <v>59</v>
      </c>
      <c r="U847" s="655">
        <v>19.149999999999999</v>
      </c>
    </row>
    <row r="848" spans="1:21" s="713" customFormat="1">
      <c r="A848" s="723" t="s">
        <v>2115</v>
      </c>
      <c r="B848" s="723"/>
      <c r="C848" s="723"/>
      <c r="D848" s="723"/>
      <c r="E848" s="723"/>
      <c r="F848" s="723"/>
      <c r="G848" s="723"/>
      <c r="H848" s="713" t="str">
        <f>IF(MID(A848,1,3)="OBS","REMOVER ESPAÇOS","OK")</f>
        <v>REMOVER ESPAÇOS</v>
      </c>
      <c r="J848" s="654" t="str">
        <f>IF(AND(F848=0,G848&gt;0),1+COUNT($J$3:J847),IF(B848="AUXILIAR","AUXILIAR","SUBÍTEM"))</f>
        <v>SUBÍTEM</v>
      </c>
      <c r="K848" s="655" t="s">
        <v>2115</v>
      </c>
      <c r="L848" s="656" t="str">
        <f>A848</f>
        <v>Obs: composição/Base -  Composição -  ORSE-  00487 + 39692/SINAPI INSUMO</v>
      </c>
      <c r="M848" s="663" t="str">
        <f>IF(AND(MID(A848,1,4)="comp",COUNTIF($A$1:$A$3937,A848)&gt;1),"ok AUXILIAR",IF(AND(F848&gt;0,MID(A848,1,4)="COMP"),"SUBÍTEM",IF(OR(AND(F848=0,G848=0),F848="COEF.",F848&gt;0),"SUBÍTEM",IF(MID(A848,1,5)="COMP.",IF(COUNTIF(ORÇAMENTO!$B$5:$B$9792,COMPOSIÇÕES!A848)=0,"NOK",IF(COUNTIF(ORÇAMENTO!$B$5:$B$9792,COMPOSIÇÕES!A848)&gt;0,"OK","SUBÍTEM"))))))</f>
        <v>SUBÍTEM</v>
      </c>
      <c r="P848" s="655" t="b">
        <f t="shared" si="210"/>
        <v>1</v>
      </c>
      <c r="Q848" s="655" t="s">
        <v>2115</v>
      </c>
      <c r="R848" s="655"/>
      <c r="S848" s="723"/>
      <c r="T848" s="655"/>
      <c r="U848" s="655"/>
    </row>
    <row r="849" spans="1:21" s="713" customFormat="1" ht="15.75" thickBot="1">
      <c r="A849" s="792"/>
      <c r="B849" s="793"/>
      <c r="C849" s="778"/>
      <c r="D849" s="794"/>
      <c r="E849" s="794"/>
      <c r="F849" s="794"/>
      <c r="G849" s="794"/>
      <c r="J849" s="779"/>
      <c r="K849" s="780"/>
      <c r="L849" s="781"/>
      <c r="M849" s="663"/>
      <c r="P849" s="655" t="b">
        <f t="shared" si="210"/>
        <v>1</v>
      </c>
      <c r="Q849" s="780"/>
      <c r="R849" s="780"/>
      <c r="S849" s="778"/>
      <c r="T849" s="780"/>
      <c r="U849" s="780"/>
    </row>
    <row r="850" spans="1:21" s="713" customFormat="1" ht="33" customHeight="1" thickBot="1">
      <c r="A850" s="987" t="s">
        <v>125</v>
      </c>
      <c r="B850" s="985"/>
      <c r="C850" s="949" t="s">
        <v>103</v>
      </c>
      <c r="D850" s="956" t="s">
        <v>126</v>
      </c>
      <c r="E850" s="949" t="s">
        <v>128</v>
      </c>
      <c r="F850" s="949" t="s">
        <v>127</v>
      </c>
      <c r="G850" s="957" t="s">
        <v>129</v>
      </c>
      <c r="H850" s="713" t="str">
        <f>IF(MID(A850,1,3)="OBS","REMOVER ESPAÇOS","OK")</f>
        <v>OK</v>
      </c>
      <c r="J850" s="654" t="str">
        <f>IF(AND(F850=0,G850&gt;0),1+COUNT($J$3:J680),IF(B850="AUXILIAR","AUXILIAR","SUBÍTEM"))</f>
        <v>SUBÍTEM</v>
      </c>
      <c r="K850" s="655" t="s">
        <v>125</v>
      </c>
      <c r="L850" s="656" t="str">
        <f>A850</f>
        <v>COD.</v>
      </c>
      <c r="M850" s="663" t="str">
        <f>IF(AND(MID(A850,1,4)="comp",COUNTIF($A$1:$A$3937,A850)&gt;1),"ok AUXILIAR",IF(AND(F850&gt;0,MID(A850,1,4)="COMP"),"SUBÍTEM",IF(OR(AND(F850=0,G850=0),F850="COEF.",F850&gt;0),"SUBÍTEM",IF(MID(A850,1,5)="COMP.",IF(COUNTIF(ORÇAMENTO!$B$5:$B$9792,COMPOSIÇÕES!A850)=0,"NOK",IF(COUNTIF(ORÇAMENTO!$B$5:$B$9792,COMPOSIÇÕES!A850)&gt;0,"OK","SUBÍTEM"))))))</f>
        <v>SUBÍTEM</v>
      </c>
      <c r="P850" s="655" t="b">
        <f t="shared" si="210"/>
        <v>1</v>
      </c>
      <c r="Q850" s="655" t="s">
        <v>125</v>
      </c>
      <c r="R850" s="655"/>
      <c r="S850" s="715" t="s">
        <v>103</v>
      </c>
      <c r="T850" s="655" t="s">
        <v>126</v>
      </c>
      <c r="U850" s="655" t="s">
        <v>128</v>
      </c>
    </row>
    <row r="851" spans="1:21" s="713" customFormat="1" ht="30" customHeight="1" thickBot="1">
      <c r="A851" s="935" t="s">
        <v>2120</v>
      </c>
      <c r="B851" s="945"/>
      <c r="C851" s="986" t="s">
        <v>2119</v>
      </c>
      <c r="D851" s="936" t="s">
        <v>53</v>
      </c>
      <c r="E851" s="936"/>
      <c r="F851" s="936"/>
      <c r="G851" s="946">
        <f>SUM(G852:G854)</f>
        <v>83.43</v>
      </c>
      <c r="H851" s="713" t="str">
        <f>IF(MID(A851,1,3)="OBS","REMOVER ESPAÇOS","OK")</f>
        <v>OK</v>
      </c>
      <c r="J851" s="654">
        <f>IF(AND(F851=0,G851&gt;0),1+COUNT($J$3:J850),IF(B851="AUXILIAR","AUXILIAR","SUBÍTEM"))</f>
        <v>112</v>
      </c>
      <c r="K851" s="655" t="s">
        <v>2120</v>
      </c>
      <c r="L851" s="656" t="str">
        <f>A851</f>
        <v>COMP. 112</v>
      </c>
      <c r="M851" s="663" t="str">
        <f>IF(AND(MID(A851,1,4)="comp",COUNTIF($A$1:$A$3937,A851)&gt;1),"ok AUXILIAR",IF(AND(F851&gt;0,MID(A851,1,4)="COMP"),"SUBÍTEM",IF(OR(AND(F851=0,G851=0),F851="COEF.",F851&gt;0),"SUBÍTEM",IF(MID(A851,1,5)="COMP.",IF(COUNTIF(ORÇAMENTO!$B$5:$B$9792,COMPOSIÇÕES!A851)=0,"NOK",IF(COUNTIF(ORÇAMENTO!$B$5:$B$9792,COMPOSIÇÕES!A851)&gt;0,"OK","SUBÍTEM"))))))</f>
        <v>OK</v>
      </c>
      <c r="P851" s="655" t="b">
        <f t="shared" si="210"/>
        <v>1</v>
      </c>
      <c r="Q851" s="655" t="s">
        <v>2120</v>
      </c>
      <c r="R851" s="655"/>
      <c r="S851" s="719" t="s">
        <v>2119</v>
      </c>
      <c r="T851" s="655" t="s">
        <v>53</v>
      </c>
      <c r="U851" s="655"/>
    </row>
    <row r="852" spans="1:21" s="713" customFormat="1" ht="32.25" customHeight="1">
      <c r="A852" s="261">
        <v>873</v>
      </c>
      <c r="B852" s="261" t="s">
        <v>836</v>
      </c>
      <c r="C852" s="322" t="s">
        <v>2118</v>
      </c>
      <c r="D852" s="257" t="s">
        <v>2837</v>
      </c>
      <c r="E852" s="259">
        <v>78.010000000000005</v>
      </c>
      <c r="F852" s="258">
        <v>1</v>
      </c>
      <c r="G852" s="450">
        <f>ROUND(F852*E852,2)</f>
        <v>78.010000000000005</v>
      </c>
      <c r="H852" s="713" t="str">
        <f>IF(MID(A852,1,3)="OBS","REMOVER ESPAÇOS","OK")</f>
        <v>OK</v>
      </c>
      <c r="J852" s="654" t="str">
        <f>IF(AND(F852=0,G852&gt;0),1+COUNT($J$3:J851),IF(B852="AUXILIAR","AUXILIAR","SUBÍTEM"))</f>
        <v>SUBÍTEM</v>
      </c>
      <c r="K852" s="655">
        <v>873</v>
      </c>
      <c r="L852" s="656">
        <f>A852</f>
        <v>873</v>
      </c>
      <c r="M852" s="663" t="str">
        <f>IF(AND(MID(A852,1,4)="comp",COUNTIF($A$1:$A$3937,A852)&gt;1),"ok AUXILIAR",IF(AND(F852&gt;0,MID(A852,1,4)="COMP"),"SUBÍTEM",IF(OR(AND(F852=0,G852=0),F852="COEF.",F852&gt;0),"SUBÍTEM",IF(MID(A852,1,5)="COMP.",IF(COUNTIF(ORÇAMENTO!$B$5:$B$9792,COMPOSIÇÕES!A852)=0,"NOK",IF(COUNTIF(ORÇAMENTO!$B$5:$B$9792,COMPOSIÇÕES!A852)&gt;0,"OK","SUBÍTEM"))))))</f>
        <v>SUBÍTEM</v>
      </c>
      <c r="P852" s="655" t="b">
        <f t="shared" si="210"/>
        <v>1</v>
      </c>
      <c r="Q852" s="655">
        <v>873</v>
      </c>
      <c r="R852" s="655" t="s">
        <v>836</v>
      </c>
      <c r="S852" s="717" t="s">
        <v>2118</v>
      </c>
      <c r="T852" s="655" t="s">
        <v>53</v>
      </c>
      <c r="U852" s="655">
        <v>78.010000000000005</v>
      </c>
    </row>
    <row r="853" spans="1:21" s="713" customFormat="1">
      <c r="A853" s="261">
        <v>88316</v>
      </c>
      <c r="B853" s="261" t="s">
        <v>131</v>
      </c>
      <c r="C853" s="322" t="s">
        <v>772</v>
      </c>
      <c r="D853" s="257" t="s">
        <v>59</v>
      </c>
      <c r="E853" s="259">
        <v>12.7</v>
      </c>
      <c r="F853" s="258">
        <v>0.17</v>
      </c>
      <c r="G853" s="450">
        <f>ROUND(F853*E853,2)</f>
        <v>2.16</v>
      </c>
      <c r="J853" s="654"/>
      <c r="K853" s="655">
        <v>88316</v>
      </c>
      <c r="L853" s="656"/>
      <c r="M853" s="663"/>
      <c r="P853" s="655"/>
      <c r="Q853" s="655">
        <v>88316</v>
      </c>
      <c r="R853" s="655" t="s">
        <v>131</v>
      </c>
      <c r="S853" s="717" t="s">
        <v>772</v>
      </c>
      <c r="T853" s="655" t="s">
        <v>59</v>
      </c>
      <c r="U853" s="655">
        <v>12.52</v>
      </c>
    </row>
    <row r="854" spans="1:21" s="713" customFormat="1">
      <c r="A854" s="261">
        <v>88264</v>
      </c>
      <c r="B854" s="261" t="s">
        <v>131</v>
      </c>
      <c r="C854" s="322" t="s">
        <v>766</v>
      </c>
      <c r="D854" s="257" t="s">
        <v>59</v>
      </c>
      <c r="E854" s="259">
        <v>19.16</v>
      </c>
      <c r="F854" s="251">
        <v>0.17</v>
      </c>
      <c r="G854" s="450">
        <f>ROUND(F854*E854,2)</f>
        <v>3.26</v>
      </c>
      <c r="H854" s="713" t="str">
        <f>IF(MID(A854,1,3)="OBS","REMOVER ESPAÇOS","OK")</f>
        <v>OK</v>
      </c>
      <c r="J854" s="654" t="str">
        <f>IF(AND(F854=0,G854&gt;0),1+COUNT($J$3:J852),IF(B854="AUXILIAR","AUXILIAR","SUBÍTEM"))</f>
        <v>SUBÍTEM</v>
      </c>
      <c r="K854" s="655">
        <v>88264</v>
      </c>
      <c r="L854" s="656">
        <f>A854</f>
        <v>88264</v>
      </c>
      <c r="M854" s="663" t="str">
        <f>IF(AND(MID(A854,1,4)="comp",COUNTIF($A$1:$A$3937,A854)&gt;1),"ok AUXILIAR",IF(AND(F854&gt;0,MID(A854,1,4)="COMP"),"SUBÍTEM",IF(OR(AND(F854=0,G854=0),F854="COEF.",F854&gt;0),"SUBÍTEM",IF(MID(A854,1,5)="COMP.",IF(COUNTIF(ORÇAMENTO!$B$5:$B$9792,COMPOSIÇÕES!A854)=0,"NOK",IF(COUNTIF(ORÇAMENTO!$B$5:$B$9792,COMPOSIÇÕES!A854)&gt;0,"OK","SUBÍTEM"))))))</f>
        <v>SUBÍTEM</v>
      </c>
      <c r="P854" s="655" t="b">
        <f t="shared" ref="P854:P865" si="211">C854=S854</f>
        <v>1</v>
      </c>
      <c r="Q854" s="655">
        <v>88264</v>
      </c>
      <c r="R854" s="655" t="s">
        <v>131</v>
      </c>
      <c r="S854" s="717" t="s">
        <v>766</v>
      </c>
      <c r="T854" s="655" t="s">
        <v>59</v>
      </c>
      <c r="U854" s="655">
        <v>19.149999999999999</v>
      </c>
    </row>
    <row r="855" spans="1:21" s="713" customFormat="1">
      <c r="A855" s="723" t="s">
        <v>2117</v>
      </c>
      <c r="B855" s="723"/>
      <c r="C855" s="723"/>
      <c r="D855" s="723"/>
      <c r="E855" s="723"/>
      <c r="F855" s="723"/>
      <c r="G855" s="723"/>
      <c r="H855" s="713" t="str">
        <f>IF(MID(A855,1,3)="OBS","REMOVER ESPAÇOS","OK")</f>
        <v>REMOVER ESPAÇOS</v>
      </c>
      <c r="J855" s="654" t="str">
        <f>IF(AND(F855=0,G855&gt;0),1+COUNT($J$3:J854),IF(B855="AUXILIAR","AUXILIAR","SUBÍTEM"))</f>
        <v>SUBÍTEM</v>
      </c>
      <c r="K855" s="655" t="s">
        <v>2117</v>
      </c>
      <c r="L855" s="656" t="str">
        <f>A855</f>
        <v>Obs: composição/Base -  Composição adaptada -  ORSE adaptada - 8458 + 873/SINAPI INSUMO</v>
      </c>
      <c r="M855" s="663" t="str">
        <f>IF(AND(MID(A855,1,4)="comp",COUNTIF($A$1:$A$3937,A855)&gt;1),"ok AUXILIAR",IF(AND(F855&gt;0,MID(A855,1,4)="COMP"),"SUBÍTEM",IF(OR(AND(F855=0,G855=0),F855="COEF.",F855&gt;0),"SUBÍTEM",IF(MID(A855,1,5)="COMP.",IF(COUNTIF(ORÇAMENTO!$B$5:$B$9792,COMPOSIÇÕES!A855)=0,"NOK",IF(COUNTIF(ORÇAMENTO!$B$5:$B$9792,COMPOSIÇÕES!A855)&gt;0,"OK","SUBÍTEM"))))))</f>
        <v>SUBÍTEM</v>
      </c>
      <c r="P855" s="655" t="b">
        <f t="shared" si="211"/>
        <v>1</v>
      </c>
      <c r="Q855" s="655" t="s">
        <v>2117</v>
      </c>
      <c r="R855" s="655"/>
      <c r="S855" s="723"/>
      <c r="T855" s="655"/>
      <c r="U855" s="655"/>
    </row>
    <row r="856" spans="1:21" s="713" customFormat="1" ht="15.75" thickBot="1">
      <c r="A856" s="792"/>
      <c r="B856" s="793"/>
      <c r="C856" s="778"/>
      <c r="D856" s="794"/>
      <c r="E856" s="794"/>
      <c r="F856" s="794"/>
      <c r="G856" s="794"/>
      <c r="J856" s="779"/>
      <c r="K856" s="780"/>
      <c r="L856" s="781"/>
      <c r="M856" s="663"/>
      <c r="P856" s="655" t="b">
        <f>C856=S856</f>
        <v>1</v>
      </c>
      <c r="Q856" s="780"/>
      <c r="R856" s="780"/>
      <c r="S856" s="778"/>
      <c r="T856" s="780"/>
      <c r="U856" s="780"/>
    </row>
    <row r="857" spans="1:21" s="713" customFormat="1" ht="33" customHeight="1" thickBot="1">
      <c r="A857" s="987" t="s">
        <v>125</v>
      </c>
      <c r="B857" s="985"/>
      <c r="C857" s="949" t="s">
        <v>103</v>
      </c>
      <c r="D857" s="956" t="s">
        <v>126</v>
      </c>
      <c r="E857" s="949" t="s">
        <v>128</v>
      </c>
      <c r="F857" s="949" t="s">
        <v>127</v>
      </c>
      <c r="G857" s="957" t="s">
        <v>129</v>
      </c>
      <c r="H857" s="713" t="str">
        <f>IF(MID(A857,1,3)="OBS","REMOVER ESPAÇOS","OK")</f>
        <v>OK</v>
      </c>
      <c r="J857" s="654" t="str">
        <f>IF(AND(F857=0,G857&gt;0),1+COUNT($J$3:J680),IF(B857="AUXILIAR","AUXILIAR","SUBÍTEM"))</f>
        <v>SUBÍTEM</v>
      </c>
      <c r="K857" s="655" t="s">
        <v>125</v>
      </c>
      <c r="L857" s="656" t="str">
        <f>A857</f>
        <v>COD.</v>
      </c>
      <c r="M857" s="663" t="str">
        <f>IF(AND(MID(A857,1,4)="comp",COUNTIF($A$1:$A$3937,A857)&gt;1),"ok AUXILIAR",IF(AND(F857&gt;0,MID(A857,1,4)="COMP"),"SUBÍTEM",IF(OR(AND(F857=0,G857=0),F857="COEF.",F857&gt;0),"SUBÍTEM",IF(MID(A857,1,5)="COMP.",IF(COUNTIF(ORÇAMENTO!$B$5:$B$9792,COMPOSIÇÕES!A857)=0,"NOK",IF(COUNTIF(ORÇAMENTO!$B$5:$B$9792,COMPOSIÇÕES!A857)&gt;0,"OK","SUBÍTEM"))))))</f>
        <v>SUBÍTEM</v>
      </c>
      <c r="P857" s="655" t="b">
        <f>C857=S857</f>
        <v>1</v>
      </c>
      <c r="Q857" s="655" t="s">
        <v>125</v>
      </c>
      <c r="R857" s="655"/>
      <c r="S857" s="715" t="s">
        <v>103</v>
      </c>
      <c r="T857" s="655" t="s">
        <v>126</v>
      </c>
      <c r="U857" s="655" t="s">
        <v>128</v>
      </c>
    </row>
    <row r="858" spans="1:21" s="713" customFormat="1" ht="30" customHeight="1" thickBot="1">
      <c r="A858" s="935" t="s">
        <v>329</v>
      </c>
      <c r="B858" s="945"/>
      <c r="C858" s="986" t="s">
        <v>71</v>
      </c>
      <c r="D858" s="936" t="s">
        <v>126</v>
      </c>
      <c r="E858" s="936"/>
      <c r="F858" s="936"/>
      <c r="G858" s="946">
        <f>SUM(G859:G860)</f>
        <v>251.58999999999997</v>
      </c>
      <c r="H858" s="713" t="str">
        <f>IF(MID(A858,1,3)="OBS","REMOVER ESPAÇOS","OK")</f>
        <v>OK</v>
      </c>
      <c r="J858" s="654">
        <f>IF(AND(F858=0,G858&gt;0),1+COUNT($J$3:J857),IF(B858="AUXILIAR","AUXILIAR","SUBÍTEM"))</f>
        <v>113</v>
      </c>
      <c r="K858" s="655" t="s">
        <v>329</v>
      </c>
      <c r="L858" s="656" t="str">
        <f>A858</f>
        <v>COMP. 113</v>
      </c>
      <c r="M858" s="663" t="str">
        <f>IF(AND(MID(A858,1,4)="comp",COUNTIF($A$1:$A$3937,A858)&gt;1),"ok AUXILIAR",IF(AND(F858&gt;0,MID(A858,1,4)="COMP"),"SUBÍTEM",IF(OR(AND(F858=0,G858=0),F858="COEF.",F858&gt;0),"SUBÍTEM",IF(MID(A858,1,5)="COMP.",IF(COUNTIF(ORÇAMENTO!$B$5:$B$9792,COMPOSIÇÕES!A858)=0,"NOK",IF(COUNTIF(ORÇAMENTO!$B$5:$B$9792,COMPOSIÇÕES!A858)&gt;0,"OK","SUBÍTEM"))))))</f>
        <v>OK</v>
      </c>
      <c r="P858" s="655" t="b">
        <f>C858=S858</f>
        <v>1</v>
      </c>
      <c r="Q858" s="655" t="s">
        <v>329</v>
      </c>
      <c r="R858" s="655"/>
      <c r="S858" s="719" t="s">
        <v>71</v>
      </c>
      <c r="T858" s="655" t="s">
        <v>126</v>
      </c>
      <c r="U858" s="655"/>
    </row>
    <row r="859" spans="1:21" s="713" customFormat="1">
      <c r="A859" s="261">
        <v>4276</v>
      </c>
      <c r="B859" s="261" t="s">
        <v>836</v>
      </c>
      <c r="C859" s="322" t="s">
        <v>2726</v>
      </c>
      <c r="D859" s="257" t="s">
        <v>2836</v>
      </c>
      <c r="E859" s="259">
        <v>236.45</v>
      </c>
      <c r="F859" s="258">
        <v>1</v>
      </c>
      <c r="G859" s="450">
        <f>ROUND(F859*E859,2)</f>
        <v>236.45</v>
      </c>
      <c r="H859" s="713" t="str">
        <f>IF(MID(A859,1,3)="OBS","REMOVER ESPAÇOS","OK")</f>
        <v>OK</v>
      </c>
      <c r="J859" s="654" t="str">
        <f>IF(AND(F859=0,G859&gt;0),1+COUNT($J$3:J858),IF(B859="AUXILIAR","AUXILIAR","SUBÍTEM"))</f>
        <v>SUBÍTEM</v>
      </c>
      <c r="K859" s="655">
        <v>4276</v>
      </c>
      <c r="L859" s="656">
        <f>A859</f>
        <v>4276</v>
      </c>
      <c r="M859" s="663" t="str">
        <f>IF(AND(MID(A859,1,4)="comp",COUNTIF($A$1:$A$3937,A859)&gt;1),"ok AUXILIAR",IF(AND(F859&gt;0,MID(A859,1,4)="COMP"),"SUBÍTEM",IF(OR(AND(F859=0,G859=0),F859="COEF.",F859&gt;0),"SUBÍTEM",IF(MID(A859,1,5)="COMP.",IF(COUNTIF(ORÇAMENTO!$B$5:$B$9792,COMPOSIÇÕES!A859)=0,"NOK",IF(COUNTIF(ORÇAMENTO!$B$5:$B$9792,COMPOSIÇÕES!A859)&gt;0,"OK","SUBÍTEM"))))))</f>
        <v>SUBÍTEM</v>
      </c>
      <c r="P859" s="655" t="b">
        <f>C859=S859</f>
        <v>1</v>
      </c>
      <c r="Q859" s="655">
        <v>4276</v>
      </c>
      <c r="R859" s="655" t="s">
        <v>836</v>
      </c>
      <c r="S859" s="717" t="s">
        <v>2726</v>
      </c>
      <c r="T859" s="655" t="s">
        <v>54</v>
      </c>
      <c r="U859" s="655">
        <v>236.45</v>
      </c>
    </row>
    <row r="860" spans="1:21" s="713" customFormat="1">
      <c r="A860" s="261">
        <v>55</v>
      </c>
      <c r="B860" s="261" t="s">
        <v>134</v>
      </c>
      <c r="C860" s="322" t="s">
        <v>2727</v>
      </c>
      <c r="D860" s="257" t="s">
        <v>2728</v>
      </c>
      <c r="E860" s="259">
        <v>15.14</v>
      </c>
      <c r="F860" s="258">
        <v>1</v>
      </c>
      <c r="G860" s="450">
        <f>ROUND(F860*E860,2)</f>
        <v>15.14</v>
      </c>
      <c r="J860" s="654"/>
      <c r="K860" s="655">
        <v>55</v>
      </c>
      <c r="L860" s="656"/>
      <c r="M860" s="663"/>
      <c r="P860" s="655"/>
      <c r="Q860" s="655">
        <v>55</v>
      </c>
      <c r="R860" s="655" t="s">
        <v>134</v>
      </c>
      <c r="S860" s="717" t="s">
        <v>2727</v>
      </c>
      <c r="T860" s="655" t="s">
        <v>2728</v>
      </c>
      <c r="U860" s="655">
        <v>15.14</v>
      </c>
    </row>
    <row r="861" spans="1:21" s="713" customFormat="1">
      <c r="A861" s="723" t="s">
        <v>1500</v>
      </c>
      <c r="B861" s="723"/>
      <c r="C861" s="723"/>
      <c r="D861" s="723"/>
      <c r="E861" s="723"/>
      <c r="F861" s="723"/>
      <c r="G861" s="723"/>
      <c r="H861" s="713" t="str">
        <f>IF(MID(A861,1,3)="OBS","REMOVER ESPAÇOS","OK")</f>
        <v>REMOVER ESPAÇOS</v>
      </c>
      <c r="J861" s="654" t="str">
        <f>IF(AND(F861=0,G861&gt;0),1+COUNT($J$3:J860),IF(B861="AUXILIAR","AUXILIAR","SUBÍTEM"))</f>
        <v>SUBÍTEM</v>
      </c>
      <c r="K861" s="655" t="s">
        <v>1500</v>
      </c>
      <c r="L861" s="656" t="str">
        <f>A861</f>
        <v>Obs: composição/Base -  Composição - 2995+ 4276/ORSE INSUMO</v>
      </c>
      <c r="M861" s="663" t="str">
        <f>IF(AND(MID(A861,1,4)="comp",COUNTIF($A$1:$A$3937,A861)&gt;1),"ok AUXILIAR",IF(AND(F861&gt;0,MID(A861,1,4)="COMP"),"SUBÍTEM",IF(OR(AND(F861=0,G861=0),F861="COEF.",F861&gt;0),"SUBÍTEM",IF(MID(A861,1,5)="COMP.",IF(COUNTIF(ORÇAMENTO!$B$5:$B$9792,COMPOSIÇÕES!A861)=0,"NOK",IF(COUNTIF(ORÇAMENTO!$B$5:$B$9792,COMPOSIÇÕES!A861)&gt;0,"OK","SUBÍTEM"))))))</f>
        <v>SUBÍTEM</v>
      </c>
      <c r="P861" s="655" t="b">
        <f>C861=S861</f>
        <v>1</v>
      </c>
      <c r="Q861" s="655" t="s">
        <v>1500</v>
      </c>
      <c r="R861" s="655"/>
      <c r="S861" s="723"/>
      <c r="T861" s="655"/>
      <c r="U861" s="655"/>
    </row>
    <row r="862" spans="1:21" s="713" customFormat="1" ht="15.75" thickBot="1">
      <c r="A862" s="792"/>
      <c r="B862" s="793"/>
      <c r="C862" s="778"/>
      <c r="D862" s="794"/>
      <c r="E862" s="794"/>
      <c r="F862" s="794"/>
      <c r="G862" s="794"/>
      <c r="J862" s="779"/>
      <c r="K862" s="780"/>
      <c r="L862" s="781"/>
      <c r="M862" s="663"/>
      <c r="P862" s="655" t="b">
        <f t="shared" si="211"/>
        <v>1</v>
      </c>
      <c r="Q862" s="780"/>
      <c r="R862" s="780"/>
      <c r="S862" s="778"/>
      <c r="T862" s="780"/>
      <c r="U862" s="780"/>
    </row>
    <row r="863" spans="1:21" s="713" customFormat="1" ht="33" customHeight="1" thickBot="1">
      <c r="A863" s="987" t="s">
        <v>125</v>
      </c>
      <c r="B863" s="985"/>
      <c r="C863" s="949" t="s">
        <v>103</v>
      </c>
      <c r="D863" s="956" t="s">
        <v>126</v>
      </c>
      <c r="E863" s="949" t="s">
        <v>128</v>
      </c>
      <c r="F863" s="949" t="s">
        <v>127</v>
      </c>
      <c r="G863" s="957" t="s">
        <v>129</v>
      </c>
      <c r="H863" s="713" t="str">
        <f>IF(MID(A863,1,3)="OBS","REMOVER ESPAÇOS","OK")</f>
        <v>OK</v>
      </c>
      <c r="J863" s="654" t="str">
        <f>IF(AND(F863=0,G863&gt;0),1+COUNT($J$3:J687),IF(B863="AUXILIAR","AUXILIAR","SUBÍTEM"))</f>
        <v>SUBÍTEM</v>
      </c>
      <c r="K863" s="655" t="s">
        <v>125</v>
      </c>
      <c r="L863" s="656" t="str">
        <f>A863</f>
        <v>COD.</v>
      </c>
      <c r="M863" s="663" t="str">
        <f>IF(AND(MID(A863,1,4)="comp",COUNTIF($A$1:$A$3937,A863)&gt;1),"ok AUXILIAR",IF(AND(F863&gt;0,MID(A863,1,4)="COMP"),"SUBÍTEM",IF(OR(AND(F863=0,G863=0),F863="COEF.",F863&gt;0),"SUBÍTEM",IF(MID(A863,1,5)="COMP.",IF(COUNTIF(ORÇAMENTO!$B$5:$B$9792,COMPOSIÇÕES!A863)=0,"NOK",IF(COUNTIF(ORÇAMENTO!$B$5:$B$9792,COMPOSIÇÕES!A863)&gt;0,"OK","SUBÍTEM"))))))</f>
        <v>SUBÍTEM</v>
      </c>
      <c r="P863" s="655" t="b">
        <f t="shared" si="211"/>
        <v>1</v>
      </c>
      <c r="Q863" s="655" t="s">
        <v>125</v>
      </c>
      <c r="R863" s="655"/>
      <c r="S863" s="715" t="s">
        <v>103</v>
      </c>
      <c r="T863" s="655" t="s">
        <v>126</v>
      </c>
      <c r="U863" s="655" t="s">
        <v>128</v>
      </c>
    </row>
    <row r="864" spans="1:21" s="713" customFormat="1" ht="30" customHeight="1" thickBot="1">
      <c r="A864" s="935" t="s">
        <v>330</v>
      </c>
      <c r="B864" s="945"/>
      <c r="C864" s="986" t="s">
        <v>1374</v>
      </c>
      <c r="D864" s="936" t="s">
        <v>126</v>
      </c>
      <c r="E864" s="936"/>
      <c r="F864" s="936"/>
      <c r="G864" s="946">
        <f>SUM(G865:G867)</f>
        <v>13.190000000000001</v>
      </c>
      <c r="H864" s="713" t="str">
        <f>IF(MID(A864,1,3)="OBS","REMOVER ESPAÇOS","OK")</f>
        <v>OK</v>
      </c>
      <c r="J864" s="654">
        <f>IF(AND(F864=0,G864&gt;0),1+COUNT($J$3:J863),IF(B864="AUXILIAR","AUXILIAR","SUBÍTEM"))</f>
        <v>114</v>
      </c>
      <c r="K864" s="655" t="s">
        <v>330</v>
      </c>
      <c r="L864" s="656" t="str">
        <f>A864</f>
        <v>COMP. 114</v>
      </c>
      <c r="M864" s="663" t="str">
        <f>IF(AND(MID(A864,1,4)="comp",COUNTIF($A$1:$A$3937,A864)&gt;1),"ok AUXILIAR",IF(AND(F864&gt;0,MID(A864,1,4)="COMP"),"SUBÍTEM",IF(OR(AND(F864=0,G864=0),F864="COEF.",F864&gt;0),"SUBÍTEM",IF(MID(A864,1,5)="COMP.",IF(COUNTIF(ORÇAMENTO!$B$5:$B$9792,COMPOSIÇÕES!A864)=0,"NOK",IF(COUNTIF(ORÇAMENTO!$B$5:$B$9792,COMPOSIÇÕES!A864)&gt;0,"OK","SUBÍTEM"))))))</f>
        <v>OK</v>
      </c>
      <c r="P864" s="655" t="b">
        <f t="shared" si="211"/>
        <v>1</v>
      </c>
      <c r="Q864" s="655" t="s">
        <v>330</v>
      </c>
      <c r="R864" s="655"/>
      <c r="S864" s="719" t="s">
        <v>1374</v>
      </c>
      <c r="T864" s="655" t="s">
        <v>126</v>
      </c>
      <c r="U864" s="655"/>
    </row>
    <row r="865" spans="1:21" s="713" customFormat="1">
      <c r="A865" s="261">
        <v>8860</v>
      </c>
      <c r="B865" s="261" t="s">
        <v>134</v>
      </c>
      <c r="C865" s="322" t="s">
        <v>2729</v>
      </c>
      <c r="D865" s="257" t="s">
        <v>53</v>
      </c>
      <c r="E865" s="259">
        <v>8.91</v>
      </c>
      <c r="F865" s="321">
        <v>1</v>
      </c>
      <c r="G865" s="450">
        <f>ROUND(F865*E865,2)</f>
        <v>8.91</v>
      </c>
      <c r="H865" s="713" t="str">
        <f>IF(MID(A865,1,3)="OBS","REMOVER ESPAÇOS","OK")</f>
        <v>OK</v>
      </c>
      <c r="J865" s="654" t="str">
        <f>IF(AND(F865=0,G865&gt;0),1+COUNT($J$3:J864),IF(B865="AUXILIAR","AUXILIAR","SUBÍTEM"))</f>
        <v>SUBÍTEM</v>
      </c>
      <c r="K865" s="655">
        <v>8860</v>
      </c>
      <c r="L865" s="656">
        <f>A865</f>
        <v>8860</v>
      </c>
      <c r="M865" s="663" t="str">
        <f>IF(AND(MID(A865,1,4)="comp",COUNTIF($A$1:$A$3937,A865)&gt;1),"ok AUXILIAR",IF(AND(F865&gt;0,MID(A865,1,4)="COMP"),"SUBÍTEM",IF(OR(AND(F865=0,G865=0),F865="COEF.",F865&gt;0),"SUBÍTEM",IF(MID(A865,1,5)="COMP.",IF(COUNTIF(ORÇAMENTO!$B$5:$B$9792,COMPOSIÇÕES!A865)=0,"NOK",IF(COUNTIF(ORÇAMENTO!$B$5:$B$9792,COMPOSIÇÕES!A865)&gt;0,"OK","SUBÍTEM"))))))</f>
        <v>SUBÍTEM</v>
      </c>
      <c r="P865" s="655" t="b">
        <f t="shared" si="211"/>
        <v>1</v>
      </c>
      <c r="Q865" s="655">
        <v>8860</v>
      </c>
      <c r="R865" s="655" t="s">
        <v>134</v>
      </c>
      <c r="S865" s="717" t="s">
        <v>2729</v>
      </c>
      <c r="T865" s="655" t="s">
        <v>53</v>
      </c>
      <c r="U865" s="655">
        <v>8.69</v>
      </c>
    </row>
    <row r="866" spans="1:21" s="713" customFormat="1">
      <c r="A866" s="261">
        <v>88316</v>
      </c>
      <c r="B866" s="261" t="s">
        <v>131</v>
      </c>
      <c r="C866" s="322" t="s">
        <v>772</v>
      </c>
      <c r="D866" s="257" t="s">
        <v>59</v>
      </c>
      <c r="E866" s="259">
        <v>12.7</v>
      </c>
      <c r="F866" s="321">
        <v>0.15</v>
      </c>
      <c r="G866" s="450">
        <f>ROUND(F866*E866,2)</f>
        <v>1.91</v>
      </c>
      <c r="J866" s="654"/>
      <c r="K866" s="655">
        <v>88316</v>
      </c>
      <c r="L866" s="656"/>
      <c r="M866" s="663"/>
      <c r="P866" s="655"/>
      <c r="Q866" s="655">
        <v>88316</v>
      </c>
      <c r="R866" s="655" t="s">
        <v>131</v>
      </c>
      <c r="S866" s="717" t="s">
        <v>772</v>
      </c>
      <c r="T866" s="655" t="s">
        <v>59</v>
      </c>
      <c r="U866" s="655">
        <v>12.52</v>
      </c>
    </row>
    <row r="867" spans="1:21" s="713" customFormat="1">
      <c r="A867" s="261">
        <v>88315</v>
      </c>
      <c r="B867" s="261" t="s">
        <v>131</v>
      </c>
      <c r="C867" s="322" t="s">
        <v>771</v>
      </c>
      <c r="D867" s="257" t="s">
        <v>59</v>
      </c>
      <c r="E867" s="259">
        <v>15.8</v>
      </c>
      <c r="F867" s="321">
        <v>0.15</v>
      </c>
      <c r="G867" s="450">
        <f>ROUND(F867*E867,2)</f>
        <v>2.37</v>
      </c>
      <c r="H867" s="713" t="str">
        <f>IF(MID(A867,1,3)="OBS","REMOVER ESPAÇOS","OK")</f>
        <v>OK</v>
      </c>
      <c r="J867" s="654" t="str">
        <f>IF(AND(F867=0,G867&gt;0),1+COUNT($J$3:J865),IF(B867="AUXILIAR","AUXILIAR","SUBÍTEM"))</f>
        <v>SUBÍTEM</v>
      </c>
      <c r="K867" s="655">
        <v>88315</v>
      </c>
      <c r="L867" s="656">
        <f>A867</f>
        <v>88315</v>
      </c>
      <c r="M867" s="663" t="str">
        <f>IF(AND(MID(A867,1,4)="comp",COUNTIF($A$1:$A$3937,A867)&gt;1),"ok AUXILIAR",IF(AND(F867&gt;0,MID(A867,1,4)="COMP"),"SUBÍTEM",IF(OR(AND(F867=0,G867=0),F867="COEF.",F867&gt;0),"SUBÍTEM",IF(MID(A867,1,5)="COMP.",IF(COUNTIF(ORÇAMENTO!$B$5:$B$9792,COMPOSIÇÕES!A867)=0,"NOK",IF(COUNTIF(ORÇAMENTO!$B$5:$B$9792,COMPOSIÇÕES!A867)&gt;0,"OK","SUBÍTEM"))))))</f>
        <v>SUBÍTEM</v>
      </c>
      <c r="P867" s="655" t="b">
        <f t="shared" ref="P867:P874" si="212">C867=S867</f>
        <v>1</v>
      </c>
      <c r="Q867" s="655">
        <v>88315</v>
      </c>
      <c r="R867" s="655" t="s">
        <v>131</v>
      </c>
      <c r="S867" s="717" t="s">
        <v>771</v>
      </c>
      <c r="T867" s="655" t="s">
        <v>59</v>
      </c>
      <c r="U867" s="655">
        <v>15.79</v>
      </c>
    </row>
    <row r="868" spans="1:21" s="713" customFormat="1">
      <c r="A868" s="723" t="s">
        <v>1501</v>
      </c>
      <c r="B868" s="723"/>
      <c r="C868" s="723"/>
      <c r="D868" s="723"/>
      <c r="E868" s="723"/>
      <c r="F868" s="723"/>
      <c r="G868" s="723"/>
      <c r="H868" s="713" t="str">
        <f>IF(MID(A868,1,3)="OBS","REMOVER ESPAÇOS","OK")</f>
        <v>REMOVER ESPAÇOS</v>
      </c>
      <c r="J868" s="654" t="str">
        <f>IF(AND(F868=0,G868&gt;0),1+COUNT($J$3:J867),IF(B868="AUXILIAR","AUXILIAR","SUBÍTEM"))</f>
        <v>SUBÍTEM</v>
      </c>
      <c r="K868" s="655" t="s">
        <v>1501</v>
      </c>
      <c r="L868" s="656" t="str">
        <f>A868</f>
        <v>Obs: composição/Base -  Composição adaptada -  ORSE - 11893 + 8860/ORSE INSUMO</v>
      </c>
      <c r="M868" s="663" t="str">
        <f>IF(AND(MID(A868,1,4)="comp",COUNTIF($A$1:$A$3937,A868)&gt;1),"ok AUXILIAR",IF(AND(F868&gt;0,MID(A868,1,4)="COMP"),"SUBÍTEM",IF(OR(AND(F868=0,G868=0),F868="COEF.",F868&gt;0),"SUBÍTEM",IF(MID(A868,1,5)="COMP.",IF(COUNTIF(ORÇAMENTO!$B$5:$B$9792,COMPOSIÇÕES!A868)=0,"NOK",IF(COUNTIF(ORÇAMENTO!$B$5:$B$9792,COMPOSIÇÕES!A868)&gt;0,"OK","SUBÍTEM"))))))</f>
        <v>SUBÍTEM</v>
      </c>
      <c r="P868" s="655" t="b">
        <f t="shared" si="212"/>
        <v>1</v>
      </c>
      <c r="Q868" s="655" t="s">
        <v>1501</v>
      </c>
      <c r="R868" s="655"/>
      <c r="S868" s="723"/>
      <c r="T868" s="655"/>
      <c r="U868" s="655"/>
    </row>
    <row r="869" spans="1:21" s="713" customFormat="1" ht="15.75" thickBot="1">
      <c r="A869" s="792"/>
      <c r="B869" s="793"/>
      <c r="C869" s="778"/>
      <c r="D869" s="794"/>
      <c r="E869" s="794"/>
      <c r="F869" s="794"/>
      <c r="G869" s="794"/>
      <c r="J869" s="779"/>
      <c r="K869" s="780"/>
      <c r="L869" s="781"/>
      <c r="M869" s="663"/>
      <c r="P869" s="655" t="b">
        <f t="shared" si="212"/>
        <v>1</v>
      </c>
      <c r="Q869" s="780"/>
      <c r="R869" s="780"/>
      <c r="S869" s="778"/>
      <c r="T869" s="780"/>
      <c r="U869" s="780"/>
    </row>
    <row r="870" spans="1:21" s="713" customFormat="1" ht="33" customHeight="1" thickBot="1">
      <c r="A870" s="987" t="s">
        <v>125</v>
      </c>
      <c r="B870" s="985"/>
      <c r="C870" s="949" t="s">
        <v>103</v>
      </c>
      <c r="D870" s="956" t="s">
        <v>126</v>
      </c>
      <c r="E870" s="949" t="s">
        <v>128</v>
      </c>
      <c r="F870" s="949" t="s">
        <v>127</v>
      </c>
      <c r="G870" s="957" t="s">
        <v>129</v>
      </c>
      <c r="H870" s="713" t="str">
        <f>IF(MID(A870,1,3)="OBS","REMOVER ESPAÇOS","OK")</f>
        <v>OK</v>
      </c>
      <c r="J870" s="654" t="str">
        <f>IF(AND(F870=0,G870&gt;0),1+COUNT($J$3:J694),IF(B870="AUXILIAR","AUXILIAR","SUBÍTEM"))</f>
        <v>SUBÍTEM</v>
      </c>
      <c r="K870" s="655" t="s">
        <v>125</v>
      </c>
      <c r="L870" s="656" t="str">
        <f>A870</f>
        <v>COD.</v>
      </c>
      <c r="M870" s="663" t="str">
        <f>IF(AND(MID(A870,1,4)="comp",COUNTIF($A$1:$A$3937,A870)&gt;1),"ok AUXILIAR",IF(AND(F870&gt;0,MID(A870,1,4)="COMP"),"SUBÍTEM",IF(OR(AND(F870=0,G870=0),F870="COEF.",F870&gt;0),"SUBÍTEM",IF(MID(A870,1,5)="COMP.",IF(COUNTIF(ORÇAMENTO!$B$5:$B$9792,COMPOSIÇÕES!A870)=0,"NOK",IF(COUNTIF(ORÇAMENTO!$B$5:$B$9792,COMPOSIÇÕES!A870)&gt;0,"OK","SUBÍTEM"))))))</f>
        <v>SUBÍTEM</v>
      </c>
      <c r="P870" s="655" t="b">
        <f t="shared" si="212"/>
        <v>1</v>
      </c>
      <c r="Q870" s="655" t="s">
        <v>125</v>
      </c>
      <c r="R870" s="655"/>
      <c r="S870" s="715" t="s">
        <v>103</v>
      </c>
      <c r="T870" s="655" t="s">
        <v>126</v>
      </c>
      <c r="U870" s="655" t="s">
        <v>128</v>
      </c>
    </row>
    <row r="871" spans="1:21" s="713" customFormat="1" ht="30" customHeight="1" thickBot="1">
      <c r="A871" s="935" t="s">
        <v>331</v>
      </c>
      <c r="B871" s="945"/>
      <c r="C871" s="986" t="s">
        <v>1375</v>
      </c>
      <c r="D871" s="936" t="s">
        <v>126</v>
      </c>
      <c r="E871" s="936"/>
      <c r="F871" s="936"/>
      <c r="G871" s="946">
        <f>SUM(G872:G873)</f>
        <v>21.18</v>
      </c>
      <c r="H871" s="713" t="str">
        <f>IF(MID(A871,1,3)="OBS","REMOVER ESPAÇOS","OK")</f>
        <v>OK</v>
      </c>
      <c r="J871" s="654">
        <f>IF(AND(F871=0,G871&gt;0),1+COUNT($J$3:J870),IF(B871="AUXILIAR","AUXILIAR","SUBÍTEM"))</f>
        <v>115</v>
      </c>
      <c r="K871" s="655" t="s">
        <v>331</v>
      </c>
      <c r="L871" s="656" t="str">
        <f>A871</f>
        <v>COMP. 115</v>
      </c>
      <c r="M871" s="663" t="str">
        <f>IF(AND(MID(A871,1,4)="comp",COUNTIF($A$1:$A$3937,A871)&gt;1),"ok AUXILIAR",IF(AND(F871&gt;0,MID(A871,1,4)="COMP"),"SUBÍTEM",IF(OR(AND(F871=0,G871=0),F871="COEF.",F871&gt;0),"SUBÍTEM",IF(MID(A871,1,5)="COMP.",IF(COUNTIF(ORÇAMENTO!$B$5:$B$9792,COMPOSIÇÕES!A871)=0,"NOK",IF(COUNTIF(ORÇAMENTO!$B$5:$B$9792,COMPOSIÇÕES!A871)&gt;0,"OK","SUBÍTEM"))))))</f>
        <v>OK</v>
      </c>
      <c r="P871" s="655" t="b">
        <f t="shared" si="212"/>
        <v>1</v>
      </c>
      <c r="Q871" s="655" t="s">
        <v>331</v>
      </c>
      <c r="R871" s="655"/>
      <c r="S871" s="719" t="s">
        <v>1375</v>
      </c>
      <c r="T871" s="655" t="s">
        <v>126</v>
      </c>
      <c r="U871" s="655"/>
    </row>
    <row r="872" spans="1:21" s="713" customFormat="1">
      <c r="A872" s="261">
        <v>1752</v>
      </c>
      <c r="B872" s="261" t="s">
        <v>134</v>
      </c>
      <c r="C872" s="322" t="s">
        <v>1375</v>
      </c>
      <c r="D872" s="257" t="s">
        <v>54</v>
      </c>
      <c r="E872" s="259">
        <v>18.309999999999999</v>
      </c>
      <c r="F872" s="258">
        <v>1</v>
      </c>
      <c r="G872" s="450">
        <f>ROUND(F872*E872,2)</f>
        <v>18.309999999999999</v>
      </c>
      <c r="H872" s="713" t="str">
        <f>IF(MID(A872,1,3)="OBS","REMOVER ESPAÇOS","OK")</f>
        <v>OK</v>
      </c>
      <c r="J872" s="654" t="str">
        <f>IF(AND(F872=0,G872&gt;0),1+COUNT($J$3:J871),IF(B872="AUXILIAR","AUXILIAR","SUBÍTEM"))</f>
        <v>SUBÍTEM</v>
      </c>
      <c r="K872" s="655">
        <v>1752</v>
      </c>
      <c r="L872" s="656">
        <f>A872</f>
        <v>1752</v>
      </c>
      <c r="M872" s="663" t="str">
        <f>IF(AND(MID(A872,1,4)="comp",COUNTIF($A$1:$A$3937,A872)&gt;1),"ok AUXILIAR",IF(AND(F872&gt;0,MID(A872,1,4)="COMP"),"SUBÍTEM",IF(OR(AND(F872=0,G872=0),F872="COEF.",F872&gt;0),"SUBÍTEM",IF(MID(A872,1,5)="COMP.",IF(COUNTIF(ORÇAMENTO!$B$5:$B$9792,COMPOSIÇÕES!A872)=0,"NOK",IF(COUNTIF(ORÇAMENTO!$B$5:$B$9792,COMPOSIÇÕES!A872)&gt;0,"OK","SUBÍTEM"))))))</f>
        <v>SUBÍTEM</v>
      </c>
      <c r="P872" s="655" t="b">
        <f t="shared" si="212"/>
        <v>1</v>
      </c>
      <c r="Q872" s="655">
        <v>1752</v>
      </c>
      <c r="R872" s="655" t="s">
        <v>134</v>
      </c>
      <c r="S872" s="717" t="s">
        <v>1375</v>
      </c>
      <c r="T872" s="655" t="s">
        <v>54</v>
      </c>
      <c r="U872" s="655">
        <v>18.95</v>
      </c>
    </row>
    <row r="873" spans="1:21" s="713" customFormat="1">
      <c r="A873" s="261">
        <v>88264</v>
      </c>
      <c r="B873" s="261" t="s">
        <v>131</v>
      </c>
      <c r="C873" s="322" t="s">
        <v>766</v>
      </c>
      <c r="D873" s="257" t="s">
        <v>59</v>
      </c>
      <c r="E873" s="259">
        <v>19.16</v>
      </c>
      <c r="F873" s="251">
        <v>0.15</v>
      </c>
      <c r="G873" s="450">
        <f>ROUND(F873*E873,2)</f>
        <v>2.87</v>
      </c>
      <c r="H873" s="713" t="str">
        <f>IF(MID(A873,1,3)="OBS","REMOVER ESPAÇOS","OK")</f>
        <v>OK</v>
      </c>
      <c r="J873" s="654" t="str">
        <f>IF(AND(F873=0,G873&gt;0),1+COUNT($J$3:J872),IF(B873="AUXILIAR","AUXILIAR","SUBÍTEM"))</f>
        <v>SUBÍTEM</v>
      </c>
      <c r="K873" s="655">
        <v>88264</v>
      </c>
      <c r="L873" s="656">
        <f>A873</f>
        <v>88264</v>
      </c>
      <c r="M873" s="663" t="str">
        <f>IF(AND(MID(A873,1,4)="comp",COUNTIF($A$1:$A$3937,A873)&gt;1),"ok AUXILIAR",IF(AND(F873&gt;0,MID(A873,1,4)="COMP"),"SUBÍTEM",IF(OR(AND(F873=0,G873=0),F873="COEF.",F873&gt;0),"SUBÍTEM",IF(MID(A873,1,5)="COMP.",IF(COUNTIF(ORÇAMENTO!$B$5:$B$9792,COMPOSIÇÕES!A873)=0,"NOK",IF(COUNTIF(ORÇAMENTO!$B$5:$B$9792,COMPOSIÇÕES!A873)&gt;0,"OK","SUBÍTEM"))))))</f>
        <v>SUBÍTEM</v>
      </c>
      <c r="P873" s="655" t="b">
        <f t="shared" si="212"/>
        <v>1</v>
      </c>
      <c r="Q873" s="655">
        <v>88264</v>
      </c>
      <c r="R873" s="655" t="s">
        <v>131</v>
      </c>
      <c r="S873" s="717" t="s">
        <v>766</v>
      </c>
      <c r="T873" s="655" t="s">
        <v>59</v>
      </c>
      <c r="U873" s="655">
        <v>19.149999999999999</v>
      </c>
    </row>
    <row r="874" spans="1:21" s="713" customFormat="1">
      <c r="A874" s="723" t="s">
        <v>1502</v>
      </c>
      <c r="B874" s="723"/>
      <c r="C874" s="723"/>
      <c r="D874" s="723"/>
      <c r="E874" s="723"/>
      <c r="F874" s="723"/>
      <c r="G874" s="723"/>
      <c r="H874" s="713" t="str">
        <f>IF(MID(A874,1,3)="OBS","REMOVER ESPAÇOS","OK")</f>
        <v>REMOVER ESPAÇOS</v>
      </c>
      <c r="J874" s="654" t="str">
        <f>IF(AND(F874=0,G874&gt;0),1+COUNT($J$3:J873),IF(B874="AUXILIAR","AUXILIAR","SUBÍTEM"))</f>
        <v>SUBÍTEM</v>
      </c>
      <c r="K874" s="655" t="s">
        <v>1502</v>
      </c>
      <c r="L874" s="656" t="str">
        <f>A874</f>
        <v>Obs: composição/Base -  Composição adaptada -  ORSE- 3774 + 1752/ORSE INSUMO</v>
      </c>
      <c r="M874" s="663" t="str">
        <f>IF(AND(MID(A874,1,4)="comp",COUNTIF($A$1:$A$3937,A874)&gt;1),"ok AUXILIAR",IF(AND(F874&gt;0,MID(A874,1,4)="COMP"),"SUBÍTEM",IF(OR(AND(F874=0,G874=0),F874="COEF.",F874&gt;0),"SUBÍTEM",IF(MID(A874,1,5)="COMP.",IF(COUNTIF(ORÇAMENTO!$B$5:$B$9792,COMPOSIÇÕES!A874)=0,"NOK",IF(COUNTIF(ORÇAMENTO!$B$5:$B$9792,COMPOSIÇÕES!A874)&gt;0,"OK","SUBÍTEM"))))))</f>
        <v>SUBÍTEM</v>
      </c>
      <c r="P874" s="655" t="b">
        <f t="shared" si="212"/>
        <v>1</v>
      </c>
      <c r="Q874" s="655" t="s">
        <v>1502</v>
      </c>
      <c r="R874" s="655"/>
      <c r="S874" s="723"/>
      <c r="T874" s="655"/>
      <c r="U874" s="655"/>
    </row>
    <row r="875" spans="1:21" s="713" customFormat="1" ht="15.75" thickBot="1">
      <c r="A875" s="792"/>
      <c r="B875" s="793"/>
      <c r="C875" s="778"/>
      <c r="D875" s="794"/>
      <c r="E875" s="794"/>
      <c r="F875" s="794"/>
      <c r="G875" s="794"/>
      <c r="J875" s="779"/>
      <c r="K875" s="780"/>
      <c r="L875" s="781"/>
      <c r="M875" s="663"/>
      <c r="P875" s="655" t="b">
        <f>C875=S875</f>
        <v>1</v>
      </c>
      <c r="Q875" s="780"/>
      <c r="R875" s="780"/>
      <c r="S875" s="778"/>
      <c r="T875" s="780"/>
      <c r="U875" s="780"/>
    </row>
    <row r="876" spans="1:21" s="713" customFormat="1" ht="33" customHeight="1" thickBot="1">
      <c r="A876" s="987" t="s">
        <v>125</v>
      </c>
      <c r="B876" s="985"/>
      <c r="C876" s="949" t="s">
        <v>103</v>
      </c>
      <c r="D876" s="956" t="s">
        <v>126</v>
      </c>
      <c r="E876" s="949" t="s">
        <v>128</v>
      </c>
      <c r="F876" s="949" t="s">
        <v>127</v>
      </c>
      <c r="G876" s="957" t="s">
        <v>129</v>
      </c>
      <c r="H876" s="713" t="str">
        <f>IF(MID(A876,1,3)="OBS","REMOVER ESPAÇOS","OK")</f>
        <v>OK</v>
      </c>
      <c r="J876" s="654" t="str">
        <f>IF(AND(F876=0,G876&gt;0),1+COUNT($J$3:J701),IF(B876="AUXILIAR","AUXILIAR","SUBÍTEM"))</f>
        <v>SUBÍTEM</v>
      </c>
      <c r="K876" s="655" t="s">
        <v>125</v>
      </c>
      <c r="L876" s="656" t="str">
        <f>A876</f>
        <v>COD.</v>
      </c>
      <c r="M876" s="663" t="str">
        <f>IF(AND(MID(A876,1,4)="comp",COUNTIF($A$1:$A$3937,A876)&gt;1),"ok AUXILIAR",IF(AND(F876&gt;0,MID(A876,1,4)="COMP"),"SUBÍTEM",IF(OR(AND(F876=0,G876=0),F876="COEF.",F876&gt;0),"SUBÍTEM",IF(MID(A876,1,5)="COMP.",IF(COUNTIF(ORÇAMENTO!$B$5:$B$9792,COMPOSIÇÕES!A876)=0,"NOK",IF(COUNTIF(ORÇAMENTO!$B$5:$B$9792,COMPOSIÇÕES!A876)&gt;0,"OK","SUBÍTEM"))))))</f>
        <v>SUBÍTEM</v>
      </c>
      <c r="P876" s="655" t="b">
        <f>C876=S876</f>
        <v>1</v>
      </c>
      <c r="Q876" s="655" t="s">
        <v>125</v>
      </c>
      <c r="R876" s="655"/>
      <c r="S876" s="715" t="s">
        <v>103</v>
      </c>
      <c r="T876" s="655" t="s">
        <v>126</v>
      </c>
      <c r="U876" s="655" t="s">
        <v>128</v>
      </c>
    </row>
    <row r="877" spans="1:21" s="713" customFormat="1" ht="30" customHeight="1" thickBot="1">
      <c r="A877" s="935" t="s">
        <v>332</v>
      </c>
      <c r="B877" s="945"/>
      <c r="C877" s="986" t="s">
        <v>800</v>
      </c>
      <c r="D877" s="936" t="s">
        <v>126</v>
      </c>
      <c r="E877" s="936"/>
      <c r="F877" s="936"/>
      <c r="G877" s="946">
        <f>SUM(G878:G880)</f>
        <v>11.05</v>
      </c>
      <c r="H877" s="713" t="str">
        <f>IF(MID(A877,1,3)="OBS","REMOVER ESPAÇOS","OK")</f>
        <v>OK</v>
      </c>
      <c r="J877" s="654">
        <f>IF(AND(F877=0,G877&gt;0),1+COUNT($J$3:J876),IF(B877="AUXILIAR","AUXILIAR","SUBÍTEM"))</f>
        <v>116</v>
      </c>
      <c r="K877" s="655" t="s">
        <v>332</v>
      </c>
      <c r="L877" s="656" t="str">
        <f>A877</f>
        <v>COMP. 116</v>
      </c>
      <c r="M877" s="663" t="str">
        <f>IF(AND(MID(A877,1,4)="comp",COUNTIF($A$1:$A$3937,A877)&gt;1),"ok AUXILIAR",IF(AND(F877&gt;0,MID(A877,1,4)="COMP"),"SUBÍTEM",IF(OR(AND(F877=0,G877=0),F877="COEF.",F877&gt;0),"SUBÍTEM",IF(MID(A877,1,5)="COMP.",IF(COUNTIF(ORÇAMENTO!$B$5:$B$9792,COMPOSIÇÕES!A877)=0,"NOK",IF(COUNTIF(ORÇAMENTO!$B$5:$B$9792,COMPOSIÇÕES!A877)&gt;0,"OK","SUBÍTEM"))))))</f>
        <v>OK</v>
      </c>
      <c r="P877" s="655" t="b">
        <f>C877=S877</f>
        <v>1</v>
      </c>
      <c r="Q877" s="655" t="s">
        <v>332</v>
      </c>
      <c r="R877" s="655"/>
      <c r="S877" s="719" t="s">
        <v>800</v>
      </c>
      <c r="T877" s="655" t="s">
        <v>126</v>
      </c>
      <c r="U877" s="655"/>
    </row>
    <row r="878" spans="1:21" s="713" customFormat="1">
      <c r="A878" s="261">
        <v>421</v>
      </c>
      <c r="B878" s="261" t="s">
        <v>836</v>
      </c>
      <c r="C878" s="322" t="s">
        <v>800</v>
      </c>
      <c r="D878" s="257" t="s">
        <v>2836</v>
      </c>
      <c r="E878" s="259">
        <v>9.4499999999999993</v>
      </c>
      <c r="F878" s="258">
        <v>1</v>
      </c>
      <c r="G878" s="450">
        <f>ROUND(F878*E878,2)</f>
        <v>9.4499999999999993</v>
      </c>
      <c r="H878" s="713" t="str">
        <f>IF(MID(A878,1,3)="OBS","REMOVER ESPAÇOS","OK")</f>
        <v>OK</v>
      </c>
      <c r="J878" s="654" t="str">
        <f>IF(AND(F878=0,G878&gt;0),1+COUNT($J$3:J877),IF(B878="AUXILIAR","AUXILIAR","SUBÍTEM"))</f>
        <v>SUBÍTEM</v>
      </c>
      <c r="K878" s="655">
        <v>421</v>
      </c>
      <c r="L878" s="656">
        <f>A878</f>
        <v>421</v>
      </c>
      <c r="M878" s="663" t="str">
        <f>IF(AND(MID(A878,1,4)="comp",COUNTIF($A$1:$A$3937,A878)&gt;1),"ok AUXILIAR",IF(AND(F878&gt;0,MID(A878,1,4)="COMP"),"SUBÍTEM",IF(OR(AND(F878=0,G878=0),F878="COEF.",F878&gt;0),"SUBÍTEM",IF(MID(A878,1,5)="COMP.",IF(COUNTIF(ORÇAMENTO!$B$5:$B$9792,COMPOSIÇÕES!A878)=0,"NOK",IF(COUNTIF(ORÇAMENTO!$B$5:$B$9792,COMPOSIÇÕES!A878)&gt;0,"OK","SUBÍTEM"))))))</f>
        <v>SUBÍTEM</v>
      </c>
      <c r="P878" s="655" t="b">
        <f>C878=S878</f>
        <v>1</v>
      </c>
      <c r="Q878" s="655">
        <v>421</v>
      </c>
      <c r="R878" s="655" t="s">
        <v>836</v>
      </c>
      <c r="S878" s="717" t="s">
        <v>800</v>
      </c>
      <c r="T878" s="655" t="s">
        <v>54</v>
      </c>
      <c r="U878" s="655">
        <v>8.99</v>
      </c>
    </row>
    <row r="879" spans="1:21" s="713" customFormat="1">
      <c r="A879" s="261">
        <v>88316</v>
      </c>
      <c r="B879" s="261" t="s">
        <v>131</v>
      </c>
      <c r="C879" s="322" t="s">
        <v>772</v>
      </c>
      <c r="D879" s="257" t="s">
        <v>59</v>
      </c>
      <c r="E879" s="259">
        <v>12.7</v>
      </c>
      <c r="F879" s="258">
        <v>0.05</v>
      </c>
      <c r="G879" s="450">
        <f>ROUND(F879*E879,2)</f>
        <v>0.64</v>
      </c>
      <c r="J879" s="654"/>
      <c r="K879" s="655">
        <v>88316</v>
      </c>
      <c r="L879" s="656"/>
      <c r="M879" s="663"/>
      <c r="P879" s="655"/>
      <c r="Q879" s="655">
        <v>88316</v>
      </c>
      <c r="R879" s="655" t="s">
        <v>131</v>
      </c>
      <c r="S879" s="717" t="s">
        <v>772</v>
      </c>
      <c r="T879" s="655" t="s">
        <v>59</v>
      </c>
      <c r="U879" s="655">
        <v>12.52</v>
      </c>
    </row>
    <row r="880" spans="1:21" s="713" customFormat="1">
      <c r="A880" s="261">
        <v>88264</v>
      </c>
      <c r="B880" s="261" t="s">
        <v>131</v>
      </c>
      <c r="C880" s="322" t="s">
        <v>766</v>
      </c>
      <c r="D880" s="257" t="s">
        <v>59</v>
      </c>
      <c r="E880" s="259">
        <v>19.16</v>
      </c>
      <c r="F880" s="251">
        <v>0.05</v>
      </c>
      <c r="G880" s="450">
        <f>ROUND(F880*E880,2)</f>
        <v>0.96</v>
      </c>
      <c r="H880" s="713" t="str">
        <f>IF(MID(A880,1,3)="OBS","REMOVER ESPAÇOS","OK")</f>
        <v>OK</v>
      </c>
      <c r="J880" s="654" t="str">
        <f>IF(AND(F880=0,G880&gt;0),1+COUNT($J$3:J878),IF(B880="AUXILIAR","AUXILIAR","SUBÍTEM"))</f>
        <v>SUBÍTEM</v>
      </c>
      <c r="K880" s="655">
        <v>88264</v>
      </c>
      <c r="L880" s="656">
        <f>A880</f>
        <v>88264</v>
      </c>
      <c r="M880" s="663" t="str">
        <f>IF(AND(MID(A880,1,4)="comp",COUNTIF($A$1:$A$3937,A880)&gt;1),"ok AUXILIAR",IF(AND(F880&gt;0,MID(A880,1,4)="COMP"),"SUBÍTEM",IF(OR(AND(F880=0,G880=0),F880="COEF.",F880&gt;0),"SUBÍTEM",IF(MID(A880,1,5)="COMP.",IF(COUNTIF(ORÇAMENTO!$B$5:$B$9792,COMPOSIÇÕES!A880)=0,"NOK",IF(COUNTIF(ORÇAMENTO!$B$5:$B$9792,COMPOSIÇÕES!A880)&gt;0,"OK","SUBÍTEM"))))))</f>
        <v>SUBÍTEM</v>
      </c>
      <c r="P880" s="655" t="b">
        <f t="shared" ref="P880:P885" si="213">C880=S880</f>
        <v>1</v>
      </c>
      <c r="Q880" s="655">
        <v>88264</v>
      </c>
      <c r="R880" s="655" t="s">
        <v>131</v>
      </c>
      <c r="S880" s="717" t="s">
        <v>766</v>
      </c>
      <c r="T880" s="655" t="s">
        <v>59</v>
      </c>
      <c r="U880" s="655">
        <v>19.149999999999999</v>
      </c>
    </row>
    <row r="881" spans="1:21" s="713" customFormat="1">
      <c r="A881" s="723" t="s">
        <v>1504</v>
      </c>
      <c r="B881" s="723"/>
      <c r="C881" s="723"/>
      <c r="D881" s="723"/>
      <c r="E881" s="723"/>
      <c r="F881" s="723"/>
      <c r="G881" s="723"/>
      <c r="H881" s="713" t="str">
        <f>IF(MID(A881,1,3)="OBS","REMOVER ESPAÇOS","OK")</f>
        <v>REMOVER ESPAÇOS</v>
      </c>
      <c r="J881" s="654" t="str">
        <f>IF(AND(F881=0,G881&gt;0),1+COUNT($J$3:J880),IF(B881="AUXILIAR","AUXILIAR","SUBÍTEM"))</f>
        <v>SUBÍTEM</v>
      </c>
      <c r="K881" s="655" t="s">
        <v>1504</v>
      </c>
      <c r="L881" s="656" t="str">
        <f>A881</f>
        <v>Obs: composição/Base -  Composição adaptada -  ORSE- 721 + 421/SINAPI INSUMO</v>
      </c>
      <c r="M881" s="663" t="str">
        <f>IF(AND(MID(A881,1,4)="comp",COUNTIF($A$1:$A$3937,A881)&gt;1),"ok AUXILIAR",IF(AND(F881&gt;0,MID(A881,1,4)="COMP"),"SUBÍTEM",IF(OR(AND(F881=0,G881=0),F881="COEF.",F881&gt;0),"SUBÍTEM",IF(MID(A881,1,5)="COMP.",IF(COUNTIF(ORÇAMENTO!$B$5:$B$9792,COMPOSIÇÕES!A881)=0,"NOK",IF(COUNTIF(ORÇAMENTO!$B$5:$B$9792,COMPOSIÇÕES!A881)&gt;0,"OK","SUBÍTEM"))))))</f>
        <v>SUBÍTEM</v>
      </c>
      <c r="P881" s="655" t="b">
        <f t="shared" si="213"/>
        <v>1</v>
      </c>
      <c r="Q881" s="655" t="s">
        <v>1504</v>
      </c>
      <c r="R881" s="655"/>
      <c r="S881" s="723"/>
      <c r="T881" s="655"/>
      <c r="U881" s="655"/>
    </row>
    <row r="882" spans="1:21" s="713" customFormat="1" ht="15.75" thickBot="1">
      <c r="A882" s="792"/>
      <c r="B882" s="793"/>
      <c r="C882" s="778"/>
      <c r="D882" s="794"/>
      <c r="E882" s="794"/>
      <c r="F882" s="794"/>
      <c r="G882" s="794"/>
      <c r="J882" s="779"/>
      <c r="K882" s="780"/>
      <c r="L882" s="781"/>
      <c r="M882" s="663"/>
      <c r="P882" s="655" t="b">
        <f t="shared" si="213"/>
        <v>1</v>
      </c>
      <c r="Q882" s="780"/>
      <c r="R882" s="780"/>
      <c r="S882" s="778"/>
      <c r="T882" s="780"/>
      <c r="U882" s="780"/>
    </row>
    <row r="883" spans="1:21" s="713" customFormat="1" ht="33" customHeight="1" thickBot="1">
      <c r="A883" s="987" t="s">
        <v>125</v>
      </c>
      <c r="B883" s="985"/>
      <c r="C883" s="949" t="s">
        <v>103</v>
      </c>
      <c r="D883" s="956" t="s">
        <v>126</v>
      </c>
      <c r="E883" s="949" t="s">
        <v>128</v>
      </c>
      <c r="F883" s="949" t="s">
        <v>127</v>
      </c>
      <c r="G883" s="957" t="s">
        <v>129</v>
      </c>
      <c r="H883" s="713" t="str">
        <f>IF(MID(A883,1,3)="OBS","REMOVER ESPAÇOS","OK")</f>
        <v>OK</v>
      </c>
      <c r="J883" s="654" t="str">
        <f>IF(AND(F883=0,G883&gt;0),1+COUNT($J$3:J708),IF(B883="AUXILIAR","AUXILIAR","SUBÍTEM"))</f>
        <v>SUBÍTEM</v>
      </c>
      <c r="K883" s="655" t="s">
        <v>125</v>
      </c>
      <c r="L883" s="656" t="str">
        <f>A883</f>
        <v>COD.</v>
      </c>
      <c r="M883" s="663" t="str">
        <f>IF(AND(MID(A883,1,4)="comp",COUNTIF($A$1:$A$3937,A883)&gt;1),"ok AUXILIAR",IF(AND(F883&gt;0,MID(A883,1,4)="COMP"),"SUBÍTEM",IF(OR(AND(F883=0,G883=0),F883="COEF.",F883&gt;0),"SUBÍTEM",IF(MID(A883,1,5)="COMP.",IF(COUNTIF(ORÇAMENTO!$B$5:$B$9792,COMPOSIÇÕES!A883)=0,"NOK",IF(COUNTIF(ORÇAMENTO!$B$5:$B$9792,COMPOSIÇÕES!A883)&gt;0,"OK","SUBÍTEM"))))))</f>
        <v>SUBÍTEM</v>
      </c>
      <c r="P883" s="655" t="b">
        <f t="shared" si="213"/>
        <v>1</v>
      </c>
      <c r="Q883" s="655" t="s">
        <v>125</v>
      </c>
      <c r="R883" s="655"/>
      <c r="S883" s="715" t="s">
        <v>103</v>
      </c>
      <c r="T883" s="655" t="s">
        <v>126</v>
      </c>
      <c r="U883" s="655" t="s">
        <v>128</v>
      </c>
    </row>
    <row r="884" spans="1:21" s="713" customFormat="1" ht="30" customHeight="1" thickBot="1">
      <c r="A884" s="935" t="s">
        <v>333</v>
      </c>
      <c r="B884" s="945"/>
      <c r="C884" s="986" t="s">
        <v>1376</v>
      </c>
      <c r="D884" s="936" t="s">
        <v>126</v>
      </c>
      <c r="E884" s="936"/>
      <c r="F884" s="936"/>
      <c r="G884" s="946">
        <f>SUM(G885:G889)</f>
        <v>847.12999999999988</v>
      </c>
      <c r="H884" s="713" t="str">
        <f>IF(MID(A884,1,3)="OBS","REMOVER ESPAÇOS","OK")</f>
        <v>OK</v>
      </c>
      <c r="J884" s="654">
        <f>IF(AND(F884=0,G884&gt;0),1+COUNT($J$3:J883),IF(B884="AUXILIAR","AUXILIAR","SUBÍTEM"))</f>
        <v>117</v>
      </c>
      <c r="K884" s="655" t="s">
        <v>333</v>
      </c>
      <c r="L884" s="656" t="str">
        <f>A884</f>
        <v>COMP. 117</v>
      </c>
      <c r="M884" s="663" t="str">
        <f>IF(AND(MID(A884,1,4)="comp",COUNTIF($A$1:$A$3937,A884)&gt;1),"ok AUXILIAR",IF(AND(F884&gt;0,MID(A884,1,4)="COMP"),"SUBÍTEM",IF(OR(AND(F884=0,G884=0),F884="COEF.",F884&gt;0),"SUBÍTEM",IF(MID(A884,1,5)="COMP.",IF(COUNTIF(ORÇAMENTO!$B$5:$B$9792,COMPOSIÇÕES!A884)=0,"NOK",IF(COUNTIF(ORÇAMENTO!$B$5:$B$9792,COMPOSIÇÕES!A884)&gt;0,"OK","SUBÍTEM"))))))</f>
        <v>OK</v>
      </c>
      <c r="P884" s="655" t="b">
        <f t="shared" si="213"/>
        <v>1</v>
      </c>
      <c r="Q884" s="655" t="s">
        <v>333</v>
      </c>
      <c r="R884" s="655"/>
      <c r="S884" s="719" t="s">
        <v>1376</v>
      </c>
      <c r="T884" s="655" t="s">
        <v>126</v>
      </c>
      <c r="U884" s="655"/>
    </row>
    <row r="885" spans="1:21" s="713" customFormat="1">
      <c r="A885" s="261">
        <v>12372</v>
      </c>
      <c r="B885" s="261" t="s">
        <v>836</v>
      </c>
      <c r="C885" s="322" t="s">
        <v>802</v>
      </c>
      <c r="D885" s="257" t="s">
        <v>2836</v>
      </c>
      <c r="E885" s="259">
        <v>575.66</v>
      </c>
      <c r="F885" s="258">
        <v>1</v>
      </c>
      <c r="G885" s="450">
        <f>ROUND(F885*E885,2)</f>
        <v>575.66</v>
      </c>
      <c r="H885" s="713" t="str">
        <f>IF(MID(A885,1,3)="OBS","REMOVER ESPAÇOS","OK")</f>
        <v>OK</v>
      </c>
      <c r="J885" s="654" t="str">
        <f>IF(AND(F885=0,G885&gt;0),1+COUNT($J$3:J884),IF(B885="AUXILIAR","AUXILIAR","SUBÍTEM"))</f>
        <v>SUBÍTEM</v>
      </c>
      <c r="K885" s="655">
        <v>12372</v>
      </c>
      <c r="L885" s="656">
        <f>A885</f>
        <v>12372</v>
      </c>
      <c r="M885" s="663" t="str">
        <f>IF(AND(MID(A885,1,4)="comp",COUNTIF($A$1:$A$3937,A885)&gt;1),"ok AUXILIAR",IF(AND(F885&gt;0,MID(A885,1,4)="COMP"),"SUBÍTEM",IF(OR(AND(F885=0,G885=0),F885="COEF.",F885&gt;0),"SUBÍTEM",IF(MID(A885,1,5)="COMP.",IF(COUNTIF(ORÇAMENTO!$B$5:$B$9792,COMPOSIÇÕES!A885)=0,"NOK",IF(COUNTIF(ORÇAMENTO!$B$5:$B$9792,COMPOSIÇÕES!A885)&gt;0,"OK","SUBÍTEM"))))))</f>
        <v>SUBÍTEM</v>
      </c>
      <c r="P885" s="655" t="b">
        <f t="shared" si="213"/>
        <v>1</v>
      </c>
      <c r="Q885" s="655">
        <v>12372</v>
      </c>
      <c r="R885" s="655" t="s">
        <v>836</v>
      </c>
      <c r="S885" s="717" t="s">
        <v>802</v>
      </c>
      <c r="T885" s="655" t="s">
        <v>54</v>
      </c>
      <c r="U885" s="655">
        <v>575.66</v>
      </c>
    </row>
    <row r="886" spans="1:21" s="713" customFormat="1" ht="45">
      <c r="A886" s="261">
        <v>5928</v>
      </c>
      <c r="B886" s="261" t="s">
        <v>131</v>
      </c>
      <c r="C886" s="322" t="s">
        <v>1072</v>
      </c>
      <c r="D886" s="257" t="s">
        <v>312</v>
      </c>
      <c r="E886" s="259">
        <v>134.69999999999999</v>
      </c>
      <c r="F886" s="258">
        <v>1</v>
      </c>
      <c r="G886" s="450">
        <f>ROUND(F886*E886,2)</f>
        <v>134.69999999999999</v>
      </c>
      <c r="J886" s="654"/>
      <c r="K886" s="655">
        <v>5928</v>
      </c>
      <c r="L886" s="656"/>
      <c r="M886" s="663"/>
      <c r="P886" s="655"/>
      <c r="Q886" s="655">
        <v>5928</v>
      </c>
      <c r="R886" s="655" t="s">
        <v>131</v>
      </c>
      <c r="S886" s="717" t="s">
        <v>1072</v>
      </c>
      <c r="T886" s="655" t="s">
        <v>312</v>
      </c>
      <c r="U886" s="655">
        <v>135.03</v>
      </c>
    </row>
    <row r="887" spans="1:21" s="713" customFormat="1">
      <c r="A887" s="261">
        <v>88316</v>
      </c>
      <c r="B887" s="261" t="s">
        <v>131</v>
      </c>
      <c r="C887" s="322" t="s">
        <v>772</v>
      </c>
      <c r="D887" s="257" t="s">
        <v>59</v>
      </c>
      <c r="E887" s="259">
        <v>12.7</v>
      </c>
      <c r="F887" s="251">
        <v>6</v>
      </c>
      <c r="G887" s="450">
        <f>ROUND(F887*E887,2)</f>
        <v>76.2</v>
      </c>
      <c r="H887" s="713" t="str">
        <f>IF(MID(A887,1,3)="OBS","REMOVER ESPAÇOS","OK")</f>
        <v>OK</v>
      </c>
      <c r="J887" s="654" t="str">
        <f>IF(AND(F887=0,G887&gt;0),1+COUNT($J$3:J883),IF(B887="AUXILIAR","AUXILIAR","SUBÍTEM"))</f>
        <v>SUBÍTEM</v>
      </c>
      <c r="K887" s="655">
        <v>88316</v>
      </c>
      <c r="L887" s="656">
        <f>A887</f>
        <v>88316</v>
      </c>
      <c r="M887" s="663" t="str">
        <f>IF(AND(MID(A887,1,4)="comp",COUNTIF($A$1:$A$3937,A887)&gt;1),"ok AUXILIAR",IF(AND(F887&gt;0,MID(A887,1,4)="COMP"),"SUBÍTEM",IF(OR(AND(F887=0,G887=0),F887="COEF.",F887&gt;0),"SUBÍTEM",IF(MID(A887,1,5)="COMP.",IF(COUNTIF(ORÇAMENTO!$B$5:$B$9792,COMPOSIÇÕES!A887)=0,"NOK",IF(COUNTIF(ORÇAMENTO!$B$5:$B$9792,COMPOSIÇÕES!A887)&gt;0,"OK","SUBÍTEM"))))))</f>
        <v>SUBÍTEM</v>
      </c>
      <c r="P887" s="655" t="b">
        <f>C887=S887</f>
        <v>1</v>
      </c>
      <c r="Q887" s="655">
        <v>88316</v>
      </c>
      <c r="R887" s="655" t="s">
        <v>131</v>
      </c>
      <c r="S887" s="717" t="s">
        <v>772</v>
      </c>
      <c r="T887" s="655" t="s">
        <v>59</v>
      </c>
      <c r="U887" s="655">
        <v>12.52</v>
      </c>
    </row>
    <row r="888" spans="1:21" s="713" customFormat="1" ht="30">
      <c r="A888" s="261">
        <v>94963</v>
      </c>
      <c r="B888" s="261" t="s">
        <v>131</v>
      </c>
      <c r="C888" s="322" t="s">
        <v>1105</v>
      </c>
      <c r="D888" s="257" t="s">
        <v>61</v>
      </c>
      <c r="E888" s="259">
        <v>281.32</v>
      </c>
      <c r="F888" s="258">
        <v>0.2</v>
      </c>
      <c r="G888" s="450">
        <f>ROUND(F888*E888,2)</f>
        <v>56.26</v>
      </c>
      <c r="J888" s="654"/>
      <c r="K888" s="655">
        <v>94963</v>
      </c>
      <c r="L888" s="656"/>
      <c r="M888" s="663"/>
      <c r="P888" s="655"/>
      <c r="Q888" s="655">
        <v>94963</v>
      </c>
      <c r="R888" s="655" t="s">
        <v>131</v>
      </c>
      <c r="S888" s="717" t="s">
        <v>1105</v>
      </c>
      <c r="T888" s="655" t="s">
        <v>61</v>
      </c>
      <c r="U888" s="655">
        <v>278.83</v>
      </c>
    </row>
    <row r="889" spans="1:21" s="713" customFormat="1" ht="30">
      <c r="A889" s="261">
        <v>92874</v>
      </c>
      <c r="B889" s="261" t="s">
        <v>131</v>
      </c>
      <c r="C889" s="322" t="s">
        <v>1104</v>
      </c>
      <c r="D889" s="257" t="s">
        <v>61</v>
      </c>
      <c r="E889" s="259">
        <v>21.54</v>
      </c>
      <c r="F889" s="251">
        <v>0.2</v>
      </c>
      <c r="G889" s="450">
        <f>ROUND(F889*E889,2)</f>
        <v>4.3099999999999996</v>
      </c>
      <c r="H889" s="713" t="str">
        <f>IF(MID(A889,1,3)="OBS","REMOVER ESPAÇOS","OK")</f>
        <v>OK</v>
      </c>
      <c r="J889" s="654" t="str">
        <f>IF(AND(F889=0,G889&gt;0),1+COUNT($J$3:J885),IF(B889="AUXILIAR","AUXILIAR","SUBÍTEM"))</f>
        <v>SUBÍTEM</v>
      </c>
      <c r="K889" s="655">
        <v>92874</v>
      </c>
      <c r="L889" s="656">
        <f>A889</f>
        <v>92874</v>
      </c>
      <c r="M889" s="663" t="str">
        <f>IF(AND(MID(A889,1,4)="comp",COUNTIF($A$1:$A$3937,A889)&gt;1),"ok AUXILIAR",IF(AND(F889&gt;0,MID(A889,1,4)="COMP"),"SUBÍTEM",IF(OR(AND(F889=0,G889=0),F889="COEF.",F889&gt;0),"SUBÍTEM",IF(MID(A889,1,5)="COMP.",IF(COUNTIF(ORÇAMENTO!$B$5:$B$9792,COMPOSIÇÕES!A889)=0,"NOK",IF(COUNTIF(ORÇAMENTO!$B$5:$B$9792,COMPOSIÇÕES!A889)&gt;0,"OK","SUBÍTEM"))))))</f>
        <v>SUBÍTEM</v>
      </c>
      <c r="P889" s="655" t="b">
        <f t="shared" ref="P889:P894" si="214">C889=S889</f>
        <v>1</v>
      </c>
      <c r="Q889" s="655">
        <v>92874</v>
      </c>
      <c r="R889" s="655" t="s">
        <v>131</v>
      </c>
      <c r="S889" s="717" t="s">
        <v>1104</v>
      </c>
      <c r="T889" s="655" t="s">
        <v>61</v>
      </c>
      <c r="U889" s="655">
        <v>21.33</v>
      </c>
    </row>
    <row r="890" spans="1:21" s="713" customFormat="1">
      <c r="A890" s="723" t="s">
        <v>1503</v>
      </c>
      <c r="B890" s="723"/>
      <c r="C890" s="723"/>
      <c r="D890" s="723"/>
      <c r="E890" s="723"/>
      <c r="F890" s="723"/>
      <c r="G890" s="723"/>
      <c r="H890" s="713" t="str">
        <f>IF(MID(A890,1,3)="OBS","REMOVER ESPAÇOS","OK")</f>
        <v>REMOVER ESPAÇOS</v>
      </c>
      <c r="J890" s="654" t="str">
        <f>IF(AND(F890=0,G890&gt;0),1+COUNT($J$3:J889),IF(B890="AUXILIAR","AUXILIAR","SUBÍTEM"))</f>
        <v>SUBÍTEM</v>
      </c>
      <c r="K890" s="655" t="s">
        <v>1503</v>
      </c>
      <c r="L890" s="656" t="str">
        <f>A890</f>
        <v>Obs: composição/Base -  Composição adaptada -  ORSE- 11776 + 12372/SINAPI INSUMO</v>
      </c>
      <c r="M890" s="663" t="str">
        <f>IF(AND(MID(A890,1,4)="comp",COUNTIF($A$1:$A$3937,A890)&gt;1),"ok AUXILIAR",IF(AND(F890&gt;0,MID(A890,1,4)="COMP"),"SUBÍTEM",IF(OR(AND(F890=0,G890=0),F890="COEF.",F890&gt;0),"SUBÍTEM",IF(MID(A890,1,5)="COMP.",IF(COUNTIF(ORÇAMENTO!$B$5:$B$9792,COMPOSIÇÕES!A890)=0,"NOK",IF(COUNTIF(ORÇAMENTO!$B$5:$B$9792,COMPOSIÇÕES!A890)&gt;0,"OK","SUBÍTEM"))))))</f>
        <v>SUBÍTEM</v>
      </c>
      <c r="P890" s="655" t="b">
        <f t="shared" si="214"/>
        <v>1</v>
      </c>
      <c r="Q890" s="655" t="s">
        <v>1503</v>
      </c>
      <c r="R890" s="655"/>
      <c r="S890" s="723"/>
      <c r="T890" s="655"/>
      <c r="U890" s="655"/>
    </row>
    <row r="891" spans="1:21" s="713" customFormat="1" ht="15.75" thickBot="1">
      <c r="A891" s="792"/>
      <c r="B891" s="793"/>
      <c r="C891" s="778"/>
      <c r="D891" s="794"/>
      <c r="E891" s="794"/>
      <c r="F891" s="794"/>
      <c r="G891" s="794"/>
      <c r="J891" s="779"/>
      <c r="K891" s="780"/>
      <c r="L891" s="781"/>
      <c r="M891" s="663"/>
      <c r="P891" s="655" t="b">
        <f t="shared" si="214"/>
        <v>1</v>
      </c>
      <c r="Q891" s="780"/>
      <c r="R891" s="780"/>
      <c r="S891" s="778"/>
      <c r="T891" s="780"/>
      <c r="U891" s="780"/>
    </row>
    <row r="892" spans="1:21" s="713" customFormat="1" ht="33" customHeight="1" thickBot="1">
      <c r="A892" s="987" t="s">
        <v>125</v>
      </c>
      <c r="B892" s="985"/>
      <c r="C892" s="949" t="s">
        <v>103</v>
      </c>
      <c r="D892" s="956" t="s">
        <v>126</v>
      </c>
      <c r="E892" s="949" t="s">
        <v>128</v>
      </c>
      <c r="F892" s="949" t="s">
        <v>127</v>
      </c>
      <c r="G892" s="957" t="s">
        <v>129</v>
      </c>
      <c r="H892" s="713" t="str">
        <f>IF(MID(A892,1,3)="OBS","REMOVER ESPAÇOS","OK")</f>
        <v>OK</v>
      </c>
      <c r="J892" s="654" t="str">
        <f>IF(AND(F892=0,G892&gt;0),1+COUNT($J$3:J716),IF(B892="AUXILIAR","AUXILIAR","SUBÍTEM"))</f>
        <v>SUBÍTEM</v>
      </c>
      <c r="K892" s="655" t="s">
        <v>125</v>
      </c>
      <c r="L892" s="656" t="str">
        <f>A892</f>
        <v>COD.</v>
      </c>
      <c r="M892" s="663" t="str">
        <f>IF(AND(MID(A892,1,4)="comp",COUNTIF($A$1:$A$3937,A892)&gt;1),"ok AUXILIAR",IF(AND(F892&gt;0,MID(A892,1,4)="COMP"),"SUBÍTEM",IF(OR(AND(F892=0,G892=0),F892="COEF.",F892&gt;0),"SUBÍTEM",IF(MID(A892,1,5)="COMP.",IF(COUNTIF(ORÇAMENTO!$B$5:$B$9792,COMPOSIÇÕES!A892)=0,"NOK",IF(COUNTIF(ORÇAMENTO!$B$5:$B$9792,COMPOSIÇÕES!A892)&gt;0,"OK","SUBÍTEM"))))))</f>
        <v>SUBÍTEM</v>
      </c>
      <c r="P892" s="655" t="b">
        <f t="shared" si="214"/>
        <v>1</v>
      </c>
      <c r="Q892" s="655" t="s">
        <v>125</v>
      </c>
      <c r="R892" s="655"/>
      <c r="S892" s="715" t="s">
        <v>103</v>
      </c>
      <c r="T892" s="655" t="s">
        <v>126</v>
      </c>
      <c r="U892" s="655" t="s">
        <v>128</v>
      </c>
    </row>
    <row r="893" spans="1:21" s="713" customFormat="1" ht="30" customHeight="1" thickBot="1">
      <c r="A893" s="935" t="s">
        <v>334</v>
      </c>
      <c r="B893" s="945"/>
      <c r="C893" s="986" t="s">
        <v>1377</v>
      </c>
      <c r="D893" s="936" t="s">
        <v>126</v>
      </c>
      <c r="E893" s="936"/>
      <c r="F893" s="936"/>
      <c r="G893" s="946">
        <f>SUM(G894:G898)</f>
        <v>1127.25</v>
      </c>
      <c r="H893" s="713" t="str">
        <f>IF(MID(A893,1,3)="OBS","REMOVER ESPAÇOS","OK")</f>
        <v>OK</v>
      </c>
      <c r="J893" s="654">
        <f>IF(AND(F893=0,G893&gt;0),1+COUNT($J$3:J892),IF(B893="AUXILIAR","AUXILIAR","SUBÍTEM"))</f>
        <v>118</v>
      </c>
      <c r="K893" s="655" t="s">
        <v>334</v>
      </c>
      <c r="L893" s="656" t="str">
        <f>A893</f>
        <v>COMP. 118</v>
      </c>
      <c r="M893" s="663" t="str">
        <f>IF(AND(MID(A893,1,4)="comp",COUNTIF($A$1:$A$3937,A893)&gt;1),"ok AUXILIAR",IF(AND(F893&gt;0,MID(A893,1,4)="COMP"),"SUBÍTEM",IF(OR(AND(F893=0,G893=0),F893="COEF.",F893&gt;0),"SUBÍTEM",IF(MID(A893,1,5)="COMP.",IF(COUNTIF(ORÇAMENTO!$B$5:$B$9792,COMPOSIÇÕES!A893)=0,"NOK",IF(COUNTIF(ORÇAMENTO!$B$5:$B$9792,COMPOSIÇÕES!A893)&gt;0,"OK","SUBÍTEM"))))))</f>
        <v>OK</v>
      </c>
      <c r="P893" s="655" t="b">
        <f t="shared" si="214"/>
        <v>1</v>
      </c>
      <c r="Q893" s="655" t="s">
        <v>334</v>
      </c>
      <c r="R893" s="655"/>
      <c r="S893" s="719" t="s">
        <v>1377</v>
      </c>
      <c r="T893" s="655" t="s">
        <v>126</v>
      </c>
      <c r="U893" s="655"/>
    </row>
    <row r="894" spans="1:21" s="713" customFormat="1">
      <c r="A894" s="261">
        <v>13339</v>
      </c>
      <c r="B894" s="261" t="s">
        <v>836</v>
      </c>
      <c r="C894" s="322" t="s">
        <v>803</v>
      </c>
      <c r="D894" s="257" t="s">
        <v>2836</v>
      </c>
      <c r="E894" s="259">
        <v>855.78</v>
      </c>
      <c r="F894" s="258">
        <v>1</v>
      </c>
      <c r="G894" s="450">
        <f>ROUND(F894*E894,2)</f>
        <v>855.78</v>
      </c>
      <c r="H894" s="713" t="str">
        <f>IF(MID(A894,1,3)="OBS","REMOVER ESPAÇOS","OK")</f>
        <v>OK</v>
      </c>
      <c r="J894" s="654" t="str">
        <f>IF(AND(F894=0,G894&gt;0),1+COUNT($J$3:J893),IF(B894="AUXILIAR","AUXILIAR","SUBÍTEM"))</f>
        <v>SUBÍTEM</v>
      </c>
      <c r="K894" s="655">
        <v>13339</v>
      </c>
      <c r="L894" s="656">
        <f>A894</f>
        <v>13339</v>
      </c>
      <c r="M894" s="663" t="str">
        <f>IF(AND(MID(A894,1,4)="comp",COUNTIF($A$1:$A$3937,A894)&gt;1),"ok AUXILIAR",IF(AND(F894&gt;0,MID(A894,1,4)="COMP"),"SUBÍTEM",IF(OR(AND(F894=0,G894=0),F894="COEF.",F894&gt;0),"SUBÍTEM",IF(MID(A894,1,5)="COMP.",IF(COUNTIF(ORÇAMENTO!$B$5:$B$9792,COMPOSIÇÕES!A894)=0,"NOK",IF(COUNTIF(ORÇAMENTO!$B$5:$B$9792,COMPOSIÇÕES!A894)&gt;0,"OK","SUBÍTEM"))))))</f>
        <v>SUBÍTEM</v>
      </c>
      <c r="P894" s="655" t="b">
        <f t="shared" si="214"/>
        <v>1</v>
      </c>
      <c r="Q894" s="655">
        <v>13339</v>
      </c>
      <c r="R894" s="655" t="s">
        <v>836</v>
      </c>
      <c r="S894" s="717" t="s">
        <v>803</v>
      </c>
      <c r="T894" s="655" t="s">
        <v>54</v>
      </c>
      <c r="U894" s="655">
        <v>855.78</v>
      </c>
    </row>
    <row r="895" spans="1:21" s="713" customFormat="1" ht="45">
      <c r="A895" s="261">
        <v>5928</v>
      </c>
      <c r="B895" s="261" t="s">
        <v>131</v>
      </c>
      <c r="C895" s="322" t="s">
        <v>1072</v>
      </c>
      <c r="D895" s="257" t="s">
        <v>312</v>
      </c>
      <c r="E895" s="259">
        <v>134.69999999999999</v>
      </c>
      <c r="F895" s="258">
        <v>1</v>
      </c>
      <c r="G895" s="450">
        <f>ROUND(F895*E895,2)</f>
        <v>134.69999999999999</v>
      </c>
      <c r="J895" s="654"/>
      <c r="K895" s="655">
        <v>5928</v>
      </c>
      <c r="L895" s="656"/>
      <c r="M895" s="663"/>
      <c r="P895" s="655"/>
      <c r="Q895" s="655">
        <v>5928</v>
      </c>
      <c r="R895" s="655" t="s">
        <v>131</v>
      </c>
      <c r="S895" s="717" t="s">
        <v>1072</v>
      </c>
      <c r="T895" s="655" t="s">
        <v>312</v>
      </c>
      <c r="U895" s="655">
        <v>135.03</v>
      </c>
    </row>
    <row r="896" spans="1:21" s="713" customFormat="1">
      <c r="A896" s="261">
        <v>88316</v>
      </c>
      <c r="B896" s="261" t="s">
        <v>131</v>
      </c>
      <c r="C896" s="322" t="s">
        <v>772</v>
      </c>
      <c r="D896" s="257" t="s">
        <v>59</v>
      </c>
      <c r="E896" s="259">
        <v>12.7</v>
      </c>
      <c r="F896" s="251">
        <v>6</v>
      </c>
      <c r="G896" s="450">
        <f>ROUND(F896*E896,2)</f>
        <v>76.2</v>
      </c>
      <c r="H896" s="713" t="str">
        <f>IF(MID(A896,1,3)="OBS","REMOVER ESPAÇOS","OK")</f>
        <v>OK</v>
      </c>
      <c r="J896" s="654" t="str">
        <f>IF(AND(F896=0,G896&gt;0),1+COUNT($J$3:J892),IF(B896="AUXILIAR","AUXILIAR","SUBÍTEM"))</f>
        <v>SUBÍTEM</v>
      </c>
      <c r="K896" s="655">
        <v>88316</v>
      </c>
      <c r="L896" s="656">
        <f>A896</f>
        <v>88316</v>
      </c>
      <c r="M896" s="663" t="str">
        <f>IF(AND(MID(A896,1,4)="comp",COUNTIF($A$1:$A$3937,A896)&gt;1),"ok AUXILIAR",IF(AND(F896&gt;0,MID(A896,1,4)="COMP"),"SUBÍTEM",IF(OR(AND(F896=0,G896=0),F896="COEF.",F896&gt;0),"SUBÍTEM",IF(MID(A896,1,5)="COMP.",IF(COUNTIF(ORÇAMENTO!$B$5:$B$9792,COMPOSIÇÕES!A896)=0,"NOK",IF(COUNTIF(ORÇAMENTO!$B$5:$B$9792,COMPOSIÇÕES!A896)&gt;0,"OK","SUBÍTEM"))))))</f>
        <v>SUBÍTEM</v>
      </c>
      <c r="P896" s="655" t="b">
        <f>C896=S896</f>
        <v>1</v>
      </c>
      <c r="Q896" s="655">
        <v>88316</v>
      </c>
      <c r="R896" s="655" t="s">
        <v>131</v>
      </c>
      <c r="S896" s="717" t="s">
        <v>772</v>
      </c>
      <c r="T896" s="655" t="s">
        <v>59</v>
      </c>
      <c r="U896" s="655">
        <v>12.52</v>
      </c>
    </row>
    <row r="897" spans="1:21" s="713" customFormat="1" ht="30">
      <c r="A897" s="261">
        <v>94963</v>
      </c>
      <c r="B897" s="261" t="s">
        <v>131</v>
      </c>
      <c r="C897" s="322" t="s">
        <v>1105</v>
      </c>
      <c r="D897" s="257" t="s">
        <v>61</v>
      </c>
      <c r="E897" s="259">
        <v>281.32</v>
      </c>
      <c r="F897" s="258">
        <v>0.2</v>
      </c>
      <c r="G897" s="450">
        <f>ROUND(F897*E897,2)</f>
        <v>56.26</v>
      </c>
      <c r="J897" s="654"/>
      <c r="K897" s="655">
        <v>94963</v>
      </c>
      <c r="L897" s="656"/>
      <c r="M897" s="663"/>
      <c r="P897" s="655"/>
      <c r="Q897" s="655">
        <v>94963</v>
      </c>
      <c r="R897" s="655" t="s">
        <v>131</v>
      </c>
      <c r="S897" s="717" t="s">
        <v>1105</v>
      </c>
      <c r="T897" s="655" t="s">
        <v>61</v>
      </c>
      <c r="U897" s="655">
        <v>278.83</v>
      </c>
    </row>
    <row r="898" spans="1:21" s="713" customFormat="1" ht="30">
      <c r="A898" s="261">
        <v>92874</v>
      </c>
      <c r="B898" s="261" t="s">
        <v>131</v>
      </c>
      <c r="C898" s="322" t="s">
        <v>1104</v>
      </c>
      <c r="D898" s="257" t="s">
        <v>61</v>
      </c>
      <c r="E898" s="259">
        <v>21.54</v>
      </c>
      <c r="F898" s="251">
        <v>0.2</v>
      </c>
      <c r="G898" s="450">
        <f>ROUND(F898*E898,2)</f>
        <v>4.3099999999999996</v>
      </c>
      <c r="H898" s="713" t="str">
        <f>IF(MID(A898,1,3)="OBS","REMOVER ESPAÇOS","OK")</f>
        <v>OK</v>
      </c>
      <c r="J898" s="654" t="str">
        <f>IF(AND(F898=0,G898&gt;0),1+COUNT($J$3:J894),IF(B898="AUXILIAR","AUXILIAR","SUBÍTEM"))</f>
        <v>SUBÍTEM</v>
      </c>
      <c r="K898" s="655">
        <v>92874</v>
      </c>
      <c r="L898" s="656">
        <f>A898</f>
        <v>92874</v>
      </c>
      <c r="M898" s="663" t="str">
        <f>IF(AND(MID(A898,1,4)="comp",COUNTIF($A$1:$A$3937,A898)&gt;1),"ok AUXILIAR",IF(AND(F898&gt;0,MID(A898,1,4)="COMP"),"SUBÍTEM",IF(OR(AND(F898=0,G898=0),F898="COEF.",F898&gt;0),"SUBÍTEM",IF(MID(A898,1,5)="COMP.",IF(COUNTIF(ORÇAMENTO!$B$5:$B$9792,COMPOSIÇÕES!A898)=0,"NOK",IF(COUNTIF(ORÇAMENTO!$B$5:$B$9792,COMPOSIÇÕES!A898)&gt;0,"OK","SUBÍTEM"))))))</f>
        <v>SUBÍTEM</v>
      </c>
      <c r="P898" s="655" t="b">
        <f t="shared" ref="P898:P903" si="215">C898=S898</f>
        <v>1</v>
      </c>
      <c r="Q898" s="655">
        <v>92874</v>
      </c>
      <c r="R898" s="655" t="s">
        <v>131</v>
      </c>
      <c r="S898" s="717" t="s">
        <v>1104</v>
      </c>
      <c r="T898" s="655" t="s">
        <v>61</v>
      </c>
      <c r="U898" s="655">
        <v>21.33</v>
      </c>
    </row>
    <row r="899" spans="1:21" s="713" customFormat="1">
      <c r="A899" s="723" t="s">
        <v>1505</v>
      </c>
      <c r="B899" s="723"/>
      <c r="C899" s="723"/>
      <c r="D899" s="723"/>
      <c r="E899" s="723"/>
      <c r="F899" s="723"/>
      <c r="G899" s="723"/>
      <c r="H899" s="713" t="str">
        <f>IF(MID(A899,1,3)="OBS","REMOVER ESPAÇOS","OK")</f>
        <v>REMOVER ESPAÇOS</v>
      </c>
      <c r="J899" s="654" t="str">
        <f>IF(AND(F899=0,G899&gt;0),1+COUNT($J$3:J898),IF(B899="AUXILIAR","AUXILIAR","SUBÍTEM"))</f>
        <v>SUBÍTEM</v>
      </c>
      <c r="K899" s="655" t="s">
        <v>1505</v>
      </c>
      <c r="L899" s="656" t="str">
        <f>A899</f>
        <v>Obs: composição/Base -  Composição adaptada -  ORSE- 11776 + 13339/SINAPI INSUMO</v>
      </c>
      <c r="M899" s="663" t="str">
        <f>IF(AND(MID(A899,1,4)="comp",COUNTIF($A$1:$A$3937,A899)&gt;1),"ok AUXILIAR",IF(AND(F899&gt;0,MID(A899,1,4)="COMP"),"SUBÍTEM",IF(OR(AND(F899=0,G899=0),F899="COEF.",F899&gt;0),"SUBÍTEM",IF(MID(A899,1,5)="COMP.",IF(COUNTIF(ORÇAMENTO!$B$5:$B$9792,COMPOSIÇÕES!A899)=0,"NOK",IF(COUNTIF(ORÇAMENTO!$B$5:$B$9792,COMPOSIÇÕES!A899)&gt;0,"OK","SUBÍTEM"))))))</f>
        <v>SUBÍTEM</v>
      </c>
      <c r="P899" s="655" t="b">
        <f t="shared" si="215"/>
        <v>1</v>
      </c>
      <c r="Q899" s="655" t="s">
        <v>1505</v>
      </c>
      <c r="R899" s="655"/>
      <c r="S899" s="723"/>
      <c r="T899" s="655"/>
      <c r="U899" s="655"/>
    </row>
    <row r="900" spans="1:21" s="713" customFormat="1" ht="15.75" thickBot="1">
      <c r="A900" s="792"/>
      <c r="B900" s="793"/>
      <c r="C900" s="778"/>
      <c r="D900" s="794"/>
      <c r="E900" s="794"/>
      <c r="F900" s="794"/>
      <c r="G900" s="794"/>
      <c r="J900" s="779"/>
      <c r="K900" s="780"/>
      <c r="L900" s="781"/>
      <c r="M900" s="663"/>
      <c r="P900" s="655" t="b">
        <f t="shared" si="215"/>
        <v>1</v>
      </c>
      <c r="Q900" s="780"/>
      <c r="R900" s="780"/>
      <c r="S900" s="778"/>
      <c r="T900" s="780"/>
      <c r="U900" s="780"/>
    </row>
    <row r="901" spans="1:21" s="713" customFormat="1" ht="33" customHeight="1" thickBot="1">
      <c r="A901" s="987" t="s">
        <v>125</v>
      </c>
      <c r="B901" s="985"/>
      <c r="C901" s="949" t="s">
        <v>103</v>
      </c>
      <c r="D901" s="956" t="s">
        <v>126</v>
      </c>
      <c r="E901" s="949" t="s">
        <v>128</v>
      </c>
      <c r="F901" s="949" t="s">
        <v>127</v>
      </c>
      <c r="G901" s="957" t="s">
        <v>129</v>
      </c>
      <c r="H901" s="713" t="str">
        <f>IF(MID(A901,1,3)="OBS","REMOVER ESPAÇOS","OK")</f>
        <v>OK</v>
      </c>
      <c r="J901" s="654" t="str">
        <f>IF(AND(F901=0,G901&gt;0),1+COUNT($J$3:J708),IF(B901="AUXILIAR","AUXILIAR","SUBÍTEM"))</f>
        <v>SUBÍTEM</v>
      </c>
      <c r="K901" s="655" t="s">
        <v>125</v>
      </c>
      <c r="L901" s="656" t="str">
        <f>A901</f>
        <v>COD.</v>
      </c>
      <c r="M901" s="663" t="str">
        <f>IF(AND(MID(A901,1,4)="comp",COUNTIF($A$1:$A$3937,A901)&gt;1),"ok AUXILIAR",IF(AND(F901&gt;0,MID(A901,1,4)="COMP"),"SUBÍTEM",IF(OR(AND(F901=0,G901=0),F901="COEF.",F901&gt;0),"SUBÍTEM",IF(MID(A901,1,5)="COMP.",IF(COUNTIF(ORÇAMENTO!$B$5:$B$9792,COMPOSIÇÕES!A901)=0,"NOK",IF(COUNTIF(ORÇAMENTO!$B$5:$B$9792,COMPOSIÇÕES!A901)&gt;0,"OK","SUBÍTEM"))))))</f>
        <v>SUBÍTEM</v>
      </c>
      <c r="P901" s="655" t="b">
        <f t="shared" si="215"/>
        <v>1</v>
      </c>
      <c r="Q901" s="655" t="s">
        <v>125</v>
      </c>
      <c r="R901" s="655"/>
      <c r="S901" s="715" t="s">
        <v>103</v>
      </c>
      <c r="T901" s="655" t="s">
        <v>126</v>
      </c>
      <c r="U901" s="655" t="s">
        <v>128</v>
      </c>
    </row>
    <row r="902" spans="1:21" s="713" customFormat="1" ht="30" customHeight="1" thickBot="1">
      <c r="A902" s="935" t="s">
        <v>335</v>
      </c>
      <c r="B902" s="945"/>
      <c r="C902" s="986" t="s">
        <v>807</v>
      </c>
      <c r="D902" s="936" t="s">
        <v>126</v>
      </c>
      <c r="E902" s="936"/>
      <c r="F902" s="936"/>
      <c r="G902" s="946">
        <f>SUM(G903:G905)</f>
        <v>5.17</v>
      </c>
      <c r="H902" s="713" t="str">
        <f>IF(MID(A902,1,3)="OBS","REMOVER ESPAÇOS","OK")</f>
        <v>OK</v>
      </c>
      <c r="J902" s="654">
        <f>IF(AND(F902=0,G902&gt;0),1+COUNT($J$3:J901),IF(B902="AUXILIAR","AUXILIAR","SUBÍTEM"))</f>
        <v>119</v>
      </c>
      <c r="K902" s="655" t="s">
        <v>335</v>
      </c>
      <c r="L902" s="656" t="str">
        <f>A902</f>
        <v>COMP. 119</v>
      </c>
      <c r="M902" s="663" t="str">
        <f>IF(AND(MID(A902,1,4)="comp",COUNTIF($A$1:$A$3937,A902)&gt;1),"ok AUXILIAR",IF(AND(F902&gt;0,MID(A902,1,4)="COMP"),"SUBÍTEM",IF(OR(AND(F902=0,G902=0),F902="COEF.",F902&gt;0),"SUBÍTEM",IF(MID(A902,1,5)="COMP.",IF(COUNTIF(ORÇAMENTO!$B$5:$B$9792,COMPOSIÇÕES!A902)=0,"NOK",IF(COUNTIF(ORÇAMENTO!$B$5:$B$9792,COMPOSIÇÕES!A902)&gt;0,"OK","SUBÍTEM"))))))</f>
        <v>OK</v>
      </c>
      <c r="P902" s="655" t="b">
        <f t="shared" si="215"/>
        <v>1</v>
      </c>
      <c r="Q902" s="655" t="s">
        <v>335</v>
      </c>
      <c r="R902" s="655"/>
      <c r="S902" s="719" t="s">
        <v>807</v>
      </c>
      <c r="T902" s="655" t="s">
        <v>126</v>
      </c>
      <c r="U902" s="655"/>
    </row>
    <row r="903" spans="1:21" s="713" customFormat="1">
      <c r="A903" s="261">
        <v>7581</v>
      </c>
      <c r="B903" s="261" t="s">
        <v>836</v>
      </c>
      <c r="C903" s="322" t="s">
        <v>807</v>
      </c>
      <c r="D903" s="257" t="s">
        <v>2836</v>
      </c>
      <c r="E903" s="259">
        <v>2.62</v>
      </c>
      <c r="F903" s="258">
        <v>1</v>
      </c>
      <c r="G903" s="450">
        <f>ROUND(F903*E903,2)</f>
        <v>2.62</v>
      </c>
      <c r="H903" s="713" t="str">
        <f>IF(MID(A903,1,3)="OBS","REMOVER ESPAÇOS","OK")</f>
        <v>OK</v>
      </c>
      <c r="J903" s="654" t="str">
        <f>IF(AND(F903=0,G903&gt;0),1+COUNT($J$3:J902),IF(B903="AUXILIAR","AUXILIAR","SUBÍTEM"))</f>
        <v>SUBÍTEM</v>
      </c>
      <c r="K903" s="655">
        <v>7581</v>
      </c>
      <c r="L903" s="656">
        <f>A903</f>
        <v>7581</v>
      </c>
      <c r="M903" s="663" t="str">
        <f>IF(AND(MID(A903,1,4)="comp",COUNTIF($A$1:$A$3937,A903)&gt;1),"ok AUXILIAR",IF(AND(F903&gt;0,MID(A903,1,4)="COMP"),"SUBÍTEM",IF(OR(AND(F903=0,G903=0),F903="COEF.",F903&gt;0),"SUBÍTEM",IF(MID(A903,1,5)="COMP.",IF(COUNTIF(ORÇAMENTO!$B$5:$B$9792,COMPOSIÇÕES!A903)=0,"NOK",IF(COUNTIF(ORÇAMENTO!$B$5:$B$9792,COMPOSIÇÕES!A903)&gt;0,"OK","SUBÍTEM"))))))</f>
        <v>SUBÍTEM</v>
      </c>
      <c r="P903" s="655" t="b">
        <f t="shared" si="215"/>
        <v>1</v>
      </c>
      <c r="Q903" s="655">
        <v>7581</v>
      </c>
      <c r="R903" s="655" t="s">
        <v>836</v>
      </c>
      <c r="S903" s="717" t="s">
        <v>807</v>
      </c>
      <c r="T903" s="655" t="s">
        <v>54</v>
      </c>
      <c r="U903" s="655">
        <v>2.71</v>
      </c>
    </row>
    <row r="904" spans="1:21" s="713" customFormat="1">
      <c r="A904" s="261">
        <v>88316</v>
      </c>
      <c r="B904" s="261" t="s">
        <v>131</v>
      </c>
      <c r="C904" s="322" t="s">
        <v>772</v>
      </c>
      <c r="D904" s="257" t="s">
        <v>59</v>
      </c>
      <c r="E904" s="259">
        <v>12.7</v>
      </c>
      <c r="F904" s="258">
        <v>0.08</v>
      </c>
      <c r="G904" s="450">
        <f>ROUND(F904*E904,2)</f>
        <v>1.02</v>
      </c>
      <c r="J904" s="654"/>
      <c r="K904" s="655">
        <v>88316</v>
      </c>
      <c r="L904" s="656"/>
      <c r="M904" s="663"/>
      <c r="P904" s="655"/>
      <c r="Q904" s="655">
        <v>88316</v>
      </c>
      <c r="R904" s="655" t="s">
        <v>131</v>
      </c>
      <c r="S904" s="717" t="s">
        <v>772</v>
      </c>
      <c r="T904" s="655" t="s">
        <v>59</v>
      </c>
      <c r="U904" s="655">
        <v>12.52</v>
      </c>
    </row>
    <row r="905" spans="1:21" s="713" customFormat="1">
      <c r="A905" s="261">
        <v>88264</v>
      </c>
      <c r="B905" s="261" t="s">
        <v>131</v>
      </c>
      <c r="C905" s="322" t="s">
        <v>766</v>
      </c>
      <c r="D905" s="257" t="s">
        <v>59</v>
      </c>
      <c r="E905" s="259">
        <v>19.16</v>
      </c>
      <c r="F905" s="251">
        <v>0.08</v>
      </c>
      <c r="G905" s="450">
        <f>ROUND(F905*E905,2)</f>
        <v>1.53</v>
      </c>
      <c r="H905" s="713" t="str">
        <f>IF(MID(A905,1,3)="OBS","REMOVER ESPAÇOS","OK")</f>
        <v>OK</v>
      </c>
      <c r="J905" s="654" t="str">
        <f>IF(AND(F905=0,G905&gt;0),1+COUNT($J$3:J903),IF(B905="AUXILIAR","AUXILIAR","SUBÍTEM"))</f>
        <v>SUBÍTEM</v>
      </c>
      <c r="K905" s="655">
        <v>88264</v>
      </c>
      <c r="L905" s="656">
        <f>A905</f>
        <v>88264</v>
      </c>
      <c r="M905" s="663" t="str">
        <f>IF(AND(MID(A905,1,4)="comp",COUNTIF($A$1:$A$3937,A905)&gt;1),"ok AUXILIAR",IF(AND(F905&gt;0,MID(A905,1,4)="COMP"),"SUBÍTEM",IF(OR(AND(F905=0,G905=0),F905="COEF.",F905&gt;0),"SUBÍTEM",IF(MID(A905,1,5)="COMP.",IF(COUNTIF(ORÇAMENTO!$B$5:$B$9792,COMPOSIÇÕES!A905)=0,"NOK",IF(COUNTIF(ORÇAMENTO!$B$5:$B$9792,COMPOSIÇÕES!A905)&gt;0,"OK","SUBÍTEM"))))))</f>
        <v>SUBÍTEM</v>
      </c>
      <c r="P905" s="655" t="b">
        <f t="shared" ref="P905:P910" si="216">C905=S905</f>
        <v>1</v>
      </c>
      <c r="Q905" s="655">
        <v>88264</v>
      </c>
      <c r="R905" s="655" t="s">
        <v>131</v>
      </c>
      <c r="S905" s="717" t="s">
        <v>766</v>
      </c>
      <c r="T905" s="655" t="s">
        <v>59</v>
      </c>
      <c r="U905" s="655">
        <v>19.149999999999999</v>
      </c>
    </row>
    <row r="906" spans="1:21" s="713" customFormat="1">
      <c r="A906" s="723" t="s">
        <v>1506</v>
      </c>
      <c r="B906" s="723"/>
      <c r="C906" s="723"/>
      <c r="D906" s="723"/>
      <c r="E906" s="723"/>
      <c r="F906" s="723"/>
      <c r="G906" s="723"/>
      <c r="H906" s="713" t="str">
        <f>IF(MID(A906,1,3)="OBS","REMOVER ESPAÇOS","OK")</f>
        <v>REMOVER ESPAÇOS</v>
      </c>
      <c r="J906" s="654" t="str">
        <f>IF(AND(F906=0,G906&gt;0),1+COUNT($J$3:J905),IF(B906="AUXILIAR","AUXILIAR","SUBÍTEM"))</f>
        <v>SUBÍTEM</v>
      </c>
      <c r="K906" s="655" t="s">
        <v>1506</v>
      </c>
      <c r="L906" s="656" t="str">
        <f>A906</f>
        <v>Obs: composição/Base -  Composição adaptada -  ORSE- 737 + 7581/SINAPI INSUMO</v>
      </c>
      <c r="M906" s="663" t="str">
        <f>IF(AND(MID(A906,1,4)="comp",COUNTIF($A$1:$A$3937,A906)&gt;1),"ok AUXILIAR",IF(AND(F906&gt;0,MID(A906,1,4)="COMP"),"SUBÍTEM",IF(OR(AND(F906=0,G906=0),F906="COEF.",F906&gt;0),"SUBÍTEM",IF(MID(A906,1,5)="COMP.",IF(COUNTIF(ORÇAMENTO!$B$5:$B$9792,COMPOSIÇÕES!A906)=0,"NOK",IF(COUNTIF(ORÇAMENTO!$B$5:$B$9792,COMPOSIÇÕES!A906)&gt;0,"OK","SUBÍTEM"))))))</f>
        <v>SUBÍTEM</v>
      </c>
      <c r="P906" s="655" t="b">
        <f t="shared" si="216"/>
        <v>1</v>
      </c>
      <c r="Q906" s="655" t="s">
        <v>1506</v>
      </c>
      <c r="R906" s="655"/>
      <c r="S906" s="723"/>
      <c r="T906" s="655"/>
      <c r="U906" s="655"/>
    </row>
    <row r="907" spans="1:21" s="713" customFormat="1" ht="15.75" thickBot="1">
      <c r="A907" s="792"/>
      <c r="B907" s="793"/>
      <c r="C907" s="778"/>
      <c r="D907" s="794"/>
      <c r="E907" s="794"/>
      <c r="F907" s="794"/>
      <c r="G907" s="794"/>
      <c r="J907" s="779"/>
      <c r="K907" s="780"/>
      <c r="L907" s="781"/>
      <c r="M907" s="663"/>
      <c r="P907" s="655" t="b">
        <f t="shared" si="216"/>
        <v>1</v>
      </c>
      <c r="Q907" s="780"/>
      <c r="R907" s="780"/>
      <c r="S907" s="778"/>
      <c r="T907" s="780"/>
      <c r="U907" s="780"/>
    </row>
    <row r="908" spans="1:21" s="713" customFormat="1" ht="33" customHeight="1" thickBot="1">
      <c r="A908" s="987" t="s">
        <v>125</v>
      </c>
      <c r="B908" s="985"/>
      <c r="C908" s="949" t="s">
        <v>103</v>
      </c>
      <c r="D908" s="956" t="s">
        <v>126</v>
      </c>
      <c r="E908" s="949" t="s">
        <v>128</v>
      </c>
      <c r="F908" s="949" t="s">
        <v>127</v>
      </c>
      <c r="G908" s="957" t="s">
        <v>129</v>
      </c>
      <c r="H908" s="713" t="str">
        <f>IF(MID(A908,1,3)="OBS","REMOVER ESPAÇOS","OK")</f>
        <v>OK</v>
      </c>
      <c r="J908" s="654" t="str">
        <f>IF(AND(F908=0,G908&gt;0),1+COUNT($J$3:J714),IF(B908="AUXILIAR","AUXILIAR","SUBÍTEM"))</f>
        <v>SUBÍTEM</v>
      </c>
      <c r="K908" s="655" t="s">
        <v>125</v>
      </c>
      <c r="L908" s="656" t="str">
        <f>A908</f>
        <v>COD.</v>
      </c>
      <c r="M908" s="663" t="str">
        <f>IF(AND(MID(A908,1,4)="comp",COUNTIF($A$1:$A$3937,A908)&gt;1),"ok AUXILIAR",IF(AND(F908&gt;0,MID(A908,1,4)="COMP"),"SUBÍTEM",IF(OR(AND(F908=0,G908=0),F908="COEF.",F908&gt;0),"SUBÍTEM",IF(MID(A908,1,5)="COMP.",IF(COUNTIF(ORÇAMENTO!$B$5:$B$9792,COMPOSIÇÕES!A908)=0,"NOK",IF(COUNTIF(ORÇAMENTO!$B$5:$B$9792,COMPOSIÇÕES!A908)&gt;0,"OK","SUBÍTEM"))))))</f>
        <v>SUBÍTEM</v>
      </c>
      <c r="P908" s="655" t="b">
        <f t="shared" si="216"/>
        <v>1</v>
      </c>
      <c r="Q908" s="655" t="s">
        <v>125</v>
      </c>
      <c r="R908" s="655"/>
      <c r="S908" s="715" t="s">
        <v>103</v>
      </c>
      <c r="T908" s="655" t="s">
        <v>126</v>
      </c>
      <c r="U908" s="655" t="s">
        <v>128</v>
      </c>
    </row>
    <row r="909" spans="1:21" s="713" customFormat="1" ht="30" customHeight="1" thickBot="1">
      <c r="A909" s="935" t="s">
        <v>2123</v>
      </c>
      <c r="B909" s="945"/>
      <c r="C909" s="986" t="s">
        <v>2121</v>
      </c>
      <c r="D909" s="936" t="s">
        <v>126</v>
      </c>
      <c r="E909" s="936"/>
      <c r="F909" s="936"/>
      <c r="G909" s="946">
        <f>SUM(G910:G912)</f>
        <v>13.34</v>
      </c>
      <c r="H909" s="713" t="str">
        <f>IF(MID(A909,1,3)="OBS","REMOVER ESPAÇOS","OK")</f>
        <v>OK</v>
      </c>
      <c r="J909" s="654">
        <f>IF(AND(F909=0,G909&gt;0),1+COUNT($J$3:J908),IF(B909="AUXILIAR","AUXILIAR","SUBÍTEM"))</f>
        <v>120</v>
      </c>
      <c r="K909" s="655" t="s">
        <v>2123</v>
      </c>
      <c r="L909" s="656" t="str">
        <f>A909</f>
        <v>COMP. 120</v>
      </c>
      <c r="M909" s="663" t="str">
        <f>IF(AND(MID(A909,1,4)="comp",COUNTIF($A$1:$A$3937,A909)&gt;1),"ok AUXILIAR",IF(AND(F909&gt;0,MID(A909,1,4)="COMP"),"SUBÍTEM",IF(OR(AND(F909=0,G909=0),F909="COEF.",F909&gt;0),"SUBÍTEM",IF(MID(A909,1,5)="COMP.",IF(COUNTIF(ORÇAMENTO!$B$5:$B$9792,COMPOSIÇÕES!A909)=0,"NOK",IF(COUNTIF(ORÇAMENTO!$B$5:$B$9792,COMPOSIÇÕES!A909)&gt;0,"OK","SUBÍTEM"))))))</f>
        <v>OK</v>
      </c>
      <c r="P909" s="655" t="b">
        <f t="shared" si="216"/>
        <v>1</v>
      </c>
      <c r="Q909" s="655" t="s">
        <v>2123</v>
      </c>
      <c r="R909" s="655"/>
      <c r="S909" s="719" t="s">
        <v>2121</v>
      </c>
      <c r="T909" s="655" t="s">
        <v>126</v>
      </c>
      <c r="U909" s="655"/>
    </row>
    <row r="910" spans="1:21" s="713" customFormat="1">
      <c r="A910" s="261">
        <v>1693</v>
      </c>
      <c r="B910" s="261" t="s">
        <v>134</v>
      </c>
      <c r="C910" s="322" t="s">
        <v>2121</v>
      </c>
      <c r="D910" s="257" t="s">
        <v>54</v>
      </c>
      <c r="E910" s="259">
        <v>10.15</v>
      </c>
      <c r="F910" s="258">
        <v>1</v>
      </c>
      <c r="G910" s="450">
        <f>ROUND(F910*E910,2)</f>
        <v>10.15</v>
      </c>
      <c r="H910" s="713" t="str">
        <f>IF(MID(A910,1,3)="OBS","REMOVER ESPAÇOS","OK")</f>
        <v>OK</v>
      </c>
      <c r="J910" s="654" t="str">
        <f>IF(AND(F910=0,G910&gt;0),1+COUNT($J$3:J909),IF(B910="AUXILIAR","AUXILIAR","SUBÍTEM"))</f>
        <v>SUBÍTEM</v>
      </c>
      <c r="K910" s="655">
        <v>1693</v>
      </c>
      <c r="L910" s="656">
        <f>A910</f>
        <v>1693</v>
      </c>
      <c r="M910" s="663" t="str">
        <f>IF(AND(MID(A910,1,4)="comp",COUNTIF($A$1:$A$3937,A910)&gt;1),"ok AUXILIAR",IF(AND(F910&gt;0,MID(A910,1,4)="COMP"),"SUBÍTEM",IF(OR(AND(F910=0,G910=0),F910="COEF.",F910&gt;0),"SUBÍTEM",IF(MID(A910,1,5)="COMP.",IF(COUNTIF(ORÇAMENTO!$B$5:$B$9792,COMPOSIÇÕES!A910)=0,"NOK",IF(COUNTIF(ORÇAMENTO!$B$5:$B$9792,COMPOSIÇÕES!A910)&gt;0,"OK","SUBÍTEM"))))))</f>
        <v>SUBÍTEM</v>
      </c>
      <c r="P910" s="655" t="b">
        <f t="shared" si="216"/>
        <v>1</v>
      </c>
      <c r="Q910" s="655">
        <v>1693</v>
      </c>
      <c r="R910" s="655" t="s">
        <v>134</v>
      </c>
      <c r="S910" s="717" t="s">
        <v>2121</v>
      </c>
      <c r="T910" s="655" t="s">
        <v>54</v>
      </c>
      <c r="U910" s="655">
        <v>10.1</v>
      </c>
    </row>
    <row r="911" spans="1:21" s="713" customFormat="1">
      <c r="A911" s="261">
        <v>88316</v>
      </c>
      <c r="B911" s="261" t="s">
        <v>131</v>
      </c>
      <c r="C911" s="322" t="s">
        <v>772</v>
      </c>
      <c r="D911" s="257" t="s">
        <v>59</v>
      </c>
      <c r="E911" s="259">
        <v>12.7</v>
      </c>
      <c r="F911" s="258">
        <v>0.1</v>
      </c>
      <c r="G911" s="450">
        <f>ROUND(F911*E911,2)</f>
        <v>1.27</v>
      </c>
      <c r="J911" s="654"/>
      <c r="K911" s="655">
        <v>88316</v>
      </c>
      <c r="L911" s="656"/>
      <c r="M911" s="663"/>
      <c r="P911" s="655"/>
      <c r="Q911" s="655">
        <v>88316</v>
      </c>
      <c r="R911" s="655" t="s">
        <v>131</v>
      </c>
      <c r="S911" s="717" t="s">
        <v>772</v>
      </c>
      <c r="T911" s="655" t="s">
        <v>59</v>
      </c>
      <c r="U911" s="655">
        <v>12.52</v>
      </c>
    </row>
    <row r="912" spans="1:21" s="713" customFormat="1">
      <c r="A912" s="261">
        <v>88264</v>
      </c>
      <c r="B912" s="261" t="s">
        <v>131</v>
      </c>
      <c r="C912" s="322" t="s">
        <v>766</v>
      </c>
      <c r="D912" s="257" t="s">
        <v>59</v>
      </c>
      <c r="E912" s="259">
        <v>19.16</v>
      </c>
      <c r="F912" s="251">
        <v>0.1</v>
      </c>
      <c r="G912" s="450">
        <f>ROUND(F912*E912,2)</f>
        <v>1.92</v>
      </c>
      <c r="H912" s="713" t="str">
        <f>IF(MID(A912,1,3)="OBS","REMOVER ESPAÇOS","OK")</f>
        <v>OK</v>
      </c>
      <c r="J912" s="654" t="str">
        <f>IF(AND(F912=0,G912&gt;0),1+COUNT($J$3:J910),IF(B912="AUXILIAR","AUXILIAR","SUBÍTEM"))</f>
        <v>SUBÍTEM</v>
      </c>
      <c r="K912" s="655">
        <v>88264</v>
      </c>
      <c r="L912" s="656">
        <f>A912</f>
        <v>88264</v>
      </c>
      <c r="M912" s="663" t="str">
        <f>IF(AND(MID(A912,1,4)="comp",COUNTIF($A$1:$A$3937,A912)&gt;1),"ok AUXILIAR",IF(AND(F912&gt;0,MID(A912,1,4)="COMP"),"SUBÍTEM",IF(OR(AND(F912=0,G912=0),F912="COEF.",F912&gt;0),"SUBÍTEM",IF(MID(A912,1,5)="COMP.",IF(COUNTIF(ORÇAMENTO!$B$5:$B$9792,COMPOSIÇÕES!A912)=0,"NOK",IF(COUNTIF(ORÇAMENTO!$B$5:$B$9792,COMPOSIÇÕES!A912)&gt;0,"OK","SUBÍTEM"))))))</f>
        <v>SUBÍTEM</v>
      </c>
      <c r="P912" s="655" t="b">
        <f t="shared" ref="P912:P917" si="217">C912=S912</f>
        <v>1</v>
      </c>
      <c r="Q912" s="655">
        <v>88264</v>
      </c>
      <c r="R912" s="655" t="s">
        <v>131</v>
      </c>
      <c r="S912" s="717" t="s">
        <v>766</v>
      </c>
      <c r="T912" s="655" t="s">
        <v>59</v>
      </c>
      <c r="U912" s="655">
        <v>19.149999999999999</v>
      </c>
    </row>
    <row r="913" spans="1:21" s="713" customFormat="1">
      <c r="A913" s="723" t="s">
        <v>2122</v>
      </c>
      <c r="B913" s="723"/>
      <c r="C913" s="723"/>
      <c r="D913" s="723"/>
      <c r="E913" s="723"/>
      <c r="F913" s="723"/>
      <c r="G913" s="723"/>
      <c r="H913" s="713" t="str">
        <f>IF(MID(A913,1,3)="OBS","REMOVER ESPAÇOS","OK")</f>
        <v>REMOVER ESPAÇOS</v>
      </c>
      <c r="J913" s="654" t="str">
        <f>IF(AND(F913=0,G913&gt;0),1+COUNT($J$3:J912),IF(B913="AUXILIAR","AUXILIAR","SUBÍTEM"))</f>
        <v>SUBÍTEM</v>
      </c>
      <c r="K913" s="655" t="s">
        <v>2122</v>
      </c>
      <c r="L913" s="656" t="str">
        <f>A913</f>
        <v>Obs: composição/Base -  Composição adaptada -  ORSE- 11770 + 1693/ORSE INSUMO</v>
      </c>
      <c r="M913" s="663" t="str">
        <f>IF(AND(MID(A913,1,4)="comp",COUNTIF($A$1:$A$3937,A913)&gt;1),"ok AUXILIAR",IF(AND(F913&gt;0,MID(A913,1,4)="COMP"),"SUBÍTEM",IF(OR(AND(F913=0,G913=0),F913="COEF.",F913&gt;0),"SUBÍTEM",IF(MID(A913,1,5)="COMP.",IF(COUNTIF(ORÇAMENTO!$B$5:$B$9792,COMPOSIÇÕES!A913)=0,"NOK",IF(COUNTIF(ORÇAMENTO!$B$5:$B$9792,COMPOSIÇÕES!A913)&gt;0,"OK","SUBÍTEM"))))))</f>
        <v>SUBÍTEM</v>
      </c>
      <c r="P913" s="655" t="b">
        <f t="shared" si="217"/>
        <v>1</v>
      </c>
      <c r="Q913" s="655" t="s">
        <v>2122</v>
      </c>
      <c r="R913" s="655"/>
      <c r="S913" s="723"/>
      <c r="T913" s="655"/>
      <c r="U913" s="655"/>
    </row>
    <row r="914" spans="1:21" s="713" customFormat="1" ht="15.75" thickBot="1">
      <c r="A914" s="792"/>
      <c r="B914" s="793"/>
      <c r="C914" s="778"/>
      <c r="D914" s="794"/>
      <c r="E914" s="794"/>
      <c r="F914" s="794"/>
      <c r="G914" s="794"/>
      <c r="J914" s="779"/>
      <c r="K914" s="780"/>
      <c r="L914" s="781"/>
      <c r="M914" s="663"/>
      <c r="P914" s="655" t="b">
        <f t="shared" si="217"/>
        <v>1</v>
      </c>
      <c r="Q914" s="780"/>
      <c r="R914" s="780"/>
      <c r="S914" s="778"/>
      <c r="T914" s="780"/>
      <c r="U914" s="780"/>
    </row>
    <row r="915" spans="1:21" s="713" customFormat="1" ht="33" customHeight="1" thickBot="1">
      <c r="A915" s="987" t="s">
        <v>125</v>
      </c>
      <c r="B915" s="985"/>
      <c r="C915" s="949" t="s">
        <v>103</v>
      </c>
      <c r="D915" s="956" t="s">
        <v>126</v>
      </c>
      <c r="E915" s="949" t="s">
        <v>128</v>
      </c>
      <c r="F915" s="949" t="s">
        <v>127</v>
      </c>
      <c r="G915" s="957" t="s">
        <v>129</v>
      </c>
      <c r="H915" s="713" t="str">
        <f>IF(MID(A915,1,3)="OBS","REMOVER ESPAÇOS","OK")</f>
        <v>OK</v>
      </c>
      <c r="J915" s="654" t="str">
        <f>IF(AND(F915=0,G915&gt;0),1+COUNT($J$3:J721),IF(B915="AUXILIAR","AUXILIAR","SUBÍTEM"))</f>
        <v>SUBÍTEM</v>
      </c>
      <c r="K915" s="655" t="s">
        <v>125</v>
      </c>
      <c r="L915" s="656" t="str">
        <f>A915</f>
        <v>COD.</v>
      </c>
      <c r="M915" s="663" t="str">
        <f>IF(AND(MID(A915,1,4)="comp",COUNTIF($A$1:$A$3937,A915)&gt;1),"ok AUXILIAR",IF(AND(F915&gt;0,MID(A915,1,4)="COMP"),"SUBÍTEM",IF(OR(AND(F915=0,G915=0),F915="COEF.",F915&gt;0),"SUBÍTEM",IF(MID(A915,1,5)="COMP.",IF(COUNTIF(ORÇAMENTO!$B$5:$B$9792,COMPOSIÇÕES!A915)=0,"NOK",IF(COUNTIF(ORÇAMENTO!$B$5:$B$9792,COMPOSIÇÕES!A915)&gt;0,"OK","SUBÍTEM"))))))</f>
        <v>SUBÍTEM</v>
      </c>
      <c r="P915" s="655" t="b">
        <f t="shared" si="217"/>
        <v>1</v>
      </c>
      <c r="Q915" s="655" t="s">
        <v>125</v>
      </c>
      <c r="R915" s="655"/>
      <c r="S915" s="715" t="s">
        <v>103</v>
      </c>
      <c r="T915" s="655" t="s">
        <v>126</v>
      </c>
      <c r="U915" s="655" t="s">
        <v>128</v>
      </c>
    </row>
    <row r="916" spans="1:21" s="713" customFormat="1" ht="30" customHeight="1" thickBot="1">
      <c r="A916" s="935" t="s">
        <v>336</v>
      </c>
      <c r="B916" s="945"/>
      <c r="C916" s="986" t="s">
        <v>2513</v>
      </c>
      <c r="D916" s="936" t="s">
        <v>53</v>
      </c>
      <c r="E916" s="936"/>
      <c r="F916" s="936"/>
      <c r="G916" s="946">
        <f>SUM(G917:G919)</f>
        <v>55.52</v>
      </c>
      <c r="H916" s="713" t="str">
        <f>UPPER(C916)</f>
        <v>CABO DE COBRE NÚ 50 MM2 - FORNECIMENTO E ASSENTAMENTO (2,27M/KG)</v>
      </c>
      <c r="J916" s="654">
        <f>IF(AND(F916=0,G916&gt;0),1+COUNT($J$3:J915),IF(B916="AUXILIAR","AUXILIAR","SUBÍTEM"))</f>
        <v>121</v>
      </c>
      <c r="K916" s="655" t="s">
        <v>336</v>
      </c>
      <c r="L916" s="656" t="str">
        <f>A916</f>
        <v>COMP. 121</v>
      </c>
      <c r="M916" s="663" t="str">
        <f>IF(AND(MID(A916,1,4)="comp",COUNTIF($A$1:$A$3937,A916)&gt;1),"ok AUXILIAR",IF(AND(F916&gt;0,MID(A916,1,4)="COMP"),"SUBÍTEM",IF(OR(AND(F916=0,G916=0),F916="COEF.",F916&gt;0),"SUBÍTEM",IF(MID(A916,1,5)="COMP.",IF(COUNTIF(ORÇAMENTO!$B$5:$B$9792,COMPOSIÇÕES!A916)=0,"NOK",IF(COUNTIF(ORÇAMENTO!$B$5:$B$9792,COMPOSIÇÕES!A916)&gt;0,"OK","SUBÍTEM"))))))</f>
        <v>OK</v>
      </c>
      <c r="P916" s="655" t="b">
        <f t="shared" si="217"/>
        <v>1</v>
      </c>
      <c r="Q916" s="655" t="s">
        <v>336</v>
      </c>
      <c r="R916" s="655"/>
      <c r="S916" s="719" t="s">
        <v>2513</v>
      </c>
      <c r="T916" s="655" t="s">
        <v>53</v>
      </c>
      <c r="U916" s="655"/>
    </row>
    <row r="917" spans="1:21" s="713" customFormat="1">
      <c r="A917" s="261">
        <v>2694</v>
      </c>
      <c r="B917" s="261" t="s">
        <v>134</v>
      </c>
      <c r="C917" s="322" t="s">
        <v>2730</v>
      </c>
      <c r="D917" s="257" t="s">
        <v>55</v>
      </c>
      <c r="E917" s="259">
        <v>50.42</v>
      </c>
      <c r="F917" s="1080">
        <v>1</v>
      </c>
      <c r="G917" s="450">
        <f>ROUND(F917*E917,2)</f>
        <v>50.42</v>
      </c>
      <c r="H917" s="713" t="str">
        <f>IF(MID(A917,1,3)="OBS","REMOVER ESPAÇOS","OK")</f>
        <v>OK</v>
      </c>
      <c r="J917" s="654" t="str">
        <f>IF(AND(F917=0,G917&gt;0),1+COUNT($J$3:J916),IF(B917="AUXILIAR","AUXILIAR","SUBÍTEM"))</f>
        <v>SUBÍTEM</v>
      </c>
      <c r="K917" s="655">
        <v>2694</v>
      </c>
      <c r="L917" s="656">
        <f>A917</f>
        <v>2694</v>
      </c>
      <c r="M917" s="663" t="str">
        <f>IF(AND(MID(A917,1,4)="comp",COUNTIF($A$1:$A$3937,A917)&gt;1),"ok AUXILIAR",IF(AND(F917&gt;0,MID(A917,1,4)="COMP"),"SUBÍTEM",IF(OR(AND(F917=0,G917=0),F917="COEF.",F917&gt;0),"SUBÍTEM",IF(MID(A917,1,5)="COMP.",IF(COUNTIF(ORÇAMENTO!$B$5:$B$9792,COMPOSIÇÕES!A917)=0,"NOK",IF(COUNTIF(ORÇAMENTO!$B$5:$B$9792,COMPOSIÇÕES!A917)&gt;0,"OK","SUBÍTEM"))))))</f>
        <v>SUBÍTEM</v>
      </c>
      <c r="P917" s="655" t="b">
        <f t="shared" si="217"/>
        <v>1</v>
      </c>
      <c r="Q917" s="655">
        <v>2694</v>
      </c>
      <c r="R917" s="655" t="s">
        <v>134</v>
      </c>
      <c r="S917" s="717" t="s">
        <v>2730</v>
      </c>
      <c r="T917" s="655" t="s">
        <v>55</v>
      </c>
      <c r="U917" s="655">
        <v>50.49</v>
      </c>
    </row>
    <row r="918" spans="1:21" s="713" customFormat="1">
      <c r="A918" s="261">
        <v>88316</v>
      </c>
      <c r="B918" s="261" t="s">
        <v>131</v>
      </c>
      <c r="C918" s="322" t="s">
        <v>772</v>
      </c>
      <c r="D918" s="257" t="s">
        <v>59</v>
      </c>
      <c r="E918" s="259">
        <v>12.7</v>
      </c>
      <c r="F918" s="258">
        <v>0.16</v>
      </c>
      <c r="G918" s="450">
        <f>ROUND(F918*E918,2)</f>
        <v>2.0299999999999998</v>
      </c>
      <c r="J918" s="654"/>
      <c r="K918" s="655">
        <v>88316</v>
      </c>
      <c r="L918" s="656"/>
      <c r="M918" s="663"/>
      <c r="P918" s="655"/>
      <c r="Q918" s="655">
        <v>88316</v>
      </c>
      <c r="R918" s="655" t="s">
        <v>131</v>
      </c>
      <c r="S918" s="717" t="s">
        <v>772</v>
      </c>
      <c r="T918" s="655" t="s">
        <v>59</v>
      </c>
      <c r="U918" s="655">
        <v>12.52</v>
      </c>
    </row>
    <row r="919" spans="1:21" s="713" customFormat="1">
      <c r="A919" s="261">
        <v>88264</v>
      </c>
      <c r="B919" s="261" t="s">
        <v>131</v>
      </c>
      <c r="C919" s="322" t="s">
        <v>766</v>
      </c>
      <c r="D919" s="257" t="s">
        <v>59</v>
      </c>
      <c r="E919" s="259">
        <v>19.16</v>
      </c>
      <c r="F919" s="251">
        <v>0.16</v>
      </c>
      <c r="G919" s="450">
        <f>ROUND(F919*E919,2)</f>
        <v>3.07</v>
      </c>
      <c r="H919" s="713" t="str">
        <f>IF(MID(A919,1,3)="OBS","REMOVER ESPAÇOS","OK")</f>
        <v>OK</v>
      </c>
      <c r="J919" s="654" t="str">
        <f>IF(AND(F919=0,G919&gt;0),1+COUNT($J$3:J917),IF(B919="AUXILIAR","AUXILIAR","SUBÍTEM"))</f>
        <v>SUBÍTEM</v>
      </c>
      <c r="K919" s="655">
        <v>88264</v>
      </c>
      <c r="L919" s="656">
        <f>A919</f>
        <v>88264</v>
      </c>
      <c r="M919" s="663" t="str">
        <f>IF(AND(MID(A919,1,4)="comp",COUNTIF($A$1:$A$3937,A919)&gt;1),"ok AUXILIAR",IF(AND(F919&gt;0,MID(A919,1,4)="COMP"),"SUBÍTEM",IF(OR(AND(F919=0,G919=0),F919="COEF.",F919&gt;0),"SUBÍTEM",IF(MID(A919,1,5)="COMP.",IF(COUNTIF(ORÇAMENTO!$B$5:$B$9792,COMPOSIÇÕES!A919)=0,"NOK",IF(COUNTIF(ORÇAMENTO!$B$5:$B$9792,COMPOSIÇÕES!A919)&gt;0,"OK","SUBÍTEM"))))))</f>
        <v>SUBÍTEM</v>
      </c>
      <c r="P919" s="655" t="b">
        <f t="shared" ref="P919:P924" si="218">C919=S919</f>
        <v>1</v>
      </c>
      <c r="Q919" s="655">
        <v>88264</v>
      </c>
      <c r="R919" s="655" t="s">
        <v>131</v>
      </c>
      <c r="S919" s="717" t="s">
        <v>766</v>
      </c>
      <c r="T919" s="655" t="s">
        <v>59</v>
      </c>
      <c r="U919" s="655">
        <v>19.149999999999999</v>
      </c>
    </row>
    <row r="920" spans="1:21" s="713" customFormat="1" ht="15.75" customHeight="1">
      <c r="A920" s="723" t="s">
        <v>1507</v>
      </c>
      <c r="B920" s="723"/>
      <c r="C920" s="723"/>
      <c r="D920" s="723"/>
      <c r="E920" s="723"/>
      <c r="F920" s="723"/>
      <c r="G920" s="723"/>
      <c r="H920" s="713" t="str">
        <f>IF(MID(A920,1,3)="OBS","REMOVER ESPAÇOS","OK")</f>
        <v>REMOVER ESPAÇOS</v>
      </c>
      <c r="J920" s="654" t="str">
        <f>IF(AND(F920=0,G920&gt;0),1+COUNT($J$3:J919),IF(B920="AUXILIAR","AUXILIAR","SUBÍTEM"))</f>
        <v>SUBÍTEM</v>
      </c>
      <c r="K920" s="655" t="s">
        <v>1507</v>
      </c>
      <c r="L920" s="656" t="str">
        <f>A920</f>
        <v>Obs: composição/Base -  Composição -  ORSE- 8082</v>
      </c>
      <c r="M920" s="663" t="str">
        <f>IF(AND(MID(A920,1,4)="comp",COUNTIF($A$1:$A$3937,A920)&gt;1),"ok AUXILIAR",IF(AND(F920&gt;0,MID(A920,1,4)="COMP"),"SUBÍTEM",IF(OR(AND(F920=0,G920=0),F920="COEF.",F920&gt;0),"SUBÍTEM",IF(MID(A920,1,5)="COMP.",IF(COUNTIF(ORÇAMENTO!$B$5:$B$9792,COMPOSIÇÕES!A920)=0,"NOK",IF(COUNTIF(ORÇAMENTO!$B$5:$B$9792,COMPOSIÇÕES!A920)&gt;0,"OK","SUBÍTEM"))))))</f>
        <v>SUBÍTEM</v>
      </c>
      <c r="P920" s="655" t="b">
        <f t="shared" si="218"/>
        <v>1</v>
      </c>
      <c r="Q920" s="655" t="s">
        <v>1507</v>
      </c>
      <c r="R920" s="655"/>
      <c r="S920" s="723"/>
      <c r="T920" s="655"/>
      <c r="U920" s="655"/>
    </row>
    <row r="921" spans="1:21" s="713" customFormat="1" ht="15.75" thickBot="1">
      <c r="A921" s="792"/>
      <c r="B921" s="793"/>
      <c r="C921" s="778"/>
      <c r="D921" s="794"/>
      <c r="E921" s="794"/>
      <c r="F921" s="794"/>
      <c r="G921" s="794"/>
      <c r="J921" s="779"/>
      <c r="K921" s="780"/>
      <c r="L921" s="781"/>
      <c r="M921" s="663"/>
      <c r="P921" s="655" t="b">
        <f t="shared" si="218"/>
        <v>1</v>
      </c>
      <c r="Q921" s="780"/>
      <c r="R921" s="780"/>
      <c r="S921" s="778"/>
      <c r="T921" s="780"/>
      <c r="U921" s="780"/>
    </row>
    <row r="922" spans="1:21" s="713" customFormat="1" ht="33" customHeight="1" thickBot="1">
      <c r="A922" s="987" t="s">
        <v>125</v>
      </c>
      <c r="B922" s="985"/>
      <c r="C922" s="949" t="s">
        <v>103</v>
      </c>
      <c r="D922" s="956" t="s">
        <v>126</v>
      </c>
      <c r="E922" s="949" t="s">
        <v>128</v>
      </c>
      <c r="F922" s="949" t="s">
        <v>127</v>
      </c>
      <c r="G922" s="957" t="s">
        <v>129</v>
      </c>
      <c r="H922" s="713" t="str">
        <f>IF(MID(A922,1,3)="OBS","REMOVER ESPAÇOS","OK")</f>
        <v>OK</v>
      </c>
      <c r="J922" s="654" t="str">
        <f>IF(AND(F922=0,G922&gt;0),1+COUNT($J$3:J721),IF(B922="AUXILIAR","AUXILIAR","SUBÍTEM"))</f>
        <v>SUBÍTEM</v>
      </c>
      <c r="K922" s="655" t="s">
        <v>125</v>
      </c>
      <c r="L922" s="656" t="str">
        <f>A922</f>
        <v>COD.</v>
      </c>
      <c r="M922" s="663" t="str">
        <f>IF(AND(MID(A922,1,4)="comp",COUNTIF($A$1:$A$3937,A922)&gt;1),"ok AUXILIAR",IF(AND(F922&gt;0,MID(A922,1,4)="COMP"),"SUBÍTEM",IF(OR(AND(F922=0,G922=0),F922="COEF.",F922&gt;0),"SUBÍTEM",IF(MID(A922,1,5)="COMP.",IF(COUNTIF(ORÇAMENTO!$B$5:$B$9792,COMPOSIÇÕES!A922)=0,"NOK",IF(COUNTIF(ORÇAMENTO!$B$5:$B$9792,COMPOSIÇÕES!A922)&gt;0,"OK","SUBÍTEM"))))))</f>
        <v>SUBÍTEM</v>
      </c>
      <c r="P922" s="655" t="b">
        <f t="shared" si="218"/>
        <v>1</v>
      </c>
      <c r="Q922" s="655" t="s">
        <v>125</v>
      </c>
      <c r="R922" s="655"/>
      <c r="S922" s="715" t="s">
        <v>103</v>
      </c>
      <c r="T922" s="655" t="s">
        <v>126</v>
      </c>
      <c r="U922" s="655" t="s">
        <v>128</v>
      </c>
    </row>
    <row r="923" spans="1:21" s="713" customFormat="1" ht="30" customHeight="1" thickBot="1">
      <c r="A923" s="935" t="s">
        <v>337</v>
      </c>
      <c r="B923" s="945"/>
      <c r="C923" s="986" t="s">
        <v>1378</v>
      </c>
      <c r="D923" s="936" t="s">
        <v>126</v>
      </c>
      <c r="E923" s="936"/>
      <c r="F923" s="936"/>
      <c r="G923" s="946">
        <f>SUM(G924:G926)</f>
        <v>21.17</v>
      </c>
      <c r="H923" s="713" t="str">
        <f>IF(MID(A923,1,3)="OBS","REMOVER ESPAÇOS","OK")</f>
        <v>OK</v>
      </c>
      <c r="J923" s="654">
        <f>IF(AND(F923=0,G923&gt;0),1+COUNT($J$3:J922),IF(B923="AUXILIAR","AUXILIAR","SUBÍTEM"))</f>
        <v>122</v>
      </c>
      <c r="K923" s="655" t="s">
        <v>337</v>
      </c>
      <c r="L923" s="656" t="str">
        <f>A923</f>
        <v>COMP. 122</v>
      </c>
      <c r="M923" s="663" t="str">
        <f>IF(AND(MID(A923,1,4)="comp",COUNTIF($A$1:$A$3937,A923)&gt;1),"ok AUXILIAR",IF(AND(F923&gt;0,MID(A923,1,4)="COMP"),"SUBÍTEM",IF(OR(AND(F923=0,G923=0),F923="COEF.",F923&gt;0),"SUBÍTEM",IF(MID(A923,1,5)="COMP.",IF(COUNTIF(ORÇAMENTO!$B$5:$B$9792,COMPOSIÇÕES!A923)=0,"NOK",IF(COUNTIF(ORÇAMENTO!$B$5:$B$9792,COMPOSIÇÕES!A923)&gt;0,"OK","SUBÍTEM"))))))</f>
        <v>OK</v>
      </c>
      <c r="P923" s="655" t="b">
        <f t="shared" si="218"/>
        <v>1</v>
      </c>
      <c r="Q923" s="655" t="s">
        <v>337</v>
      </c>
      <c r="R923" s="655"/>
      <c r="S923" s="719" t="s">
        <v>1378</v>
      </c>
      <c r="T923" s="655" t="s">
        <v>126</v>
      </c>
      <c r="U923" s="655"/>
    </row>
    <row r="924" spans="1:21" s="713" customFormat="1">
      <c r="A924" s="261">
        <v>11514</v>
      </c>
      <c r="B924" s="261" t="s">
        <v>134</v>
      </c>
      <c r="C924" s="322" t="s">
        <v>2731</v>
      </c>
      <c r="D924" s="257" t="s">
        <v>54</v>
      </c>
      <c r="E924" s="259">
        <v>19.57</v>
      </c>
      <c r="F924" s="258">
        <v>1</v>
      </c>
      <c r="G924" s="450">
        <f>ROUND(F924*E924,2)</f>
        <v>19.57</v>
      </c>
      <c r="H924" s="713" t="str">
        <f>IF(MID(A924,1,3)="OBS","REMOVER ESPAÇOS","OK")</f>
        <v>OK</v>
      </c>
      <c r="J924" s="654" t="str">
        <f>IF(AND(F924=0,G924&gt;0),1+COUNT($J$3:J923),IF(B924="AUXILIAR","AUXILIAR","SUBÍTEM"))</f>
        <v>SUBÍTEM</v>
      </c>
      <c r="K924" s="655">
        <v>11514</v>
      </c>
      <c r="L924" s="656">
        <f>A924</f>
        <v>11514</v>
      </c>
      <c r="M924" s="663" t="str">
        <f>IF(AND(MID(A924,1,4)="comp",COUNTIF($A$1:$A$3937,A924)&gt;1),"ok AUXILIAR",IF(AND(F924&gt;0,MID(A924,1,4)="COMP"),"SUBÍTEM",IF(OR(AND(F924=0,G924=0),F924="COEF.",F924&gt;0),"SUBÍTEM",IF(MID(A924,1,5)="COMP.",IF(COUNTIF(ORÇAMENTO!$B$5:$B$9792,COMPOSIÇÕES!A924)=0,"NOK",IF(COUNTIF(ORÇAMENTO!$B$5:$B$9792,COMPOSIÇÕES!A924)&gt;0,"OK","SUBÍTEM"))))))</f>
        <v>SUBÍTEM</v>
      </c>
      <c r="P924" s="655" t="b">
        <f t="shared" si="218"/>
        <v>1</v>
      </c>
      <c r="Q924" s="655">
        <v>11514</v>
      </c>
      <c r="R924" s="655" t="s">
        <v>134</v>
      </c>
      <c r="S924" s="717" t="s">
        <v>2731</v>
      </c>
      <c r="T924" s="655" t="s">
        <v>54</v>
      </c>
      <c r="U924" s="655">
        <v>19.79</v>
      </c>
    </row>
    <row r="925" spans="1:21" s="713" customFormat="1">
      <c r="A925" s="261">
        <v>88316</v>
      </c>
      <c r="B925" s="261" t="s">
        <v>131</v>
      </c>
      <c r="C925" s="322" t="s">
        <v>772</v>
      </c>
      <c r="D925" s="257" t="s">
        <v>59</v>
      </c>
      <c r="E925" s="259">
        <v>12.7</v>
      </c>
      <c r="F925" s="258">
        <v>0.05</v>
      </c>
      <c r="G925" s="450">
        <f>ROUND(F925*E925,2)</f>
        <v>0.64</v>
      </c>
      <c r="J925" s="654"/>
      <c r="K925" s="655">
        <v>88316</v>
      </c>
      <c r="L925" s="656"/>
      <c r="M925" s="663"/>
      <c r="P925" s="655"/>
      <c r="Q925" s="655">
        <v>88316</v>
      </c>
      <c r="R925" s="655" t="s">
        <v>131</v>
      </c>
      <c r="S925" s="717" t="s">
        <v>772</v>
      </c>
      <c r="T925" s="655" t="s">
        <v>59</v>
      </c>
      <c r="U925" s="655">
        <v>12.52</v>
      </c>
    </row>
    <row r="926" spans="1:21" s="713" customFormat="1">
      <c r="A926" s="261">
        <v>88264</v>
      </c>
      <c r="B926" s="261" t="s">
        <v>131</v>
      </c>
      <c r="C926" s="322" t="s">
        <v>766</v>
      </c>
      <c r="D926" s="257" t="s">
        <v>59</v>
      </c>
      <c r="E926" s="259">
        <v>19.16</v>
      </c>
      <c r="F926" s="251">
        <v>0.05</v>
      </c>
      <c r="G926" s="450">
        <f>ROUND(F926*E926,2)</f>
        <v>0.96</v>
      </c>
      <c r="H926" s="713" t="str">
        <f>IF(MID(A926,1,3)="OBS","REMOVER ESPAÇOS","OK")</f>
        <v>OK</v>
      </c>
      <c r="J926" s="654" t="str">
        <f>IF(AND(F926=0,G926&gt;0),1+COUNT($J$3:J924),IF(B926="AUXILIAR","AUXILIAR","SUBÍTEM"))</f>
        <v>SUBÍTEM</v>
      </c>
      <c r="K926" s="655">
        <v>88264</v>
      </c>
      <c r="L926" s="656">
        <f>A926</f>
        <v>88264</v>
      </c>
      <c r="M926" s="663" t="str">
        <f>IF(AND(MID(A926,1,4)="comp",COUNTIF($A$1:$A$3937,A926)&gt;1),"ok AUXILIAR",IF(AND(F926&gt;0,MID(A926,1,4)="COMP"),"SUBÍTEM",IF(OR(AND(F926=0,G926=0),F926="COEF.",F926&gt;0),"SUBÍTEM",IF(MID(A926,1,5)="COMP.",IF(COUNTIF(ORÇAMENTO!$B$5:$B$9792,COMPOSIÇÕES!A926)=0,"NOK",IF(COUNTIF(ORÇAMENTO!$B$5:$B$9792,COMPOSIÇÕES!A926)&gt;0,"OK","SUBÍTEM"))))))</f>
        <v>SUBÍTEM</v>
      </c>
      <c r="P926" s="655" t="b">
        <f t="shared" ref="P926:P933" si="219">C926=S926</f>
        <v>1</v>
      </c>
      <c r="Q926" s="655">
        <v>88264</v>
      </c>
      <c r="R926" s="655" t="s">
        <v>131</v>
      </c>
      <c r="S926" s="717" t="s">
        <v>766</v>
      </c>
      <c r="T926" s="655" t="s">
        <v>59</v>
      </c>
      <c r="U926" s="655">
        <v>19.149999999999999</v>
      </c>
    </row>
    <row r="927" spans="1:21" s="713" customFormat="1">
      <c r="A927" s="723" t="s">
        <v>1508</v>
      </c>
      <c r="B927" s="723"/>
      <c r="C927" s="723"/>
      <c r="D927" s="723"/>
      <c r="E927" s="723"/>
      <c r="F927" s="723"/>
      <c r="G927" s="723"/>
      <c r="H927" s="713" t="str">
        <f>IF(MID(A927,1,3)="OBS","REMOVER ESPAÇOS","OK")</f>
        <v>REMOVER ESPAÇOS</v>
      </c>
      <c r="J927" s="654" t="str">
        <f>IF(AND(F927=0,G927&gt;0),1+COUNT($J$3:J926),IF(B927="AUXILIAR","AUXILIAR","SUBÍTEM"))</f>
        <v>SUBÍTEM</v>
      </c>
      <c r="K927" s="655" t="s">
        <v>1508</v>
      </c>
      <c r="L927" s="656" t="str">
        <f>A927</f>
        <v>Obs: composição/Base -  Composição adaptada -  ORSE- 721 + 11514/ORSE INSUMO</v>
      </c>
      <c r="M927" s="663" t="str">
        <f>IF(AND(MID(A927,1,4)="comp",COUNTIF($A$1:$A$3937,A927)&gt;1),"ok AUXILIAR",IF(AND(F927&gt;0,MID(A927,1,4)="COMP"),"SUBÍTEM",IF(OR(AND(F927=0,G927=0),F927="COEF.",F927&gt;0),"SUBÍTEM",IF(MID(A927,1,5)="COMP.",IF(COUNTIF(ORÇAMENTO!$B$5:$B$9792,COMPOSIÇÕES!A927)=0,"NOK",IF(COUNTIF(ORÇAMENTO!$B$5:$B$9792,COMPOSIÇÕES!A927)&gt;0,"OK","SUBÍTEM"))))))</f>
        <v>SUBÍTEM</v>
      </c>
      <c r="P927" s="655" t="b">
        <f t="shared" si="219"/>
        <v>1</v>
      </c>
      <c r="Q927" s="655" t="s">
        <v>1508</v>
      </c>
      <c r="R927" s="655"/>
      <c r="S927" s="723"/>
      <c r="T927" s="655"/>
      <c r="U927" s="655"/>
    </row>
    <row r="928" spans="1:21" s="713" customFormat="1" ht="15.75" thickBot="1">
      <c r="A928" s="792"/>
      <c r="B928" s="793"/>
      <c r="C928" s="778"/>
      <c r="D928" s="794"/>
      <c r="E928" s="794"/>
      <c r="F928" s="794"/>
      <c r="G928" s="794"/>
      <c r="J928" s="779"/>
      <c r="K928" s="780"/>
      <c r="L928" s="781"/>
      <c r="M928" s="663"/>
      <c r="P928" s="655" t="b">
        <f t="shared" si="219"/>
        <v>1</v>
      </c>
      <c r="Q928" s="780"/>
      <c r="R928" s="780"/>
      <c r="S928" s="778"/>
      <c r="T928" s="780"/>
      <c r="U928" s="780"/>
    </row>
    <row r="929" spans="1:52" s="713" customFormat="1" ht="33" customHeight="1" thickBot="1">
      <c r="A929" s="987" t="s">
        <v>125</v>
      </c>
      <c r="B929" s="985"/>
      <c r="C929" s="949" t="s">
        <v>103</v>
      </c>
      <c r="D929" s="956" t="s">
        <v>126</v>
      </c>
      <c r="E929" s="949" t="s">
        <v>128</v>
      </c>
      <c r="F929" s="949" t="s">
        <v>127</v>
      </c>
      <c r="G929" s="957" t="s">
        <v>129</v>
      </c>
      <c r="H929" s="713" t="str">
        <f>IF(MID(A929,1,3)="OBS","REMOVER ESPAÇOS","OK")</f>
        <v>OK</v>
      </c>
      <c r="J929" s="654" t="str">
        <f>IF(AND(F929=0,G929&gt;0),1+COUNT($J$3:J728),IF(B929="AUXILIAR","AUXILIAR","SUBÍTEM"))</f>
        <v>SUBÍTEM</v>
      </c>
      <c r="K929" s="655" t="s">
        <v>125</v>
      </c>
      <c r="L929" s="656" t="str">
        <f>A929</f>
        <v>COD.</v>
      </c>
      <c r="M929" s="663" t="str">
        <f>IF(AND(MID(A929,1,4)="comp",COUNTIF($A$1:$A$3937,A929)&gt;1),"ok AUXILIAR",IF(AND(F929&gt;0,MID(A929,1,4)="COMP"),"SUBÍTEM",IF(OR(AND(F929=0,G929=0),F929="COEF.",F929&gt;0),"SUBÍTEM",IF(MID(A929,1,5)="COMP.",IF(COUNTIF(ORÇAMENTO!$B$5:$B$9792,COMPOSIÇÕES!A929)=0,"NOK",IF(COUNTIF(ORÇAMENTO!$B$5:$B$9792,COMPOSIÇÕES!A929)&gt;0,"OK","SUBÍTEM"))))))</f>
        <v>SUBÍTEM</v>
      </c>
      <c r="P929" s="655" t="b">
        <f t="shared" si="219"/>
        <v>1</v>
      </c>
      <c r="Q929" s="655" t="s">
        <v>125</v>
      </c>
      <c r="R929" s="655"/>
      <c r="S929" s="715" t="s">
        <v>103</v>
      </c>
      <c r="T929" s="655" t="s">
        <v>126</v>
      </c>
      <c r="U929" s="655" t="s">
        <v>128</v>
      </c>
    </row>
    <row r="930" spans="1:52" s="713" customFormat="1" ht="30" customHeight="1" thickBot="1">
      <c r="A930" s="935" t="s">
        <v>338</v>
      </c>
      <c r="B930" s="945"/>
      <c r="C930" s="986" t="s">
        <v>905</v>
      </c>
      <c r="D930" s="936" t="s">
        <v>126</v>
      </c>
      <c r="E930" s="936"/>
      <c r="F930" s="936"/>
      <c r="G930" s="946">
        <f>SUM(G931:G932)</f>
        <v>5.55</v>
      </c>
      <c r="H930" s="713" t="str">
        <f>IF(MID(A930,1,3)="OBS","REMOVER ESPAÇOS","OK")</f>
        <v>OK</v>
      </c>
      <c r="J930" s="654">
        <f>IF(AND(F930=0,G930&gt;0),1+COUNT($J$3:J929),IF(B930="AUXILIAR","AUXILIAR","SUBÍTEM"))</f>
        <v>123</v>
      </c>
      <c r="K930" s="655" t="s">
        <v>338</v>
      </c>
      <c r="L930" s="656" t="str">
        <f>A930</f>
        <v>COMP. 123</v>
      </c>
      <c r="M930" s="663" t="str">
        <f>IF(AND(MID(A930,1,4)="comp",COUNTIF($A$1:$A$3937,A930)&gt;1),"ok AUXILIAR",IF(AND(F930&gt;0,MID(A930,1,4)="COMP"),"SUBÍTEM",IF(OR(AND(F930=0,G930=0),F930="COEF.",F930&gt;0),"SUBÍTEM",IF(MID(A930,1,5)="COMP.",IF(COUNTIF(ORÇAMENTO!$B$5:$B$9792,COMPOSIÇÕES!A930)=0,"NOK",IF(COUNTIF(ORÇAMENTO!$B$5:$B$9792,COMPOSIÇÕES!A930)&gt;0,"OK","SUBÍTEM"))))))</f>
        <v>OK</v>
      </c>
      <c r="P930" s="655" t="b">
        <f t="shared" si="219"/>
        <v>1</v>
      </c>
      <c r="Q930" s="655" t="s">
        <v>338</v>
      </c>
      <c r="R930" s="655"/>
      <c r="S930" s="719" t="s">
        <v>905</v>
      </c>
      <c r="T930" s="655" t="s">
        <v>126</v>
      </c>
      <c r="U930" s="655"/>
    </row>
    <row r="931" spans="1:52" s="713" customFormat="1">
      <c r="A931" s="261">
        <v>1539</v>
      </c>
      <c r="B931" s="261" t="s">
        <v>836</v>
      </c>
      <c r="C931" s="322" t="s">
        <v>905</v>
      </c>
      <c r="D931" s="257" t="s">
        <v>2836</v>
      </c>
      <c r="E931" s="259">
        <v>4.0199999999999996</v>
      </c>
      <c r="F931" s="258">
        <v>1</v>
      </c>
      <c r="G931" s="450">
        <f>ROUND(F931*E931,2)</f>
        <v>4.0199999999999996</v>
      </c>
      <c r="H931" s="713" t="str">
        <f>IF(MID(A931,1,3)="OBS","REMOVER ESPAÇOS","OK")</f>
        <v>OK</v>
      </c>
      <c r="J931" s="654" t="str">
        <f>IF(AND(F931=0,G931&gt;0),1+COUNT($J$3:J930),IF(B931="AUXILIAR","AUXILIAR","SUBÍTEM"))</f>
        <v>SUBÍTEM</v>
      </c>
      <c r="K931" s="655">
        <v>1539</v>
      </c>
      <c r="L931" s="656">
        <f>A931</f>
        <v>1539</v>
      </c>
      <c r="M931" s="663" t="str">
        <f>IF(AND(MID(A931,1,4)="comp",COUNTIF($A$1:$A$3937,A931)&gt;1),"ok AUXILIAR",IF(AND(F931&gt;0,MID(A931,1,4)="COMP"),"SUBÍTEM",IF(OR(AND(F931=0,G931=0),F931="COEF.",F931&gt;0),"SUBÍTEM",IF(MID(A931,1,5)="COMP.",IF(COUNTIF(ORÇAMENTO!$B$5:$B$9792,COMPOSIÇÕES!A931)=0,"NOK",IF(COUNTIF(ORÇAMENTO!$B$5:$B$9792,COMPOSIÇÕES!A931)&gt;0,"OK","SUBÍTEM"))))))</f>
        <v>SUBÍTEM</v>
      </c>
      <c r="P931" s="655" t="b">
        <f t="shared" si="219"/>
        <v>1</v>
      </c>
      <c r="Q931" s="655">
        <v>1539</v>
      </c>
      <c r="R931" s="655" t="s">
        <v>836</v>
      </c>
      <c r="S931" s="717" t="s">
        <v>905</v>
      </c>
      <c r="T931" s="655" t="s">
        <v>54</v>
      </c>
      <c r="U931" s="655">
        <v>4.0199999999999996</v>
      </c>
    </row>
    <row r="932" spans="1:52" s="713" customFormat="1">
      <c r="A932" s="261">
        <v>88264</v>
      </c>
      <c r="B932" s="261" t="s">
        <v>131</v>
      </c>
      <c r="C932" s="322" t="s">
        <v>766</v>
      </c>
      <c r="D932" s="257" t="s">
        <v>59</v>
      </c>
      <c r="E932" s="259">
        <v>19.16</v>
      </c>
      <c r="F932" s="251">
        <v>0.08</v>
      </c>
      <c r="G932" s="450">
        <f>ROUND(F932*E932,2)</f>
        <v>1.53</v>
      </c>
      <c r="H932" s="713" t="str">
        <f>IF(MID(A932,1,3)="OBS","REMOVER ESPAÇOS","OK")</f>
        <v>OK</v>
      </c>
      <c r="J932" s="654" t="str">
        <f>IF(AND(F932=0,G932&gt;0),1+COUNT($J$3:J931),IF(B932="AUXILIAR","AUXILIAR","SUBÍTEM"))</f>
        <v>SUBÍTEM</v>
      </c>
      <c r="K932" s="655">
        <v>88264</v>
      </c>
      <c r="L932" s="656">
        <f>A932</f>
        <v>88264</v>
      </c>
      <c r="M932" s="663" t="str">
        <f>IF(AND(MID(A932,1,4)="comp",COUNTIF($A$1:$A$3937,A932)&gt;1),"ok AUXILIAR",IF(AND(F932&gt;0,MID(A932,1,4)="COMP"),"SUBÍTEM",IF(OR(AND(F932=0,G932=0),F932="COEF.",F932&gt;0),"SUBÍTEM",IF(MID(A932,1,5)="COMP.",IF(COUNTIF(ORÇAMENTO!$B$5:$B$9792,COMPOSIÇÕES!A932)=0,"NOK",IF(COUNTIF(ORÇAMENTO!$B$5:$B$9792,COMPOSIÇÕES!A932)&gt;0,"OK","SUBÍTEM"))))))</f>
        <v>SUBÍTEM</v>
      </c>
      <c r="P932" s="655" t="b">
        <f t="shared" si="219"/>
        <v>1</v>
      </c>
      <c r="Q932" s="655">
        <v>88264</v>
      </c>
      <c r="R932" s="655" t="s">
        <v>131</v>
      </c>
      <c r="S932" s="717" t="s">
        <v>766</v>
      </c>
      <c r="T932" s="655" t="s">
        <v>59</v>
      </c>
      <c r="U932" s="655">
        <v>19.149999999999999</v>
      </c>
    </row>
    <row r="933" spans="1:52" s="713" customFormat="1">
      <c r="A933" s="723" t="s">
        <v>1509</v>
      </c>
      <c r="B933" s="723"/>
      <c r="C933" s="723"/>
      <c r="D933" s="723"/>
      <c r="E933" s="723"/>
      <c r="F933" s="723"/>
      <c r="G933" s="723"/>
      <c r="H933" s="713" t="str">
        <f>IF(MID(A933,1,3)="OBS","REMOVER ESPAÇOS","OK")</f>
        <v>REMOVER ESPAÇOS</v>
      </c>
      <c r="J933" s="654" t="str">
        <f>IF(AND(F933=0,G933&gt;0),1+COUNT($J$3:J932),IF(B933="AUXILIAR","AUXILIAR","SUBÍTEM"))</f>
        <v>SUBÍTEM</v>
      </c>
      <c r="K933" s="655" t="s">
        <v>1509</v>
      </c>
      <c r="L933" s="656" t="str">
        <f>A933</f>
        <v>Obs: composição/Base -  Composição adaptada -  ORSE- 10694 + 1539/SINAPI INSUMO</v>
      </c>
      <c r="M933" s="663" t="str">
        <f>IF(AND(MID(A933,1,4)="comp",COUNTIF($A$1:$A$3937,A933)&gt;1),"ok AUXILIAR",IF(AND(F933&gt;0,MID(A933,1,4)="COMP"),"SUBÍTEM",IF(OR(AND(F933=0,G933=0),F933="COEF.",F933&gt;0),"SUBÍTEM",IF(MID(A933,1,5)="COMP.",IF(COUNTIF(ORÇAMENTO!$B$5:$B$9792,COMPOSIÇÕES!A933)=0,"NOK",IF(COUNTIF(ORÇAMENTO!$B$5:$B$9792,COMPOSIÇÕES!A933)&gt;0,"OK","SUBÍTEM"))))))</f>
        <v>SUBÍTEM</v>
      </c>
      <c r="P933" s="655" t="b">
        <f t="shared" si="219"/>
        <v>1</v>
      </c>
      <c r="Q933" s="655" t="s">
        <v>1509</v>
      </c>
      <c r="R933" s="655"/>
      <c r="S933" s="723"/>
      <c r="T933" s="655"/>
      <c r="U933" s="655"/>
    </row>
    <row r="934" spans="1:52" s="713" customFormat="1" ht="15.75" thickBot="1">
      <c r="A934" s="728"/>
      <c r="B934" s="728"/>
      <c r="C934" s="728"/>
      <c r="D934" s="728"/>
      <c r="E934" s="728"/>
      <c r="F934" s="728"/>
      <c r="G934" s="728"/>
      <c r="J934" s="779"/>
      <c r="K934" s="780"/>
      <c r="L934" s="781"/>
      <c r="M934" s="663"/>
      <c r="P934" s="655" t="b">
        <f t="shared" ref="P934:P964" si="220">C934=S934</f>
        <v>1</v>
      </c>
      <c r="Q934" s="780"/>
      <c r="R934" s="780"/>
      <c r="S934" s="728"/>
      <c r="T934" s="780"/>
      <c r="U934" s="780"/>
    </row>
    <row r="935" spans="1:52" s="713" customFormat="1" ht="32.25" customHeight="1" thickBot="1">
      <c r="A935" s="947" t="s">
        <v>125</v>
      </c>
      <c r="B935" s="948"/>
      <c r="C935" s="949" t="s">
        <v>103</v>
      </c>
      <c r="D935" s="949" t="s">
        <v>126</v>
      </c>
      <c r="E935" s="949" t="s">
        <v>128</v>
      </c>
      <c r="F935" s="949" t="s">
        <v>127</v>
      </c>
      <c r="G935" s="950" t="s">
        <v>129</v>
      </c>
      <c r="H935" s="713" t="str">
        <f t="shared" ref="H935:H940" si="221">IF(MID(A935,1,3)="OBS","REMOVER ESPAÇOS","OK")</f>
        <v>OK</v>
      </c>
      <c r="J935" s="654" t="str">
        <f>IF(AND(F935=0,G935&gt;0),1+COUNT($J$3:J933),IF(B935="AUXILIAR","AUXILIAR","SUBÍTEM"))</f>
        <v>SUBÍTEM</v>
      </c>
      <c r="K935" s="655" t="s">
        <v>125</v>
      </c>
      <c r="L935" s="656" t="str">
        <f t="shared" ref="L935:L940" si="222">A935</f>
        <v>COD.</v>
      </c>
      <c r="M935" s="663" t="str">
        <f>IF(AND(MID(A935,1,4)="comp",COUNTIF($A$1:$A$3937,A935)&gt;1),"ok AUXILIAR",IF(AND(F935&gt;0,MID(A935,1,4)="COMP"),"SUBÍTEM",IF(OR(AND(F935=0,G935=0),F935="COEF.",F935&gt;0),"SUBÍTEM",IF(MID(A935,1,5)="COMP.",IF(COUNTIF(ORÇAMENTO!$B$5:$B$9792,COMPOSIÇÕES!A935)=0,"NOK",IF(COUNTIF(ORÇAMENTO!$B$5:$B$9792,COMPOSIÇÕES!A935)&gt;0,"OK","SUBÍTEM"))))))</f>
        <v>SUBÍTEM</v>
      </c>
      <c r="P935" s="655" t="b">
        <f t="shared" si="220"/>
        <v>1</v>
      </c>
      <c r="Q935" s="655" t="s">
        <v>125</v>
      </c>
      <c r="R935" s="655"/>
      <c r="S935" s="715" t="s">
        <v>103</v>
      </c>
      <c r="T935" s="655" t="s">
        <v>126</v>
      </c>
      <c r="U935" s="655" t="s">
        <v>128</v>
      </c>
      <c r="AY935" s="713" t="s">
        <v>103</v>
      </c>
      <c r="AZ935" s="713" t="b">
        <f>AY935=C935</f>
        <v>1</v>
      </c>
    </row>
    <row r="936" spans="1:52" s="713" customFormat="1" ht="28.5" customHeight="1" thickBot="1">
      <c r="A936" s="935" t="s">
        <v>357</v>
      </c>
      <c r="B936" s="936"/>
      <c r="C936" s="960" t="s">
        <v>684</v>
      </c>
      <c r="D936" s="936" t="s">
        <v>126</v>
      </c>
      <c r="E936" s="936" t="s">
        <v>183</v>
      </c>
      <c r="F936" s="936"/>
      <c r="G936" s="946">
        <f>SUM(G937:G939)</f>
        <v>3.88</v>
      </c>
      <c r="H936" s="713" t="str">
        <f t="shared" si="221"/>
        <v>OK</v>
      </c>
      <c r="J936" s="654">
        <f>IF(AND(F936=0,G936&gt;0),1+COUNT($J$3:J935),IF(B936="AUXILIAR","AUXILIAR","SUBÍTEM"))</f>
        <v>124</v>
      </c>
      <c r="K936" s="655" t="s">
        <v>357</v>
      </c>
      <c r="L936" s="656" t="str">
        <f t="shared" si="222"/>
        <v>COMP. 124</v>
      </c>
      <c r="M936" s="663" t="str">
        <f>IF(AND(MID(A936,1,4)="comp",COUNTIF($A$1:$A$3937,A936)&gt;1),"ok AUXILIAR",IF(AND(F936&gt;0,MID(A936,1,4)="COMP"),"SUBÍTEM",IF(OR(AND(F936=0,G936=0),F936="COEF.",F936&gt;0),"SUBÍTEM",IF(MID(A936,1,5)="COMP.",IF(COUNTIF(ORÇAMENTO!$B$5:$B$9792,COMPOSIÇÕES!A936)=0,"NOK",IF(COUNTIF(ORÇAMENTO!$B$5:$B$9792,COMPOSIÇÕES!A936)&gt;0,"OK","SUBÍTEM"))))))</f>
        <v>OK</v>
      </c>
      <c r="P936" s="655" t="b">
        <f t="shared" si="220"/>
        <v>1</v>
      </c>
      <c r="Q936" s="655" t="s">
        <v>357</v>
      </c>
      <c r="R936" s="655"/>
      <c r="S936" s="716" t="s">
        <v>684</v>
      </c>
      <c r="T936" s="655" t="s">
        <v>126</v>
      </c>
      <c r="U936" s="655" t="s">
        <v>183</v>
      </c>
      <c r="AY936" s="713" t="s">
        <v>670</v>
      </c>
      <c r="AZ936" s="713" t="b">
        <f>AY936=C936</f>
        <v>0</v>
      </c>
    </row>
    <row r="937" spans="1:52" s="713" customFormat="1">
      <c r="A937" s="243">
        <v>88264</v>
      </c>
      <c r="B937" s="322" t="s">
        <v>131</v>
      </c>
      <c r="C937" s="322" t="s">
        <v>766</v>
      </c>
      <c r="D937" s="257" t="s">
        <v>59</v>
      </c>
      <c r="E937" s="259">
        <v>19.16</v>
      </c>
      <c r="F937" s="462">
        <v>0.05</v>
      </c>
      <c r="G937" s="450">
        <f>ROUND(F937*E937,2)</f>
        <v>0.96</v>
      </c>
      <c r="H937" s="713" t="str">
        <f t="shared" si="221"/>
        <v>OK</v>
      </c>
      <c r="J937" s="654" t="str">
        <f>IF(AND(F937=0,G937&gt;0),1+COUNT($J$3:J936),IF(B937="AUXILIAR","AUXILIAR","SUBÍTEM"))</f>
        <v>SUBÍTEM</v>
      </c>
      <c r="K937" s="655">
        <v>88264</v>
      </c>
      <c r="L937" s="656">
        <f t="shared" si="222"/>
        <v>88264</v>
      </c>
      <c r="M937" s="663" t="str">
        <f>IF(AND(MID(A937,1,4)="comp",COUNTIF($A$1:$A$3937,A937)&gt;1),"ok AUXILIAR",IF(AND(F937&gt;0,MID(A937,1,4)="COMP"),"SUBÍTEM",IF(OR(AND(F937=0,G937=0),F937="COEF.",F937&gt;0),"SUBÍTEM",IF(MID(A937,1,5)="COMP.",IF(COUNTIF(ORÇAMENTO!$B$5:$B$9792,COMPOSIÇÕES!A937)=0,"NOK",IF(COUNTIF(ORÇAMENTO!$B$5:$B$9792,COMPOSIÇÕES!A937)&gt;0,"OK","SUBÍTEM"))))))</f>
        <v>SUBÍTEM</v>
      </c>
      <c r="P937" s="655" t="b">
        <f t="shared" si="220"/>
        <v>1</v>
      </c>
      <c r="Q937" s="655">
        <v>88264</v>
      </c>
      <c r="R937" s="655" t="s">
        <v>131</v>
      </c>
      <c r="S937" s="717" t="s">
        <v>766</v>
      </c>
      <c r="T937" s="655" t="s">
        <v>59</v>
      </c>
      <c r="U937" s="655">
        <v>19.149999999999999</v>
      </c>
      <c r="AY937" s="713" t="s">
        <v>176</v>
      </c>
      <c r="AZ937" s="713" t="b">
        <f>AY937=C937</f>
        <v>0</v>
      </c>
    </row>
    <row r="938" spans="1:52" s="713" customFormat="1" ht="30">
      <c r="A938" s="243">
        <v>1578</v>
      </c>
      <c r="B938" s="322" t="s">
        <v>836</v>
      </c>
      <c r="C938" s="322" t="s">
        <v>930</v>
      </c>
      <c r="D938" s="257" t="s">
        <v>2836</v>
      </c>
      <c r="E938" s="259">
        <v>2.8</v>
      </c>
      <c r="F938" s="462">
        <v>1</v>
      </c>
      <c r="G938" s="450">
        <f>ROUND(F938*E938,2)</f>
        <v>2.8</v>
      </c>
      <c r="H938" s="713" t="str">
        <f t="shared" si="221"/>
        <v>OK</v>
      </c>
      <c r="J938" s="654" t="str">
        <f>IF(AND(F938=0,G938&gt;0),1+COUNT($J$3:J937),IF(B938="AUXILIAR","AUXILIAR","SUBÍTEM"))</f>
        <v>SUBÍTEM</v>
      </c>
      <c r="K938" s="655">
        <v>1578</v>
      </c>
      <c r="L938" s="656">
        <f t="shared" si="222"/>
        <v>1578</v>
      </c>
      <c r="M938" s="663" t="str">
        <f>IF(AND(MID(A938,1,4)="comp",COUNTIF($A$1:$A$3937,A938)&gt;1),"ok AUXILIAR",IF(AND(F938&gt;0,MID(A938,1,4)="COMP"),"SUBÍTEM",IF(OR(AND(F938=0,G938=0),F938="COEF.",F938&gt;0),"SUBÍTEM",IF(MID(A938,1,5)="COMP.",IF(COUNTIF(ORÇAMENTO!$B$5:$B$9792,COMPOSIÇÕES!A938)=0,"NOK",IF(COUNTIF(ORÇAMENTO!$B$5:$B$9792,COMPOSIÇÕES!A938)&gt;0,"OK","SUBÍTEM"))))))</f>
        <v>SUBÍTEM</v>
      </c>
      <c r="P938" s="655" t="b">
        <f t="shared" si="220"/>
        <v>1</v>
      </c>
      <c r="Q938" s="655">
        <v>1578</v>
      </c>
      <c r="R938" s="655" t="s">
        <v>836</v>
      </c>
      <c r="S938" s="717" t="s">
        <v>930</v>
      </c>
      <c r="T938" s="655" t="s">
        <v>54</v>
      </c>
      <c r="U938" s="655">
        <v>2.8</v>
      </c>
      <c r="AY938" s="713" t="s">
        <v>132</v>
      </c>
      <c r="AZ938" s="713" t="b">
        <f>AY938=C938</f>
        <v>0</v>
      </c>
    </row>
    <row r="939" spans="1:52" s="713" customFormat="1">
      <c r="A939" s="243">
        <v>7880</v>
      </c>
      <c r="B939" s="322" t="s">
        <v>134</v>
      </c>
      <c r="C939" s="322" t="s">
        <v>708</v>
      </c>
      <c r="D939" s="257" t="s">
        <v>59</v>
      </c>
      <c r="E939" s="259">
        <v>2.14</v>
      </c>
      <c r="F939" s="324">
        <v>5.6000000000000001E-2</v>
      </c>
      <c r="G939" s="450">
        <f>ROUND(F939*E939,2)</f>
        <v>0.12</v>
      </c>
      <c r="H939" s="713" t="str">
        <f t="shared" si="221"/>
        <v>OK</v>
      </c>
      <c r="J939" s="654" t="str">
        <f>IF(AND(F939=0,G939&gt;0),1+COUNT($J$3:J938),IF(B939="AUXILIAR","AUXILIAR","SUBÍTEM"))</f>
        <v>SUBÍTEM</v>
      </c>
      <c r="K939" s="655">
        <v>7880</v>
      </c>
      <c r="L939" s="656">
        <f t="shared" si="222"/>
        <v>7880</v>
      </c>
      <c r="M939" s="663" t="str">
        <f>IF(AND(MID(A939,1,4)="comp",COUNTIF($A$1:$A$3937,A939)&gt;1),"ok AUXILIAR",IF(AND(F939&gt;0,MID(A939,1,4)="COMP"),"SUBÍTEM",IF(OR(AND(F939=0,G939=0),F939="COEF.",F939&gt;0),"SUBÍTEM",IF(MID(A939,1,5)="COMP.",IF(COUNTIF(ORÇAMENTO!$B$5:$B$9792,COMPOSIÇÕES!A939)=0,"NOK",IF(COUNTIF(ORÇAMENTO!$B$5:$B$9792,COMPOSIÇÕES!A939)&gt;0,"OK","SUBÍTEM"))))))</f>
        <v>SUBÍTEM</v>
      </c>
      <c r="P939" s="655" t="b">
        <f t="shared" si="220"/>
        <v>1</v>
      </c>
      <c r="Q939" s="655">
        <v>7880</v>
      </c>
      <c r="R939" s="655" t="s">
        <v>134</v>
      </c>
      <c r="S939" s="717" t="s">
        <v>708</v>
      </c>
      <c r="T939" s="655" t="s">
        <v>59</v>
      </c>
      <c r="U939" s="655">
        <v>2.14</v>
      </c>
      <c r="AY939" s="713" t="s">
        <v>683</v>
      </c>
      <c r="AZ939" s="713" t="b">
        <f>AY939=C939</f>
        <v>0</v>
      </c>
    </row>
    <row r="940" spans="1:52" s="713" customFormat="1">
      <c r="A940" s="723" t="s">
        <v>972</v>
      </c>
      <c r="B940" s="723"/>
      <c r="C940" s="723"/>
      <c r="D940" s="723" t="s">
        <v>183</v>
      </c>
      <c r="E940" s="723" t="s">
        <v>183</v>
      </c>
      <c r="F940" s="723"/>
      <c r="G940" s="723"/>
      <c r="H940" s="713" t="str">
        <f t="shared" si="221"/>
        <v>REMOVER ESPAÇOS</v>
      </c>
      <c r="J940" s="654" t="str">
        <f>IF(AND(F940=0,G940&gt;0),1+COUNT($J$3:J939),IF(B940="AUXILIAR","AUXILIAR","SUBÍTEM"))</f>
        <v>SUBÍTEM</v>
      </c>
      <c r="K940" s="655" t="s">
        <v>972</v>
      </c>
      <c r="L940" s="656" t="str">
        <f t="shared" si="222"/>
        <v>Obs: composição/Base -  ORSE - 7923</v>
      </c>
      <c r="M940" s="663" t="str">
        <f>IF(AND(MID(A940,1,4)="comp",COUNTIF($A$1:$A$3937,A940)&gt;1),"ok AUXILIAR",IF(AND(F940&gt;0,MID(A940,1,4)="COMP"),"SUBÍTEM",IF(OR(AND(F940=0,G940=0),F940="COEF.",F940&gt;0),"SUBÍTEM",IF(MID(A940,1,5)="COMP.",IF(COUNTIF(ORÇAMENTO!$B$5:$B$9792,COMPOSIÇÕES!A940)=0,"NOK",IF(COUNTIF(ORÇAMENTO!$B$5:$B$9792,COMPOSIÇÕES!A940)&gt;0,"OK","SUBÍTEM"))))))</f>
        <v>SUBÍTEM</v>
      </c>
      <c r="P940" s="655" t="b">
        <f t="shared" si="220"/>
        <v>1</v>
      </c>
      <c r="Q940" s="655" t="s">
        <v>972</v>
      </c>
      <c r="R940" s="655"/>
      <c r="S940" s="723"/>
      <c r="T940" s="655" t="s">
        <v>183</v>
      </c>
      <c r="U940" s="655" t="s">
        <v>183</v>
      </c>
    </row>
    <row r="941" spans="1:52" s="713" customFormat="1" ht="15.75" thickBot="1">
      <c r="A941" s="792"/>
      <c r="B941" s="793"/>
      <c r="C941" s="778"/>
      <c r="D941" s="794"/>
      <c r="E941" s="794"/>
      <c r="F941" s="794"/>
      <c r="G941" s="794"/>
      <c r="J941" s="779"/>
      <c r="K941" s="780"/>
      <c r="L941" s="781"/>
      <c r="M941" s="663"/>
      <c r="P941" s="655" t="b">
        <f t="shared" si="220"/>
        <v>1</v>
      </c>
      <c r="Q941" s="780"/>
      <c r="R941" s="780"/>
      <c r="S941" s="778"/>
      <c r="T941" s="780"/>
      <c r="U941" s="780"/>
    </row>
    <row r="942" spans="1:52" s="713" customFormat="1" ht="33" customHeight="1" thickBot="1">
      <c r="A942" s="987" t="s">
        <v>125</v>
      </c>
      <c r="B942" s="985"/>
      <c r="C942" s="949" t="s">
        <v>103</v>
      </c>
      <c r="D942" s="956" t="s">
        <v>126</v>
      </c>
      <c r="E942" s="949" t="s">
        <v>128</v>
      </c>
      <c r="F942" s="949" t="s">
        <v>127</v>
      </c>
      <c r="G942" s="957" t="s">
        <v>129</v>
      </c>
      <c r="H942" s="713" t="str">
        <f>IF(MID(A942,1,3)="OBS","REMOVER ESPAÇOS","OK")</f>
        <v>OK</v>
      </c>
      <c r="J942" s="654" t="str">
        <f>IF(AND(F942=0,G942&gt;0),1+COUNT($J$3:J723),IF(B942="AUXILIAR","AUXILIAR","SUBÍTEM"))</f>
        <v>SUBÍTEM</v>
      </c>
      <c r="K942" s="655" t="s">
        <v>125</v>
      </c>
      <c r="L942" s="656" t="str">
        <f>A942</f>
        <v>COD.</v>
      </c>
      <c r="M942" s="663" t="str">
        <f>IF(AND(MID(A942,1,4)="comp",COUNTIF($A$1:$A$3937,A942)&gt;1),"ok AUXILIAR",IF(AND(F942&gt;0,MID(A942,1,4)="COMP"),"SUBÍTEM",IF(OR(AND(F942=0,G942=0),F942="COEF.",F942&gt;0),"SUBÍTEM",IF(MID(A942,1,5)="COMP.",IF(COUNTIF(ORÇAMENTO!$B$5:$B$9792,COMPOSIÇÕES!A942)=0,"NOK",IF(COUNTIF(ORÇAMENTO!$B$5:$B$9792,COMPOSIÇÕES!A942)&gt;0,"OK","SUBÍTEM"))))))</f>
        <v>SUBÍTEM</v>
      </c>
      <c r="P942" s="655" t="b">
        <f t="shared" si="220"/>
        <v>1</v>
      </c>
      <c r="Q942" s="655" t="s">
        <v>125</v>
      </c>
      <c r="R942" s="655"/>
      <c r="S942" s="715" t="s">
        <v>103</v>
      </c>
      <c r="T942" s="655" t="s">
        <v>126</v>
      </c>
      <c r="U942" s="655" t="s">
        <v>128</v>
      </c>
    </row>
    <row r="943" spans="1:52" s="713" customFormat="1" ht="30" customHeight="1" thickBot="1">
      <c r="A943" s="935" t="s">
        <v>358</v>
      </c>
      <c r="B943" s="945"/>
      <c r="C943" s="986" t="s">
        <v>789</v>
      </c>
      <c r="D943" s="936" t="s">
        <v>126</v>
      </c>
      <c r="E943" s="936"/>
      <c r="F943" s="936"/>
      <c r="G943" s="946">
        <f>SUM(G944:G945)</f>
        <v>8.0300000000000011</v>
      </c>
      <c r="H943" s="713" t="str">
        <f>IF(MID(A943,1,3)="OBS","REMOVER ESPAÇOS","OK")</f>
        <v>OK</v>
      </c>
      <c r="J943" s="654">
        <f>IF(AND(F943=0,G943&gt;0),1+COUNT($J$3:J942),IF(B943="AUXILIAR","AUXILIAR","SUBÍTEM"))</f>
        <v>125</v>
      </c>
      <c r="K943" s="655" t="s">
        <v>358</v>
      </c>
      <c r="L943" s="656" t="str">
        <f>A943</f>
        <v>COMP. 125</v>
      </c>
      <c r="M943" s="663" t="str">
        <f>IF(AND(MID(A943,1,4)="comp",COUNTIF($A$1:$A$3937,A943)&gt;1),"ok AUXILIAR",IF(AND(F943&gt;0,MID(A943,1,4)="COMP"),"SUBÍTEM",IF(OR(AND(F943=0,G943=0),F943="COEF.",F943&gt;0),"SUBÍTEM",IF(MID(A943,1,5)="COMP.",IF(COUNTIF(ORÇAMENTO!$B$5:$B$9792,COMPOSIÇÕES!A943)=0,"NOK",IF(COUNTIF(ORÇAMENTO!$B$5:$B$9792,COMPOSIÇÕES!A943)&gt;0,"OK","SUBÍTEM"))))))</f>
        <v>OK</v>
      </c>
      <c r="P943" s="655" t="b">
        <f t="shared" si="220"/>
        <v>1</v>
      </c>
      <c r="Q943" s="655" t="s">
        <v>358</v>
      </c>
      <c r="R943" s="655"/>
      <c r="S943" s="719" t="s">
        <v>789</v>
      </c>
      <c r="T943" s="655" t="s">
        <v>126</v>
      </c>
      <c r="U943" s="655"/>
    </row>
    <row r="944" spans="1:52" s="713" customFormat="1">
      <c r="A944" s="261">
        <v>566</v>
      </c>
      <c r="B944" s="261" t="s">
        <v>836</v>
      </c>
      <c r="C944" s="322" t="s">
        <v>963</v>
      </c>
      <c r="D944" s="257" t="s">
        <v>2837</v>
      </c>
      <c r="E944" s="259">
        <v>2.7</v>
      </c>
      <c r="F944" s="321">
        <v>1</v>
      </c>
      <c r="G944" s="450">
        <f>ROUND(F944*E944,2)</f>
        <v>2.7</v>
      </c>
      <c r="H944" s="713" t="str">
        <f>IF(MID(A944,1,3)="OBS","REMOVER ESPAÇOS","OK")</f>
        <v>OK</v>
      </c>
      <c r="J944" s="654" t="str">
        <f>IF(AND(F944=0,G944&gt;0),1+COUNT($J$3:J943),IF(B944="AUXILIAR","AUXILIAR","SUBÍTEM"))</f>
        <v>SUBÍTEM</v>
      </c>
      <c r="K944" s="655">
        <v>566</v>
      </c>
      <c r="L944" s="656">
        <f>A944</f>
        <v>566</v>
      </c>
      <c r="M944" s="663" t="str">
        <f>IF(AND(MID(A944,1,4)="comp",COUNTIF($A$1:$A$3937,A944)&gt;1),"ok AUXILIAR",IF(AND(F944&gt;0,MID(A944,1,4)="COMP"),"SUBÍTEM",IF(OR(AND(F944=0,G944=0),F944="COEF.",F944&gt;0),"SUBÍTEM",IF(MID(A944,1,5)="COMP.",IF(COUNTIF(ORÇAMENTO!$B$5:$B$9792,COMPOSIÇÕES!A944)=0,"NOK",IF(COUNTIF(ORÇAMENTO!$B$5:$B$9792,COMPOSIÇÕES!A944)&gt;0,"OK","SUBÍTEM"))))))</f>
        <v>SUBÍTEM</v>
      </c>
      <c r="P944" s="655" t="b">
        <f t="shared" si="220"/>
        <v>1</v>
      </c>
      <c r="Q944" s="655">
        <v>566</v>
      </c>
      <c r="R944" s="655" t="s">
        <v>836</v>
      </c>
      <c r="S944" s="717" t="s">
        <v>963</v>
      </c>
      <c r="T944" s="655" t="s">
        <v>53</v>
      </c>
      <c r="U944" s="655">
        <v>2.88</v>
      </c>
    </row>
    <row r="945" spans="1:52" s="713" customFormat="1">
      <c r="A945" s="261">
        <v>88317</v>
      </c>
      <c r="B945" s="261" t="s">
        <v>131</v>
      </c>
      <c r="C945" s="322" t="s">
        <v>773</v>
      </c>
      <c r="D945" s="257" t="s">
        <v>59</v>
      </c>
      <c r="E945" s="259">
        <v>17.78</v>
      </c>
      <c r="F945" s="321">
        <v>0.3</v>
      </c>
      <c r="G945" s="450">
        <f>ROUND(F945*E945,2)</f>
        <v>5.33</v>
      </c>
      <c r="H945" s="713" t="str">
        <f>IF(MID(A945,1,3)="OBS","REMOVER ESPAÇOS","OK")</f>
        <v>OK</v>
      </c>
      <c r="J945" s="654" t="str">
        <f>IF(AND(F945=0,G945&gt;0),1+COUNT($J$3:J944),IF(B945="AUXILIAR","AUXILIAR","SUBÍTEM"))</f>
        <v>SUBÍTEM</v>
      </c>
      <c r="K945" s="655">
        <v>88317</v>
      </c>
      <c r="L945" s="656">
        <f>A945</f>
        <v>88317</v>
      </c>
      <c r="M945" s="663" t="str">
        <f>IF(AND(MID(A945,1,4)="comp",COUNTIF($A$1:$A$3937,A945)&gt;1),"ok AUXILIAR",IF(AND(F945&gt;0,MID(A945,1,4)="COMP"),"SUBÍTEM",IF(OR(AND(F945=0,G945=0),F945="COEF.",F945&gt;0),"SUBÍTEM",IF(MID(A945,1,5)="COMP.",IF(COUNTIF(ORÇAMENTO!$B$5:$B$9792,COMPOSIÇÕES!A945)=0,"NOK",IF(COUNTIF(ORÇAMENTO!$B$5:$B$9792,COMPOSIÇÕES!A945)&gt;0,"OK","SUBÍTEM"))))))</f>
        <v>SUBÍTEM</v>
      </c>
      <c r="P945" s="655" t="b">
        <f t="shared" ref="P945:P959" si="223">C945=S945</f>
        <v>1</v>
      </c>
      <c r="Q945" s="655">
        <v>88317</v>
      </c>
      <c r="R945" s="655" t="s">
        <v>131</v>
      </c>
      <c r="S945" s="717" t="s">
        <v>773</v>
      </c>
      <c r="T945" s="655" t="s">
        <v>59</v>
      </c>
      <c r="U945" s="655">
        <v>17.77</v>
      </c>
    </row>
    <row r="946" spans="1:52" s="713" customFormat="1">
      <c r="A946" s="723" t="s">
        <v>1510</v>
      </c>
      <c r="B946" s="723"/>
      <c r="C946" s="723"/>
      <c r="D946" s="723"/>
      <c r="E946" s="723"/>
      <c r="F946" s="723"/>
      <c r="G946" s="723"/>
      <c r="H946" s="713" t="str">
        <f>IF(MID(A946,1,3)="OBS","REMOVER ESPAÇOS","OK")</f>
        <v>REMOVER ESPAÇOS</v>
      </c>
      <c r="J946" s="654" t="str">
        <f>IF(AND(F946=0,G946&gt;0),1+COUNT($J$3:J945),IF(B946="AUXILIAR","AUXILIAR","SUBÍTEM"))</f>
        <v>SUBÍTEM</v>
      </c>
      <c r="K946" s="655" t="s">
        <v>1510</v>
      </c>
      <c r="L946" s="656" t="str">
        <f>A946</f>
        <v>Obs: composição/Base -  Composição adaptada -  ORSE- 9311 + 566/SINAPI INSUMO</v>
      </c>
      <c r="M946" s="663" t="str">
        <f>IF(AND(MID(A946,1,4)="comp",COUNTIF($A$1:$A$3937,A946)&gt;1),"ok AUXILIAR",IF(AND(F946&gt;0,MID(A946,1,4)="COMP"),"SUBÍTEM",IF(OR(AND(F946=0,G946=0),F946="COEF.",F946&gt;0),"SUBÍTEM",IF(MID(A946,1,5)="COMP.",IF(COUNTIF(ORÇAMENTO!$B$5:$B$9792,COMPOSIÇÕES!A946)=0,"NOK",IF(COUNTIF(ORÇAMENTO!$B$5:$B$9792,COMPOSIÇÕES!A946)&gt;0,"OK","SUBÍTEM"))))))</f>
        <v>SUBÍTEM</v>
      </c>
      <c r="P946" s="655" t="b">
        <f t="shared" si="223"/>
        <v>1</v>
      </c>
      <c r="Q946" s="655" t="s">
        <v>1510</v>
      </c>
      <c r="R946" s="655"/>
      <c r="S946" s="723"/>
      <c r="T946" s="655"/>
      <c r="U946" s="655"/>
    </row>
    <row r="947" spans="1:52" s="713" customFormat="1" ht="15.75" thickBot="1">
      <c r="A947" s="792"/>
      <c r="B947" s="793"/>
      <c r="C947" s="778"/>
      <c r="D947" s="794"/>
      <c r="E947" s="794"/>
      <c r="F947" s="794"/>
      <c r="G947" s="794"/>
      <c r="J947" s="779"/>
      <c r="K947" s="780"/>
      <c r="L947" s="781"/>
      <c r="M947" s="663"/>
      <c r="P947" s="655" t="b">
        <f t="shared" si="223"/>
        <v>1</v>
      </c>
      <c r="Q947" s="780"/>
      <c r="R947" s="780"/>
      <c r="S947" s="778"/>
      <c r="T947" s="780"/>
      <c r="U947" s="780"/>
    </row>
    <row r="948" spans="1:52" s="713" customFormat="1" ht="33" customHeight="1" thickBot="1">
      <c r="A948" s="987" t="s">
        <v>125</v>
      </c>
      <c r="B948" s="985"/>
      <c r="C948" s="949" t="s">
        <v>103</v>
      </c>
      <c r="D948" s="956" t="s">
        <v>126</v>
      </c>
      <c r="E948" s="949" t="s">
        <v>128</v>
      </c>
      <c r="F948" s="949" t="s">
        <v>127</v>
      </c>
      <c r="G948" s="957" t="s">
        <v>129</v>
      </c>
      <c r="H948" s="713" t="str">
        <f>IF(MID(A948,1,3)="OBS","REMOVER ESPAÇOS","OK")</f>
        <v>OK</v>
      </c>
      <c r="J948" s="654" t="str">
        <f>IF(AND(F948=0,G948&gt;0),1+COUNT($J$3:J729),IF(B948="AUXILIAR","AUXILIAR","SUBÍTEM"))</f>
        <v>SUBÍTEM</v>
      </c>
      <c r="K948" s="655" t="s">
        <v>125</v>
      </c>
      <c r="L948" s="656" t="str">
        <f>A948</f>
        <v>COD.</v>
      </c>
      <c r="M948" s="663" t="str">
        <f>IF(AND(MID(A948,1,4)="comp",COUNTIF($A$1:$A$3937,A948)&gt;1),"ok AUXILIAR",IF(AND(F948&gt;0,MID(A948,1,4)="COMP"),"SUBÍTEM",IF(OR(AND(F948=0,G948=0),F948="COEF.",F948&gt;0),"SUBÍTEM",IF(MID(A948,1,5)="COMP.",IF(COUNTIF(ORÇAMENTO!$B$5:$B$9792,COMPOSIÇÕES!A948)=0,"NOK",IF(COUNTIF(ORÇAMENTO!$B$5:$B$9792,COMPOSIÇÕES!A948)&gt;0,"OK","SUBÍTEM"))))))</f>
        <v>SUBÍTEM</v>
      </c>
      <c r="P948" s="655" t="b">
        <f t="shared" si="223"/>
        <v>1</v>
      </c>
      <c r="Q948" s="655" t="s">
        <v>125</v>
      </c>
      <c r="R948" s="655"/>
      <c r="S948" s="715" t="s">
        <v>103</v>
      </c>
      <c r="T948" s="655" t="s">
        <v>126</v>
      </c>
      <c r="U948" s="655" t="s">
        <v>128</v>
      </c>
    </row>
    <row r="949" spans="1:52" s="713" customFormat="1" ht="30" customHeight="1" thickBot="1">
      <c r="A949" s="935" t="s">
        <v>359</v>
      </c>
      <c r="B949" s="945"/>
      <c r="C949" s="986" t="s">
        <v>796</v>
      </c>
      <c r="D949" s="936" t="s">
        <v>126</v>
      </c>
      <c r="E949" s="936"/>
      <c r="F949" s="936"/>
      <c r="G949" s="946">
        <f>SUM(G950:G951)</f>
        <v>14.52</v>
      </c>
      <c r="H949" s="713" t="str">
        <f>IF(MID(A949,1,3)="OBS","REMOVER ESPAÇOS","OK")</f>
        <v>OK</v>
      </c>
      <c r="J949" s="654">
        <f>IF(AND(F949=0,G949&gt;0),1+COUNT($J$3:J948),IF(B949="AUXILIAR","AUXILIAR","SUBÍTEM"))</f>
        <v>126</v>
      </c>
      <c r="K949" s="655" t="s">
        <v>359</v>
      </c>
      <c r="L949" s="656" t="str">
        <f>A949</f>
        <v>COMP. 126</v>
      </c>
      <c r="M949" s="663" t="str">
        <f>IF(AND(MID(A949,1,4)="comp",COUNTIF($A$1:$A$3937,A949)&gt;1),"ok AUXILIAR",IF(AND(F949&gt;0,MID(A949,1,4)="COMP"),"SUBÍTEM",IF(OR(AND(F949=0,G949=0),F949="COEF.",F949&gt;0),"SUBÍTEM",IF(MID(A949,1,5)="COMP.",IF(COUNTIF(ORÇAMENTO!$B$5:$B$9792,COMPOSIÇÕES!A949)=0,"NOK",IF(COUNTIF(ORÇAMENTO!$B$5:$B$9792,COMPOSIÇÕES!A949)&gt;0,"OK","SUBÍTEM"))))))</f>
        <v>OK</v>
      </c>
      <c r="P949" s="655" t="b">
        <f t="shared" si="223"/>
        <v>1</v>
      </c>
      <c r="Q949" s="655" t="s">
        <v>359</v>
      </c>
      <c r="R949" s="655"/>
      <c r="S949" s="719" t="s">
        <v>796</v>
      </c>
      <c r="T949" s="655" t="s">
        <v>126</v>
      </c>
      <c r="U949" s="655"/>
    </row>
    <row r="950" spans="1:52" s="713" customFormat="1">
      <c r="A950" s="261">
        <v>34359</v>
      </c>
      <c r="B950" s="261" t="s">
        <v>836</v>
      </c>
      <c r="C950" s="322" t="s">
        <v>796</v>
      </c>
      <c r="D950" s="257" t="s">
        <v>2836</v>
      </c>
      <c r="E950" s="259">
        <v>9.19</v>
      </c>
      <c r="F950" s="321">
        <v>1</v>
      </c>
      <c r="G950" s="450">
        <f>ROUND(F950*E950,2)</f>
        <v>9.19</v>
      </c>
      <c r="H950" s="713" t="str">
        <f>IF(MID(A950,1,3)="OBS","REMOVER ESPAÇOS","OK")</f>
        <v>OK</v>
      </c>
      <c r="J950" s="654" t="str">
        <f>IF(AND(F950=0,G950&gt;0),1+COUNT($J$3:J949),IF(B950="AUXILIAR","AUXILIAR","SUBÍTEM"))</f>
        <v>SUBÍTEM</v>
      </c>
      <c r="K950" s="655">
        <v>34359</v>
      </c>
      <c r="L950" s="656">
        <f>A950</f>
        <v>34359</v>
      </c>
      <c r="M950" s="663" t="str">
        <f>IF(AND(MID(A950,1,4)="comp",COUNTIF($A$1:$A$3937,A950)&gt;1),"ok AUXILIAR",IF(AND(F950&gt;0,MID(A950,1,4)="COMP"),"SUBÍTEM",IF(OR(AND(F950=0,G950=0),F950="COEF.",F950&gt;0),"SUBÍTEM",IF(MID(A950,1,5)="COMP.",IF(COUNTIF(ORÇAMENTO!$B$5:$B$9792,COMPOSIÇÕES!A950)=0,"NOK",IF(COUNTIF(ORÇAMENTO!$B$5:$B$9792,COMPOSIÇÕES!A950)&gt;0,"OK","SUBÍTEM"))))))</f>
        <v>SUBÍTEM</v>
      </c>
      <c r="P950" s="655" t="b">
        <f t="shared" si="223"/>
        <v>1</v>
      </c>
      <c r="Q950" s="655">
        <v>34359</v>
      </c>
      <c r="R950" s="655" t="s">
        <v>836</v>
      </c>
      <c r="S950" s="717" t="s">
        <v>796</v>
      </c>
      <c r="T950" s="655" t="s">
        <v>54</v>
      </c>
      <c r="U950" s="655">
        <v>9.4499999999999993</v>
      </c>
    </row>
    <row r="951" spans="1:52" s="713" customFormat="1">
      <c r="A951" s="261">
        <v>88317</v>
      </c>
      <c r="B951" s="261" t="s">
        <v>131</v>
      </c>
      <c r="C951" s="322" t="s">
        <v>773</v>
      </c>
      <c r="D951" s="257" t="s">
        <v>59</v>
      </c>
      <c r="E951" s="259">
        <v>17.78</v>
      </c>
      <c r="F951" s="321">
        <v>0.3</v>
      </c>
      <c r="G951" s="450">
        <f>ROUND(F951*E951,2)</f>
        <v>5.33</v>
      </c>
      <c r="H951" s="713" t="str">
        <f>IF(MID(A951,1,3)="OBS","REMOVER ESPAÇOS","OK")</f>
        <v>OK</v>
      </c>
      <c r="J951" s="654" t="str">
        <f>IF(AND(F951=0,G951&gt;0),1+COUNT($J$3:J950),IF(B951="AUXILIAR","AUXILIAR","SUBÍTEM"))</f>
        <v>SUBÍTEM</v>
      </c>
      <c r="K951" s="655">
        <v>88317</v>
      </c>
      <c r="L951" s="656">
        <f>A951</f>
        <v>88317</v>
      </c>
      <c r="M951" s="663" t="str">
        <f>IF(AND(MID(A951,1,4)="comp",COUNTIF($A$1:$A$3937,A951)&gt;1),"ok AUXILIAR",IF(AND(F951&gt;0,MID(A951,1,4)="COMP"),"SUBÍTEM",IF(OR(AND(F951=0,G951=0),F951="COEF.",F951&gt;0),"SUBÍTEM",IF(MID(A951,1,5)="COMP.",IF(COUNTIF(ORÇAMENTO!$B$5:$B$9792,COMPOSIÇÕES!A951)=0,"NOK",IF(COUNTIF(ORÇAMENTO!$B$5:$B$9792,COMPOSIÇÕES!A951)&gt;0,"OK","SUBÍTEM"))))))</f>
        <v>SUBÍTEM</v>
      </c>
      <c r="P951" s="655" t="b">
        <f t="shared" si="223"/>
        <v>1</v>
      </c>
      <c r="Q951" s="655">
        <v>88317</v>
      </c>
      <c r="R951" s="655" t="s">
        <v>131</v>
      </c>
      <c r="S951" s="717" t="s">
        <v>773</v>
      </c>
      <c r="T951" s="655" t="s">
        <v>59</v>
      </c>
      <c r="U951" s="655">
        <v>17.77</v>
      </c>
    </row>
    <row r="952" spans="1:52" s="713" customFormat="1">
      <c r="A952" s="723" t="s">
        <v>2871</v>
      </c>
      <c r="B952" s="723"/>
      <c r="C952" s="723"/>
      <c r="D952" s="723"/>
      <c r="E952" s="723"/>
      <c r="F952" s="723"/>
      <c r="G952" s="723"/>
      <c r="H952" s="713" t="str">
        <f>IF(MID(A952,1,3)="OBS","REMOVER ESPAÇOS","OK")</f>
        <v>REMOVER ESPAÇOS</v>
      </c>
      <c r="J952" s="654" t="str">
        <f>IF(AND(F952=0,G952&gt;0),1+COUNT($J$3:J951),IF(B952="AUXILIAR","AUXILIAR","SUBÍTEM"))</f>
        <v>SUBÍTEM</v>
      </c>
      <c r="K952" s="655" t="s">
        <v>1510</v>
      </c>
      <c r="L952" s="656" t="str">
        <f>A952</f>
        <v>Obs: composição/Base -  Composição adaptada -  ORSE- 9311 + 34359/SINAPI INSUMO</v>
      </c>
      <c r="M952" s="663" t="str">
        <f>IF(AND(MID(A952,1,4)="comp",COUNTIF($A$1:$A$3937,A952)&gt;1),"ok AUXILIAR",IF(AND(F952&gt;0,MID(A952,1,4)="COMP"),"SUBÍTEM",IF(OR(AND(F952=0,G952=0),F952="COEF.",F952&gt;0),"SUBÍTEM",IF(MID(A952,1,5)="COMP.",IF(COUNTIF(ORÇAMENTO!$B$5:$B$9792,COMPOSIÇÕES!A952)=0,"NOK",IF(COUNTIF(ORÇAMENTO!$B$5:$B$9792,COMPOSIÇÕES!A952)&gt;0,"OK","SUBÍTEM"))))))</f>
        <v>SUBÍTEM</v>
      </c>
      <c r="P952" s="655" t="b">
        <f t="shared" si="223"/>
        <v>1</v>
      </c>
      <c r="Q952" s="655" t="s">
        <v>1510</v>
      </c>
      <c r="R952" s="655"/>
      <c r="S952" s="723"/>
      <c r="T952" s="655"/>
      <c r="U952" s="655"/>
    </row>
    <row r="953" spans="1:52" s="713" customFormat="1" ht="15.75" thickBot="1">
      <c r="A953" s="792"/>
      <c r="B953" s="793"/>
      <c r="C953" s="778"/>
      <c r="D953" s="794"/>
      <c r="E953" s="794"/>
      <c r="F953" s="794"/>
      <c r="G953" s="794"/>
      <c r="J953" s="779"/>
      <c r="K953" s="780"/>
      <c r="L953" s="781"/>
      <c r="M953" s="663"/>
      <c r="P953" s="655" t="b">
        <f t="shared" si="223"/>
        <v>1</v>
      </c>
      <c r="Q953" s="780"/>
      <c r="R953" s="780"/>
      <c r="S953" s="778"/>
      <c r="T953" s="780"/>
      <c r="U953" s="780"/>
    </row>
    <row r="954" spans="1:52" s="713" customFormat="1" ht="33" customHeight="1" thickBot="1">
      <c r="A954" s="987" t="s">
        <v>125</v>
      </c>
      <c r="B954" s="985"/>
      <c r="C954" s="949" t="s">
        <v>103</v>
      </c>
      <c r="D954" s="956" t="s">
        <v>126</v>
      </c>
      <c r="E954" s="949" t="s">
        <v>128</v>
      </c>
      <c r="F954" s="949" t="s">
        <v>127</v>
      </c>
      <c r="G954" s="957" t="s">
        <v>129</v>
      </c>
      <c r="H954" s="713" t="str">
        <f t="shared" ref="H954:H959" si="224">IF(MID(A954,1,3)="OBS","REMOVER ESPAÇOS","OK")</f>
        <v>OK</v>
      </c>
      <c r="J954" s="654" t="str">
        <f>IF(AND(F954=0,G954&gt;0),1+COUNT($J$3:J735),IF(B954="AUXILIAR","AUXILIAR","SUBÍTEM"))</f>
        <v>SUBÍTEM</v>
      </c>
      <c r="K954" s="655" t="s">
        <v>125</v>
      </c>
      <c r="L954" s="656" t="str">
        <f t="shared" ref="L954:L959" si="225">A954</f>
        <v>COD.</v>
      </c>
      <c r="M954" s="663" t="str">
        <f>IF(AND(MID(A954,1,4)="comp",COUNTIF($A$1:$A$3937,A954)&gt;1),"ok AUXILIAR",IF(AND(F954&gt;0,MID(A954,1,4)="COMP"),"SUBÍTEM",IF(OR(AND(F954=0,G954=0),F954="COEF.",F954&gt;0),"SUBÍTEM",IF(MID(A954,1,5)="COMP.",IF(COUNTIF(ORÇAMENTO!$B$5:$B$9792,COMPOSIÇÕES!A954)=0,"NOK",IF(COUNTIF(ORÇAMENTO!$B$5:$B$9792,COMPOSIÇÕES!A954)&gt;0,"OK","SUBÍTEM"))))))</f>
        <v>SUBÍTEM</v>
      </c>
      <c r="P954" s="655" t="b">
        <f t="shared" si="223"/>
        <v>1</v>
      </c>
      <c r="Q954" s="655" t="s">
        <v>125</v>
      </c>
      <c r="R954" s="655"/>
      <c r="S954" s="715" t="s">
        <v>103</v>
      </c>
      <c r="T954" s="655" t="s">
        <v>126</v>
      </c>
      <c r="U954" s="655" t="s">
        <v>128</v>
      </c>
    </row>
    <row r="955" spans="1:52" s="713" customFormat="1" ht="30" customHeight="1" thickBot="1">
      <c r="A955" s="935" t="s">
        <v>360</v>
      </c>
      <c r="B955" s="945"/>
      <c r="C955" s="986" t="s">
        <v>1379</v>
      </c>
      <c r="D955" s="936" t="s">
        <v>126</v>
      </c>
      <c r="E955" s="936"/>
      <c r="F955" s="936"/>
      <c r="G955" s="946">
        <f>SUM(G956:G958)</f>
        <v>65.929999999999993</v>
      </c>
      <c r="H955" s="713" t="str">
        <f t="shared" si="224"/>
        <v>OK</v>
      </c>
      <c r="J955" s="654">
        <f>IF(AND(F955=0,G955&gt;0),1+COUNT($J$3:J954),IF(B955="AUXILIAR","AUXILIAR","SUBÍTEM"))</f>
        <v>127</v>
      </c>
      <c r="K955" s="655" t="s">
        <v>360</v>
      </c>
      <c r="L955" s="656" t="str">
        <f t="shared" si="225"/>
        <v>COMP. 127</v>
      </c>
      <c r="M955" s="663" t="str">
        <f>IF(AND(MID(A955,1,4)="comp",COUNTIF($A$1:$A$3937,A955)&gt;1),"ok AUXILIAR",IF(AND(F955&gt;0,MID(A955,1,4)="COMP"),"SUBÍTEM",IF(OR(AND(F955=0,G955=0),F955="COEF.",F955&gt;0),"SUBÍTEM",IF(MID(A955,1,5)="COMP.",IF(COUNTIF(ORÇAMENTO!$B$5:$B$9792,COMPOSIÇÕES!A955)=0,"NOK",IF(COUNTIF(ORÇAMENTO!$B$5:$B$9792,COMPOSIÇÕES!A955)&gt;0,"OK","SUBÍTEM"))))))</f>
        <v>OK</v>
      </c>
      <c r="P955" s="655" t="b">
        <f t="shared" si="223"/>
        <v>1</v>
      </c>
      <c r="Q955" s="655" t="s">
        <v>360</v>
      </c>
      <c r="R955" s="655"/>
      <c r="S955" s="719" t="s">
        <v>1379</v>
      </c>
      <c r="T955" s="655" t="s">
        <v>126</v>
      </c>
      <c r="U955" s="655"/>
    </row>
    <row r="956" spans="1:52" s="713" customFormat="1">
      <c r="A956" s="261">
        <v>11513</v>
      </c>
      <c r="B956" s="261" t="s">
        <v>134</v>
      </c>
      <c r="C956" s="322" t="s">
        <v>2732</v>
      </c>
      <c r="D956" s="257" t="s">
        <v>54</v>
      </c>
      <c r="E956" s="259">
        <v>61.15</v>
      </c>
      <c r="F956" s="321">
        <v>1</v>
      </c>
      <c r="G956" s="450">
        <f>ROUND(F956*E956,2)</f>
        <v>61.15</v>
      </c>
      <c r="H956" s="713" t="str">
        <f t="shared" si="224"/>
        <v>OK</v>
      </c>
      <c r="J956" s="654" t="str">
        <f>IF(AND(F956=0,G956&gt;0),1+COUNT($J$3:J955),IF(B956="AUXILIAR","AUXILIAR","SUBÍTEM"))</f>
        <v>SUBÍTEM</v>
      </c>
      <c r="K956" s="655">
        <v>11513</v>
      </c>
      <c r="L956" s="656">
        <f t="shared" si="225"/>
        <v>11513</v>
      </c>
      <c r="M956" s="663" t="str">
        <f>IF(AND(MID(A956,1,4)="comp",COUNTIF($A$1:$A$3937,A956)&gt;1),"ok AUXILIAR",IF(AND(F956&gt;0,MID(A956,1,4)="COMP"),"SUBÍTEM",IF(OR(AND(F956=0,G956=0),F956="COEF.",F956&gt;0),"SUBÍTEM",IF(MID(A956,1,5)="COMP.",IF(COUNTIF(ORÇAMENTO!$B$5:$B$9792,COMPOSIÇÕES!A956)=0,"NOK",IF(COUNTIF(ORÇAMENTO!$B$5:$B$9792,COMPOSIÇÕES!A956)&gt;0,"OK","SUBÍTEM"))))))</f>
        <v>SUBÍTEM</v>
      </c>
      <c r="P956" s="655" t="b">
        <f t="shared" si="223"/>
        <v>1</v>
      </c>
      <c r="Q956" s="655">
        <v>11513</v>
      </c>
      <c r="R956" s="655" t="s">
        <v>134</v>
      </c>
      <c r="S956" s="717" t="s">
        <v>2732</v>
      </c>
      <c r="T956" s="655" t="s">
        <v>54</v>
      </c>
      <c r="U956" s="655">
        <v>59.9</v>
      </c>
    </row>
    <row r="957" spans="1:52" s="713" customFormat="1" ht="18.75" customHeight="1">
      <c r="A957" s="243">
        <v>88316</v>
      </c>
      <c r="B957" s="261" t="s">
        <v>131</v>
      </c>
      <c r="C957" s="322" t="s">
        <v>772</v>
      </c>
      <c r="D957" s="257" t="s">
        <v>59</v>
      </c>
      <c r="E957" s="259">
        <v>12.7</v>
      </c>
      <c r="F957" s="321">
        <v>0.15</v>
      </c>
      <c r="G957" s="450">
        <f>ROUND(F957*E957,2)</f>
        <v>1.91</v>
      </c>
      <c r="H957" s="713" t="str">
        <f t="shared" si="224"/>
        <v>OK</v>
      </c>
      <c r="J957" s="654" t="str">
        <f>IF(AND(F957=0,G957&gt;0),1+COUNT($J$3:J956),IF(B957="AUXILIAR","AUXILIAR","SUBÍTEM"))</f>
        <v>SUBÍTEM</v>
      </c>
      <c r="K957" s="655">
        <v>88316</v>
      </c>
      <c r="L957" s="656">
        <f t="shared" si="225"/>
        <v>88316</v>
      </c>
      <c r="M957" s="663" t="str">
        <f>IF(AND(MID(A957,1,4)="comp",COUNTIF($A$1:$A$3937,A957)&gt;1),"ok AUXILIAR",IF(AND(F957&gt;0,MID(A957,1,4)="COMP"),"SUBÍTEM",IF(OR(AND(F957=0,G957=0),F957="COEF.",F957&gt;0),"SUBÍTEM",IF(MID(A957,1,5)="COMP.",IF(COUNTIF(ORÇAMENTO!$B$5:$B$9792,COMPOSIÇÕES!A957)=0,"NOK",IF(COUNTIF(ORÇAMENTO!$B$5:$B$9792,COMPOSIÇÕES!A957)&gt;0,"OK","SUBÍTEM"))))))</f>
        <v>SUBÍTEM</v>
      </c>
      <c r="P957" s="655" t="b">
        <f t="shared" si="223"/>
        <v>1</v>
      </c>
      <c r="Q957" s="655">
        <v>88316</v>
      </c>
      <c r="R957" s="655" t="s">
        <v>131</v>
      </c>
      <c r="S957" s="717" t="s">
        <v>772</v>
      </c>
      <c r="T957" s="655" t="s">
        <v>59</v>
      </c>
      <c r="U957" s="655">
        <v>12.52</v>
      </c>
      <c r="AY957" s="713" t="s">
        <v>132</v>
      </c>
      <c r="AZ957" s="713" t="b">
        <f>AY957=C957</f>
        <v>0</v>
      </c>
    </row>
    <row r="958" spans="1:52" s="713" customFormat="1">
      <c r="A958" s="261">
        <v>88264</v>
      </c>
      <c r="B958" s="261" t="s">
        <v>131</v>
      </c>
      <c r="C958" s="322" t="s">
        <v>766</v>
      </c>
      <c r="D958" s="257" t="s">
        <v>59</v>
      </c>
      <c r="E958" s="259">
        <v>19.16</v>
      </c>
      <c r="F958" s="321">
        <v>0.15</v>
      </c>
      <c r="G958" s="450">
        <f>ROUND(F958*E958,2)</f>
        <v>2.87</v>
      </c>
      <c r="H958" s="713" t="str">
        <f t="shared" si="224"/>
        <v>OK</v>
      </c>
      <c r="J958" s="654" t="str">
        <f>IF(AND(F958=0,G958&gt;0),1+COUNT($J$3:J956),IF(B958="AUXILIAR","AUXILIAR","SUBÍTEM"))</f>
        <v>SUBÍTEM</v>
      </c>
      <c r="K958" s="655">
        <v>88264</v>
      </c>
      <c r="L958" s="656">
        <f t="shared" si="225"/>
        <v>88264</v>
      </c>
      <c r="M958" s="663" t="str">
        <f>IF(AND(MID(A958,1,4)="comp",COUNTIF($A$1:$A$3937,A958)&gt;1),"ok AUXILIAR",IF(AND(F958&gt;0,MID(A958,1,4)="COMP"),"SUBÍTEM",IF(OR(AND(F958=0,G958=0),F958="COEF.",F958&gt;0),"SUBÍTEM",IF(MID(A958,1,5)="COMP.",IF(COUNTIF(ORÇAMENTO!$B$5:$B$9792,COMPOSIÇÕES!A958)=0,"NOK",IF(COUNTIF(ORÇAMENTO!$B$5:$B$9792,COMPOSIÇÕES!A958)&gt;0,"OK","SUBÍTEM"))))))</f>
        <v>SUBÍTEM</v>
      </c>
      <c r="P958" s="655" t="b">
        <f t="shared" si="223"/>
        <v>1</v>
      </c>
      <c r="Q958" s="655">
        <v>88264</v>
      </c>
      <c r="R958" s="655" t="s">
        <v>131</v>
      </c>
      <c r="S958" s="717" t="s">
        <v>766</v>
      </c>
      <c r="T958" s="655" t="s">
        <v>59</v>
      </c>
      <c r="U958" s="655">
        <v>19.149999999999999</v>
      </c>
    </row>
    <row r="959" spans="1:52" s="713" customFormat="1">
      <c r="A959" s="723" t="s">
        <v>1512</v>
      </c>
      <c r="B959" s="723"/>
      <c r="C959" s="723"/>
      <c r="D959" s="723"/>
      <c r="E959" s="723"/>
      <c r="F959" s="723"/>
      <c r="G959" s="723"/>
      <c r="H959" s="713" t="str">
        <f t="shared" si="224"/>
        <v>REMOVER ESPAÇOS</v>
      </c>
      <c r="J959" s="654" t="str">
        <f>IF(AND(F959=0,G959&gt;0),1+COUNT($J$3:J958),IF(B959="AUXILIAR","AUXILIAR","SUBÍTEM"))</f>
        <v>SUBÍTEM</v>
      </c>
      <c r="K959" s="655" t="s">
        <v>1512</v>
      </c>
      <c r="L959" s="656" t="str">
        <f t="shared" si="225"/>
        <v>Obs: composição/Base -  Composição -  ORSE- 10728</v>
      </c>
      <c r="M959" s="663" t="str">
        <f>IF(AND(MID(A959,1,4)="comp",COUNTIF($A$1:$A$3937,A959)&gt;1),"ok AUXILIAR",IF(AND(F959&gt;0,MID(A959,1,4)="COMP"),"SUBÍTEM",IF(OR(AND(F959=0,G959=0),F959="COEF.",F959&gt;0),"SUBÍTEM",IF(MID(A959,1,5)="COMP.",IF(COUNTIF(ORÇAMENTO!$B$5:$B$9792,COMPOSIÇÕES!A959)=0,"NOK",IF(COUNTIF(ORÇAMENTO!$B$5:$B$9792,COMPOSIÇÕES!A959)&gt;0,"OK","SUBÍTEM"))))))</f>
        <v>SUBÍTEM</v>
      </c>
      <c r="P959" s="655" t="b">
        <f t="shared" si="223"/>
        <v>1</v>
      </c>
      <c r="Q959" s="655" t="s">
        <v>1512</v>
      </c>
      <c r="R959" s="655"/>
      <c r="S959" s="723"/>
      <c r="T959" s="655"/>
      <c r="U959" s="655"/>
    </row>
    <row r="960" spans="1:52" s="713" customFormat="1" ht="15.75" thickBot="1">
      <c r="A960" s="792"/>
      <c r="B960" s="793"/>
      <c r="C960" s="778"/>
      <c r="D960" s="794"/>
      <c r="E960" s="794"/>
      <c r="F960" s="794"/>
      <c r="G960" s="794"/>
      <c r="J960" s="779"/>
      <c r="K960" s="780"/>
      <c r="L960" s="781"/>
      <c r="M960" s="663"/>
      <c r="P960" s="655" t="b">
        <f t="shared" si="220"/>
        <v>1</v>
      </c>
      <c r="Q960" s="780"/>
      <c r="R960" s="780"/>
      <c r="S960" s="778"/>
      <c r="T960" s="780"/>
      <c r="U960" s="780"/>
    </row>
    <row r="961" spans="1:52" s="713" customFormat="1" ht="33" customHeight="1" thickBot="1">
      <c r="A961" s="987" t="s">
        <v>125</v>
      </c>
      <c r="B961" s="985"/>
      <c r="C961" s="949" t="s">
        <v>103</v>
      </c>
      <c r="D961" s="956" t="s">
        <v>126</v>
      </c>
      <c r="E961" s="949" t="s">
        <v>128</v>
      </c>
      <c r="F961" s="949" t="s">
        <v>127</v>
      </c>
      <c r="G961" s="957" t="s">
        <v>129</v>
      </c>
      <c r="H961" s="713" t="str">
        <f t="shared" ref="H961:H966" si="226">IF(MID(A961,1,3)="OBS","REMOVER ESPAÇOS","OK")</f>
        <v>OK</v>
      </c>
      <c r="J961" s="654" t="str">
        <f>IF(AND(F961=0,G961&gt;0),1+COUNT($J$3:J741),IF(B961="AUXILIAR","AUXILIAR","SUBÍTEM"))</f>
        <v>SUBÍTEM</v>
      </c>
      <c r="K961" s="655" t="s">
        <v>125</v>
      </c>
      <c r="L961" s="656" t="str">
        <f t="shared" ref="L961:L966" si="227">A961</f>
        <v>COD.</v>
      </c>
      <c r="M961" s="663" t="str">
        <f>IF(AND(MID(A961,1,4)="comp",COUNTIF($A$1:$A$3937,A961)&gt;1),"ok AUXILIAR",IF(AND(F961&gt;0,MID(A961,1,4)="COMP"),"SUBÍTEM",IF(OR(AND(F961=0,G961=0),F961="COEF.",F961&gt;0),"SUBÍTEM",IF(MID(A961,1,5)="COMP.",IF(COUNTIF(ORÇAMENTO!$B$5:$B$9792,COMPOSIÇÕES!A961)=0,"NOK",IF(COUNTIF(ORÇAMENTO!$B$5:$B$9792,COMPOSIÇÕES!A961)&gt;0,"OK","SUBÍTEM"))))))</f>
        <v>SUBÍTEM</v>
      </c>
      <c r="P961" s="655" t="b">
        <f t="shared" si="220"/>
        <v>1</v>
      </c>
      <c r="Q961" s="655" t="s">
        <v>125</v>
      </c>
      <c r="R961" s="655"/>
      <c r="S961" s="715" t="s">
        <v>103</v>
      </c>
      <c r="T961" s="655" t="s">
        <v>126</v>
      </c>
      <c r="U961" s="655" t="s">
        <v>128</v>
      </c>
    </row>
    <row r="962" spans="1:52" s="713" customFormat="1" ht="30" customHeight="1" thickBot="1">
      <c r="A962" s="935" t="s">
        <v>361</v>
      </c>
      <c r="B962" s="945"/>
      <c r="C962" s="986" t="s">
        <v>1380</v>
      </c>
      <c r="D962" s="936" t="s">
        <v>126</v>
      </c>
      <c r="E962" s="936"/>
      <c r="F962" s="936"/>
      <c r="G962" s="946">
        <f>SUM(G963:G965)</f>
        <v>233.33</v>
      </c>
      <c r="H962" s="713" t="str">
        <f t="shared" si="226"/>
        <v>OK</v>
      </c>
      <c r="J962" s="654">
        <f>IF(AND(F962=0,G962&gt;0),1+COUNT($J$3:J961),IF(B962="AUXILIAR","AUXILIAR","SUBÍTEM"))</f>
        <v>128</v>
      </c>
      <c r="K962" s="655" t="s">
        <v>361</v>
      </c>
      <c r="L962" s="656" t="str">
        <f t="shared" si="227"/>
        <v>COMP. 128</v>
      </c>
      <c r="M962" s="663" t="str">
        <f>IF(AND(MID(A962,1,4)="comp",COUNTIF($A$1:$A$3937,A962)&gt;1),"ok AUXILIAR",IF(AND(F962&gt;0,MID(A962,1,4)="COMP"),"SUBÍTEM",IF(OR(AND(F962=0,G962=0),F962="COEF.",F962&gt;0),"SUBÍTEM",IF(MID(A962,1,5)="COMP.",IF(COUNTIF(ORÇAMENTO!$B$5:$B$9792,COMPOSIÇÕES!A962)=0,"NOK",IF(COUNTIF(ORÇAMENTO!$B$5:$B$9792,COMPOSIÇÕES!A962)&gt;0,"OK","SUBÍTEM"))))))</f>
        <v>OK</v>
      </c>
      <c r="P962" s="655" t="b">
        <f t="shared" si="220"/>
        <v>1</v>
      </c>
      <c r="Q962" s="655" t="s">
        <v>361</v>
      </c>
      <c r="R962" s="655"/>
      <c r="S962" s="719" t="s">
        <v>1380</v>
      </c>
      <c r="T962" s="655" t="s">
        <v>126</v>
      </c>
      <c r="U962" s="655"/>
    </row>
    <row r="963" spans="1:52" s="713" customFormat="1" ht="30">
      <c r="A963" s="261">
        <v>9326</v>
      </c>
      <c r="B963" s="261" t="s">
        <v>134</v>
      </c>
      <c r="C963" s="322" t="s">
        <v>2733</v>
      </c>
      <c r="D963" s="257" t="s">
        <v>54</v>
      </c>
      <c r="E963" s="259">
        <v>223.77</v>
      </c>
      <c r="F963" s="321">
        <v>1</v>
      </c>
      <c r="G963" s="450">
        <f>ROUND(F963*E963,2)</f>
        <v>223.77</v>
      </c>
      <c r="H963" s="713" t="str">
        <f t="shared" si="226"/>
        <v>OK</v>
      </c>
      <c r="J963" s="654" t="str">
        <f>IF(AND(F963=0,G963&gt;0),1+COUNT($J$3:J962),IF(B963="AUXILIAR","AUXILIAR","SUBÍTEM"))</f>
        <v>SUBÍTEM</v>
      </c>
      <c r="K963" s="655">
        <v>9326</v>
      </c>
      <c r="L963" s="656">
        <f t="shared" si="227"/>
        <v>9326</v>
      </c>
      <c r="M963" s="663" t="str">
        <f>IF(AND(MID(A963,1,4)="comp",COUNTIF($A$1:$A$3937,A963)&gt;1),"ok AUXILIAR",IF(AND(F963&gt;0,MID(A963,1,4)="COMP"),"SUBÍTEM",IF(OR(AND(F963=0,G963=0),F963="COEF.",F963&gt;0),"SUBÍTEM",IF(MID(A963,1,5)="COMP.",IF(COUNTIF(ORÇAMENTO!$B$5:$B$9792,COMPOSIÇÕES!A963)=0,"NOK",IF(COUNTIF(ORÇAMENTO!$B$5:$B$9792,COMPOSIÇÕES!A963)&gt;0,"OK","SUBÍTEM"))))))</f>
        <v>SUBÍTEM</v>
      </c>
      <c r="P963" s="655" t="b">
        <f t="shared" si="220"/>
        <v>1</v>
      </c>
      <c r="Q963" s="655">
        <v>9326</v>
      </c>
      <c r="R963" s="655" t="s">
        <v>134</v>
      </c>
      <c r="S963" s="717" t="s">
        <v>2733</v>
      </c>
      <c r="T963" s="655" t="s">
        <v>54</v>
      </c>
      <c r="U963" s="655">
        <v>224.96</v>
      </c>
    </row>
    <row r="964" spans="1:52" s="713" customFormat="1" ht="14.25" customHeight="1">
      <c r="A964" s="243">
        <v>88316</v>
      </c>
      <c r="B964" s="261" t="s">
        <v>131</v>
      </c>
      <c r="C964" s="322" t="s">
        <v>772</v>
      </c>
      <c r="D964" s="257" t="s">
        <v>59</v>
      </c>
      <c r="E964" s="259">
        <v>12.7</v>
      </c>
      <c r="F964" s="321">
        <v>0.3</v>
      </c>
      <c r="G964" s="450">
        <f>ROUND(F964*E964,2)</f>
        <v>3.81</v>
      </c>
      <c r="H964" s="713" t="str">
        <f t="shared" si="226"/>
        <v>OK</v>
      </c>
      <c r="J964" s="654" t="str">
        <f>IF(AND(F964=0,G964&gt;0),1+COUNT($J$3:J963),IF(B964="AUXILIAR","AUXILIAR","SUBÍTEM"))</f>
        <v>SUBÍTEM</v>
      </c>
      <c r="K964" s="655">
        <v>88316</v>
      </c>
      <c r="L964" s="656">
        <f t="shared" si="227"/>
        <v>88316</v>
      </c>
      <c r="M964" s="663" t="str">
        <f>IF(AND(MID(A964,1,4)="comp",COUNTIF($A$1:$A$3937,A964)&gt;1),"ok AUXILIAR",IF(AND(F964&gt;0,MID(A964,1,4)="COMP"),"SUBÍTEM",IF(OR(AND(F964=0,G964=0),F964="COEF.",F964&gt;0),"SUBÍTEM",IF(MID(A964,1,5)="COMP.",IF(COUNTIF(ORÇAMENTO!$B$5:$B$9792,COMPOSIÇÕES!A964)=0,"NOK",IF(COUNTIF(ORÇAMENTO!$B$5:$B$9792,COMPOSIÇÕES!A964)&gt;0,"OK","SUBÍTEM"))))))</f>
        <v>SUBÍTEM</v>
      </c>
      <c r="P964" s="655" t="b">
        <f t="shared" si="220"/>
        <v>1</v>
      </c>
      <c r="Q964" s="655">
        <v>88316</v>
      </c>
      <c r="R964" s="655" t="s">
        <v>131</v>
      </c>
      <c r="S964" s="717" t="s">
        <v>772</v>
      </c>
      <c r="T964" s="655" t="s">
        <v>59</v>
      </c>
      <c r="U964" s="655">
        <v>12.52</v>
      </c>
      <c r="AY964" s="713" t="s">
        <v>132</v>
      </c>
      <c r="AZ964" s="713" t="b">
        <f>AY964=C964</f>
        <v>0</v>
      </c>
    </row>
    <row r="965" spans="1:52" s="713" customFormat="1">
      <c r="A965" s="261">
        <v>88264</v>
      </c>
      <c r="B965" s="261" t="s">
        <v>131</v>
      </c>
      <c r="C965" s="322" t="s">
        <v>766</v>
      </c>
      <c r="D965" s="257" t="s">
        <v>59</v>
      </c>
      <c r="E965" s="259">
        <v>19.16</v>
      </c>
      <c r="F965" s="321">
        <v>0.3</v>
      </c>
      <c r="G965" s="450">
        <f>ROUND(F965*E965,2)</f>
        <v>5.75</v>
      </c>
      <c r="H965" s="713" t="str">
        <f t="shared" si="226"/>
        <v>OK</v>
      </c>
      <c r="J965" s="654" t="str">
        <f>IF(AND(F965=0,G965&gt;0),1+COUNT($J$3:J963),IF(B965="AUXILIAR","AUXILIAR","SUBÍTEM"))</f>
        <v>SUBÍTEM</v>
      </c>
      <c r="K965" s="655">
        <v>88264</v>
      </c>
      <c r="L965" s="656">
        <f t="shared" si="227"/>
        <v>88264</v>
      </c>
      <c r="M965" s="663" t="str">
        <f>IF(AND(MID(A965,1,4)="comp",COUNTIF($A$1:$A$3937,A965)&gt;1),"ok AUXILIAR",IF(AND(F965&gt;0,MID(A965,1,4)="COMP"),"SUBÍTEM",IF(OR(AND(F965=0,G965=0),F965="COEF.",F965&gt;0),"SUBÍTEM",IF(MID(A965,1,5)="COMP.",IF(COUNTIF(ORÇAMENTO!$B$5:$B$9792,COMPOSIÇÕES!A965)=0,"NOK",IF(COUNTIF(ORÇAMENTO!$B$5:$B$9792,COMPOSIÇÕES!A965)&gt;0,"OK","SUBÍTEM"))))))</f>
        <v>SUBÍTEM</v>
      </c>
      <c r="P965" s="655" t="b">
        <f>C965=S965</f>
        <v>1</v>
      </c>
      <c r="Q965" s="655">
        <v>88264</v>
      </c>
      <c r="R965" s="655" t="s">
        <v>131</v>
      </c>
      <c r="S965" s="717" t="s">
        <v>766</v>
      </c>
      <c r="T965" s="655" t="s">
        <v>59</v>
      </c>
      <c r="U965" s="655">
        <v>19.149999999999999</v>
      </c>
    </row>
    <row r="966" spans="1:52" s="713" customFormat="1">
      <c r="A966" s="723" t="s">
        <v>1511</v>
      </c>
      <c r="B966" s="723"/>
      <c r="C966" s="723"/>
      <c r="D966" s="723"/>
      <c r="E966" s="723"/>
      <c r="F966" s="723"/>
      <c r="G966" s="723"/>
      <c r="H966" s="713" t="str">
        <f t="shared" si="226"/>
        <v>REMOVER ESPAÇOS</v>
      </c>
      <c r="J966" s="654" t="str">
        <f>IF(AND(F966=0,G966&gt;0),1+COUNT($J$3:J965),IF(B966="AUXILIAR","AUXILIAR","SUBÍTEM"))</f>
        <v>SUBÍTEM</v>
      </c>
      <c r="K966" s="655" t="s">
        <v>1511</v>
      </c>
      <c r="L966" s="656" t="str">
        <f t="shared" si="227"/>
        <v>Obs: composição/Base -  Composição -  ORSE- 9051</v>
      </c>
      <c r="M966" s="663" t="str">
        <f>IF(AND(MID(A966,1,4)="comp",COUNTIF($A$1:$A$3937,A966)&gt;1),"ok AUXILIAR",IF(AND(F966&gt;0,MID(A966,1,4)="COMP"),"SUBÍTEM",IF(OR(AND(F966=0,G966=0),F966="COEF.",F966&gt;0),"SUBÍTEM",IF(MID(A966,1,5)="COMP.",IF(COUNTIF(ORÇAMENTO!$B$5:$B$9792,COMPOSIÇÕES!A966)=0,"NOK",IF(COUNTIF(ORÇAMENTO!$B$5:$B$9792,COMPOSIÇÕES!A966)&gt;0,"OK","SUBÍTEM"))))))</f>
        <v>SUBÍTEM</v>
      </c>
      <c r="P966" s="655" t="b">
        <f>C966=S966</f>
        <v>1</v>
      </c>
      <c r="Q966" s="655" t="s">
        <v>1511</v>
      </c>
      <c r="R966" s="655"/>
      <c r="S966" s="723"/>
      <c r="T966" s="655"/>
      <c r="U966" s="655"/>
    </row>
    <row r="967" spans="1:52" s="713" customFormat="1" ht="15.75" thickBot="1">
      <c r="A967" s="728"/>
      <c r="B967" s="728"/>
      <c r="C967" s="728"/>
      <c r="D967" s="728"/>
      <c r="E967" s="728"/>
      <c r="F967" s="728"/>
      <c r="G967" s="728"/>
      <c r="J967" s="779"/>
      <c r="K967" s="780"/>
      <c r="L967" s="781"/>
      <c r="M967" s="663"/>
      <c r="P967" s="655" t="b">
        <f t="shared" ref="P967:P977" si="228">C967=S967</f>
        <v>1</v>
      </c>
      <c r="Q967" s="780"/>
      <c r="R967" s="780"/>
      <c r="S967" s="728"/>
      <c r="T967" s="780"/>
      <c r="U967" s="780"/>
    </row>
    <row r="968" spans="1:52" s="713" customFormat="1" ht="32.25" customHeight="1" thickBot="1">
      <c r="A968" s="947" t="s">
        <v>125</v>
      </c>
      <c r="B968" s="948"/>
      <c r="C968" s="949" t="s">
        <v>103</v>
      </c>
      <c r="D968" s="949" t="s">
        <v>126</v>
      </c>
      <c r="E968" s="949" t="s">
        <v>128</v>
      </c>
      <c r="F968" s="949" t="s">
        <v>127</v>
      </c>
      <c r="G968" s="950" t="s">
        <v>129</v>
      </c>
      <c r="H968" s="713" t="str">
        <f t="shared" ref="H968:H973" si="229">IF(MID(A968,1,3)="OBS","REMOVER ESPAÇOS","OK")</f>
        <v>OK</v>
      </c>
      <c r="J968" s="654" t="str">
        <f>IF(AND(F968=0,G968&gt;0),1+COUNT($J$3:J966),IF(B968="AUXILIAR","AUXILIAR","SUBÍTEM"))</f>
        <v>SUBÍTEM</v>
      </c>
      <c r="K968" s="655" t="s">
        <v>125</v>
      </c>
      <c r="L968" s="656" t="str">
        <f t="shared" ref="L968:L973" si="230">A968</f>
        <v>COD.</v>
      </c>
      <c r="M968" s="663" t="str">
        <f>IF(AND(MID(A968,1,4)="comp",COUNTIF($A$1:$A$3937,A968)&gt;1),"ok AUXILIAR",IF(AND(F968&gt;0,MID(A968,1,4)="COMP"),"SUBÍTEM",IF(OR(AND(F968=0,G968=0),F968="COEF.",F968&gt;0),"SUBÍTEM",IF(MID(A968,1,5)="COMP.",IF(COUNTIF(ORÇAMENTO!$B$5:$B$9792,COMPOSIÇÕES!A968)=0,"NOK",IF(COUNTIF(ORÇAMENTO!$B$5:$B$9792,COMPOSIÇÕES!A968)&gt;0,"OK","SUBÍTEM"))))))</f>
        <v>SUBÍTEM</v>
      </c>
      <c r="P968" s="655" t="b">
        <f t="shared" si="228"/>
        <v>1</v>
      </c>
      <c r="Q968" s="655" t="s">
        <v>125</v>
      </c>
      <c r="R968" s="655"/>
      <c r="S968" s="715" t="s">
        <v>103</v>
      </c>
      <c r="T968" s="655" t="s">
        <v>126</v>
      </c>
      <c r="U968" s="655" t="s">
        <v>128</v>
      </c>
      <c r="AY968" s="713" t="s">
        <v>103</v>
      </c>
      <c r="AZ968" s="713" t="b">
        <f>AY968=C968</f>
        <v>1</v>
      </c>
    </row>
    <row r="969" spans="1:52" s="713" customFormat="1" ht="28.5" customHeight="1" thickBot="1">
      <c r="A969" s="935" t="s">
        <v>362</v>
      </c>
      <c r="B969" s="936"/>
      <c r="C969" s="960" t="s">
        <v>817</v>
      </c>
      <c r="D969" s="936" t="s">
        <v>126</v>
      </c>
      <c r="E969" s="936"/>
      <c r="F969" s="936"/>
      <c r="G969" s="946">
        <f>SUM(G970:G972)</f>
        <v>15.5</v>
      </c>
      <c r="H969" s="713" t="str">
        <f t="shared" si="229"/>
        <v>OK</v>
      </c>
      <c r="J969" s="654">
        <f>IF(AND(F969=0,G969&gt;0),1+COUNT($J$3:J968),IF(B969="AUXILIAR","AUXILIAR","SUBÍTEM"))</f>
        <v>129</v>
      </c>
      <c r="K969" s="655" t="s">
        <v>362</v>
      </c>
      <c r="L969" s="656" t="str">
        <f t="shared" si="230"/>
        <v>COMP. 129</v>
      </c>
      <c r="M969" s="663" t="str">
        <f>IF(AND(MID(A969,1,4)="comp",COUNTIF($A$1:$A$3937,A969)&gt;1),"ok AUXILIAR",IF(AND(F969&gt;0,MID(A969,1,4)="COMP"),"SUBÍTEM",IF(OR(AND(F969=0,G969=0),F969="COEF.",F969&gt;0),"SUBÍTEM",IF(MID(A969,1,5)="COMP.",IF(COUNTIF(ORÇAMENTO!$B$5:$B$9792,COMPOSIÇÕES!A969)=0,"NOK",IF(COUNTIF(ORÇAMENTO!$B$5:$B$9792,COMPOSIÇÕES!A969)&gt;0,"OK","SUBÍTEM"))))))</f>
        <v>OK</v>
      </c>
      <c r="P969" s="655" t="b">
        <f t="shared" si="228"/>
        <v>1</v>
      </c>
      <c r="Q969" s="655" t="s">
        <v>362</v>
      </c>
      <c r="R969" s="655"/>
      <c r="S969" s="716" t="s">
        <v>817</v>
      </c>
      <c r="T969" s="655" t="s">
        <v>126</v>
      </c>
      <c r="U969" s="655"/>
      <c r="AY969" s="713" t="s">
        <v>670</v>
      </c>
      <c r="AZ969" s="713" t="b">
        <f>AY969=C969</f>
        <v>0</v>
      </c>
    </row>
    <row r="970" spans="1:52" s="713" customFormat="1">
      <c r="A970" s="243" t="s">
        <v>816</v>
      </c>
      <c r="B970" s="322" t="s">
        <v>1429</v>
      </c>
      <c r="C970" s="322" t="s">
        <v>817</v>
      </c>
      <c r="D970" s="257" t="s">
        <v>54</v>
      </c>
      <c r="E970" s="259">
        <v>10.72</v>
      </c>
      <c r="F970" s="462">
        <v>1</v>
      </c>
      <c r="G970" s="450">
        <f>ROUND(F970*E970,2)</f>
        <v>10.72</v>
      </c>
      <c r="H970" s="713" t="str">
        <f t="shared" si="229"/>
        <v>OK</v>
      </c>
      <c r="J970" s="654" t="str">
        <f>IF(AND(F970=0,G970&gt;0),1+COUNT($J$3:J969),IF(B970="AUXILIAR","AUXILIAR","SUBÍTEM"))</f>
        <v>SUBÍTEM</v>
      </c>
      <c r="K970" s="655" t="s">
        <v>816</v>
      </c>
      <c r="L970" s="656" t="str">
        <f t="shared" si="230"/>
        <v>I6154</v>
      </c>
      <c r="M970" s="663" t="str">
        <f>IF(AND(MID(A970,1,4)="comp",COUNTIF($A$1:$A$3937,A970)&gt;1),"ok AUXILIAR",IF(AND(F970&gt;0,MID(A970,1,4)="COMP"),"SUBÍTEM",IF(OR(AND(F970=0,G970=0),F970="COEF.",F970&gt;0),"SUBÍTEM",IF(MID(A970,1,5)="COMP.",IF(COUNTIF(ORÇAMENTO!$B$5:$B$9792,COMPOSIÇÕES!A970)=0,"NOK",IF(COUNTIF(ORÇAMENTO!$B$5:$B$9792,COMPOSIÇÕES!A970)&gt;0,"OK","SUBÍTEM"))))))</f>
        <v>SUBÍTEM</v>
      </c>
      <c r="P970" s="655" t="b">
        <f t="shared" si="228"/>
        <v>1</v>
      </c>
      <c r="Q970" s="655" t="s">
        <v>816</v>
      </c>
      <c r="R970" s="655" t="s">
        <v>1429</v>
      </c>
      <c r="S970" s="717" t="s">
        <v>817</v>
      </c>
      <c r="T970" s="655" t="s">
        <v>54</v>
      </c>
      <c r="U970" s="655">
        <v>10.72</v>
      </c>
      <c r="AY970" s="713" t="s">
        <v>176</v>
      </c>
      <c r="AZ970" s="713" t="b">
        <f>AY970=C970</f>
        <v>0</v>
      </c>
    </row>
    <row r="971" spans="1:52" s="713" customFormat="1" ht="18.75" customHeight="1">
      <c r="A971" s="243">
        <v>88316</v>
      </c>
      <c r="B971" s="261" t="s">
        <v>131</v>
      </c>
      <c r="C971" s="322" t="s">
        <v>772</v>
      </c>
      <c r="D971" s="257" t="s">
        <v>59</v>
      </c>
      <c r="E971" s="259">
        <v>12.7</v>
      </c>
      <c r="F971" s="321">
        <v>0.15</v>
      </c>
      <c r="G971" s="450">
        <f>ROUND(F971*E971,2)</f>
        <v>1.91</v>
      </c>
      <c r="H971" s="713" t="str">
        <f t="shared" si="229"/>
        <v>OK</v>
      </c>
      <c r="J971" s="654" t="str">
        <f>IF(AND(F971=0,G971&gt;0),1+COUNT($J$3:J970),IF(B971="AUXILIAR","AUXILIAR","SUBÍTEM"))</f>
        <v>SUBÍTEM</v>
      </c>
      <c r="K971" s="655">
        <v>88316</v>
      </c>
      <c r="L971" s="656">
        <f t="shared" si="230"/>
        <v>88316</v>
      </c>
      <c r="M971" s="663" t="str">
        <f>IF(AND(MID(A971,1,4)="comp",COUNTIF($A$1:$A$3937,A971)&gt;1),"ok AUXILIAR",IF(AND(F971&gt;0,MID(A971,1,4)="COMP"),"SUBÍTEM",IF(OR(AND(F971=0,G971=0),F971="COEF.",F971&gt;0),"SUBÍTEM",IF(MID(A971,1,5)="COMP.",IF(COUNTIF(ORÇAMENTO!$B$5:$B$9792,COMPOSIÇÕES!A971)=0,"NOK",IF(COUNTIF(ORÇAMENTO!$B$5:$B$9792,COMPOSIÇÕES!A971)&gt;0,"OK","SUBÍTEM"))))))</f>
        <v>SUBÍTEM</v>
      </c>
      <c r="P971" s="655" t="b">
        <f t="shared" si="228"/>
        <v>1</v>
      </c>
      <c r="Q971" s="655">
        <v>88316</v>
      </c>
      <c r="R971" s="655" t="s">
        <v>131</v>
      </c>
      <c r="S971" s="717" t="s">
        <v>772</v>
      </c>
      <c r="T971" s="655" t="s">
        <v>59</v>
      </c>
      <c r="U971" s="655">
        <v>12.52</v>
      </c>
      <c r="AY971" s="713" t="s">
        <v>132</v>
      </c>
      <c r="AZ971" s="713" t="b">
        <f>AY971=C971</f>
        <v>0</v>
      </c>
    </row>
    <row r="972" spans="1:52" s="713" customFormat="1">
      <c r="A972" s="261">
        <v>88264</v>
      </c>
      <c r="B972" s="261" t="s">
        <v>131</v>
      </c>
      <c r="C972" s="322" t="s">
        <v>766</v>
      </c>
      <c r="D972" s="257" t="s">
        <v>59</v>
      </c>
      <c r="E972" s="259">
        <v>19.16</v>
      </c>
      <c r="F972" s="324">
        <v>0.15</v>
      </c>
      <c r="G972" s="450">
        <f>ROUND(F972*E972,2)</f>
        <v>2.87</v>
      </c>
      <c r="H972" s="713" t="str">
        <f t="shared" si="229"/>
        <v>OK</v>
      </c>
      <c r="J972" s="654" t="str">
        <f>IF(AND(F972=0,G972&gt;0),1+COUNT($J$3:J970),IF(B972="AUXILIAR","AUXILIAR","SUBÍTEM"))</f>
        <v>SUBÍTEM</v>
      </c>
      <c r="K972" s="655">
        <v>88264</v>
      </c>
      <c r="L972" s="656">
        <f t="shared" si="230"/>
        <v>88264</v>
      </c>
      <c r="M972" s="663" t="str">
        <f>IF(AND(MID(A972,1,4)="comp",COUNTIF($A$1:$A$3937,A972)&gt;1),"ok AUXILIAR",IF(AND(F972&gt;0,MID(A972,1,4)="COMP"),"SUBÍTEM",IF(OR(AND(F972=0,G972=0),F972="COEF.",F972&gt;0),"SUBÍTEM",IF(MID(A972,1,5)="COMP.",IF(COUNTIF(ORÇAMENTO!$B$5:$B$9792,COMPOSIÇÕES!A972)=0,"NOK",IF(COUNTIF(ORÇAMENTO!$B$5:$B$9792,COMPOSIÇÕES!A972)&gt;0,"OK","SUBÍTEM"))))))</f>
        <v>SUBÍTEM</v>
      </c>
      <c r="P972" s="655" t="b">
        <f t="shared" si="228"/>
        <v>1</v>
      </c>
      <c r="Q972" s="655">
        <v>88264</v>
      </c>
      <c r="R972" s="655" t="s">
        <v>131</v>
      </c>
      <c r="S972" s="717" t="s">
        <v>766</v>
      </c>
      <c r="T972" s="655" t="s">
        <v>59</v>
      </c>
      <c r="U972" s="655">
        <v>19.149999999999999</v>
      </c>
      <c r="AY972" s="713" t="s">
        <v>683</v>
      </c>
      <c r="AZ972" s="713" t="b">
        <f>AY972=C972</f>
        <v>0</v>
      </c>
    </row>
    <row r="973" spans="1:52" s="713" customFormat="1">
      <c r="A973" s="723" t="s">
        <v>1514</v>
      </c>
      <c r="B973" s="723"/>
      <c r="C973" s="723"/>
      <c r="D973" s="723" t="s">
        <v>183</v>
      </c>
      <c r="E973" s="723" t="s">
        <v>183</v>
      </c>
      <c r="F973" s="723"/>
      <c r="G973" s="723"/>
      <c r="H973" s="713" t="str">
        <f t="shared" si="229"/>
        <v>REMOVER ESPAÇOS</v>
      </c>
      <c r="J973" s="654" t="str">
        <f>IF(AND(F973=0,G973&gt;0),1+COUNT($J$3:J972),IF(B973="AUXILIAR","AUXILIAR","SUBÍTEM"))</f>
        <v>SUBÍTEM</v>
      </c>
      <c r="K973" s="655" t="s">
        <v>1514</v>
      </c>
      <c r="L973" s="656" t="str">
        <f t="shared" si="230"/>
        <v>Obs: composição/Base -  Composição adaptada -  ORSE- 10728 + I6154/SEINFRA CE INSUMO</v>
      </c>
      <c r="M973" s="663" t="str">
        <f>IF(AND(MID(A973,1,4)="comp",COUNTIF($A$1:$A$3937,A973)&gt;1),"ok AUXILIAR",IF(AND(F973&gt;0,MID(A973,1,4)="COMP"),"SUBÍTEM",IF(OR(AND(F973=0,G973=0),F973="COEF.",F973&gt;0),"SUBÍTEM",IF(MID(A973,1,5)="COMP.",IF(COUNTIF(ORÇAMENTO!$B$5:$B$9792,COMPOSIÇÕES!A973)=0,"NOK",IF(COUNTIF(ORÇAMENTO!$B$5:$B$9792,COMPOSIÇÕES!A973)&gt;0,"OK","SUBÍTEM"))))))</f>
        <v>SUBÍTEM</v>
      </c>
      <c r="P973" s="655" t="b">
        <f t="shared" si="228"/>
        <v>1</v>
      </c>
      <c r="Q973" s="655" t="s">
        <v>1514</v>
      </c>
      <c r="R973" s="655"/>
      <c r="S973" s="723"/>
      <c r="T973" s="655" t="s">
        <v>183</v>
      </c>
      <c r="U973" s="655" t="s">
        <v>183</v>
      </c>
    </row>
    <row r="974" spans="1:52" s="713" customFormat="1" ht="15.75" thickBot="1">
      <c r="A974" s="792"/>
      <c r="B974" s="793"/>
      <c r="C974" s="778"/>
      <c r="D974" s="794"/>
      <c r="E974" s="794"/>
      <c r="F974" s="794"/>
      <c r="G974" s="794"/>
      <c r="J974" s="779"/>
      <c r="K974" s="780"/>
      <c r="L974" s="781"/>
      <c r="M974" s="663"/>
      <c r="P974" s="655" t="b">
        <f t="shared" si="228"/>
        <v>1</v>
      </c>
      <c r="Q974" s="780"/>
      <c r="R974" s="780"/>
      <c r="S974" s="778"/>
      <c r="T974" s="780"/>
      <c r="U974" s="780"/>
    </row>
    <row r="975" spans="1:52" s="713" customFormat="1" ht="33" customHeight="1" thickBot="1">
      <c r="A975" s="987" t="s">
        <v>125</v>
      </c>
      <c r="B975" s="985"/>
      <c r="C975" s="949" t="s">
        <v>103</v>
      </c>
      <c r="D975" s="956" t="s">
        <v>126</v>
      </c>
      <c r="E975" s="949" t="s">
        <v>128</v>
      </c>
      <c r="F975" s="949" t="s">
        <v>127</v>
      </c>
      <c r="G975" s="957" t="s">
        <v>129</v>
      </c>
      <c r="H975" s="713" t="str">
        <f>IF(MID(A975,1,3)="OBS","REMOVER ESPAÇOS","OK")</f>
        <v>OK</v>
      </c>
      <c r="J975" s="654" t="str">
        <f>IF(AND(F975=0,G975&gt;0),1+COUNT($J$3:J755),IF(B975="AUXILIAR","AUXILIAR","SUBÍTEM"))</f>
        <v>SUBÍTEM</v>
      </c>
      <c r="K975" s="655" t="s">
        <v>125</v>
      </c>
      <c r="L975" s="656" t="str">
        <f>A975</f>
        <v>COD.</v>
      </c>
      <c r="M975" s="663" t="str">
        <f>IF(AND(MID(A975,1,4)="comp",COUNTIF($A$1:$A$3937,A975)&gt;1),"ok AUXILIAR",IF(AND(F975&gt;0,MID(A975,1,4)="COMP"),"SUBÍTEM",IF(OR(AND(F975=0,G975=0),F975="COEF.",F975&gt;0),"SUBÍTEM",IF(MID(A975,1,5)="COMP.",IF(COUNTIF(ORÇAMENTO!$B$5:$B$9792,COMPOSIÇÕES!A975)=0,"NOK",IF(COUNTIF(ORÇAMENTO!$B$5:$B$9792,COMPOSIÇÕES!A975)&gt;0,"OK","SUBÍTEM"))))))</f>
        <v>SUBÍTEM</v>
      </c>
      <c r="P975" s="655" t="b">
        <f t="shared" si="228"/>
        <v>1</v>
      </c>
      <c r="Q975" s="655" t="s">
        <v>125</v>
      </c>
      <c r="R975" s="655"/>
      <c r="S975" s="715" t="s">
        <v>103</v>
      </c>
      <c r="T975" s="655" t="s">
        <v>126</v>
      </c>
      <c r="U975" s="655" t="s">
        <v>128</v>
      </c>
    </row>
    <row r="976" spans="1:52" s="713" customFormat="1" ht="30" customHeight="1" thickBot="1">
      <c r="A976" s="935" t="s">
        <v>429</v>
      </c>
      <c r="B976" s="945"/>
      <c r="C976" s="986" t="s">
        <v>1381</v>
      </c>
      <c r="D976" s="936" t="s">
        <v>126</v>
      </c>
      <c r="E976" s="936"/>
      <c r="F976" s="936"/>
      <c r="G976" s="946">
        <f>SUM(G977:G978)</f>
        <v>16.88</v>
      </c>
      <c r="H976" s="713" t="str">
        <f>IF(MID(A976,1,3)="OBS","REMOVER ESPAÇOS","OK")</f>
        <v>OK</v>
      </c>
      <c r="J976" s="654">
        <f>IF(AND(F976=0,G976&gt;0),1+COUNT($J$3:J975),IF(B976="AUXILIAR","AUXILIAR","SUBÍTEM"))</f>
        <v>130</v>
      </c>
      <c r="K976" s="655" t="s">
        <v>429</v>
      </c>
      <c r="L976" s="656" t="str">
        <f>A976</f>
        <v>COMP. 130</v>
      </c>
      <c r="M976" s="663" t="str">
        <f>IF(AND(MID(A976,1,4)="comp",COUNTIF($A$1:$A$3937,A976)&gt;1),"ok AUXILIAR",IF(AND(F976&gt;0,MID(A976,1,4)="COMP"),"SUBÍTEM",IF(OR(AND(F976=0,G976=0),F976="COEF.",F976&gt;0),"SUBÍTEM",IF(MID(A976,1,5)="COMP.",IF(COUNTIF(ORÇAMENTO!$B$5:$B$9792,COMPOSIÇÕES!A976)=0,"NOK",IF(COUNTIF(ORÇAMENTO!$B$5:$B$9792,COMPOSIÇÕES!A976)&gt;0,"OK","SUBÍTEM"))))))</f>
        <v>OK</v>
      </c>
      <c r="P976" s="655" t="b">
        <f t="shared" si="228"/>
        <v>1</v>
      </c>
      <c r="Q976" s="655" t="s">
        <v>429</v>
      </c>
      <c r="R976" s="655"/>
      <c r="S976" s="719" t="s">
        <v>1381</v>
      </c>
      <c r="T976" s="655" t="s">
        <v>126</v>
      </c>
      <c r="U976" s="655"/>
    </row>
    <row r="977" spans="1:52" s="713" customFormat="1">
      <c r="A977" s="261">
        <v>8211</v>
      </c>
      <c r="B977" s="261" t="s">
        <v>134</v>
      </c>
      <c r="C977" s="322" t="s">
        <v>2734</v>
      </c>
      <c r="D977" s="257" t="s">
        <v>710</v>
      </c>
      <c r="E977" s="259">
        <v>12.91</v>
      </c>
      <c r="F977" s="321">
        <v>1</v>
      </c>
      <c r="G977" s="450">
        <f>ROUND(F977*E977,2)</f>
        <v>12.91</v>
      </c>
      <c r="H977" s="713" t="str">
        <f>IF(MID(A977,1,3)="OBS","REMOVER ESPAÇOS","OK")</f>
        <v>OK</v>
      </c>
      <c r="J977" s="654" t="str">
        <f>IF(AND(F977=0,G977&gt;0),1+COUNT($J$3:J976),IF(B977="AUXILIAR","AUXILIAR","SUBÍTEM"))</f>
        <v>SUBÍTEM</v>
      </c>
      <c r="K977" s="655">
        <v>8211</v>
      </c>
      <c r="L977" s="656">
        <f>A977</f>
        <v>8211</v>
      </c>
      <c r="M977" s="663" t="str">
        <f>IF(AND(MID(A977,1,4)="comp",COUNTIF($A$1:$A$3937,A977)&gt;1),"ok AUXILIAR",IF(AND(F977&gt;0,MID(A977,1,4)="COMP"),"SUBÍTEM",IF(OR(AND(F977=0,G977=0),F977="COEF.",F977&gt;0),"SUBÍTEM",IF(MID(A977,1,5)="COMP.",IF(COUNTIF(ORÇAMENTO!$B$5:$B$9792,COMPOSIÇÕES!A977)=0,"NOK",IF(COUNTIF(ORÇAMENTO!$B$5:$B$9792,COMPOSIÇÕES!A977)&gt;0,"OK","SUBÍTEM"))))))</f>
        <v>SUBÍTEM</v>
      </c>
      <c r="P977" s="655" t="b">
        <f t="shared" si="228"/>
        <v>1</v>
      </c>
      <c r="Q977" s="655">
        <v>8211</v>
      </c>
      <c r="R977" s="655" t="s">
        <v>134</v>
      </c>
      <c r="S977" s="717" t="s">
        <v>2734</v>
      </c>
      <c r="T977" s="655" t="s">
        <v>710</v>
      </c>
      <c r="U977" s="655">
        <v>12.9</v>
      </c>
    </row>
    <row r="978" spans="1:52" s="713" customFormat="1">
      <c r="A978" s="261">
        <v>88309</v>
      </c>
      <c r="B978" s="261" t="s">
        <v>131</v>
      </c>
      <c r="C978" s="322" t="s">
        <v>770</v>
      </c>
      <c r="D978" s="257" t="s">
        <v>59</v>
      </c>
      <c r="E978" s="259">
        <v>15.89</v>
      </c>
      <c r="F978" s="321">
        <v>0.25</v>
      </c>
      <c r="G978" s="450">
        <f>ROUND(F978*E978,2)</f>
        <v>3.97</v>
      </c>
      <c r="H978" s="713" t="str">
        <f>IF(MID(A978,1,3)="OBS","REMOVER ESPAÇOS","OK")</f>
        <v>OK</v>
      </c>
      <c r="J978" s="654" t="str">
        <f>IF(AND(F978=0,G978&gt;0),1+COUNT($J$3:J977),IF(B978="AUXILIAR","AUXILIAR","SUBÍTEM"))</f>
        <v>SUBÍTEM</v>
      </c>
      <c r="K978" s="655">
        <v>88309</v>
      </c>
      <c r="L978" s="656">
        <f>A978</f>
        <v>88309</v>
      </c>
      <c r="M978" s="663" t="str">
        <f>IF(AND(MID(A978,1,4)="comp",COUNTIF($A$1:$A$3937,A978)&gt;1),"ok AUXILIAR",IF(AND(F978&gt;0,MID(A978,1,4)="COMP"),"SUBÍTEM",IF(OR(AND(F978=0,G978=0),F978="COEF.",F978&gt;0),"SUBÍTEM",IF(MID(A978,1,5)="COMP.",IF(COUNTIF(ORÇAMENTO!$B$5:$B$9792,COMPOSIÇÕES!A978)=0,"NOK",IF(COUNTIF(ORÇAMENTO!$B$5:$B$9792,COMPOSIÇÕES!A978)&gt;0,"OK","SUBÍTEM"))))))</f>
        <v>SUBÍTEM</v>
      </c>
      <c r="P978" s="655" t="b">
        <f>C978=S978</f>
        <v>1</v>
      </c>
      <c r="Q978" s="655">
        <v>88309</v>
      </c>
      <c r="R978" s="655" t="s">
        <v>131</v>
      </c>
      <c r="S978" s="717" t="s">
        <v>770</v>
      </c>
      <c r="T978" s="655" t="s">
        <v>59</v>
      </c>
      <c r="U978" s="655">
        <v>15.88</v>
      </c>
    </row>
    <row r="979" spans="1:52" s="713" customFormat="1">
      <c r="A979" s="723" t="s">
        <v>1513</v>
      </c>
      <c r="B979" s="723"/>
      <c r="C979" s="723"/>
      <c r="D979" s="723"/>
      <c r="E979" s="723"/>
      <c r="F979" s="723"/>
      <c r="G979" s="723"/>
      <c r="H979" s="713" t="str">
        <f>IF(MID(A979,1,3)="OBS","REMOVER ESPAÇOS","OK")</f>
        <v>REMOVER ESPAÇOS</v>
      </c>
      <c r="J979" s="654" t="str">
        <f>IF(AND(F979=0,G979&gt;0),1+COUNT($J$3:J978),IF(B979="AUXILIAR","AUXILIAR","SUBÍTEM"))</f>
        <v>SUBÍTEM</v>
      </c>
      <c r="K979" s="655" t="s">
        <v>1513</v>
      </c>
      <c r="L979" s="656" t="str">
        <f>A979</f>
        <v>Obs: composição/Base -  Composição adaptada -  ORSE- 4780 + 8211/ORSE INSUMO</v>
      </c>
      <c r="M979" s="663" t="str">
        <f>IF(AND(MID(A979,1,4)="comp",COUNTIF($A$1:$A$3937,A979)&gt;1),"ok AUXILIAR",IF(AND(F979&gt;0,MID(A979,1,4)="COMP"),"SUBÍTEM",IF(OR(AND(F979=0,G979=0),F979="COEF.",F979&gt;0),"SUBÍTEM",IF(MID(A979,1,5)="COMP.",IF(COUNTIF(ORÇAMENTO!$B$5:$B$9792,COMPOSIÇÕES!A979)=0,"NOK",IF(COUNTIF(ORÇAMENTO!$B$5:$B$9792,COMPOSIÇÕES!A979)&gt;0,"OK","SUBÍTEM"))))))</f>
        <v>SUBÍTEM</v>
      </c>
      <c r="P979" s="655" t="b">
        <f>C979=S979</f>
        <v>1</v>
      </c>
      <c r="Q979" s="655" t="s">
        <v>1513</v>
      </c>
      <c r="R979" s="655"/>
      <c r="S979" s="723"/>
      <c r="T979" s="655"/>
      <c r="U979" s="655"/>
    </row>
    <row r="980" spans="1:52" s="713" customFormat="1" ht="15.75" thickBot="1">
      <c r="A980" s="728"/>
      <c r="B980" s="728"/>
      <c r="C980" s="728"/>
      <c r="D980" s="728"/>
      <c r="E980" s="728"/>
      <c r="F980" s="728"/>
      <c r="G980" s="728"/>
      <c r="J980" s="779"/>
      <c r="K980" s="780"/>
      <c r="L980" s="781"/>
      <c r="M980" s="663"/>
      <c r="P980" s="655" t="b">
        <f t="shared" ref="P980:P986" si="231">C980=S980</f>
        <v>1</v>
      </c>
      <c r="Q980" s="780"/>
      <c r="R980" s="780"/>
      <c r="S980" s="728"/>
      <c r="T980" s="780"/>
      <c r="U980" s="780"/>
    </row>
    <row r="981" spans="1:52" s="713" customFormat="1" ht="32.25" customHeight="1" thickBot="1">
      <c r="A981" s="947" t="s">
        <v>125</v>
      </c>
      <c r="B981" s="948"/>
      <c r="C981" s="949" t="s">
        <v>103</v>
      </c>
      <c r="D981" s="949" t="s">
        <v>126</v>
      </c>
      <c r="E981" s="949" t="s">
        <v>128</v>
      </c>
      <c r="F981" s="949" t="s">
        <v>127</v>
      </c>
      <c r="G981" s="950" t="s">
        <v>129</v>
      </c>
      <c r="H981" s="713" t="str">
        <f t="shared" ref="H981:H986" si="232">IF(MID(A981,1,3)="OBS","REMOVER ESPAÇOS","OK")</f>
        <v>OK</v>
      </c>
      <c r="J981" s="654" t="str">
        <f>IF(AND(F981=0,G981&gt;0),1+COUNT($J$3:J979),IF(B981="AUXILIAR","AUXILIAR","SUBÍTEM"))</f>
        <v>SUBÍTEM</v>
      </c>
      <c r="K981" s="655" t="s">
        <v>125</v>
      </c>
      <c r="L981" s="656" t="str">
        <f t="shared" ref="L981:L986" si="233">A981</f>
        <v>COD.</v>
      </c>
      <c r="M981" s="663" t="str">
        <f>IF(AND(MID(A981,1,4)="comp",COUNTIF($A$1:$A$3937,A981)&gt;1),"ok AUXILIAR",IF(AND(F981&gt;0,MID(A981,1,4)="COMP"),"SUBÍTEM",IF(OR(AND(F981=0,G981=0),F981="COEF.",F981&gt;0),"SUBÍTEM",IF(MID(A981,1,5)="COMP.",IF(COUNTIF(ORÇAMENTO!$B$5:$B$9792,COMPOSIÇÕES!A981)=0,"NOK",IF(COUNTIF(ORÇAMENTO!$B$5:$B$9792,COMPOSIÇÕES!A981)&gt;0,"OK","SUBÍTEM"))))))</f>
        <v>SUBÍTEM</v>
      </c>
      <c r="P981" s="655" t="b">
        <f t="shared" si="231"/>
        <v>1</v>
      </c>
      <c r="Q981" s="655" t="s">
        <v>125</v>
      </c>
      <c r="R981" s="655"/>
      <c r="S981" s="715" t="s">
        <v>103</v>
      </c>
      <c r="T981" s="655" t="s">
        <v>126</v>
      </c>
      <c r="U981" s="655" t="s">
        <v>128</v>
      </c>
      <c r="AY981" s="713" t="s">
        <v>103</v>
      </c>
      <c r="AZ981" s="713" t="b">
        <f>AY981=C981</f>
        <v>1</v>
      </c>
    </row>
    <row r="982" spans="1:52" s="713" customFormat="1" ht="28.5" customHeight="1" thickBot="1">
      <c r="A982" s="935" t="s">
        <v>430</v>
      </c>
      <c r="B982" s="936"/>
      <c r="C982" s="960" t="s">
        <v>1382</v>
      </c>
      <c r="D982" s="936" t="s">
        <v>126</v>
      </c>
      <c r="E982" s="936"/>
      <c r="F982" s="936"/>
      <c r="G982" s="946">
        <f>SUM(G983:G985)</f>
        <v>3.56</v>
      </c>
      <c r="H982" s="713" t="str">
        <f t="shared" si="232"/>
        <v>OK</v>
      </c>
      <c r="J982" s="654">
        <f>IF(AND(F982=0,G982&gt;0),1+COUNT($J$3:J981),IF(B982="AUXILIAR","AUXILIAR","SUBÍTEM"))</f>
        <v>131</v>
      </c>
      <c r="K982" s="655" t="s">
        <v>430</v>
      </c>
      <c r="L982" s="656" t="str">
        <f t="shared" si="233"/>
        <v>COMP. 131</v>
      </c>
      <c r="M982" s="663" t="str">
        <f>IF(AND(MID(A982,1,4)="comp",COUNTIF($A$1:$A$3937,A982)&gt;1),"ok AUXILIAR",IF(AND(F982&gt;0,MID(A982,1,4)="COMP"),"SUBÍTEM",IF(OR(AND(F982=0,G982=0),F982="COEF.",F982&gt;0),"SUBÍTEM",IF(MID(A982,1,5)="COMP.",IF(COUNTIF(ORÇAMENTO!$B$5:$B$9792,COMPOSIÇÕES!A982)=0,"NOK",IF(COUNTIF(ORÇAMENTO!$B$5:$B$9792,COMPOSIÇÕES!A982)&gt;0,"OK","SUBÍTEM"))))))</f>
        <v>OK</v>
      </c>
      <c r="P982" s="655" t="b">
        <f t="shared" si="231"/>
        <v>1</v>
      </c>
      <c r="Q982" s="655" t="s">
        <v>430</v>
      </c>
      <c r="R982" s="655"/>
      <c r="S982" s="716" t="s">
        <v>1382</v>
      </c>
      <c r="T982" s="655" t="s">
        <v>126</v>
      </c>
      <c r="U982" s="655"/>
      <c r="AY982" s="713" t="s">
        <v>670</v>
      </c>
      <c r="AZ982" s="713" t="b">
        <f>AY982=C982</f>
        <v>0</v>
      </c>
    </row>
    <row r="983" spans="1:52" s="713" customFormat="1">
      <c r="A983" s="243">
        <v>11948</v>
      </c>
      <c r="B983" s="322" t="s">
        <v>836</v>
      </c>
      <c r="C983" s="322" t="s">
        <v>1382</v>
      </c>
      <c r="D983" s="257" t="s">
        <v>2836</v>
      </c>
      <c r="E983" s="259">
        <v>0.37</v>
      </c>
      <c r="F983" s="462">
        <v>1</v>
      </c>
      <c r="G983" s="450">
        <f>ROUND(F983*E983,2)</f>
        <v>0.37</v>
      </c>
      <c r="H983" s="713" t="str">
        <f t="shared" si="232"/>
        <v>OK</v>
      </c>
      <c r="J983" s="654" t="str">
        <f>IF(AND(F983=0,G983&gt;0),1+COUNT($J$3:J982),IF(B983="AUXILIAR","AUXILIAR","SUBÍTEM"))</f>
        <v>SUBÍTEM</v>
      </c>
      <c r="K983" s="655">
        <v>11948</v>
      </c>
      <c r="L983" s="656">
        <f t="shared" si="233"/>
        <v>11948</v>
      </c>
      <c r="M983" s="663" t="str">
        <f>IF(AND(MID(A983,1,4)="comp",COUNTIF($A$1:$A$3937,A983)&gt;1),"ok AUXILIAR",IF(AND(F983&gt;0,MID(A983,1,4)="COMP"),"SUBÍTEM",IF(OR(AND(F983=0,G983=0),F983="COEF.",F983&gt;0),"SUBÍTEM",IF(MID(A983,1,5)="COMP.",IF(COUNTIF(ORÇAMENTO!$B$5:$B$9792,COMPOSIÇÕES!A983)=0,"NOK",IF(COUNTIF(ORÇAMENTO!$B$5:$B$9792,COMPOSIÇÕES!A983)&gt;0,"OK","SUBÍTEM"))))))</f>
        <v>SUBÍTEM</v>
      </c>
      <c r="P983" s="655" t="b">
        <f t="shared" si="231"/>
        <v>1</v>
      </c>
      <c r="Q983" s="655">
        <v>11948</v>
      </c>
      <c r="R983" s="655" t="s">
        <v>836</v>
      </c>
      <c r="S983" s="717" t="s">
        <v>1382</v>
      </c>
      <c r="T983" s="655" t="s">
        <v>54</v>
      </c>
      <c r="U983" s="655">
        <v>0.34</v>
      </c>
      <c r="AY983" s="713" t="s">
        <v>176</v>
      </c>
      <c r="AZ983" s="713" t="b">
        <f>AY983=C983</f>
        <v>0</v>
      </c>
    </row>
    <row r="984" spans="1:52" s="713" customFormat="1">
      <c r="A984" s="243">
        <v>88316</v>
      </c>
      <c r="B984" s="322" t="s">
        <v>131</v>
      </c>
      <c r="C984" s="322" t="s">
        <v>772</v>
      </c>
      <c r="D984" s="257" t="s">
        <v>59</v>
      </c>
      <c r="E984" s="259">
        <v>12.7</v>
      </c>
      <c r="F984" s="462">
        <v>0.1</v>
      </c>
      <c r="G984" s="450">
        <f>ROUND(F984*E984,2)</f>
        <v>1.27</v>
      </c>
      <c r="H984" s="713" t="str">
        <f t="shared" si="232"/>
        <v>OK</v>
      </c>
      <c r="J984" s="654" t="str">
        <f>IF(AND(F984=0,G984&gt;0),1+COUNT($J$3:J983),IF(B984="AUXILIAR","AUXILIAR","SUBÍTEM"))</f>
        <v>SUBÍTEM</v>
      </c>
      <c r="K984" s="655">
        <v>88316</v>
      </c>
      <c r="L984" s="656">
        <f t="shared" si="233"/>
        <v>88316</v>
      </c>
      <c r="M984" s="663" t="str">
        <f>IF(AND(MID(A984,1,4)="comp",COUNTIF($A$1:$A$3937,A984)&gt;1),"ok AUXILIAR",IF(AND(F984&gt;0,MID(A984,1,4)="COMP"),"SUBÍTEM",IF(OR(AND(F984=0,G984=0),F984="COEF.",F984&gt;0),"SUBÍTEM",IF(MID(A984,1,5)="COMP.",IF(COUNTIF(ORÇAMENTO!$B$5:$B$9792,COMPOSIÇÕES!A984)=0,"NOK",IF(COUNTIF(ORÇAMENTO!$B$5:$B$9792,COMPOSIÇÕES!A984)&gt;0,"OK","SUBÍTEM"))))))</f>
        <v>SUBÍTEM</v>
      </c>
      <c r="P984" s="655" t="b">
        <f t="shared" si="231"/>
        <v>1</v>
      </c>
      <c r="Q984" s="655">
        <v>88316</v>
      </c>
      <c r="R984" s="655" t="s">
        <v>131</v>
      </c>
      <c r="S984" s="717" t="s">
        <v>772</v>
      </c>
      <c r="T984" s="655" t="s">
        <v>59</v>
      </c>
      <c r="U984" s="655">
        <v>12.52</v>
      </c>
      <c r="AY984" s="713" t="s">
        <v>132</v>
      </c>
      <c r="AZ984" s="713" t="b">
        <f>AY984=C984</f>
        <v>0</v>
      </c>
    </row>
    <row r="985" spans="1:52" s="713" customFormat="1">
      <c r="A985" s="243">
        <v>88264</v>
      </c>
      <c r="B985" s="322" t="s">
        <v>131</v>
      </c>
      <c r="C985" s="322" t="s">
        <v>766</v>
      </c>
      <c r="D985" s="257" t="s">
        <v>59</v>
      </c>
      <c r="E985" s="259">
        <v>19.16</v>
      </c>
      <c r="F985" s="462">
        <v>0.1</v>
      </c>
      <c r="G985" s="450">
        <f>ROUND(F985*E985,2)</f>
        <v>1.92</v>
      </c>
      <c r="H985" s="713" t="str">
        <f t="shared" si="232"/>
        <v>OK</v>
      </c>
      <c r="J985" s="654" t="str">
        <f>IF(AND(F985=0,G985&gt;0),1+COUNT($J$3:J984),IF(B985="AUXILIAR","AUXILIAR","SUBÍTEM"))</f>
        <v>SUBÍTEM</v>
      </c>
      <c r="K985" s="655">
        <v>88264</v>
      </c>
      <c r="L985" s="656">
        <f t="shared" si="233"/>
        <v>88264</v>
      </c>
      <c r="M985" s="663" t="str">
        <f>IF(AND(MID(A985,1,4)="comp",COUNTIF($A$1:$A$3937,A985)&gt;1),"ok AUXILIAR",IF(AND(F985&gt;0,MID(A985,1,4)="COMP"),"SUBÍTEM",IF(OR(AND(F985=0,G985=0),F985="COEF.",F985&gt;0),"SUBÍTEM",IF(MID(A985,1,5)="COMP.",IF(COUNTIF(ORÇAMENTO!$B$5:$B$9792,COMPOSIÇÕES!A985)=0,"NOK",IF(COUNTIF(ORÇAMENTO!$B$5:$B$9792,COMPOSIÇÕES!A985)&gt;0,"OK","SUBÍTEM"))))))</f>
        <v>SUBÍTEM</v>
      </c>
      <c r="P985" s="655" t="b">
        <f t="shared" si="231"/>
        <v>1</v>
      </c>
      <c r="Q985" s="655">
        <v>88264</v>
      </c>
      <c r="R985" s="655" t="s">
        <v>131</v>
      </c>
      <c r="S985" s="717" t="s">
        <v>766</v>
      </c>
      <c r="T985" s="655" t="s">
        <v>59</v>
      </c>
      <c r="U985" s="655">
        <v>19.149999999999999</v>
      </c>
      <c r="AY985" s="713" t="s">
        <v>683</v>
      </c>
      <c r="AZ985" s="713" t="b">
        <f>AY985=C985</f>
        <v>0</v>
      </c>
    </row>
    <row r="986" spans="1:52" s="713" customFormat="1">
      <c r="A986" s="723" t="s">
        <v>1515</v>
      </c>
      <c r="B986" s="723"/>
      <c r="C986" s="723"/>
      <c r="D986" s="723" t="s">
        <v>183</v>
      </c>
      <c r="E986" s="723" t="s">
        <v>183</v>
      </c>
      <c r="F986" s="723"/>
      <c r="G986" s="723"/>
      <c r="H986" s="713" t="str">
        <f t="shared" si="232"/>
        <v>REMOVER ESPAÇOS</v>
      </c>
      <c r="J986" s="654" t="str">
        <f>IF(AND(F986=0,G986&gt;0),1+COUNT($J$3:J985),IF(B986="AUXILIAR","AUXILIAR","SUBÍTEM"))</f>
        <v>SUBÍTEM</v>
      </c>
      <c r="K986" s="655" t="s">
        <v>1515</v>
      </c>
      <c r="L986" s="656" t="str">
        <f t="shared" si="233"/>
        <v>Obs: composição/Base -  Composição adaptada -  ORSE- 11770 + 11948/SINAPI INSUMO</v>
      </c>
      <c r="M986" s="663" t="str">
        <f>IF(AND(MID(A986,1,4)="comp",COUNTIF($A$1:$A$3937,A986)&gt;1),"ok AUXILIAR",IF(AND(F986&gt;0,MID(A986,1,4)="COMP"),"SUBÍTEM",IF(OR(AND(F986=0,G986=0),F986="COEF.",F986&gt;0),"SUBÍTEM",IF(MID(A986,1,5)="COMP.",IF(COUNTIF(ORÇAMENTO!$B$5:$B$9792,COMPOSIÇÕES!A986)=0,"NOK",IF(COUNTIF(ORÇAMENTO!$B$5:$B$9792,COMPOSIÇÕES!A986)&gt;0,"OK","SUBÍTEM"))))))</f>
        <v>SUBÍTEM</v>
      </c>
      <c r="P986" s="655" t="b">
        <f t="shared" si="231"/>
        <v>1</v>
      </c>
      <c r="Q986" s="655" t="s">
        <v>1515</v>
      </c>
      <c r="R986" s="655"/>
      <c r="S986" s="723"/>
      <c r="T986" s="655" t="s">
        <v>183</v>
      </c>
      <c r="U986" s="655" t="s">
        <v>183</v>
      </c>
    </row>
    <row r="987" spans="1:52" s="713" customFormat="1" ht="15.75" thickBot="1">
      <c r="A987" s="728"/>
      <c r="B987" s="728"/>
      <c r="C987" s="728"/>
      <c r="D987" s="728"/>
      <c r="E987" s="728"/>
      <c r="F987" s="728"/>
      <c r="G987" s="728"/>
      <c r="J987" s="779"/>
      <c r="K987" s="780"/>
      <c r="L987" s="781"/>
      <c r="M987" s="663"/>
      <c r="P987" s="655" t="b">
        <f t="shared" ref="P987:P993" si="234">C987=S987</f>
        <v>1</v>
      </c>
      <c r="Q987" s="780"/>
      <c r="R987" s="780"/>
      <c r="S987" s="728"/>
      <c r="T987" s="780"/>
      <c r="U987" s="780"/>
    </row>
    <row r="988" spans="1:52" s="713" customFormat="1" ht="32.25" customHeight="1" thickBot="1">
      <c r="A988" s="947" t="s">
        <v>125</v>
      </c>
      <c r="B988" s="948"/>
      <c r="C988" s="949" t="s">
        <v>103</v>
      </c>
      <c r="D988" s="949" t="s">
        <v>126</v>
      </c>
      <c r="E988" s="949" t="s">
        <v>128</v>
      </c>
      <c r="F988" s="949" t="s">
        <v>127</v>
      </c>
      <c r="G988" s="950" t="s">
        <v>129</v>
      </c>
      <c r="H988" s="713" t="str">
        <f t="shared" ref="H988:H993" si="235">IF(MID(A988,1,3)="OBS","REMOVER ESPAÇOS","OK")</f>
        <v>OK</v>
      </c>
      <c r="J988" s="654" t="str">
        <f>IF(AND(F988=0,G988&gt;0),1+COUNT($J$3:J986),IF(B988="AUXILIAR","AUXILIAR","SUBÍTEM"))</f>
        <v>SUBÍTEM</v>
      </c>
      <c r="K988" s="655" t="s">
        <v>125</v>
      </c>
      <c r="L988" s="656" t="str">
        <f t="shared" ref="L988:L993" si="236">A988</f>
        <v>COD.</v>
      </c>
      <c r="M988" s="663" t="str">
        <f>IF(AND(MID(A988,1,4)="comp",COUNTIF($A$1:$A$3937,A988)&gt;1),"ok AUXILIAR",IF(AND(F988&gt;0,MID(A988,1,4)="COMP"),"SUBÍTEM",IF(OR(AND(F988=0,G988=0),F988="COEF.",F988&gt;0),"SUBÍTEM",IF(MID(A988,1,5)="COMP.",IF(COUNTIF(ORÇAMENTO!$B$5:$B$9792,COMPOSIÇÕES!A988)=0,"NOK",IF(COUNTIF(ORÇAMENTO!$B$5:$B$9792,COMPOSIÇÕES!A988)&gt;0,"OK","SUBÍTEM"))))))</f>
        <v>SUBÍTEM</v>
      </c>
      <c r="P988" s="655" t="b">
        <f t="shared" si="234"/>
        <v>1</v>
      </c>
      <c r="Q988" s="655" t="s">
        <v>125</v>
      </c>
      <c r="R988" s="655"/>
      <c r="S988" s="715" t="s">
        <v>103</v>
      </c>
      <c r="T988" s="655" t="s">
        <v>126</v>
      </c>
      <c r="U988" s="655" t="s">
        <v>128</v>
      </c>
      <c r="AY988" s="713" t="s">
        <v>103</v>
      </c>
      <c r="AZ988" s="713" t="b">
        <f>AY988=C988</f>
        <v>1</v>
      </c>
    </row>
    <row r="989" spans="1:52" s="713" customFormat="1" ht="28.5" customHeight="1" thickBot="1">
      <c r="A989" s="935" t="s">
        <v>434</v>
      </c>
      <c r="B989" s="936"/>
      <c r="C989" s="960" t="s">
        <v>1383</v>
      </c>
      <c r="D989" s="936" t="s">
        <v>126</v>
      </c>
      <c r="E989" s="936"/>
      <c r="F989" s="936"/>
      <c r="G989" s="946">
        <f>SUM(G990:G992)</f>
        <v>3.55</v>
      </c>
      <c r="H989" s="713" t="str">
        <f t="shared" si="235"/>
        <v>OK</v>
      </c>
      <c r="J989" s="654">
        <f>IF(AND(F989=0,G989&gt;0),1+COUNT($J$3:J988),IF(B989="AUXILIAR","AUXILIAR","SUBÍTEM"))</f>
        <v>132</v>
      </c>
      <c r="K989" s="655" t="s">
        <v>434</v>
      </c>
      <c r="L989" s="656" t="str">
        <f t="shared" si="236"/>
        <v>COMP. 132</v>
      </c>
      <c r="M989" s="663" t="str">
        <f>IF(AND(MID(A989,1,4)="comp",COUNTIF($A$1:$A$3937,A989)&gt;1),"ok AUXILIAR",IF(AND(F989&gt;0,MID(A989,1,4)="COMP"),"SUBÍTEM",IF(OR(AND(F989=0,G989=0),F989="COEF.",F989&gt;0),"SUBÍTEM",IF(MID(A989,1,5)="COMP.",IF(COUNTIF(ORÇAMENTO!$B$5:$B$9792,COMPOSIÇÕES!A989)=0,"NOK",IF(COUNTIF(ORÇAMENTO!$B$5:$B$9792,COMPOSIÇÕES!A989)&gt;0,"OK","SUBÍTEM"))))))</f>
        <v>OK</v>
      </c>
      <c r="P989" s="655" t="b">
        <f t="shared" si="234"/>
        <v>1</v>
      </c>
      <c r="Q989" s="655" t="s">
        <v>434</v>
      </c>
      <c r="R989" s="655"/>
      <c r="S989" s="716" t="s">
        <v>1383</v>
      </c>
      <c r="T989" s="655" t="s">
        <v>126</v>
      </c>
      <c r="U989" s="655"/>
      <c r="AY989" s="713" t="s">
        <v>670</v>
      </c>
      <c r="AZ989" s="713" t="b">
        <f>AY989=C989</f>
        <v>0</v>
      </c>
    </row>
    <row r="990" spans="1:52" s="713" customFormat="1">
      <c r="A990" s="988">
        <v>11901</v>
      </c>
      <c r="B990" s="322" t="s">
        <v>134</v>
      </c>
      <c r="C990" s="322" t="s">
        <v>1383</v>
      </c>
      <c r="D990" s="257" t="s">
        <v>54</v>
      </c>
      <c r="E990" s="259">
        <v>0.36</v>
      </c>
      <c r="F990" s="462">
        <v>1</v>
      </c>
      <c r="G990" s="450">
        <f>ROUND(F990*E990,2)</f>
        <v>0.36</v>
      </c>
      <c r="H990" s="713" t="str">
        <f t="shared" si="235"/>
        <v>OK</v>
      </c>
      <c r="J990" s="654" t="str">
        <f>IF(AND(F990=0,G990&gt;0),1+COUNT($J$3:J989),IF(B990="AUXILIAR","AUXILIAR","SUBÍTEM"))</f>
        <v>SUBÍTEM</v>
      </c>
      <c r="K990" s="655">
        <v>11901</v>
      </c>
      <c r="L990" s="656">
        <f t="shared" si="236"/>
        <v>11901</v>
      </c>
      <c r="M990" s="663" t="str">
        <f>IF(AND(MID(A990,1,4)="comp",COUNTIF($A$1:$A$3937,A990)&gt;1),"ok AUXILIAR",IF(AND(F990&gt;0,MID(A990,1,4)="COMP"),"SUBÍTEM",IF(OR(AND(F990=0,G990=0),F990="COEF.",F990&gt;0),"SUBÍTEM",IF(MID(A990,1,5)="COMP.",IF(COUNTIF(ORÇAMENTO!$B$5:$B$9792,COMPOSIÇÕES!A990)=0,"NOK",IF(COUNTIF(ORÇAMENTO!$B$5:$B$9792,COMPOSIÇÕES!A990)&gt;0,"OK","SUBÍTEM"))))))</f>
        <v>SUBÍTEM</v>
      </c>
      <c r="P990" s="655" t="b">
        <f t="shared" si="234"/>
        <v>1</v>
      </c>
      <c r="Q990" s="655">
        <v>11901</v>
      </c>
      <c r="R990" s="655" t="s">
        <v>134</v>
      </c>
      <c r="S990" s="717" t="s">
        <v>1383</v>
      </c>
      <c r="T990" s="655" t="s">
        <v>54</v>
      </c>
      <c r="U990" s="655">
        <v>0.36</v>
      </c>
      <c r="AY990" s="713" t="s">
        <v>176</v>
      </c>
      <c r="AZ990" s="713" t="b">
        <f>AY990=C990</f>
        <v>0</v>
      </c>
    </row>
    <row r="991" spans="1:52" s="713" customFormat="1">
      <c r="A991" s="243">
        <v>88316</v>
      </c>
      <c r="B991" s="322" t="s">
        <v>131</v>
      </c>
      <c r="C991" s="322" t="s">
        <v>772</v>
      </c>
      <c r="D991" s="257" t="s">
        <v>59</v>
      </c>
      <c r="E991" s="259">
        <v>12.7</v>
      </c>
      <c r="F991" s="462">
        <v>0.1</v>
      </c>
      <c r="G991" s="450">
        <f>ROUND(F991*E991,2)</f>
        <v>1.27</v>
      </c>
      <c r="H991" s="713" t="str">
        <f t="shared" si="235"/>
        <v>OK</v>
      </c>
      <c r="J991" s="654" t="str">
        <f>IF(AND(F991=0,G991&gt;0),1+COUNT($J$3:J990),IF(B991="AUXILIAR","AUXILIAR","SUBÍTEM"))</f>
        <v>SUBÍTEM</v>
      </c>
      <c r="K991" s="655">
        <v>88316</v>
      </c>
      <c r="L991" s="656">
        <f t="shared" si="236"/>
        <v>88316</v>
      </c>
      <c r="M991" s="663" t="str">
        <f>IF(AND(MID(A991,1,4)="comp",COUNTIF($A$1:$A$3937,A991)&gt;1),"ok AUXILIAR",IF(AND(F991&gt;0,MID(A991,1,4)="COMP"),"SUBÍTEM",IF(OR(AND(F991=0,G991=0),F991="COEF.",F991&gt;0),"SUBÍTEM",IF(MID(A991,1,5)="COMP.",IF(COUNTIF(ORÇAMENTO!$B$5:$B$9792,COMPOSIÇÕES!A991)=0,"NOK",IF(COUNTIF(ORÇAMENTO!$B$5:$B$9792,COMPOSIÇÕES!A991)&gt;0,"OK","SUBÍTEM"))))))</f>
        <v>SUBÍTEM</v>
      </c>
      <c r="P991" s="655" t="b">
        <f t="shared" si="234"/>
        <v>1</v>
      </c>
      <c r="Q991" s="655">
        <v>88316</v>
      </c>
      <c r="R991" s="655" t="s">
        <v>131</v>
      </c>
      <c r="S991" s="717" t="s">
        <v>772</v>
      </c>
      <c r="T991" s="655" t="s">
        <v>59</v>
      </c>
      <c r="U991" s="655">
        <v>12.52</v>
      </c>
      <c r="AY991" s="713" t="s">
        <v>132</v>
      </c>
      <c r="AZ991" s="713" t="b">
        <f>AY991=C991</f>
        <v>0</v>
      </c>
    </row>
    <row r="992" spans="1:52" s="713" customFormat="1">
      <c r="A992" s="243">
        <v>88264</v>
      </c>
      <c r="B992" s="322" t="s">
        <v>131</v>
      </c>
      <c r="C992" s="322" t="s">
        <v>766</v>
      </c>
      <c r="D992" s="257" t="s">
        <v>59</v>
      </c>
      <c r="E992" s="259">
        <v>19.16</v>
      </c>
      <c r="F992" s="462">
        <v>0.1</v>
      </c>
      <c r="G992" s="450">
        <f>ROUND(F992*E992,2)</f>
        <v>1.92</v>
      </c>
      <c r="H992" s="713" t="str">
        <f t="shared" si="235"/>
        <v>OK</v>
      </c>
      <c r="J992" s="654" t="str">
        <f>IF(AND(F992=0,G992&gt;0),1+COUNT($J$3:J991),IF(B992="AUXILIAR","AUXILIAR","SUBÍTEM"))</f>
        <v>SUBÍTEM</v>
      </c>
      <c r="K992" s="655">
        <v>88264</v>
      </c>
      <c r="L992" s="656">
        <f t="shared" si="236"/>
        <v>88264</v>
      </c>
      <c r="M992" s="663" t="str">
        <f>IF(AND(MID(A992,1,4)="comp",COUNTIF($A$1:$A$3937,A992)&gt;1),"ok AUXILIAR",IF(AND(F992&gt;0,MID(A992,1,4)="COMP"),"SUBÍTEM",IF(OR(AND(F992=0,G992=0),F992="COEF.",F992&gt;0),"SUBÍTEM",IF(MID(A992,1,5)="COMP.",IF(COUNTIF(ORÇAMENTO!$B$5:$B$9792,COMPOSIÇÕES!A992)=0,"NOK",IF(COUNTIF(ORÇAMENTO!$B$5:$B$9792,COMPOSIÇÕES!A992)&gt;0,"OK","SUBÍTEM"))))))</f>
        <v>SUBÍTEM</v>
      </c>
      <c r="P992" s="655" t="b">
        <f t="shared" si="234"/>
        <v>1</v>
      </c>
      <c r="Q992" s="655">
        <v>88264</v>
      </c>
      <c r="R992" s="655" t="s">
        <v>131</v>
      </c>
      <c r="S992" s="717" t="s">
        <v>766</v>
      </c>
      <c r="T992" s="655" t="s">
        <v>59</v>
      </c>
      <c r="U992" s="655">
        <v>19.149999999999999</v>
      </c>
      <c r="AY992" s="713" t="s">
        <v>683</v>
      </c>
      <c r="AZ992" s="713" t="b">
        <f>AY992=C992</f>
        <v>0</v>
      </c>
    </row>
    <row r="993" spans="1:52" s="713" customFormat="1">
      <c r="A993" s="723" t="s">
        <v>1516</v>
      </c>
      <c r="B993" s="723"/>
      <c r="C993" s="723"/>
      <c r="D993" s="723" t="s">
        <v>183</v>
      </c>
      <c r="E993" s="723" t="s">
        <v>183</v>
      </c>
      <c r="F993" s="723"/>
      <c r="G993" s="723"/>
      <c r="H993" s="713" t="str">
        <f t="shared" si="235"/>
        <v>REMOVER ESPAÇOS</v>
      </c>
      <c r="J993" s="654" t="str">
        <f>IF(AND(F993=0,G993&gt;0),1+COUNT($J$3:J992),IF(B993="AUXILIAR","AUXILIAR","SUBÍTEM"))</f>
        <v>SUBÍTEM</v>
      </c>
      <c r="K993" s="655" t="s">
        <v>1516</v>
      </c>
      <c r="L993" s="656" t="str">
        <f t="shared" si="236"/>
        <v>Obs: composição/Base -  Composição adaptada -  ORSE- 11770 + 11901/ORSE INSUMO</v>
      </c>
      <c r="M993" s="663" t="str">
        <f>IF(AND(MID(A993,1,4)="comp",COUNTIF($A$1:$A$3937,A993)&gt;1),"ok AUXILIAR",IF(AND(F993&gt;0,MID(A993,1,4)="COMP"),"SUBÍTEM",IF(OR(AND(F993=0,G993=0),F993="COEF.",F993&gt;0),"SUBÍTEM",IF(MID(A993,1,5)="COMP.",IF(COUNTIF(ORÇAMENTO!$B$5:$B$9792,COMPOSIÇÕES!A993)=0,"NOK",IF(COUNTIF(ORÇAMENTO!$B$5:$B$9792,COMPOSIÇÕES!A993)&gt;0,"OK","SUBÍTEM"))))))</f>
        <v>SUBÍTEM</v>
      </c>
      <c r="P993" s="655" t="b">
        <f t="shared" si="234"/>
        <v>1</v>
      </c>
      <c r="Q993" s="655" t="s">
        <v>1516</v>
      </c>
      <c r="R993" s="655"/>
      <c r="S993" s="723"/>
      <c r="T993" s="655" t="s">
        <v>183</v>
      </c>
      <c r="U993" s="655" t="s">
        <v>183</v>
      </c>
    </row>
    <row r="994" spans="1:52" s="713" customFormat="1" ht="15.75" thickBot="1">
      <c r="A994" s="728"/>
      <c r="B994" s="728"/>
      <c r="C994" s="728"/>
      <c r="D994" s="728"/>
      <c r="E994" s="728"/>
      <c r="F994" s="728"/>
      <c r="G994" s="728"/>
      <c r="J994" s="779"/>
      <c r="K994" s="780"/>
      <c r="L994" s="781"/>
      <c r="M994" s="663"/>
      <c r="P994" s="655" t="b">
        <f t="shared" ref="P994:P1007" si="237">C994=S994</f>
        <v>1</v>
      </c>
      <c r="Q994" s="780"/>
      <c r="R994" s="780"/>
      <c r="S994" s="728"/>
      <c r="T994" s="780"/>
      <c r="U994" s="780"/>
    </row>
    <row r="995" spans="1:52" s="713" customFormat="1" ht="32.25" customHeight="1" thickBot="1">
      <c r="A995" s="947" t="s">
        <v>125</v>
      </c>
      <c r="B995" s="948"/>
      <c r="C995" s="949" t="s">
        <v>103</v>
      </c>
      <c r="D995" s="949" t="s">
        <v>126</v>
      </c>
      <c r="E995" s="949" t="s">
        <v>128</v>
      </c>
      <c r="F995" s="949" t="s">
        <v>127</v>
      </c>
      <c r="G995" s="950" t="s">
        <v>129</v>
      </c>
      <c r="H995" s="713" t="str">
        <f t="shared" ref="H995:H1000" si="238">IF(MID(A995,1,3)="OBS","REMOVER ESPAÇOS","OK")</f>
        <v>OK</v>
      </c>
      <c r="J995" s="654" t="str">
        <f>IF(AND(F995=0,G995&gt;0),1+COUNT($J$3:J993),IF(B995="AUXILIAR","AUXILIAR","SUBÍTEM"))</f>
        <v>SUBÍTEM</v>
      </c>
      <c r="K995" s="655" t="s">
        <v>125</v>
      </c>
      <c r="L995" s="656" t="str">
        <f t="shared" ref="L995:L1000" si="239">A995</f>
        <v>COD.</v>
      </c>
      <c r="M995" s="663" t="str">
        <f>IF(AND(MID(A995,1,4)="comp",COUNTIF($A$1:$A$3937,A995)&gt;1),"ok AUXILIAR",IF(AND(F995&gt;0,MID(A995,1,4)="COMP"),"SUBÍTEM",IF(OR(AND(F995=0,G995=0),F995="COEF.",F995&gt;0),"SUBÍTEM",IF(MID(A995,1,5)="COMP.",IF(COUNTIF(ORÇAMENTO!$B$5:$B$9792,COMPOSIÇÕES!A995)=0,"NOK",IF(COUNTIF(ORÇAMENTO!$B$5:$B$9792,COMPOSIÇÕES!A995)&gt;0,"OK","SUBÍTEM"))))))</f>
        <v>SUBÍTEM</v>
      </c>
      <c r="P995" s="655" t="b">
        <f t="shared" si="237"/>
        <v>1</v>
      </c>
      <c r="Q995" s="655" t="s">
        <v>125</v>
      </c>
      <c r="R995" s="655"/>
      <c r="S995" s="715" t="s">
        <v>103</v>
      </c>
      <c r="T995" s="655" t="s">
        <v>126</v>
      </c>
      <c r="U995" s="655" t="s">
        <v>128</v>
      </c>
      <c r="AY995" s="713" t="s">
        <v>103</v>
      </c>
      <c r="AZ995" s="713" t="b">
        <f>AY995=C995</f>
        <v>1</v>
      </c>
    </row>
    <row r="996" spans="1:52" s="713" customFormat="1" ht="28.5" customHeight="1" thickBot="1">
      <c r="A996" s="935" t="s">
        <v>435</v>
      </c>
      <c r="B996" s="936"/>
      <c r="C996" s="960" t="s">
        <v>1025</v>
      </c>
      <c r="D996" s="936" t="s">
        <v>126</v>
      </c>
      <c r="E996" s="936"/>
      <c r="F996" s="936"/>
      <c r="G996" s="946">
        <f>SUM(G997:G999)</f>
        <v>3.48</v>
      </c>
      <c r="H996" s="713" t="str">
        <f t="shared" si="238"/>
        <v>OK</v>
      </c>
      <c r="J996" s="654">
        <f>IF(AND(F996=0,G996&gt;0),1+COUNT($J$3:J995),IF(B996="AUXILIAR","AUXILIAR","SUBÍTEM"))</f>
        <v>133</v>
      </c>
      <c r="K996" s="655" t="s">
        <v>435</v>
      </c>
      <c r="L996" s="656" t="str">
        <f t="shared" si="239"/>
        <v>COMP. 133</v>
      </c>
      <c r="M996" s="663" t="str">
        <f>IF(AND(MID(A996,1,4)="comp",COUNTIF($A$1:$A$3937,A996)&gt;1),"ok AUXILIAR",IF(AND(F996&gt;0,MID(A996,1,4)="COMP"),"SUBÍTEM",IF(OR(AND(F996=0,G996=0),F996="COEF.",F996&gt;0),"SUBÍTEM",IF(MID(A996,1,5)="COMP.",IF(COUNTIF(ORÇAMENTO!$B$5:$B$9792,COMPOSIÇÕES!A996)=0,"NOK",IF(COUNTIF(ORÇAMENTO!$B$5:$B$9792,COMPOSIÇÕES!A996)&gt;0,"OK","SUBÍTEM"))))))</f>
        <v>OK</v>
      </c>
      <c r="P996" s="655" t="b">
        <f t="shared" si="237"/>
        <v>1</v>
      </c>
      <c r="Q996" s="655" t="s">
        <v>435</v>
      </c>
      <c r="R996" s="655"/>
      <c r="S996" s="716" t="s">
        <v>1025</v>
      </c>
      <c r="T996" s="655" t="s">
        <v>126</v>
      </c>
      <c r="U996" s="655"/>
      <c r="AY996" s="713" t="s">
        <v>670</v>
      </c>
      <c r="AZ996" s="713" t="b">
        <f>AY996=C996</f>
        <v>0</v>
      </c>
    </row>
    <row r="997" spans="1:52" s="713" customFormat="1">
      <c r="A997" s="988">
        <v>9877</v>
      </c>
      <c r="B997" s="322" t="s">
        <v>134</v>
      </c>
      <c r="C997" s="322" t="s">
        <v>1025</v>
      </c>
      <c r="D997" s="257" t="s">
        <v>54</v>
      </c>
      <c r="E997" s="259">
        <v>0.28999999999999998</v>
      </c>
      <c r="F997" s="462">
        <v>1</v>
      </c>
      <c r="G997" s="450">
        <f>ROUND(F997*E997,2)</f>
        <v>0.28999999999999998</v>
      </c>
      <c r="H997" s="713" t="str">
        <f t="shared" si="238"/>
        <v>OK</v>
      </c>
      <c r="J997" s="654" t="str">
        <f>IF(AND(F997=0,G997&gt;0),1+COUNT($J$3:J996),IF(B997="AUXILIAR","AUXILIAR","SUBÍTEM"))</f>
        <v>SUBÍTEM</v>
      </c>
      <c r="K997" s="655">
        <v>9877</v>
      </c>
      <c r="L997" s="656">
        <f t="shared" si="239"/>
        <v>9877</v>
      </c>
      <c r="M997" s="663" t="str">
        <f>IF(AND(MID(A997,1,4)="comp",COUNTIF($A$1:$A$3937,A997)&gt;1),"ok AUXILIAR",IF(AND(F997&gt;0,MID(A997,1,4)="COMP"),"SUBÍTEM",IF(OR(AND(F997=0,G997=0),F997="COEF.",F997&gt;0),"SUBÍTEM",IF(MID(A997,1,5)="COMP.",IF(COUNTIF(ORÇAMENTO!$B$5:$B$9792,COMPOSIÇÕES!A997)=0,"NOK",IF(COUNTIF(ORÇAMENTO!$B$5:$B$9792,COMPOSIÇÕES!A997)&gt;0,"OK","SUBÍTEM"))))))</f>
        <v>SUBÍTEM</v>
      </c>
      <c r="P997" s="655" t="b">
        <f t="shared" si="237"/>
        <v>1</v>
      </c>
      <c r="Q997" s="655">
        <v>9877</v>
      </c>
      <c r="R997" s="655" t="s">
        <v>134</v>
      </c>
      <c r="S997" s="717" t="s">
        <v>1025</v>
      </c>
      <c r="T997" s="655" t="s">
        <v>54</v>
      </c>
      <c r="U997" s="655">
        <v>0.28999999999999998</v>
      </c>
      <c r="AY997" s="713" t="s">
        <v>176</v>
      </c>
      <c r="AZ997" s="713" t="b">
        <f>AY997=C997</f>
        <v>0</v>
      </c>
    </row>
    <row r="998" spans="1:52" s="713" customFormat="1">
      <c r="A998" s="243">
        <v>88316</v>
      </c>
      <c r="B998" s="322" t="s">
        <v>131</v>
      </c>
      <c r="C998" s="322" t="s">
        <v>772</v>
      </c>
      <c r="D998" s="257" t="s">
        <v>59</v>
      </c>
      <c r="E998" s="259">
        <v>12.7</v>
      </c>
      <c r="F998" s="462">
        <v>0.1</v>
      </c>
      <c r="G998" s="450">
        <f>ROUND(F998*E998,2)</f>
        <v>1.27</v>
      </c>
      <c r="H998" s="713" t="str">
        <f t="shared" si="238"/>
        <v>OK</v>
      </c>
      <c r="J998" s="654" t="str">
        <f>IF(AND(F998=0,G998&gt;0),1+COUNT($J$3:J997),IF(B998="AUXILIAR","AUXILIAR","SUBÍTEM"))</f>
        <v>SUBÍTEM</v>
      </c>
      <c r="K998" s="655">
        <v>88316</v>
      </c>
      <c r="L998" s="656">
        <f t="shared" si="239"/>
        <v>88316</v>
      </c>
      <c r="M998" s="663" t="str">
        <f>IF(AND(MID(A998,1,4)="comp",COUNTIF($A$1:$A$3937,A998)&gt;1),"ok AUXILIAR",IF(AND(F998&gt;0,MID(A998,1,4)="COMP"),"SUBÍTEM",IF(OR(AND(F998=0,G998=0),F998="COEF.",F998&gt;0),"SUBÍTEM",IF(MID(A998,1,5)="COMP.",IF(COUNTIF(ORÇAMENTO!$B$5:$B$9792,COMPOSIÇÕES!A998)=0,"NOK",IF(COUNTIF(ORÇAMENTO!$B$5:$B$9792,COMPOSIÇÕES!A998)&gt;0,"OK","SUBÍTEM"))))))</f>
        <v>SUBÍTEM</v>
      </c>
      <c r="P998" s="655" t="b">
        <f t="shared" si="237"/>
        <v>1</v>
      </c>
      <c r="Q998" s="655">
        <v>88316</v>
      </c>
      <c r="R998" s="655" t="s">
        <v>131</v>
      </c>
      <c r="S998" s="717" t="s">
        <v>772</v>
      </c>
      <c r="T998" s="655" t="s">
        <v>59</v>
      </c>
      <c r="U998" s="655">
        <v>12.52</v>
      </c>
      <c r="AY998" s="713" t="s">
        <v>132</v>
      </c>
      <c r="AZ998" s="713" t="b">
        <f>AY998=C998</f>
        <v>0</v>
      </c>
    </row>
    <row r="999" spans="1:52" s="713" customFormat="1">
      <c r="A999" s="243">
        <v>88264</v>
      </c>
      <c r="B999" s="322" t="s">
        <v>131</v>
      </c>
      <c r="C999" s="322" t="s">
        <v>766</v>
      </c>
      <c r="D999" s="257" t="s">
        <v>59</v>
      </c>
      <c r="E999" s="259">
        <v>19.16</v>
      </c>
      <c r="F999" s="462">
        <v>0.1</v>
      </c>
      <c r="G999" s="450">
        <f>ROUND(F999*E999,2)</f>
        <v>1.92</v>
      </c>
      <c r="H999" s="713" t="str">
        <f t="shared" si="238"/>
        <v>OK</v>
      </c>
      <c r="J999" s="654" t="str">
        <f>IF(AND(F999=0,G999&gt;0),1+COUNT($J$3:J998),IF(B999="AUXILIAR","AUXILIAR","SUBÍTEM"))</f>
        <v>SUBÍTEM</v>
      </c>
      <c r="K999" s="655">
        <v>88264</v>
      </c>
      <c r="L999" s="656">
        <f t="shared" si="239"/>
        <v>88264</v>
      </c>
      <c r="M999" s="663" t="str">
        <f>IF(AND(MID(A999,1,4)="comp",COUNTIF($A$1:$A$3937,A999)&gt;1),"ok AUXILIAR",IF(AND(F999&gt;0,MID(A999,1,4)="COMP"),"SUBÍTEM",IF(OR(AND(F999=0,G999=0),F999="COEF.",F999&gt;0),"SUBÍTEM",IF(MID(A999,1,5)="COMP.",IF(COUNTIF(ORÇAMENTO!$B$5:$B$9792,COMPOSIÇÕES!A999)=0,"NOK",IF(COUNTIF(ORÇAMENTO!$B$5:$B$9792,COMPOSIÇÕES!A999)&gt;0,"OK","SUBÍTEM"))))))</f>
        <v>SUBÍTEM</v>
      </c>
      <c r="P999" s="655" t="b">
        <f t="shared" si="237"/>
        <v>1</v>
      </c>
      <c r="Q999" s="655">
        <v>88264</v>
      </c>
      <c r="R999" s="655" t="s">
        <v>131</v>
      </c>
      <c r="S999" s="717" t="s">
        <v>766</v>
      </c>
      <c r="T999" s="655" t="s">
        <v>59</v>
      </c>
      <c r="U999" s="655">
        <v>19.149999999999999</v>
      </c>
      <c r="AY999" s="713" t="s">
        <v>683</v>
      </c>
      <c r="AZ999" s="713" t="b">
        <f>AY999=C999</f>
        <v>0</v>
      </c>
    </row>
    <row r="1000" spans="1:52" s="713" customFormat="1">
      <c r="A1000" s="723" t="s">
        <v>1517</v>
      </c>
      <c r="B1000" s="723"/>
      <c r="C1000" s="723"/>
      <c r="D1000" s="723" t="s">
        <v>183</v>
      </c>
      <c r="E1000" s="723" t="s">
        <v>183</v>
      </c>
      <c r="F1000" s="723"/>
      <c r="G1000" s="723"/>
      <c r="H1000" s="713" t="str">
        <f t="shared" si="238"/>
        <v>REMOVER ESPAÇOS</v>
      </c>
      <c r="J1000" s="654" t="str">
        <f>IF(AND(F1000=0,G1000&gt;0),1+COUNT($J$3:J999),IF(B1000="AUXILIAR","AUXILIAR","SUBÍTEM"))</f>
        <v>SUBÍTEM</v>
      </c>
      <c r="K1000" s="655" t="s">
        <v>1517</v>
      </c>
      <c r="L1000" s="656" t="str">
        <f t="shared" si="239"/>
        <v>Obs: composição/Base -  Composição adaptada -  ORSE- 11770 + 9877/ORSE INSUMO</v>
      </c>
      <c r="M1000" s="663" t="str">
        <f>IF(AND(MID(A1000,1,4)="comp",COUNTIF($A$1:$A$3937,A1000)&gt;1),"ok AUXILIAR",IF(AND(F1000&gt;0,MID(A1000,1,4)="COMP"),"SUBÍTEM",IF(OR(AND(F1000=0,G1000=0),F1000="COEF.",F1000&gt;0),"SUBÍTEM",IF(MID(A1000,1,5)="COMP.",IF(COUNTIF(ORÇAMENTO!$B$5:$B$9792,COMPOSIÇÕES!A1000)=0,"NOK",IF(COUNTIF(ORÇAMENTO!$B$5:$B$9792,COMPOSIÇÕES!A1000)&gt;0,"OK","SUBÍTEM"))))))</f>
        <v>SUBÍTEM</v>
      </c>
      <c r="P1000" s="655" t="b">
        <f t="shared" si="237"/>
        <v>1</v>
      </c>
      <c r="Q1000" s="655" t="s">
        <v>1517</v>
      </c>
      <c r="R1000" s="655"/>
      <c r="S1000" s="723"/>
      <c r="T1000" s="655" t="s">
        <v>183</v>
      </c>
      <c r="U1000" s="655" t="s">
        <v>183</v>
      </c>
    </row>
    <row r="1001" spans="1:52" s="713" customFormat="1" ht="15.75" thickBot="1">
      <c r="A1001" s="728"/>
      <c r="B1001" s="728"/>
      <c r="C1001" s="728"/>
      <c r="D1001" s="728"/>
      <c r="E1001" s="728"/>
      <c r="F1001" s="728"/>
      <c r="G1001" s="728"/>
      <c r="J1001" s="779"/>
      <c r="K1001" s="780"/>
      <c r="L1001" s="781"/>
      <c r="M1001" s="663"/>
      <c r="P1001" s="655" t="b">
        <f t="shared" si="237"/>
        <v>1</v>
      </c>
      <c r="Q1001" s="780"/>
      <c r="R1001" s="780"/>
      <c r="S1001" s="728"/>
      <c r="T1001" s="780"/>
      <c r="U1001" s="780"/>
    </row>
    <row r="1002" spans="1:52" s="713" customFormat="1" ht="32.25" customHeight="1" thickBot="1">
      <c r="A1002" s="947" t="s">
        <v>125</v>
      </c>
      <c r="B1002" s="948"/>
      <c r="C1002" s="949" t="s">
        <v>103</v>
      </c>
      <c r="D1002" s="949" t="s">
        <v>126</v>
      </c>
      <c r="E1002" s="949" t="s">
        <v>128</v>
      </c>
      <c r="F1002" s="949" t="s">
        <v>127</v>
      </c>
      <c r="G1002" s="950" t="s">
        <v>129</v>
      </c>
      <c r="H1002" s="713" t="str">
        <f t="shared" ref="H1002:H1007" si="240">IF(MID(A1002,1,3)="OBS","REMOVER ESPAÇOS","OK")</f>
        <v>OK</v>
      </c>
      <c r="J1002" s="654" t="str">
        <f>IF(AND(F1002=0,G1002&gt;0),1+COUNT($J$3:J1000),IF(B1002="AUXILIAR","AUXILIAR","SUBÍTEM"))</f>
        <v>SUBÍTEM</v>
      </c>
      <c r="K1002" s="655" t="s">
        <v>125</v>
      </c>
      <c r="L1002" s="656" t="str">
        <f t="shared" ref="L1002:L1007" si="241">A1002</f>
        <v>COD.</v>
      </c>
      <c r="M1002" s="663" t="str">
        <f>IF(AND(MID(A1002,1,4)="comp",COUNTIF($A$1:$A$3937,A1002)&gt;1),"ok AUXILIAR",IF(AND(F1002&gt;0,MID(A1002,1,4)="COMP"),"SUBÍTEM",IF(OR(AND(F1002=0,G1002=0),F1002="COEF.",F1002&gt;0),"SUBÍTEM",IF(MID(A1002,1,5)="COMP.",IF(COUNTIF(ORÇAMENTO!$B$5:$B$9792,COMPOSIÇÕES!A1002)=0,"NOK",IF(COUNTIF(ORÇAMENTO!$B$5:$B$9792,COMPOSIÇÕES!A1002)&gt;0,"OK","SUBÍTEM"))))))</f>
        <v>SUBÍTEM</v>
      </c>
      <c r="P1002" s="655" t="b">
        <f t="shared" si="237"/>
        <v>1</v>
      </c>
      <c r="Q1002" s="655" t="s">
        <v>125</v>
      </c>
      <c r="R1002" s="655"/>
      <c r="S1002" s="715" t="s">
        <v>103</v>
      </c>
      <c r="T1002" s="655" t="s">
        <v>126</v>
      </c>
      <c r="U1002" s="655" t="s">
        <v>128</v>
      </c>
      <c r="AY1002" s="713" t="s">
        <v>103</v>
      </c>
      <c r="AZ1002" s="713" t="b">
        <f>AY1002=C1002</f>
        <v>1</v>
      </c>
    </row>
    <row r="1003" spans="1:52" s="713" customFormat="1" ht="28.5" customHeight="1" thickBot="1">
      <c r="A1003" s="935" t="s">
        <v>436</v>
      </c>
      <c r="B1003" s="936"/>
      <c r="C1003" s="960" t="s">
        <v>1023</v>
      </c>
      <c r="D1003" s="936" t="s">
        <v>126</v>
      </c>
      <c r="E1003" s="936"/>
      <c r="F1003" s="936"/>
      <c r="G1003" s="946">
        <f>SUM(G1004:G1006)</f>
        <v>3.24</v>
      </c>
      <c r="H1003" s="713" t="str">
        <f t="shared" si="240"/>
        <v>OK</v>
      </c>
      <c r="J1003" s="654">
        <f>IF(AND(F1003=0,G1003&gt;0),1+COUNT($J$3:J1002),IF(B1003="AUXILIAR","AUXILIAR","SUBÍTEM"))</f>
        <v>134</v>
      </c>
      <c r="K1003" s="655" t="s">
        <v>436</v>
      </c>
      <c r="L1003" s="656" t="str">
        <f t="shared" si="241"/>
        <v>COMP. 134</v>
      </c>
      <c r="M1003" s="663" t="str">
        <f>IF(AND(MID(A1003,1,4)="comp",COUNTIF($A$1:$A$3937,A1003)&gt;1),"ok AUXILIAR",IF(AND(F1003&gt;0,MID(A1003,1,4)="COMP"),"SUBÍTEM",IF(OR(AND(F1003=0,G1003=0),F1003="COEF.",F1003&gt;0),"SUBÍTEM",IF(MID(A1003,1,5)="COMP.",IF(COUNTIF(ORÇAMENTO!$B$5:$B$9792,COMPOSIÇÕES!A1003)=0,"NOK",IF(COUNTIF(ORÇAMENTO!$B$5:$B$9792,COMPOSIÇÕES!A1003)&gt;0,"OK","SUBÍTEM"))))))</f>
        <v>OK</v>
      </c>
      <c r="P1003" s="655" t="b">
        <f t="shared" si="237"/>
        <v>1</v>
      </c>
      <c r="Q1003" s="655" t="s">
        <v>436</v>
      </c>
      <c r="R1003" s="655"/>
      <c r="S1003" s="716" t="s">
        <v>1023</v>
      </c>
      <c r="T1003" s="655" t="s">
        <v>126</v>
      </c>
      <c r="U1003" s="655"/>
      <c r="AY1003" s="713" t="s">
        <v>670</v>
      </c>
      <c r="AZ1003" s="713" t="b">
        <f>AY1003=C1003</f>
        <v>0</v>
      </c>
    </row>
    <row r="1004" spans="1:52" s="713" customFormat="1">
      <c r="A1004" s="988">
        <v>5005</v>
      </c>
      <c r="B1004" s="322" t="s">
        <v>134</v>
      </c>
      <c r="C1004" s="322" t="s">
        <v>1023</v>
      </c>
      <c r="D1004" s="257" t="s">
        <v>54</v>
      </c>
      <c r="E1004" s="259">
        <v>0.05</v>
      </c>
      <c r="F1004" s="462">
        <v>1</v>
      </c>
      <c r="G1004" s="450">
        <f>ROUND(F1004*E1004,2)</f>
        <v>0.05</v>
      </c>
      <c r="H1004" s="713" t="str">
        <f t="shared" si="240"/>
        <v>OK</v>
      </c>
      <c r="J1004" s="654" t="str">
        <f>IF(AND(F1004=0,G1004&gt;0),1+COUNT($J$3:J1003),IF(B1004="AUXILIAR","AUXILIAR","SUBÍTEM"))</f>
        <v>SUBÍTEM</v>
      </c>
      <c r="K1004" s="655">
        <v>5005</v>
      </c>
      <c r="L1004" s="656">
        <f t="shared" si="241"/>
        <v>5005</v>
      </c>
      <c r="M1004" s="663" t="str">
        <f>IF(AND(MID(A1004,1,4)="comp",COUNTIF($A$1:$A$3937,A1004)&gt;1),"ok AUXILIAR",IF(AND(F1004&gt;0,MID(A1004,1,4)="COMP"),"SUBÍTEM",IF(OR(AND(F1004=0,G1004=0),F1004="COEF.",F1004&gt;0),"SUBÍTEM",IF(MID(A1004,1,5)="COMP.",IF(COUNTIF(ORÇAMENTO!$B$5:$B$9792,COMPOSIÇÕES!A1004)=0,"NOK",IF(COUNTIF(ORÇAMENTO!$B$5:$B$9792,COMPOSIÇÕES!A1004)&gt;0,"OK","SUBÍTEM"))))))</f>
        <v>SUBÍTEM</v>
      </c>
      <c r="P1004" s="655" t="b">
        <f t="shared" si="237"/>
        <v>1</v>
      </c>
      <c r="Q1004" s="655">
        <v>5005</v>
      </c>
      <c r="R1004" s="655" t="s">
        <v>134</v>
      </c>
      <c r="S1004" s="717" t="s">
        <v>1023</v>
      </c>
      <c r="T1004" s="655" t="s">
        <v>54</v>
      </c>
      <c r="U1004" s="655">
        <v>0.12</v>
      </c>
      <c r="AY1004" s="713" t="s">
        <v>176</v>
      </c>
      <c r="AZ1004" s="713" t="b">
        <f>AY1004=C1004</f>
        <v>0</v>
      </c>
    </row>
    <row r="1005" spans="1:52" s="713" customFormat="1">
      <c r="A1005" s="243">
        <v>88316</v>
      </c>
      <c r="B1005" s="322" t="s">
        <v>131</v>
      </c>
      <c r="C1005" s="322" t="s">
        <v>772</v>
      </c>
      <c r="D1005" s="257" t="s">
        <v>59</v>
      </c>
      <c r="E1005" s="259">
        <v>12.7</v>
      </c>
      <c r="F1005" s="462">
        <v>0.1</v>
      </c>
      <c r="G1005" s="450">
        <f>ROUND(F1005*E1005,2)</f>
        <v>1.27</v>
      </c>
      <c r="H1005" s="713" t="str">
        <f t="shared" si="240"/>
        <v>OK</v>
      </c>
      <c r="J1005" s="654" t="str">
        <f>IF(AND(F1005=0,G1005&gt;0),1+COUNT($J$3:J1004),IF(B1005="AUXILIAR","AUXILIAR","SUBÍTEM"))</f>
        <v>SUBÍTEM</v>
      </c>
      <c r="K1005" s="655">
        <v>88316</v>
      </c>
      <c r="L1005" s="656">
        <f t="shared" si="241"/>
        <v>88316</v>
      </c>
      <c r="M1005" s="663" t="str">
        <f>IF(AND(MID(A1005,1,4)="comp",COUNTIF($A$1:$A$3937,A1005)&gt;1),"ok AUXILIAR",IF(AND(F1005&gt;0,MID(A1005,1,4)="COMP"),"SUBÍTEM",IF(OR(AND(F1005=0,G1005=0),F1005="COEF.",F1005&gt;0),"SUBÍTEM",IF(MID(A1005,1,5)="COMP.",IF(COUNTIF(ORÇAMENTO!$B$5:$B$9792,COMPOSIÇÕES!A1005)=0,"NOK",IF(COUNTIF(ORÇAMENTO!$B$5:$B$9792,COMPOSIÇÕES!A1005)&gt;0,"OK","SUBÍTEM"))))))</f>
        <v>SUBÍTEM</v>
      </c>
      <c r="P1005" s="655" t="b">
        <f t="shared" si="237"/>
        <v>1</v>
      </c>
      <c r="Q1005" s="655">
        <v>88316</v>
      </c>
      <c r="R1005" s="655" t="s">
        <v>131</v>
      </c>
      <c r="S1005" s="717" t="s">
        <v>772</v>
      </c>
      <c r="T1005" s="655" t="s">
        <v>59</v>
      </c>
      <c r="U1005" s="655">
        <v>12.52</v>
      </c>
      <c r="AY1005" s="713" t="s">
        <v>132</v>
      </c>
      <c r="AZ1005" s="713" t="b">
        <f>AY1005=C1005</f>
        <v>0</v>
      </c>
    </row>
    <row r="1006" spans="1:52" s="713" customFormat="1">
      <c r="A1006" s="243">
        <v>88264</v>
      </c>
      <c r="B1006" s="322" t="s">
        <v>131</v>
      </c>
      <c r="C1006" s="322" t="s">
        <v>766</v>
      </c>
      <c r="D1006" s="257" t="s">
        <v>59</v>
      </c>
      <c r="E1006" s="259">
        <v>19.16</v>
      </c>
      <c r="F1006" s="462">
        <v>0.1</v>
      </c>
      <c r="G1006" s="450">
        <f>ROUND(F1006*E1006,2)</f>
        <v>1.92</v>
      </c>
      <c r="H1006" s="713" t="str">
        <f t="shared" si="240"/>
        <v>OK</v>
      </c>
      <c r="J1006" s="654" t="str">
        <f>IF(AND(F1006=0,G1006&gt;0),1+COUNT($J$3:J1005),IF(B1006="AUXILIAR","AUXILIAR","SUBÍTEM"))</f>
        <v>SUBÍTEM</v>
      </c>
      <c r="K1006" s="655">
        <v>88264</v>
      </c>
      <c r="L1006" s="656">
        <f t="shared" si="241"/>
        <v>88264</v>
      </c>
      <c r="M1006" s="663" t="str">
        <f>IF(AND(MID(A1006,1,4)="comp",COUNTIF($A$1:$A$3937,A1006)&gt;1),"ok AUXILIAR",IF(AND(F1006&gt;0,MID(A1006,1,4)="COMP"),"SUBÍTEM",IF(OR(AND(F1006=0,G1006=0),F1006="COEF.",F1006&gt;0),"SUBÍTEM",IF(MID(A1006,1,5)="COMP.",IF(COUNTIF(ORÇAMENTO!$B$5:$B$9792,COMPOSIÇÕES!A1006)=0,"NOK",IF(COUNTIF(ORÇAMENTO!$B$5:$B$9792,COMPOSIÇÕES!A1006)&gt;0,"OK","SUBÍTEM"))))))</f>
        <v>SUBÍTEM</v>
      </c>
      <c r="P1006" s="655" t="b">
        <f t="shared" si="237"/>
        <v>1</v>
      </c>
      <c r="Q1006" s="655">
        <v>88264</v>
      </c>
      <c r="R1006" s="655" t="s">
        <v>131</v>
      </c>
      <c r="S1006" s="717" t="s">
        <v>766</v>
      </c>
      <c r="T1006" s="655" t="s">
        <v>59</v>
      </c>
      <c r="U1006" s="655">
        <v>19.149999999999999</v>
      </c>
      <c r="AY1006" s="713" t="s">
        <v>683</v>
      </c>
      <c r="AZ1006" s="713" t="b">
        <f>AY1006=C1006</f>
        <v>0</v>
      </c>
    </row>
    <row r="1007" spans="1:52" s="713" customFormat="1">
      <c r="A1007" s="723" t="s">
        <v>1518</v>
      </c>
      <c r="B1007" s="723"/>
      <c r="C1007" s="723"/>
      <c r="D1007" s="723" t="s">
        <v>183</v>
      </c>
      <c r="E1007" s="723" t="s">
        <v>183</v>
      </c>
      <c r="F1007" s="723"/>
      <c r="G1007" s="723"/>
      <c r="H1007" s="713" t="str">
        <f t="shared" si="240"/>
        <v>REMOVER ESPAÇOS</v>
      </c>
      <c r="J1007" s="654" t="str">
        <f>IF(AND(F1007=0,G1007&gt;0),1+COUNT($J$3:J1006),IF(B1007="AUXILIAR","AUXILIAR","SUBÍTEM"))</f>
        <v>SUBÍTEM</v>
      </c>
      <c r="K1007" s="655" t="s">
        <v>1518</v>
      </c>
      <c r="L1007" s="656" t="str">
        <f t="shared" si="241"/>
        <v>Obs: composição/Base -  Composição adaptada -  ORSE- 11770 + 5005/ORSE INSUMO</v>
      </c>
      <c r="M1007" s="663" t="str">
        <f>IF(AND(MID(A1007,1,4)="comp",COUNTIF($A$1:$A$3937,A1007)&gt;1),"ok AUXILIAR",IF(AND(F1007&gt;0,MID(A1007,1,4)="COMP"),"SUBÍTEM",IF(OR(AND(F1007=0,G1007=0),F1007="COEF.",F1007&gt;0),"SUBÍTEM",IF(MID(A1007,1,5)="COMP.",IF(COUNTIF(ORÇAMENTO!$B$5:$B$9792,COMPOSIÇÕES!A1007)=0,"NOK",IF(COUNTIF(ORÇAMENTO!$B$5:$B$9792,COMPOSIÇÕES!A1007)&gt;0,"OK","SUBÍTEM"))))))</f>
        <v>SUBÍTEM</v>
      </c>
      <c r="P1007" s="655" t="b">
        <f t="shared" si="237"/>
        <v>1</v>
      </c>
      <c r="Q1007" s="655" t="s">
        <v>1518</v>
      </c>
      <c r="R1007" s="655"/>
      <c r="S1007" s="723"/>
      <c r="T1007" s="655" t="s">
        <v>183</v>
      </c>
      <c r="U1007" s="655" t="s">
        <v>183</v>
      </c>
    </row>
    <row r="1008" spans="1:52" s="713" customFormat="1" ht="15.75" thickBot="1">
      <c r="A1008" s="728"/>
      <c r="B1008" s="728"/>
      <c r="C1008" s="728"/>
      <c r="D1008" s="728"/>
      <c r="E1008" s="728"/>
      <c r="F1008" s="728"/>
      <c r="G1008" s="728"/>
      <c r="J1008" s="779"/>
      <c r="K1008" s="780"/>
      <c r="L1008" s="781"/>
      <c r="M1008" s="663"/>
      <c r="P1008" s="655" t="b">
        <f t="shared" ref="P1008:P1034" si="242">C1008=S1008</f>
        <v>1</v>
      </c>
      <c r="Q1008" s="780"/>
      <c r="R1008" s="780"/>
      <c r="S1008" s="728"/>
      <c r="T1008" s="780"/>
      <c r="U1008" s="780"/>
    </row>
    <row r="1009" spans="1:52" s="713" customFormat="1" ht="32.25" customHeight="1" thickBot="1">
      <c r="A1009" s="947" t="s">
        <v>125</v>
      </c>
      <c r="B1009" s="948"/>
      <c r="C1009" s="949" t="s">
        <v>103</v>
      </c>
      <c r="D1009" s="949" t="s">
        <v>126</v>
      </c>
      <c r="E1009" s="949" t="s">
        <v>128</v>
      </c>
      <c r="F1009" s="949" t="s">
        <v>127</v>
      </c>
      <c r="G1009" s="950" t="s">
        <v>129</v>
      </c>
      <c r="H1009" s="713" t="str">
        <f t="shared" ref="H1009:H1014" si="243">IF(MID(A1009,1,3)="OBS","REMOVER ESPAÇOS","OK")</f>
        <v>OK</v>
      </c>
      <c r="J1009" s="654" t="str">
        <f>IF(AND(F1009=0,G1009&gt;0),1+COUNT($J$3:J1007),IF(B1009="AUXILIAR","AUXILIAR","SUBÍTEM"))</f>
        <v>SUBÍTEM</v>
      </c>
      <c r="K1009" s="655" t="s">
        <v>125</v>
      </c>
      <c r="L1009" s="656" t="str">
        <f t="shared" ref="L1009:L1014" si="244">A1009</f>
        <v>COD.</v>
      </c>
      <c r="M1009" s="663" t="str">
        <f>IF(AND(MID(A1009,1,4)="comp",COUNTIF($A$1:$A$3937,A1009)&gt;1),"ok AUXILIAR",IF(AND(F1009&gt;0,MID(A1009,1,4)="COMP"),"SUBÍTEM",IF(OR(AND(F1009=0,G1009=0),F1009="COEF.",F1009&gt;0),"SUBÍTEM",IF(MID(A1009,1,5)="COMP.",IF(COUNTIF(ORÇAMENTO!$B$5:$B$9792,COMPOSIÇÕES!A1009)=0,"NOK",IF(COUNTIF(ORÇAMENTO!$B$5:$B$9792,COMPOSIÇÕES!A1009)&gt;0,"OK","SUBÍTEM"))))))</f>
        <v>SUBÍTEM</v>
      </c>
      <c r="P1009" s="655" t="b">
        <f t="shared" si="242"/>
        <v>1</v>
      </c>
      <c r="Q1009" s="655" t="s">
        <v>125</v>
      </c>
      <c r="R1009" s="655"/>
      <c r="S1009" s="715" t="s">
        <v>103</v>
      </c>
      <c r="T1009" s="655" t="s">
        <v>126</v>
      </c>
      <c r="U1009" s="655" t="s">
        <v>128</v>
      </c>
      <c r="AY1009" s="713" t="s">
        <v>103</v>
      </c>
      <c r="AZ1009" s="713" t="b">
        <f>AY1009=C1009</f>
        <v>1</v>
      </c>
    </row>
    <row r="1010" spans="1:52" s="713" customFormat="1" ht="28.5" customHeight="1" thickBot="1">
      <c r="A1010" s="935" t="s">
        <v>437</v>
      </c>
      <c r="B1010" s="936"/>
      <c r="C1010" s="960" t="s">
        <v>1384</v>
      </c>
      <c r="D1010" s="936" t="s">
        <v>126</v>
      </c>
      <c r="E1010" s="936"/>
      <c r="F1010" s="936"/>
      <c r="G1010" s="946">
        <f>SUM(G1011:G1013)</f>
        <v>3.33</v>
      </c>
      <c r="H1010" s="713" t="str">
        <f t="shared" si="243"/>
        <v>OK</v>
      </c>
      <c r="J1010" s="654">
        <f>IF(AND(F1010=0,G1010&gt;0),1+COUNT($J$3:J1009),IF(B1010="AUXILIAR","AUXILIAR","SUBÍTEM"))</f>
        <v>135</v>
      </c>
      <c r="K1010" s="655" t="s">
        <v>437</v>
      </c>
      <c r="L1010" s="656" t="str">
        <f t="shared" si="244"/>
        <v>COMP. 135</v>
      </c>
      <c r="M1010" s="663" t="str">
        <f>IF(AND(MID(A1010,1,4)="comp",COUNTIF($A$1:$A$3937,A1010)&gt;1),"ok AUXILIAR",IF(AND(F1010&gt;0,MID(A1010,1,4)="COMP"),"SUBÍTEM",IF(OR(AND(F1010=0,G1010=0),F1010="COEF.",F1010&gt;0),"SUBÍTEM",IF(MID(A1010,1,5)="COMP.",IF(COUNTIF(ORÇAMENTO!$B$5:$B$9792,COMPOSIÇÕES!A1010)=0,"NOK",IF(COUNTIF(ORÇAMENTO!$B$5:$B$9792,COMPOSIÇÕES!A1010)&gt;0,"OK","SUBÍTEM"))))))</f>
        <v>OK</v>
      </c>
      <c r="P1010" s="655" t="b">
        <f t="shared" si="242"/>
        <v>1</v>
      </c>
      <c r="Q1010" s="655" t="s">
        <v>437</v>
      </c>
      <c r="R1010" s="655"/>
      <c r="S1010" s="716" t="s">
        <v>1384</v>
      </c>
      <c r="T1010" s="655" t="s">
        <v>126</v>
      </c>
      <c r="U1010" s="655"/>
      <c r="AY1010" s="713" t="s">
        <v>670</v>
      </c>
      <c r="AZ1010" s="713" t="b">
        <f>AY1010=C1010</f>
        <v>0</v>
      </c>
    </row>
    <row r="1011" spans="1:52" s="713" customFormat="1">
      <c r="A1011" s="988">
        <v>11051</v>
      </c>
      <c r="B1011" s="322" t="s">
        <v>134</v>
      </c>
      <c r="C1011" s="322" t="s">
        <v>1384</v>
      </c>
      <c r="D1011" s="257" t="s">
        <v>54</v>
      </c>
      <c r="E1011" s="259">
        <v>0.14000000000000001</v>
      </c>
      <c r="F1011" s="462">
        <v>1</v>
      </c>
      <c r="G1011" s="450">
        <f>ROUND(F1011*E1011,2)</f>
        <v>0.14000000000000001</v>
      </c>
      <c r="H1011" s="713" t="str">
        <f t="shared" si="243"/>
        <v>OK</v>
      </c>
      <c r="J1011" s="654" t="str">
        <f>IF(AND(F1011=0,G1011&gt;0),1+COUNT($J$3:J1010),IF(B1011="AUXILIAR","AUXILIAR","SUBÍTEM"))</f>
        <v>SUBÍTEM</v>
      </c>
      <c r="K1011" s="655">
        <v>11051</v>
      </c>
      <c r="L1011" s="656">
        <f t="shared" si="244"/>
        <v>11051</v>
      </c>
      <c r="M1011" s="663" t="str">
        <f>IF(AND(MID(A1011,1,4)="comp",COUNTIF($A$1:$A$3937,A1011)&gt;1),"ok AUXILIAR",IF(AND(F1011&gt;0,MID(A1011,1,4)="COMP"),"SUBÍTEM",IF(OR(AND(F1011=0,G1011=0),F1011="COEF.",F1011&gt;0),"SUBÍTEM",IF(MID(A1011,1,5)="COMP.",IF(COUNTIF(ORÇAMENTO!$B$5:$B$9792,COMPOSIÇÕES!A1011)=0,"NOK",IF(COUNTIF(ORÇAMENTO!$B$5:$B$9792,COMPOSIÇÕES!A1011)&gt;0,"OK","SUBÍTEM"))))))</f>
        <v>SUBÍTEM</v>
      </c>
      <c r="P1011" s="655" t="b">
        <f t="shared" si="242"/>
        <v>1</v>
      </c>
      <c r="Q1011" s="655">
        <v>11051</v>
      </c>
      <c r="R1011" s="655" t="s">
        <v>134</v>
      </c>
      <c r="S1011" s="717" t="s">
        <v>1384</v>
      </c>
      <c r="T1011" s="655" t="s">
        <v>54</v>
      </c>
      <c r="U1011" s="655">
        <v>0.1</v>
      </c>
      <c r="AY1011" s="713" t="s">
        <v>176</v>
      </c>
      <c r="AZ1011" s="713" t="b">
        <f>AY1011=C1011</f>
        <v>0</v>
      </c>
    </row>
    <row r="1012" spans="1:52" s="713" customFormat="1">
      <c r="A1012" s="243">
        <v>88316</v>
      </c>
      <c r="B1012" s="322" t="s">
        <v>131</v>
      </c>
      <c r="C1012" s="322" t="s">
        <v>772</v>
      </c>
      <c r="D1012" s="257" t="s">
        <v>59</v>
      </c>
      <c r="E1012" s="259">
        <v>12.7</v>
      </c>
      <c r="F1012" s="462">
        <v>0.1</v>
      </c>
      <c r="G1012" s="450">
        <f>ROUND(F1012*E1012,2)</f>
        <v>1.27</v>
      </c>
      <c r="H1012" s="713" t="str">
        <f t="shared" si="243"/>
        <v>OK</v>
      </c>
      <c r="J1012" s="654" t="str">
        <f>IF(AND(F1012=0,G1012&gt;0),1+COUNT($J$3:J1011),IF(B1012="AUXILIAR","AUXILIAR","SUBÍTEM"))</f>
        <v>SUBÍTEM</v>
      </c>
      <c r="K1012" s="655">
        <v>88316</v>
      </c>
      <c r="L1012" s="656">
        <f t="shared" si="244"/>
        <v>88316</v>
      </c>
      <c r="M1012" s="663" t="str">
        <f>IF(AND(MID(A1012,1,4)="comp",COUNTIF($A$1:$A$3937,A1012)&gt;1),"ok AUXILIAR",IF(AND(F1012&gt;0,MID(A1012,1,4)="COMP"),"SUBÍTEM",IF(OR(AND(F1012=0,G1012=0),F1012="COEF.",F1012&gt;0),"SUBÍTEM",IF(MID(A1012,1,5)="COMP.",IF(COUNTIF(ORÇAMENTO!$B$5:$B$9792,COMPOSIÇÕES!A1012)=0,"NOK",IF(COUNTIF(ORÇAMENTO!$B$5:$B$9792,COMPOSIÇÕES!A1012)&gt;0,"OK","SUBÍTEM"))))))</f>
        <v>SUBÍTEM</v>
      </c>
      <c r="P1012" s="655" t="b">
        <f t="shared" si="242"/>
        <v>1</v>
      </c>
      <c r="Q1012" s="655">
        <v>88316</v>
      </c>
      <c r="R1012" s="655" t="s">
        <v>131</v>
      </c>
      <c r="S1012" s="717" t="s">
        <v>772</v>
      </c>
      <c r="T1012" s="655" t="s">
        <v>59</v>
      </c>
      <c r="U1012" s="655">
        <v>12.52</v>
      </c>
      <c r="AY1012" s="713" t="s">
        <v>132</v>
      </c>
      <c r="AZ1012" s="713" t="b">
        <f>AY1012=C1012</f>
        <v>0</v>
      </c>
    </row>
    <row r="1013" spans="1:52" s="713" customFormat="1">
      <c r="A1013" s="243">
        <v>88264</v>
      </c>
      <c r="B1013" s="322" t="s">
        <v>131</v>
      </c>
      <c r="C1013" s="322" t="s">
        <v>766</v>
      </c>
      <c r="D1013" s="257" t="s">
        <v>59</v>
      </c>
      <c r="E1013" s="259">
        <v>19.16</v>
      </c>
      <c r="F1013" s="462">
        <v>0.1</v>
      </c>
      <c r="G1013" s="450">
        <f>ROUND(F1013*E1013,2)</f>
        <v>1.92</v>
      </c>
      <c r="H1013" s="713" t="str">
        <f t="shared" si="243"/>
        <v>OK</v>
      </c>
      <c r="J1013" s="654" t="str">
        <f>IF(AND(F1013=0,G1013&gt;0),1+COUNT($J$3:J1012),IF(B1013="AUXILIAR","AUXILIAR","SUBÍTEM"))</f>
        <v>SUBÍTEM</v>
      </c>
      <c r="K1013" s="655">
        <v>88264</v>
      </c>
      <c r="L1013" s="656">
        <f t="shared" si="244"/>
        <v>88264</v>
      </c>
      <c r="M1013" s="663" t="str">
        <f>IF(AND(MID(A1013,1,4)="comp",COUNTIF($A$1:$A$3937,A1013)&gt;1),"ok AUXILIAR",IF(AND(F1013&gt;0,MID(A1013,1,4)="COMP"),"SUBÍTEM",IF(OR(AND(F1013=0,G1013=0),F1013="COEF.",F1013&gt;0),"SUBÍTEM",IF(MID(A1013,1,5)="COMP.",IF(COUNTIF(ORÇAMENTO!$B$5:$B$9792,COMPOSIÇÕES!A1013)=0,"NOK",IF(COUNTIF(ORÇAMENTO!$B$5:$B$9792,COMPOSIÇÕES!A1013)&gt;0,"OK","SUBÍTEM"))))))</f>
        <v>SUBÍTEM</v>
      </c>
      <c r="P1013" s="655" t="b">
        <f t="shared" si="242"/>
        <v>1</v>
      </c>
      <c r="Q1013" s="655">
        <v>88264</v>
      </c>
      <c r="R1013" s="655" t="s">
        <v>131</v>
      </c>
      <c r="S1013" s="717" t="s">
        <v>766</v>
      </c>
      <c r="T1013" s="655" t="s">
        <v>59</v>
      </c>
      <c r="U1013" s="655">
        <v>19.149999999999999</v>
      </c>
      <c r="AY1013" s="713" t="s">
        <v>683</v>
      </c>
      <c r="AZ1013" s="713" t="b">
        <f>AY1013=C1013</f>
        <v>0</v>
      </c>
    </row>
    <row r="1014" spans="1:52" s="713" customFormat="1">
      <c r="A1014" s="723" t="s">
        <v>1519</v>
      </c>
      <c r="B1014" s="723"/>
      <c r="C1014" s="723"/>
      <c r="D1014" s="723" t="s">
        <v>183</v>
      </c>
      <c r="E1014" s="723" t="s">
        <v>183</v>
      </c>
      <c r="F1014" s="723"/>
      <c r="G1014" s="723"/>
      <c r="H1014" s="713" t="str">
        <f t="shared" si="243"/>
        <v>REMOVER ESPAÇOS</v>
      </c>
      <c r="J1014" s="654" t="str">
        <f>IF(AND(F1014=0,G1014&gt;0),1+COUNT($J$3:J1013),IF(B1014="AUXILIAR","AUXILIAR","SUBÍTEM"))</f>
        <v>SUBÍTEM</v>
      </c>
      <c r="K1014" s="655" t="s">
        <v>1519</v>
      </c>
      <c r="L1014" s="656" t="str">
        <f t="shared" si="244"/>
        <v>Obs: composição/Base -  Composição adaptada -  ORSE- 11770 + 11051/ORSE INSUMO</v>
      </c>
      <c r="M1014" s="663" t="str">
        <f>IF(AND(MID(A1014,1,4)="comp",COUNTIF($A$1:$A$3937,A1014)&gt;1),"ok AUXILIAR",IF(AND(F1014&gt;0,MID(A1014,1,4)="COMP"),"SUBÍTEM",IF(OR(AND(F1014=0,G1014=0),F1014="COEF.",F1014&gt;0),"SUBÍTEM",IF(MID(A1014,1,5)="COMP.",IF(COUNTIF(ORÇAMENTO!$B$5:$B$9792,COMPOSIÇÕES!A1014)=0,"NOK",IF(COUNTIF(ORÇAMENTO!$B$5:$B$9792,COMPOSIÇÕES!A1014)&gt;0,"OK","SUBÍTEM"))))))</f>
        <v>SUBÍTEM</v>
      </c>
      <c r="P1014" s="655" t="b">
        <f t="shared" si="242"/>
        <v>1</v>
      </c>
      <c r="Q1014" s="655" t="s">
        <v>1519</v>
      </c>
      <c r="R1014" s="655"/>
      <c r="S1014" s="723"/>
      <c r="T1014" s="655" t="s">
        <v>183</v>
      </c>
      <c r="U1014" s="655" t="s">
        <v>183</v>
      </c>
    </row>
    <row r="1015" spans="1:52" s="713" customFormat="1" ht="15.75" thickBot="1">
      <c r="A1015" s="728"/>
      <c r="B1015" s="728"/>
      <c r="C1015" s="728"/>
      <c r="D1015" s="728"/>
      <c r="E1015" s="728"/>
      <c r="F1015" s="728"/>
      <c r="G1015" s="728"/>
      <c r="J1015" s="779"/>
      <c r="K1015" s="780"/>
      <c r="L1015" s="781"/>
      <c r="M1015" s="663"/>
      <c r="P1015" s="655" t="b">
        <f t="shared" si="242"/>
        <v>1</v>
      </c>
      <c r="Q1015" s="780"/>
      <c r="R1015" s="780"/>
      <c r="S1015" s="728"/>
      <c r="T1015" s="780"/>
      <c r="U1015" s="780"/>
    </row>
    <row r="1016" spans="1:52" s="713" customFormat="1" ht="32.25" customHeight="1" thickBot="1">
      <c r="A1016" s="947" t="s">
        <v>125</v>
      </c>
      <c r="B1016" s="948"/>
      <c r="C1016" s="949" t="s">
        <v>103</v>
      </c>
      <c r="D1016" s="949" t="s">
        <v>126</v>
      </c>
      <c r="E1016" s="949" t="s">
        <v>128</v>
      </c>
      <c r="F1016" s="949" t="s">
        <v>127</v>
      </c>
      <c r="G1016" s="950" t="s">
        <v>129</v>
      </c>
      <c r="H1016" s="713" t="str">
        <f t="shared" ref="H1016:H1021" si="245">IF(MID(A1016,1,3)="OBS","REMOVER ESPAÇOS","OK")</f>
        <v>OK</v>
      </c>
      <c r="J1016" s="654" t="str">
        <f>IF(AND(F1016=0,G1016&gt;0),1+COUNT($J$3:J1014),IF(B1016="AUXILIAR","AUXILIAR","SUBÍTEM"))</f>
        <v>SUBÍTEM</v>
      </c>
      <c r="K1016" s="655" t="s">
        <v>125</v>
      </c>
      <c r="L1016" s="656" t="str">
        <f t="shared" ref="L1016:L1021" si="246">A1016</f>
        <v>COD.</v>
      </c>
      <c r="M1016" s="663" t="str">
        <f>IF(AND(MID(A1016,1,4)="comp",COUNTIF($A$1:$A$3937,A1016)&gt;1),"ok AUXILIAR",IF(AND(F1016&gt;0,MID(A1016,1,4)="COMP"),"SUBÍTEM",IF(OR(AND(F1016=0,G1016=0),F1016="COEF.",F1016&gt;0),"SUBÍTEM",IF(MID(A1016,1,5)="COMP.",IF(COUNTIF(ORÇAMENTO!$B$5:$B$9792,COMPOSIÇÕES!A1016)=0,"NOK",IF(COUNTIF(ORÇAMENTO!$B$5:$B$9792,COMPOSIÇÕES!A1016)&gt;0,"OK","SUBÍTEM"))))))</f>
        <v>SUBÍTEM</v>
      </c>
      <c r="P1016" s="655" t="b">
        <f t="shared" si="242"/>
        <v>1</v>
      </c>
      <c r="Q1016" s="655" t="s">
        <v>125</v>
      </c>
      <c r="R1016" s="655"/>
      <c r="S1016" s="715" t="s">
        <v>103</v>
      </c>
      <c r="T1016" s="655" t="s">
        <v>126</v>
      </c>
      <c r="U1016" s="655" t="s">
        <v>128</v>
      </c>
      <c r="AY1016" s="713" t="s">
        <v>103</v>
      </c>
      <c r="AZ1016" s="713" t="b">
        <f>AY1016=C1016</f>
        <v>1</v>
      </c>
    </row>
    <row r="1017" spans="1:52" s="713" customFormat="1" ht="28.5" customHeight="1" thickBot="1">
      <c r="A1017" s="935" t="s">
        <v>438</v>
      </c>
      <c r="B1017" s="936"/>
      <c r="C1017" s="960" t="s">
        <v>1385</v>
      </c>
      <c r="D1017" s="936" t="s">
        <v>126</v>
      </c>
      <c r="E1017" s="936"/>
      <c r="F1017" s="936"/>
      <c r="G1017" s="946">
        <f>SUM(G1018:G1020)</f>
        <v>3.29</v>
      </c>
      <c r="H1017" s="713" t="str">
        <f t="shared" si="245"/>
        <v>OK</v>
      </c>
      <c r="J1017" s="654">
        <f>IF(AND(F1017=0,G1017&gt;0),1+COUNT($J$3:J1016),IF(B1017="AUXILIAR","AUXILIAR","SUBÍTEM"))</f>
        <v>136</v>
      </c>
      <c r="K1017" s="655" t="s">
        <v>438</v>
      </c>
      <c r="L1017" s="656" t="str">
        <f t="shared" si="246"/>
        <v>COMP. 136</v>
      </c>
      <c r="M1017" s="663" t="str">
        <f>IF(AND(MID(A1017,1,4)="comp",COUNTIF($A$1:$A$3937,A1017)&gt;1),"ok AUXILIAR",IF(AND(F1017&gt;0,MID(A1017,1,4)="COMP"),"SUBÍTEM",IF(OR(AND(F1017=0,G1017=0),F1017="COEF.",F1017&gt;0),"SUBÍTEM",IF(MID(A1017,1,5)="COMP.",IF(COUNTIF(ORÇAMENTO!$B$5:$B$9792,COMPOSIÇÕES!A1017)=0,"NOK",IF(COUNTIF(ORÇAMENTO!$B$5:$B$9792,COMPOSIÇÕES!A1017)&gt;0,"OK","SUBÍTEM"))))))</f>
        <v>OK</v>
      </c>
      <c r="P1017" s="655" t="b">
        <f t="shared" si="242"/>
        <v>1</v>
      </c>
      <c r="Q1017" s="655" t="s">
        <v>438</v>
      </c>
      <c r="R1017" s="655"/>
      <c r="S1017" s="716" t="s">
        <v>1385</v>
      </c>
      <c r="T1017" s="655" t="s">
        <v>126</v>
      </c>
      <c r="U1017" s="655"/>
      <c r="AY1017" s="713" t="s">
        <v>670</v>
      </c>
      <c r="AZ1017" s="713" t="b">
        <f>AY1017=C1017</f>
        <v>0</v>
      </c>
    </row>
    <row r="1018" spans="1:52" s="713" customFormat="1" ht="18.75" customHeight="1">
      <c r="A1018" s="988">
        <v>4375</v>
      </c>
      <c r="B1018" s="322" t="s">
        <v>836</v>
      </c>
      <c r="C1018" s="322" t="s">
        <v>993</v>
      </c>
      <c r="D1018" s="257" t="s">
        <v>2836</v>
      </c>
      <c r="E1018" s="259">
        <v>0.1</v>
      </c>
      <c r="F1018" s="462">
        <v>1</v>
      </c>
      <c r="G1018" s="450">
        <f>ROUND(F1018*E1018,2)</f>
        <v>0.1</v>
      </c>
      <c r="H1018" s="713" t="str">
        <f t="shared" si="245"/>
        <v>OK</v>
      </c>
      <c r="J1018" s="654" t="str">
        <f>IF(AND(F1018=0,G1018&gt;0),1+COUNT($J$3:J1017),IF(B1018="AUXILIAR","AUXILIAR","SUBÍTEM"))</f>
        <v>SUBÍTEM</v>
      </c>
      <c r="K1018" s="655">
        <v>4375</v>
      </c>
      <c r="L1018" s="656">
        <f t="shared" si="246"/>
        <v>4375</v>
      </c>
      <c r="M1018" s="663" t="str">
        <f>IF(AND(MID(A1018,1,4)="comp",COUNTIF($A$1:$A$3937,A1018)&gt;1),"ok AUXILIAR",IF(AND(F1018&gt;0,MID(A1018,1,4)="COMP"),"SUBÍTEM",IF(OR(AND(F1018=0,G1018=0),F1018="COEF.",F1018&gt;0),"SUBÍTEM",IF(MID(A1018,1,5)="COMP.",IF(COUNTIF(ORÇAMENTO!$B$5:$B$9792,COMPOSIÇÕES!A1018)=0,"NOK",IF(COUNTIF(ORÇAMENTO!$B$5:$B$9792,COMPOSIÇÕES!A1018)&gt;0,"OK","SUBÍTEM"))))))</f>
        <v>SUBÍTEM</v>
      </c>
      <c r="P1018" s="655" t="b">
        <f t="shared" si="242"/>
        <v>1</v>
      </c>
      <c r="Q1018" s="655">
        <v>4375</v>
      </c>
      <c r="R1018" s="655" t="s">
        <v>836</v>
      </c>
      <c r="S1018" s="717" t="s">
        <v>993</v>
      </c>
      <c r="T1018" s="655" t="s">
        <v>54</v>
      </c>
      <c r="U1018" s="655">
        <v>0.1</v>
      </c>
      <c r="AY1018" s="713" t="s">
        <v>176</v>
      </c>
      <c r="AZ1018" s="713" t="b">
        <f>AY1018=C1018</f>
        <v>0</v>
      </c>
    </row>
    <row r="1019" spans="1:52" s="713" customFormat="1">
      <c r="A1019" s="243">
        <v>88316</v>
      </c>
      <c r="B1019" s="322" t="s">
        <v>131</v>
      </c>
      <c r="C1019" s="322" t="s">
        <v>772</v>
      </c>
      <c r="D1019" s="257" t="s">
        <v>59</v>
      </c>
      <c r="E1019" s="259">
        <v>12.7</v>
      </c>
      <c r="F1019" s="462">
        <v>0.1</v>
      </c>
      <c r="G1019" s="450">
        <f>ROUND(F1019*E1019,2)</f>
        <v>1.27</v>
      </c>
      <c r="H1019" s="713" t="str">
        <f t="shared" si="245"/>
        <v>OK</v>
      </c>
      <c r="J1019" s="654" t="str">
        <f>IF(AND(F1019=0,G1019&gt;0),1+COUNT($J$3:J1018),IF(B1019="AUXILIAR","AUXILIAR","SUBÍTEM"))</f>
        <v>SUBÍTEM</v>
      </c>
      <c r="K1019" s="655">
        <v>88316</v>
      </c>
      <c r="L1019" s="656">
        <f t="shared" si="246"/>
        <v>88316</v>
      </c>
      <c r="M1019" s="663" t="str">
        <f>IF(AND(MID(A1019,1,4)="comp",COUNTIF($A$1:$A$3937,A1019)&gt;1),"ok AUXILIAR",IF(AND(F1019&gt;0,MID(A1019,1,4)="COMP"),"SUBÍTEM",IF(OR(AND(F1019=0,G1019=0),F1019="COEF.",F1019&gt;0),"SUBÍTEM",IF(MID(A1019,1,5)="COMP.",IF(COUNTIF(ORÇAMENTO!$B$5:$B$9792,COMPOSIÇÕES!A1019)=0,"NOK",IF(COUNTIF(ORÇAMENTO!$B$5:$B$9792,COMPOSIÇÕES!A1019)&gt;0,"OK","SUBÍTEM"))))))</f>
        <v>SUBÍTEM</v>
      </c>
      <c r="P1019" s="655" t="b">
        <f t="shared" si="242"/>
        <v>1</v>
      </c>
      <c r="Q1019" s="655">
        <v>88316</v>
      </c>
      <c r="R1019" s="655" t="s">
        <v>131</v>
      </c>
      <c r="S1019" s="717" t="s">
        <v>772</v>
      </c>
      <c r="T1019" s="655" t="s">
        <v>59</v>
      </c>
      <c r="U1019" s="655">
        <v>12.52</v>
      </c>
      <c r="AY1019" s="713" t="s">
        <v>132</v>
      </c>
      <c r="AZ1019" s="713" t="b">
        <f>AY1019=C1019</f>
        <v>0</v>
      </c>
    </row>
    <row r="1020" spans="1:52" s="713" customFormat="1">
      <c r="A1020" s="243">
        <v>88264</v>
      </c>
      <c r="B1020" s="322" t="s">
        <v>131</v>
      </c>
      <c r="C1020" s="322" t="s">
        <v>766</v>
      </c>
      <c r="D1020" s="257" t="s">
        <v>59</v>
      </c>
      <c r="E1020" s="259">
        <v>19.16</v>
      </c>
      <c r="F1020" s="462">
        <v>0.1</v>
      </c>
      <c r="G1020" s="450">
        <f>ROUND(F1020*E1020,2)</f>
        <v>1.92</v>
      </c>
      <c r="H1020" s="713" t="str">
        <f t="shared" si="245"/>
        <v>OK</v>
      </c>
      <c r="J1020" s="654" t="str">
        <f>IF(AND(F1020=0,G1020&gt;0),1+COUNT($J$3:J1019),IF(B1020="AUXILIAR","AUXILIAR","SUBÍTEM"))</f>
        <v>SUBÍTEM</v>
      </c>
      <c r="K1020" s="655">
        <v>88264</v>
      </c>
      <c r="L1020" s="656">
        <f t="shared" si="246"/>
        <v>88264</v>
      </c>
      <c r="M1020" s="663" t="str">
        <f>IF(AND(MID(A1020,1,4)="comp",COUNTIF($A$1:$A$3937,A1020)&gt;1),"ok AUXILIAR",IF(AND(F1020&gt;0,MID(A1020,1,4)="COMP"),"SUBÍTEM",IF(OR(AND(F1020=0,G1020=0),F1020="COEF.",F1020&gt;0),"SUBÍTEM",IF(MID(A1020,1,5)="COMP.",IF(COUNTIF(ORÇAMENTO!$B$5:$B$9792,COMPOSIÇÕES!A1020)=0,"NOK",IF(COUNTIF(ORÇAMENTO!$B$5:$B$9792,COMPOSIÇÕES!A1020)&gt;0,"OK","SUBÍTEM"))))))</f>
        <v>SUBÍTEM</v>
      </c>
      <c r="P1020" s="655" t="b">
        <f t="shared" si="242"/>
        <v>1</v>
      </c>
      <c r="Q1020" s="655">
        <v>88264</v>
      </c>
      <c r="R1020" s="655" t="s">
        <v>131</v>
      </c>
      <c r="S1020" s="717" t="s">
        <v>766</v>
      </c>
      <c r="T1020" s="655" t="s">
        <v>59</v>
      </c>
      <c r="U1020" s="655">
        <v>19.149999999999999</v>
      </c>
      <c r="AY1020" s="713" t="s">
        <v>683</v>
      </c>
      <c r="AZ1020" s="713" t="b">
        <f>AY1020=C1020</f>
        <v>0</v>
      </c>
    </row>
    <row r="1021" spans="1:52" s="713" customFormat="1">
      <c r="A1021" s="723" t="s">
        <v>1520</v>
      </c>
      <c r="B1021" s="723"/>
      <c r="C1021" s="723"/>
      <c r="D1021" s="723" t="s">
        <v>183</v>
      </c>
      <c r="E1021" s="723" t="s">
        <v>183</v>
      </c>
      <c r="F1021" s="723"/>
      <c r="G1021" s="723"/>
      <c r="H1021" s="713" t="str">
        <f t="shared" si="245"/>
        <v>REMOVER ESPAÇOS</v>
      </c>
      <c r="J1021" s="654" t="str">
        <f>IF(AND(F1021=0,G1021&gt;0),1+COUNT($J$3:J1020),IF(B1021="AUXILIAR","AUXILIAR","SUBÍTEM"))</f>
        <v>SUBÍTEM</v>
      </c>
      <c r="K1021" s="655" t="s">
        <v>1520</v>
      </c>
      <c r="L1021" s="656" t="str">
        <f t="shared" si="246"/>
        <v>Obs: composição/Base -  Composição adaptada -  ORSE- 11770 + 4375/SINAPI INSUMO</v>
      </c>
      <c r="M1021" s="663" t="str">
        <f>IF(AND(MID(A1021,1,4)="comp",COUNTIF($A$1:$A$3937,A1021)&gt;1),"ok AUXILIAR",IF(AND(F1021&gt;0,MID(A1021,1,4)="COMP"),"SUBÍTEM",IF(OR(AND(F1021=0,G1021=0),F1021="COEF.",F1021&gt;0),"SUBÍTEM",IF(MID(A1021,1,5)="COMP.",IF(COUNTIF(ORÇAMENTO!$B$5:$B$9792,COMPOSIÇÕES!A1021)=0,"NOK",IF(COUNTIF(ORÇAMENTO!$B$5:$B$9792,COMPOSIÇÕES!A1021)&gt;0,"OK","SUBÍTEM"))))))</f>
        <v>SUBÍTEM</v>
      </c>
      <c r="P1021" s="655" t="b">
        <f t="shared" si="242"/>
        <v>1</v>
      </c>
      <c r="Q1021" s="655" t="s">
        <v>1520</v>
      </c>
      <c r="R1021" s="655"/>
      <c r="S1021" s="723"/>
      <c r="T1021" s="655" t="s">
        <v>183</v>
      </c>
      <c r="U1021" s="655" t="s">
        <v>183</v>
      </c>
    </row>
    <row r="1022" spans="1:52" s="713" customFormat="1" ht="15.75" thickBot="1">
      <c r="A1022" s="728"/>
      <c r="B1022" s="728"/>
      <c r="C1022" s="728"/>
      <c r="D1022" s="728"/>
      <c r="E1022" s="728"/>
      <c r="F1022" s="728"/>
      <c r="G1022" s="728"/>
      <c r="J1022" s="779"/>
      <c r="K1022" s="780"/>
      <c r="L1022" s="781"/>
      <c r="M1022" s="663"/>
      <c r="P1022" s="655" t="b">
        <f t="shared" si="242"/>
        <v>1</v>
      </c>
      <c r="Q1022" s="780"/>
      <c r="R1022" s="780"/>
      <c r="S1022" s="728"/>
      <c r="T1022" s="780"/>
      <c r="U1022" s="780"/>
    </row>
    <row r="1023" spans="1:52" s="713" customFormat="1" ht="32.25" customHeight="1" thickBot="1">
      <c r="A1023" s="947" t="s">
        <v>125</v>
      </c>
      <c r="B1023" s="948"/>
      <c r="C1023" s="949" t="s">
        <v>103</v>
      </c>
      <c r="D1023" s="949" t="s">
        <v>126</v>
      </c>
      <c r="E1023" s="949" t="s">
        <v>128</v>
      </c>
      <c r="F1023" s="949" t="s">
        <v>127</v>
      </c>
      <c r="G1023" s="950" t="s">
        <v>129</v>
      </c>
      <c r="H1023" s="713" t="str">
        <f t="shared" ref="H1023:H1028" si="247">IF(MID(A1023,1,3)="OBS","REMOVER ESPAÇOS","OK")</f>
        <v>OK</v>
      </c>
      <c r="J1023" s="654" t="str">
        <f>IF(AND(F1023=0,G1023&gt;0),1+COUNT($J$3:J1021),IF(B1023="AUXILIAR","AUXILIAR","SUBÍTEM"))</f>
        <v>SUBÍTEM</v>
      </c>
      <c r="K1023" s="655" t="s">
        <v>125</v>
      </c>
      <c r="L1023" s="656" t="str">
        <f t="shared" ref="L1023:L1028" si="248">A1023</f>
        <v>COD.</v>
      </c>
      <c r="M1023" s="663" t="str">
        <f>IF(AND(MID(A1023,1,4)="comp",COUNTIF($A$1:$A$3937,A1023)&gt;1),"ok AUXILIAR",IF(AND(F1023&gt;0,MID(A1023,1,4)="COMP"),"SUBÍTEM",IF(OR(AND(F1023=0,G1023=0),F1023="COEF.",F1023&gt;0),"SUBÍTEM",IF(MID(A1023,1,5)="COMP.",IF(COUNTIF(ORÇAMENTO!$B$5:$B$9792,COMPOSIÇÕES!A1023)=0,"NOK",IF(COUNTIF(ORÇAMENTO!$B$5:$B$9792,COMPOSIÇÕES!A1023)&gt;0,"OK","SUBÍTEM"))))))</f>
        <v>SUBÍTEM</v>
      </c>
      <c r="P1023" s="655" t="b">
        <f t="shared" si="242"/>
        <v>1</v>
      </c>
      <c r="Q1023" s="655" t="s">
        <v>125</v>
      </c>
      <c r="R1023" s="655"/>
      <c r="S1023" s="715" t="s">
        <v>103</v>
      </c>
      <c r="T1023" s="655" t="s">
        <v>126</v>
      </c>
      <c r="U1023" s="655" t="s">
        <v>128</v>
      </c>
      <c r="AY1023" s="713" t="s">
        <v>103</v>
      </c>
      <c r="AZ1023" s="713" t="b">
        <f>AY1023=C1023</f>
        <v>1</v>
      </c>
    </row>
    <row r="1024" spans="1:52" s="713" customFormat="1" ht="28.5" customHeight="1" thickBot="1">
      <c r="A1024" s="935" t="s">
        <v>439</v>
      </c>
      <c r="B1024" s="936"/>
      <c r="C1024" s="960" t="s">
        <v>1386</v>
      </c>
      <c r="D1024" s="936" t="s">
        <v>126</v>
      </c>
      <c r="E1024" s="936"/>
      <c r="F1024" s="936"/>
      <c r="G1024" s="946">
        <f>SUM(G1025:G1027)</f>
        <v>3.56</v>
      </c>
      <c r="H1024" s="713" t="str">
        <f t="shared" si="247"/>
        <v>OK</v>
      </c>
      <c r="J1024" s="654">
        <f>IF(AND(F1024=0,G1024&gt;0),1+COUNT($J$3:J1023),IF(B1024="AUXILIAR","AUXILIAR","SUBÍTEM"))</f>
        <v>137</v>
      </c>
      <c r="K1024" s="655" t="s">
        <v>439</v>
      </c>
      <c r="L1024" s="656" t="str">
        <f t="shared" si="248"/>
        <v>COMP. 137</v>
      </c>
      <c r="M1024" s="663" t="str">
        <f>IF(AND(MID(A1024,1,4)="comp",COUNTIF($A$1:$A$3937,A1024)&gt;1),"ok AUXILIAR",IF(AND(F1024&gt;0,MID(A1024,1,4)="COMP"),"SUBÍTEM",IF(OR(AND(F1024=0,G1024=0),F1024="COEF.",F1024&gt;0),"SUBÍTEM",IF(MID(A1024,1,5)="COMP.",IF(COUNTIF(ORÇAMENTO!$B$5:$B$9792,COMPOSIÇÕES!A1024)=0,"NOK",IF(COUNTIF(ORÇAMENTO!$B$5:$B$9792,COMPOSIÇÕES!A1024)&gt;0,"OK","SUBÍTEM"))))))</f>
        <v>OK</v>
      </c>
      <c r="P1024" s="655" t="b">
        <f t="shared" si="242"/>
        <v>1</v>
      </c>
      <c r="Q1024" s="655" t="s">
        <v>439</v>
      </c>
      <c r="R1024" s="655"/>
      <c r="S1024" s="716" t="s">
        <v>1386</v>
      </c>
      <c r="T1024" s="655" t="s">
        <v>126</v>
      </c>
      <c r="U1024" s="655"/>
      <c r="AY1024" s="713" t="s">
        <v>670</v>
      </c>
      <c r="AZ1024" s="713" t="b">
        <f>AY1024=C1024</f>
        <v>0</v>
      </c>
    </row>
    <row r="1025" spans="1:52" s="713" customFormat="1">
      <c r="A1025" s="988">
        <v>4374</v>
      </c>
      <c r="B1025" s="322" t="s">
        <v>836</v>
      </c>
      <c r="C1025" s="322" t="s">
        <v>992</v>
      </c>
      <c r="D1025" s="257" t="s">
        <v>2836</v>
      </c>
      <c r="E1025" s="259">
        <v>0.37</v>
      </c>
      <c r="F1025" s="462">
        <v>1</v>
      </c>
      <c r="G1025" s="450">
        <f>ROUND(F1025*E1025,2)</f>
        <v>0.37</v>
      </c>
      <c r="H1025" s="713" t="str">
        <f t="shared" si="247"/>
        <v>OK</v>
      </c>
      <c r="J1025" s="654" t="str">
        <f>IF(AND(F1025=0,G1025&gt;0),1+COUNT($J$3:J1024),IF(B1025="AUXILIAR","AUXILIAR","SUBÍTEM"))</f>
        <v>SUBÍTEM</v>
      </c>
      <c r="K1025" s="655">
        <v>4374</v>
      </c>
      <c r="L1025" s="656">
        <f t="shared" si="248"/>
        <v>4374</v>
      </c>
      <c r="M1025" s="663" t="str">
        <f>IF(AND(MID(A1025,1,4)="comp",COUNTIF($A$1:$A$3937,A1025)&gt;1),"ok AUXILIAR",IF(AND(F1025&gt;0,MID(A1025,1,4)="COMP"),"SUBÍTEM",IF(OR(AND(F1025=0,G1025=0),F1025="COEF.",F1025&gt;0),"SUBÍTEM",IF(MID(A1025,1,5)="COMP.",IF(COUNTIF(ORÇAMENTO!$B$5:$B$9792,COMPOSIÇÕES!A1025)=0,"NOK",IF(COUNTIF(ORÇAMENTO!$B$5:$B$9792,COMPOSIÇÕES!A1025)&gt;0,"OK","SUBÍTEM"))))))</f>
        <v>SUBÍTEM</v>
      </c>
      <c r="P1025" s="655" t="b">
        <f t="shared" si="242"/>
        <v>1</v>
      </c>
      <c r="Q1025" s="655">
        <v>4374</v>
      </c>
      <c r="R1025" s="655" t="s">
        <v>836</v>
      </c>
      <c r="S1025" s="717" t="s">
        <v>992</v>
      </c>
      <c r="T1025" s="655" t="s">
        <v>54</v>
      </c>
      <c r="U1025" s="655">
        <v>0.37</v>
      </c>
      <c r="AY1025" s="713" t="s">
        <v>176</v>
      </c>
      <c r="AZ1025" s="713" t="b">
        <f>AY1025=C1025</f>
        <v>0</v>
      </c>
    </row>
    <row r="1026" spans="1:52" s="713" customFormat="1">
      <c r="A1026" s="243">
        <v>88316</v>
      </c>
      <c r="B1026" s="322" t="s">
        <v>131</v>
      </c>
      <c r="C1026" s="322" t="s">
        <v>772</v>
      </c>
      <c r="D1026" s="257" t="s">
        <v>59</v>
      </c>
      <c r="E1026" s="259">
        <v>12.7</v>
      </c>
      <c r="F1026" s="462">
        <v>0.1</v>
      </c>
      <c r="G1026" s="450">
        <f>ROUND(F1026*E1026,2)</f>
        <v>1.27</v>
      </c>
      <c r="H1026" s="713" t="str">
        <f t="shared" si="247"/>
        <v>OK</v>
      </c>
      <c r="J1026" s="654" t="str">
        <f>IF(AND(F1026=0,G1026&gt;0),1+COUNT($J$3:J1025),IF(B1026="AUXILIAR","AUXILIAR","SUBÍTEM"))</f>
        <v>SUBÍTEM</v>
      </c>
      <c r="K1026" s="655">
        <v>88316</v>
      </c>
      <c r="L1026" s="656">
        <f t="shared" si="248"/>
        <v>88316</v>
      </c>
      <c r="M1026" s="663" t="str">
        <f>IF(AND(MID(A1026,1,4)="comp",COUNTIF($A$1:$A$3937,A1026)&gt;1),"ok AUXILIAR",IF(AND(F1026&gt;0,MID(A1026,1,4)="COMP"),"SUBÍTEM",IF(OR(AND(F1026=0,G1026=0),F1026="COEF.",F1026&gt;0),"SUBÍTEM",IF(MID(A1026,1,5)="COMP.",IF(COUNTIF(ORÇAMENTO!$B$5:$B$9792,COMPOSIÇÕES!A1026)=0,"NOK",IF(COUNTIF(ORÇAMENTO!$B$5:$B$9792,COMPOSIÇÕES!A1026)&gt;0,"OK","SUBÍTEM"))))))</f>
        <v>SUBÍTEM</v>
      </c>
      <c r="P1026" s="655" t="b">
        <f t="shared" si="242"/>
        <v>1</v>
      </c>
      <c r="Q1026" s="655">
        <v>88316</v>
      </c>
      <c r="R1026" s="655" t="s">
        <v>131</v>
      </c>
      <c r="S1026" s="717" t="s">
        <v>772</v>
      </c>
      <c r="T1026" s="655" t="s">
        <v>59</v>
      </c>
      <c r="U1026" s="655">
        <v>12.52</v>
      </c>
      <c r="AY1026" s="713" t="s">
        <v>132</v>
      </c>
      <c r="AZ1026" s="713" t="b">
        <f>AY1026=C1026</f>
        <v>0</v>
      </c>
    </row>
    <row r="1027" spans="1:52" s="713" customFormat="1">
      <c r="A1027" s="243">
        <v>88264</v>
      </c>
      <c r="B1027" s="322" t="s">
        <v>131</v>
      </c>
      <c r="C1027" s="322" t="s">
        <v>766</v>
      </c>
      <c r="D1027" s="257" t="s">
        <v>59</v>
      </c>
      <c r="E1027" s="259">
        <v>19.16</v>
      </c>
      <c r="F1027" s="462">
        <v>0.1</v>
      </c>
      <c r="G1027" s="450">
        <f>ROUND(F1027*E1027,2)</f>
        <v>1.92</v>
      </c>
      <c r="H1027" s="713" t="str">
        <f t="shared" si="247"/>
        <v>OK</v>
      </c>
      <c r="J1027" s="654" t="str">
        <f>IF(AND(F1027=0,G1027&gt;0),1+COUNT($J$3:J1026),IF(B1027="AUXILIAR","AUXILIAR","SUBÍTEM"))</f>
        <v>SUBÍTEM</v>
      </c>
      <c r="K1027" s="655">
        <v>88264</v>
      </c>
      <c r="L1027" s="656">
        <f t="shared" si="248"/>
        <v>88264</v>
      </c>
      <c r="M1027" s="663" t="str">
        <f>IF(AND(MID(A1027,1,4)="comp",COUNTIF($A$1:$A$3937,A1027)&gt;1),"ok AUXILIAR",IF(AND(F1027&gt;0,MID(A1027,1,4)="COMP"),"SUBÍTEM",IF(OR(AND(F1027=0,G1027=0),F1027="COEF.",F1027&gt;0),"SUBÍTEM",IF(MID(A1027,1,5)="COMP.",IF(COUNTIF(ORÇAMENTO!$B$5:$B$9792,COMPOSIÇÕES!A1027)=0,"NOK",IF(COUNTIF(ORÇAMENTO!$B$5:$B$9792,COMPOSIÇÕES!A1027)&gt;0,"OK","SUBÍTEM"))))))</f>
        <v>SUBÍTEM</v>
      </c>
      <c r="P1027" s="655" t="b">
        <f t="shared" si="242"/>
        <v>1</v>
      </c>
      <c r="Q1027" s="655">
        <v>88264</v>
      </c>
      <c r="R1027" s="655" t="s">
        <v>131</v>
      </c>
      <c r="S1027" s="717" t="s">
        <v>766</v>
      </c>
      <c r="T1027" s="655" t="s">
        <v>59</v>
      </c>
      <c r="U1027" s="655">
        <v>19.149999999999999</v>
      </c>
      <c r="AY1027" s="713" t="s">
        <v>683</v>
      </c>
      <c r="AZ1027" s="713" t="b">
        <f>AY1027=C1027</f>
        <v>0</v>
      </c>
    </row>
    <row r="1028" spans="1:52" s="713" customFormat="1">
      <c r="A1028" s="723" t="s">
        <v>1521</v>
      </c>
      <c r="B1028" s="723"/>
      <c r="C1028" s="723"/>
      <c r="D1028" s="723" t="s">
        <v>183</v>
      </c>
      <c r="E1028" s="723" t="s">
        <v>183</v>
      </c>
      <c r="F1028" s="723"/>
      <c r="G1028" s="723"/>
      <c r="H1028" s="713" t="str">
        <f t="shared" si="247"/>
        <v>REMOVER ESPAÇOS</v>
      </c>
      <c r="J1028" s="654" t="str">
        <f>IF(AND(F1028=0,G1028&gt;0),1+COUNT($J$3:J1027),IF(B1028="AUXILIAR","AUXILIAR","SUBÍTEM"))</f>
        <v>SUBÍTEM</v>
      </c>
      <c r="K1028" s="655" t="s">
        <v>1521</v>
      </c>
      <c r="L1028" s="656" t="str">
        <f t="shared" si="248"/>
        <v>Obs: composição/Base -  Composição adaptada -  ORSE- 11770 + 4374/SINAPI INSUMO</v>
      </c>
      <c r="M1028" s="663" t="str">
        <f>IF(AND(MID(A1028,1,4)="comp",COUNTIF($A$1:$A$3937,A1028)&gt;1),"ok AUXILIAR",IF(AND(F1028&gt;0,MID(A1028,1,4)="COMP"),"SUBÍTEM",IF(OR(AND(F1028=0,G1028=0),F1028="COEF.",F1028&gt;0),"SUBÍTEM",IF(MID(A1028,1,5)="COMP.",IF(COUNTIF(ORÇAMENTO!$B$5:$B$9792,COMPOSIÇÕES!A1028)=0,"NOK",IF(COUNTIF(ORÇAMENTO!$B$5:$B$9792,COMPOSIÇÕES!A1028)&gt;0,"OK","SUBÍTEM"))))))</f>
        <v>SUBÍTEM</v>
      </c>
      <c r="P1028" s="655" t="b">
        <f t="shared" si="242"/>
        <v>1</v>
      </c>
      <c r="Q1028" s="655" t="s">
        <v>1521</v>
      </c>
      <c r="R1028" s="655"/>
      <c r="S1028" s="723"/>
      <c r="T1028" s="655" t="s">
        <v>183</v>
      </c>
      <c r="U1028" s="655" t="s">
        <v>183</v>
      </c>
    </row>
    <row r="1029" spans="1:52" s="713" customFormat="1" ht="15.75" thickBot="1">
      <c r="A1029" s="728"/>
      <c r="B1029" s="728"/>
      <c r="C1029" s="728"/>
      <c r="D1029" s="728"/>
      <c r="E1029" s="728"/>
      <c r="F1029" s="728"/>
      <c r="G1029" s="728"/>
      <c r="J1029" s="779"/>
      <c r="K1029" s="780"/>
      <c r="L1029" s="781"/>
      <c r="M1029" s="663"/>
      <c r="P1029" s="655" t="b">
        <f t="shared" si="242"/>
        <v>1</v>
      </c>
      <c r="Q1029" s="780"/>
      <c r="R1029" s="780"/>
      <c r="S1029" s="728"/>
      <c r="T1029" s="780"/>
      <c r="U1029" s="780"/>
    </row>
    <row r="1030" spans="1:52" s="713" customFormat="1" ht="32.25" customHeight="1" thickBot="1">
      <c r="A1030" s="947" t="s">
        <v>125</v>
      </c>
      <c r="B1030" s="948"/>
      <c r="C1030" s="949" t="s">
        <v>103</v>
      </c>
      <c r="D1030" s="949" t="s">
        <v>126</v>
      </c>
      <c r="E1030" s="949" t="s">
        <v>128</v>
      </c>
      <c r="F1030" s="949" t="s">
        <v>127</v>
      </c>
      <c r="G1030" s="950" t="s">
        <v>129</v>
      </c>
      <c r="H1030" s="713" t="str">
        <f>IF(MID(A1030,1,3)="OBS","REMOVER ESPAÇOS","OK")</f>
        <v>OK</v>
      </c>
      <c r="J1030" s="654" t="str">
        <f>IF(AND(F1030=0,G1030&gt;0),1+COUNT($J$3:J1028),IF(B1030="AUXILIAR","AUXILIAR","SUBÍTEM"))</f>
        <v>SUBÍTEM</v>
      </c>
      <c r="K1030" s="655" t="s">
        <v>125</v>
      </c>
      <c r="L1030" s="656" t="str">
        <f>A1030</f>
        <v>COD.</v>
      </c>
      <c r="M1030" s="663" t="str">
        <f>IF(AND(MID(A1030,1,4)="comp",COUNTIF($A$1:$A$3937,A1030)&gt;1),"ok AUXILIAR",IF(AND(F1030&gt;0,MID(A1030,1,4)="COMP"),"SUBÍTEM",IF(OR(AND(F1030=0,G1030=0),F1030="COEF.",F1030&gt;0),"SUBÍTEM",IF(MID(A1030,1,5)="COMP.",IF(COUNTIF(ORÇAMENTO!$B$5:$B$9792,COMPOSIÇÕES!A1030)=0,"NOK",IF(COUNTIF(ORÇAMENTO!$B$5:$B$9792,COMPOSIÇÕES!A1030)&gt;0,"OK","SUBÍTEM"))))))</f>
        <v>SUBÍTEM</v>
      </c>
      <c r="P1030" s="655" t="b">
        <f t="shared" si="242"/>
        <v>1</v>
      </c>
      <c r="Q1030" s="655" t="s">
        <v>125</v>
      </c>
      <c r="R1030" s="655"/>
      <c r="S1030" s="715" t="s">
        <v>103</v>
      </c>
      <c r="T1030" s="655" t="s">
        <v>126</v>
      </c>
      <c r="U1030" s="655" t="s">
        <v>128</v>
      </c>
      <c r="AY1030" s="713" t="s">
        <v>103</v>
      </c>
      <c r="AZ1030" s="713" t="b">
        <f>AY1030=C1030</f>
        <v>1</v>
      </c>
    </row>
    <row r="1031" spans="1:52" s="713" customFormat="1" ht="28.5" customHeight="1" thickBot="1">
      <c r="A1031" s="935" t="s">
        <v>443</v>
      </c>
      <c r="B1031" s="936"/>
      <c r="C1031" s="960" t="s">
        <v>172</v>
      </c>
      <c r="D1031" s="936" t="s">
        <v>55</v>
      </c>
      <c r="E1031" s="936"/>
      <c r="F1031" s="936"/>
      <c r="G1031" s="946">
        <f>SUM(G1032:G1033)</f>
        <v>32.370000000000005</v>
      </c>
      <c r="H1031" s="713" t="str">
        <f>IF(MID(A1031,1,3)="OBS","REMOVER ESPAÇOS","OK")</f>
        <v>OK</v>
      </c>
      <c r="J1031" s="654">
        <f>IF(AND(F1031=0,G1031&gt;0),1+COUNT($J$3:J1030),IF(B1031="AUXILIAR","AUXILIAR","SUBÍTEM"))</f>
        <v>138</v>
      </c>
      <c r="K1031" s="655" t="s">
        <v>443</v>
      </c>
      <c r="L1031" s="656" t="str">
        <f>A1031</f>
        <v>COMP. 138</v>
      </c>
      <c r="M1031" s="663" t="str">
        <f>IF(AND(MID(A1031,1,4)="comp",COUNTIF($A$1:$A$3937,A1031)&gt;1),"ok AUXILIAR",IF(AND(F1031&gt;0,MID(A1031,1,4)="COMP"),"SUBÍTEM",IF(OR(AND(F1031=0,G1031=0),F1031="COEF.",F1031&gt;0),"SUBÍTEM",IF(MID(A1031,1,5)="COMP.",IF(COUNTIF(ORÇAMENTO!$B$5:$B$9792,COMPOSIÇÕES!A1031)=0,"NOK",IF(COUNTIF(ORÇAMENTO!$B$5:$B$9792,COMPOSIÇÕES!A1031)&gt;0,"OK","SUBÍTEM"))))))</f>
        <v>OK</v>
      </c>
      <c r="P1031" s="655" t="b">
        <f t="shared" si="242"/>
        <v>1</v>
      </c>
      <c r="Q1031" s="655" t="s">
        <v>443</v>
      </c>
      <c r="R1031" s="655"/>
      <c r="S1031" s="716" t="s">
        <v>172</v>
      </c>
      <c r="T1031" s="655" t="s">
        <v>55</v>
      </c>
      <c r="U1031" s="655"/>
      <c r="AY1031" s="713" t="s">
        <v>670</v>
      </c>
      <c r="AZ1031" s="713" t="b">
        <f>AY1031=C1031</f>
        <v>0</v>
      </c>
    </row>
    <row r="1032" spans="1:52" s="713" customFormat="1">
      <c r="A1032" s="988">
        <v>3410</v>
      </c>
      <c r="B1032" s="261" t="s">
        <v>836</v>
      </c>
      <c r="C1032" s="322" t="s">
        <v>961</v>
      </c>
      <c r="D1032" s="257" t="s">
        <v>2838</v>
      </c>
      <c r="E1032" s="259">
        <v>19.66</v>
      </c>
      <c r="F1032" s="462">
        <v>1</v>
      </c>
      <c r="G1032" s="450">
        <f>ROUND(F1032*E1032,2)</f>
        <v>19.66</v>
      </c>
      <c r="H1032" s="713" t="str">
        <f>IF(MID(A1032,1,3)="OBS","REMOVER ESPAÇOS","OK")</f>
        <v>OK</v>
      </c>
      <c r="J1032" s="654" t="str">
        <f>IF(AND(F1032=0,G1032&gt;0),1+COUNT($J$3:J1031),IF(B1032="AUXILIAR","AUXILIAR","SUBÍTEM"))</f>
        <v>SUBÍTEM</v>
      </c>
      <c r="K1032" s="655">
        <v>3410</v>
      </c>
      <c r="L1032" s="656">
        <f>A1032</f>
        <v>3410</v>
      </c>
      <c r="M1032" s="663" t="str">
        <f>IF(AND(MID(A1032,1,4)="comp",COUNTIF($A$1:$A$3937,A1032)&gt;1),"ok AUXILIAR",IF(AND(F1032&gt;0,MID(A1032,1,4)="COMP"),"SUBÍTEM",IF(OR(AND(F1032=0,G1032=0),F1032="COEF.",F1032&gt;0),"SUBÍTEM",IF(MID(A1032,1,5)="COMP.",IF(COUNTIF(ORÇAMENTO!$B$5:$B$9792,COMPOSIÇÕES!A1032)=0,"NOK",IF(COUNTIF(ORÇAMENTO!$B$5:$B$9792,COMPOSIÇÕES!A1032)&gt;0,"OK","SUBÍTEM"))))))</f>
        <v>SUBÍTEM</v>
      </c>
      <c r="P1032" s="655" t="b">
        <f t="shared" si="242"/>
        <v>1</v>
      </c>
      <c r="Q1032" s="655">
        <v>3410</v>
      </c>
      <c r="R1032" s="655" t="s">
        <v>134</v>
      </c>
      <c r="S1032" s="717" t="s">
        <v>961</v>
      </c>
      <c r="T1032" s="655" t="s">
        <v>55</v>
      </c>
      <c r="U1032" s="655">
        <v>19.600000000000001</v>
      </c>
      <c r="AY1032" s="713" t="s">
        <v>176</v>
      </c>
      <c r="AZ1032" s="713" t="b">
        <f>AY1032=C1032</f>
        <v>0</v>
      </c>
    </row>
    <row r="1033" spans="1:52" s="713" customFormat="1">
      <c r="A1033" s="243">
        <v>88309</v>
      </c>
      <c r="B1033" s="322" t="s">
        <v>131</v>
      </c>
      <c r="C1033" s="322" t="s">
        <v>770</v>
      </c>
      <c r="D1033" s="257" t="s">
        <v>59</v>
      </c>
      <c r="E1033" s="259">
        <v>15.89</v>
      </c>
      <c r="F1033" s="462">
        <v>0.8</v>
      </c>
      <c r="G1033" s="450">
        <f>ROUND(F1033*E1033,2)</f>
        <v>12.71</v>
      </c>
      <c r="H1033" s="713" t="str">
        <f>IF(MID(A1033,1,3)="OBS","REMOVER ESPAÇOS","OK")</f>
        <v>OK</v>
      </c>
      <c r="J1033" s="654" t="str">
        <f>IF(AND(F1033=0,G1033&gt;0),1+COUNT($J$3:J1032),IF(B1033="AUXILIAR","AUXILIAR","SUBÍTEM"))</f>
        <v>SUBÍTEM</v>
      </c>
      <c r="K1033" s="655">
        <v>88309</v>
      </c>
      <c r="L1033" s="656">
        <f>A1033</f>
        <v>88309</v>
      </c>
      <c r="M1033" s="663" t="str">
        <f>IF(AND(MID(A1033,1,4)="comp",COUNTIF($A$1:$A$3937,A1033)&gt;1),"ok AUXILIAR",IF(AND(F1033&gt;0,MID(A1033,1,4)="COMP"),"SUBÍTEM",IF(OR(AND(F1033=0,G1033=0),F1033="COEF.",F1033&gt;0),"SUBÍTEM",IF(MID(A1033,1,5)="COMP.",IF(COUNTIF(ORÇAMENTO!$B$5:$B$9792,COMPOSIÇÕES!A1033)=0,"NOK",IF(COUNTIF(ORÇAMENTO!$B$5:$B$9792,COMPOSIÇÕES!A1033)&gt;0,"OK","SUBÍTEM"))))))</f>
        <v>SUBÍTEM</v>
      </c>
      <c r="P1033" s="655" t="b">
        <f t="shared" si="242"/>
        <v>1</v>
      </c>
      <c r="Q1033" s="655">
        <v>88309</v>
      </c>
      <c r="R1033" s="655" t="s">
        <v>131</v>
      </c>
      <c r="S1033" s="717" t="s">
        <v>770</v>
      </c>
      <c r="T1033" s="655" t="s">
        <v>59</v>
      </c>
      <c r="U1033" s="655">
        <v>15.88</v>
      </c>
      <c r="AY1033" s="713" t="s">
        <v>683</v>
      </c>
      <c r="AZ1033" s="713" t="b">
        <f>AY1033=C1033</f>
        <v>0</v>
      </c>
    </row>
    <row r="1034" spans="1:52" s="713" customFormat="1">
      <c r="A1034" s="723" t="s">
        <v>1522</v>
      </c>
      <c r="B1034" s="723"/>
      <c r="C1034" s="723"/>
      <c r="D1034" s="723" t="s">
        <v>183</v>
      </c>
      <c r="E1034" s="723" t="s">
        <v>183</v>
      </c>
      <c r="F1034" s="723"/>
      <c r="G1034" s="723"/>
      <c r="H1034" s="713" t="str">
        <f>IF(MID(A1034,1,3)="OBS","REMOVER ESPAÇOS","OK")</f>
        <v>REMOVER ESPAÇOS</v>
      </c>
      <c r="J1034" s="654" t="str">
        <f>IF(AND(F1034=0,G1034&gt;0),1+COUNT($J$3:J1033),IF(B1034="AUXILIAR","AUXILIAR","SUBÍTEM"))</f>
        <v>SUBÍTEM</v>
      </c>
      <c r="K1034" s="655" t="s">
        <v>1522</v>
      </c>
      <c r="L1034" s="656" t="str">
        <f>A1034</f>
        <v>Obs: composição/Base -  Composição adaptada -  ORSE- 8215 + 3410/ORSE INSUMO</v>
      </c>
      <c r="M1034" s="663" t="str">
        <f>IF(AND(MID(A1034,1,4)="comp",COUNTIF($A$1:$A$3937,A1034)&gt;1),"ok AUXILIAR",IF(AND(F1034&gt;0,MID(A1034,1,4)="COMP"),"SUBÍTEM",IF(OR(AND(F1034=0,G1034=0),F1034="COEF.",F1034&gt;0),"SUBÍTEM",IF(MID(A1034,1,5)="COMP.",IF(COUNTIF(ORÇAMENTO!$B$5:$B$9792,COMPOSIÇÕES!A1034)=0,"NOK",IF(COUNTIF(ORÇAMENTO!$B$5:$B$9792,COMPOSIÇÕES!A1034)&gt;0,"OK","SUBÍTEM"))))))</f>
        <v>SUBÍTEM</v>
      </c>
      <c r="P1034" s="655" t="b">
        <f t="shared" si="242"/>
        <v>1</v>
      </c>
      <c r="Q1034" s="655" t="s">
        <v>1522</v>
      </c>
      <c r="R1034" s="655"/>
      <c r="S1034" s="723"/>
      <c r="T1034" s="655" t="s">
        <v>183</v>
      </c>
      <c r="U1034" s="655" t="s">
        <v>183</v>
      </c>
    </row>
    <row r="1035" spans="1:52" s="713" customFormat="1" ht="15.75" thickBot="1">
      <c r="A1035" s="728"/>
      <c r="B1035" s="728"/>
      <c r="C1035" s="728"/>
      <c r="D1035" s="728"/>
      <c r="E1035" s="728"/>
      <c r="F1035" s="728"/>
      <c r="G1035" s="728"/>
      <c r="J1035" s="779"/>
      <c r="K1035" s="780"/>
      <c r="L1035" s="781"/>
      <c r="M1035" s="663"/>
      <c r="P1035" s="655" t="b">
        <f t="shared" ref="P1035:P1044" si="249">C1035=S1035</f>
        <v>1</v>
      </c>
      <c r="Q1035" s="780"/>
      <c r="R1035" s="780"/>
      <c r="S1035" s="728"/>
      <c r="T1035" s="780"/>
      <c r="U1035" s="780"/>
    </row>
    <row r="1036" spans="1:52" s="713" customFormat="1" ht="32.25" customHeight="1" thickBot="1">
      <c r="A1036" s="947" t="s">
        <v>125</v>
      </c>
      <c r="B1036" s="948"/>
      <c r="C1036" s="949" t="s">
        <v>103</v>
      </c>
      <c r="D1036" s="949" t="s">
        <v>126</v>
      </c>
      <c r="E1036" s="949" t="s">
        <v>128</v>
      </c>
      <c r="F1036" s="949" t="s">
        <v>127</v>
      </c>
      <c r="G1036" s="950" t="s">
        <v>129</v>
      </c>
      <c r="H1036" s="713" t="str">
        <f t="shared" ref="H1036:H1044" si="250">IF(MID(A1036,1,3)="OBS","REMOVER ESPAÇOS","OK")</f>
        <v>OK</v>
      </c>
      <c r="J1036" s="654" t="str">
        <f>IF(AND(F1036=0,G1036&gt;0),1+COUNT($J$3:J1034),IF(B1036="AUXILIAR","AUXILIAR","SUBÍTEM"))</f>
        <v>SUBÍTEM</v>
      </c>
      <c r="K1036" s="655" t="s">
        <v>125</v>
      </c>
      <c r="L1036" s="656" t="str">
        <f t="shared" ref="L1036:L1044" si="251">A1036</f>
        <v>COD.</v>
      </c>
      <c r="M1036" s="663" t="str">
        <f>IF(AND(MID(A1036,1,4)="comp",COUNTIF($A$1:$A$3937,A1036)&gt;1),"ok AUXILIAR",IF(AND(F1036&gt;0,MID(A1036,1,4)="COMP"),"SUBÍTEM",IF(OR(AND(F1036=0,G1036=0),F1036="COEF.",F1036&gt;0),"SUBÍTEM",IF(MID(A1036,1,5)="COMP.",IF(COUNTIF(ORÇAMENTO!$B$5:$B$9792,COMPOSIÇÕES!A1036)=0,"NOK",IF(COUNTIF(ORÇAMENTO!$B$5:$B$9792,COMPOSIÇÕES!A1036)&gt;0,"OK","SUBÍTEM"))))))</f>
        <v>SUBÍTEM</v>
      </c>
      <c r="P1036" s="655" t="b">
        <f t="shared" si="249"/>
        <v>1</v>
      </c>
      <c r="Q1036" s="655" t="s">
        <v>125</v>
      </c>
      <c r="R1036" s="655"/>
      <c r="S1036" s="715" t="s">
        <v>103</v>
      </c>
      <c r="T1036" s="655" t="s">
        <v>126</v>
      </c>
      <c r="U1036" s="655" t="s">
        <v>128</v>
      </c>
      <c r="AY1036" s="713" t="s">
        <v>103</v>
      </c>
      <c r="AZ1036" s="713" t="b">
        <f t="shared" ref="AZ1036:AZ1043" si="252">AY1036=C1036</f>
        <v>1</v>
      </c>
    </row>
    <row r="1037" spans="1:52" s="713" customFormat="1" ht="28.5" customHeight="1" thickBot="1">
      <c r="A1037" s="935" t="s">
        <v>444</v>
      </c>
      <c r="B1037" s="936"/>
      <c r="C1037" s="960" t="s">
        <v>1387</v>
      </c>
      <c r="D1037" s="936" t="s">
        <v>126</v>
      </c>
      <c r="E1037" s="936"/>
      <c r="F1037" s="936"/>
      <c r="G1037" s="946">
        <f>SUM(G1038:G1043)</f>
        <v>389.46999999999997</v>
      </c>
      <c r="H1037" s="713" t="str">
        <f t="shared" si="250"/>
        <v>OK</v>
      </c>
      <c r="J1037" s="654">
        <f>IF(AND(F1037=0,G1037&gt;0),1+COUNT($J$3:J1036),IF(B1037="AUXILIAR","AUXILIAR","SUBÍTEM"))</f>
        <v>139</v>
      </c>
      <c r="K1037" s="655" t="s">
        <v>444</v>
      </c>
      <c r="L1037" s="656" t="str">
        <f t="shared" si="251"/>
        <v>COMP. 139</v>
      </c>
      <c r="M1037" s="663" t="str">
        <f>IF(AND(MID(A1037,1,4)="comp",COUNTIF($A$1:$A$3937,A1037)&gt;1),"ok AUXILIAR",IF(AND(F1037&gt;0,MID(A1037,1,4)="COMP"),"SUBÍTEM",IF(OR(AND(F1037=0,G1037=0),F1037="COEF.",F1037&gt;0),"SUBÍTEM",IF(MID(A1037,1,5)="COMP.",IF(COUNTIF(ORÇAMENTO!$B$5:$B$9792,COMPOSIÇÕES!A1037)=0,"NOK",IF(COUNTIF(ORÇAMENTO!$B$5:$B$9792,COMPOSIÇÕES!A1037)&gt;0,"OK","SUBÍTEM"))))))</f>
        <v>OK</v>
      </c>
      <c r="P1037" s="655" t="b">
        <f t="shared" si="249"/>
        <v>1</v>
      </c>
      <c r="Q1037" s="655" t="s">
        <v>444</v>
      </c>
      <c r="R1037" s="655"/>
      <c r="S1037" s="716" t="s">
        <v>1387</v>
      </c>
      <c r="T1037" s="655" t="s">
        <v>126</v>
      </c>
      <c r="U1037" s="655"/>
      <c r="AY1037" s="713" t="s">
        <v>670</v>
      </c>
      <c r="AZ1037" s="713" t="b">
        <f t="shared" si="252"/>
        <v>0</v>
      </c>
    </row>
    <row r="1038" spans="1:52" s="713" customFormat="1" ht="19.5" customHeight="1">
      <c r="A1038" s="988">
        <v>12358</v>
      </c>
      <c r="B1038" s="322" t="s">
        <v>836</v>
      </c>
      <c r="C1038" s="322" t="s">
        <v>949</v>
      </c>
      <c r="D1038" s="257" t="s">
        <v>2836</v>
      </c>
      <c r="E1038" s="259">
        <v>156.94999999999999</v>
      </c>
      <c r="F1038" s="321">
        <v>1</v>
      </c>
      <c r="G1038" s="450">
        <f t="shared" ref="G1038:G1043" si="253">ROUND(F1038*E1038,2)</f>
        <v>156.94999999999999</v>
      </c>
      <c r="H1038" s="713" t="str">
        <f t="shared" si="250"/>
        <v>OK</v>
      </c>
      <c r="J1038" s="654" t="str">
        <f>IF(AND(F1038=0,G1038&gt;0),1+COUNT($J$3:J1037),IF(B1038="AUXILIAR","AUXILIAR","SUBÍTEM"))</f>
        <v>SUBÍTEM</v>
      </c>
      <c r="K1038" s="655">
        <v>12358</v>
      </c>
      <c r="L1038" s="656">
        <f t="shared" si="251"/>
        <v>12358</v>
      </c>
      <c r="M1038" s="663" t="str">
        <f>IF(AND(MID(A1038,1,4)="comp",COUNTIF($A$1:$A$3937,A1038)&gt;1),"ok AUXILIAR",IF(AND(F1038&gt;0,MID(A1038,1,4)="COMP"),"SUBÍTEM",IF(OR(AND(F1038=0,G1038=0),F1038="COEF.",F1038&gt;0),"SUBÍTEM",IF(MID(A1038,1,5)="COMP.",IF(COUNTIF(ORÇAMENTO!$B$5:$B$9792,COMPOSIÇÕES!A1038)=0,"NOK",IF(COUNTIF(ORÇAMENTO!$B$5:$B$9792,COMPOSIÇÕES!A1038)&gt;0,"OK","SUBÍTEM"))))))</f>
        <v>SUBÍTEM</v>
      </c>
      <c r="P1038" s="655" t="b">
        <f t="shared" si="249"/>
        <v>1</v>
      </c>
      <c r="Q1038" s="655">
        <v>12358</v>
      </c>
      <c r="R1038" s="655" t="s">
        <v>836</v>
      </c>
      <c r="S1038" s="717" t="s">
        <v>949</v>
      </c>
      <c r="T1038" s="655" t="s">
        <v>54</v>
      </c>
      <c r="U1038" s="655">
        <v>156.94999999999999</v>
      </c>
      <c r="AY1038" s="713" t="s">
        <v>176</v>
      </c>
      <c r="AZ1038" s="713" t="b">
        <f t="shared" si="252"/>
        <v>0</v>
      </c>
    </row>
    <row r="1039" spans="1:52" s="713" customFormat="1" ht="19.5" customHeight="1">
      <c r="A1039" s="243">
        <v>867</v>
      </c>
      <c r="B1039" s="322" t="s">
        <v>836</v>
      </c>
      <c r="C1039" s="322" t="s">
        <v>790</v>
      </c>
      <c r="D1039" s="257" t="s">
        <v>2837</v>
      </c>
      <c r="E1039" s="259">
        <v>28.26</v>
      </c>
      <c r="F1039" s="321">
        <v>1</v>
      </c>
      <c r="G1039" s="450">
        <f t="shared" si="253"/>
        <v>28.26</v>
      </c>
      <c r="H1039" s="713" t="str">
        <f>IF(MID(A1039,1,3)="OBS","REMOVER ESPAÇOS","OK")</f>
        <v>OK</v>
      </c>
      <c r="J1039" s="654" t="str">
        <f>IF(AND(F1039=0,G1039&gt;0),1+COUNT($J$3:J1032),IF(B1039="AUXILIAR","AUXILIAR","SUBÍTEM"))</f>
        <v>SUBÍTEM</v>
      </c>
      <c r="K1039" s="655">
        <v>867</v>
      </c>
      <c r="L1039" s="656">
        <f>A1039</f>
        <v>867</v>
      </c>
      <c r="M1039" s="663" t="str">
        <f>IF(AND(MID(A1039,1,4)="comp",COUNTIF($A$1:$A$3937,A1039)&gt;1),"ok AUXILIAR",IF(AND(F1039&gt;0,MID(A1039,1,4)="COMP"),"SUBÍTEM",IF(OR(AND(F1039=0,G1039=0),F1039="COEF.",F1039&gt;0),"SUBÍTEM",IF(MID(A1039,1,5)="COMP.",IF(COUNTIF(ORÇAMENTO!$B$5:$B$9792,COMPOSIÇÕES!A1039)=0,"NOK",IF(COUNTIF(ORÇAMENTO!$B$5:$B$9792,COMPOSIÇÕES!A1039)&gt;0,"OK","SUBÍTEM"))))))</f>
        <v>SUBÍTEM</v>
      </c>
      <c r="P1039" s="655" t="b">
        <f>C1039=S1039</f>
        <v>1</v>
      </c>
      <c r="Q1039" s="655">
        <v>867</v>
      </c>
      <c r="R1039" s="655" t="s">
        <v>836</v>
      </c>
      <c r="S1039" s="717" t="s">
        <v>790</v>
      </c>
      <c r="T1039" s="655" t="s">
        <v>53</v>
      </c>
      <c r="U1039" s="655">
        <v>28.26</v>
      </c>
      <c r="AY1039" s="713" t="s">
        <v>132</v>
      </c>
      <c r="AZ1039" s="713" t="b">
        <f t="shared" si="252"/>
        <v>0</v>
      </c>
    </row>
    <row r="1040" spans="1:52" s="713" customFormat="1" ht="19.5" customHeight="1">
      <c r="A1040" s="243">
        <v>3396</v>
      </c>
      <c r="B1040" s="322" t="s">
        <v>836</v>
      </c>
      <c r="C1040" s="322" t="s">
        <v>954</v>
      </c>
      <c r="D1040" s="257" t="s">
        <v>2836</v>
      </c>
      <c r="E1040" s="259">
        <v>5.57</v>
      </c>
      <c r="F1040" s="321">
        <v>1</v>
      </c>
      <c r="G1040" s="450">
        <f t="shared" si="253"/>
        <v>5.57</v>
      </c>
      <c r="H1040" s="713" t="str">
        <f>IF(MID(A1040,1,3)="OBS","REMOVER ESPAÇOS","OK")</f>
        <v>OK</v>
      </c>
      <c r="J1040" s="654" t="str">
        <f>IF(AND(F1040=0,G1040&gt;0),1+COUNT($J$3:J1033),IF(B1040="AUXILIAR","AUXILIAR","SUBÍTEM"))</f>
        <v>SUBÍTEM</v>
      </c>
      <c r="K1040" s="655">
        <v>3396</v>
      </c>
      <c r="L1040" s="656">
        <f>A1040</f>
        <v>3396</v>
      </c>
      <c r="M1040" s="663" t="str">
        <f>IF(AND(MID(A1040,1,4)="comp",COUNTIF($A$1:$A$3937,A1040)&gt;1),"ok AUXILIAR",IF(AND(F1040&gt;0,MID(A1040,1,4)="COMP"),"SUBÍTEM",IF(OR(AND(F1040=0,G1040=0),F1040="COEF.",F1040&gt;0),"SUBÍTEM",IF(MID(A1040,1,5)="COMP.",IF(COUNTIF(ORÇAMENTO!$B$5:$B$9792,COMPOSIÇÕES!A1040)=0,"NOK",IF(COUNTIF(ORÇAMENTO!$B$5:$B$9792,COMPOSIÇÕES!A1040)&gt;0,"OK","SUBÍTEM"))))))</f>
        <v>SUBÍTEM</v>
      </c>
      <c r="P1040" s="655" t="b">
        <f>C1040=S1040</f>
        <v>1</v>
      </c>
      <c r="Q1040" s="655">
        <v>3396</v>
      </c>
      <c r="R1040" s="655" t="s">
        <v>836</v>
      </c>
      <c r="S1040" s="717" t="s">
        <v>954</v>
      </c>
      <c r="T1040" s="655" t="s">
        <v>54</v>
      </c>
      <c r="U1040" s="655">
        <v>5.57</v>
      </c>
      <c r="AY1040" s="713" t="s">
        <v>132</v>
      </c>
      <c r="AZ1040" s="713" t="b">
        <f t="shared" si="252"/>
        <v>0</v>
      </c>
    </row>
    <row r="1041" spans="1:52" s="713" customFormat="1" ht="19.5" customHeight="1">
      <c r="A1041" s="243">
        <v>10956</v>
      </c>
      <c r="B1041" s="322" t="s">
        <v>836</v>
      </c>
      <c r="C1041" s="322" t="s">
        <v>940</v>
      </c>
      <c r="D1041" s="257" t="s">
        <v>2836</v>
      </c>
      <c r="E1041" s="259">
        <v>63.25</v>
      </c>
      <c r="F1041" s="321">
        <v>1</v>
      </c>
      <c r="G1041" s="450">
        <f t="shared" si="253"/>
        <v>63.25</v>
      </c>
      <c r="H1041" s="713" t="str">
        <f>IF(MID(A1041,1,3)="OBS","REMOVER ESPAÇOS","OK")</f>
        <v>OK</v>
      </c>
      <c r="J1041" s="654" t="str">
        <f>IF(AND(F1041=0,G1041&gt;0),1+COUNT($J$3:J1034),IF(B1041="AUXILIAR","AUXILIAR","SUBÍTEM"))</f>
        <v>SUBÍTEM</v>
      </c>
      <c r="K1041" s="655">
        <v>10956</v>
      </c>
      <c r="L1041" s="656">
        <f>A1041</f>
        <v>10956</v>
      </c>
      <c r="M1041" s="663" t="str">
        <f>IF(AND(MID(A1041,1,4)="comp",COUNTIF($A$1:$A$3937,A1041)&gt;1),"ok AUXILIAR",IF(AND(F1041&gt;0,MID(A1041,1,4)="COMP"),"SUBÍTEM",IF(OR(AND(F1041=0,G1041=0),F1041="COEF.",F1041&gt;0),"SUBÍTEM",IF(MID(A1041,1,5)="COMP.",IF(COUNTIF(ORÇAMENTO!$B$5:$B$9792,COMPOSIÇÕES!A1041)=0,"NOK",IF(COUNTIF(ORÇAMENTO!$B$5:$B$9792,COMPOSIÇÕES!A1041)&gt;0,"OK","SUBÍTEM"))))))</f>
        <v>SUBÍTEM</v>
      </c>
      <c r="P1041" s="655" t="b">
        <f>C1041=S1041</f>
        <v>1</v>
      </c>
      <c r="Q1041" s="655">
        <v>10956</v>
      </c>
      <c r="R1041" s="655" t="s">
        <v>836</v>
      </c>
      <c r="S1041" s="717" t="s">
        <v>940</v>
      </c>
      <c r="T1041" s="655" t="s">
        <v>54</v>
      </c>
      <c r="U1041" s="655">
        <v>63.25</v>
      </c>
      <c r="AY1041" s="713" t="s">
        <v>132</v>
      </c>
      <c r="AZ1041" s="713" t="b">
        <f t="shared" si="252"/>
        <v>0</v>
      </c>
    </row>
    <row r="1042" spans="1:52" s="713" customFormat="1" ht="19.5" customHeight="1">
      <c r="A1042" s="243">
        <v>88247</v>
      </c>
      <c r="B1042" s="322" t="s">
        <v>131</v>
      </c>
      <c r="C1042" s="322" t="s">
        <v>762</v>
      </c>
      <c r="D1042" s="257" t="s">
        <v>59</v>
      </c>
      <c r="E1042" s="259">
        <v>14.7</v>
      </c>
      <c r="F1042" s="321">
        <v>4</v>
      </c>
      <c r="G1042" s="450">
        <f t="shared" si="253"/>
        <v>58.8</v>
      </c>
      <c r="H1042" s="713" t="str">
        <f>IF(MID(A1042,1,3)="OBS","REMOVER ESPAÇOS","OK")</f>
        <v>OK</v>
      </c>
      <c r="J1042" s="654" t="str">
        <f>IF(AND(F1042=0,G1042&gt;0),1+COUNT($J$3:J1035),IF(B1042="AUXILIAR","AUXILIAR","SUBÍTEM"))</f>
        <v>SUBÍTEM</v>
      </c>
      <c r="K1042" s="655">
        <v>88247</v>
      </c>
      <c r="L1042" s="656">
        <f>A1042</f>
        <v>88247</v>
      </c>
      <c r="M1042" s="663" t="str">
        <f>IF(AND(MID(A1042,1,4)="comp",COUNTIF($A$1:$A$3937,A1042)&gt;1),"ok AUXILIAR",IF(AND(F1042&gt;0,MID(A1042,1,4)="COMP"),"SUBÍTEM",IF(OR(AND(F1042=0,G1042=0),F1042="COEF.",F1042&gt;0),"SUBÍTEM",IF(MID(A1042,1,5)="COMP.",IF(COUNTIF(ORÇAMENTO!$B$5:$B$9792,COMPOSIÇÕES!A1042)=0,"NOK",IF(COUNTIF(ORÇAMENTO!$B$5:$B$9792,COMPOSIÇÕES!A1042)&gt;0,"OK","SUBÍTEM"))))))</f>
        <v>SUBÍTEM</v>
      </c>
      <c r="P1042" s="655" t="b">
        <f>C1042=S1042</f>
        <v>1</v>
      </c>
      <c r="Q1042" s="655">
        <v>88247</v>
      </c>
      <c r="R1042" s="655" t="s">
        <v>131</v>
      </c>
      <c r="S1042" s="717" t="s">
        <v>762</v>
      </c>
      <c r="T1042" s="655" t="s">
        <v>59</v>
      </c>
      <c r="U1042" s="655">
        <v>14.69</v>
      </c>
      <c r="AY1042" s="713" t="s">
        <v>132</v>
      </c>
      <c r="AZ1042" s="713" t="b">
        <f t="shared" si="252"/>
        <v>0</v>
      </c>
    </row>
    <row r="1043" spans="1:52" s="713" customFormat="1" ht="19.5" customHeight="1">
      <c r="A1043" s="243">
        <v>88264</v>
      </c>
      <c r="B1043" s="322" t="s">
        <v>131</v>
      </c>
      <c r="C1043" s="322" t="s">
        <v>766</v>
      </c>
      <c r="D1043" s="257" t="s">
        <v>59</v>
      </c>
      <c r="E1043" s="259">
        <v>19.16</v>
      </c>
      <c r="F1043" s="321">
        <v>4</v>
      </c>
      <c r="G1043" s="450">
        <f t="shared" si="253"/>
        <v>76.64</v>
      </c>
      <c r="H1043" s="713" t="str">
        <f>IF(MID(A1043,1,3)="OBS","REMOVER ESPAÇOS","OK")</f>
        <v>OK</v>
      </c>
      <c r="J1043" s="654" t="str">
        <f>IF(AND(F1043=0,G1043&gt;0),1+COUNT($J$3:J1036),IF(B1043="AUXILIAR","AUXILIAR","SUBÍTEM"))</f>
        <v>SUBÍTEM</v>
      </c>
      <c r="K1043" s="655">
        <v>88264</v>
      </c>
      <c r="L1043" s="656">
        <f>A1043</f>
        <v>88264</v>
      </c>
      <c r="M1043" s="663" t="str">
        <f>IF(AND(MID(A1043,1,4)="comp",COUNTIF($A$1:$A$3937,A1043)&gt;1),"ok AUXILIAR",IF(AND(F1043&gt;0,MID(A1043,1,4)="COMP"),"SUBÍTEM",IF(OR(AND(F1043=0,G1043=0),F1043="COEF.",F1043&gt;0),"SUBÍTEM",IF(MID(A1043,1,5)="COMP.",IF(COUNTIF(ORÇAMENTO!$B$5:$B$9792,COMPOSIÇÕES!A1043)=0,"NOK",IF(COUNTIF(ORÇAMENTO!$B$5:$B$9792,COMPOSIÇÕES!A1043)&gt;0,"OK","SUBÍTEM"))))))</f>
        <v>SUBÍTEM</v>
      </c>
      <c r="P1043" s="655" t="b">
        <f>C1043=S1043</f>
        <v>1</v>
      </c>
      <c r="Q1043" s="655">
        <v>88264</v>
      </c>
      <c r="R1043" s="655" t="s">
        <v>131</v>
      </c>
      <c r="S1043" s="717" t="s">
        <v>766</v>
      </c>
      <c r="T1043" s="655" t="s">
        <v>59</v>
      </c>
      <c r="U1043" s="655">
        <v>19.149999999999999</v>
      </c>
      <c r="AY1043" s="713" t="s">
        <v>132</v>
      </c>
      <c r="AZ1043" s="713" t="b">
        <f t="shared" si="252"/>
        <v>0</v>
      </c>
    </row>
    <row r="1044" spans="1:52" s="713" customFormat="1">
      <c r="A1044" s="723" t="s">
        <v>1524</v>
      </c>
      <c r="B1044" s="723"/>
      <c r="C1044" s="723"/>
      <c r="D1044" s="723" t="s">
        <v>183</v>
      </c>
      <c r="E1044" s="723" t="s">
        <v>183</v>
      </c>
      <c r="F1044" s="723"/>
      <c r="G1044" s="723"/>
      <c r="H1044" s="713" t="str">
        <f t="shared" si="250"/>
        <v>REMOVER ESPAÇOS</v>
      </c>
      <c r="J1044" s="654" t="str">
        <f>IF(AND(F1044=0,G1044&gt;0),1+COUNT($J$3:J1043),IF(B1044="AUXILIAR","AUXILIAR","SUBÍTEM"))</f>
        <v>SUBÍTEM</v>
      </c>
      <c r="K1044" s="655" t="s">
        <v>1524</v>
      </c>
      <c r="L1044" s="656" t="str">
        <f t="shared" si="251"/>
        <v>Obs: composição/Base -  Composição adaptada -  SINAPI OUTUBRO 2018 - 83638 + 11948/SINAPI INSUMO</v>
      </c>
      <c r="M1044" s="663" t="str">
        <f>IF(AND(MID(A1044,1,4)="comp",COUNTIF($A$1:$A$3937,A1044)&gt;1),"ok AUXILIAR",IF(AND(F1044&gt;0,MID(A1044,1,4)="COMP"),"SUBÍTEM",IF(OR(AND(F1044=0,G1044=0),F1044="COEF.",F1044&gt;0),"SUBÍTEM",IF(MID(A1044,1,5)="COMP.",IF(COUNTIF(ORÇAMENTO!$B$5:$B$9792,COMPOSIÇÕES!A1044)=0,"NOK",IF(COUNTIF(ORÇAMENTO!$B$5:$B$9792,COMPOSIÇÕES!A1044)&gt;0,"OK","SUBÍTEM"))))))</f>
        <v>SUBÍTEM</v>
      </c>
      <c r="P1044" s="655" t="b">
        <f t="shared" si="249"/>
        <v>1</v>
      </c>
      <c r="Q1044" s="655" t="s">
        <v>1524</v>
      </c>
      <c r="R1044" s="655"/>
      <c r="S1044" s="723"/>
      <c r="T1044" s="655" t="s">
        <v>183</v>
      </c>
      <c r="U1044" s="655" t="s">
        <v>183</v>
      </c>
    </row>
    <row r="1045" spans="1:52" s="713" customFormat="1" ht="15.75" thickBot="1">
      <c r="A1045" s="728"/>
      <c r="B1045" s="728"/>
      <c r="C1045" s="728"/>
      <c r="D1045" s="728"/>
      <c r="E1045" s="728"/>
      <c r="F1045" s="728"/>
      <c r="G1045" s="728"/>
      <c r="J1045" s="779"/>
      <c r="K1045" s="780"/>
      <c r="L1045" s="781"/>
      <c r="M1045" s="663"/>
      <c r="P1045" s="655" t="b">
        <f t="shared" ref="P1045:P1059" si="254">C1045=S1045</f>
        <v>1</v>
      </c>
      <c r="Q1045" s="780"/>
      <c r="R1045" s="780"/>
      <c r="S1045" s="728"/>
      <c r="T1045" s="780"/>
      <c r="U1045" s="780"/>
    </row>
    <row r="1046" spans="1:52" s="713" customFormat="1" ht="32.25" customHeight="1" thickBot="1">
      <c r="A1046" s="947" t="s">
        <v>125</v>
      </c>
      <c r="B1046" s="948"/>
      <c r="C1046" s="949" t="s">
        <v>103</v>
      </c>
      <c r="D1046" s="949" t="s">
        <v>126</v>
      </c>
      <c r="E1046" s="949" t="s">
        <v>128</v>
      </c>
      <c r="F1046" s="949" t="s">
        <v>127</v>
      </c>
      <c r="G1046" s="950" t="s">
        <v>129</v>
      </c>
      <c r="H1046" s="713" t="str">
        <f t="shared" ref="H1046:H1051" si="255">IF(MID(A1046,1,3)="OBS","REMOVER ESPAÇOS","OK")</f>
        <v>OK</v>
      </c>
      <c r="J1046" s="654" t="str">
        <f>IF(AND(F1046=0,G1046&gt;0),1+COUNT($J$3:J1044),IF(B1046="AUXILIAR","AUXILIAR","SUBÍTEM"))</f>
        <v>SUBÍTEM</v>
      </c>
      <c r="K1046" s="655" t="s">
        <v>125</v>
      </c>
      <c r="L1046" s="656" t="str">
        <f t="shared" ref="L1046:L1051" si="256">A1046</f>
        <v>COD.</v>
      </c>
      <c r="M1046" s="663" t="str">
        <f>IF(AND(MID(A1046,1,4)="comp",COUNTIF($A$1:$A$3937,A1046)&gt;1),"ok AUXILIAR",IF(AND(F1046&gt;0,MID(A1046,1,4)="COMP"),"SUBÍTEM",IF(OR(AND(F1046=0,G1046=0),F1046="COEF.",F1046&gt;0),"SUBÍTEM",IF(MID(A1046,1,5)="COMP.",IF(COUNTIF(ORÇAMENTO!$B$5:$B$9792,COMPOSIÇÕES!A1046)=0,"NOK",IF(COUNTIF(ORÇAMENTO!$B$5:$B$9792,COMPOSIÇÕES!A1046)&gt;0,"OK","SUBÍTEM"))))))</f>
        <v>SUBÍTEM</v>
      </c>
      <c r="P1046" s="655" t="b">
        <f t="shared" si="254"/>
        <v>1</v>
      </c>
      <c r="Q1046" s="655" t="s">
        <v>125</v>
      </c>
      <c r="R1046" s="655"/>
      <c r="S1046" s="715" t="s">
        <v>103</v>
      </c>
      <c r="T1046" s="655" t="s">
        <v>126</v>
      </c>
      <c r="U1046" s="655" t="s">
        <v>128</v>
      </c>
      <c r="AY1046" s="713" t="s">
        <v>103</v>
      </c>
      <c r="AZ1046" s="713" t="b">
        <f>AY1046=C1046</f>
        <v>1</v>
      </c>
    </row>
    <row r="1047" spans="1:52" s="713" customFormat="1" ht="28.5" customHeight="1" thickBot="1">
      <c r="A1047" s="935" t="s">
        <v>445</v>
      </c>
      <c r="B1047" s="936"/>
      <c r="C1047" s="960" t="s">
        <v>171</v>
      </c>
      <c r="D1047" s="936" t="s">
        <v>126</v>
      </c>
      <c r="E1047" s="936"/>
      <c r="F1047" s="936"/>
      <c r="G1047" s="946">
        <f>SUM(G1048:G1050)</f>
        <v>5.32</v>
      </c>
      <c r="H1047" s="713" t="str">
        <f t="shared" si="255"/>
        <v>OK</v>
      </c>
      <c r="J1047" s="654">
        <f>IF(AND(F1047=0,G1047&gt;0),1+COUNT($J$3:J1046),IF(B1047="AUXILIAR","AUXILIAR","SUBÍTEM"))</f>
        <v>140</v>
      </c>
      <c r="K1047" s="655" t="s">
        <v>445</v>
      </c>
      <c r="L1047" s="656" t="str">
        <f t="shared" si="256"/>
        <v>COMP. 140</v>
      </c>
      <c r="M1047" s="663" t="str">
        <f>IF(AND(MID(A1047,1,4)="comp",COUNTIF($A$1:$A$3937,A1047)&gt;1),"ok AUXILIAR",IF(AND(F1047&gt;0,MID(A1047,1,4)="COMP"),"SUBÍTEM",IF(OR(AND(F1047=0,G1047=0),F1047="COEF.",F1047&gt;0),"SUBÍTEM",IF(MID(A1047,1,5)="COMP.",IF(COUNTIF(ORÇAMENTO!$B$5:$B$9792,COMPOSIÇÕES!A1047)=0,"NOK",IF(COUNTIF(ORÇAMENTO!$B$5:$B$9792,COMPOSIÇÕES!A1047)&gt;0,"OK","SUBÍTEM"))))))</f>
        <v>OK</v>
      </c>
      <c r="P1047" s="655" t="b">
        <f t="shared" si="254"/>
        <v>1</v>
      </c>
      <c r="Q1047" s="655" t="s">
        <v>445</v>
      </c>
      <c r="R1047" s="655"/>
      <c r="S1047" s="716" t="s">
        <v>171</v>
      </c>
      <c r="T1047" s="655" t="s">
        <v>126</v>
      </c>
      <c r="U1047" s="655"/>
      <c r="AY1047" s="713" t="s">
        <v>670</v>
      </c>
      <c r="AZ1047" s="713" t="b">
        <f>AY1047=C1047</f>
        <v>0</v>
      </c>
    </row>
    <row r="1048" spans="1:52" s="713" customFormat="1">
      <c r="A1048" s="988">
        <v>396</v>
      </c>
      <c r="B1048" s="322" t="s">
        <v>836</v>
      </c>
      <c r="C1048" s="322" t="s">
        <v>2735</v>
      </c>
      <c r="D1048" s="257" t="s">
        <v>2836</v>
      </c>
      <c r="E1048" s="259">
        <v>2.16</v>
      </c>
      <c r="F1048" s="462">
        <v>1</v>
      </c>
      <c r="G1048" s="450">
        <f>ROUND(F1048*E1048,2)</f>
        <v>2.16</v>
      </c>
      <c r="H1048" s="713" t="str">
        <f t="shared" si="255"/>
        <v>OK</v>
      </c>
      <c r="J1048" s="654" t="str">
        <f>IF(AND(F1048=0,G1048&gt;0),1+COUNT($J$3:J1047),IF(B1048="AUXILIAR","AUXILIAR","SUBÍTEM"))</f>
        <v>SUBÍTEM</v>
      </c>
      <c r="K1048" s="655">
        <v>396</v>
      </c>
      <c r="L1048" s="656">
        <f t="shared" si="256"/>
        <v>396</v>
      </c>
      <c r="M1048" s="663" t="str">
        <f>IF(AND(MID(A1048,1,4)="comp",COUNTIF($A$1:$A$3937,A1048)&gt;1),"ok AUXILIAR",IF(AND(F1048&gt;0,MID(A1048,1,4)="COMP"),"SUBÍTEM",IF(OR(AND(F1048=0,G1048=0),F1048="COEF.",F1048&gt;0),"SUBÍTEM",IF(MID(A1048,1,5)="COMP.",IF(COUNTIF(ORÇAMENTO!$B$5:$B$9792,COMPOSIÇÕES!A1048)=0,"NOK",IF(COUNTIF(ORÇAMENTO!$B$5:$B$9792,COMPOSIÇÕES!A1048)&gt;0,"OK","SUBÍTEM"))))))</f>
        <v>SUBÍTEM</v>
      </c>
      <c r="P1048" s="655" t="b">
        <f t="shared" si="254"/>
        <v>1</v>
      </c>
      <c r="Q1048" s="655">
        <v>396</v>
      </c>
      <c r="R1048" s="655" t="s">
        <v>836</v>
      </c>
      <c r="S1048" s="717" t="s">
        <v>2735</v>
      </c>
      <c r="T1048" s="655" t="s">
        <v>54</v>
      </c>
      <c r="U1048" s="655">
        <v>2.16</v>
      </c>
      <c r="AY1048" s="713" t="s">
        <v>176</v>
      </c>
      <c r="AZ1048" s="713" t="b">
        <f>AY1048=C1048</f>
        <v>0</v>
      </c>
    </row>
    <row r="1049" spans="1:52" s="713" customFormat="1">
      <c r="A1049" s="243">
        <v>88316</v>
      </c>
      <c r="B1049" s="322" t="s">
        <v>131</v>
      </c>
      <c r="C1049" s="322" t="s">
        <v>772</v>
      </c>
      <c r="D1049" s="257" t="s">
        <v>59</v>
      </c>
      <c r="E1049" s="259">
        <v>12.7</v>
      </c>
      <c r="F1049" s="462">
        <v>0.1</v>
      </c>
      <c r="G1049" s="450">
        <f>ROUND(F1049*E1049,2)</f>
        <v>1.27</v>
      </c>
      <c r="H1049" s="713" t="str">
        <f t="shared" si="255"/>
        <v>OK</v>
      </c>
      <c r="J1049" s="654" t="str">
        <f>IF(AND(F1049=0,G1049&gt;0),1+COUNT($J$3:J1048),IF(B1049="AUXILIAR","AUXILIAR","SUBÍTEM"))</f>
        <v>SUBÍTEM</v>
      </c>
      <c r="K1049" s="655">
        <v>88316</v>
      </c>
      <c r="L1049" s="656">
        <f t="shared" si="256"/>
        <v>88316</v>
      </c>
      <c r="M1049" s="663" t="str">
        <f>IF(AND(MID(A1049,1,4)="comp",COUNTIF($A$1:$A$3937,A1049)&gt;1),"ok AUXILIAR",IF(AND(F1049&gt;0,MID(A1049,1,4)="COMP"),"SUBÍTEM",IF(OR(AND(F1049=0,G1049=0),F1049="COEF.",F1049&gt;0),"SUBÍTEM",IF(MID(A1049,1,5)="COMP.",IF(COUNTIF(ORÇAMENTO!$B$5:$B$9792,COMPOSIÇÕES!A1049)=0,"NOK",IF(COUNTIF(ORÇAMENTO!$B$5:$B$9792,COMPOSIÇÕES!A1049)&gt;0,"OK","SUBÍTEM"))))))</f>
        <v>SUBÍTEM</v>
      </c>
      <c r="P1049" s="655" t="b">
        <f t="shared" si="254"/>
        <v>1</v>
      </c>
      <c r="Q1049" s="655">
        <v>88316</v>
      </c>
      <c r="R1049" s="655" t="s">
        <v>131</v>
      </c>
      <c r="S1049" s="717" t="s">
        <v>772</v>
      </c>
      <c r="T1049" s="655" t="s">
        <v>59</v>
      </c>
      <c r="U1049" s="655">
        <v>12.52</v>
      </c>
      <c r="AY1049" s="713" t="s">
        <v>132</v>
      </c>
      <c r="AZ1049" s="713" t="b">
        <f>AY1049=C1049</f>
        <v>0</v>
      </c>
    </row>
    <row r="1050" spans="1:52" s="713" customFormat="1">
      <c r="A1050" s="243">
        <v>88267</v>
      </c>
      <c r="B1050" s="322" t="s">
        <v>131</v>
      </c>
      <c r="C1050" s="322" t="s">
        <v>767</v>
      </c>
      <c r="D1050" s="257" t="s">
        <v>59</v>
      </c>
      <c r="E1050" s="259">
        <v>18.940000000000001</v>
      </c>
      <c r="F1050" s="462">
        <v>0.1</v>
      </c>
      <c r="G1050" s="450">
        <f>ROUND(F1050*E1050,2)</f>
        <v>1.89</v>
      </c>
      <c r="H1050" s="713" t="str">
        <f t="shared" si="255"/>
        <v>OK</v>
      </c>
      <c r="J1050" s="654" t="str">
        <f>IF(AND(F1050=0,G1050&gt;0),1+COUNT($J$3:J1049),IF(B1050="AUXILIAR","AUXILIAR","SUBÍTEM"))</f>
        <v>SUBÍTEM</v>
      </c>
      <c r="K1050" s="655">
        <v>88267</v>
      </c>
      <c r="L1050" s="656">
        <f t="shared" si="256"/>
        <v>88267</v>
      </c>
      <c r="M1050" s="663" t="str">
        <f>IF(AND(MID(A1050,1,4)="comp",COUNTIF($A$1:$A$3937,A1050)&gt;1),"ok AUXILIAR",IF(AND(F1050&gt;0,MID(A1050,1,4)="COMP"),"SUBÍTEM",IF(OR(AND(F1050=0,G1050=0),F1050="COEF.",F1050&gt;0),"SUBÍTEM",IF(MID(A1050,1,5)="COMP.",IF(COUNTIF(ORÇAMENTO!$B$5:$B$9792,COMPOSIÇÕES!A1050)=0,"NOK",IF(COUNTIF(ORÇAMENTO!$B$5:$B$9792,COMPOSIÇÕES!A1050)&gt;0,"OK","SUBÍTEM"))))))</f>
        <v>SUBÍTEM</v>
      </c>
      <c r="P1050" s="655" t="b">
        <f t="shared" si="254"/>
        <v>1</v>
      </c>
      <c r="Q1050" s="655">
        <v>88267</v>
      </c>
      <c r="R1050" s="655" t="s">
        <v>131</v>
      </c>
      <c r="S1050" s="717" t="s">
        <v>767</v>
      </c>
      <c r="T1050" s="655" t="s">
        <v>59</v>
      </c>
      <c r="U1050" s="655">
        <v>18.93</v>
      </c>
      <c r="AY1050" s="713" t="s">
        <v>683</v>
      </c>
      <c r="AZ1050" s="713" t="b">
        <f>AY1050=C1050</f>
        <v>0</v>
      </c>
    </row>
    <row r="1051" spans="1:52" s="713" customFormat="1">
      <c r="A1051" s="723" t="s">
        <v>1523</v>
      </c>
      <c r="B1051" s="723"/>
      <c r="C1051" s="723"/>
      <c r="D1051" s="723" t="s">
        <v>183</v>
      </c>
      <c r="E1051" s="723" t="s">
        <v>183</v>
      </c>
      <c r="F1051" s="723"/>
      <c r="G1051" s="723"/>
      <c r="H1051" s="713" t="str">
        <f t="shared" si="255"/>
        <v>REMOVER ESPAÇOS</v>
      </c>
      <c r="J1051" s="654" t="str">
        <f>IF(AND(F1051=0,G1051&gt;0),1+COUNT($J$3:J1050),IF(B1051="AUXILIAR","AUXILIAR","SUBÍTEM"))</f>
        <v>SUBÍTEM</v>
      </c>
      <c r="K1051" s="655" t="s">
        <v>1523</v>
      </c>
      <c r="L1051" s="656" t="str">
        <f t="shared" si="256"/>
        <v>Obs: composição/Base -  Composição adaptada -  ORSE- 11819 + 396/SINAPI INSUMO</v>
      </c>
      <c r="M1051" s="663" t="str">
        <f>IF(AND(MID(A1051,1,4)="comp",COUNTIF($A$1:$A$3937,A1051)&gt;1),"ok AUXILIAR",IF(AND(F1051&gt;0,MID(A1051,1,4)="COMP"),"SUBÍTEM",IF(OR(AND(F1051=0,G1051=0),F1051="COEF.",F1051&gt;0),"SUBÍTEM",IF(MID(A1051,1,5)="COMP.",IF(COUNTIF(ORÇAMENTO!$B$5:$B$9792,COMPOSIÇÕES!A1051)=0,"NOK",IF(COUNTIF(ORÇAMENTO!$B$5:$B$9792,COMPOSIÇÕES!A1051)&gt;0,"OK","SUBÍTEM"))))))</f>
        <v>SUBÍTEM</v>
      </c>
      <c r="P1051" s="655" t="b">
        <f t="shared" si="254"/>
        <v>1</v>
      </c>
      <c r="Q1051" s="655" t="s">
        <v>1523</v>
      </c>
      <c r="R1051" s="655"/>
      <c r="S1051" s="723"/>
      <c r="T1051" s="655" t="s">
        <v>183</v>
      </c>
      <c r="U1051" s="655" t="s">
        <v>183</v>
      </c>
    </row>
    <row r="1052" spans="1:52" s="713" customFormat="1" ht="15.75" thickBot="1">
      <c r="A1052" s="728"/>
      <c r="B1052" s="728"/>
      <c r="C1052" s="728"/>
      <c r="D1052" s="728"/>
      <c r="E1052" s="728"/>
      <c r="F1052" s="728"/>
      <c r="G1052" s="728"/>
      <c r="J1052" s="779"/>
      <c r="K1052" s="780"/>
      <c r="L1052" s="781"/>
      <c r="M1052" s="663"/>
      <c r="P1052" s="655" t="b">
        <f t="shared" si="254"/>
        <v>1</v>
      </c>
      <c r="Q1052" s="780"/>
      <c r="R1052" s="780"/>
      <c r="S1052" s="728"/>
      <c r="T1052" s="780"/>
      <c r="U1052" s="780"/>
    </row>
    <row r="1053" spans="1:52" s="713" customFormat="1" ht="32.25" customHeight="1" thickBot="1">
      <c r="A1053" s="947" t="s">
        <v>125</v>
      </c>
      <c r="B1053" s="948"/>
      <c r="C1053" s="949" t="s">
        <v>103</v>
      </c>
      <c r="D1053" s="949" t="s">
        <v>126</v>
      </c>
      <c r="E1053" s="949" t="s">
        <v>128</v>
      </c>
      <c r="F1053" s="949" t="s">
        <v>127</v>
      </c>
      <c r="G1053" s="950" t="s">
        <v>129</v>
      </c>
      <c r="H1053" s="713" t="str">
        <f t="shared" ref="H1053:H1059" si="257">IF(MID(A1053,1,3)="OBS","REMOVER ESPAÇOS","OK")</f>
        <v>OK</v>
      </c>
      <c r="J1053" s="654" t="str">
        <f>IF(AND(F1053=0,G1053&gt;0),1+COUNT($J$3:J1051),IF(B1053="AUXILIAR","AUXILIAR","SUBÍTEM"))</f>
        <v>SUBÍTEM</v>
      </c>
      <c r="K1053" s="655" t="s">
        <v>125</v>
      </c>
      <c r="L1053" s="656" t="str">
        <f t="shared" ref="L1053:L1059" si="258">A1053</f>
        <v>COD.</v>
      </c>
      <c r="M1053" s="663" t="str">
        <f>IF(AND(MID(A1053,1,4)="comp",COUNTIF($A$1:$A$3937,A1053)&gt;1),"ok AUXILIAR",IF(AND(F1053&gt;0,MID(A1053,1,4)="COMP"),"SUBÍTEM",IF(OR(AND(F1053=0,G1053=0),F1053="COEF.",F1053&gt;0),"SUBÍTEM",IF(MID(A1053,1,5)="COMP.",IF(COUNTIF(ORÇAMENTO!$B$5:$B$9792,COMPOSIÇÕES!A1053)=0,"NOK",IF(COUNTIF(ORÇAMENTO!$B$5:$B$9792,COMPOSIÇÕES!A1053)&gt;0,"OK","SUBÍTEM"))))))</f>
        <v>SUBÍTEM</v>
      </c>
      <c r="P1053" s="655" t="b">
        <f t="shared" si="254"/>
        <v>1</v>
      </c>
      <c r="Q1053" s="655" t="s">
        <v>125</v>
      </c>
      <c r="R1053" s="655"/>
      <c r="S1053" s="715" t="s">
        <v>103</v>
      </c>
      <c r="T1053" s="655" t="s">
        <v>126</v>
      </c>
      <c r="U1053" s="655" t="s">
        <v>128</v>
      </c>
      <c r="AY1053" s="713" t="s">
        <v>103</v>
      </c>
      <c r="AZ1053" s="713" t="b">
        <f t="shared" ref="AZ1053:AZ1058" si="259">AY1053=C1053</f>
        <v>1</v>
      </c>
    </row>
    <row r="1054" spans="1:52" s="713" customFormat="1" ht="39" customHeight="1" thickBot="1">
      <c r="A1054" s="935" t="s">
        <v>446</v>
      </c>
      <c r="B1054" s="936"/>
      <c r="C1054" s="960" t="s">
        <v>1525</v>
      </c>
      <c r="D1054" s="936" t="s">
        <v>126</v>
      </c>
      <c r="E1054" s="936" t="s">
        <v>183</v>
      </c>
      <c r="F1054" s="936"/>
      <c r="G1054" s="946">
        <f>SUM(G1055:G1058)</f>
        <v>70.83</v>
      </c>
      <c r="H1054" s="713" t="str">
        <f t="shared" si="257"/>
        <v>OK</v>
      </c>
      <c r="J1054" s="654">
        <f>IF(AND(F1054=0,G1054&gt;0),1+COUNT($J$3:J1053),IF(B1054="AUXILIAR","AUXILIAR","SUBÍTEM"))</f>
        <v>141</v>
      </c>
      <c r="K1054" s="655" t="s">
        <v>446</v>
      </c>
      <c r="L1054" s="656" t="str">
        <f t="shared" si="258"/>
        <v>COMP. 141</v>
      </c>
      <c r="M1054" s="663" t="str">
        <f>IF(AND(MID(A1054,1,4)="comp",COUNTIF($A$1:$A$3937,A1054)&gt;1),"ok AUXILIAR",IF(AND(F1054&gt;0,MID(A1054,1,4)="COMP"),"SUBÍTEM",IF(OR(AND(F1054=0,G1054=0),F1054="COEF.",F1054&gt;0),"SUBÍTEM",IF(MID(A1054,1,5)="COMP.",IF(COUNTIF(ORÇAMENTO!$B$5:$B$9792,COMPOSIÇÕES!A1054)=0,"NOK",IF(COUNTIF(ORÇAMENTO!$B$5:$B$9792,COMPOSIÇÕES!A1054)&gt;0,"OK","SUBÍTEM"))))))</f>
        <v>OK</v>
      </c>
      <c r="P1054" s="655" t="b">
        <f t="shared" si="254"/>
        <v>1</v>
      </c>
      <c r="Q1054" s="655" t="s">
        <v>446</v>
      </c>
      <c r="R1054" s="655"/>
      <c r="S1054" s="716" t="s">
        <v>1525</v>
      </c>
      <c r="T1054" s="655" t="s">
        <v>126</v>
      </c>
      <c r="U1054" s="655" t="s">
        <v>183</v>
      </c>
      <c r="AY1054" s="713" t="s">
        <v>670</v>
      </c>
      <c r="AZ1054" s="713" t="b">
        <f t="shared" si="259"/>
        <v>0</v>
      </c>
    </row>
    <row r="1055" spans="1:52" s="713" customFormat="1">
      <c r="A1055" s="261">
        <v>88309</v>
      </c>
      <c r="B1055" s="322" t="s">
        <v>131</v>
      </c>
      <c r="C1055" s="322" t="s">
        <v>770</v>
      </c>
      <c r="D1055" s="257" t="s">
        <v>59</v>
      </c>
      <c r="E1055" s="259">
        <v>15.89</v>
      </c>
      <c r="F1055" s="462">
        <v>0.5</v>
      </c>
      <c r="G1055" s="450">
        <f>ROUND(F1055*E1055,2)</f>
        <v>7.95</v>
      </c>
      <c r="H1055" s="713" t="str">
        <f t="shared" si="257"/>
        <v>OK</v>
      </c>
      <c r="J1055" s="654" t="str">
        <f>IF(AND(F1055=0,G1055&gt;0),1+COUNT($J$3:J1054),IF(B1055="AUXILIAR","AUXILIAR","SUBÍTEM"))</f>
        <v>SUBÍTEM</v>
      </c>
      <c r="K1055" s="655">
        <v>88309</v>
      </c>
      <c r="L1055" s="656">
        <f t="shared" si="258"/>
        <v>88309</v>
      </c>
      <c r="M1055" s="663" t="str">
        <f>IF(AND(MID(A1055,1,4)="comp",COUNTIF($A$1:$A$3937,A1055)&gt;1),"ok AUXILIAR",IF(AND(F1055&gt;0,MID(A1055,1,4)="COMP"),"SUBÍTEM",IF(OR(AND(F1055=0,G1055=0),F1055="COEF.",F1055&gt;0),"SUBÍTEM",IF(MID(A1055,1,5)="COMP.",IF(COUNTIF(ORÇAMENTO!$B$5:$B$9792,COMPOSIÇÕES!A1055)=0,"NOK",IF(COUNTIF(ORÇAMENTO!$B$5:$B$9792,COMPOSIÇÕES!A1055)&gt;0,"OK","SUBÍTEM"))))))</f>
        <v>SUBÍTEM</v>
      </c>
      <c r="P1055" s="655" t="b">
        <f t="shared" si="254"/>
        <v>1</v>
      </c>
      <c r="Q1055" s="655">
        <v>88309</v>
      </c>
      <c r="R1055" s="655" t="s">
        <v>131</v>
      </c>
      <c r="S1055" s="717" t="s">
        <v>770</v>
      </c>
      <c r="T1055" s="655" t="s">
        <v>59</v>
      </c>
      <c r="U1055" s="655">
        <v>15.88</v>
      </c>
      <c r="AY1055" s="713" t="s">
        <v>176</v>
      </c>
      <c r="AZ1055" s="713" t="b">
        <f t="shared" si="259"/>
        <v>0</v>
      </c>
    </row>
    <row r="1056" spans="1:52" s="713" customFormat="1" ht="16.5" customHeight="1">
      <c r="A1056" s="243">
        <v>88316</v>
      </c>
      <c r="B1056" s="322" t="s">
        <v>131</v>
      </c>
      <c r="C1056" s="322" t="s">
        <v>772</v>
      </c>
      <c r="D1056" s="257" t="s">
        <v>59</v>
      </c>
      <c r="E1056" s="259">
        <v>12.7</v>
      </c>
      <c r="F1056" s="462">
        <v>0.5</v>
      </c>
      <c r="G1056" s="450">
        <f>ROUND(F1056*E1056,2)</f>
        <v>6.35</v>
      </c>
      <c r="H1056" s="713" t="str">
        <f>IF(MID(A1056,1,3)="OBS","REMOVER ESPAÇOS","OK")</f>
        <v>OK</v>
      </c>
      <c r="J1056" s="654" t="str">
        <f>IF(AND(F1056=0,G1056&gt;0),1+COUNT($J$3:J1054),IF(B1056="AUXILIAR","AUXILIAR","SUBÍTEM"))</f>
        <v>SUBÍTEM</v>
      </c>
      <c r="K1056" s="655">
        <v>88316</v>
      </c>
      <c r="L1056" s="656">
        <f>A1056</f>
        <v>88316</v>
      </c>
      <c r="M1056" s="663" t="str">
        <f>IF(AND(MID(A1056,1,4)="comp",COUNTIF($A$1:$A$3937,A1056)&gt;1),"ok AUXILIAR",IF(AND(F1056&gt;0,MID(A1056,1,4)="COMP"),"SUBÍTEM",IF(OR(AND(F1056=0,G1056=0),F1056="COEF.",F1056&gt;0),"SUBÍTEM",IF(MID(A1056,1,5)="COMP.",IF(COUNTIF(ORÇAMENTO!$B$5:$B$9792,COMPOSIÇÕES!A1056)=0,"NOK",IF(COUNTIF(ORÇAMENTO!$B$5:$B$9792,COMPOSIÇÕES!A1056)&gt;0,"OK","SUBÍTEM"))))))</f>
        <v>SUBÍTEM</v>
      </c>
      <c r="P1056" s="655" t="b">
        <f>C1056=S1056</f>
        <v>1</v>
      </c>
      <c r="Q1056" s="655">
        <v>88316</v>
      </c>
      <c r="R1056" s="655" t="s">
        <v>131</v>
      </c>
      <c r="S1056" s="717" t="s">
        <v>772</v>
      </c>
      <c r="T1056" s="655" t="s">
        <v>59</v>
      </c>
      <c r="U1056" s="655">
        <v>12.52</v>
      </c>
      <c r="AY1056" s="713" t="s">
        <v>132</v>
      </c>
      <c r="AZ1056" s="713" t="b">
        <f t="shared" si="259"/>
        <v>0</v>
      </c>
    </row>
    <row r="1057" spans="1:52" s="713" customFormat="1" ht="16.5" customHeight="1">
      <c r="A1057" s="243">
        <v>10606</v>
      </c>
      <c r="B1057" s="322" t="s">
        <v>134</v>
      </c>
      <c r="C1057" s="322" t="s">
        <v>2736</v>
      </c>
      <c r="D1057" s="257" t="s">
        <v>55</v>
      </c>
      <c r="E1057" s="259">
        <v>19.829999999999998</v>
      </c>
      <c r="F1057" s="462">
        <v>0.5</v>
      </c>
      <c r="G1057" s="450">
        <f>ROUND(F1057*E1057,2)</f>
        <v>9.92</v>
      </c>
      <c r="H1057" s="713" t="str">
        <f t="shared" si="257"/>
        <v>OK</v>
      </c>
      <c r="J1057" s="654" t="str">
        <f>IF(AND(F1057=0,G1057&gt;0),1+COUNT($J$3:J1055),IF(B1057="AUXILIAR","AUXILIAR","SUBÍTEM"))</f>
        <v>SUBÍTEM</v>
      </c>
      <c r="K1057" s="655">
        <v>10606</v>
      </c>
      <c r="L1057" s="656">
        <f t="shared" si="258"/>
        <v>10606</v>
      </c>
      <c r="M1057" s="663" t="str">
        <f>IF(AND(MID(A1057,1,4)="comp",COUNTIF($A$1:$A$3937,A1057)&gt;1),"ok AUXILIAR",IF(AND(F1057&gt;0,MID(A1057,1,4)="COMP"),"SUBÍTEM",IF(OR(AND(F1057=0,G1057=0),F1057="COEF.",F1057&gt;0),"SUBÍTEM",IF(MID(A1057,1,5)="COMP.",IF(COUNTIF(ORÇAMENTO!$B$5:$B$9792,COMPOSIÇÕES!A1057)=0,"NOK",IF(COUNTIF(ORÇAMENTO!$B$5:$B$9792,COMPOSIÇÕES!A1057)&gt;0,"OK","SUBÍTEM"))))))</f>
        <v>SUBÍTEM</v>
      </c>
      <c r="P1057" s="655" t="b">
        <f t="shared" si="254"/>
        <v>1</v>
      </c>
      <c r="Q1057" s="655">
        <v>10606</v>
      </c>
      <c r="R1057" s="655" t="s">
        <v>134</v>
      </c>
      <c r="S1057" s="717" t="s">
        <v>2736</v>
      </c>
      <c r="T1057" s="655" t="s">
        <v>55</v>
      </c>
      <c r="U1057" s="655">
        <v>19.41</v>
      </c>
      <c r="AY1057" s="713" t="s">
        <v>132</v>
      </c>
      <c r="AZ1057" s="713" t="b">
        <f t="shared" si="259"/>
        <v>0</v>
      </c>
    </row>
    <row r="1058" spans="1:52" s="713" customFormat="1" ht="30">
      <c r="A1058" s="243">
        <v>37558</v>
      </c>
      <c r="B1058" s="322" t="s">
        <v>836</v>
      </c>
      <c r="C1058" s="322" t="s">
        <v>2737</v>
      </c>
      <c r="D1058" s="257" t="s">
        <v>2836</v>
      </c>
      <c r="E1058" s="259">
        <v>46.61</v>
      </c>
      <c r="F1058" s="462">
        <v>1</v>
      </c>
      <c r="G1058" s="450">
        <f>ROUND(F1058*E1058,2)</f>
        <v>46.61</v>
      </c>
      <c r="H1058" s="713" t="str">
        <f t="shared" si="257"/>
        <v>OK</v>
      </c>
      <c r="J1058" s="654" t="str">
        <f>IF(AND(F1058=0,G1058&gt;0),1+COUNT($J$3:J1057),IF(B1058="AUXILIAR","AUXILIAR","SUBÍTEM"))</f>
        <v>SUBÍTEM</v>
      </c>
      <c r="K1058" s="655">
        <v>37558</v>
      </c>
      <c r="L1058" s="656">
        <f t="shared" si="258"/>
        <v>37558</v>
      </c>
      <c r="M1058" s="663" t="str">
        <f>IF(AND(MID(A1058,1,4)="comp",COUNTIF($A$1:$A$3937,A1058)&gt;1),"ok AUXILIAR",IF(AND(F1058&gt;0,MID(A1058,1,4)="COMP"),"SUBÍTEM",IF(OR(AND(F1058=0,G1058=0),F1058="COEF.",F1058&gt;0),"SUBÍTEM",IF(MID(A1058,1,5)="COMP.",IF(COUNTIF(ORÇAMENTO!$B$5:$B$9792,COMPOSIÇÕES!A1058)=0,"NOK",IF(COUNTIF(ORÇAMENTO!$B$5:$B$9792,COMPOSIÇÕES!A1058)&gt;0,"OK","SUBÍTEM"))))))</f>
        <v>SUBÍTEM</v>
      </c>
      <c r="P1058" s="655" t="b">
        <f t="shared" si="254"/>
        <v>1</v>
      </c>
      <c r="Q1058" s="655">
        <v>37558</v>
      </c>
      <c r="R1058" s="655" t="s">
        <v>836</v>
      </c>
      <c r="S1058" s="717" t="s">
        <v>2737</v>
      </c>
      <c r="T1058" s="655" t="s">
        <v>54</v>
      </c>
      <c r="U1058" s="655">
        <v>46.61</v>
      </c>
      <c r="AY1058" s="713" t="s">
        <v>683</v>
      </c>
      <c r="AZ1058" s="713" t="b">
        <f t="shared" si="259"/>
        <v>0</v>
      </c>
    </row>
    <row r="1059" spans="1:52" s="713" customFormat="1">
      <c r="A1059" s="723" t="s">
        <v>1526</v>
      </c>
      <c r="B1059" s="723"/>
      <c r="C1059" s="723"/>
      <c r="D1059" s="723" t="s">
        <v>183</v>
      </c>
      <c r="E1059" s="723" t="s">
        <v>183</v>
      </c>
      <c r="F1059" s="723"/>
      <c r="G1059" s="723"/>
      <c r="H1059" s="713" t="str">
        <f t="shared" si="257"/>
        <v>REMOVER ESPAÇOS</v>
      </c>
      <c r="J1059" s="654" t="str">
        <f>IF(AND(F1059=0,G1059&gt;0),1+COUNT($J$3:J1058),IF(B1059="AUXILIAR","AUXILIAR","SUBÍTEM"))</f>
        <v>SUBÍTEM</v>
      </c>
      <c r="K1059" s="655" t="s">
        <v>1526</v>
      </c>
      <c r="L1059" s="656" t="str">
        <f t="shared" si="258"/>
        <v>Obs: composição/Base -  Composição adaptada -  ORSE - 11853 + 7771(MÃO DE OBRA PARA APLICAÇÃO DE COLA) + 10606/ORSE INSUMO</v>
      </c>
      <c r="M1059" s="663" t="str">
        <f>IF(AND(MID(A1059,1,4)="comp",COUNTIF($A$1:$A$3937,A1059)&gt;1),"ok AUXILIAR",IF(AND(F1059&gt;0,MID(A1059,1,4)="COMP"),"SUBÍTEM",IF(OR(AND(F1059=0,G1059=0),F1059="COEF.",F1059&gt;0),"SUBÍTEM",IF(MID(A1059,1,5)="COMP.",IF(COUNTIF(ORÇAMENTO!$B$5:$B$9792,COMPOSIÇÕES!A1059)=0,"NOK",IF(COUNTIF(ORÇAMENTO!$B$5:$B$9792,COMPOSIÇÕES!A1059)&gt;0,"OK","SUBÍTEM"))))))</f>
        <v>SUBÍTEM</v>
      </c>
      <c r="P1059" s="655" t="b">
        <f t="shared" si="254"/>
        <v>1</v>
      </c>
      <c r="Q1059" s="655" t="s">
        <v>1526</v>
      </c>
      <c r="R1059" s="655"/>
      <c r="S1059" s="723"/>
      <c r="T1059" s="655" t="s">
        <v>183</v>
      </c>
      <c r="U1059" s="655" t="s">
        <v>183</v>
      </c>
    </row>
    <row r="1060" spans="1:52" s="713" customFormat="1" ht="15.75" thickBot="1">
      <c r="A1060" s="728"/>
      <c r="B1060" s="728"/>
      <c r="C1060" s="728"/>
      <c r="D1060" s="728"/>
      <c r="E1060" s="728"/>
      <c r="F1060" s="728"/>
      <c r="G1060" s="728"/>
      <c r="J1060" s="779"/>
      <c r="K1060" s="780"/>
      <c r="L1060" s="781"/>
      <c r="M1060" s="663"/>
      <c r="P1060" s="655" t="b">
        <f t="shared" ref="P1060:P1067" si="260">C1060=S1060</f>
        <v>1</v>
      </c>
      <c r="Q1060" s="780"/>
      <c r="R1060" s="780"/>
      <c r="S1060" s="728"/>
      <c r="T1060" s="780"/>
      <c r="U1060" s="780"/>
    </row>
    <row r="1061" spans="1:52" s="713" customFormat="1" ht="32.25" customHeight="1" thickBot="1">
      <c r="A1061" s="947" t="s">
        <v>125</v>
      </c>
      <c r="B1061" s="948"/>
      <c r="C1061" s="949" t="s">
        <v>103</v>
      </c>
      <c r="D1061" s="949" t="s">
        <v>126</v>
      </c>
      <c r="E1061" s="949" t="s">
        <v>128</v>
      </c>
      <c r="F1061" s="949" t="s">
        <v>127</v>
      </c>
      <c r="G1061" s="950" t="s">
        <v>129</v>
      </c>
      <c r="H1061" s="713" t="str">
        <f>IF(MID(A1061,1,3)="OBS","REMOVER ESPAÇOS","OK")</f>
        <v>OK</v>
      </c>
      <c r="J1061" s="654" t="str">
        <f>IF(AND(F1061=0,G1061&gt;0),1+COUNT($J$3:J1059),IF(B1061="AUXILIAR","AUXILIAR","SUBÍTEM"))</f>
        <v>SUBÍTEM</v>
      </c>
      <c r="K1061" s="655" t="s">
        <v>125</v>
      </c>
      <c r="L1061" s="656" t="str">
        <f t="shared" ref="L1061:L1067" si="261">A1061</f>
        <v>COD.</v>
      </c>
      <c r="M1061" s="663" t="str">
        <f>IF(AND(MID(A1061,1,4)="comp",COUNTIF($A$1:$A$3937,A1061)&gt;1),"ok AUXILIAR",IF(AND(F1061&gt;0,MID(A1061,1,4)="COMP"),"SUBÍTEM",IF(OR(AND(F1061=0,G1061=0),F1061="COEF.",F1061&gt;0),"SUBÍTEM",IF(MID(A1061,1,5)="COMP.",IF(COUNTIF(ORÇAMENTO!$B$5:$B$9792,COMPOSIÇÕES!A1061)=0,"NOK",IF(COUNTIF(ORÇAMENTO!$B$5:$B$9792,COMPOSIÇÕES!A1061)&gt;0,"OK","SUBÍTEM"))))))</f>
        <v>SUBÍTEM</v>
      </c>
      <c r="P1061" s="655" t="b">
        <f t="shared" si="260"/>
        <v>1</v>
      </c>
      <c r="Q1061" s="655" t="s">
        <v>125</v>
      </c>
      <c r="R1061" s="655"/>
      <c r="S1061" s="715" t="s">
        <v>103</v>
      </c>
      <c r="T1061" s="655" t="s">
        <v>126</v>
      </c>
      <c r="U1061" s="655" t="s">
        <v>128</v>
      </c>
      <c r="AY1061" s="713" t="s">
        <v>103</v>
      </c>
      <c r="AZ1061" s="713" t="b">
        <f>AY1061=C1061</f>
        <v>1</v>
      </c>
    </row>
    <row r="1062" spans="1:52" s="713" customFormat="1" ht="31.5" customHeight="1" thickBot="1">
      <c r="A1062" s="935" t="s">
        <v>448</v>
      </c>
      <c r="B1062" s="936"/>
      <c r="C1062" s="960" t="s">
        <v>1993</v>
      </c>
      <c r="D1062" s="936" t="s">
        <v>126</v>
      </c>
      <c r="E1062" s="936" t="s">
        <v>183</v>
      </c>
      <c r="F1062" s="936"/>
      <c r="G1062" s="946">
        <f>SUM(G1063:G1066)</f>
        <v>186.8</v>
      </c>
      <c r="H1062" s="713" t="str">
        <f>IF(MID(A1062,1,3)="OBS","REMOVER ESPAÇOS","OK")</f>
        <v>OK</v>
      </c>
      <c r="J1062" s="654">
        <f>IF(AND(F1062=0,G1062&gt;0),1+COUNT($J$3:J1061),IF(B1062="AUXILIAR","AUXILIAR","SUBÍTEM"))</f>
        <v>142</v>
      </c>
      <c r="K1062" s="655" t="s">
        <v>448</v>
      </c>
      <c r="L1062" s="656" t="str">
        <f t="shared" si="261"/>
        <v>COMP. 142</v>
      </c>
      <c r="M1062" s="663" t="str">
        <f>IF(AND(MID(A1062,1,4)="comp",COUNTIF($A$1:$A$3937,A1062)&gt;1),"ok AUXILIAR",IF(AND(F1062&gt;0,MID(A1062,1,4)="COMP"),"SUBÍTEM",IF(OR(AND(F1062=0,G1062=0),F1062="COEF.",F1062&gt;0),"SUBÍTEM",IF(MID(A1062,1,5)="COMP.",IF(COUNTIF(ORÇAMENTO!$B$5:$B$9792,COMPOSIÇÕES!A1062)=0,"NOK",IF(COUNTIF(ORÇAMENTO!$B$5:$B$9792,COMPOSIÇÕES!A1062)&gt;0,"OK","SUBÍTEM"))))))</f>
        <v>OK</v>
      </c>
      <c r="P1062" s="655" t="b">
        <f t="shared" si="260"/>
        <v>1</v>
      </c>
      <c r="Q1062" s="655" t="s">
        <v>448</v>
      </c>
      <c r="R1062" s="655"/>
      <c r="S1062" s="716" t="s">
        <v>1993</v>
      </c>
      <c r="T1062" s="655" t="s">
        <v>126</v>
      </c>
      <c r="U1062" s="655" t="s">
        <v>183</v>
      </c>
      <c r="AY1062" s="713" t="s">
        <v>670</v>
      </c>
      <c r="AZ1062" s="713" t="b">
        <f>AY1062=C1062</f>
        <v>0</v>
      </c>
    </row>
    <row r="1063" spans="1:52" s="713" customFormat="1" ht="21" customHeight="1">
      <c r="A1063" s="989">
        <v>88316</v>
      </c>
      <c r="B1063" s="989" t="s">
        <v>131</v>
      </c>
      <c r="C1063" s="322" t="s">
        <v>772</v>
      </c>
      <c r="D1063" s="257" t="s">
        <v>59</v>
      </c>
      <c r="E1063" s="259">
        <v>12.7</v>
      </c>
      <c r="F1063" s="462">
        <v>0.7</v>
      </c>
      <c r="G1063" s="450">
        <f>ROUND(F1063*E1063,2)</f>
        <v>8.89</v>
      </c>
      <c r="H1063" s="713" t="str">
        <f>IF(MID(A1063,1,3)="OBS","REMOVER ESPAÇOS","OK")</f>
        <v>OK</v>
      </c>
      <c r="J1063" s="654" t="str">
        <f>IF(AND(F1063=0,G1063&gt;0),1+COUNT($J$3:J1060),IF(B1063="AUXILIAR","AUXILIAR","SUBÍTEM"))</f>
        <v>SUBÍTEM</v>
      </c>
      <c r="K1063" s="655">
        <v>88316</v>
      </c>
      <c r="L1063" s="656">
        <f t="shared" si="261"/>
        <v>88316</v>
      </c>
      <c r="M1063" s="663" t="str">
        <f>IF(AND(MID(A1063,1,4)="comp",COUNTIF($A$1:$A$3937,A1063)&gt;1),"ok AUXILIAR",IF(AND(F1063&gt;0,MID(A1063,1,4)="COMP"),"SUBÍTEM",IF(OR(AND(F1063=0,G1063=0),F1063="COEF.",F1063&gt;0),"SUBÍTEM",IF(MID(A1063,1,5)="COMP.",IF(COUNTIF(ORÇAMENTO!$B$5:$B$9792,COMPOSIÇÕES!A1063)=0,"NOK",IF(COUNTIF(ORÇAMENTO!$B$5:$B$9792,COMPOSIÇÕES!A1063)&gt;0,"OK","SUBÍTEM"))))))</f>
        <v>SUBÍTEM</v>
      </c>
      <c r="N1063" s="713" t="e">
        <f>VLOOKUP(K1063,#REF!,2,FALSE)</f>
        <v>#REF!</v>
      </c>
      <c r="P1063" s="655" t="b">
        <f t="shared" si="260"/>
        <v>1</v>
      </c>
      <c r="Q1063" s="655">
        <v>88316</v>
      </c>
      <c r="R1063" s="655" t="s">
        <v>131</v>
      </c>
      <c r="S1063" s="721" t="s">
        <v>772</v>
      </c>
      <c r="T1063" s="655" t="s">
        <v>59</v>
      </c>
      <c r="U1063" s="655">
        <v>12.52</v>
      </c>
    </row>
    <row r="1064" spans="1:52" s="713" customFormat="1" ht="21" customHeight="1">
      <c r="A1064" s="494">
        <v>88264</v>
      </c>
      <c r="B1064" s="494" t="s">
        <v>131</v>
      </c>
      <c r="C1064" s="322" t="s">
        <v>766</v>
      </c>
      <c r="D1064" s="257" t="s">
        <v>59</v>
      </c>
      <c r="E1064" s="259">
        <v>19.16</v>
      </c>
      <c r="F1064" s="462">
        <v>0.7</v>
      </c>
      <c r="G1064" s="450">
        <f>ROUND(F1064*E1064,2)</f>
        <v>13.41</v>
      </c>
      <c r="H1064" s="713" t="str">
        <f>UPPER(C1064)</f>
        <v>ELETRICISTA COM ENCARGOS COMPLEMENTARES</v>
      </c>
      <c r="J1064" s="654" t="str">
        <f>IF(AND(F1064=0,G1064&gt;0),1+COUNT($J$3:J1049),IF(B1064="AUXILIAR","AUXILIAR","SUBÍTEM"))</f>
        <v>SUBÍTEM</v>
      </c>
      <c r="K1064" s="655">
        <v>88264</v>
      </c>
      <c r="L1064" s="656">
        <f t="shared" si="261"/>
        <v>88264</v>
      </c>
      <c r="M1064" s="663" t="str">
        <f>IF(AND(MID(A1064,1,4)="comp",COUNTIF($A$1:$A$3937,A1064)&gt;1),"ok AUXILIAR",IF(AND(F1064&gt;0,MID(A1064,1,4)="COMP"),"SUBÍTEM",IF(OR(AND(F1064=0,G1064=0),F1064="COEF.",F1064&gt;0),"SUBÍTEM",IF(MID(A1064,1,5)="COMP.",IF(COUNTIF(ORÇAMENTO!$B$5:$B$9792,COMPOSIÇÕES!A1064)=0,"NOK",IF(COUNTIF(ORÇAMENTO!$B$5:$B$9792,COMPOSIÇÕES!A1064)&gt;0,"OK","SUBÍTEM"))))))</f>
        <v>SUBÍTEM</v>
      </c>
      <c r="P1064" s="655" t="b">
        <f t="shared" si="260"/>
        <v>1</v>
      </c>
      <c r="Q1064" s="655">
        <v>88264</v>
      </c>
      <c r="R1064" s="655" t="s">
        <v>131</v>
      </c>
      <c r="S1064" s="717" t="s">
        <v>766</v>
      </c>
      <c r="T1064" s="655" t="s">
        <v>59</v>
      </c>
      <c r="U1064" s="655">
        <v>19.149999999999999</v>
      </c>
    </row>
    <row r="1065" spans="1:52" s="713" customFormat="1" ht="31.5" customHeight="1">
      <c r="A1065" s="500">
        <v>9951</v>
      </c>
      <c r="B1065" s="989" t="s">
        <v>134</v>
      </c>
      <c r="C1065" s="322" t="s">
        <v>1993</v>
      </c>
      <c r="D1065" s="257" t="s">
        <v>54</v>
      </c>
      <c r="E1065" s="259">
        <v>156.51</v>
      </c>
      <c r="F1065" s="707">
        <v>1</v>
      </c>
      <c r="G1065" s="450">
        <f>ROUND(F1065*E1065,2)</f>
        <v>156.51</v>
      </c>
      <c r="H1065" s="713" t="str">
        <f>UPPER(C1065)</f>
        <v>LUMINÁRIA TIPO BALIZADOR PARA AMBIENTE ABERTO, CORPO EM ALUMÍNIO PINTADO, DIFUSOR EM VIDRO PLANO FOSCO, REF.</v>
      </c>
      <c r="J1065" s="654" t="str">
        <f>IF(AND(F1065=0,G1065&gt;0),1+COUNT($J$3:J1049),IF(B1065="AUXILIAR","AUXILIAR","SUBÍTEM"))</f>
        <v>SUBÍTEM</v>
      </c>
      <c r="K1065" s="655">
        <v>9951</v>
      </c>
      <c r="L1065" s="656">
        <f t="shared" si="261"/>
        <v>9951</v>
      </c>
      <c r="M1065" s="663" t="str">
        <f>IF(AND(MID(A1065,1,4)="comp",COUNTIF($A$1:$A$3937,A1065)&gt;1),"ok AUXILIAR",IF(AND(F1065&gt;0,MID(A1065,1,4)="COMP"),"SUBÍTEM",IF(OR(AND(F1065=0,G1065=0),F1065="COEF.",F1065&gt;0),"SUBÍTEM",IF(MID(A1065,1,5)="COMP.",IF(COUNTIF(ORÇAMENTO!$B$5:$B$9792,COMPOSIÇÕES!A1065)=0,"NOK",IF(COUNTIF(ORÇAMENTO!$B$5:$B$9792,COMPOSIÇÕES!A1065)&gt;0,"OK","SUBÍTEM"))))))</f>
        <v>SUBÍTEM</v>
      </c>
      <c r="P1065" s="655" t="b">
        <f t="shared" si="260"/>
        <v>1</v>
      </c>
      <c r="Q1065" s="655">
        <v>9951</v>
      </c>
      <c r="R1065" s="655" t="s">
        <v>134</v>
      </c>
      <c r="S1065" s="717" t="s">
        <v>1993</v>
      </c>
      <c r="T1065" s="655" t="s">
        <v>54</v>
      </c>
      <c r="U1065" s="655">
        <v>152.77000000000001</v>
      </c>
    </row>
    <row r="1066" spans="1:52" s="713" customFormat="1" ht="20.25" customHeight="1">
      <c r="A1066" s="500">
        <v>4675</v>
      </c>
      <c r="B1066" s="989" t="s">
        <v>134</v>
      </c>
      <c r="C1066" s="322" t="s">
        <v>2738</v>
      </c>
      <c r="D1066" s="257" t="s">
        <v>54</v>
      </c>
      <c r="E1066" s="259">
        <v>7.99</v>
      </c>
      <c r="F1066" s="707">
        <v>1</v>
      </c>
      <c r="G1066" s="450">
        <f>ROUND(F1066*E1066,2)</f>
        <v>7.99</v>
      </c>
      <c r="H1066" s="713" t="str">
        <f>UPPER(C1066)</f>
        <v>LÂMPADA FLUORESCENTE ELETRONICA PL 15W / 127V (COMPACTA INTEGRADA)</v>
      </c>
      <c r="J1066" s="654" t="str">
        <f>IF(AND(F1066=0,G1066&gt;0),1+COUNT($J$3:J1050),IF(B1066="AUXILIAR","AUXILIAR","SUBÍTEM"))</f>
        <v>SUBÍTEM</v>
      </c>
      <c r="K1066" s="655">
        <v>4675</v>
      </c>
      <c r="L1066" s="656">
        <f t="shared" si="261"/>
        <v>4675</v>
      </c>
      <c r="M1066" s="663" t="str">
        <f>IF(AND(MID(A1066,1,4)="comp",COUNTIF($A$1:$A$3937,A1066)&gt;1),"ok AUXILIAR",IF(AND(F1066&gt;0,MID(A1066,1,4)="COMP"),"SUBÍTEM",IF(OR(AND(F1066=0,G1066=0),F1066="COEF.",F1066&gt;0),"SUBÍTEM",IF(MID(A1066,1,5)="COMP.",IF(COUNTIF(ORÇAMENTO!$B$5:$B$9792,COMPOSIÇÕES!A1066)=0,"NOK",IF(COUNTIF(ORÇAMENTO!$B$5:$B$9792,COMPOSIÇÕES!A1066)&gt;0,"OK","SUBÍTEM"))))))</f>
        <v>SUBÍTEM</v>
      </c>
      <c r="P1066" s="655" t="b">
        <f t="shared" si="260"/>
        <v>1</v>
      </c>
      <c r="Q1066" s="655">
        <v>4675</v>
      </c>
      <c r="R1066" s="655" t="s">
        <v>134</v>
      </c>
      <c r="S1066" s="717" t="s">
        <v>2738</v>
      </c>
      <c r="T1066" s="655" t="s">
        <v>54</v>
      </c>
      <c r="U1066" s="655">
        <v>7.3</v>
      </c>
    </row>
    <row r="1067" spans="1:52" s="713" customFormat="1">
      <c r="A1067" s="723" t="s">
        <v>2872</v>
      </c>
      <c r="B1067" s="723"/>
      <c r="C1067" s="723"/>
      <c r="D1067" s="723" t="s">
        <v>183</v>
      </c>
      <c r="E1067" s="723" t="s">
        <v>183</v>
      </c>
      <c r="F1067" s="723"/>
      <c r="G1067" s="723"/>
      <c r="H1067" s="713" t="str">
        <f>IF(MID(A1067,1,3)="OBS","REMOVER ESPAÇOS","OK")</f>
        <v>REMOVER ESPAÇOS</v>
      </c>
      <c r="J1067" s="654" t="str">
        <f>IF(AND(F1067=0,G1067&gt;0),1+COUNT($J$3:J1066),IF(B1067="AUXILIAR","AUXILIAR","SUBÍTEM"))</f>
        <v>SUBÍTEM</v>
      </c>
      <c r="K1067" s="655" t="s">
        <v>1793</v>
      </c>
      <c r="L1067" s="656" t="str">
        <f t="shared" si="261"/>
        <v>Obs: composição/Base -  Composição -  ORSE- 9629</v>
      </c>
      <c r="M1067" s="663" t="str">
        <f>IF(AND(MID(A1067,1,4)="comp",COUNTIF($A$1:$A$3937,A1067)&gt;1),"ok AUXILIAR",IF(AND(F1067&gt;0,MID(A1067,1,4)="COMP"),"SUBÍTEM",IF(OR(AND(F1067=0,G1067=0),F1067="COEF.",F1067&gt;0),"SUBÍTEM",IF(MID(A1067,1,5)="COMP.",IF(COUNTIF(ORÇAMENTO!$B$5:$B$9792,COMPOSIÇÕES!A1067)=0,"NOK",IF(COUNTIF(ORÇAMENTO!$B$5:$B$9792,COMPOSIÇÕES!A1067)&gt;0,"OK","SUBÍTEM"))))))</f>
        <v>SUBÍTEM</v>
      </c>
      <c r="P1067" s="655" t="b">
        <f t="shared" si="260"/>
        <v>1</v>
      </c>
      <c r="Q1067" s="655" t="s">
        <v>1793</v>
      </c>
      <c r="R1067" s="655"/>
      <c r="S1067" s="723"/>
      <c r="T1067" s="655" t="s">
        <v>183</v>
      </c>
      <c r="U1067" s="655" t="s">
        <v>183</v>
      </c>
    </row>
    <row r="1068" spans="1:52" s="713" customFormat="1" ht="15.75" thickBot="1">
      <c r="A1068" s="728"/>
      <c r="B1068" s="728"/>
      <c r="C1068" s="728"/>
      <c r="D1068" s="728"/>
      <c r="E1068" s="728"/>
      <c r="F1068" s="728"/>
      <c r="G1068" s="728"/>
      <c r="J1068" s="779"/>
      <c r="K1068" s="780"/>
      <c r="L1068" s="781"/>
      <c r="M1068" s="663"/>
      <c r="P1068" s="655" t="b">
        <f t="shared" ref="P1068:P1074" si="262">C1068=S1068</f>
        <v>1</v>
      </c>
      <c r="Q1068" s="780"/>
      <c r="R1068" s="780"/>
      <c r="S1068" s="728"/>
      <c r="T1068" s="780"/>
      <c r="U1068" s="780"/>
    </row>
    <row r="1069" spans="1:52" s="713" customFormat="1" ht="32.25" customHeight="1" thickBot="1">
      <c r="A1069" s="947" t="s">
        <v>125</v>
      </c>
      <c r="B1069" s="948"/>
      <c r="C1069" s="949" t="s">
        <v>103</v>
      </c>
      <c r="D1069" s="949" t="s">
        <v>126</v>
      </c>
      <c r="E1069" s="949" t="s">
        <v>128</v>
      </c>
      <c r="F1069" s="949" t="s">
        <v>127</v>
      </c>
      <c r="G1069" s="950" t="s">
        <v>129</v>
      </c>
      <c r="H1069" s="713" t="str">
        <f t="shared" ref="H1069:H1074" si="263">IF(MID(A1069,1,3)="OBS","REMOVER ESPAÇOS","OK")</f>
        <v>OK</v>
      </c>
      <c r="J1069" s="654" t="str">
        <f>IF(AND(F1069=0,G1069&gt;0),1+COUNT($J$3:J1067),IF(B1069="AUXILIAR","AUXILIAR","SUBÍTEM"))</f>
        <v>SUBÍTEM</v>
      </c>
      <c r="K1069" s="655" t="s">
        <v>125</v>
      </c>
      <c r="L1069" s="656" t="str">
        <f t="shared" ref="L1069:L1074" si="264">A1069</f>
        <v>COD.</v>
      </c>
      <c r="M1069" s="663" t="str">
        <f>IF(AND(MID(A1069,1,4)="comp",COUNTIF($A$1:$A$3937,A1069)&gt;1),"ok AUXILIAR",IF(AND(F1069&gt;0,MID(A1069,1,4)="COMP"),"SUBÍTEM",IF(OR(AND(F1069=0,G1069=0),F1069="COEF.",F1069&gt;0),"SUBÍTEM",IF(MID(A1069,1,5)="COMP.",IF(COUNTIF(ORÇAMENTO!$B$5:$B$9792,COMPOSIÇÕES!A1069)=0,"NOK",IF(COUNTIF(ORÇAMENTO!$B$5:$B$9792,COMPOSIÇÕES!A1069)&gt;0,"OK","SUBÍTEM"))))))</f>
        <v>SUBÍTEM</v>
      </c>
      <c r="P1069" s="655" t="b">
        <f t="shared" si="262"/>
        <v>1</v>
      </c>
      <c r="Q1069" s="655" t="s">
        <v>125</v>
      </c>
      <c r="R1069" s="655"/>
      <c r="S1069" s="715" t="s">
        <v>103</v>
      </c>
      <c r="T1069" s="655" t="s">
        <v>126</v>
      </c>
      <c r="U1069" s="655" t="s">
        <v>128</v>
      </c>
      <c r="AY1069" s="713" t="s">
        <v>103</v>
      </c>
      <c r="AZ1069" s="713" t="b">
        <f>AY1069=C1069</f>
        <v>1</v>
      </c>
    </row>
    <row r="1070" spans="1:52" s="713" customFormat="1" ht="26.25" customHeight="1" thickBot="1">
      <c r="A1070" s="935" t="s">
        <v>450</v>
      </c>
      <c r="B1070" s="936"/>
      <c r="C1070" s="960" t="s">
        <v>442</v>
      </c>
      <c r="D1070" s="936" t="s">
        <v>126</v>
      </c>
      <c r="E1070" s="936"/>
      <c r="F1070" s="936"/>
      <c r="G1070" s="946">
        <f>SUM(G1071:G1073)</f>
        <v>96.12</v>
      </c>
      <c r="H1070" s="713" t="str">
        <f t="shared" si="263"/>
        <v>OK</v>
      </c>
      <c r="J1070" s="654">
        <f>IF(AND(F1070=0,G1070&gt;0),1+COUNT($J$3:J1069),IF(B1070="AUXILIAR","AUXILIAR","SUBÍTEM"))</f>
        <v>143</v>
      </c>
      <c r="K1070" s="655" t="s">
        <v>450</v>
      </c>
      <c r="L1070" s="656" t="str">
        <f t="shared" si="264"/>
        <v>COMP. 143</v>
      </c>
      <c r="M1070" s="663" t="str">
        <f>IF(AND(MID(A1070,1,4)="comp",COUNTIF($A$1:$A$3937,A1070)&gt;1),"ok AUXILIAR",IF(AND(F1070&gt;0,MID(A1070,1,4)="COMP"),"SUBÍTEM",IF(OR(AND(F1070=0,G1070=0),F1070="COEF.",F1070&gt;0),"SUBÍTEM",IF(MID(A1070,1,5)="COMP.",IF(COUNTIF(ORÇAMENTO!$B$5:$B$9792,COMPOSIÇÕES!A1070)=0,"NOK",IF(COUNTIF(ORÇAMENTO!$B$5:$B$9792,COMPOSIÇÕES!A1070)&gt;0,"OK","SUBÍTEM"))))))</f>
        <v>OK</v>
      </c>
      <c r="P1070" s="655" t="b">
        <f t="shared" si="262"/>
        <v>1</v>
      </c>
      <c r="Q1070" s="655" t="s">
        <v>450</v>
      </c>
      <c r="R1070" s="655"/>
      <c r="S1070" s="716" t="s">
        <v>442</v>
      </c>
      <c r="T1070" s="655" t="s">
        <v>126</v>
      </c>
      <c r="U1070" s="655"/>
      <c r="AY1070" s="713" t="s">
        <v>670</v>
      </c>
      <c r="AZ1070" s="713" t="b">
        <f>AY1070=C1070</f>
        <v>0</v>
      </c>
    </row>
    <row r="1071" spans="1:52" s="713" customFormat="1">
      <c r="A1071" s="988">
        <v>88264</v>
      </c>
      <c r="B1071" s="322" t="s">
        <v>131</v>
      </c>
      <c r="C1071" s="322" t="s">
        <v>766</v>
      </c>
      <c r="D1071" s="257" t="s">
        <v>59</v>
      </c>
      <c r="E1071" s="259">
        <v>19.16</v>
      </c>
      <c r="F1071" s="462">
        <v>0.5</v>
      </c>
      <c r="G1071" s="450">
        <f>ROUND(F1071*E1071,2)</f>
        <v>9.58</v>
      </c>
      <c r="H1071" s="713" t="str">
        <f t="shared" si="263"/>
        <v>OK</v>
      </c>
      <c r="J1071" s="654" t="str">
        <f>IF(AND(F1071=0,G1071&gt;0),1+COUNT($J$3:J1070),IF(B1071="AUXILIAR","AUXILIAR","SUBÍTEM"))</f>
        <v>SUBÍTEM</v>
      </c>
      <c r="K1071" s="655">
        <v>88264</v>
      </c>
      <c r="L1071" s="656">
        <f t="shared" si="264"/>
        <v>88264</v>
      </c>
      <c r="M1071" s="663" t="str">
        <f>IF(AND(MID(A1071,1,4)="comp",COUNTIF($A$1:$A$3937,A1071)&gt;1),"ok AUXILIAR",IF(AND(F1071&gt;0,MID(A1071,1,4)="COMP"),"SUBÍTEM",IF(OR(AND(F1071=0,G1071=0),F1071="COEF.",F1071&gt;0),"SUBÍTEM",IF(MID(A1071,1,5)="COMP.",IF(COUNTIF(ORÇAMENTO!$B$5:$B$9792,COMPOSIÇÕES!A1071)=0,"NOK",IF(COUNTIF(ORÇAMENTO!$B$5:$B$9792,COMPOSIÇÕES!A1071)&gt;0,"OK","SUBÍTEM"))))))</f>
        <v>SUBÍTEM</v>
      </c>
      <c r="P1071" s="655" t="b">
        <f t="shared" si="262"/>
        <v>1</v>
      </c>
      <c r="Q1071" s="655">
        <v>88264</v>
      </c>
      <c r="R1071" s="655" t="s">
        <v>131</v>
      </c>
      <c r="S1071" s="717" t="s">
        <v>766</v>
      </c>
      <c r="T1071" s="655" t="s">
        <v>59</v>
      </c>
      <c r="U1071" s="655">
        <v>19.149999999999999</v>
      </c>
      <c r="AY1071" s="713" t="s">
        <v>176</v>
      </c>
      <c r="AZ1071" s="713" t="b">
        <f>AY1071=C1071</f>
        <v>0</v>
      </c>
    </row>
    <row r="1072" spans="1:52" s="713" customFormat="1" ht="15" customHeight="1">
      <c r="A1072" s="243">
        <v>88316</v>
      </c>
      <c r="B1072" s="322" t="s">
        <v>131</v>
      </c>
      <c r="C1072" s="322" t="s">
        <v>772</v>
      </c>
      <c r="D1072" s="257" t="s">
        <v>59</v>
      </c>
      <c r="E1072" s="259">
        <v>12.7</v>
      </c>
      <c r="F1072" s="462">
        <v>0.5</v>
      </c>
      <c r="G1072" s="450">
        <f>ROUND(F1072*E1072,2)</f>
        <v>6.35</v>
      </c>
      <c r="H1072" s="713" t="str">
        <f>IF(MID(A1072,1,3)="OBS","REMOVER ESPAÇOS","OK")</f>
        <v>OK</v>
      </c>
      <c r="J1072" s="654" t="str">
        <f>IF(AND(F1072=0,G1072&gt;0),1+COUNT($J$3:J1070),IF(B1072="AUXILIAR","AUXILIAR","SUBÍTEM"))</f>
        <v>SUBÍTEM</v>
      </c>
      <c r="K1072" s="655">
        <v>88316</v>
      </c>
      <c r="L1072" s="656">
        <f>A1072</f>
        <v>88316</v>
      </c>
      <c r="M1072" s="663" t="str">
        <f>IF(AND(MID(A1072,1,4)="comp",COUNTIF($A$1:$A$3937,A1072)&gt;1),"ok AUXILIAR",IF(AND(F1072&gt;0,MID(A1072,1,4)="COMP"),"SUBÍTEM",IF(OR(AND(F1072=0,G1072=0),F1072="COEF.",F1072&gt;0),"SUBÍTEM",IF(MID(A1072,1,5)="COMP.",IF(COUNTIF(ORÇAMENTO!$B$5:$B$9792,COMPOSIÇÕES!A1072)=0,"NOK",IF(COUNTIF(ORÇAMENTO!$B$5:$B$9792,COMPOSIÇÕES!A1072)&gt;0,"OK","SUBÍTEM"))))))</f>
        <v>SUBÍTEM</v>
      </c>
      <c r="P1072" s="655" t="b">
        <f>C1072=S1072</f>
        <v>1</v>
      </c>
      <c r="Q1072" s="655">
        <v>88316</v>
      </c>
      <c r="R1072" s="655" t="s">
        <v>131</v>
      </c>
      <c r="S1072" s="717" t="s">
        <v>772</v>
      </c>
      <c r="T1072" s="655" t="s">
        <v>59</v>
      </c>
      <c r="U1072" s="655">
        <v>12.52</v>
      </c>
      <c r="AY1072" s="713" t="s">
        <v>132</v>
      </c>
      <c r="AZ1072" s="713" t="b">
        <f>AY1072=C1072</f>
        <v>0</v>
      </c>
    </row>
    <row r="1073" spans="1:52" s="713" customFormat="1" ht="15" customHeight="1">
      <c r="A1073" s="243">
        <v>7611</v>
      </c>
      <c r="B1073" s="322" t="s">
        <v>134</v>
      </c>
      <c r="C1073" s="322" t="s">
        <v>2739</v>
      </c>
      <c r="D1073" s="257" t="s">
        <v>54</v>
      </c>
      <c r="E1073" s="259">
        <v>80.19</v>
      </c>
      <c r="F1073" s="462">
        <v>1</v>
      </c>
      <c r="G1073" s="450">
        <f>ROUND(F1073*E1073,2)</f>
        <v>80.19</v>
      </c>
      <c r="H1073" s="713" t="str">
        <f t="shared" si="263"/>
        <v>OK</v>
      </c>
      <c r="J1073" s="654" t="str">
        <f>IF(AND(F1073=0,G1073&gt;0),1+COUNT($J$3:J1071),IF(B1073="AUXILIAR","AUXILIAR","SUBÍTEM"))</f>
        <v>SUBÍTEM</v>
      </c>
      <c r="K1073" s="655">
        <v>7611</v>
      </c>
      <c r="L1073" s="656">
        <f t="shared" si="264"/>
        <v>7611</v>
      </c>
      <c r="M1073" s="663" t="str">
        <f>IF(AND(MID(A1073,1,4)="comp",COUNTIF($A$1:$A$3937,A1073)&gt;1),"ok AUXILIAR",IF(AND(F1073&gt;0,MID(A1073,1,4)="COMP"),"SUBÍTEM",IF(OR(AND(F1073=0,G1073=0),F1073="COEF.",F1073&gt;0),"SUBÍTEM",IF(MID(A1073,1,5)="COMP.",IF(COUNTIF(ORÇAMENTO!$B$5:$B$9792,COMPOSIÇÕES!A1073)=0,"NOK",IF(COUNTIF(ORÇAMENTO!$B$5:$B$9792,COMPOSIÇÕES!A1073)&gt;0,"OK","SUBÍTEM"))))))</f>
        <v>SUBÍTEM</v>
      </c>
      <c r="P1073" s="655" t="b">
        <f t="shared" si="262"/>
        <v>1</v>
      </c>
      <c r="Q1073" s="655">
        <v>7611</v>
      </c>
      <c r="R1073" s="655" t="s">
        <v>134</v>
      </c>
      <c r="S1073" s="717" t="s">
        <v>2739</v>
      </c>
      <c r="T1073" s="655" t="s">
        <v>54</v>
      </c>
      <c r="U1073" s="655">
        <v>83.15</v>
      </c>
      <c r="AY1073" s="713" t="s">
        <v>132</v>
      </c>
      <c r="AZ1073" s="713" t="b">
        <f>AY1073=C1073</f>
        <v>0</v>
      </c>
    </row>
    <row r="1074" spans="1:52" s="713" customFormat="1">
      <c r="A1074" s="723" t="s">
        <v>1528</v>
      </c>
      <c r="B1074" s="723"/>
      <c r="C1074" s="723"/>
      <c r="D1074" s="723" t="s">
        <v>183</v>
      </c>
      <c r="E1074" s="723" t="s">
        <v>183</v>
      </c>
      <c r="F1074" s="723"/>
      <c r="G1074" s="723"/>
      <c r="H1074" s="713" t="str">
        <f t="shared" si="263"/>
        <v>REMOVER ESPAÇOS</v>
      </c>
      <c r="J1074" s="654" t="str">
        <f>IF(AND(F1074=0,G1074&gt;0),1+COUNT($J$3:J1073),IF(B1074="AUXILIAR","AUXILIAR","SUBÍTEM"))</f>
        <v>SUBÍTEM</v>
      </c>
      <c r="K1074" s="655" t="s">
        <v>1528</v>
      </c>
      <c r="L1074" s="656" t="str">
        <f t="shared" si="264"/>
        <v>Obs: composição/Base -  Composição -  ORSE- 7861</v>
      </c>
      <c r="M1074" s="663" t="str">
        <f>IF(AND(MID(A1074,1,4)="comp",COUNTIF($A$1:$A$3937,A1074)&gt;1),"ok AUXILIAR",IF(AND(F1074&gt;0,MID(A1074,1,4)="COMP"),"SUBÍTEM",IF(OR(AND(F1074=0,G1074=0),F1074="COEF.",F1074&gt;0),"SUBÍTEM",IF(MID(A1074,1,5)="COMP.",IF(COUNTIF(ORÇAMENTO!$B$5:$B$9792,COMPOSIÇÕES!A1074)=0,"NOK",IF(COUNTIF(ORÇAMENTO!$B$5:$B$9792,COMPOSIÇÕES!A1074)&gt;0,"OK","SUBÍTEM"))))))</f>
        <v>SUBÍTEM</v>
      </c>
      <c r="P1074" s="655" t="b">
        <f t="shared" si="262"/>
        <v>1</v>
      </c>
      <c r="Q1074" s="655" t="s">
        <v>1528</v>
      </c>
      <c r="R1074" s="655"/>
      <c r="S1074" s="723"/>
      <c r="T1074" s="655" t="s">
        <v>183</v>
      </c>
      <c r="U1074" s="655" t="s">
        <v>183</v>
      </c>
    </row>
    <row r="1075" spans="1:52" s="713" customFormat="1" ht="15.75" thickBot="1">
      <c r="A1075" s="728"/>
      <c r="B1075" s="728"/>
      <c r="C1075" s="728"/>
      <c r="D1075" s="728"/>
      <c r="E1075" s="728"/>
      <c r="F1075" s="728"/>
      <c r="G1075" s="728"/>
      <c r="J1075" s="779"/>
      <c r="K1075" s="780"/>
      <c r="L1075" s="781"/>
      <c r="M1075" s="663"/>
      <c r="P1075" s="655" t="b">
        <f t="shared" ref="P1075:P1081" si="265">C1075=S1075</f>
        <v>1</v>
      </c>
      <c r="Q1075" s="780"/>
      <c r="R1075" s="780"/>
      <c r="S1075" s="728"/>
      <c r="T1075" s="780"/>
      <c r="U1075" s="780"/>
    </row>
    <row r="1076" spans="1:52" s="713" customFormat="1" ht="32.25" customHeight="1" thickBot="1">
      <c r="A1076" s="947" t="s">
        <v>125</v>
      </c>
      <c r="B1076" s="948"/>
      <c r="C1076" s="949" t="s">
        <v>103</v>
      </c>
      <c r="D1076" s="949" t="s">
        <v>126</v>
      </c>
      <c r="E1076" s="949" t="s">
        <v>128</v>
      </c>
      <c r="F1076" s="949" t="s">
        <v>127</v>
      </c>
      <c r="G1076" s="950" t="s">
        <v>129</v>
      </c>
      <c r="H1076" s="713" t="str">
        <f t="shared" ref="H1076:H1081" si="266">IF(MID(A1076,1,3)="OBS","REMOVER ESPAÇOS","OK")</f>
        <v>OK</v>
      </c>
      <c r="J1076" s="654" t="str">
        <f>IF(AND(F1076=0,G1076&gt;0),1+COUNT($J$3:J1074),IF(B1076="AUXILIAR","AUXILIAR","SUBÍTEM"))</f>
        <v>SUBÍTEM</v>
      </c>
      <c r="K1076" s="655" t="s">
        <v>125</v>
      </c>
      <c r="L1076" s="656" t="str">
        <f t="shared" ref="L1076:L1081" si="267">A1076</f>
        <v>COD.</v>
      </c>
      <c r="M1076" s="663" t="str">
        <f>IF(AND(MID(A1076,1,4)="comp",COUNTIF($A$1:$A$3937,A1076)&gt;1),"ok AUXILIAR",IF(AND(F1076&gt;0,MID(A1076,1,4)="COMP"),"SUBÍTEM",IF(OR(AND(F1076=0,G1076=0),F1076="COEF.",F1076&gt;0),"SUBÍTEM",IF(MID(A1076,1,5)="COMP.",IF(COUNTIF(ORÇAMENTO!$B$5:$B$9792,COMPOSIÇÕES!A1076)=0,"NOK",IF(COUNTIF(ORÇAMENTO!$B$5:$B$9792,COMPOSIÇÕES!A1076)&gt;0,"OK","SUBÍTEM"))))))</f>
        <v>SUBÍTEM</v>
      </c>
      <c r="P1076" s="655" t="b">
        <f t="shared" si="265"/>
        <v>1</v>
      </c>
      <c r="Q1076" s="655" t="s">
        <v>125</v>
      </c>
      <c r="R1076" s="655"/>
      <c r="S1076" s="715" t="s">
        <v>103</v>
      </c>
      <c r="T1076" s="655" t="s">
        <v>126</v>
      </c>
      <c r="U1076" s="655" t="s">
        <v>128</v>
      </c>
      <c r="AY1076" s="713" t="s">
        <v>103</v>
      </c>
      <c r="AZ1076" s="713" t="b">
        <f>AY1076=C1076</f>
        <v>1</v>
      </c>
    </row>
    <row r="1077" spans="1:52" s="713" customFormat="1" ht="33" customHeight="1" thickBot="1">
      <c r="A1077" s="935" t="s">
        <v>451</v>
      </c>
      <c r="B1077" s="936"/>
      <c r="C1077" s="960" t="s">
        <v>1404</v>
      </c>
      <c r="D1077" s="936" t="s">
        <v>126</v>
      </c>
      <c r="E1077" s="936" t="s">
        <v>183</v>
      </c>
      <c r="F1077" s="936"/>
      <c r="G1077" s="946">
        <f>SUM(G1078:G1080)</f>
        <v>120.34</v>
      </c>
      <c r="H1077" s="713" t="str">
        <f t="shared" si="266"/>
        <v>OK</v>
      </c>
      <c r="J1077" s="654">
        <f>IF(AND(F1077=0,G1077&gt;0),1+COUNT($J$3:J1076),IF(B1077="AUXILIAR","AUXILIAR","SUBÍTEM"))</f>
        <v>144</v>
      </c>
      <c r="K1077" s="655" t="s">
        <v>451</v>
      </c>
      <c r="L1077" s="656" t="str">
        <f t="shared" si="267"/>
        <v>COMP. 144</v>
      </c>
      <c r="M1077" s="663" t="str">
        <f>IF(AND(MID(A1077,1,4)="comp",COUNTIF($A$1:$A$3937,A1077)&gt;1),"ok AUXILIAR",IF(AND(F1077&gt;0,MID(A1077,1,4)="COMP"),"SUBÍTEM",IF(OR(AND(F1077=0,G1077=0),F1077="COEF.",F1077&gt;0),"SUBÍTEM",IF(MID(A1077,1,5)="COMP.",IF(COUNTIF(ORÇAMENTO!$B$5:$B$9792,COMPOSIÇÕES!A1077)=0,"NOK",IF(COUNTIF(ORÇAMENTO!$B$5:$B$9792,COMPOSIÇÕES!A1077)&gt;0,"OK","SUBÍTEM"))))))</f>
        <v>OK</v>
      </c>
      <c r="P1077" s="655" t="b">
        <f t="shared" si="265"/>
        <v>1</v>
      </c>
      <c r="Q1077" s="655" t="s">
        <v>451</v>
      </c>
      <c r="R1077" s="655"/>
      <c r="S1077" s="716" t="s">
        <v>1404</v>
      </c>
      <c r="T1077" s="655" t="s">
        <v>126</v>
      </c>
      <c r="U1077" s="655" t="s">
        <v>183</v>
      </c>
      <c r="AY1077" s="713" t="s">
        <v>670</v>
      </c>
      <c r="AZ1077" s="713" t="b">
        <f>AY1077=C1077</f>
        <v>0</v>
      </c>
    </row>
    <row r="1078" spans="1:52" s="713" customFormat="1">
      <c r="A1078" s="951">
        <v>88264</v>
      </c>
      <c r="B1078" s="958" t="s">
        <v>131</v>
      </c>
      <c r="C1078" s="322" t="s">
        <v>766</v>
      </c>
      <c r="D1078" s="257" t="s">
        <v>59</v>
      </c>
      <c r="E1078" s="259">
        <v>19.16</v>
      </c>
      <c r="F1078" s="970">
        <v>0.7</v>
      </c>
      <c r="G1078" s="450">
        <f>ROUND(F1078*E1078,2)</f>
        <v>13.41</v>
      </c>
      <c r="H1078" s="713" t="str">
        <f t="shared" si="266"/>
        <v>OK</v>
      </c>
      <c r="J1078" s="654" t="str">
        <f>IF(AND(F1078=0,G1078&gt;0),1+COUNT($J$3:J1077),IF(B1078="AUXILIAR","AUXILIAR","SUBÍTEM"))</f>
        <v>SUBÍTEM</v>
      </c>
      <c r="K1078" s="655">
        <v>88264</v>
      </c>
      <c r="L1078" s="656">
        <f t="shared" si="267"/>
        <v>88264</v>
      </c>
      <c r="M1078" s="663" t="str">
        <f>IF(AND(MID(A1078,1,4)="comp",COUNTIF($A$1:$A$3937,A1078)&gt;1),"ok AUXILIAR",IF(AND(F1078&gt;0,MID(A1078,1,4)="COMP"),"SUBÍTEM",IF(OR(AND(F1078=0,G1078=0),F1078="COEF.",F1078&gt;0),"SUBÍTEM",IF(MID(A1078,1,5)="COMP.",IF(COUNTIF(ORÇAMENTO!$B$5:$B$9792,COMPOSIÇÕES!A1078)=0,"NOK",IF(COUNTIF(ORÇAMENTO!$B$5:$B$9792,COMPOSIÇÕES!A1078)&gt;0,"OK","SUBÍTEM"))))))</f>
        <v>SUBÍTEM</v>
      </c>
      <c r="P1078" s="655" t="b">
        <f t="shared" si="265"/>
        <v>1</v>
      </c>
      <c r="Q1078" s="655">
        <v>88264</v>
      </c>
      <c r="R1078" s="655" t="s">
        <v>131</v>
      </c>
      <c r="S1078" s="717" t="s">
        <v>766</v>
      </c>
      <c r="T1078" s="655" t="s">
        <v>59</v>
      </c>
      <c r="U1078" s="655">
        <v>19.149999999999999</v>
      </c>
      <c r="AY1078" s="713" t="s">
        <v>176</v>
      </c>
      <c r="AZ1078" s="713" t="b">
        <f>AY1078=C1078</f>
        <v>0</v>
      </c>
    </row>
    <row r="1079" spans="1:52" s="713" customFormat="1" ht="16.5" customHeight="1">
      <c r="A1079" s="951">
        <v>88316</v>
      </c>
      <c r="B1079" s="958" t="s">
        <v>131</v>
      </c>
      <c r="C1079" s="322" t="s">
        <v>772</v>
      </c>
      <c r="D1079" s="257" t="s">
        <v>59</v>
      </c>
      <c r="E1079" s="259">
        <v>12.7</v>
      </c>
      <c r="F1079" s="970">
        <v>0.7</v>
      </c>
      <c r="G1079" s="450">
        <f>ROUND(F1079*E1079,2)</f>
        <v>8.89</v>
      </c>
      <c r="H1079" s="713" t="str">
        <f>IF(MID(A1079,1,3)="OBS","REMOVER ESPAÇOS","OK")</f>
        <v>OK</v>
      </c>
      <c r="J1079" s="654" t="str">
        <f>IF(AND(F1079=0,G1079&gt;0),1+COUNT($J$3:J1077),IF(B1079="AUXILIAR","AUXILIAR","SUBÍTEM"))</f>
        <v>SUBÍTEM</v>
      </c>
      <c r="K1079" s="655">
        <v>88316</v>
      </c>
      <c r="L1079" s="656">
        <f>A1079</f>
        <v>88316</v>
      </c>
      <c r="M1079" s="663" t="str">
        <f>IF(AND(MID(A1079,1,4)="comp",COUNTIF($A$1:$A$3937,A1079)&gt;1),"ok AUXILIAR",IF(AND(F1079&gt;0,MID(A1079,1,4)="COMP"),"SUBÍTEM",IF(OR(AND(F1079=0,G1079=0),F1079="COEF.",F1079&gt;0),"SUBÍTEM",IF(MID(A1079,1,5)="COMP.",IF(COUNTIF(ORÇAMENTO!$B$5:$B$9792,COMPOSIÇÕES!A1079)=0,"NOK",IF(COUNTIF(ORÇAMENTO!$B$5:$B$9792,COMPOSIÇÕES!A1079)&gt;0,"OK","SUBÍTEM"))))))</f>
        <v>SUBÍTEM</v>
      </c>
      <c r="P1079" s="655" t="b">
        <f>C1079=S1079</f>
        <v>1</v>
      </c>
      <c r="Q1079" s="655">
        <v>88316</v>
      </c>
      <c r="R1079" s="655" t="s">
        <v>131</v>
      </c>
      <c r="S1079" s="717" t="s">
        <v>772</v>
      </c>
      <c r="T1079" s="655" t="s">
        <v>59</v>
      </c>
      <c r="U1079" s="655">
        <v>12.52</v>
      </c>
      <c r="AY1079" s="713" t="s">
        <v>132</v>
      </c>
      <c r="AZ1079" s="713" t="b">
        <f>AY1079=C1079</f>
        <v>0</v>
      </c>
    </row>
    <row r="1080" spans="1:52" s="713" customFormat="1" ht="16.5" customHeight="1">
      <c r="A1080" s="967">
        <v>8840</v>
      </c>
      <c r="B1080" s="958" t="s">
        <v>134</v>
      </c>
      <c r="C1080" s="322" t="s">
        <v>2740</v>
      </c>
      <c r="D1080" s="257" t="s">
        <v>54</v>
      </c>
      <c r="E1080" s="259">
        <v>98.04</v>
      </c>
      <c r="F1080" s="970">
        <v>1</v>
      </c>
      <c r="G1080" s="450">
        <f>ROUND(F1080*E1080,2)</f>
        <v>98.04</v>
      </c>
      <c r="H1080" s="713" t="str">
        <f t="shared" si="266"/>
        <v>OK</v>
      </c>
      <c r="J1080" s="654" t="str">
        <f>IF(AND(F1080=0,G1080&gt;0),1+COUNT($J$3:J1078),IF(B1080="AUXILIAR","AUXILIAR","SUBÍTEM"))</f>
        <v>SUBÍTEM</v>
      </c>
      <c r="K1080" s="655">
        <v>8840</v>
      </c>
      <c r="L1080" s="656">
        <f t="shared" si="267"/>
        <v>8840</v>
      </c>
      <c r="M1080" s="663" t="str">
        <f>IF(AND(MID(A1080,1,4)="comp",COUNTIF($A$1:$A$3937,A1080)&gt;1),"ok AUXILIAR",IF(AND(F1080&gt;0,MID(A1080,1,4)="COMP"),"SUBÍTEM",IF(OR(AND(F1080=0,G1080=0),F1080="COEF.",F1080&gt;0),"SUBÍTEM",IF(MID(A1080,1,5)="COMP.",IF(COUNTIF(ORÇAMENTO!$B$5:$B$9792,COMPOSIÇÕES!A1080)=0,"NOK",IF(COUNTIF(ORÇAMENTO!$B$5:$B$9792,COMPOSIÇÕES!A1080)&gt;0,"OK","SUBÍTEM"))))))</f>
        <v>SUBÍTEM</v>
      </c>
      <c r="P1080" s="655" t="b">
        <f t="shared" si="265"/>
        <v>1</v>
      </c>
      <c r="Q1080" s="655">
        <v>8840</v>
      </c>
      <c r="R1080" s="655" t="s">
        <v>134</v>
      </c>
      <c r="S1080" s="717" t="s">
        <v>2740</v>
      </c>
      <c r="T1080" s="655" t="s">
        <v>54</v>
      </c>
      <c r="U1080" s="655">
        <v>101.67</v>
      </c>
      <c r="AY1080" s="713" t="s">
        <v>132</v>
      </c>
      <c r="AZ1080" s="713" t="b">
        <f>AY1080=C1080</f>
        <v>0</v>
      </c>
    </row>
    <row r="1081" spans="1:52" s="713" customFormat="1">
      <c r="A1081" s="723" t="s">
        <v>920</v>
      </c>
      <c r="B1081" s="723"/>
      <c r="C1081" s="723"/>
      <c r="D1081" s="723" t="s">
        <v>183</v>
      </c>
      <c r="E1081" s="723" t="s">
        <v>183</v>
      </c>
      <c r="F1081" s="723"/>
      <c r="G1081" s="723"/>
      <c r="H1081" s="713" t="str">
        <f t="shared" si="266"/>
        <v>REMOVER ESPAÇOS</v>
      </c>
      <c r="J1081" s="654" t="str">
        <f>IF(AND(F1081=0,G1081&gt;0),1+COUNT($J$3:J1080),IF(B1081="AUXILIAR","AUXILIAR","SUBÍTEM"))</f>
        <v>SUBÍTEM</v>
      </c>
      <c r="K1081" s="655" t="s">
        <v>920</v>
      </c>
      <c r="L1081" s="656" t="str">
        <f t="shared" si="267"/>
        <v>Obs: composição/Base -  ORSE - 8503</v>
      </c>
      <c r="M1081" s="663" t="str">
        <f>IF(AND(MID(A1081,1,4)="comp",COUNTIF($A$1:$A$3937,A1081)&gt;1),"ok AUXILIAR",IF(AND(F1081&gt;0,MID(A1081,1,4)="COMP"),"SUBÍTEM",IF(OR(AND(F1081=0,G1081=0),F1081="COEF.",F1081&gt;0),"SUBÍTEM",IF(MID(A1081,1,5)="COMP.",IF(COUNTIF(ORÇAMENTO!$B$5:$B$9792,COMPOSIÇÕES!A1081)=0,"NOK",IF(COUNTIF(ORÇAMENTO!$B$5:$B$9792,COMPOSIÇÕES!A1081)&gt;0,"OK","SUBÍTEM"))))))</f>
        <v>SUBÍTEM</v>
      </c>
      <c r="P1081" s="655" t="b">
        <f t="shared" si="265"/>
        <v>1</v>
      </c>
      <c r="Q1081" s="655" t="s">
        <v>920</v>
      </c>
      <c r="R1081" s="655"/>
      <c r="S1081" s="723"/>
      <c r="T1081" s="655" t="s">
        <v>183</v>
      </c>
      <c r="U1081" s="655" t="s">
        <v>183</v>
      </c>
    </row>
    <row r="1082" spans="1:52" s="713" customFormat="1" ht="15.75" thickBot="1">
      <c r="A1082" s="792"/>
      <c r="B1082" s="793"/>
      <c r="C1082" s="778"/>
      <c r="D1082" s="794"/>
      <c r="E1082" s="794"/>
      <c r="F1082" s="794"/>
      <c r="G1082" s="794"/>
      <c r="J1082" s="779"/>
      <c r="K1082" s="780"/>
      <c r="L1082" s="781"/>
      <c r="M1082" s="663"/>
      <c r="P1082" s="655" t="b">
        <f t="shared" ref="P1082:P1095" si="268">C1082=S1082</f>
        <v>1</v>
      </c>
      <c r="Q1082" s="780"/>
      <c r="R1082" s="780"/>
      <c r="S1082" s="778"/>
      <c r="T1082" s="780"/>
      <c r="U1082" s="780"/>
    </row>
    <row r="1083" spans="1:52" ht="33" customHeight="1" thickBot="1">
      <c r="A1083" s="984" t="s">
        <v>125</v>
      </c>
      <c r="B1083" s="985"/>
      <c r="C1083" s="949" t="s">
        <v>103</v>
      </c>
      <c r="D1083" s="956" t="s">
        <v>126</v>
      </c>
      <c r="E1083" s="949" t="s">
        <v>128</v>
      </c>
      <c r="F1083" s="949" t="s">
        <v>127</v>
      </c>
      <c r="G1083" s="957" t="s">
        <v>129</v>
      </c>
      <c r="H1083" s="227" t="str">
        <f>IF(MID(A1083,1,3)="OBS","REMOVER ESPAÇOS","OK")</f>
        <v>OK</v>
      </c>
      <c r="J1083" s="654" t="str">
        <f>IF(AND(F1083=0,G1083&gt;0),1+COUNT($J$3:J586),IF(B1083="AUXILIAR","AUXILIAR","SUBÍTEM"))</f>
        <v>SUBÍTEM</v>
      </c>
      <c r="K1083" s="655" t="s">
        <v>125</v>
      </c>
      <c r="L1083" s="656" t="str">
        <f>A1083</f>
        <v>COD.</v>
      </c>
      <c r="M1083" s="663" t="str">
        <f>IF(AND(MID(A1083,1,4)="comp",COUNTIF($A$1:$A$3937,A1083)&gt;1),"ok AUXILIAR",IF(AND(F1083&gt;0,MID(A1083,1,4)="COMP"),"SUBÍTEM",IF(OR(AND(F1083=0,G1083=0),F1083="COEF.",F1083&gt;0),"SUBÍTEM",IF(MID(A1083,1,5)="COMP.",IF(COUNTIF(ORÇAMENTO!$B$5:$B$9792,COMPOSIÇÕES!A1083)=0,"NOK",IF(COUNTIF(ORÇAMENTO!$B$5:$B$9792,COMPOSIÇÕES!A1083)&gt;0,"OK","SUBÍTEM"))))))</f>
        <v>SUBÍTEM</v>
      </c>
      <c r="P1083" s="655" t="b">
        <f t="shared" si="268"/>
        <v>1</v>
      </c>
      <c r="Q1083" s="655" t="s">
        <v>125</v>
      </c>
      <c r="R1083" s="655"/>
      <c r="S1083" s="715" t="s">
        <v>103</v>
      </c>
      <c r="T1083" s="655" t="s">
        <v>126</v>
      </c>
      <c r="U1083" s="655" t="s">
        <v>128</v>
      </c>
    </row>
    <row r="1084" spans="1:52" ht="30" customHeight="1" thickBot="1">
      <c r="A1084" s="935" t="s">
        <v>452</v>
      </c>
      <c r="B1084" s="945"/>
      <c r="C1084" s="1064" t="s">
        <v>2493</v>
      </c>
      <c r="D1084" s="936" t="s">
        <v>126</v>
      </c>
      <c r="E1084" s="936"/>
      <c r="F1084" s="936"/>
      <c r="G1084" s="946">
        <f>SUM(G1085:G1086)</f>
        <v>1351.99</v>
      </c>
      <c r="H1084" s="227" t="str">
        <f>IF(MID(A1084,1,3)="OBS","REMOVER ESPAÇOS","OK")</f>
        <v>OK</v>
      </c>
      <c r="J1084" s="654">
        <f>IF(AND(F1084=0,G1084&gt;0),1+COUNT($J$3:J1083),IF(B1084="AUXILIAR","AUXILIAR","SUBÍTEM"))</f>
        <v>145</v>
      </c>
      <c r="K1084" s="655" t="s">
        <v>452</v>
      </c>
      <c r="L1084" s="656" t="str">
        <f>A1084</f>
        <v>COMP. 145</v>
      </c>
      <c r="M1084" s="663" t="str">
        <f>IF(AND(MID(A1084,1,4)="comp",COUNTIF($A$1:$A$3937,A1084)&gt;1),"ok AUXILIAR",IF(AND(F1084&gt;0,MID(A1084,1,4)="COMP"),"SUBÍTEM",IF(OR(AND(F1084=0,G1084=0),F1084="COEF.",F1084&gt;0),"SUBÍTEM",IF(MID(A1084,1,5)="COMP.",IF(COUNTIF(ORÇAMENTO!$B$5:$B$9792,COMPOSIÇÕES!A1084)=0,"NOK",IF(COUNTIF(ORÇAMENTO!$B$5:$B$9792,COMPOSIÇÕES!A1084)&gt;0,"OK","SUBÍTEM"))))))</f>
        <v>OK</v>
      </c>
      <c r="P1084" s="655" t="b">
        <f t="shared" si="268"/>
        <v>1</v>
      </c>
      <c r="Q1084" s="655" t="s">
        <v>452</v>
      </c>
      <c r="R1084" s="655"/>
      <c r="S1084" s="719" t="s">
        <v>2493</v>
      </c>
      <c r="T1084" s="655" t="s">
        <v>126</v>
      </c>
      <c r="U1084" s="655"/>
    </row>
    <row r="1085" spans="1:52" ht="30">
      <c r="A1085" s="261">
        <v>12975</v>
      </c>
      <c r="B1085" s="261" t="s">
        <v>134</v>
      </c>
      <c r="C1085" s="322" t="s">
        <v>2493</v>
      </c>
      <c r="D1085" s="257" t="s">
        <v>54</v>
      </c>
      <c r="E1085" s="259">
        <v>1332.83</v>
      </c>
      <c r="F1085" s="258">
        <v>1</v>
      </c>
      <c r="G1085" s="450">
        <f>ROUND(F1085*E1085,2)</f>
        <v>1332.83</v>
      </c>
      <c r="H1085" s="227" t="str">
        <f>IF(MID(A1085,1,3)="OBS","REMOVER ESPAÇOS","OK")</f>
        <v>OK</v>
      </c>
      <c r="J1085" s="654" t="str">
        <f>IF(AND(F1085=0,G1085&gt;0),1+COUNT($J$3:J1084),IF(B1085="AUXILIAR","AUXILIAR","SUBÍTEM"))</f>
        <v>SUBÍTEM</v>
      </c>
      <c r="K1085" s="655">
        <v>12975</v>
      </c>
      <c r="L1085" s="656">
        <f>A1085</f>
        <v>12975</v>
      </c>
      <c r="M1085" s="663" t="str">
        <f>IF(AND(MID(A1085,1,4)="comp",COUNTIF($A$1:$A$3937,A1085)&gt;1),"ok AUXILIAR",IF(AND(F1085&gt;0,MID(A1085,1,4)="COMP"),"SUBÍTEM",IF(OR(AND(F1085=0,G1085=0),F1085="COEF.",F1085&gt;0),"SUBÍTEM",IF(MID(A1085,1,5)="COMP.",IF(COUNTIF(ORÇAMENTO!$B$5:$B$9792,COMPOSIÇÕES!A1085)=0,"NOK",IF(COUNTIF(ORÇAMENTO!$B$5:$B$9792,COMPOSIÇÕES!A1085)&gt;0,"OK","SUBÍTEM"))))))</f>
        <v>SUBÍTEM</v>
      </c>
      <c r="P1085" s="655" t="b">
        <f t="shared" si="268"/>
        <v>1</v>
      </c>
      <c r="Q1085" s="655">
        <v>12975</v>
      </c>
      <c r="R1085" s="655" t="s">
        <v>134</v>
      </c>
      <c r="S1085" s="717" t="s">
        <v>2493</v>
      </c>
      <c r="T1085" s="655" t="s">
        <v>54</v>
      </c>
      <c r="U1085" s="655">
        <v>1382.14</v>
      </c>
    </row>
    <row r="1086" spans="1:52">
      <c r="A1086" s="261">
        <v>88264</v>
      </c>
      <c r="B1086" s="322" t="s">
        <v>131</v>
      </c>
      <c r="C1086" s="322" t="s">
        <v>766</v>
      </c>
      <c r="D1086" s="257" t="s">
        <v>59</v>
      </c>
      <c r="E1086" s="259">
        <v>19.16</v>
      </c>
      <c r="F1086" s="251">
        <v>1</v>
      </c>
      <c r="G1086" s="450">
        <f>ROUND(F1086*E1086,2)</f>
        <v>19.16</v>
      </c>
      <c r="H1086" s="227" t="str">
        <f>IF(MID(A1086,1,3)="OBS","REMOVER ESPAÇOS","OK")</f>
        <v>OK</v>
      </c>
      <c r="J1086" s="654" t="str">
        <f>IF(AND(F1086=0,G1086&gt;0),1+COUNT($J$3:J1085),IF(B1086="AUXILIAR","AUXILIAR","SUBÍTEM"))</f>
        <v>SUBÍTEM</v>
      </c>
      <c r="K1086" s="655">
        <v>88264</v>
      </c>
      <c r="L1086" s="656">
        <f>A1086</f>
        <v>88264</v>
      </c>
      <c r="M1086" s="663" t="str">
        <f>IF(AND(MID(A1086,1,4)="comp",COUNTIF($A$1:$A$3937,A1086)&gt;1),"ok AUXILIAR",IF(AND(F1086&gt;0,MID(A1086,1,4)="COMP"),"SUBÍTEM",IF(OR(AND(F1086=0,G1086=0),F1086="COEF.",F1086&gt;0),"SUBÍTEM",IF(MID(A1086,1,5)="COMP.",IF(COUNTIF(ORÇAMENTO!$B$5:$B$9792,COMPOSIÇÕES!A1086)=0,"NOK",IF(COUNTIF(ORÇAMENTO!$B$5:$B$9792,COMPOSIÇÕES!A1086)&gt;0,"OK","SUBÍTEM"))))))</f>
        <v>SUBÍTEM</v>
      </c>
      <c r="P1086" s="655" t="b">
        <f t="shared" si="268"/>
        <v>1</v>
      </c>
      <c r="Q1086" s="655">
        <v>88264</v>
      </c>
      <c r="R1086" s="655" t="s">
        <v>131</v>
      </c>
      <c r="S1086" s="717" t="s">
        <v>766</v>
      </c>
      <c r="T1086" s="655" t="s">
        <v>59</v>
      </c>
      <c r="U1086" s="655">
        <v>19.149999999999999</v>
      </c>
    </row>
    <row r="1087" spans="1:52">
      <c r="A1087" s="723" t="s">
        <v>2873</v>
      </c>
      <c r="B1087" s="457"/>
      <c r="C1087" s="457"/>
      <c r="D1087" s="457"/>
      <c r="E1087" s="457"/>
      <c r="F1087" s="457"/>
      <c r="G1087" s="457"/>
      <c r="H1087" s="227" t="str">
        <f>IF(MID(A1087,1,3)="OBS","REMOVER ESPAÇOS","OK")</f>
        <v>REMOVER ESPAÇOS</v>
      </c>
      <c r="J1087" s="654" t="str">
        <f>IF(AND(F1087=0,G1087&gt;0),1+COUNT($J$3:J1086),IF(B1087="AUXILIAR","AUXILIAR","SUBÍTEM"))</f>
        <v>SUBÍTEM</v>
      </c>
      <c r="K1087" s="655" t="s">
        <v>1527</v>
      </c>
      <c r="L1087" s="656" t="str">
        <f>A1087</f>
        <v>Obs: composição/Base - ORSE - 12136</v>
      </c>
      <c r="M1087" s="663" t="str">
        <f>IF(AND(MID(A1087,1,4)="comp",COUNTIF($A$1:$A$3937,A1087)&gt;1),"ok AUXILIAR",IF(AND(F1087&gt;0,MID(A1087,1,4)="COMP"),"SUBÍTEM",IF(OR(AND(F1087=0,G1087=0),F1087="COEF.",F1087&gt;0),"SUBÍTEM",IF(MID(A1087,1,5)="COMP.",IF(COUNTIF(ORÇAMENTO!$B$5:$B$9792,COMPOSIÇÕES!A1087)=0,"NOK",IF(COUNTIF(ORÇAMENTO!$B$5:$B$9792,COMPOSIÇÕES!A1087)&gt;0,"OK","SUBÍTEM"))))))</f>
        <v>SUBÍTEM</v>
      </c>
      <c r="P1087" s="655" t="b">
        <f t="shared" si="268"/>
        <v>1</v>
      </c>
      <c r="Q1087" s="655" t="s">
        <v>1527</v>
      </c>
      <c r="R1087" s="655"/>
      <c r="S1087" s="723"/>
      <c r="T1087" s="655"/>
      <c r="U1087" s="655"/>
    </row>
    <row r="1088" spans="1:52" s="713" customFormat="1" ht="15.75" thickBot="1">
      <c r="A1088" s="728"/>
      <c r="B1088" s="728"/>
      <c r="C1088" s="728"/>
      <c r="D1088" s="728"/>
      <c r="E1088" s="728"/>
      <c r="F1088" s="728"/>
      <c r="G1088" s="728"/>
      <c r="J1088" s="779"/>
      <c r="K1088" s="780"/>
      <c r="L1088" s="781"/>
      <c r="M1088" s="663"/>
      <c r="P1088" s="655" t="b">
        <f t="shared" si="268"/>
        <v>1</v>
      </c>
      <c r="Q1088" s="780"/>
      <c r="R1088" s="780"/>
      <c r="S1088" s="728"/>
      <c r="T1088" s="780"/>
      <c r="U1088" s="780"/>
    </row>
    <row r="1089" spans="1:52" s="713" customFormat="1" ht="32.25" customHeight="1" thickBot="1">
      <c r="A1089" s="947" t="s">
        <v>125</v>
      </c>
      <c r="B1089" s="948"/>
      <c r="C1089" s="949" t="s">
        <v>103</v>
      </c>
      <c r="D1089" s="949" t="s">
        <v>126</v>
      </c>
      <c r="E1089" s="949" t="s">
        <v>128</v>
      </c>
      <c r="F1089" s="949" t="s">
        <v>127</v>
      </c>
      <c r="G1089" s="950" t="s">
        <v>129</v>
      </c>
      <c r="H1089" s="713" t="str">
        <f t="shared" ref="H1089:H1095" si="269">IF(MID(A1089,1,3)="OBS","REMOVER ESPAÇOS","OK")</f>
        <v>OK</v>
      </c>
      <c r="J1089" s="654" t="str">
        <f>IF(AND(F1089=0,G1089&gt;0),1+COUNT($J$3:J1087),IF(B1089="AUXILIAR","AUXILIAR","SUBÍTEM"))</f>
        <v>SUBÍTEM</v>
      </c>
      <c r="K1089" s="655" t="s">
        <v>125</v>
      </c>
      <c r="L1089" s="656" t="str">
        <f t="shared" ref="L1089:L1095" si="270">A1089</f>
        <v>COD.</v>
      </c>
      <c r="M1089" s="663" t="str">
        <f>IF(AND(MID(A1089,1,4)="comp",COUNTIF($A$1:$A$3937,A1089)&gt;1),"ok AUXILIAR",IF(AND(F1089&gt;0,MID(A1089,1,4)="COMP"),"SUBÍTEM",IF(OR(AND(F1089=0,G1089=0),F1089="COEF.",F1089&gt;0),"SUBÍTEM",IF(MID(A1089,1,5)="COMP.",IF(COUNTIF(ORÇAMENTO!$B$5:$B$9792,COMPOSIÇÕES!A1089)=0,"NOK",IF(COUNTIF(ORÇAMENTO!$B$5:$B$9792,COMPOSIÇÕES!A1089)&gt;0,"OK","SUBÍTEM"))))))</f>
        <v>SUBÍTEM</v>
      </c>
      <c r="P1089" s="655" t="b">
        <f t="shared" si="268"/>
        <v>1</v>
      </c>
      <c r="Q1089" s="655" t="s">
        <v>125</v>
      </c>
      <c r="R1089" s="655"/>
      <c r="S1089" s="715" t="s">
        <v>103</v>
      </c>
      <c r="T1089" s="655" t="s">
        <v>126</v>
      </c>
      <c r="U1089" s="655" t="s">
        <v>128</v>
      </c>
      <c r="AY1089" s="713" t="s">
        <v>103</v>
      </c>
      <c r="AZ1089" s="713" t="b">
        <f t="shared" ref="AZ1089:AZ1094" si="271">AY1089=C1089</f>
        <v>1</v>
      </c>
    </row>
    <row r="1090" spans="1:52" s="713" customFormat="1" ht="41.25" customHeight="1" thickBot="1">
      <c r="A1090" s="935" t="s">
        <v>453</v>
      </c>
      <c r="B1090" s="936"/>
      <c r="C1090" s="960" t="s">
        <v>1405</v>
      </c>
      <c r="D1090" s="936" t="s">
        <v>126</v>
      </c>
      <c r="E1090" s="936" t="s">
        <v>183</v>
      </c>
      <c r="F1090" s="936"/>
      <c r="G1090" s="946">
        <f>SUM(G1091:G1094)</f>
        <v>542.31999999999994</v>
      </c>
      <c r="H1090" s="713" t="str">
        <f t="shared" si="269"/>
        <v>OK</v>
      </c>
      <c r="J1090" s="654">
        <f>IF(AND(F1090=0,G1090&gt;0),1+COUNT($J$3:J1089),IF(B1090="AUXILIAR","AUXILIAR","SUBÍTEM"))</f>
        <v>146</v>
      </c>
      <c r="K1090" s="655" t="s">
        <v>453</v>
      </c>
      <c r="L1090" s="656" t="str">
        <f t="shared" si="270"/>
        <v>COMP. 146</v>
      </c>
      <c r="M1090" s="663" t="str">
        <f>IF(AND(MID(A1090,1,4)="comp",COUNTIF($A$1:$A$3937,A1090)&gt;1),"ok AUXILIAR",IF(AND(F1090&gt;0,MID(A1090,1,4)="COMP"),"SUBÍTEM",IF(OR(AND(F1090=0,G1090=0),F1090="COEF.",F1090&gt;0),"SUBÍTEM",IF(MID(A1090,1,5)="COMP.",IF(COUNTIF(ORÇAMENTO!$B$5:$B$9792,COMPOSIÇÕES!A1090)=0,"NOK",IF(COUNTIF(ORÇAMENTO!$B$5:$B$9792,COMPOSIÇÕES!A1090)&gt;0,"OK","SUBÍTEM"))))))</f>
        <v>OK</v>
      </c>
      <c r="P1090" s="655" t="b">
        <f t="shared" si="268"/>
        <v>1</v>
      </c>
      <c r="Q1090" s="655" t="s">
        <v>453</v>
      </c>
      <c r="R1090" s="655"/>
      <c r="S1090" s="716" t="s">
        <v>1405</v>
      </c>
      <c r="T1090" s="655" t="s">
        <v>126</v>
      </c>
      <c r="U1090" s="655" t="s">
        <v>183</v>
      </c>
      <c r="AY1090" s="713" t="s">
        <v>670</v>
      </c>
      <c r="AZ1090" s="713" t="b">
        <f t="shared" si="271"/>
        <v>0</v>
      </c>
    </row>
    <row r="1091" spans="1:52" s="713" customFormat="1" ht="30">
      <c r="A1091" s="951">
        <v>21034</v>
      </c>
      <c r="B1091" s="958" t="s">
        <v>836</v>
      </c>
      <c r="C1091" s="322" t="s">
        <v>1405</v>
      </c>
      <c r="D1091" s="257" t="s">
        <v>2836</v>
      </c>
      <c r="E1091" s="259">
        <v>496.28</v>
      </c>
      <c r="F1091" s="970">
        <v>1</v>
      </c>
      <c r="G1091" s="450">
        <f>ROUND(F1091*E1091,2)</f>
        <v>496.28</v>
      </c>
      <c r="H1091" s="713" t="str">
        <f t="shared" si="269"/>
        <v>OK</v>
      </c>
      <c r="J1091" s="654" t="str">
        <f>IF(AND(F1091=0,G1091&gt;0),1+COUNT($J$3:J1090),IF(B1091="AUXILIAR","AUXILIAR","SUBÍTEM"))</f>
        <v>SUBÍTEM</v>
      </c>
      <c r="K1091" s="655">
        <v>21034</v>
      </c>
      <c r="L1091" s="656">
        <f t="shared" si="270"/>
        <v>21034</v>
      </c>
      <c r="M1091" s="663" t="str">
        <f>IF(AND(MID(A1091,1,4)="comp",COUNTIF($A$1:$A$3937,A1091)&gt;1),"ok AUXILIAR",IF(AND(F1091&gt;0,MID(A1091,1,4)="COMP"),"SUBÍTEM",IF(OR(AND(F1091=0,G1091=0),F1091="COEF.",F1091&gt;0),"SUBÍTEM",IF(MID(A1091,1,5)="COMP.",IF(COUNTIF(ORÇAMENTO!$B$5:$B$9792,COMPOSIÇÕES!A1091)=0,"NOK",IF(COUNTIF(ORÇAMENTO!$B$5:$B$9792,COMPOSIÇÕES!A1091)&gt;0,"OK","SUBÍTEM"))))))</f>
        <v>SUBÍTEM</v>
      </c>
      <c r="P1091" s="655" t="b">
        <f t="shared" si="268"/>
        <v>1</v>
      </c>
      <c r="Q1091" s="655">
        <v>21034</v>
      </c>
      <c r="R1091" s="655" t="s">
        <v>836</v>
      </c>
      <c r="S1091" s="717" t="s">
        <v>1405</v>
      </c>
      <c r="T1091" s="655" t="s">
        <v>54</v>
      </c>
      <c r="U1091" s="655">
        <v>391.07</v>
      </c>
      <c r="AY1091" s="713" t="s">
        <v>176</v>
      </c>
      <c r="AZ1091" s="713" t="b">
        <f t="shared" si="271"/>
        <v>0</v>
      </c>
    </row>
    <row r="1092" spans="1:52" s="713" customFormat="1" ht="16.5" customHeight="1">
      <c r="A1092" s="951">
        <v>3146</v>
      </c>
      <c r="B1092" s="958" t="s">
        <v>836</v>
      </c>
      <c r="C1092" s="322" t="s">
        <v>798</v>
      </c>
      <c r="D1092" s="257" t="s">
        <v>2836</v>
      </c>
      <c r="E1092" s="259">
        <v>2.23</v>
      </c>
      <c r="F1092" s="970">
        <v>1</v>
      </c>
      <c r="G1092" s="450">
        <f>ROUND(F1092*E1092,2)</f>
        <v>2.23</v>
      </c>
      <c r="H1092" s="713" t="str">
        <f t="shared" si="269"/>
        <v>OK</v>
      </c>
      <c r="J1092" s="654" t="str">
        <f>IF(AND(F1092=0,G1092&gt;0),1+COUNT($J$3:J1090),IF(B1092="AUXILIAR","AUXILIAR","SUBÍTEM"))</f>
        <v>SUBÍTEM</v>
      </c>
      <c r="K1092" s="655">
        <v>3146</v>
      </c>
      <c r="L1092" s="656">
        <f t="shared" si="270"/>
        <v>3146</v>
      </c>
      <c r="M1092" s="663" t="str">
        <f>IF(AND(MID(A1092,1,4)="comp",COUNTIF($A$1:$A$3937,A1092)&gt;1),"ok AUXILIAR",IF(AND(F1092&gt;0,MID(A1092,1,4)="COMP"),"SUBÍTEM",IF(OR(AND(F1092=0,G1092=0),F1092="COEF.",F1092&gt;0),"SUBÍTEM",IF(MID(A1092,1,5)="COMP.",IF(COUNTIF(ORÇAMENTO!$B$5:$B$9792,COMPOSIÇÕES!A1092)=0,"NOK",IF(COUNTIF(ORÇAMENTO!$B$5:$B$9792,COMPOSIÇÕES!A1092)&gt;0,"OK","SUBÍTEM"))))))</f>
        <v>SUBÍTEM</v>
      </c>
      <c r="P1092" s="655" t="b">
        <f t="shared" si="268"/>
        <v>1</v>
      </c>
      <c r="Q1092" s="655">
        <v>3146</v>
      </c>
      <c r="R1092" s="655" t="s">
        <v>836</v>
      </c>
      <c r="S1092" s="717" t="s">
        <v>798</v>
      </c>
      <c r="T1092" s="655" t="s">
        <v>54</v>
      </c>
      <c r="U1092" s="655">
        <v>2.19</v>
      </c>
      <c r="AY1092" s="713" t="s">
        <v>132</v>
      </c>
      <c r="AZ1092" s="713" t="b">
        <f t="shared" si="271"/>
        <v>0</v>
      </c>
    </row>
    <row r="1093" spans="1:52" s="713" customFormat="1" ht="16.5" customHeight="1">
      <c r="A1093" s="951">
        <v>88267</v>
      </c>
      <c r="B1093" s="958" t="s">
        <v>131</v>
      </c>
      <c r="C1093" s="322" t="s">
        <v>767</v>
      </c>
      <c r="D1093" s="257" t="s">
        <v>59</v>
      </c>
      <c r="E1093" s="259">
        <v>18.940000000000001</v>
      </c>
      <c r="F1093" s="970">
        <v>1.1499999999999999</v>
      </c>
      <c r="G1093" s="450">
        <f>ROUND(F1093*E1093,2)</f>
        <v>21.78</v>
      </c>
      <c r="H1093" s="713" t="str">
        <f>IF(MID(A1093,1,3)="OBS","REMOVER ESPAÇOS","OK")</f>
        <v>OK</v>
      </c>
      <c r="J1093" s="654" t="str">
        <f>IF(AND(F1093=0,G1093&gt;0),1+COUNT($J$3:J1090),IF(B1093="AUXILIAR","AUXILIAR","SUBÍTEM"))</f>
        <v>SUBÍTEM</v>
      </c>
      <c r="K1093" s="655">
        <v>88267</v>
      </c>
      <c r="L1093" s="656">
        <f>A1093</f>
        <v>88267</v>
      </c>
      <c r="M1093" s="663" t="str">
        <f>IF(AND(MID(A1093,1,4)="comp",COUNTIF($A$1:$A$3937,A1093)&gt;1),"ok AUXILIAR",IF(AND(F1093&gt;0,MID(A1093,1,4)="COMP"),"SUBÍTEM",IF(OR(AND(F1093=0,G1093=0),F1093="COEF.",F1093&gt;0),"SUBÍTEM",IF(MID(A1093,1,5)="COMP.",IF(COUNTIF(ORÇAMENTO!$B$5:$B$9792,COMPOSIÇÕES!A1093)=0,"NOK",IF(COUNTIF(ORÇAMENTO!$B$5:$B$9792,COMPOSIÇÕES!A1093)&gt;0,"OK","SUBÍTEM"))))))</f>
        <v>SUBÍTEM</v>
      </c>
      <c r="P1093" s="655" t="b">
        <f t="shared" si="268"/>
        <v>1</v>
      </c>
      <c r="Q1093" s="655">
        <v>88267</v>
      </c>
      <c r="R1093" s="655" t="s">
        <v>131</v>
      </c>
      <c r="S1093" s="717" t="s">
        <v>767</v>
      </c>
      <c r="T1093" s="655" t="s">
        <v>59</v>
      </c>
      <c r="U1093" s="655">
        <v>18.93</v>
      </c>
      <c r="AY1093" s="713" t="s">
        <v>132</v>
      </c>
      <c r="AZ1093" s="713" t="b">
        <f t="shared" si="271"/>
        <v>0</v>
      </c>
    </row>
    <row r="1094" spans="1:52" s="713" customFormat="1" ht="16.5" customHeight="1">
      <c r="A1094" s="951">
        <v>88264</v>
      </c>
      <c r="B1094" s="958" t="s">
        <v>131</v>
      </c>
      <c r="C1094" s="322" t="s">
        <v>766</v>
      </c>
      <c r="D1094" s="257" t="s">
        <v>59</v>
      </c>
      <c r="E1094" s="259">
        <v>19.16</v>
      </c>
      <c r="F1094" s="970">
        <v>1.1499999999999999</v>
      </c>
      <c r="G1094" s="450">
        <f>ROUND(F1094*E1094,2)</f>
        <v>22.03</v>
      </c>
      <c r="H1094" s="713" t="str">
        <f t="shared" si="269"/>
        <v>OK</v>
      </c>
      <c r="J1094" s="654" t="str">
        <f>IF(AND(F1094=0,G1094&gt;0),1+COUNT($J$3:J1091),IF(B1094="AUXILIAR","AUXILIAR","SUBÍTEM"))</f>
        <v>SUBÍTEM</v>
      </c>
      <c r="K1094" s="655">
        <v>88264</v>
      </c>
      <c r="L1094" s="656">
        <f t="shared" si="270"/>
        <v>88264</v>
      </c>
      <c r="M1094" s="663" t="str">
        <f>IF(AND(MID(A1094,1,4)="comp",COUNTIF($A$1:$A$3937,A1094)&gt;1),"ok AUXILIAR",IF(AND(F1094&gt;0,MID(A1094,1,4)="COMP"),"SUBÍTEM",IF(OR(AND(F1094=0,G1094=0),F1094="COEF.",F1094&gt;0),"SUBÍTEM",IF(MID(A1094,1,5)="COMP.",IF(COUNTIF(ORÇAMENTO!$B$5:$B$9792,COMPOSIÇÕES!A1094)=0,"NOK",IF(COUNTIF(ORÇAMENTO!$B$5:$B$9792,COMPOSIÇÕES!A1094)&gt;0,"OK","SUBÍTEM"))))))</f>
        <v>SUBÍTEM</v>
      </c>
      <c r="P1094" s="655" t="b">
        <f t="shared" si="268"/>
        <v>1</v>
      </c>
      <c r="Q1094" s="655">
        <v>88264</v>
      </c>
      <c r="R1094" s="655" t="s">
        <v>131</v>
      </c>
      <c r="S1094" s="717" t="s">
        <v>766</v>
      </c>
      <c r="T1094" s="655" t="s">
        <v>59</v>
      </c>
      <c r="U1094" s="655">
        <v>19.149999999999999</v>
      </c>
      <c r="AY1094" s="713" t="s">
        <v>132</v>
      </c>
      <c r="AZ1094" s="713" t="b">
        <f t="shared" si="271"/>
        <v>0</v>
      </c>
    </row>
    <row r="1095" spans="1:52" s="713" customFormat="1">
      <c r="A1095" s="723" t="s">
        <v>2874</v>
      </c>
      <c r="B1095" s="723"/>
      <c r="C1095" s="723"/>
      <c r="D1095" s="723" t="s">
        <v>183</v>
      </c>
      <c r="E1095" s="723" t="s">
        <v>183</v>
      </c>
      <c r="F1095" s="723"/>
      <c r="G1095" s="723"/>
      <c r="H1095" s="713" t="str">
        <f t="shared" si="269"/>
        <v>REMOVER ESPAÇOS</v>
      </c>
      <c r="J1095" s="654" t="str">
        <f>IF(AND(F1095=0,G1095&gt;0),1+COUNT($J$3:J1094),IF(B1095="AUXILIAR","AUXILIAR","SUBÍTEM"))</f>
        <v>SUBÍTEM</v>
      </c>
      <c r="K1095" s="655" t="s">
        <v>1529</v>
      </c>
      <c r="L1095" s="656" t="str">
        <f t="shared" si="270"/>
        <v>Obs: composição/Base -  ORSE adaptada - 1508+ 21034/SINAPI INSUMO</v>
      </c>
      <c r="M1095" s="663" t="str">
        <f>IF(AND(MID(A1095,1,4)="comp",COUNTIF($A$1:$A$3937,A1095)&gt;1),"ok AUXILIAR",IF(AND(F1095&gt;0,MID(A1095,1,4)="COMP"),"SUBÍTEM",IF(OR(AND(F1095=0,G1095=0),F1095="COEF.",F1095&gt;0),"SUBÍTEM",IF(MID(A1095,1,5)="COMP.",IF(COUNTIF(ORÇAMENTO!$B$5:$B$9792,COMPOSIÇÕES!A1095)=0,"NOK",IF(COUNTIF(ORÇAMENTO!$B$5:$B$9792,COMPOSIÇÕES!A1095)&gt;0,"OK","SUBÍTEM"))))))</f>
        <v>SUBÍTEM</v>
      </c>
      <c r="P1095" s="655" t="b">
        <f t="shared" si="268"/>
        <v>1</v>
      </c>
      <c r="Q1095" s="655" t="s">
        <v>1529</v>
      </c>
      <c r="R1095" s="655"/>
      <c r="S1095" s="723"/>
      <c r="T1095" s="655" t="s">
        <v>183</v>
      </c>
      <c r="U1095" s="655" t="s">
        <v>183</v>
      </c>
    </row>
    <row r="1096" spans="1:52" s="713" customFormat="1" ht="15.75" thickBot="1">
      <c r="A1096" s="728"/>
      <c r="B1096" s="728"/>
      <c r="C1096" s="728"/>
      <c r="D1096" s="728"/>
      <c r="E1096" s="728"/>
      <c r="F1096" s="728"/>
      <c r="G1096" s="728"/>
      <c r="J1096" s="779"/>
      <c r="K1096" s="780"/>
      <c r="L1096" s="781"/>
      <c r="M1096" s="663"/>
      <c r="P1096" s="655" t="b">
        <f t="shared" ref="P1096:P1103" si="272">C1096=S1096</f>
        <v>1</v>
      </c>
      <c r="Q1096" s="780"/>
      <c r="R1096" s="780"/>
      <c r="S1096" s="728"/>
      <c r="T1096" s="780"/>
      <c r="U1096" s="780"/>
    </row>
    <row r="1097" spans="1:52" s="713" customFormat="1" ht="32.25" customHeight="1" thickBot="1">
      <c r="A1097" s="947" t="s">
        <v>125</v>
      </c>
      <c r="B1097" s="948"/>
      <c r="C1097" s="949" t="s">
        <v>103</v>
      </c>
      <c r="D1097" s="949" t="s">
        <v>126</v>
      </c>
      <c r="E1097" s="949" t="s">
        <v>128</v>
      </c>
      <c r="F1097" s="949" t="s">
        <v>127</v>
      </c>
      <c r="G1097" s="950" t="s">
        <v>129</v>
      </c>
      <c r="H1097" s="713" t="str">
        <f t="shared" ref="H1097:H1103" si="273">IF(MID(A1097,1,3)="OBS","REMOVER ESPAÇOS","OK")</f>
        <v>OK</v>
      </c>
      <c r="J1097" s="654" t="str">
        <f>IF(AND(F1097=0,G1097&gt;0),1+COUNT($J$3:J1095),IF(B1097="AUXILIAR","AUXILIAR","SUBÍTEM"))</f>
        <v>SUBÍTEM</v>
      </c>
      <c r="K1097" s="655" t="s">
        <v>125</v>
      </c>
      <c r="L1097" s="656" t="str">
        <f t="shared" ref="L1097:L1103" si="274">A1097</f>
        <v>COD.</v>
      </c>
      <c r="M1097" s="663" t="str">
        <f>IF(AND(MID(A1097,1,4)="comp",COUNTIF($A$1:$A$3937,A1097)&gt;1),"ok AUXILIAR",IF(AND(F1097&gt;0,MID(A1097,1,4)="COMP"),"SUBÍTEM",IF(OR(AND(F1097=0,G1097=0),F1097="COEF.",F1097&gt;0),"SUBÍTEM",IF(MID(A1097,1,5)="COMP.",IF(COUNTIF(ORÇAMENTO!$B$5:$B$9792,COMPOSIÇÕES!A1097)=0,"NOK",IF(COUNTIF(ORÇAMENTO!$B$5:$B$9792,COMPOSIÇÕES!A1097)&gt;0,"OK","SUBÍTEM"))))))</f>
        <v>SUBÍTEM</v>
      </c>
      <c r="P1097" s="655" t="b">
        <f t="shared" si="272"/>
        <v>1</v>
      </c>
      <c r="Q1097" s="655" t="s">
        <v>125</v>
      </c>
      <c r="R1097" s="655"/>
      <c r="S1097" s="715" t="s">
        <v>103</v>
      </c>
      <c r="T1097" s="655" t="s">
        <v>126</v>
      </c>
      <c r="U1097" s="655" t="s">
        <v>128</v>
      </c>
      <c r="AY1097" s="713" t="s">
        <v>103</v>
      </c>
      <c r="AZ1097" s="713" t="b">
        <f t="shared" ref="AZ1097:AZ1102" si="275">AY1097=C1097</f>
        <v>1</v>
      </c>
    </row>
    <row r="1098" spans="1:52" s="713" customFormat="1" ht="33" customHeight="1" thickBot="1">
      <c r="A1098" s="935" t="s">
        <v>454</v>
      </c>
      <c r="B1098" s="936"/>
      <c r="C1098" s="960" t="s">
        <v>1792</v>
      </c>
      <c r="D1098" s="936" t="s">
        <v>126</v>
      </c>
      <c r="E1098" s="936" t="s">
        <v>183</v>
      </c>
      <c r="F1098" s="936"/>
      <c r="G1098" s="946">
        <f>SUM(G1099:G1102)</f>
        <v>3128.14</v>
      </c>
      <c r="H1098" s="713" t="str">
        <f t="shared" si="273"/>
        <v>OK</v>
      </c>
      <c r="J1098" s="654">
        <f>IF(AND(F1098=0,G1098&gt;0),1+COUNT($J$3:J1097),IF(B1098="AUXILIAR","AUXILIAR","SUBÍTEM"))</f>
        <v>147</v>
      </c>
      <c r="K1098" s="655" t="s">
        <v>454</v>
      </c>
      <c r="L1098" s="656" t="str">
        <f t="shared" si="274"/>
        <v>COMP. 147</v>
      </c>
      <c r="M1098" s="663" t="str">
        <f>IF(AND(MID(A1098,1,4)="comp",COUNTIF($A$1:$A$3937,A1098)&gt;1),"ok AUXILIAR",IF(AND(F1098&gt;0,MID(A1098,1,4)="COMP"),"SUBÍTEM",IF(OR(AND(F1098=0,G1098=0),F1098="COEF.",F1098&gt;0),"SUBÍTEM",IF(MID(A1098,1,5)="COMP.",IF(COUNTIF(ORÇAMENTO!$B$5:$B$9792,COMPOSIÇÕES!A1098)=0,"NOK",IF(COUNTIF(ORÇAMENTO!$B$5:$B$9792,COMPOSIÇÕES!A1098)&gt;0,"OK","SUBÍTEM"))))))</f>
        <v>OK</v>
      </c>
      <c r="P1098" s="655" t="b">
        <f t="shared" si="272"/>
        <v>1</v>
      </c>
      <c r="Q1098" s="655" t="s">
        <v>454</v>
      </c>
      <c r="R1098" s="655"/>
      <c r="S1098" s="716" t="s">
        <v>1792</v>
      </c>
      <c r="T1098" s="655" t="s">
        <v>126</v>
      </c>
      <c r="U1098" s="655" t="s">
        <v>183</v>
      </c>
      <c r="AY1098" s="713" t="s">
        <v>670</v>
      </c>
      <c r="AZ1098" s="713" t="b">
        <f t="shared" si="275"/>
        <v>0</v>
      </c>
    </row>
    <row r="1099" spans="1:52" s="713" customFormat="1">
      <c r="A1099" s="989">
        <v>88316</v>
      </c>
      <c r="B1099" s="989" t="s">
        <v>131</v>
      </c>
      <c r="C1099" s="322" t="s">
        <v>772</v>
      </c>
      <c r="D1099" s="257" t="s">
        <v>59</v>
      </c>
      <c r="E1099" s="259">
        <v>12.7</v>
      </c>
      <c r="F1099" s="970">
        <v>2</v>
      </c>
      <c r="G1099" s="450">
        <f>ROUND(F1099*E1099,2)</f>
        <v>25.4</v>
      </c>
      <c r="H1099" s="713" t="str">
        <f t="shared" si="273"/>
        <v>OK</v>
      </c>
      <c r="J1099" s="654" t="str">
        <f>IF(AND(F1099=0,G1099&gt;0),1+COUNT($J$3:J1098),IF(B1099="AUXILIAR","AUXILIAR","SUBÍTEM"))</f>
        <v>SUBÍTEM</v>
      </c>
      <c r="K1099" s="655">
        <v>88316</v>
      </c>
      <c r="L1099" s="656">
        <f t="shared" si="274"/>
        <v>88316</v>
      </c>
      <c r="M1099" s="663" t="str">
        <f>IF(AND(MID(A1099,1,4)="comp",COUNTIF($A$1:$A$3937,A1099)&gt;1),"ok AUXILIAR",IF(AND(F1099&gt;0,MID(A1099,1,4)="COMP"),"SUBÍTEM",IF(OR(AND(F1099=0,G1099=0),F1099="COEF.",F1099&gt;0),"SUBÍTEM",IF(MID(A1099,1,5)="COMP.",IF(COUNTIF(ORÇAMENTO!$B$5:$B$9792,COMPOSIÇÕES!A1099)=0,"NOK",IF(COUNTIF(ORÇAMENTO!$B$5:$B$9792,COMPOSIÇÕES!A1099)&gt;0,"OK","SUBÍTEM"))))))</f>
        <v>SUBÍTEM</v>
      </c>
      <c r="P1099" s="655" t="b">
        <f t="shared" si="272"/>
        <v>1</v>
      </c>
      <c r="Q1099" s="655">
        <v>88316</v>
      </c>
      <c r="R1099" s="655" t="s">
        <v>131</v>
      </c>
      <c r="S1099" s="717" t="s">
        <v>772</v>
      </c>
      <c r="T1099" s="655" t="s">
        <v>59</v>
      </c>
      <c r="U1099" s="655">
        <v>12.52</v>
      </c>
      <c r="AY1099" s="713" t="s">
        <v>176</v>
      </c>
      <c r="AZ1099" s="713" t="b">
        <f t="shared" si="275"/>
        <v>0</v>
      </c>
    </row>
    <row r="1100" spans="1:52" s="713" customFormat="1" ht="16.5" customHeight="1">
      <c r="A1100" s="494">
        <v>88264</v>
      </c>
      <c r="B1100" s="494" t="s">
        <v>131</v>
      </c>
      <c r="C1100" s="322" t="s">
        <v>766</v>
      </c>
      <c r="D1100" s="257" t="s">
        <v>59</v>
      </c>
      <c r="E1100" s="259">
        <v>19.16</v>
      </c>
      <c r="F1100" s="970">
        <v>2</v>
      </c>
      <c r="G1100" s="450">
        <f>ROUND(F1100*E1100,2)</f>
        <v>38.32</v>
      </c>
      <c r="H1100" s="713" t="str">
        <f t="shared" si="273"/>
        <v>OK</v>
      </c>
      <c r="J1100" s="654" t="str">
        <f>IF(AND(F1100=0,G1100&gt;0),1+COUNT($J$3:J1098),IF(B1100="AUXILIAR","AUXILIAR","SUBÍTEM"))</f>
        <v>SUBÍTEM</v>
      </c>
      <c r="K1100" s="655">
        <v>88264</v>
      </c>
      <c r="L1100" s="656">
        <f t="shared" si="274"/>
        <v>88264</v>
      </c>
      <c r="M1100" s="663" t="str">
        <f>IF(AND(MID(A1100,1,4)="comp",COUNTIF($A$1:$A$3937,A1100)&gt;1),"ok AUXILIAR",IF(AND(F1100&gt;0,MID(A1100,1,4)="COMP"),"SUBÍTEM",IF(OR(AND(F1100=0,G1100=0),F1100="COEF.",F1100&gt;0),"SUBÍTEM",IF(MID(A1100,1,5)="COMP.",IF(COUNTIF(ORÇAMENTO!$B$5:$B$9792,COMPOSIÇÕES!A1100)=0,"NOK",IF(COUNTIF(ORÇAMENTO!$B$5:$B$9792,COMPOSIÇÕES!A1100)&gt;0,"OK","SUBÍTEM"))))))</f>
        <v>SUBÍTEM</v>
      </c>
      <c r="P1100" s="655" t="b">
        <f t="shared" si="272"/>
        <v>1</v>
      </c>
      <c r="Q1100" s="655">
        <v>88264</v>
      </c>
      <c r="R1100" s="655" t="s">
        <v>131</v>
      </c>
      <c r="S1100" s="717" t="s">
        <v>766</v>
      </c>
      <c r="T1100" s="655" t="s">
        <v>59</v>
      </c>
      <c r="U1100" s="655">
        <v>19.149999999999999</v>
      </c>
      <c r="AY1100" s="713" t="s">
        <v>132</v>
      </c>
      <c r="AZ1100" s="713" t="b">
        <f t="shared" si="275"/>
        <v>0</v>
      </c>
    </row>
    <row r="1101" spans="1:52" s="713" customFormat="1" ht="17.25" customHeight="1">
      <c r="A1101" s="500">
        <v>8880</v>
      </c>
      <c r="B1101" s="989" t="s">
        <v>134</v>
      </c>
      <c r="C1101" s="322" t="s">
        <v>2741</v>
      </c>
      <c r="D1101" s="257" t="s">
        <v>54</v>
      </c>
      <c r="E1101" s="259">
        <v>112.4</v>
      </c>
      <c r="F1101" s="970">
        <v>1</v>
      </c>
      <c r="G1101" s="450">
        <f>ROUND(F1101*E1101,2)</f>
        <v>112.4</v>
      </c>
      <c r="H1101" s="713" t="str">
        <f t="shared" si="273"/>
        <v>OK</v>
      </c>
      <c r="J1101" s="654" t="str">
        <f>IF(AND(F1101=0,G1101&gt;0),1+COUNT($J$3:J1098),IF(B1101="AUXILIAR","AUXILIAR","SUBÍTEM"))</f>
        <v>SUBÍTEM</v>
      </c>
      <c r="K1101" s="655">
        <v>8880</v>
      </c>
      <c r="L1101" s="656">
        <f t="shared" si="274"/>
        <v>8880</v>
      </c>
      <c r="M1101" s="663" t="str">
        <f>IF(AND(MID(A1101,1,4)="comp",COUNTIF($A$1:$A$3937,A1101)&gt;1),"ok AUXILIAR",IF(AND(F1101&gt;0,MID(A1101,1,4)="COMP"),"SUBÍTEM",IF(OR(AND(F1101=0,G1101=0),F1101="COEF.",F1101&gt;0),"SUBÍTEM",IF(MID(A1101,1,5)="COMP.",IF(COUNTIF(ORÇAMENTO!$B$5:$B$9792,COMPOSIÇÕES!A1101)=0,"NOK",IF(COUNTIF(ORÇAMENTO!$B$5:$B$9792,COMPOSIÇÕES!A1101)&gt;0,"OK","SUBÍTEM"))))))</f>
        <v>SUBÍTEM</v>
      </c>
      <c r="P1101" s="655" t="b">
        <f t="shared" si="272"/>
        <v>1</v>
      </c>
      <c r="Q1101" s="655">
        <v>8880</v>
      </c>
      <c r="R1101" s="655" t="s">
        <v>134</v>
      </c>
      <c r="S1101" s="717" t="s">
        <v>2741</v>
      </c>
      <c r="T1101" s="655" t="s">
        <v>54</v>
      </c>
      <c r="U1101" s="655">
        <v>112.4</v>
      </c>
      <c r="AY1101" s="713" t="s">
        <v>132</v>
      </c>
      <c r="AZ1101" s="713" t="b">
        <f t="shared" si="275"/>
        <v>0</v>
      </c>
    </row>
    <row r="1102" spans="1:52" s="713" customFormat="1" ht="30.75" customHeight="1">
      <c r="A1102" s="500">
        <v>8879</v>
      </c>
      <c r="B1102" s="989" t="s">
        <v>134</v>
      </c>
      <c r="C1102" s="322" t="s">
        <v>2742</v>
      </c>
      <c r="D1102" s="257" t="s">
        <v>54</v>
      </c>
      <c r="E1102" s="259">
        <v>2952.02</v>
      </c>
      <c r="F1102" s="970">
        <v>1</v>
      </c>
      <c r="G1102" s="450">
        <f>ROUND(F1102*E1102,2)</f>
        <v>2952.02</v>
      </c>
      <c r="H1102" s="713" t="str">
        <f t="shared" si="273"/>
        <v>OK</v>
      </c>
      <c r="J1102" s="654" t="str">
        <f>IF(AND(F1102=0,G1102&gt;0),1+COUNT($J$3:J1099),IF(B1102="AUXILIAR","AUXILIAR","SUBÍTEM"))</f>
        <v>SUBÍTEM</v>
      </c>
      <c r="K1102" s="655">
        <v>8879</v>
      </c>
      <c r="L1102" s="656">
        <f t="shared" si="274"/>
        <v>8879</v>
      </c>
      <c r="M1102" s="663" t="str">
        <f>IF(AND(MID(A1102,1,4)="comp",COUNTIF($A$1:$A$3937,A1102)&gt;1),"ok AUXILIAR",IF(AND(F1102&gt;0,MID(A1102,1,4)="COMP"),"SUBÍTEM",IF(OR(AND(F1102=0,G1102=0),F1102="COEF.",F1102&gt;0),"SUBÍTEM",IF(MID(A1102,1,5)="COMP.",IF(COUNTIF(ORÇAMENTO!$B$5:$B$9792,COMPOSIÇÕES!A1102)=0,"NOK",IF(COUNTIF(ORÇAMENTO!$B$5:$B$9792,COMPOSIÇÕES!A1102)&gt;0,"OK","SUBÍTEM"))))))</f>
        <v>SUBÍTEM</v>
      </c>
      <c r="P1102" s="655" t="b">
        <f t="shared" si="272"/>
        <v>1</v>
      </c>
      <c r="Q1102" s="655">
        <v>8879</v>
      </c>
      <c r="R1102" s="655" t="s">
        <v>134</v>
      </c>
      <c r="S1102" s="717" t="s">
        <v>2742</v>
      </c>
      <c r="T1102" s="655" t="s">
        <v>54</v>
      </c>
      <c r="U1102" s="655">
        <v>3143.46</v>
      </c>
      <c r="AY1102" s="713" t="s">
        <v>132</v>
      </c>
      <c r="AZ1102" s="713" t="b">
        <f t="shared" si="275"/>
        <v>0</v>
      </c>
    </row>
    <row r="1103" spans="1:52" s="713" customFormat="1">
      <c r="A1103" s="723" t="s">
        <v>1794</v>
      </c>
      <c r="B1103" s="723"/>
      <c r="C1103" s="723"/>
      <c r="D1103" s="723" t="s">
        <v>183</v>
      </c>
      <c r="E1103" s="723" t="s">
        <v>183</v>
      </c>
      <c r="F1103" s="723"/>
      <c r="G1103" s="723"/>
      <c r="H1103" s="713" t="str">
        <f t="shared" si="273"/>
        <v>REMOVER ESPAÇOS</v>
      </c>
      <c r="J1103" s="654" t="str">
        <f>IF(AND(F1103=0,G1103&gt;0),1+COUNT($J$3:J1102),IF(B1103="AUXILIAR","AUXILIAR","SUBÍTEM"))</f>
        <v>SUBÍTEM</v>
      </c>
      <c r="K1103" s="655" t="s">
        <v>1794</v>
      </c>
      <c r="L1103" s="656" t="str">
        <f t="shared" si="274"/>
        <v>Obs: composição/Base -  ORSE - 8612</v>
      </c>
      <c r="M1103" s="663" t="str">
        <f>IF(AND(MID(A1103,1,4)="comp",COUNTIF($A$1:$A$3937,A1103)&gt;1),"ok AUXILIAR",IF(AND(F1103&gt;0,MID(A1103,1,4)="COMP"),"SUBÍTEM",IF(OR(AND(F1103=0,G1103=0),F1103="COEF.",F1103&gt;0),"SUBÍTEM",IF(MID(A1103,1,5)="COMP.",IF(COUNTIF(ORÇAMENTO!$B$5:$B$9792,COMPOSIÇÕES!A1103)=0,"NOK",IF(COUNTIF(ORÇAMENTO!$B$5:$B$9792,COMPOSIÇÕES!A1103)&gt;0,"OK","SUBÍTEM"))))))</f>
        <v>SUBÍTEM</v>
      </c>
      <c r="P1103" s="655" t="b">
        <f t="shared" si="272"/>
        <v>1</v>
      </c>
      <c r="Q1103" s="655" t="s">
        <v>1794</v>
      </c>
      <c r="R1103" s="655"/>
      <c r="S1103" s="723"/>
      <c r="T1103" s="655" t="s">
        <v>183</v>
      </c>
      <c r="U1103" s="655" t="s">
        <v>183</v>
      </c>
    </row>
    <row r="1104" spans="1:52" s="713" customFormat="1" ht="15.75" thickBot="1">
      <c r="A1104" s="728"/>
      <c r="B1104" s="728"/>
      <c r="C1104" s="728"/>
      <c r="D1104" s="728"/>
      <c r="E1104" s="728"/>
      <c r="F1104" s="728"/>
      <c r="G1104" s="728"/>
      <c r="J1104" s="779"/>
      <c r="K1104" s="780"/>
      <c r="L1104" s="781"/>
      <c r="M1104" s="663"/>
      <c r="P1104" s="655" t="b">
        <f t="shared" ref="P1104:P1111" si="276">C1104=S1104</f>
        <v>1</v>
      </c>
      <c r="Q1104" s="780"/>
      <c r="R1104" s="780"/>
      <c r="S1104" s="728"/>
      <c r="T1104" s="780"/>
      <c r="U1104" s="780"/>
    </row>
    <row r="1105" spans="1:52" s="713" customFormat="1" ht="32.25" customHeight="1" thickBot="1">
      <c r="A1105" s="947" t="s">
        <v>125</v>
      </c>
      <c r="B1105" s="948"/>
      <c r="C1105" s="949" t="s">
        <v>103</v>
      </c>
      <c r="D1105" s="949" t="s">
        <v>126</v>
      </c>
      <c r="E1105" s="949" t="s">
        <v>128</v>
      </c>
      <c r="F1105" s="949" t="s">
        <v>127</v>
      </c>
      <c r="G1105" s="950" t="s">
        <v>129</v>
      </c>
      <c r="H1105" s="713" t="str">
        <f t="shared" ref="H1105:H1111" si="277">IF(MID(A1105,1,3)="OBS","REMOVER ESPAÇOS","OK")</f>
        <v>OK</v>
      </c>
      <c r="J1105" s="654" t="str">
        <f>IF(AND(F1105=0,G1105&gt;0),1+COUNT($J$3:J1095),IF(B1105="AUXILIAR","AUXILIAR","SUBÍTEM"))</f>
        <v>SUBÍTEM</v>
      </c>
      <c r="K1105" s="655" t="s">
        <v>125</v>
      </c>
      <c r="L1105" s="656" t="str">
        <f t="shared" ref="L1105:L1111" si="278">A1105</f>
        <v>COD.</v>
      </c>
      <c r="M1105" s="663" t="str">
        <f>IF(AND(MID(A1105,1,4)="comp",COUNTIF($A$1:$A$3937,A1105)&gt;1),"ok AUXILIAR",IF(AND(F1105&gt;0,MID(A1105,1,4)="COMP"),"SUBÍTEM",IF(OR(AND(F1105=0,G1105=0),F1105="COEF.",F1105&gt;0),"SUBÍTEM",IF(MID(A1105,1,5)="COMP.",IF(COUNTIF(ORÇAMENTO!$B$5:$B$9792,COMPOSIÇÕES!A1105)=0,"NOK",IF(COUNTIF(ORÇAMENTO!$B$5:$B$9792,COMPOSIÇÕES!A1105)&gt;0,"OK","SUBÍTEM"))))))</f>
        <v>SUBÍTEM</v>
      </c>
      <c r="P1105" s="655" t="b">
        <f t="shared" si="276"/>
        <v>1</v>
      </c>
      <c r="Q1105" s="655" t="s">
        <v>125</v>
      </c>
      <c r="R1105" s="655"/>
      <c r="S1105" s="715" t="s">
        <v>103</v>
      </c>
      <c r="T1105" s="655" t="s">
        <v>126</v>
      </c>
      <c r="U1105" s="655" t="s">
        <v>128</v>
      </c>
      <c r="AY1105" s="713" t="s">
        <v>103</v>
      </c>
      <c r="AZ1105" s="713" t="b">
        <f t="shared" ref="AZ1105:AZ1110" si="279">AY1105=C1105</f>
        <v>1</v>
      </c>
    </row>
    <row r="1106" spans="1:52" s="713" customFormat="1" ht="33" customHeight="1" thickBot="1">
      <c r="A1106" s="935" t="s">
        <v>455</v>
      </c>
      <c r="B1106" s="936"/>
      <c r="C1106" s="960" t="s">
        <v>1795</v>
      </c>
      <c r="D1106" s="936" t="s">
        <v>126</v>
      </c>
      <c r="E1106" s="936" t="s">
        <v>183</v>
      </c>
      <c r="F1106" s="936"/>
      <c r="G1106" s="946">
        <f>SUM(G1107:G1110)</f>
        <v>180.43999999999997</v>
      </c>
      <c r="H1106" s="713" t="str">
        <f t="shared" si="277"/>
        <v>OK</v>
      </c>
      <c r="J1106" s="654">
        <f>IF(AND(F1106=0,G1106&gt;0),1+COUNT($J$3:J1105),IF(B1106="AUXILIAR","AUXILIAR","SUBÍTEM"))</f>
        <v>148</v>
      </c>
      <c r="K1106" s="655" t="s">
        <v>455</v>
      </c>
      <c r="L1106" s="656" t="str">
        <f t="shared" si="278"/>
        <v>COMP. 148</v>
      </c>
      <c r="M1106" s="663" t="str">
        <f>IF(AND(MID(A1106,1,4)="comp",COUNTIF($A$1:$A$3937,A1106)&gt;1),"ok AUXILIAR",IF(AND(F1106&gt;0,MID(A1106,1,4)="COMP"),"SUBÍTEM",IF(OR(AND(F1106=0,G1106=0),F1106="COEF.",F1106&gt;0),"SUBÍTEM",IF(MID(A1106,1,5)="COMP.",IF(COUNTIF(ORÇAMENTO!$B$5:$B$9792,COMPOSIÇÕES!A1106)=0,"NOK",IF(COUNTIF(ORÇAMENTO!$B$5:$B$9792,COMPOSIÇÕES!A1106)&gt;0,"OK","SUBÍTEM"))))))</f>
        <v>OK</v>
      </c>
      <c r="P1106" s="655" t="b">
        <f t="shared" si="276"/>
        <v>1</v>
      </c>
      <c r="Q1106" s="655" t="s">
        <v>455</v>
      </c>
      <c r="R1106" s="655"/>
      <c r="S1106" s="716" t="s">
        <v>1795</v>
      </c>
      <c r="T1106" s="655" t="s">
        <v>126</v>
      </c>
      <c r="U1106" s="655" t="s">
        <v>183</v>
      </c>
      <c r="AY1106" s="713" t="s">
        <v>670</v>
      </c>
      <c r="AZ1106" s="713" t="b">
        <f t="shared" si="279"/>
        <v>0</v>
      </c>
    </row>
    <row r="1107" spans="1:52" s="713" customFormat="1">
      <c r="A1107" s="951">
        <v>981</v>
      </c>
      <c r="B1107" s="958" t="s">
        <v>134</v>
      </c>
      <c r="C1107" s="322" t="s">
        <v>327</v>
      </c>
      <c r="D1107" s="257" t="s">
        <v>53</v>
      </c>
      <c r="E1107" s="259">
        <v>0.18</v>
      </c>
      <c r="F1107" s="970">
        <v>2.82</v>
      </c>
      <c r="G1107" s="450">
        <f>ROUND(F1107*E1107,2)</f>
        <v>0.51</v>
      </c>
      <c r="H1107" s="713" t="str">
        <f t="shared" si="277"/>
        <v>OK</v>
      </c>
      <c r="J1107" s="654" t="str">
        <f>IF(AND(F1107=0,G1107&gt;0),1+COUNT($J$3:J1106),IF(B1107="AUXILIAR","AUXILIAR","SUBÍTEM"))</f>
        <v>SUBÍTEM</v>
      </c>
      <c r="K1107" s="655">
        <v>981</v>
      </c>
      <c r="L1107" s="656">
        <f t="shared" si="278"/>
        <v>981</v>
      </c>
      <c r="M1107" s="663" t="str">
        <f>IF(AND(MID(A1107,1,4)="comp",COUNTIF($A$1:$A$3937,A1107)&gt;1),"ok AUXILIAR",IF(AND(F1107&gt;0,MID(A1107,1,4)="COMP"),"SUBÍTEM",IF(OR(AND(F1107=0,G1107=0),F1107="COEF.",F1107&gt;0),"SUBÍTEM",IF(MID(A1107,1,5)="COMP.",IF(COUNTIF(ORÇAMENTO!$B$5:$B$9792,COMPOSIÇÕES!A1107)=0,"NOK",IF(COUNTIF(ORÇAMENTO!$B$5:$B$9792,COMPOSIÇÕES!A1107)&gt;0,"OK","SUBÍTEM"))))))</f>
        <v>SUBÍTEM</v>
      </c>
      <c r="P1107" s="655" t="b">
        <f t="shared" si="276"/>
        <v>1</v>
      </c>
      <c r="Q1107" s="655">
        <v>981</v>
      </c>
      <c r="R1107" s="655" t="s">
        <v>134</v>
      </c>
      <c r="S1107" s="717" t="s">
        <v>327</v>
      </c>
      <c r="T1107" s="655" t="s">
        <v>53</v>
      </c>
      <c r="U1107" s="655">
        <v>0.18</v>
      </c>
      <c r="AY1107" s="713" t="s">
        <v>176</v>
      </c>
      <c r="AZ1107" s="713" t="b">
        <f t="shared" si="279"/>
        <v>0</v>
      </c>
    </row>
    <row r="1108" spans="1:52" s="713" customFormat="1" ht="16.5" customHeight="1">
      <c r="A1108" s="951">
        <v>9223</v>
      </c>
      <c r="B1108" s="958" t="s">
        <v>134</v>
      </c>
      <c r="C1108" s="322" t="s">
        <v>2743</v>
      </c>
      <c r="D1108" s="257" t="s">
        <v>54</v>
      </c>
      <c r="E1108" s="259">
        <v>148.07</v>
      </c>
      <c r="F1108" s="970">
        <v>1</v>
      </c>
      <c r="G1108" s="450">
        <f>ROUND(F1108*E1108,2)</f>
        <v>148.07</v>
      </c>
      <c r="H1108" s="713" t="str">
        <f t="shared" si="277"/>
        <v>OK</v>
      </c>
      <c r="J1108" s="654" t="str">
        <f>IF(AND(F1108=0,G1108&gt;0),1+COUNT($J$3:J1106),IF(B1108="AUXILIAR","AUXILIAR","SUBÍTEM"))</f>
        <v>SUBÍTEM</v>
      </c>
      <c r="K1108" s="655">
        <v>9223</v>
      </c>
      <c r="L1108" s="656">
        <f t="shared" si="278"/>
        <v>9223</v>
      </c>
      <c r="M1108" s="663" t="str">
        <f>IF(AND(MID(A1108,1,4)="comp",COUNTIF($A$1:$A$3937,A1108)&gt;1),"ok AUXILIAR",IF(AND(F1108&gt;0,MID(A1108,1,4)="COMP"),"SUBÍTEM",IF(OR(AND(F1108=0,G1108=0),F1108="COEF.",F1108&gt;0),"SUBÍTEM",IF(MID(A1108,1,5)="COMP.",IF(COUNTIF(ORÇAMENTO!$B$5:$B$9792,COMPOSIÇÕES!A1108)=0,"NOK",IF(COUNTIF(ORÇAMENTO!$B$5:$B$9792,COMPOSIÇÕES!A1108)&gt;0,"OK","SUBÍTEM"))))))</f>
        <v>SUBÍTEM</v>
      </c>
      <c r="P1108" s="655" t="b">
        <f t="shared" si="276"/>
        <v>1</v>
      </c>
      <c r="Q1108" s="655">
        <v>9223</v>
      </c>
      <c r="R1108" s="655" t="s">
        <v>134</v>
      </c>
      <c r="S1108" s="717" t="s">
        <v>2743</v>
      </c>
      <c r="T1108" s="655" t="s">
        <v>54</v>
      </c>
      <c r="U1108" s="655">
        <v>153.55000000000001</v>
      </c>
      <c r="AY1108" s="713" t="s">
        <v>132</v>
      </c>
      <c r="AZ1108" s="713" t="b">
        <f t="shared" si="279"/>
        <v>0</v>
      </c>
    </row>
    <row r="1109" spans="1:52" s="713" customFormat="1" ht="16.5" customHeight="1">
      <c r="A1109" s="951">
        <v>88316</v>
      </c>
      <c r="B1109" s="958" t="s">
        <v>131</v>
      </c>
      <c r="C1109" s="322" t="s">
        <v>772</v>
      </c>
      <c r="D1109" s="257" t="s">
        <v>59</v>
      </c>
      <c r="E1109" s="259">
        <v>12.7</v>
      </c>
      <c r="F1109" s="970">
        <v>1</v>
      </c>
      <c r="G1109" s="450">
        <f>ROUND(F1109*E1109,2)</f>
        <v>12.7</v>
      </c>
      <c r="H1109" s="713" t="str">
        <f t="shared" si="277"/>
        <v>OK</v>
      </c>
      <c r="J1109" s="654" t="str">
        <f>IF(AND(F1109=0,G1109&gt;0),1+COUNT($J$3:J1106),IF(B1109="AUXILIAR","AUXILIAR","SUBÍTEM"))</f>
        <v>SUBÍTEM</v>
      </c>
      <c r="K1109" s="655">
        <v>88316</v>
      </c>
      <c r="L1109" s="656">
        <f t="shared" si="278"/>
        <v>88316</v>
      </c>
      <c r="M1109" s="663" t="str">
        <f>IF(AND(MID(A1109,1,4)="comp",COUNTIF($A$1:$A$3937,A1109)&gt;1),"ok AUXILIAR",IF(AND(F1109&gt;0,MID(A1109,1,4)="COMP"),"SUBÍTEM",IF(OR(AND(F1109=0,G1109=0),F1109="COEF.",F1109&gt;0),"SUBÍTEM",IF(MID(A1109,1,5)="COMP.",IF(COUNTIF(ORÇAMENTO!$B$5:$B$9792,COMPOSIÇÕES!A1109)=0,"NOK",IF(COUNTIF(ORÇAMENTO!$B$5:$B$9792,COMPOSIÇÕES!A1109)&gt;0,"OK","SUBÍTEM"))))))</f>
        <v>SUBÍTEM</v>
      </c>
      <c r="P1109" s="655" t="b">
        <f t="shared" si="276"/>
        <v>1</v>
      </c>
      <c r="Q1109" s="655">
        <v>88316</v>
      </c>
      <c r="R1109" s="655" t="s">
        <v>131</v>
      </c>
      <c r="S1109" s="717" t="s">
        <v>772</v>
      </c>
      <c r="T1109" s="655" t="s">
        <v>59</v>
      </c>
      <c r="U1109" s="655">
        <v>12.52</v>
      </c>
      <c r="AY1109" s="713" t="s">
        <v>132</v>
      </c>
      <c r="AZ1109" s="713" t="b">
        <f t="shared" si="279"/>
        <v>0</v>
      </c>
    </row>
    <row r="1110" spans="1:52" s="713" customFormat="1" ht="16.5" customHeight="1">
      <c r="A1110" s="951">
        <v>88264</v>
      </c>
      <c r="B1110" s="958" t="s">
        <v>131</v>
      </c>
      <c r="C1110" s="322" t="s">
        <v>766</v>
      </c>
      <c r="D1110" s="257" t="s">
        <v>59</v>
      </c>
      <c r="E1110" s="259">
        <v>19.16</v>
      </c>
      <c r="F1110" s="970">
        <v>1</v>
      </c>
      <c r="G1110" s="450">
        <f>ROUND(F1110*E1110,2)</f>
        <v>19.16</v>
      </c>
      <c r="H1110" s="713" t="str">
        <f t="shared" si="277"/>
        <v>OK</v>
      </c>
      <c r="J1110" s="654" t="str">
        <f>IF(AND(F1110=0,G1110&gt;0),1+COUNT($J$3:J1107),IF(B1110="AUXILIAR","AUXILIAR","SUBÍTEM"))</f>
        <v>SUBÍTEM</v>
      </c>
      <c r="K1110" s="655">
        <v>88264</v>
      </c>
      <c r="L1110" s="656">
        <f t="shared" si="278"/>
        <v>88264</v>
      </c>
      <c r="M1110" s="663" t="str">
        <f>IF(AND(MID(A1110,1,4)="comp",COUNTIF($A$1:$A$3937,A1110)&gt;1),"ok AUXILIAR",IF(AND(F1110&gt;0,MID(A1110,1,4)="COMP"),"SUBÍTEM",IF(OR(AND(F1110=0,G1110=0),F1110="COEF.",F1110&gt;0),"SUBÍTEM",IF(MID(A1110,1,5)="COMP.",IF(COUNTIF(ORÇAMENTO!$B$5:$B$9792,COMPOSIÇÕES!A1110)=0,"NOK",IF(COUNTIF(ORÇAMENTO!$B$5:$B$9792,COMPOSIÇÕES!A1110)&gt;0,"OK","SUBÍTEM"))))))</f>
        <v>SUBÍTEM</v>
      </c>
      <c r="P1110" s="655" t="b">
        <f t="shared" si="276"/>
        <v>1</v>
      </c>
      <c r="Q1110" s="655">
        <v>88264</v>
      </c>
      <c r="R1110" s="655" t="s">
        <v>131</v>
      </c>
      <c r="S1110" s="717" t="s">
        <v>766</v>
      </c>
      <c r="T1110" s="655" t="s">
        <v>59</v>
      </c>
      <c r="U1110" s="655">
        <v>19.149999999999999</v>
      </c>
      <c r="AY1110" s="713" t="s">
        <v>132</v>
      </c>
      <c r="AZ1110" s="713" t="b">
        <f t="shared" si="279"/>
        <v>0</v>
      </c>
    </row>
    <row r="1111" spans="1:52" s="713" customFormat="1">
      <c r="A1111" s="723" t="s">
        <v>1796</v>
      </c>
      <c r="B1111" s="723"/>
      <c r="C1111" s="723"/>
      <c r="D1111" s="723" t="s">
        <v>183</v>
      </c>
      <c r="E1111" s="723" t="s">
        <v>183</v>
      </c>
      <c r="F1111" s="723"/>
      <c r="G1111" s="723"/>
      <c r="H1111" s="713" t="str">
        <f t="shared" si="277"/>
        <v>REMOVER ESPAÇOS</v>
      </c>
      <c r="J1111" s="654" t="str">
        <f>IF(AND(F1111=0,G1111&gt;0),1+COUNT($J$3:J1110),IF(B1111="AUXILIAR","AUXILIAR","SUBÍTEM"))</f>
        <v>SUBÍTEM</v>
      </c>
      <c r="K1111" s="655" t="s">
        <v>1796</v>
      </c>
      <c r="L1111" s="656" t="str">
        <f t="shared" si="278"/>
        <v>Obs: composição/Base -  ORSE - 8940</v>
      </c>
      <c r="M1111" s="663" t="str">
        <f>IF(AND(MID(A1111,1,4)="comp",COUNTIF($A$1:$A$3937,A1111)&gt;1),"ok AUXILIAR",IF(AND(F1111&gt;0,MID(A1111,1,4)="COMP"),"SUBÍTEM",IF(OR(AND(F1111=0,G1111=0),F1111="COEF.",F1111&gt;0),"SUBÍTEM",IF(MID(A1111,1,5)="COMP.",IF(COUNTIF(ORÇAMENTO!$B$5:$B$9792,COMPOSIÇÕES!A1111)=0,"NOK",IF(COUNTIF(ORÇAMENTO!$B$5:$B$9792,COMPOSIÇÕES!A1111)&gt;0,"OK","SUBÍTEM"))))))</f>
        <v>SUBÍTEM</v>
      </c>
      <c r="P1111" s="655" t="b">
        <f t="shared" si="276"/>
        <v>1</v>
      </c>
      <c r="Q1111" s="655" t="s">
        <v>1796</v>
      </c>
      <c r="R1111" s="655"/>
      <c r="S1111" s="723"/>
      <c r="T1111" s="655" t="s">
        <v>183</v>
      </c>
      <c r="U1111" s="655" t="s">
        <v>183</v>
      </c>
    </row>
    <row r="1112" spans="1:52" s="713" customFormat="1" ht="15.75" thickBot="1">
      <c r="A1112" s="728"/>
      <c r="B1112" s="728"/>
      <c r="C1112" s="728"/>
      <c r="D1112" s="728"/>
      <c r="E1112" s="728"/>
      <c r="F1112" s="728"/>
      <c r="G1112" s="728"/>
      <c r="J1112" s="779"/>
      <c r="K1112" s="780"/>
      <c r="L1112" s="781"/>
      <c r="M1112" s="663"/>
      <c r="P1112" s="655" t="b">
        <f t="shared" ref="P1112:P1118" si="280">C1112=S1112</f>
        <v>1</v>
      </c>
      <c r="Q1112" s="780"/>
      <c r="R1112" s="780"/>
      <c r="S1112" s="728"/>
      <c r="T1112" s="780"/>
      <c r="U1112" s="780"/>
    </row>
    <row r="1113" spans="1:52" s="713" customFormat="1" ht="32.25" customHeight="1" thickBot="1">
      <c r="A1113" s="947" t="s">
        <v>125</v>
      </c>
      <c r="B1113" s="948"/>
      <c r="C1113" s="949" t="s">
        <v>103</v>
      </c>
      <c r="D1113" s="949" t="s">
        <v>126</v>
      </c>
      <c r="E1113" s="949" t="s">
        <v>128</v>
      </c>
      <c r="F1113" s="949" t="s">
        <v>127</v>
      </c>
      <c r="G1113" s="950" t="s">
        <v>129</v>
      </c>
      <c r="H1113" s="713" t="str">
        <f t="shared" ref="H1113:H1118" si="281">IF(MID(A1113,1,3)="OBS","REMOVER ESPAÇOS","OK")</f>
        <v>OK</v>
      </c>
      <c r="J1113" s="654" t="str">
        <f>IF(AND(F1113=0,G1113&gt;0),1+COUNT($J$3:J1095),IF(B1113="AUXILIAR","AUXILIAR","SUBÍTEM"))</f>
        <v>SUBÍTEM</v>
      </c>
      <c r="K1113" s="655" t="s">
        <v>125</v>
      </c>
      <c r="L1113" s="656" t="str">
        <f t="shared" ref="L1113:L1118" si="282">A1113</f>
        <v>COD.</v>
      </c>
      <c r="M1113" s="663" t="str">
        <f>IF(AND(MID(A1113,1,4)="comp",COUNTIF($A$1:$A$3937,A1113)&gt;1),"ok AUXILIAR",IF(AND(F1113&gt;0,MID(A1113,1,4)="COMP"),"SUBÍTEM",IF(OR(AND(F1113=0,G1113=0),F1113="COEF.",F1113&gt;0),"SUBÍTEM",IF(MID(A1113,1,5)="COMP.",IF(COUNTIF(ORÇAMENTO!$B$5:$B$9792,COMPOSIÇÕES!A1113)=0,"NOK",IF(COUNTIF(ORÇAMENTO!$B$5:$B$9792,COMPOSIÇÕES!A1113)&gt;0,"OK","SUBÍTEM"))))))</f>
        <v>SUBÍTEM</v>
      </c>
      <c r="P1113" s="655" t="b">
        <f t="shared" si="280"/>
        <v>1</v>
      </c>
      <c r="Q1113" s="655" t="s">
        <v>125</v>
      </c>
      <c r="R1113" s="655"/>
      <c r="S1113" s="715" t="s">
        <v>103</v>
      </c>
      <c r="T1113" s="655" t="s">
        <v>126</v>
      </c>
      <c r="U1113" s="655" t="s">
        <v>128</v>
      </c>
      <c r="AY1113" s="713" t="s">
        <v>103</v>
      </c>
      <c r="AZ1113" s="713" t="b">
        <f>AY1113=C1113</f>
        <v>1</v>
      </c>
    </row>
    <row r="1114" spans="1:52" s="713" customFormat="1" ht="33" customHeight="1" thickBot="1">
      <c r="A1114" s="935" t="s">
        <v>456</v>
      </c>
      <c r="B1114" s="936"/>
      <c r="C1114" s="960" t="s">
        <v>2515</v>
      </c>
      <c r="D1114" s="936" t="s">
        <v>126</v>
      </c>
      <c r="E1114" s="936" t="s">
        <v>183</v>
      </c>
      <c r="F1114" s="936"/>
      <c r="G1114" s="946">
        <f>SUM(G1115:G1117)</f>
        <v>76.11</v>
      </c>
      <c r="H1114" s="713" t="str">
        <f t="shared" si="281"/>
        <v>OK</v>
      </c>
      <c r="J1114" s="654">
        <f>IF(AND(F1114=0,G1114&gt;0),1+COUNT($J$3:J1113),IF(B1114="AUXILIAR","AUXILIAR","SUBÍTEM"))</f>
        <v>149</v>
      </c>
      <c r="K1114" s="655" t="s">
        <v>456</v>
      </c>
      <c r="L1114" s="656" t="str">
        <f t="shared" si="282"/>
        <v>COMP. 149</v>
      </c>
      <c r="M1114" s="663" t="str">
        <f>IF(AND(MID(A1114,1,4)="comp",COUNTIF($A$1:$A$3937,A1114)&gt;1),"ok AUXILIAR",IF(AND(F1114&gt;0,MID(A1114,1,4)="COMP"),"SUBÍTEM",IF(OR(AND(F1114=0,G1114=0),F1114="COEF.",F1114&gt;0),"SUBÍTEM",IF(MID(A1114,1,5)="COMP.",IF(COUNTIF(ORÇAMENTO!$B$5:$B$9792,COMPOSIÇÕES!A1114)=0,"NOK",IF(COUNTIF(ORÇAMENTO!$B$5:$B$9792,COMPOSIÇÕES!A1114)&gt;0,"OK","SUBÍTEM"))))))</f>
        <v>OK</v>
      </c>
      <c r="P1114" s="655" t="b">
        <f t="shared" si="280"/>
        <v>1</v>
      </c>
      <c r="Q1114" s="655" t="s">
        <v>456</v>
      </c>
      <c r="R1114" s="655"/>
      <c r="S1114" s="716" t="s">
        <v>2515</v>
      </c>
      <c r="T1114" s="655" t="s">
        <v>126</v>
      </c>
      <c r="U1114" s="655" t="s">
        <v>183</v>
      </c>
      <c r="AY1114" s="713" t="s">
        <v>670</v>
      </c>
      <c r="AZ1114" s="713" t="b">
        <f>AY1114=C1114</f>
        <v>0</v>
      </c>
    </row>
    <row r="1115" spans="1:52" s="713" customFormat="1" ht="16.5" customHeight="1">
      <c r="A1115" s="951">
        <v>12848</v>
      </c>
      <c r="B1115" s="958" t="s">
        <v>134</v>
      </c>
      <c r="C1115" s="322" t="s">
        <v>2515</v>
      </c>
      <c r="D1115" s="257" t="s">
        <v>54</v>
      </c>
      <c r="E1115" s="259">
        <v>60.18</v>
      </c>
      <c r="F1115" s="970">
        <v>1</v>
      </c>
      <c r="G1115" s="450">
        <f>ROUND(F1115*E1115,2)</f>
        <v>60.18</v>
      </c>
      <c r="H1115" s="713" t="str">
        <f>IF(MID(A1115,1,3)="OBS","REMOVER ESPAÇOS","OK")</f>
        <v>OK</v>
      </c>
      <c r="J1115" s="654" t="str">
        <f>IF(AND(F1115=0,G1115&gt;0),1+COUNT($J$3:J1113),IF(B1115="AUXILIAR","AUXILIAR","SUBÍTEM"))</f>
        <v>SUBÍTEM</v>
      </c>
      <c r="K1115" s="655">
        <v>12848</v>
      </c>
      <c r="L1115" s="656">
        <f>A1115</f>
        <v>12848</v>
      </c>
      <c r="M1115" s="663" t="str">
        <f>IF(AND(MID(A1115,1,4)="comp",COUNTIF($A$1:$A$3937,A1115)&gt;1),"ok AUXILIAR",IF(AND(F1115&gt;0,MID(A1115,1,4)="COMP"),"SUBÍTEM",IF(OR(AND(F1115=0,G1115=0),F1115="COEF.",F1115&gt;0),"SUBÍTEM",IF(MID(A1115,1,5)="COMP.",IF(COUNTIF(ORÇAMENTO!$B$5:$B$9792,COMPOSIÇÕES!A1115)=0,"NOK",IF(COUNTIF(ORÇAMENTO!$B$5:$B$9792,COMPOSIÇÕES!A1115)&gt;0,"OK","SUBÍTEM"))))))</f>
        <v>SUBÍTEM</v>
      </c>
      <c r="P1115" s="655" t="b">
        <f>C1115=S1115</f>
        <v>1</v>
      </c>
      <c r="Q1115" s="655">
        <v>12848</v>
      </c>
      <c r="R1115" s="655" t="s">
        <v>134</v>
      </c>
      <c r="S1115" s="717" t="s">
        <v>2515</v>
      </c>
      <c r="T1115" s="655" t="s">
        <v>54</v>
      </c>
      <c r="U1115" s="655">
        <v>62.4</v>
      </c>
      <c r="AY1115" s="713" t="s">
        <v>132</v>
      </c>
      <c r="AZ1115" s="713" t="b">
        <f>AY1115=C1115</f>
        <v>0</v>
      </c>
    </row>
    <row r="1116" spans="1:52" s="713" customFormat="1" ht="16.5" customHeight="1">
      <c r="A1116" s="951">
        <v>88316</v>
      </c>
      <c r="B1116" s="958" t="s">
        <v>131</v>
      </c>
      <c r="C1116" s="322" t="s">
        <v>772</v>
      </c>
      <c r="D1116" s="257" t="s">
        <v>59</v>
      </c>
      <c r="E1116" s="259">
        <v>12.7</v>
      </c>
      <c r="F1116" s="970">
        <v>0.5</v>
      </c>
      <c r="G1116" s="450">
        <f>ROUND(F1116*E1116,2)</f>
        <v>6.35</v>
      </c>
      <c r="H1116" s="713" t="str">
        <f t="shared" si="281"/>
        <v>OK</v>
      </c>
      <c r="J1116" s="654" t="str">
        <f>IF(AND(F1116=0,G1116&gt;0),1+COUNT($J$3:J1114),IF(B1116="AUXILIAR","AUXILIAR","SUBÍTEM"))</f>
        <v>SUBÍTEM</v>
      </c>
      <c r="K1116" s="655">
        <v>88316</v>
      </c>
      <c r="L1116" s="656">
        <f t="shared" si="282"/>
        <v>88316</v>
      </c>
      <c r="M1116" s="663" t="str">
        <f>IF(AND(MID(A1116,1,4)="comp",COUNTIF($A$1:$A$3937,A1116)&gt;1),"ok AUXILIAR",IF(AND(F1116&gt;0,MID(A1116,1,4)="COMP"),"SUBÍTEM",IF(OR(AND(F1116=0,G1116=0),F1116="COEF.",F1116&gt;0),"SUBÍTEM",IF(MID(A1116,1,5)="COMP.",IF(COUNTIF(ORÇAMENTO!$B$5:$B$9792,COMPOSIÇÕES!A1116)=0,"NOK",IF(COUNTIF(ORÇAMENTO!$B$5:$B$9792,COMPOSIÇÕES!A1116)&gt;0,"OK","SUBÍTEM"))))))</f>
        <v>SUBÍTEM</v>
      </c>
      <c r="P1116" s="655" t="b">
        <f t="shared" si="280"/>
        <v>1</v>
      </c>
      <c r="Q1116" s="655">
        <v>88316</v>
      </c>
      <c r="R1116" s="655" t="s">
        <v>131</v>
      </c>
      <c r="S1116" s="717" t="s">
        <v>772</v>
      </c>
      <c r="T1116" s="655" t="s">
        <v>59</v>
      </c>
      <c r="U1116" s="655">
        <v>12.52</v>
      </c>
      <c r="AY1116" s="713" t="s">
        <v>132</v>
      </c>
      <c r="AZ1116" s="713" t="b">
        <f>AY1116=C1116</f>
        <v>0</v>
      </c>
    </row>
    <row r="1117" spans="1:52" s="713" customFormat="1" ht="16.5" customHeight="1">
      <c r="A1117" s="951">
        <v>88264</v>
      </c>
      <c r="B1117" s="958" t="s">
        <v>131</v>
      </c>
      <c r="C1117" s="322" t="s">
        <v>766</v>
      </c>
      <c r="D1117" s="257" t="s">
        <v>59</v>
      </c>
      <c r="E1117" s="259">
        <v>19.16</v>
      </c>
      <c r="F1117" s="970">
        <v>0.5</v>
      </c>
      <c r="G1117" s="450">
        <f>ROUND(F1117*E1117,2)</f>
        <v>9.58</v>
      </c>
      <c r="H1117" s="713" t="str">
        <f t="shared" si="281"/>
        <v>OK</v>
      </c>
      <c r="J1117" s="654" t="str">
        <f>IF(AND(F1117=0,G1117&gt;0),1+COUNT($J$3:J1114),IF(B1117="AUXILIAR","AUXILIAR","SUBÍTEM"))</f>
        <v>SUBÍTEM</v>
      </c>
      <c r="K1117" s="655">
        <v>88264</v>
      </c>
      <c r="L1117" s="656">
        <f t="shared" si="282"/>
        <v>88264</v>
      </c>
      <c r="M1117" s="663" t="str">
        <f>IF(AND(MID(A1117,1,4)="comp",COUNTIF($A$1:$A$3937,A1117)&gt;1),"ok AUXILIAR",IF(AND(F1117&gt;0,MID(A1117,1,4)="COMP"),"SUBÍTEM",IF(OR(AND(F1117=0,G1117=0),F1117="COEF.",F1117&gt;0),"SUBÍTEM",IF(MID(A1117,1,5)="COMP.",IF(COUNTIF(ORÇAMENTO!$B$5:$B$9792,COMPOSIÇÕES!A1117)=0,"NOK",IF(COUNTIF(ORÇAMENTO!$B$5:$B$9792,COMPOSIÇÕES!A1117)&gt;0,"OK","SUBÍTEM"))))))</f>
        <v>SUBÍTEM</v>
      </c>
      <c r="P1117" s="655" t="b">
        <f t="shared" si="280"/>
        <v>1</v>
      </c>
      <c r="Q1117" s="655">
        <v>88264</v>
      </c>
      <c r="R1117" s="655" t="s">
        <v>131</v>
      </c>
      <c r="S1117" s="717" t="s">
        <v>766</v>
      </c>
      <c r="T1117" s="655" t="s">
        <v>59</v>
      </c>
      <c r="U1117" s="655">
        <v>19.149999999999999</v>
      </c>
      <c r="AY1117" s="713" t="s">
        <v>132</v>
      </c>
      <c r="AZ1117" s="713" t="b">
        <f>AY1117=C1117</f>
        <v>0</v>
      </c>
    </row>
    <row r="1118" spans="1:52" s="713" customFormat="1">
      <c r="A1118" s="723" t="s">
        <v>2514</v>
      </c>
      <c r="B1118" s="723"/>
      <c r="C1118" s="723"/>
      <c r="D1118" s="723" t="s">
        <v>183</v>
      </c>
      <c r="E1118" s="723" t="s">
        <v>183</v>
      </c>
      <c r="F1118" s="723"/>
      <c r="G1118" s="723"/>
      <c r="H1118" s="713" t="str">
        <f t="shared" si="281"/>
        <v>REMOVER ESPAÇOS</v>
      </c>
      <c r="J1118" s="654" t="str">
        <f>IF(AND(F1118=0,G1118&gt;0),1+COUNT($J$3:J1117),IF(B1118="AUXILIAR","AUXILIAR","SUBÍTEM"))</f>
        <v>SUBÍTEM</v>
      </c>
      <c r="K1118" s="655" t="s">
        <v>2514</v>
      </c>
      <c r="L1118" s="656" t="str">
        <f t="shared" si="282"/>
        <v>Obs: composição/Base -  ORSE - 11978</v>
      </c>
      <c r="M1118" s="663" t="str">
        <f>IF(AND(MID(A1118,1,4)="comp",COUNTIF($A$1:$A$3937,A1118)&gt;1),"ok AUXILIAR",IF(AND(F1118&gt;0,MID(A1118,1,4)="COMP"),"SUBÍTEM",IF(OR(AND(F1118=0,G1118=0),F1118="COEF.",F1118&gt;0),"SUBÍTEM",IF(MID(A1118,1,5)="COMP.",IF(COUNTIF(ORÇAMENTO!$B$5:$B$9792,COMPOSIÇÕES!A1118)=0,"NOK",IF(COUNTIF(ORÇAMENTO!$B$5:$B$9792,COMPOSIÇÕES!A1118)&gt;0,"OK","SUBÍTEM"))))))</f>
        <v>SUBÍTEM</v>
      </c>
      <c r="P1118" s="655" t="b">
        <f t="shared" si="280"/>
        <v>1</v>
      </c>
      <c r="Q1118" s="655" t="s">
        <v>2514</v>
      </c>
      <c r="R1118" s="655"/>
      <c r="S1118" s="723"/>
      <c r="T1118" s="655" t="s">
        <v>183</v>
      </c>
      <c r="U1118" s="655" t="s">
        <v>183</v>
      </c>
    </row>
    <row r="1119" spans="1:52" s="713" customFormat="1" ht="15.75" thickBot="1">
      <c r="A1119" s="728"/>
      <c r="B1119" s="728"/>
      <c r="C1119" s="728"/>
      <c r="D1119" s="728"/>
      <c r="E1119" s="728"/>
      <c r="F1119" s="728"/>
      <c r="G1119" s="728"/>
      <c r="J1119" s="779"/>
      <c r="K1119" s="780"/>
      <c r="L1119" s="781"/>
      <c r="M1119" s="663"/>
      <c r="P1119" s="655" t="b">
        <f t="shared" ref="P1119:P1125" si="283">C1119=S1119</f>
        <v>1</v>
      </c>
      <c r="Q1119" s="780"/>
      <c r="R1119" s="780"/>
      <c r="S1119" s="728"/>
      <c r="T1119" s="780"/>
      <c r="U1119" s="780"/>
    </row>
    <row r="1120" spans="1:52" s="713" customFormat="1" ht="32.25" customHeight="1" thickBot="1">
      <c r="A1120" s="947" t="s">
        <v>125</v>
      </c>
      <c r="B1120" s="948"/>
      <c r="C1120" s="949" t="s">
        <v>103</v>
      </c>
      <c r="D1120" s="949" t="s">
        <v>126</v>
      </c>
      <c r="E1120" s="949" t="s">
        <v>128</v>
      </c>
      <c r="F1120" s="949" t="s">
        <v>127</v>
      </c>
      <c r="G1120" s="950" t="s">
        <v>129</v>
      </c>
      <c r="H1120" s="713" t="str">
        <f t="shared" ref="H1120:H1125" si="284">IF(MID(A1120,1,3)="OBS","REMOVER ESPAÇOS","OK")</f>
        <v>OK</v>
      </c>
      <c r="J1120" s="654" t="str">
        <f>IF(AND(F1120=0,G1120&gt;0),1+COUNT($J$3:J1103),IF(B1120="AUXILIAR","AUXILIAR","SUBÍTEM"))</f>
        <v>SUBÍTEM</v>
      </c>
      <c r="K1120" s="655" t="s">
        <v>125</v>
      </c>
      <c r="L1120" s="656" t="str">
        <f t="shared" ref="L1120:L1125" si="285">A1120</f>
        <v>COD.</v>
      </c>
      <c r="M1120" s="663" t="str">
        <f>IF(AND(MID(A1120,1,4)="comp",COUNTIF($A$1:$A$3937,A1120)&gt;1),"ok AUXILIAR",IF(AND(F1120&gt;0,MID(A1120,1,4)="COMP"),"SUBÍTEM",IF(OR(AND(F1120=0,G1120=0),F1120="COEF.",F1120&gt;0),"SUBÍTEM",IF(MID(A1120,1,5)="COMP.",IF(COUNTIF(ORÇAMENTO!$B$5:$B$9792,COMPOSIÇÕES!A1120)=0,"NOK",IF(COUNTIF(ORÇAMENTO!$B$5:$B$9792,COMPOSIÇÕES!A1120)&gt;0,"OK","SUBÍTEM"))))))</f>
        <v>SUBÍTEM</v>
      </c>
      <c r="P1120" s="655" t="b">
        <f t="shared" si="283"/>
        <v>1</v>
      </c>
      <c r="Q1120" s="655" t="s">
        <v>125</v>
      </c>
      <c r="R1120" s="655"/>
      <c r="S1120" s="715" t="s">
        <v>103</v>
      </c>
      <c r="T1120" s="655" t="s">
        <v>126</v>
      </c>
      <c r="U1120" s="655" t="s">
        <v>128</v>
      </c>
      <c r="AY1120" s="713" t="s">
        <v>103</v>
      </c>
      <c r="AZ1120" s="713" t="b">
        <f>AY1120=C1120</f>
        <v>1</v>
      </c>
    </row>
    <row r="1121" spans="1:52" s="713" customFormat="1" ht="33" customHeight="1" thickBot="1">
      <c r="A1121" s="935" t="s">
        <v>457</v>
      </c>
      <c r="B1121" s="936"/>
      <c r="C1121" s="960" t="s">
        <v>1388</v>
      </c>
      <c r="D1121" s="936" t="s">
        <v>126</v>
      </c>
      <c r="E1121" s="936"/>
      <c r="F1121" s="936"/>
      <c r="G1121" s="946">
        <f>SUM(G1122:G1124)</f>
        <v>15.27</v>
      </c>
      <c r="H1121" s="713" t="str">
        <f t="shared" si="284"/>
        <v>OK</v>
      </c>
      <c r="J1121" s="654">
        <f>IF(AND(F1121=0,G1121&gt;0),1+COUNT($J$3:J1120),IF(B1121="AUXILIAR","AUXILIAR","SUBÍTEM"))</f>
        <v>150</v>
      </c>
      <c r="K1121" s="655" t="s">
        <v>457</v>
      </c>
      <c r="L1121" s="656" t="str">
        <f t="shared" si="285"/>
        <v>COMP. 150</v>
      </c>
      <c r="M1121" s="663" t="str">
        <f>IF(AND(MID(A1121,1,4)="comp",COUNTIF($A$1:$A$3937,A1121)&gt;1),"ok AUXILIAR",IF(AND(F1121&gt;0,MID(A1121,1,4)="COMP"),"SUBÍTEM",IF(OR(AND(F1121=0,G1121=0),F1121="COEF.",F1121&gt;0),"SUBÍTEM",IF(MID(A1121,1,5)="COMP.",IF(COUNTIF(ORÇAMENTO!$B$5:$B$9792,COMPOSIÇÕES!A1121)=0,"NOK",IF(COUNTIF(ORÇAMENTO!$B$5:$B$9792,COMPOSIÇÕES!A1121)&gt;0,"OK","SUBÍTEM"))))))</f>
        <v>OK</v>
      </c>
      <c r="P1121" s="655" t="b">
        <f t="shared" si="283"/>
        <v>1</v>
      </c>
      <c r="Q1121" s="655" t="s">
        <v>457</v>
      </c>
      <c r="R1121" s="655"/>
      <c r="S1121" s="716" t="s">
        <v>1388</v>
      </c>
      <c r="T1121" s="655" t="s">
        <v>126</v>
      </c>
      <c r="U1121" s="655"/>
      <c r="AY1121" s="713" t="s">
        <v>670</v>
      </c>
      <c r="AZ1121" s="713" t="b">
        <f>AY1121=C1121</f>
        <v>0</v>
      </c>
    </row>
    <row r="1122" spans="1:52" s="713" customFormat="1">
      <c r="A1122" s="951">
        <v>39600</v>
      </c>
      <c r="B1122" s="958" t="s">
        <v>836</v>
      </c>
      <c r="C1122" s="322" t="s">
        <v>1048</v>
      </c>
      <c r="D1122" s="257" t="s">
        <v>2836</v>
      </c>
      <c r="E1122" s="259">
        <v>12.08</v>
      </c>
      <c r="F1122" s="970">
        <v>1</v>
      </c>
      <c r="G1122" s="450">
        <f>ROUND(F1122*E1122,2)</f>
        <v>12.08</v>
      </c>
      <c r="H1122" s="713" t="str">
        <f t="shared" si="284"/>
        <v>OK</v>
      </c>
      <c r="J1122" s="654" t="str">
        <f>IF(AND(F1122=0,G1122&gt;0),1+COUNT($J$3:J1121),IF(B1122="AUXILIAR","AUXILIAR","SUBÍTEM"))</f>
        <v>SUBÍTEM</v>
      </c>
      <c r="K1122" s="655">
        <v>39600</v>
      </c>
      <c r="L1122" s="656">
        <f t="shared" si="285"/>
        <v>39600</v>
      </c>
      <c r="M1122" s="663" t="str">
        <f>IF(AND(MID(A1122,1,4)="comp",COUNTIF($A$1:$A$3937,A1122)&gt;1),"ok AUXILIAR",IF(AND(F1122&gt;0,MID(A1122,1,4)="COMP"),"SUBÍTEM",IF(OR(AND(F1122=0,G1122=0),F1122="COEF.",F1122&gt;0),"SUBÍTEM",IF(MID(A1122,1,5)="COMP.",IF(COUNTIF(ORÇAMENTO!$B$5:$B$9792,COMPOSIÇÕES!A1122)=0,"NOK",IF(COUNTIF(ORÇAMENTO!$B$5:$B$9792,COMPOSIÇÕES!A1122)&gt;0,"OK","SUBÍTEM"))))))</f>
        <v>SUBÍTEM</v>
      </c>
      <c r="P1122" s="655" t="b">
        <f t="shared" si="283"/>
        <v>1</v>
      </c>
      <c r="Q1122" s="655">
        <v>39600</v>
      </c>
      <c r="R1122" s="655" t="s">
        <v>836</v>
      </c>
      <c r="S1122" s="717" t="s">
        <v>1048</v>
      </c>
      <c r="T1122" s="655" t="s">
        <v>54</v>
      </c>
      <c r="U1122" s="655">
        <v>11.73</v>
      </c>
      <c r="AY1122" s="713" t="s">
        <v>176</v>
      </c>
      <c r="AZ1122" s="713" t="b">
        <f>AY1122=C1122</f>
        <v>0</v>
      </c>
    </row>
    <row r="1123" spans="1:52" s="713" customFormat="1" ht="16.5" customHeight="1">
      <c r="A1123" s="951">
        <v>88264</v>
      </c>
      <c r="B1123" s="958" t="s">
        <v>131</v>
      </c>
      <c r="C1123" s="322" t="s">
        <v>766</v>
      </c>
      <c r="D1123" s="257" t="s">
        <v>59</v>
      </c>
      <c r="E1123" s="259">
        <v>19.16</v>
      </c>
      <c r="F1123" s="970">
        <v>0.1</v>
      </c>
      <c r="G1123" s="450">
        <f>ROUND(F1123*E1123,2)</f>
        <v>1.92</v>
      </c>
      <c r="H1123" s="713" t="str">
        <f t="shared" si="284"/>
        <v>OK</v>
      </c>
      <c r="J1123" s="654" t="str">
        <f>IF(AND(F1123=0,G1123&gt;0),1+COUNT($J$3:J1121),IF(B1123="AUXILIAR","AUXILIAR","SUBÍTEM"))</f>
        <v>SUBÍTEM</v>
      </c>
      <c r="K1123" s="655">
        <v>88264</v>
      </c>
      <c r="L1123" s="656">
        <f t="shared" si="285"/>
        <v>88264</v>
      </c>
      <c r="M1123" s="663" t="str">
        <f>IF(AND(MID(A1123,1,4)="comp",COUNTIF($A$1:$A$3937,A1123)&gt;1),"ok AUXILIAR",IF(AND(F1123&gt;0,MID(A1123,1,4)="COMP"),"SUBÍTEM",IF(OR(AND(F1123=0,G1123=0),F1123="COEF.",F1123&gt;0),"SUBÍTEM",IF(MID(A1123,1,5)="COMP.",IF(COUNTIF(ORÇAMENTO!$B$5:$B$9792,COMPOSIÇÕES!A1123)=0,"NOK",IF(COUNTIF(ORÇAMENTO!$B$5:$B$9792,COMPOSIÇÕES!A1123)&gt;0,"OK","SUBÍTEM"))))))</f>
        <v>SUBÍTEM</v>
      </c>
      <c r="P1123" s="655" t="b">
        <f t="shared" si="283"/>
        <v>1</v>
      </c>
      <c r="Q1123" s="655">
        <v>88264</v>
      </c>
      <c r="R1123" s="655" t="s">
        <v>131</v>
      </c>
      <c r="S1123" s="717" t="s">
        <v>766</v>
      </c>
      <c r="T1123" s="655" t="s">
        <v>59</v>
      </c>
      <c r="U1123" s="655">
        <v>19.149999999999999</v>
      </c>
      <c r="AY1123" s="713" t="s">
        <v>132</v>
      </c>
      <c r="AZ1123" s="713" t="b">
        <f>AY1123=C1123</f>
        <v>0</v>
      </c>
    </row>
    <row r="1124" spans="1:52" s="713" customFormat="1" ht="16.5" customHeight="1">
      <c r="A1124" s="951">
        <v>88316</v>
      </c>
      <c r="B1124" s="958" t="s">
        <v>131</v>
      </c>
      <c r="C1124" s="322" t="s">
        <v>772</v>
      </c>
      <c r="D1124" s="257" t="s">
        <v>59</v>
      </c>
      <c r="E1124" s="259">
        <v>12.7</v>
      </c>
      <c r="F1124" s="970">
        <v>0.1</v>
      </c>
      <c r="G1124" s="450">
        <f>ROUND(F1124*E1124,2)</f>
        <v>1.27</v>
      </c>
      <c r="H1124" s="713" t="str">
        <f t="shared" si="284"/>
        <v>OK</v>
      </c>
      <c r="J1124" s="654" t="str">
        <f>IF(AND(F1124=0,G1124&gt;0),1+COUNT($J$3:J1122),IF(B1124="AUXILIAR","AUXILIAR","SUBÍTEM"))</f>
        <v>SUBÍTEM</v>
      </c>
      <c r="K1124" s="655">
        <v>88316</v>
      </c>
      <c r="L1124" s="656">
        <f t="shared" si="285"/>
        <v>88316</v>
      </c>
      <c r="M1124" s="663" t="str">
        <f>IF(AND(MID(A1124,1,4)="comp",COUNTIF($A$1:$A$3937,A1124)&gt;1),"ok AUXILIAR",IF(AND(F1124&gt;0,MID(A1124,1,4)="COMP"),"SUBÍTEM",IF(OR(AND(F1124=0,G1124=0),F1124="COEF.",F1124&gt;0),"SUBÍTEM",IF(MID(A1124,1,5)="COMP.",IF(COUNTIF(ORÇAMENTO!$B$5:$B$9792,COMPOSIÇÕES!A1124)=0,"NOK",IF(COUNTIF(ORÇAMENTO!$B$5:$B$9792,COMPOSIÇÕES!A1124)&gt;0,"OK","SUBÍTEM"))))))</f>
        <v>SUBÍTEM</v>
      </c>
      <c r="P1124" s="655" t="b">
        <f t="shared" si="283"/>
        <v>1</v>
      </c>
      <c r="Q1124" s="655">
        <v>88316</v>
      </c>
      <c r="R1124" s="655" t="s">
        <v>131</v>
      </c>
      <c r="S1124" s="717" t="s">
        <v>772</v>
      </c>
      <c r="T1124" s="655" t="s">
        <v>59</v>
      </c>
      <c r="U1124" s="655">
        <v>12.52</v>
      </c>
      <c r="AY1124" s="713" t="s">
        <v>132</v>
      </c>
      <c r="AZ1124" s="713" t="b">
        <f>AY1124=C1124</f>
        <v>0</v>
      </c>
    </row>
    <row r="1125" spans="1:52" s="713" customFormat="1">
      <c r="A1125" s="723" t="s">
        <v>1530</v>
      </c>
      <c r="B1125" s="723"/>
      <c r="C1125" s="723"/>
      <c r="D1125" s="723" t="s">
        <v>183</v>
      </c>
      <c r="E1125" s="723" t="s">
        <v>183</v>
      </c>
      <c r="F1125" s="723"/>
      <c r="G1125" s="723"/>
      <c r="H1125" s="713" t="str">
        <f t="shared" si="284"/>
        <v>REMOVER ESPAÇOS</v>
      </c>
      <c r="J1125" s="654" t="str">
        <f>IF(AND(F1125=0,G1125&gt;0),1+COUNT($J$3:J1124),IF(B1125="AUXILIAR","AUXILIAR","SUBÍTEM"))</f>
        <v>SUBÍTEM</v>
      </c>
      <c r="K1125" s="655" t="s">
        <v>1530</v>
      </c>
      <c r="L1125" s="656" t="str">
        <f t="shared" si="285"/>
        <v>Obs: composição/Base -  ORSE modificada - 720 + 39600/SINAPI INSUMO</v>
      </c>
      <c r="M1125" s="663" t="str">
        <f>IF(AND(MID(A1125,1,4)="comp",COUNTIF($A$1:$A$3937,A1125)&gt;1),"ok AUXILIAR",IF(AND(F1125&gt;0,MID(A1125,1,4)="COMP"),"SUBÍTEM",IF(OR(AND(F1125=0,G1125=0),F1125="COEF.",F1125&gt;0),"SUBÍTEM",IF(MID(A1125,1,5)="COMP.",IF(COUNTIF(ORÇAMENTO!$B$5:$B$9792,COMPOSIÇÕES!A1125)=0,"NOK",IF(COUNTIF(ORÇAMENTO!$B$5:$B$9792,COMPOSIÇÕES!A1125)&gt;0,"OK","SUBÍTEM"))))))</f>
        <v>SUBÍTEM</v>
      </c>
      <c r="P1125" s="655" t="b">
        <f t="shared" si="283"/>
        <v>1</v>
      </c>
      <c r="Q1125" s="655" t="s">
        <v>1530</v>
      </c>
      <c r="R1125" s="655"/>
      <c r="S1125" s="723"/>
      <c r="T1125" s="655" t="s">
        <v>183</v>
      </c>
      <c r="U1125" s="655" t="s">
        <v>183</v>
      </c>
    </row>
    <row r="1126" spans="1:52" s="713" customFormat="1" ht="15.75" thickBot="1">
      <c r="A1126" s="728"/>
      <c r="B1126" s="728"/>
      <c r="C1126" s="728"/>
      <c r="D1126" s="728"/>
      <c r="E1126" s="728"/>
      <c r="F1126" s="728"/>
      <c r="G1126" s="728"/>
      <c r="J1126" s="779"/>
      <c r="K1126" s="780"/>
      <c r="L1126" s="781"/>
      <c r="M1126" s="663"/>
      <c r="P1126" s="655" t="b">
        <f t="shared" ref="P1126:P1132" si="286">C1126=S1126</f>
        <v>1</v>
      </c>
      <c r="Q1126" s="780"/>
      <c r="R1126" s="780"/>
      <c r="S1126" s="728"/>
      <c r="T1126" s="780"/>
      <c r="U1126" s="780"/>
    </row>
    <row r="1127" spans="1:52" s="713" customFormat="1" ht="32.25" customHeight="1" thickBot="1">
      <c r="A1127" s="947" t="s">
        <v>125</v>
      </c>
      <c r="B1127" s="948"/>
      <c r="C1127" s="949" t="s">
        <v>103</v>
      </c>
      <c r="D1127" s="949" t="s">
        <v>126</v>
      </c>
      <c r="E1127" s="949" t="s">
        <v>128</v>
      </c>
      <c r="F1127" s="949" t="s">
        <v>127</v>
      </c>
      <c r="G1127" s="950" t="s">
        <v>129</v>
      </c>
      <c r="H1127" s="713" t="str">
        <f t="shared" ref="H1127:H1132" si="287">IF(MID(A1127,1,3)="OBS","REMOVER ESPAÇOS","OK")</f>
        <v>OK</v>
      </c>
      <c r="J1127" s="654" t="str">
        <f>IF(AND(F1127=0,G1127&gt;0),1+COUNT($J$3:J1110),IF(B1127="AUXILIAR","AUXILIAR","SUBÍTEM"))</f>
        <v>SUBÍTEM</v>
      </c>
      <c r="K1127" s="655" t="s">
        <v>125</v>
      </c>
      <c r="L1127" s="656" t="str">
        <f t="shared" ref="L1127:L1132" si="288">A1127</f>
        <v>COD.</v>
      </c>
      <c r="M1127" s="663" t="str">
        <f>IF(AND(MID(A1127,1,4)="comp",COUNTIF($A$1:$A$3937,A1127)&gt;1),"ok AUXILIAR",IF(AND(F1127&gt;0,MID(A1127,1,4)="COMP"),"SUBÍTEM",IF(OR(AND(F1127=0,G1127=0),F1127="COEF.",F1127&gt;0),"SUBÍTEM",IF(MID(A1127,1,5)="COMP.",IF(COUNTIF(ORÇAMENTO!$B$5:$B$9792,COMPOSIÇÕES!A1127)=0,"NOK",IF(COUNTIF(ORÇAMENTO!$B$5:$B$9792,COMPOSIÇÕES!A1127)&gt;0,"OK","SUBÍTEM"))))))</f>
        <v>SUBÍTEM</v>
      </c>
      <c r="P1127" s="655" t="b">
        <f t="shared" si="286"/>
        <v>1</v>
      </c>
      <c r="Q1127" s="655" t="s">
        <v>125</v>
      </c>
      <c r="R1127" s="655"/>
      <c r="S1127" s="715" t="s">
        <v>103</v>
      </c>
      <c r="T1127" s="655" t="s">
        <v>126</v>
      </c>
      <c r="U1127" s="655" t="s">
        <v>128</v>
      </c>
      <c r="AY1127" s="713" t="s">
        <v>103</v>
      </c>
      <c r="AZ1127" s="713" t="b">
        <f>AY1127=C1127</f>
        <v>1</v>
      </c>
    </row>
    <row r="1128" spans="1:52" s="713" customFormat="1" ht="33" customHeight="1" thickBot="1">
      <c r="A1128" s="935" t="s">
        <v>458</v>
      </c>
      <c r="B1128" s="936"/>
      <c r="C1128" s="960" t="s">
        <v>821</v>
      </c>
      <c r="D1128" s="936" t="s">
        <v>126</v>
      </c>
      <c r="E1128" s="936"/>
      <c r="F1128" s="936"/>
      <c r="G1128" s="946">
        <f>SUM(G1129:G1131)</f>
        <v>308.13</v>
      </c>
      <c r="H1128" s="713" t="str">
        <f t="shared" si="287"/>
        <v>OK</v>
      </c>
      <c r="J1128" s="654">
        <f>IF(AND(F1128=0,G1128&gt;0),1+COUNT($J$3:J1127),IF(B1128="AUXILIAR","AUXILIAR","SUBÍTEM"))</f>
        <v>151</v>
      </c>
      <c r="K1128" s="655" t="s">
        <v>458</v>
      </c>
      <c r="L1128" s="656" t="str">
        <f t="shared" si="288"/>
        <v>COMP. 151</v>
      </c>
      <c r="M1128" s="663" t="str">
        <f>IF(AND(MID(A1128,1,4)="comp",COUNTIF($A$1:$A$3937,A1128)&gt;1),"ok AUXILIAR",IF(AND(F1128&gt;0,MID(A1128,1,4)="COMP"),"SUBÍTEM",IF(OR(AND(F1128=0,G1128=0),F1128="COEF.",F1128&gt;0),"SUBÍTEM",IF(MID(A1128,1,5)="COMP.",IF(COUNTIF(ORÇAMENTO!$B$5:$B$9792,COMPOSIÇÕES!A1128)=0,"NOK",IF(COUNTIF(ORÇAMENTO!$B$5:$B$9792,COMPOSIÇÕES!A1128)&gt;0,"OK","SUBÍTEM"))))))</f>
        <v>OK</v>
      </c>
      <c r="P1128" s="655" t="b">
        <f t="shared" si="286"/>
        <v>1</v>
      </c>
      <c r="Q1128" s="655" t="s">
        <v>458</v>
      </c>
      <c r="R1128" s="655"/>
      <c r="S1128" s="716" t="s">
        <v>821</v>
      </c>
      <c r="T1128" s="655" t="s">
        <v>126</v>
      </c>
      <c r="U1128" s="655"/>
      <c r="AY1128" s="713" t="s">
        <v>670</v>
      </c>
      <c r="AZ1128" s="713" t="b">
        <f>AY1128=C1128</f>
        <v>0</v>
      </c>
    </row>
    <row r="1129" spans="1:52" s="713" customFormat="1">
      <c r="A1129" s="951">
        <v>39594</v>
      </c>
      <c r="B1129" s="958" t="s">
        <v>836</v>
      </c>
      <c r="C1129" s="322" t="s">
        <v>1053</v>
      </c>
      <c r="D1129" s="257" t="s">
        <v>2836</v>
      </c>
      <c r="E1129" s="259">
        <v>228.48</v>
      </c>
      <c r="F1129" s="400">
        <v>1</v>
      </c>
      <c r="G1129" s="450">
        <f>ROUND(F1129*E1129,2)</f>
        <v>228.48</v>
      </c>
      <c r="H1129" s="713" t="str">
        <f t="shared" si="287"/>
        <v>OK</v>
      </c>
      <c r="J1129" s="654" t="str">
        <f>IF(AND(F1129=0,G1129&gt;0),1+COUNT($J$3:J1128),IF(B1129="AUXILIAR","AUXILIAR","SUBÍTEM"))</f>
        <v>SUBÍTEM</v>
      </c>
      <c r="K1129" s="655">
        <v>39594</v>
      </c>
      <c r="L1129" s="656">
        <f t="shared" si="288"/>
        <v>39594</v>
      </c>
      <c r="M1129" s="663" t="str">
        <f>IF(AND(MID(A1129,1,4)="comp",COUNTIF($A$1:$A$3937,A1129)&gt;1),"ok AUXILIAR",IF(AND(F1129&gt;0,MID(A1129,1,4)="COMP"),"SUBÍTEM",IF(OR(AND(F1129=0,G1129=0),F1129="COEF.",F1129&gt;0),"SUBÍTEM",IF(MID(A1129,1,5)="COMP.",IF(COUNTIF(ORÇAMENTO!$B$5:$B$9792,COMPOSIÇÕES!A1129)=0,"NOK",IF(COUNTIF(ORÇAMENTO!$B$5:$B$9792,COMPOSIÇÕES!A1129)&gt;0,"OK","SUBÍTEM"))))))</f>
        <v>SUBÍTEM</v>
      </c>
      <c r="P1129" s="655" t="b">
        <f t="shared" si="286"/>
        <v>1</v>
      </c>
      <c r="Q1129" s="655">
        <v>39594</v>
      </c>
      <c r="R1129" s="655" t="s">
        <v>836</v>
      </c>
      <c r="S1129" s="717" t="s">
        <v>1053</v>
      </c>
      <c r="T1129" s="655" t="s">
        <v>54</v>
      </c>
      <c r="U1129" s="655">
        <v>221.8</v>
      </c>
      <c r="AY1129" s="713" t="s">
        <v>176</v>
      </c>
      <c r="AZ1129" s="713" t="b">
        <f>AY1129=C1129</f>
        <v>0</v>
      </c>
    </row>
    <row r="1130" spans="1:52" s="713" customFormat="1" ht="16.5" customHeight="1">
      <c r="A1130" s="951">
        <v>88264</v>
      </c>
      <c r="B1130" s="958" t="s">
        <v>131</v>
      </c>
      <c r="C1130" s="322" t="s">
        <v>766</v>
      </c>
      <c r="D1130" s="257" t="s">
        <v>59</v>
      </c>
      <c r="E1130" s="259">
        <v>19.16</v>
      </c>
      <c r="F1130" s="400">
        <v>2.5</v>
      </c>
      <c r="G1130" s="450">
        <f>ROUND(F1130*E1130,2)</f>
        <v>47.9</v>
      </c>
      <c r="H1130" s="713" t="str">
        <f t="shared" si="287"/>
        <v>OK</v>
      </c>
      <c r="J1130" s="654" t="str">
        <f>IF(AND(F1130=0,G1130&gt;0),1+COUNT($J$3:J1128),IF(B1130="AUXILIAR","AUXILIAR","SUBÍTEM"))</f>
        <v>SUBÍTEM</v>
      </c>
      <c r="K1130" s="655">
        <v>88264</v>
      </c>
      <c r="L1130" s="656">
        <f t="shared" si="288"/>
        <v>88264</v>
      </c>
      <c r="M1130" s="663" t="str">
        <f>IF(AND(MID(A1130,1,4)="comp",COUNTIF($A$1:$A$3937,A1130)&gt;1),"ok AUXILIAR",IF(AND(F1130&gt;0,MID(A1130,1,4)="COMP"),"SUBÍTEM",IF(OR(AND(F1130=0,G1130=0),F1130="COEF.",F1130&gt;0),"SUBÍTEM",IF(MID(A1130,1,5)="COMP.",IF(COUNTIF(ORÇAMENTO!$B$5:$B$9792,COMPOSIÇÕES!A1130)=0,"NOK",IF(COUNTIF(ORÇAMENTO!$B$5:$B$9792,COMPOSIÇÕES!A1130)&gt;0,"OK","SUBÍTEM"))))))</f>
        <v>SUBÍTEM</v>
      </c>
      <c r="P1130" s="655" t="b">
        <f t="shared" si="286"/>
        <v>1</v>
      </c>
      <c r="Q1130" s="655">
        <v>88264</v>
      </c>
      <c r="R1130" s="655" t="s">
        <v>131</v>
      </c>
      <c r="S1130" s="717" t="s">
        <v>766</v>
      </c>
      <c r="T1130" s="655" t="s">
        <v>59</v>
      </c>
      <c r="U1130" s="655">
        <v>19.149999999999999</v>
      </c>
      <c r="AY1130" s="713" t="s">
        <v>132</v>
      </c>
      <c r="AZ1130" s="713" t="b">
        <f>AY1130=C1130</f>
        <v>0</v>
      </c>
    </row>
    <row r="1131" spans="1:52" s="713" customFormat="1" ht="16.5" customHeight="1">
      <c r="A1131" s="951">
        <v>88316</v>
      </c>
      <c r="B1131" s="958" t="s">
        <v>131</v>
      </c>
      <c r="C1131" s="322" t="s">
        <v>772</v>
      </c>
      <c r="D1131" s="257" t="s">
        <v>59</v>
      </c>
      <c r="E1131" s="259">
        <v>12.7</v>
      </c>
      <c r="F1131" s="400">
        <v>2.5</v>
      </c>
      <c r="G1131" s="450">
        <f>ROUND(F1131*E1131,2)</f>
        <v>31.75</v>
      </c>
      <c r="H1131" s="713" t="str">
        <f t="shared" si="287"/>
        <v>OK</v>
      </c>
      <c r="J1131" s="654" t="str">
        <f>IF(AND(F1131=0,G1131&gt;0),1+COUNT($J$3:J1129),IF(B1131="AUXILIAR","AUXILIAR","SUBÍTEM"))</f>
        <v>SUBÍTEM</v>
      </c>
      <c r="K1131" s="655">
        <v>88316</v>
      </c>
      <c r="L1131" s="656">
        <f t="shared" si="288"/>
        <v>88316</v>
      </c>
      <c r="M1131" s="663" t="str">
        <f>IF(AND(MID(A1131,1,4)="comp",COUNTIF($A$1:$A$3937,A1131)&gt;1),"ok AUXILIAR",IF(AND(F1131&gt;0,MID(A1131,1,4)="COMP"),"SUBÍTEM",IF(OR(AND(F1131=0,G1131=0),F1131="COEF.",F1131&gt;0),"SUBÍTEM",IF(MID(A1131,1,5)="COMP.",IF(COUNTIF(ORÇAMENTO!$B$5:$B$9792,COMPOSIÇÕES!A1131)=0,"NOK",IF(COUNTIF(ORÇAMENTO!$B$5:$B$9792,COMPOSIÇÕES!A1131)&gt;0,"OK","SUBÍTEM"))))))</f>
        <v>SUBÍTEM</v>
      </c>
      <c r="P1131" s="655" t="b">
        <f t="shared" si="286"/>
        <v>1</v>
      </c>
      <c r="Q1131" s="655">
        <v>88316</v>
      </c>
      <c r="R1131" s="655" t="s">
        <v>131</v>
      </c>
      <c r="S1131" s="717" t="s">
        <v>772</v>
      </c>
      <c r="T1131" s="655" t="s">
        <v>59</v>
      </c>
      <c r="U1131" s="655">
        <v>12.52</v>
      </c>
      <c r="AY1131" s="713" t="s">
        <v>132</v>
      </c>
      <c r="AZ1131" s="713" t="b">
        <f>AY1131=C1131</f>
        <v>0</v>
      </c>
    </row>
    <row r="1132" spans="1:52" s="713" customFormat="1">
      <c r="A1132" s="723" t="s">
        <v>1531</v>
      </c>
      <c r="B1132" s="723"/>
      <c r="C1132" s="723"/>
      <c r="D1132" s="723" t="s">
        <v>183</v>
      </c>
      <c r="E1132" s="723" t="s">
        <v>183</v>
      </c>
      <c r="F1132" s="723"/>
      <c r="G1132" s="723"/>
      <c r="H1132" s="713" t="str">
        <f t="shared" si="287"/>
        <v>REMOVER ESPAÇOS</v>
      </c>
      <c r="J1132" s="654" t="str">
        <f>IF(AND(F1132=0,G1132&gt;0),1+COUNT($J$3:J1131),IF(B1132="AUXILIAR","AUXILIAR","SUBÍTEM"))</f>
        <v>SUBÍTEM</v>
      </c>
      <c r="K1132" s="655" t="s">
        <v>1531</v>
      </c>
      <c r="L1132" s="656" t="str">
        <f t="shared" si="288"/>
        <v>Obs: composição/Base -  ORSE modificada - 761 + 39594/SINAPI INSUMO</v>
      </c>
      <c r="M1132" s="663" t="str">
        <f>IF(AND(MID(A1132,1,4)="comp",COUNTIF($A$1:$A$3937,A1132)&gt;1),"ok AUXILIAR",IF(AND(F1132&gt;0,MID(A1132,1,4)="COMP"),"SUBÍTEM",IF(OR(AND(F1132=0,G1132=0),F1132="COEF.",F1132&gt;0),"SUBÍTEM",IF(MID(A1132,1,5)="COMP.",IF(COUNTIF(ORÇAMENTO!$B$5:$B$9792,COMPOSIÇÕES!A1132)=0,"NOK",IF(COUNTIF(ORÇAMENTO!$B$5:$B$9792,COMPOSIÇÕES!A1132)&gt;0,"OK","SUBÍTEM"))))))</f>
        <v>SUBÍTEM</v>
      </c>
      <c r="P1132" s="655" t="b">
        <f t="shared" si="286"/>
        <v>1</v>
      </c>
      <c r="Q1132" s="655" t="s">
        <v>1531</v>
      </c>
      <c r="R1132" s="655"/>
      <c r="S1132" s="723"/>
      <c r="T1132" s="655" t="s">
        <v>183</v>
      </c>
      <c r="U1132" s="655" t="s">
        <v>183</v>
      </c>
    </row>
    <row r="1133" spans="1:52" s="713" customFormat="1" ht="15.75" thickBot="1">
      <c r="A1133" s="728"/>
      <c r="B1133" s="728"/>
      <c r="C1133" s="728"/>
      <c r="D1133" s="728"/>
      <c r="E1133" s="728"/>
      <c r="F1133" s="728"/>
      <c r="G1133" s="728"/>
      <c r="J1133" s="779"/>
      <c r="K1133" s="780"/>
      <c r="L1133" s="781"/>
      <c r="M1133" s="663"/>
      <c r="P1133" s="655" t="b">
        <f t="shared" ref="P1133:P1138" si="289">C1133=S1133</f>
        <v>1</v>
      </c>
      <c r="Q1133" s="780"/>
      <c r="R1133" s="780"/>
      <c r="S1133" s="728"/>
      <c r="T1133" s="780"/>
      <c r="U1133" s="780"/>
    </row>
    <row r="1134" spans="1:52" s="713" customFormat="1" ht="32.25" customHeight="1" thickBot="1">
      <c r="A1134" s="947" t="s">
        <v>125</v>
      </c>
      <c r="B1134" s="948"/>
      <c r="C1134" s="949" t="s">
        <v>103</v>
      </c>
      <c r="D1134" s="949" t="s">
        <v>126</v>
      </c>
      <c r="E1134" s="949" t="s">
        <v>128</v>
      </c>
      <c r="F1134" s="949" t="s">
        <v>127</v>
      </c>
      <c r="G1134" s="950" t="s">
        <v>129</v>
      </c>
      <c r="H1134" s="713" t="str">
        <f>IF(MID(A1134,1,3)="OBS","REMOVER ESPAÇOS","OK")</f>
        <v>OK</v>
      </c>
      <c r="J1134" s="654" t="str">
        <f>IF(AND(F1134=0,G1134&gt;0),1+COUNT($J$3:J1110),IF(B1134="AUXILIAR","AUXILIAR","SUBÍTEM"))</f>
        <v>SUBÍTEM</v>
      </c>
      <c r="K1134" s="655" t="s">
        <v>125</v>
      </c>
      <c r="L1134" s="656" t="str">
        <f>A1134</f>
        <v>COD.</v>
      </c>
      <c r="M1134" s="663" t="str">
        <f>IF(AND(MID(A1134,1,4)="comp",COUNTIF($A$1:$A$3937,A1134)&gt;1),"ok AUXILIAR",IF(AND(F1134&gt;0,MID(A1134,1,4)="COMP"),"SUBÍTEM",IF(OR(AND(F1134=0,G1134=0),F1134="COEF.",F1134&gt;0),"SUBÍTEM",IF(MID(A1134,1,5)="COMP.",IF(COUNTIF(ORÇAMENTO!$B$5:$B$9792,COMPOSIÇÕES!A1134)=0,"NOK",IF(COUNTIF(ORÇAMENTO!$B$5:$B$9792,COMPOSIÇÕES!A1134)&gt;0,"OK","SUBÍTEM"))))))</f>
        <v>SUBÍTEM</v>
      </c>
      <c r="P1134" s="655" t="b">
        <f t="shared" si="289"/>
        <v>1</v>
      </c>
      <c r="Q1134" s="655" t="s">
        <v>125</v>
      </c>
      <c r="R1134" s="655"/>
      <c r="S1134" s="715" t="s">
        <v>103</v>
      </c>
      <c r="T1134" s="655" t="s">
        <v>126</v>
      </c>
      <c r="U1134" s="655" t="s">
        <v>128</v>
      </c>
      <c r="AY1134" s="713" t="s">
        <v>103</v>
      </c>
      <c r="AZ1134" s="713" t="b">
        <f>AY1134=C1134</f>
        <v>1</v>
      </c>
    </row>
    <row r="1135" spans="1:52" s="713" customFormat="1" ht="43.5" customHeight="1" thickBot="1">
      <c r="A1135" s="935" t="s">
        <v>459</v>
      </c>
      <c r="B1135" s="936"/>
      <c r="C1135" s="960" t="s">
        <v>823</v>
      </c>
      <c r="D1135" s="936" t="s">
        <v>126</v>
      </c>
      <c r="E1135" s="936"/>
      <c r="F1135" s="936"/>
      <c r="G1135" s="946">
        <f>SUM(G1136:G1138)</f>
        <v>5988.38</v>
      </c>
      <c r="H1135" s="713" t="str">
        <f>IF(MID(A1135,1,3)="OBS","REMOVER ESPAÇOS","OK")</f>
        <v>OK</v>
      </c>
      <c r="J1135" s="654">
        <f>IF(AND(F1135=0,G1135&gt;0),1+COUNT($J$3:J1134),IF(B1135="AUXILIAR","AUXILIAR","SUBÍTEM"))</f>
        <v>152</v>
      </c>
      <c r="K1135" s="655" t="s">
        <v>459</v>
      </c>
      <c r="L1135" s="656" t="str">
        <f>A1135</f>
        <v>COMP. 152</v>
      </c>
      <c r="M1135" s="663" t="str">
        <f>IF(AND(MID(A1135,1,4)="comp",COUNTIF($A$1:$A$3937,A1135)&gt;1),"ok AUXILIAR",IF(AND(F1135&gt;0,MID(A1135,1,4)="COMP"),"SUBÍTEM",IF(OR(AND(F1135=0,G1135=0),F1135="COEF.",F1135&gt;0),"SUBÍTEM",IF(MID(A1135,1,5)="COMP.",IF(COUNTIF(ORÇAMENTO!$B$5:$B$9792,COMPOSIÇÕES!A1135)=0,"NOK",IF(COUNTIF(ORÇAMENTO!$B$5:$B$9792,COMPOSIÇÕES!A1135)&gt;0,"OK","SUBÍTEM"))))))</f>
        <v>OK</v>
      </c>
      <c r="P1135" s="655" t="b">
        <f t="shared" si="289"/>
        <v>1</v>
      </c>
      <c r="Q1135" s="655" t="s">
        <v>459</v>
      </c>
      <c r="R1135" s="655"/>
      <c r="S1135" s="716" t="s">
        <v>823</v>
      </c>
      <c r="T1135" s="655" t="s">
        <v>126</v>
      </c>
      <c r="U1135" s="655"/>
      <c r="AY1135" s="713" t="s">
        <v>670</v>
      </c>
      <c r="AZ1135" s="713" t="b">
        <f>AY1135=C1135</f>
        <v>0</v>
      </c>
    </row>
    <row r="1136" spans="1:52" ht="34.5" customHeight="1">
      <c r="A1136" s="261" t="s">
        <v>822</v>
      </c>
      <c r="B1136" s="958" t="s">
        <v>1429</v>
      </c>
      <c r="C1136" s="322" t="s">
        <v>823</v>
      </c>
      <c r="D1136" s="257" t="s">
        <v>54</v>
      </c>
      <c r="E1136" s="259">
        <v>5969.22</v>
      </c>
      <c r="F1136" s="258">
        <v>1</v>
      </c>
      <c r="G1136" s="450">
        <f>ROUND(F1136*E1136,2)</f>
        <v>5969.22</v>
      </c>
      <c r="H1136" s="227" t="str">
        <f>IF(MID(A1136,1,3)="OBS","REMOVER ESPAÇOS","OK")</f>
        <v>OK</v>
      </c>
      <c r="J1136" s="654" t="str">
        <f>IF(AND(F1136=0,G1136&gt;0),1+COUNT($J$3:J1135),IF(B1136="AUXILIAR","AUXILIAR","SUBÍTEM"))</f>
        <v>SUBÍTEM</v>
      </c>
      <c r="K1136" s="655" t="s">
        <v>822</v>
      </c>
      <c r="L1136" s="656" t="str">
        <f>A1136</f>
        <v>I7974</v>
      </c>
      <c r="M1136" s="663" t="str">
        <f>IF(AND(MID(A1136,1,4)="comp",COUNTIF($A$1:$A$3937,A1136)&gt;1),"ok AUXILIAR",IF(AND(F1136&gt;0,MID(A1136,1,4)="COMP"),"SUBÍTEM",IF(OR(AND(F1136=0,G1136=0),F1136="COEF.",F1136&gt;0),"SUBÍTEM",IF(MID(A1136,1,5)="COMP.",IF(COUNTIF(ORÇAMENTO!$B$5:$B$9792,COMPOSIÇÕES!A1136)=0,"NOK",IF(COUNTIF(ORÇAMENTO!$B$5:$B$9792,COMPOSIÇÕES!A1136)&gt;0,"OK","SUBÍTEM"))))))</f>
        <v>SUBÍTEM</v>
      </c>
      <c r="P1136" s="655" t="b">
        <f t="shared" si="289"/>
        <v>1</v>
      </c>
      <c r="Q1136" s="655" t="s">
        <v>822</v>
      </c>
      <c r="R1136" s="655" t="s">
        <v>1429</v>
      </c>
      <c r="S1136" s="717" t="s">
        <v>823</v>
      </c>
      <c r="T1136" s="655" t="s">
        <v>54</v>
      </c>
      <c r="U1136" s="655">
        <v>5969.22</v>
      </c>
    </row>
    <row r="1137" spans="1:52">
      <c r="A1137" s="951">
        <v>88264</v>
      </c>
      <c r="B1137" s="958" t="s">
        <v>131</v>
      </c>
      <c r="C1137" s="322" t="s">
        <v>766</v>
      </c>
      <c r="D1137" s="257" t="s">
        <v>59</v>
      </c>
      <c r="E1137" s="259">
        <v>19.16</v>
      </c>
      <c r="F1137" s="251">
        <v>1</v>
      </c>
      <c r="G1137" s="450">
        <f>ROUND(F1137*E1137,2)</f>
        <v>19.16</v>
      </c>
      <c r="H1137" s="227" t="str">
        <f>IF(MID(A1137,1,3)="OBS","REMOVER ESPAÇOS","OK")</f>
        <v>OK</v>
      </c>
      <c r="J1137" s="654" t="str">
        <f>IF(AND(F1137=0,G1137&gt;0),1+COUNT($J$3:J1136),IF(B1137="AUXILIAR","AUXILIAR","SUBÍTEM"))</f>
        <v>SUBÍTEM</v>
      </c>
      <c r="K1137" s="655">
        <v>88264</v>
      </c>
      <c r="L1137" s="656">
        <f>A1137</f>
        <v>88264</v>
      </c>
      <c r="M1137" s="663" t="str">
        <f>IF(AND(MID(A1137,1,4)="comp",COUNTIF($A$1:$A$3937,A1137)&gt;1),"ok AUXILIAR",IF(AND(F1137&gt;0,MID(A1137,1,4)="COMP"),"SUBÍTEM",IF(OR(AND(F1137=0,G1137=0),F1137="COEF.",F1137&gt;0),"SUBÍTEM",IF(MID(A1137,1,5)="COMP.",IF(COUNTIF(ORÇAMENTO!$B$5:$B$9792,COMPOSIÇÕES!A1137)=0,"NOK",IF(COUNTIF(ORÇAMENTO!$B$5:$B$9792,COMPOSIÇÕES!A1137)&gt;0,"OK","SUBÍTEM"))))))</f>
        <v>SUBÍTEM</v>
      </c>
      <c r="P1137" s="655" t="b">
        <f t="shared" si="289"/>
        <v>1</v>
      </c>
      <c r="Q1137" s="655">
        <v>88264</v>
      </c>
      <c r="R1137" s="655" t="s">
        <v>131</v>
      </c>
      <c r="S1137" s="717" t="s">
        <v>766</v>
      </c>
      <c r="T1137" s="655" t="s">
        <v>59</v>
      </c>
      <c r="U1137" s="655">
        <v>19.149999999999999</v>
      </c>
    </row>
    <row r="1138" spans="1:52" s="713" customFormat="1">
      <c r="A1138" s="723" t="s">
        <v>1532</v>
      </c>
      <c r="B1138" s="723"/>
      <c r="C1138" s="723"/>
      <c r="D1138" s="723"/>
      <c r="E1138" s="723"/>
      <c r="F1138" s="723"/>
      <c r="G1138" s="723"/>
      <c r="H1138" s="713" t="str">
        <f>IF(MID(A1138,1,3)="OBS","REMOVER ESPAÇOS","OK")</f>
        <v>REMOVER ESPAÇOS</v>
      </c>
      <c r="J1138" s="654" t="str">
        <f>IF(AND(F1138=0,G1138&gt;0),1+COUNT($J$3:J1137),IF(B1138="AUXILIAR","AUXILIAR","SUBÍTEM"))</f>
        <v>SUBÍTEM</v>
      </c>
      <c r="K1138" s="655" t="s">
        <v>1532</v>
      </c>
      <c r="L1138" s="656" t="str">
        <f>A1138</f>
        <v>Obs: composição/Base -  ORSE adaptada - 10726 + I7974/SEINFRA CE INSUMO</v>
      </c>
      <c r="M1138" s="663" t="str">
        <f>IF(AND(MID(A1138,1,4)="comp",COUNTIF($A$1:$A$3937,A1138)&gt;1),"ok AUXILIAR",IF(AND(F1138&gt;0,MID(A1138,1,4)="COMP"),"SUBÍTEM",IF(OR(AND(F1138=0,G1138=0),F1138="COEF.",F1138&gt;0),"SUBÍTEM",IF(MID(A1138,1,5)="COMP.",IF(COUNTIF(ORÇAMENTO!$B$5:$B$9792,COMPOSIÇÕES!A1138)=0,"NOK",IF(COUNTIF(ORÇAMENTO!$B$5:$B$9792,COMPOSIÇÕES!A1138)&gt;0,"OK","SUBÍTEM"))))))</f>
        <v>SUBÍTEM</v>
      </c>
      <c r="P1138" s="655" t="b">
        <f t="shared" si="289"/>
        <v>1</v>
      </c>
      <c r="Q1138" s="655" t="s">
        <v>1532</v>
      </c>
      <c r="R1138" s="655"/>
      <c r="S1138" s="723"/>
      <c r="T1138" s="655"/>
      <c r="U1138" s="655"/>
    </row>
    <row r="1139" spans="1:52" s="713" customFormat="1" ht="15.75" thickBot="1">
      <c r="A1139" s="728"/>
      <c r="B1139" s="728"/>
      <c r="C1139" s="728"/>
      <c r="D1139" s="728"/>
      <c r="E1139" s="728"/>
      <c r="F1139" s="728"/>
      <c r="G1139" s="728"/>
      <c r="J1139" s="779"/>
      <c r="K1139" s="780"/>
      <c r="L1139" s="781"/>
      <c r="M1139" s="663"/>
      <c r="P1139" s="655" t="b">
        <f t="shared" ref="P1139:P1180" si="290">C1139=S1139</f>
        <v>1</v>
      </c>
      <c r="Q1139" s="780"/>
      <c r="R1139" s="780"/>
      <c r="S1139" s="728"/>
      <c r="T1139" s="780"/>
      <c r="U1139" s="780"/>
    </row>
    <row r="1140" spans="1:52" s="713" customFormat="1" ht="32.25" customHeight="1" thickBot="1">
      <c r="A1140" s="947" t="s">
        <v>125</v>
      </c>
      <c r="B1140" s="948"/>
      <c r="C1140" s="949" t="s">
        <v>103</v>
      </c>
      <c r="D1140" s="949" t="s">
        <v>126</v>
      </c>
      <c r="E1140" s="949" t="s">
        <v>128</v>
      </c>
      <c r="F1140" s="949" t="s">
        <v>127</v>
      </c>
      <c r="G1140" s="950" t="s">
        <v>129</v>
      </c>
      <c r="H1140" s="713" t="str">
        <f>IF(MID(A1140,1,3)="OBS","REMOVER ESPAÇOS","OK")</f>
        <v>OK</v>
      </c>
      <c r="J1140" s="654" t="str">
        <f>IF(AND(F1140=0,G1140&gt;0),1+COUNT($J$3:J1115),IF(B1140="AUXILIAR","AUXILIAR","SUBÍTEM"))</f>
        <v>SUBÍTEM</v>
      </c>
      <c r="K1140" s="655" t="s">
        <v>125</v>
      </c>
      <c r="L1140" s="656" t="str">
        <f>A1140</f>
        <v>COD.</v>
      </c>
      <c r="M1140" s="663" t="str">
        <f>IF(AND(MID(A1140,1,4)="comp",COUNTIF($A$1:$A$3937,A1140)&gt;1),"ok AUXILIAR",IF(AND(F1140&gt;0,MID(A1140,1,4)="COMP"),"SUBÍTEM",IF(OR(AND(F1140=0,G1140=0),F1140="COEF.",F1140&gt;0),"SUBÍTEM",IF(MID(A1140,1,5)="COMP.",IF(COUNTIF(ORÇAMENTO!$B$5:$B$9792,COMPOSIÇÕES!A1140)=0,"NOK",IF(COUNTIF(ORÇAMENTO!$B$5:$B$9792,COMPOSIÇÕES!A1140)&gt;0,"OK","SUBÍTEM"))))))</f>
        <v>SUBÍTEM</v>
      </c>
      <c r="P1140" s="655" t="b">
        <f t="shared" si="290"/>
        <v>1</v>
      </c>
      <c r="Q1140" s="655" t="s">
        <v>125</v>
      </c>
      <c r="R1140" s="655"/>
      <c r="S1140" s="715" t="s">
        <v>103</v>
      </c>
      <c r="T1140" s="655" t="s">
        <v>126</v>
      </c>
      <c r="U1140" s="655" t="s">
        <v>128</v>
      </c>
      <c r="AY1140" s="713" t="s">
        <v>103</v>
      </c>
      <c r="AZ1140" s="713" t="b">
        <f>AY1140=C1140</f>
        <v>1</v>
      </c>
    </row>
    <row r="1141" spans="1:52" s="713" customFormat="1" ht="33" customHeight="1" thickBot="1">
      <c r="A1141" s="935" t="s">
        <v>460</v>
      </c>
      <c r="B1141" s="936"/>
      <c r="C1141" s="960" t="s">
        <v>786</v>
      </c>
      <c r="D1141" s="936" t="s">
        <v>126</v>
      </c>
      <c r="E1141" s="936"/>
      <c r="F1141" s="936"/>
      <c r="G1141" s="946">
        <f>SUM(G1142:G1144)</f>
        <v>3.3400000000000003</v>
      </c>
      <c r="H1141" s="713" t="str">
        <f>IF(MID(A1141,1,3)="OBS","REMOVER ESPAÇOS","OK")</f>
        <v>OK</v>
      </c>
      <c r="J1141" s="654">
        <f>IF(AND(F1141=0,G1141&gt;0),1+COUNT($J$3:J1140),IF(B1141="AUXILIAR","AUXILIAR","SUBÍTEM"))</f>
        <v>153</v>
      </c>
      <c r="K1141" s="655" t="s">
        <v>460</v>
      </c>
      <c r="L1141" s="656" t="str">
        <f>A1141</f>
        <v>COMP. 153</v>
      </c>
      <c r="M1141" s="663" t="str">
        <f>IF(AND(MID(A1141,1,4)="comp",COUNTIF($A$1:$A$3937,A1141)&gt;1),"ok AUXILIAR",IF(AND(F1141&gt;0,MID(A1141,1,4)="COMP"),"SUBÍTEM",IF(OR(AND(F1141=0,G1141=0),F1141="COEF.",F1141&gt;0),"SUBÍTEM",IF(MID(A1141,1,5)="COMP.",IF(COUNTIF(ORÇAMENTO!$B$5:$B$9792,COMPOSIÇÕES!A1141)=0,"NOK",IF(COUNTIF(ORÇAMENTO!$B$5:$B$9792,COMPOSIÇÕES!A1141)&gt;0,"OK","SUBÍTEM"))))))</f>
        <v>OK</v>
      </c>
      <c r="P1141" s="655" t="b">
        <f t="shared" si="290"/>
        <v>1</v>
      </c>
      <c r="Q1141" s="655" t="s">
        <v>460</v>
      </c>
      <c r="R1141" s="655"/>
      <c r="S1141" s="716" t="s">
        <v>786</v>
      </c>
      <c r="T1141" s="655" t="s">
        <v>126</v>
      </c>
      <c r="U1141" s="655"/>
      <c r="AY1141" s="713" t="s">
        <v>670</v>
      </c>
      <c r="AZ1141" s="713" t="b">
        <f>AY1141=C1141</f>
        <v>0</v>
      </c>
    </row>
    <row r="1142" spans="1:52" s="713" customFormat="1">
      <c r="A1142" s="988">
        <v>11789</v>
      </c>
      <c r="B1142" s="958" t="s">
        <v>836</v>
      </c>
      <c r="C1142" s="322" t="s">
        <v>786</v>
      </c>
      <c r="D1142" s="257" t="s">
        <v>2836</v>
      </c>
      <c r="E1142" s="259">
        <v>0.66</v>
      </c>
      <c r="F1142" s="400">
        <v>1</v>
      </c>
      <c r="G1142" s="450">
        <f>ROUND(F1142*E1142,2)</f>
        <v>0.66</v>
      </c>
      <c r="H1142" s="713" t="str">
        <f>IF(MID(A1142,1,3)="OBS","REMOVER ESPAÇOS","OK")</f>
        <v>OK</v>
      </c>
      <c r="J1142" s="654" t="str">
        <f>IF(AND(F1142=0,G1142&gt;0),1+COUNT($J$3:J1141),IF(B1142="AUXILIAR","AUXILIAR","SUBÍTEM"))</f>
        <v>SUBÍTEM</v>
      </c>
      <c r="K1142" s="655">
        <v>11789</v>
      </c>
      <c r="L1142" s="656">
        <f>A1142</f>
        <v>11789</v>
      </c>
      <c r="M1142" s="663" t="str">
        <f>IF(AND(MID(A1142,1,4)="comp",COUNTIF($A$1:$A$3937,A1142)&gt;1),"ok AUXILIAR",IF(AND(F1142&gt;0,MID(A1142,1,4)="COMP"),"SUBÍTEM",IF(OR(AND(F1142=0,G1142=0),F1142="COEF.",F1142&gt;0),"SUBÍTEM",IF(MID(A1142,1,5)="COMP.",IF(COUNTIF(ORÇAMENTO!$B$5:$B$9792,COMPOSIÇÕES!A1142)=0,"NOK",IF(COUNTIF(ORÇAMENTO!$B$5:$B$9792,COMPOSIÇÕES!A1142)&gt;0,"OK","SUBÍTEM"))))))</f>
        <v>SUBÍTEM</v>
      </c>
      <c r="P1142" s="655" t="b">
        <f t="shared" si="290"/>
        <v>1</v>
      </c>
      <c r="Q1142" s="655">
        <v>11789</v>
      </c>
      <c r="R1142" s="655" t="s">
        <v>836</v>
      </c>
      <c r="S1142" s="717" t="s">
        <v>786</v>
      </c>
      <c r="T1142" s="655" t="s">
        <v>54</v>
      </c>
      <c r="U1142" s="655">
        <v>0.69</v>
      </c>
    </row>
    <row r="1143" spans="1:52" s="713" customFormat="1">
      <c r="A1143" s="988">
        <v>88264</v>
      </c>
      <c r="B1143" s="988" t="s">
        <v>131</v>
      </c>
      <c r="C1143" s="322" t="s">
        <v>766</v>
      </c>
      <c r="D1143" s="257" t="s">
        <v>59</v>
      </c>
      <c r="E1143" s="259">
        <v>19.16</v>
      </c>
      <c r="F1143" s="400">
        <v>0.14000000000000001</v>
      </c>
      <c r="G1143" s="450">
        <f>ROUND(F1143*E1143,2)</f>
        <v>2.68</v>
      </c>
      <c r="H1143" s="713" t="str">
        <f>IF(MID(A1143,1,3)="OBS","REMOVER ESPAÇOS","OK")</f>
        <v>OK</v>
      </c>
      <c r="J1143" s="654" t="str">
        <f>IF(AND(F1143=0,G1143&gt;0),1+COUNT($J$3:J1142),IF(B1143="AUXILIAR","AUXILIAR","SUBÍTEM"))</f>
        <v>SUBÍTEM</v>
      </c>
      <c r="K1143" s="655">
        <v>88264</v>
      </c>
      <c r="L1143" s="656">
        <f>A1143</f>
        <v>88264</v>
      </c>
      <c r="M1143" s="663" t="str">
        <f>IF(AND(MID(A1143,1,4)="comp",COUNTIF($A$1:$A$3937,A1143)&gt;1),"ok AUXILIAR",IF(AND(F1143&gt;0,MID(A1143,1,4)="COMP"),"SUBÍTEM",IF(OR(AND(F1143=0,G1143=0),F1143="COEF.",F1143&gt;0),"SUBÍTEM",IF(MID(A1143,1,5)="COMP.",IF(COUNTIF(ORÇAMENTO!$B$5:$B$9792,COMPOSIÇÕES!A1143)=0,"NOK",IF(COUNTIF(ORÇAMENTO!$B$5:$B$9792,COMPOSIÇÕES!A1143)&gt;0,"OK","SUBÍTEM"))))))</f>
        <v>SUBÍTEM</v>
      </c>
      <c r="P1143" s="655" t="b">
        <f t="shared" si="290"/>
        <v>1</v>
      </c>
      <c r="Q1143" s="655">
        <v>88264</v>
      </c>
      <c r="R1143" s="655" t="s">
        <v>131</v>
      </c>
      <c r="S1143" s="717" t="s">
        <v>766</v>
      </c>
      <c r="T1143" s="655" t="s">
        <v>59</v>
      </c>
      <c r="U1143" s="655">
        <v>19.149999999999999</v>
      </c>
    </row>
    <row r="1144" spans="1:52" s="713" customFormat="1" ht="15.75" thickBot="1">
      <c r="A1144" s="991" t="s">
        <v>1533</v>
      </c>
      <c r="B1144" s="723"/>
      <c r="C1144" s="723"/>
      <c r="D1144" s="723"/>
      <c r="E1144" s="723"/>
      <c r="F1144" s="723"/>
      <c r="G1144" s="723"/>
      <c r="H1144" s="713" t="str">
        <f>IF(MID(A1144,1,3)="OBS","REMOVER ESPAÇOS","OK")</f>
        <v>REMOVER ESPAÇOS</v>
      </c>
      <c r="J1144" s="654" t="str">
        <f>IF(AND(F1144=0,G1144&gt;0),1+COUNT($J$3:J1143),IF(B1144="AUXILIAR","AUXILIAR","SUBÍTEM"))</f>
        <v>SUBÍTEM</v>
      </c>
      <c r="K1144" s="655" t="s">
        <v>1533</v>
      </c>
      <c r="L1144" s="656" t="str">
        <f>A1144</f>
        <v>Obs: composição/Base -  SINAPI adaptada - 73767/002 + 11789/SINAPI INSUMO</v>
      </c>
      <c r="M1144" s="663" t="str">
        <f>IF(AND(MID(A1144,1,4)="comp",COUNTIF($A$1:$A$3937,A1144)&gt;1),"ok AUXILIAR",IF(AND(F1144&gt;0,MID(A1144,1,4)="COMP"),"SUBÍTEM",IF(OR(AND(F1144=0,G1144=0),F1144="COEF.",F1144&gt;0),"SUBÍTEM",IF(MID(A1144,1,5)="COMP.",IF(COUNTIF(ORÇAMENTO!$B$5:$B$9792,COMPOSIÇÕES!A1144)=0,"NOK",IF(COUNTIF(ORÇAMENTO!$B$5:$B$9792,COMPOSIÇÕES!A1144)&gt;0,"OK","SUBÍTEM"))))))</f>
        <v>SUBÍTEM</v>
      </c>
      <c r="P1144" s="655" t="b">
        <f t="shared" si="290"/>
        <v>1</v>
      </c>
      <c r="Q1144" s="655" t="s">
        <v>1533</v>
      </c>
      <c r="R1144" s="655"/>
      <c r="S1144" s="723"/>
      <c r="T1144" s="655"/>
      <c r="U1144" s="655"/>
    </row>
    <row r="1145" spans="1:52" s="713" customFormat="1" ht="15.75" thickBot="1">
      <c r="A1145" s="728"/>
      <c r="B1145" s="728"/>
      <c r="C1145" s="728"/>
      <c r="D1145" s="728"/>
      <c r="E1145" s="728"/>
      <c r="F1145" s="728"/>
      <c r="G1145" s="728"/>
      <c r="J1145" s="779"/>
      <c r="K1145" s="780"/>
      <c r="L1145" s="781"/>
      <c r="M1145" s="663"/>
      <c r="P1145" s="655" t="b">
        <f t="shared" si="290"/>
        <v>1</v>
      </c>
      <c r="Q1145" s="780"/>
      <c r="R1145" s="780"/>
      <c r="S1145" s="728"/>
      <c r="T1145" s="780"/>
      <c r="U1145" s="780"/>
    </row>
    <row r="1146" spans="1:52" s="713" customFormat="1" ht="32.25" customHeight="1" thickBot="1">
      <c r="A1146" s="947" t="s">
        <v>125</v>
      </c>
      <c r="B1146" s="948"/>
      <c r="C1146" s="949" t="s">
        <v>103</v>
      </c>
      <c r="D1146" s="949" t="s">
        <v>126</v>
      </c>
      <c r="E1146" s="949" t="s">
        <v>128</v>
      </c>
      <c r="F1146" s="949" t="s">
        <v>127</v>
      </c>
      <c r="G1146" s="950" t="s">
        <v>129</v>
      </c>
      <c r="H1146" s="713" t="str">
        <f t="shared" ref="H1146:H1152" si="291">IF(MID(A1146,1,3)="OBS","REMOVER ESPAÇOS","OK")</f>
        <v>OK</v>
      </c>
      <c r="J1146" s="654" t="str">
        <f>IF(AND(F1146=0,G1146&gt;0),1+COUNT($J$3:J1128),IF(B1146="AUXILIAR","AUXILIAR","SUBÍTEM"))</f>
        <v>SUBÍTEM</v>
      </c>
      <c r="K1146" s="655" t="s">
        <v>125</v>
      </c>
      <c r="L1146" s="656" t="str">
        <f t="shared" ref="L1146:L1152" si="292">A1146</f>
        <v>COD.</v>
      </c>
      <c r="M1146" s="663" t="str">
        <f>IF(AND(MID(A1146,1,4)="comp",COUNTIF($A$1:$A$3937,A1146)&gt;1),"ok AUXILIAR",IF(AND(F1146&gt;0,MID(A1146,1,4)="COMP"),"SUBÍTEM",IF(OR(AND(F1146=0,G1146=0),F1146="COEF.",F1146&gt;0),"SUBÍTEM",IF(MID(A1146,1,5)="COMP.",IF(COUNTIF(ORÇAMENTO!$B$5:$B$9792,COMPOSIÇÕES!A1146)=0,"NOK",IF(COUNTIF(ORÇAMENTO!$B$5:$B$9792,COMPOSIÇÕES!A1146)&gt;0,"OK","SUBÍTEM"))))))</f>
        <v>SUBÍTEM</v>
      </c>
      <c r="P1146" s="655" t="b">
        <f t="shared" si="290"/>
        <v>1</v>
      </c>
      <c r="Q1146" s="655" t="s">
        <v>125</v>
      </c>
      <c r="R1146" s="655"/>
      <c r="S1146" s="715" t="s">
        <v>103</v>
      </c>
      <c r="T1146" s="655" t="s">
        <v>126</v>
      </c>
      <c r="U1146" s="655" t="s">
        <v>128</v>
      </c>
      <c r="AY1146" s="713" t="s">
        <v>103</v>
      </c>
      <c r="AZ1146" s="713" t="b">
        <f t="shared" ref="AZ1146:AZ1151" si="293">AY1146=C1146</f>
        <v>1</v>
      </c>
    </row>
    <row r="1147" spans="1:52" s="713" customFormat="1" ht="33" customHeight="1" thickBot="1">
      <c r="A1147" s="935" t="s">
        <v>461</v>
      </c>
      <c r="B1147" s="936"/>
      <c r="C1147" s="960" t="s">
        <v>813</v>
      </c>
      <c r="D1147" s="936" t="s">
        <v>126</v>
      </c>
      <c r="E1147" s="936"/>
      <c r="F1147" s="936"/>
      <c r="G1147" s="946">
        <f>SUM(G1148:G1151)</f>
        <v>135.44000000000003</v>
      </c>
      <c r="H1147" s="713" t="str">
        <f t="shared" si="291"/>
        <v>OK</v>
      </c>
      <c r="J1147" s="654">
        <f>IF(AND(F1147=0,G1147&gt;0),1+COUNT($J$3:J1146),IF(B1147="AUXILIAR","AUXILIAR","SUBÍTEM"))</f>
        <v>154</v>
      </c>
      <c r="K1147" s="655" t="s">
        <v>461</v>
      </c>
      <c r="L1147" s="656" t="str">
        <f t="shared" si="292"/>
        <v>COMP. 154</v>
      </c>
      <c r="M1147" s="663" t="str">
        <f>IF(AND(MID(A1147,1,4)="comp",COUNTIF($A$1:$A$3937,A1147)&gt;1),"ok AUXILIAR",IF(AND(F1147&gt;0,MID(A1147,1,4)="COMP"),"SUBÍTEM",IF(OR(AND(F1147=0,G1147=0),F1147="COEF.",F1147&gt;0),"SUBÍTEM",IF(MID(A1147,1,5)="COMP.",IF(COUNTIF(ORÇAMENTO!$B$5:$B$9792,COMPOSIÇÕES!A1147)=0,"NOK",IF(COUNTIF(ORÇAMENTO!$B$5:$B$9792,COMPOSIÇÕES!A1147)&gt;0,"OK","SUBÍTEM"))))))</f>
        <v>OK</v>
      </c>
      <c r="P1147" s="655" t="b">
        <f t="shared" si="290"/>
        <v>1</v>
      </c>
      <c r="Q1147" s="655" t="s">
        <v>461</v>
      </c>
      <c r="R1147" s="655"/>
      <c r="S1147" s="716" t="s">
        <v>813</v>
      </c>
      <c r="T1147" s="655" t="s">
        <v>126</v>
      </c>
      <c r="U1147" s="655"/>
      <c r="AY1147" s="713" t="s">
        <v>670</v>
      </c>
      <c r="AZ1147" s="713" t="b">
        <f t="shared" si="293"/>
        <v>0</v>
      </c>
    </row>
    <row r="1148" spans="1:52" s="713" customFormat="1" ht="19.5" customHeight="1">
      <c r="A1148" s="951">
        <v>11098</v>
      </c>
      <c r="B1148" s="958" t="s">
        <v>134</v>
      </c>
      <c r="C1148" s="322" t="s">
        <v>2744</v>
      </c>
      <c r="D1148" s="257" t="s">
        <v>54</v>
      </c>
      <c r="E1148" s="259">
        <v>128.71</v>
      </c>
      <c r="F1148" s="400">
        <v>1</v>
      </c>
      <c r="G1148" s="450">
        <f>ROUND(F1148*E1148,2)</f>
        <v>128.71</v>
      </c>
      <c r="H1148" s="713" t="str">
        <f t="shared" si="291"/>
        <v>OK</v>
      </c>
      <c r="J1148" s="654" t="str">
        <f>IF(AND(F1148=0,G1148&gt;0),1+COUNT($J$3:J1147),IF(B1148="AUXILIAR","AUXILIAR","SUBÍTEM"))</f>
        <v>SUBÍTEM</v>
      </c>
      <c r="K1148" s="655">
        <v>11098</v>
      </c>
      <c r="L1148" s="656">
        <f t="shared" si="292"/>
        <v>11098</v>
      </c>
      <c r="M1148" s="663" t="str">
        <f>IF(AND(MID(A1148,1,4)="comp",COUNTIF($A$1:$A$3937,A1148)&gt;1),"ok AUXILIAR",IF(AND(F1148&gt;0,MID(A1148,1,4)="COMP"),"SUBÍTEM",IF(OR(AND(F1148=0,G1148=0),F1148="COEF.",F1148&gt;0),"SUBÍTEM",IF(MID(A1148,1,5)="COMP.",IF(COUNTIF(ORÇAMENTO!$B$5:$B$9792,COMPOSIÇÕES!A1148)=0,"NOK",IF(COUNTIF(ORÇAMENTO!$B$5:$B$9792,COMPOSIÇÕES!A1148)&gt;0,"OK","SUBÍTEM"))))))</f>
        <v>SUBÍTEM</v>
      </c>
      <c r="P1148" s="655" t="b">
        <f t="shared" si="290"/>
        <v>1</v>
      </c>
      <c r="Q1148" s="655">
        <v>11098</v>
      </c>
      <c r="R1148" s="655" t="s">
        <v>134</v>
      </c>
      <c r="S1148" s="717" t="s">
        <v>2744</v>
      </c>
      <c r="T1148" s="655" t="s">
        <v>54</v>
      </c>
      <c r="U1148" s="655">
        <v>125.85</v>
      </c>
      <c r="AY1148" s="713" t="s">
        <v>176</v>
      </c>
      <c r="AZ1148" s="713" t="b">
        <f t="shared" si="293"/>
        <v>0</v>
      </c>
    </row>
    <row r="1149" spans="1:52" s="713" customFormat="1" ht="19.5" customHeight="1">
      <c r="A1149" s="951">
        <v>320</v>
      </c>
      <c r="B1149" s="958" t="s">
        <v>134</v>
      </c>
      <c r="C1149" s="322" t="s">
        <v>1386</v>
      </c>
      <c r="D1149" s="257" t="s">
        <v>54</v>
      </c>
      <c r="E1149" s="259">
        <v>0.18</v>
      </c>
      <c r="F1149" s="400">
        <v>2</v>
      </c>
      <c r="G1149" s="450">
        <f>ROUND(F1149*E1149,2)</f>
        <v>0.36</v>
      </c>
      <c r="H1149" s="713" t="str">
        <f>IF(MID(A1149,1,3)="OBS","REMOVER ESPAÇOS","OK")</f>
        <v>OK</v>
      </c>
      <c r="J1149" s="654" t="str">
        <f>IF(AND(F1149=0,G1149&gt;0),1+COUNT($J$3:J1148),IF(B1149="AUXILIAR","AUXILIAR","SUBÍTEM"))</f>
        <v>SUBÍTEM</v>
      </c>
      <c r="K1149" s="655">
        <v>320</v>
      </c>
      <c r="L1149" s="656">
        <f>A1149</f>
        <v>320</v>
      </c>
      <c r="M1149" s="663" t="str">
        <f>IF(AND(MID(A1149,1,4)="comp",COUNTIF($A$1:$A$3937,A1149)&gt;1),"ok AUXILIAR",IF(AND(F1149&gt;0,MID(A1149,1,4)="COMP"),"SUBÍTEM",IF(OR(AND(F1149=0,G1149=0),F1149="COEF.",F1149&gt;0),"SUBÍTEM",IF(MID(A1149,1,5)="COMP.",IF(COUNTIF(ORÇAMENTO!$B$5:$B$9792,COMPOSIÇÕES!A1149)=0,"NOK",IF(COUNTIF(ORÇAMENTO!$B$5:$B$9792,COMPOSIÇÕES!A1149)&gt;0,"OK","SUBÍTEM"))))))</f>
        <v>SUBÍTEM</v>
      </c>
      <c r="P1149" s="655" t="b">
        <f>C1149=S1149</f>
        <v>1</v>
      </c>
      <c r="Q1149" s="655">
        <v>320</v>
      </c>
      <c r="R1149" s="655" t="s">
        <v>134</v>
      </c>
      <c r="S1149" s="717" t="s">
        <v>1386</v>
      </c>
      <c r="T1149" s="655" t="s">
        <v>54</v>
      </c>
      <c r="U1149" s="655">
        <v>0.22</v>
      </c>
      <c r="AY1149" s="713" t="s">
        <v>176</v>
      </c>
      <c r="AZ1149" s="713" t="b">
        <f t="shared" si="293"/>
        <v>0</v>
      </c>
    </row>
    <row r="1150" spans="1:52" s="713" customFormat="1" ht="16.5" customHeight="1">
      <c r="A1150" s="951">
        <v>88264</v>
      </c>
      <c r="B1150" s="958" t="s">
        <v>131</v>
      </c>
      <c r="C1150" s="322" t="s">
        <v>766</v>
      </c>
      <c r="D1150" s="257" t="s">
        <v>59</v>
      </c>
      <c r="E1150" s="259">
        <v>19.16</v>
      </c>
      <c r="F1150" s="400">
        <v>0.2</v>
      </c>
      <c r="G1150" s="450">
        <f>ROUND(F1150*E1150,2)</f>
        <v>3.83</v>
      </c>
      <c r="H1150" s="713" t="str">
        <f t="shared" si="291"/>
        <v>OK</v>
      </c>
      <c r="J1150" s="654" t="str">
        <f>IF(AND(F1150=0,G1150&gt;0),1+COUNT($J$3:J1147),IF(B1150="AUXILIAR","AUXILIAR","SUBÍTEM"))</f>
        <v>SUBÍTEM</v>
      </c>
      <c r="K1150" s="655">
        <v>88264</v>
      </c>
      <c r="L1150" s="656">
        <f t="shared" si="292"/>
        <v>88264</v>
      </c>
      <c r="M1150" s="663" t="str">
        <f>IF(AND(MID(A1150,1,4)="comp",COUNTIF($A$1:$A$3937,A1150)&gt;1),"ok AUXILIAR",IF(AND(F1150&gt;0,MID(A1150,1,4)="COMP"),"SUBÍTEM",IF(OR(AND(F1150=0,G1150=0),F1150="COEF.",F1150&gt;0),"SUBÍTEM",IF(MID(A1150,1,5)="COMP.",IF(COUNTIF(ORÇAMENTO!$B$5:$B$9792,COMPOSIÇÕES!A1150)=0,"NOK",IF(COUNTIF(ORÇAMENTO!$B$5:$B$9792,COMPOSIÇÕES!A1150)&gt;0,"OK","SUBÍTEM"))))))</f>
        <v>SUBÍTEM</v>
      </c>
      <c r="P1150" s="655" t="b">
        <f t="shared" si="290"/>
        <v>1</v>
      </c>
      <c r="Q1150" s="655">
        <v>88264</v>
      </c>
      <c r="R1150" s="655" t="s">
        <v>131</v>
      </c>
      <c r="S1150" s="717" t="s">
        <v>766</v>
      </c>
      <c r="T1150" s="655" t="s">
        <v>59</v>
      </c>
      <c r="U1150" s="655">
        <v>19.149999999999999</v>
      </c>
      <c r="AY1150" s="713" t="s">
        <v>132</v>
      </c>
      <c r="AZ1150" s="713" t="b">
        <f t="shared" si="293"/>
        <v>0</v>
      </c>
    </row>
    <row r="1151" spans="1:52" s="713" customFormat="1" ht="16.5" customHeight="1">
      <c r="A1151" s="951">
        <v>88316</v>
      </c>
      <c r="B1151" s="958" t="s">
        <v>131</v>
      </c>
      <c r="C1151" s="322" t="s">
        <v>772</v>
      </c>
      <c r="D1151" s="257" t="s">
        <v>59</v>
      </c>
      <c r="E1151" s="259">
        <v>12.7</v>
      </c>
      <c r="F1151" s="400">
        <v>0.2</v>
      </c>
      <c r="G1151" s="450">
        <f>ROUND(F1151*E1151,2)</f>
        <v>2.54</v>
      </c>
      <c r="H1151" s="713" t="str">
        <f t="shared" si="291"/>
        <v>OK</v>
      </c>
      <c r="J1151" s="654" t="str">
        <f>IF(AND(F1151=0,G1151&gt;0),1+COUNT($J$3:J1148),IF(B1151="AUXILIAR","AUXILIAR","SUBÍTEM"))</f>
        <v>SUBÍTEM</v>
      </c>
      <c r="K1151" s="655">
        <v>88316</v>
      </c>
      <c r="L1151" s="656">
        <f t="shared" si="292"/>
        <v>88316</v>
      </c>
      <c r="M1151" s="663" t="str">
        <f>IF(AND(MID(A1151,1,4)="comp",COUNTIF($A$1:$A$3937,A1151)&gt;1),"ok AUXILIAR",IF(AND(F1151&gt;0,MID(A1151,1,4)="COMP"),"SUBÍTEM",IF(OR(AND(F1151=0,G1151=0),F1151="COEF.",F1151&gt;0),"SUBÍTEM",IF(MID(A1151,1,5)="COMP.",IF(COUNTIF(ORÇAMENTO!$B$5:$B$9792,COMPOSIÇÕES!A1151)=0,"NOK",IF(COUNTIF(ORÇAMENTO!$B$5:$B$9792,COMPOSIÇÕES!A1151)&gt;0,"OK","SUBÍTEM"))))))</f>
        <v>SUBÍTEM</v>
      </c>
      <c r="P1151" s="655" t="b">
        <f t="shared" si="290"/>
        <v>1</v>
      </c>
      <c r="Q1151" s="655">
        <v>88316</v>
      </c>
      <c r="R1151" s="655" t="s">
        <v>131</v>
      </c>
      <c r="S1151" s="717" t="s">
        <v>772</v>
      </c>
      <c r="T1151" s="655" t="s">
        <v>59</v>
      </c>
      <c r="U1151" s="655">
        <v>12.52</v>
      </c>
      <c r="AY1151" s="713" t="s">
        <v>132</v>
      </c>
      <c r="AZ1151" s="713" t="b">
        <f t="shared" si="293"/>
        <v>0</v>
      </c>
    </row>
    <row r="1152" spans="1:52" s="713" customFormat="1">
      <c r="A1152" s="723" t="s">
        <v>1534</v>
      </c>
      <c r="B1152" s="723"/>
      <c r="C1152" s="723"/>
      <c r="D1152" s="723" t="s">
        <v>183</v>
      </c>
      <c r="E1152" s="723" t="s">
        <v>183</v>
      </c>
      <c r="F1152" s="723"/>
      <c r="G1152" s="723"/>
      <c r="H1152" s="713" t="str">
        <f t="shared" si="291"/>
        <v>REMOVER ESPAÇOS</v>
      </c>
      <c r="J1152" s="654" t="str">
        <f>IF(AND(F1152=0,G1152&gt;0),1+COUNT($J$3:J1151),IF(B1152="AUXILIAR","AUXILIAR","SUBÍTEM"))</f>
        <v>SUBÍTEM</v>
      </c>
      <c r="K1152" s="655" t="s">
        <v>1534</v>
      </c>
      <c r="L1152" s="656" t="str">
        <f t="shared" si="292"/>
        <v>Obs: composição/Base -  ORSE - 11417</v>
      </c>
      <c r="M1152" s="663" t="str">
        <f>IF(AND(MID(A1152,1,4)="comp",COUNTIF($A$1:$A$3937,A1152)&gt;1),"ok AUXILIAR",IF(AND(F1152&gt;0,MID(A1152,1,4)="COMP"),"SUBÍTEM",IF(OR(AND(F1152=0,G1152=0),F1152="COEF.",F1152&gt;0),"SUBÍTEM",IF(MID(A1152,1,5)="COMP.",IF(COUNTIF(ORÇAMENTO!$B$5:$B$9792,COMPOSIÇÕES!A1152)=0,"NOK",IF(COUNTIF(ORÇAMENTO!$B$5:$B$9792,COMPOSIÇÕES!A1152)&gt;0,"OK","SUBÍTEM"))))))</f>
        <v>SUBÍTEM</v>
      </c>
      <c r="P1152" s="655" t="b">
        <f t="shared" si="290"/>
        <v>1</v>
      </c>
      <c r="Q1152" s="655" t="s">
        <v>1534</v>
      </c>
      <c r="R1152" s="655"/>
      <c r="S1152" s="723"/>
      <c r="T1152" s="655" t="s">
        <v>183</v>
      </c>
      <c r="U1152" s="655" t="s">
        <v>183</v>
      </c>
    </row>
    <row r="1153" spans="1:52" s="713" customFormat="1" ht="15.75" thickBot="1">
      <c r="A1153" s="728"/>
      <c r="B1153" s="728"/>
      <c r="C1153" s="728"/>
      <c r="D1153" s="728"/>
      <c r="E1153" s="728"/>
      <c r="F1153" s="728"/>
      <c r="G1153" s="728"/>
      <c r="J1153" s="779"/>
      <c r="K1153" s="780"/>
      <c r="L1153" s="781"/>
      <c r="M1153" s="663"/>
      <c r="P1153" s="655" t="b">
        <f t="shared" si="290"/>
        <v>1</v>
      </c>
      <c r="Q1153" s="780"/>
      <c r="R1153" s="780"/>
      <c r="S1153" s="728"/>
      <c r="T1153" s="780"/>
      <c r="U1153" s="780"/>
    </row>
    <row r="1154" spans="1:52" s="713" customFormat="1" ht="32.25" customHeight="1" thickBot="1">
      <c r="A1154" s="947" t="s">
        <v>125</v>
      </c>
      <c r="B1154" s="948"/>
      <c r="C1154" s="949" t="s">
        <v>103</v>
      </c>
      <c r="D1154" s="949" t="s">
        <v>126</v>
      </c>
      <c r="E1154" s="949" t="s">
        <v>128</v>
      </c>
      <c r="F1154" s="949" t="s">
        <v>127</v>
      </c>
      <c r="G1154" s="950" t="s">
        <v>129</v>
      </c>
      <c r="H1154" s="713" t="str">
        <f>IF(MID(A1154,1,3)="OBS","REMOVER ESPAÇOS","OK")</f>
        <v>OK</v>
      </c>
      <c r="J1154" s="654" t="str">
        <f>IF(AND(F1154=0,G1154&gt;0),1+COUNT($J$3:J1128),IF(B1154="AUXILIAR","AUXILIAR","SUBÍTEM"))</f>
        <v>SUBÍTEM</v>
      </c>
      <c r="K1154" s="655" t="s">
        <v>125</v>
      </c>
      <c r="L1154" s="656" t="str">
        <f>A1154</f>
        <v>COD.</v>
      </c>
      <c r="M1154" s="663" t="str">
        <f>IF(AND(MID(A1154,1,4)="comp",COUNTIF($A$1:$A$3937,A1154)&gt;1),"ok AUXILIAR",IF(AND(F1154&gt;0,MID(A1154,1,4)="COMP"),"SUBÍTEM",IF(OR(AND(F1154=0,G1154=0),F1154="COEF.",F1154&gt;0),"SUBÍTEM",IF(MID(A1154,1,5)="COMP.",IF(COUNTIF(ORÇAMENTO!$B$5:$B$9792,COMPOSIÇÕES!A1154)=0,"NOK",IF(COUNTIF(ORÇAMENTO!$B$5:$B$9792,COMPOSIÇÕES!A1154)&gt;0,"OK","SUBÍTEM"))))))</f>
        <v>SUBÍTEM</v>
      </c>
      <c r="P1154" s="655" t="b">
        <f t="shared" si="290"/>
        <v>1</v>
      </c>
      <c r="Q1154" s="655" t="s">
        <v>125</v>
      </c>
      <c r="R1154" s="655"/>
      <c r="S1154" s="715" t="s">
        <v>103</v>
      </c>
      <c r="T1154" s="655" t="s">
        <v>126</v>
      </c>
      <c r="U1154" s="655" t="s">
        <v>128</v>
      </c>
      <c r="AY1154" s="713" t="s">
        <v>103</v>
      </c>
      <c r="AZ1154" s="713" t="b">
        <f>AY1154=C1154</f>
        <v>1</v>
      </c>
    </row>
    <row r="1155" spans="1:52" s="713" customFormat="1" ht="33" customHeight="1" thickBot="1">
      <c r="A1155" s="935" t="s">
        <v>462</v>
      </c>
      <c r="B1155" s="936"/>
      <c r="C1155" s="960" t="s">
        <v>931</v>
      </c>
      <c r="D1155" s="936" t="s">
        <v>126</v>
      </c>
      <c r="E1155" s="936"/>
      <c r="F1155" s="936"/>
      <c r="G1155" s="946">
        <f>SUM(G1156:G1158)</f>
        <v>21.33</v>
      </c>
      <c r="H1155" s="713" t="str">
        <f>IF(MID(A1155,1,3)="OBS","REMOVER ESPAÇOS","OK")</f>
        <v>OK</v>
      </c>
      <c r="J1155" s="654">
        <f>IF(AND(F1155=0,G1155&gt;0),1+COUNT($J$3:J1154),IF(B1155="AUXILIAR","AUXILIAR","SUBÍTEM"))</f>
        <v>155</v>
      </c>
      <c r="K1155" s="655" t="s">
        <v>462</v>
      </c>
      <c r="L1155" s="656" t="str">
        <f>A1155</f>
        <v>COMP. 155</v>
      </c>
      <c r="M1155" s="663" t="str">
        <f>IF(AND(MID(A1155,1,4)="comp",COUNTIF($A$1:$A$3937,A1155)&gt;1),"ok AUXILIAR",IF(AND(F1155&gt;0,MID(A1155,1,4)="COMP"),"SUBÍTEM",IF(OR(AND(F1155=0,G1155=0),F1155="COEF.",F1155&gt;0),"SUBÍTEM",IF(MID(A1155,1,5)="COMP.",IF(COUNTIF(ORÇAMENTO!$B$5:$B$9792,COMPOSIÇÕES!A1155)=0,"NOK",IF(COUNTIF(ORÇAMENTO!$B$5:$B$9792,COMPOSIÇÕES!A1155)&gt;0,"OK","SUBÍTEM"))))))</f>
        <v>OK</v>
      </c>
      <c r="P1155" s="655" t="b">
        <f t="shared" si="290"/>
        <v>1</v>
      </c>
      <c r="Q1155" s="655" t="s">
        <v>462</v>
      </c>
      <c r="R1155" s="655"/>
      <c r="S1155" s="716" t="s">
        <v>931</v>
      </c>
      <c r="T1155" s="655" t="s">
        <v>126</v>
      </c>
      <c r="U1155" s="655"/>
      <c r="AY1155" s="713" t="s">
        <v>670</v>
      </c>
      <c r="AZ1155" s="713" t="b">
        <f>AY1155=C1155</f>
        <v>0</v>
      </c>
    </row>
    <row r="1156" spans="1:52" s="713" customFormat="1">
      <c r="A1156" s="988">
        <v>1089</v>
      </c>
      <c r="B1156" s="988" t="s">
        <v>134</v>
      </c>
      <c r="C1156" s="322" t="s">
        <v>931</v>
      </c>
      <c r="D1156" s="257" t="s">
        <v>54</v>
      </c>
      <c r="E1156" s="259">
        <v>17.5</v>
      </c>
      <c r="F1156" s="400">
        <v>1</v>
      </c>
      <c r="G1156" s="450">
        <f>ROUND(F1156*E1156,2)</f>
        <v>17.5</v>
      </c>
      <c r="H1156" s="713" t="str">
        <f>IF(MID(A1156,1,3)="OBS","REMOVER ESPAÇOS","OK")</f>
        <v>OK</v>
      </c>
      <c r="J1156" s="654" t="str">
        <f>IF(AND(F1156=0,G1156&gt;0),1+COUNT($J$3:J1155),IF(B1156="AUXILIAR","AUXILIAR","SUBÍTEM"))</f>
        <v>SUBÍTEM</v>
      </c>
      <c r="K1156" s="655">
        <v>1089</v>
      </c>
      <c r="L1156" s="656">
        <f>A1156</f>
        <v>1089</v>
      </c>
      <c r="M1156" s="663" t="str">
        <f>IF(AND(MID(A1156,1,4)="comp",COUNTIF($A$1:$A$3937,A1156)&gt;1),"ok AUXILIAR",IF(AND(F1156&gt;0,MID(A1156,1,4)="COMP"),"SUBÍTEM",IF(OR(AND(F1156=0,G1156=0),F1156="COEF.",F1156&gt;0),"SUBÍTEM",IF(MID(A1156,1,5)="COMP.",IF(COUNTIF(ORÇAMENTO!$B$5:$B$9792,COMPOSIÇÕES!A1156)=0,"NOK",IF(COUNTIF(ORÇAMENTO!$B$5:$B$9792,COMPOSIÇÕES!A1156)&gt;0,"OK","SUBÍTEM"))))))</f>
        <v>SUBÍTEM</v>
      </c>
      <c r="P1156" s="655" t="b">
        <f t="shared" si="290"/>
        <v>1</v>
      </c>
      <c r="Q1156" s="655">
        <v>1089</v>
      </c>
      <c r="R1156" s="655" t="s">
        <v>134</v>
      </c>
      <c r="S1156" s="717" t="s">
        <v>931</v>
      </c>
      <c r="T1156" s="655" t="s">
        <v>54</v>
      </c>
      <c r="U1156" s="655">
        <v>17.5</v>
      </c>
    </row>
    <row r="1157" spans="1:52" s="713" customFormat="1">
      <c r="A1157" s="988">
        <v>88264</v>
      </c>
      <c r="B1157" s="988" t="s">
        <v>131</v>
      </c>
      <c r="C1157" s="322" t="s">
        <v>766</v>
      </c>
      <c r="D1157" s="257" t="s">
        <v>59</v>
      </c>
      <c r="E1157" s="259">
        <v>19.16</v>
      </c>
      <c r="F1157" s="400">
        <v>0.2</v>
      </c>
      <c r="G1157" s="450">
        <f>ROUND(F1157*E1157,2)</f>
        <v>3.83</v>
      </c>
      <c r="H1157" s="713" t="str">
        <f>IF(MID(A1157,1,3)="OBS","REMOVER ESPAÇOS","OK")</f>
        <v>OK</v>
      </c>
      <c r="J1157" s="654" t="str">
        <f>IF(AND(F1157=0,G1157&gt;0),1+COUNT($J$3:J1156),IF(B1157="AUXILIAR","AUXILIAR","SUBÍTEM"))</f>
        <v>SUBÍTEM</v>
      </c>
      <c r="K1157" s="655">
        <v>88264</v>
      </c>
      <c r="L1157" s="656">
        <f>A1157</f>
        <v>88264</v>
      </c>
      <c r="M1157" s="663" t="str">
        <f>IF(AND(MID(A1157,1,4)="comp",COUNTIF($A$1:$A$3937,A1157)&gt;1),"ok AUXILIAR",IF(AND(F1157&gt;0,MID(A1157,1,4)="COMP"),"SUBÍTEM",IF(OR(AND(F1157=0,G1157=0),F1157="COEF.",F1157&gt;0),"SUBÍTEM",IF(MID(A1157,1,5)="COMP.",IF(COUNTIF(ORÇAMENTO!$B$5:$B$9792,COMPOSIÇÕES!A1157)=0,"NOK",IF(COUNTIF(ORÇAMENTO!$B$5:$B$9792,COMPOSIÇÕES!A1157)&gt;0,"OK","SUBÍTEM"))))))</f>
        <v>SUBÍTEM</v>
      </c>
      <c r="P1157" s="655" t="b">
        <f t="shared" si="290"/>
        <v>1</v>
      </c>
      <c r="Q1157" s="655">
        <v>88264</v>
      </c>
      <c r="R1157" s="655" t="s">
        <v>131</v>
      </c>
      <c r="S1157" s="717" t="s">
        <v>766</v>
      </c>
      <c r="T1157" s="655" t="s">
        <v>59</v>
      </c>
      <c r="U1157" s="655">
        <v>19.149999999999999</v>
      </c>
    </row>
    <row r="1158" spans="1:52" s="713" customFormat="1">
      <c r="A1158" s="723" t="s">
        <v>1535</v>
      </c>
      <c r="B1158" s="723"/>
      <c r="C1158" s="723"/>
      <c r="D1158" s="723"/>
      <c r="E1158" s="723"/>
      <c r="F1158" s="723"/>
      <c r="G1158" s="723"/>
      <c r="H1158" s="713" t="str">
        <f>IF(MID(A1158,1,3)="OBS","REMOVER ESPAÇOS","OK")</f>
        <v>REMOVER ESPAÇOS</v>
      </c>
      <c r="J1158" s="654" t="str">
        <f>IF(AND(F1158=0,G1158&gt;0),1+COUNT($J$3:J1157),IF(B1158="AUXILIAR","AUXILIAR","SUBÍTEM"))</f>
        <v>SUBÍTEM</v>
      </c>
      <c r="K1158" s="655" t="s">
        <v>1535</v>
      </c>
      <c r="L1158" s="656" t="str">
        <f>A1158</f>
        <v>Obs: composição/Base -  ORSE - 8362</v>
      </c>
      <c r="M1158" s="663" t="str">
        <f>IF(AND(MID(A1158,1,4)="comp",COUNTIF($A$1:$A$3937,A1158)&gt;1),"ok AUXILIAR",IF(AND(F1158&gt;0,MID(A1158,1,4)="COMP"),"SUBÍTEM",IF(OR(AND(F1158=0,G1158=0),F1158="COEF.",F1158&gt;0),"SUBÍTEM",IF(MID(A1158,1,5)="COMP.",IF(COUNTIF(ORÇAMENTO!$B$5:$B$9792,COMPOSIÇÕES!A1158)=0,"NOK",IF(COUNTIF(ORÇAMENTO!$B$5:$B$9792,COMPOSIÇÕES!A1158)&gt;0,"OK","SUBÍTEM"))))))</f>
        <v>SUBÍTEM</v>
      </c>
      <c r="P1158" s="655" t="b">
        <f t="shared" si="290"/>
        <v>1</v>
      </c>
      <c r="Q1158" s="655" t="s">
        <v>1535</v>
      </c>
      <c r="R1158" s="655"/>
      <c r="S1158" s="723"/>
      <c r="T1158" s="655"/>
      <c r="U1158" s="655"/>
    </row>
    <row r="1159" spans="1:52" s="713" customFormat="1" ht="15.75" thickBot="1">
      <c r="A1159" s="728"/>
      <c r="B1159" s="728"/>
      <c r="C1159" s="728"/>
      <c r="D1159" s="728"/>
      <c r="E1159" s="728"/>
      <c r="F1159" s="728"/>
      <c r="G1159" s="728"/>
      <c r="J1159" s="779"/>
      <c r="K1159" s="780"/>
      <c r="L1159" s="781"/>
      <c r="M1159" s="663"/>
      <c r="P1159" s="655" t="b">
        <f t="shared" ref="P1159:P1173" si="294">C1159=S1159</f>
        <v>1</v>
      </c>
      <c r="Q1159" s="780"/>
      <c r="R1159" s="780"/>
      <c r="S1159" s="728"/>
      <c r="T1159" s="780"/>
      <c r="U1159" s="780"/>
    </row>
    <row r="1160" spans="1:52" s="713" customFormat="1" ht="32.25" customHeight="1" thickBot="1">
      <c r="A1160" s="947" t="s">
        <v>125</v>
      </c>
      <c r="B1160" s="948"/>
      <c r="C1160" s="949" t="s">
        <v>103</v>
      </c>
      <c r="D1160" s="949" t="s">
        <v>126</v>
      </c>
      <c r="E1160" s="949" t="s">
        <v>128</v>
      </c>
      <c r="F1160" s="949" t="s">
        <v>127</v>
      </c>
      <c r="G1160" s="950" t="s">
        <v>129</v>
      </c>
      <c r="H1160" s="713" t="str">
        <f t="shared" ref="H1160:H1166" si="295">IF(MID(A1160,1,3)="OBS","REMOVER ESPAÇOS","OK")</f>
        <v>OK</v>
      </c>
      <c r="J1160" s="654" t="str">
        <f>IF(AND(F1160=0,G1160&gt;0),1+COUNT($J$3:J1128),IF(B1160="AUXILIAR","AUXILIAR","SUBÍTEM"))</f>
        <v>SUBÍTEM</v>
      </c>
      <c r="K1160" s="655" t="s">
        <v>125</v>
      </c>
      <c r="L1160" s="656" t="str">
        <f t="shared" ref="L1160:L1166" si="296">A1160</f>
        <v>COD.</v>
      </c>
      <c r="M1160" s="663" t="str">
        <f>IF(AND(MID(A1160,1,4)="comp",COUNTIF($A$1:$A$3937,A1160)&gt;1),"ok AUXILIAR",IF(AND(F1160&gt;0,MID(A1160,1,4)="COMP"),"SUBÍTEM",IF(OR(AND(F1160=0,G1160=0),F1160="COEF.",F1160&gt;0),"SUBÍTEM",IF(MID(A1160,1,5)="COMP.",IF(COUNTIF(ORÇAMENTO!$B$5:$B$9792,COMPOSIÇÕES!A1160)=0,"NOK",IF(COUNTIF(ORÇAMENTO!$B$5:$B$9792,COMPOSIÇÕES!A1160)&gt;0,"OK","SUBÍTEM"))))))</f>
        <v>SUBÍTEM</v>
      </c>
      <c r="P1160" s="655" t="b">
        <f t="shared" si="294"/>
        <v>1</v>
      </c>
      <c r="Q1160" s="655" t="s">
        <v>125</v>
      </c>
      <c r="R1160" s="655"/>
      <c r="S1160" s="715" t="s">
        <v>103</v>
      </c>
      <c r="T1160" s="655" t="s">
        <v>126</v>
      </c>
      <c r="U1160" s="655" t="s">
        <v>128</v>
      </c>
      <c r="AY1160" s="713" t="s">
        <v>103</v>
      </c>
      <c r="AZ1160" s="713" t="b">
        <f t="shared" ref="AZ1160:AZ1165" si="297">AY1160=C1160</f>
        <v>1</v>
      </c>
    </row>
    <row r="1161" spans="1:52" s="713" customFormat="1" ht="33" customHeight="1" thickBot="1">
      <c r="A1161" s="935" t="s">
        <v>464</v>
      </c>
      <c r="B1161" s="936"/>
      <c r="C1161" s="960" t="s">
        <v>1389</v>
      </c>
      <c r="D1161" s="936" t="s">
        <v>53</v>
      </c>
      <c r="E1161" s="936"/>
      <c r="F1161" s="936"/>
      <c r="G1161" s="946">
        <f>SUM(G1162:G1165)</f>
        <v>8.1</v>
      </c>
      <c r="H1161" s="713" t="str">
        <f t="shared" si="295"/>
        <v>OK</v>
      </c>
      <c r="J1161" s="654">
        <f>IF(AND(F1161=0,G1161&gt;0),1+COUNT($J$3:J1160),IF(B1161="AUXILIAR","AUXILIAR","SUBÍTEM"))</f>
        <v>156</v>
      </c>
      <c r="K1161" s="655" t="s">
        <v>464</v>
      </c>
      <c r="L1161" s="656" t="str">
        <f t="shared" si="296"/>
        <v>COMP. 156</v>
      </c>
      <c r="M1161" s="663" t="str">
        <f>IF(AND(MID(A1161,1,4)="comp",COUNTIF($A$1:$A$3937,A1161)&gt;1),"ok AUXILIAR",IF(AND(F1161&gt;0,MID(A1161,1,4)="COMP"),"SUBÍTEM",IF(OR(AND(F1161=0,G1161=0),F1161="COEF.",F1161&gt;0),"SUBÍTEM",IF(MID(A1161,1,5)="COMP.",IF(COUNTIF(ORÇAMENTO!$B$5:$B$9792,COMPOSIÇÕES!A1161)=0,"NOK",IF(COUNTIF(ORÇAMENTO!$B$5:$B$9792,COMPOSIÇÕES!A1161)&gt;0,"OK","SUBÍTEM"))))))</f>
        <v>OK</v>
      </c>
      <c r="P1161" s="655" t="b">
        <f t="shared" si="294"/>
        <v>1</v>
      </c>
      <c r="Q1161" s="655" t="s">
        <v>464</v>
      </c>
      <c r="R1161" s="655"/>
      <c r="S1161" s="716" t="s">
        <v>1389</v>
      </c>
      <c r="T1161" s="655" t="s">
        <v>53</v>
      </c>
      <c r="U1161" s="655"/>
      <c r="AY1161" s="713" t="s">
        <v>670</v>
      </c>
      <c r="AZ1161" s="713" t="b">
        <f t="shared" si="297"/>
        <v>0</v>
      </c>
    </row>
    <row r="1162" spans="1:52" s="713" customFormat="1">
      <c r="A1162" s="988">
        <v>39599</v>
      </c>
      <c r="B1162" s="958" t="s">
        <v>836</v>
      </c>
      <c r="C1162" s="322" t="s">
        <v>1047</v>
      </c>
      <c r="D1162" s="257" t="s">
        <v>2837</v>
      </c>
      <c r="E1162" s="259">
        <v>2.13</v>
      </c>
      <c r="F1162" s="400">
        <v>1.05</v>
      </c>
      <c r="G1162" s="450">
        <f>ROUND(F1162*E1162,2)</f>
        <v>2.2400000000000002</v>
      </c>
      <c r="H1162" s="713" t="str">
        <f t="shared" si="295"/>
        <v>OK</v>
      </c>
      <c r="J1162" s="654" t="str">
        <f>IF(AND(F1162=0,G1162&gt;0),1+COUNT($J$3:J1161),IF(B1162="AUXILIAR","AUXILIAR","SUBÍTEM"))</f>
        <v>SUBÍTEM</v>
      </c>
      <c r="K1162" s="655">
        <v>39599</v>
      </c>
      <c r="L1162" s="656">
        <f t="shared" si="296"/>
        <v>39599</v>
      </c>
      <c r="M1162" s="663" t="str">
        <f>IF(AND(MID(A1162,1,4)="comp",COUNTIF($A$1:$A$3937,A1162)&gt;1),"ok AUXILIAR",IF(AND(F1162&gt;0,MID(A1162,1,4)="COMP"),"SUBÍTEM",IF(OR(AND(F1162=0,G1162=0),F1162="COEF.",F1162&gt;0),"SUBÍTEM",IF(MID(A1162,1,5)="COMP.",IF(COUNTIF(ORÇAMENTO!$B$5:$B$9792,COMPOSIÇÕES!A1162)=0,"NOK",IF(COUNTIF(ORÇAMENTO!$B$5:$B$9792,COMPOSIÇÕES!A1162)&gt;0,"OK","SUBÍTEM"))))))</f>
        <v>SUBÍTEM</v>
      </c>
      <c r="P1162" s="655" t="b">
        <f t="shared" si="294"/>
        <v>1</v>
      </c>
      <c r="Q1162" s="655">
        <v>39599</v>
      </c>
      <c r="R1162" s="655" t="s">
        <v>836</v>
      </c>
      <c r="S1162" s="717" t="s">
        <v>1047</v>
      </c>
      <c r="T1162" s="655" t="s">
        <v>53</v>
      </c>
      <c r="U1162" s="655">
        <v>2.0699999999999998</v>
      </c>
      <c r="AY1162" s="713" t="s">
        <v>176</v>
      </c>
      <c r="AZ1162" s="713" t="b">
        <f t="shared" si="297"/>
        <v>0</v>
      </c>
    </row>
    <row r="1163" spans="1:52" s="713" customFormat="1" ht="16.5" customHeight="1">
      <c r="A1163" s="988">
        <v>333</v>
      </c>
      <c r="B1163" s="958" t="s">
        <v>836</v>
      </c>
      <c r="C1163" s="322" t="s">
        <v>158</v>
      </c>
      <c r="D1163" s="257" t="s">
        <v>2838</v>
      </c>
      <c r="E1163" s="259">
        <v>14</v>
      </c>
      <c r="F1163" s="400">
        <v>0.1</v>
      </c>
      <c r="G1163" s="450">
        <f>ROUND(F1163*E1163,2)</f>
        <v>1.4</v>
      </c>
      <c r="H1163" s="713" t="str">
        <f t="shared" si="295"/>
        <v>OK</v>
      </c>
      <c r="J1163" s="654" t="str">
        <f>IF(AND(F1163=0,G1163&gt;0),1+COUNT($J$3:J1161),IF(B1163="AUXILIAR","AUXILIAR","SUBÍTEM"))</f>
        <v>SUBÍTEM</v>
      </c>
      <c r="K1163" s="655">
        <v>333</v>
      </c>
      <c r="L1163" s="656">
        <f t="shared" si="296"/>
        <v>333</v>
      </c>
      <c r="M1163" s="663" t="str">
        <f>IF(AND(MID(A1163,1,4)="comp",COUNTIF($A$1:$A$3937,A1163)&gt;1),"ok AUXILIAR",IF(AND(F1163&gt;0,MID(A1163,1,4)="COMP"),"SUBÍTEM",IF(OR(AND(F1163=0,G1163=0),F1163="COEF.",F1163&gt;0),"SUBÍTEM",IF(MID(A1163,1,5)="COMP.",IF(COUNTIF(ORÇAMENTO!$B$5:$B$9792,COMPOSIÇÕES!A1163)=0,"NOK",IF(COUNTIF(ORÇAMENTO!$B$5:$B$9792,COMPOSIÇÕES!A1163)&gt;0,"OK","SUBÍTEM"))))))</f>
        <v>SUBÍTEM</v>
      </c>
      <c r="P1163" s="655" t="b">
        <f t="shared" si="294"/>
        <v>1</v>
      </c>
      <c r="Q1163" s="655">
        <v>333</v>
      </c>
      <c r="R1163" s="655" t="s">
        <v>836</v>
      </c>
      <c r="S1163" s="717" t="s">
        <v>158</v>
      </c>
      <c r="T1163" s="655" t="s">
        <v>55</v>
      </c>
      <c r="U1163" s="655">
        <v>13.45</v>
      </c>
      <c r="AY1163" s="713" t="s">
        <v>132</v>
      </c>
      <c r="AZ1163" s="713" t="b">
        <f t="shared" si="297"/>
        <v>0</v>
      </c>
    </row>
    <row r="1164" spans="1:52" s="713" customFormat="1" ht="16.5" customHeight="1">
      <c r="A1164" s="988">
        <v>88264</v>
      </c>
      <c r="B1164" s="988" t="s">
        <v>131</v>
      </c>
      <c r="C1164" s="322" t="s">
        <v>766</v>
      </c>
      <c r="D1164" s="257" t="s">
        <v>59</v>
      </c>
      <c r="E1164" s="259">
        <v>19.16</v>
      </c>
      <c r="F1164" s="400">
        <v>0.14000000000000001</v>
      </c>
      <c r="G1164" s="450">
        <f>ROUND(F1164*E1164,2)</f>
        <v>2.68</v>
      </c>
      <c r="H1164" s="713" t="str">
        <f>IF(MID(A1164,1,3)="OBS","REMOVER ESPAÇOS","OK")</f>
        <v>OK</v>
      </c>
      <c r="J1164" s="654" t="str">
        <f>IF(AND(F1164=0,G1164&gt;0),1+COUNT($J$3:J1161),IF(B1164="AUXILIAR","AUXILIAR","SUBÍTEM"))</f>
        <v>SUBÍTEM</v>
      </c>
      <c r="K1164" s="655">
        <v>88264</v>
      </c>
      <c r="L1164" s="656">
        <f>A1164</f>
        <v>88264</v>
      </c>
      <c r="M1164" s="663" t="str">
        <f>IF(AND(MID(A1164,1,4)="comp",COUNTIF($A$1:$A$3937,A1164)&gt;1),"ok AUXILIAR",IF(AND(F1164&gt;0,MID(A1164,1,4)="COMP"),"SUBÍTEM",IF(OR(AND(F1164=0,G1164=0),F1164="COEF.",F1164&gt;0),"SUBÍTEM",IF(MID(A1164,1,5)="COMP.",IF(COUNTIF(ORÇAMENTO!$B$5:$B$9792,COMPOSIÇÕES!A1164)=0,"NOK",IF(COUNTIF(ORÇAMENTO!$B$5:$B$9792,COMPOSIÇÕES!A1164)&gt;0,"OK","SUBÍTEM"))))))</f>
        <v>SUBÍTEM</v>
      </c>
      <c r="P1164" s="655" t="b">
        <f>C1164=S1164</f>
        <v>1</v>
      </c>
      <c r="Q1164" s="655">
        <v>88264</v>
      </c>
      <c r="R1164" s="655" t="s">
        <v>131</v>
      </c>
      <c r="S1164" s="717" t="s">
        <v>766</v>
      </c>
      <c r="T1164" s="655" t="s">
        <v>59</v>
      </c>
      <c r="U1164" s="655">
        <v>19.149999999999999</v>
      </c>
      <c r="AY1164" s="713" t="s">
        <v>132</v>
      </c>
      <c r="AZ1164" s="713" t="b">
        <f t="shared" si="297"/>
        <v>0</v>
      </c>
    </row>
    <row r="1165" spans="1:52" s="713" customFormat="1" ht="16.5" customHeight="1">
      <c r="A1165" s="988">
        <v>88316</v>
      </c>
      <c r="B1165" s="988" t="s">
        <v>131</v>
      </c>
      <c r="C1165" s="322" t="s">
        <v>772</v>
      </c>
      <c r="D1165" s="257" t="s">
        <v>59</v>
      </c>
      <c r="E1165" s="259">
        <v>12.7</v>
      </c>
      <c r="F1165" s="400">
        <v>0.14000000000000001</v>
      </c>
      <c r="G1165" s="450">
        <f>ROUND(F1165*E1165,2)</f>
        <v>1.78</v>
      </c>
      <c r="H1165" s="713" t="str">
        <f t="shared" si="295"/>
        <v>OK</v>
      </c>
      <c r="J1165" s="654" t="str">
        <f>IF(AND(F1165=0,G1165&gt;0),1+COUNT($J$3:J1162),IF(B1165="AUXILIAR","AUXILIAR","SUBÍTEM"))</f>
        <v>SUBÍTEM</v>
      </c>
      <c r="K1165" s="655">
        <v>88316</v>
      </c>
      <c r="L1165" s="656">
        <f t="shared" si="296"/>
        <v>88316</v>
      </c>
      <c r="M1165" s="663" t="str">
        <f>IF(AND(MID(A1165,1,4)="comp",COUNTIF($A$1:$A$3937,A1165)&gt;1),"ok AUXILIAR",IF(AND(F1165&gt;0,MID(A1165,1,4)="COMP"),"SUBÍTEM",IF(OR(AND(F1165=0,G1165=0),F1165="COEF.",F1165&gt;0),"SUBÍTEM",IF(MID(A1165,1,5)="COMP.",IF(COUNTIF(ORÇAMENTO!$B$5:$B$9792,COMPOSIÇÕES!A1165)=0,"NOK",IF(COUNTIF(ORÇAMENTO!$B$5:$B$9792,COMPOSIÇÕES!A1165)&gt;0,"OK","SUBÍTEM"))))))</f>
        <v>SUBÍTEM</v>
      </c>
      <c r="P1165" s="655" t="b">
        <f t="shared" si="294"/>
        <v>1</v>
      </c>
      <c r="Q1165" s="655">
        <v>88316</v>
      </c>
      <c r="R1165" s="655" t="s">
        <v>131</v>
      </c>
      <c r="S1165" s="717" t="s">
        <v>772</v>
      </c>
      <c r="T1165" s="655" t="s">
        <v>59</v>
      </c>
      <c r="U1165" s="655">
        <v>12.52</v>
      </c>
      <c r="AY1165" s="713" t="s">
        <v>132</v>
      </c>
      <c r="AZ1165" s="713" t="b">
        <f t="shared" si="297"/>
        <v>0</v>
      </c>
    </row>
    <row r="1166" spans="1:52" s="713" customFormat="1">
      <c r="A1166" s="992" t="s">
        <v>1536</v>
      </c>
      <c r="B1166" s="723"/>
      <c r="C1166" s="723"/>
      <c r="D1166" s="723" t="s">
        <v>183</v>
      </c>
      <c r="E1166" s="723" t="s">
        <v>183</v>
      </c>
      <c r="F1166" s="723"/>
      <c r="G1166" s="723"/>
      <c r="H1166" s="713" t="str">
        <f t="shared" si="295"/>
        <v>REMOVER ESPAÇOS</v>
      </c>
      <c r="J1166" s="654" t="str">
        <f>IF(AND(F1166=0,G1166&gt;0),1+COUNT($J$3:J1165),IF(B1166="AUXILIAR","AUXILIAR","SUBÍTEM"))</f>
        <v>SUBÍTEM</v>
      </c>
      <c r="K1166" s="655" t="s">
        <v>1536</v>
      </c>
      <c r="L1166" s="656" t="str">
        <f t="shared" si="296"/>
        <v>Obs: composição/Base -  ORSE modificada - 7138 + 39599/SINAPI INSUMO</v>
      </c>
      <c r="M1166" s="663" t="str">
        <f>IF(AND(MID(A1166,1,4)="comp",COUNTIF($A$1:$A$3937,A1166)&gt;1),"ok AUXILIAR",IF(AND(F1166&gt;0,MID(A1166,1,4)="COMP"),"SUBÍTEM",IF(OR(AND(F1166=0,G1166=0),F1166="COEF.",F1166&gt;0),"SUBÍTEM",IF(MID(A1166,1,5)="COMP.",IF(COUNTIF(ORÇAMENTO!$B$5:$B$9792,COMPOSIÇÕES!A1166)=0,"NOK",IF(COUNTIF(ORÇAMENTO!$B$5:$B$9792,COMPOSIÇÕES!A1166)&gt;0,"OK","SUBÍTEM"))))))</f>
        <v>SUBÍTEM</v>
      </c>
      <c r="P1166" s="655" t="b">
        <f t="shared" si="294"/>
        <v>1</v>
      </c>
      <c r="Q1166" s="655" t="s">
        <v>1536</v>
      </c>
      <c r="R1166" s="655"/>
      <c r="S1166" s="723"/>
      <c r="T1166" s="655" t="s">
        <v>183</v>
      </c>
      <c r="U1166" s="655" t="s">
        <v>183</v>
      </c>
    </row>
    <row r="1167" spans="1:52" s="713" customFormat="1" ht="15.75" thickBot="1">
      <c r="A1167" s="728"/>
      <c r="B1167" s="728"/>
      <c r="C1167" s="728"/>
      <c r="D1167" s="728"/>
      <c r="E1167" s="728"/>
      <c r="F1167" s="728"/>
      <c r="G1167" s="728"/>
      <c r="J1167" s="779"/>
      <c r="K1167" s="780"/>
      <c r="L1167" s="781"/>
      <c r="M1167" s="663"/>
      <c r="P1167" s="655" t="b">
        <f t="shared" si="294"/>
        <v>1</v>
      </c>
      <c r="Q1167" s="780"/>
      <c r="R1167" s="780"/>
      <c r="S1167" s="728"/>
      <c r="T1167" s="780"/>
      <c r="U1167" s="780"/>
    </row>
    <row r="1168" spans="1:52" s="713" customFormat="1" ht="32.25" customHeight="1" thickBot="1">
      <c r="A1168" s="947" t="s">
        <v>125</v>
      </c>
      <c r="B1168" s="948"/>
      <c r="C1168" s="949" t="s">
        <v>103</v>
      </c>
      <c r="D1168" s="949" t="s">
        <v>126</v>
      </c>
      <c r="E1168" s="949" t="s">
        <v>128</v>
      </c>
      <c r="F1168" s="949" t="s">
        <v>127</v>
      </c>
      <c r="G1168" s="950" t="s">
        <v>129</v>
      </c>
      <c r="H1168" s="713" t="str">
        <f t="shared" ref="H1168:H1173" si="298">IF(MID(A1168,1,3)="OBS","REMOVER ESPAÇOS","OK")</f>
        <v>OK</v>
      </c>
      <c r="J1168" s="654" t="str">
        <f>IF(AND(F1168=0,G1168&gt;0),1+COUNT($J$3:J1135),IF(B1168="AUXILIAR","AUXILIAR","SUBÍTEM"))</f>
        <v>SUBÍTEM</v>
      </c>
      <c r="K1168" s="655" t="s">
        <v>125</v>
      </c>
      <c r="L1168" s="656" t="str">
        <f t="shared" ref="L1168:L1173" si="299">A1168</f>
        <v>COD.</v>
      </c>
      <c r="M1168" s="663" t="str">
        <f>IF(AND(MID(A1168,1,4)="comp",COUNTIF($A$1:$A$3937,A1168)&gt;1),"ok AUXILIAR",IF(AND(F1168&gt;0,MID(A1168,1,4)="COMP"),"SUBÍTEM",IF(OR(AND(F1168=0,G1168=0),F1168="COEF.",F1168&gt;0),"SUBÍTEM",IF(MID(A1168,1,5)="COMP.",IF(COUNTIF(ORÇAMENTO!$B$5:$B$9792,COMPOSIÇÕES!A1168)=0,"NOK",IF(COUNTIF(ORÇAMENTO!$B$5:$B$9792,COMPOSIÇÕES!A1168)&gt;0,"OK","SUBÍTEM"))))))</f>
        <v>SUBÍTEM</v>
      </c>
      <c r="P1168" s="655" t="b">
        <f t="shared" si="294"/>
        <v>1</v>
      </c>
      <c r="Q1168" s="655" t="s">
        <v>125</v>
      </c>
      <c r="R1168" s="655"/>
      <c r="S1168" s="715" t="s">
        <v>103</v>
      </c>
      <c r="T1168" s="655" t="s">
        <v>126</v>
      </c>
      <c r="U1168" s="655" t="s">
        <v>128</v>
      </c>
      <c r="AY1168" s="713" t="s">
        <v>103</v>
      </c>
      <c r="AZ1168" s="713" t="b">
        <f>AY1168=C1168</f>
        <v>1</v>
      </c>
    </row>
    <row r="1169" spans="1:52" s="713" customFormat="1" ht="33" customHeight="1" thickBot="1">
      <c r="A1169" s="935" t="s">
        <v>465</v>
      </c>
      <c r="B1169" s="936"/>
      <c r="C1169" s="960" t="s">
        <v>1390</v>
      </c>
      <c r="D1169" s="936" t="s">
        <v>126</v>
      </c>
      <c r="E1169" s="936"/>
      <c r="F1169" s="936"/>
      <c r="G1169" s="946">
        <f>SUM(G1170:G1172)</f>
        <v>5.18</v>
      </c>
      <c r="H1169" s="713" t="str">
        <f t="shared" si="298"/>
        <v>OK</v>
      </c>
      <c r="J1169" s="654">
        <f>IF(AND(F1169=0,G1169&gt;0),1+COUNT($J$3:J1168),IF(B1169="AUXILIAR","AUXILIAR","SUBÍTEM"))</f>
        <v>157</v>
      </c>
      <c r="K1169" s="655" t="s">
        <v>465</v>
      </c>
      <c r="L1169" s="656" t="str">
        <f t="shared" si="299"/>
        <v>COMP. 157</v>
      </c>
      <c r="M1169" s="663" t="str">
        <f>IF(AND(MID(A1169,1,4)="comp",COUNTIF($A$1:$A$3937,A1169)&gt;1),"ok AUXILIAR",IF(AND(F1169&gt;0,MID(A1169,1,4)="COMP"),"SUBÍTEM",IF(OR(AND(F1169=0,G1169=0),F1169="COEF.",F1169&gt;0),"SUBÍTEM",IF(MID(A1169,1,5)="COMP.",IF(COUNTIF(ORÇAMENTO!$B$5:$B$9792,COMPOSIÇÕES!A1169)=0,"NOK",IF(COUNTIF(ORÇAMENTO!$B$5:$B$9792,COMPOSIÇÕES!A1169)&gt;0,"OK","SUBÍTEM"))))))</f>
        <v>OK</v>
      </c>
      <c r="P1169" s="655" t="b">
        <f t="shared" si="294"/>
        <v>1</v>
      </c>
      <c r="Q1169" s="655" t="s">
        <v>465</v>
      </c>
      <c r="R1169" s="655"/>
      <c r="S1169" s="716" t="s">
        <v>1390</v>
      </c>
      <c r="T1169" s="655" t="s">
        <v>126</v>
      </c>
      <c r="U1169" s="655"/>
      <c r="AY1169" s="713" t="s">
        <v>670</v>
      </c>
      <c r="AZ1169" s="713" t="b">
        <f>AY1169=C1169</f>
        <v>0</v>
      </c>
    </row>
    <row r="1170" spans="1:52" s="713" customFormat="1" ht="23.25" customHeight="1">
      <c r="A1170" s="951">
        <v>921</v>
      </c>
      <c r="B1170" s="958" t="s">
        <v>134</v>
      </c>
      <c r="C1170" s="322" t="s">
        <v>1018</v>
      </c>
      <c r="D1170" s="257" t="s">
        <v>54</v>
      </c>
      <c r="E1170" s="259">
        <v>1.99</v>
      </c>
      <c r="F1170" s="400">
        <v>1</v>
      </c>
      <c r="G1170" s="450">
        <f>ROUND(F1170*E1170,2)</f>
        <v>1.99</v>
      </c>
      <c r="H1170" s="713" t="str">
        <f t="shared" si="298"/>
        <v>OK</v>
      </c>
      <c r="J1170" s="654" t="str">
        <f>IF(AND(F1170=0,G1170&gt;0),1+COUNT($J$3:J1169),IF(B1170="AUXILIAR","AUXILIAR","SUBÍTEM"))</f>
        <v>SUBÍTEM</v>
      </c>
      <c r="K1170" s="655">
        <v>921</v>
      </c>
      <c r="L1170" s="656">
        <f t="shared" si="299"/>
        <v>921</v>
      </c>
      <c r="M1170" s="663" t="str">
        <f>IF(AND(MID(A1170,1,4)="comp",COUNTIF($A$1:$A$3937,A1170)&gt;1),"ok AUXILIAR",IF(AND(F1170&gt;0,MID(A1170,1,4)="COMP"),"SUBÍTEM",IF(OR(AND(F1170=0,G1170=0),F1170="COEF.",F1170&gt;0),"SUBÍTEM",IF(MID(A1170,1,5)="COMP.",IF(COUNTIF(ORÇAMENTO!$B$5:$B$9792,COMPOSIÇÕES!A1170)=0,"NOK",IF(COUNTIF(ORÇAMENTO!$B$5:$B$9792,COMPOSIÇÕES!A1170)&gt;0,"OK","SUBÍTEM"))))))</f>
        <v>SUBÍTEM</v>
      </c>
      <c r="P1170" s="655" t="b">
        <f t="shared" si="294"/>
        <v>1</v>
      </c>
      <c r="Q1170" s="655">
        <v>921</v>
      </c>
      <c r="R1170" s="655" t="s">
        <v>134</v>
      </c>
      <c r="S1170" s="717" t="s">
        <v>1018</v>
      </c>
      <c r="T1170" s="655" t="s">
        <v>54</v>
      </c>
      <c r="U1170" s="655">
        <v>1.9</v>
      </c>
      <c r="AY1170" s="713" t="s">
        <v>176</v>
      </c>
      <c r="AZ1170" s="713" t="b">
        <f>AY1170=C1170</f>
        <v>0</v>
      </c>
    </row>
    <row r="1171" spans="1:52" s="713" customFormat="1" ht="16.5" customHeight="1">
      <c r="A1171" s="951">
        <v>88264</v>
      </c>
      <c r="B1171" s="958" t="s">
        <v>131</v>
      </c>
      <c r="C1171" s="322" t="s">
        <v>766</v>
      </c>
      <c r="D1171" s="257" t="s">
        <v>59</v>
      </c>
      <c r="E1171" s="259">
        <v>19.16</v>
      </c>
      <c r="F1171" s="400">
        <v>0.1</v>
      </c>
      <c r="G1171" s="450">
        <f>ROUND(F1171*E1171,2)</f>
        <v>1.92</v>
      </c>
      <c r="H1171" s="713" t="str">
        <f t="shared" si="298"/>
        <v>OK</v>
      </c>
      <c r="J1171" s="654" t="str">
        <f>IF(AND(F1171=0,G1171&gt;0),1+COUNT($J$3:J1169),IF(B1171="AUXILIAR","AUXILIAR","SUBÍTEM"))</f>
        <v>SUBÍTEM</v>
      </c>
      <c r="K1171" s="655">
        <v>88264</v>
      </c>
      <c r="L1171" s="656">
        <f t="shared" si="299"/>
        <v>88264</v>
      </c>
      <c r="M1171" s="663" t="str">
        <f>IF(AND(MID(A1171,1,4)="comp",COUNTIF($A$1:$A$3937,A1171)&gt;1),"ok AUXILIAR",IF(AND(F1171&gt;0,MID(A1171,1,4)="COMP"),"SUBÍTEM",IF(OR(AND(F1171=0,G1171=0),F1171="COEF.",F1171&gt;0),"SUBÍTEM",IF(MID(A1171,1,5)="COMP.",IF(COUNTIF(ORÇAMENTO!$B$5:$B$9792,COMPOSIÇÕES!A1171)=0,"NOK",IF(COUNTIF(ORÇAMENTO!$B$5:$B$9792,COMPOSIÇÕES!A1171)&gt;0,"OK","SUBÍTEM"))))))</f>
        <v>SUBÍTEM</v>
      </c>
      <c r="P1171" s="655" t="b">
        <f t="shared" si="294"/>
        <v>1</v>
      </c>
      <c r="Q1171" s="655">
        <v>88264</v>
      </c>
      <c r="R1171" s="655" t="s">
        <v>131</v>
      </c>
      <c r="S1171" s="717" t="s">
        <v>766</v>
      </c>
      <c r="T1171" s="655" t="s">
        <v>59</v>
      </c>
      <c r="U1171" s="655">
        <v>19.149999999999999</v>
      </c>
      <c r="AY1171" s="713" t="s">
        <v>132</v>
      </c>
      <c r="AZ1171" s="713" t="b">
        <f>AY1171=C1171</f>
        <v>0</v>
      </c>
    </row>
    <row r="1172" spans="1:52" s="713" customFormat="1" ht="16.5" customHeight="1">
      <c r="A1172" s="951">
        <v>88316</v>
      </c>
      <c r="B1172" s="958" t="s">
        <v>131</v>
      </c>
      <c r="C1172" s="322" t="s">
        <v>772</v>
      </c>
      <c r="D1172" s="257" t="s">
        <v>59</v>
      </c>
      <c r="E1172" s="259">
        <v>12.7</v>
      </c>
      <c r="F1172" s="400">
        <v>0.1</v>
      </c>
      <c r="G1172" s="450">
        <f>ROUND(F1172*E1172,2)</f>
        <v>1.27</v>
      </c>
      <c r="H1172" s="713" t="str">
        <f t="shared" si="298"/>
        <v>OK</v>
      </c>
      <c r="J1172" s="654" t="str">
        <f>IF(AND(F1172=0,G1172&gt;0),1+COUNT($J$3:J1170),IF(B1172="AUXILIAR","AUXILIAR","SUBÍTEM"))</f>
        <v>SUBÍTEM</v>
      </c>
      <c r="K1172" s="655">
        <v>88316</v>
      </c>
      <c r="L1172" s="656">
        <f t="shared" si="299"/>
        <v>88316</v>
      </c>
      <c r="M1172" s="663" t="str">
        <f>IF(AND(MID(A1172,1,4)="comp",COUNTIF($A$1:$A$3937,A1172)&gt;1),"ok AUXILIAR",IF(AND(F1172&gt;0,MID(A1172,1,4)="COMP"),"SUBÍTEM",IF(OR(AND(F1172=0,G1172=0),F1172="COEF.",F1172&gt;0),"SUBÍTEM",IF(MID(A1172,1,5)="COMP.",IF(COUNTIF(ORÇAMENTO!$B$5:$B$9792,COMPOSIÇÕES!A1172)=0,"NOK",IF(COUNTIF(ORÇAMENTO!$B$5:$B$9792,COMPOSIÇÕES!A1172)&gt;0,"OK","SUBÍTEM"))))))</f>
        <v>SUBÍTEM</v>
      </c>
      <c r="P1172" s="655" t="b">
        <f t="shared" si="294"/>
        <v>1</v>
      </c>
      <c r="Q1172" s="655">
        <v>88316</v>
      </c>
      <c r="R1172" s="655" t="s">
        <v>131</v>
      </c>
      <c r="S1172" s="717" t="s">
        <v>772</v>
      </c>
      <c r="T1172" s="655" t="s">
        <v>59</v>
      </c>
      <c r="U1172" s="655">
        <v>12.52</v>
      </c>
      <c r="AY1172" s="713" t="s">
        <v>132</v>
      </c>
      <c r="AZ1172" s="713" t="b">
        <f>AY1172=C1172</f>
        <v>0</v>
      </c>
    </row>
    <row r="1173" spans="1:52" s="713" customFormat="1">
      <c r="A1173" s="723" t="s">
        <v>1992</v>
      </c>
      <c r="B1173" s="723"/>
      <c r="C1173" s="723"/>
      <c r="D1173" s="723" t="s">
        <v>183</v>
      </c>
      <c r="E1173" s="723" t="s">
        <v>183</v>
      </c>
      <c r="F1173" s="723"/>
      <c r="G1173" s="723"/>
      <c r="H1173" s="713" t="str">
        <f t="shared" si="298"/>
        <v>REMOVER ESPAÇOS</v>
      </c>
      <c r="J1173" s="654" t="str">
        <f>IF(AND(F1173=0,G1173&gt;0),1+COUNT($J$3:J1172),IF(B1173="AUXILIAR","AUXILIAR","SUBÍTEM"))</f>
        <v>SUBÍTEM</v>
      </c>
      <c r="K1173" s="655" t="s">
        <v>1992</v>
      </c>
      <c r="L1173" s="656" t="str">
        <f t="shared" si="299"/>
        <v>Obs: composição/Base -  ORSE - 715 + 921/ORSE INSUMO</v>
      </c>
      <c r="M1173" s="663" t="str">
        <f>IF(AND(MID(A1173,1,4)="comp",COUNTIF($A$1:$A$3937,A1173)&gt;1),"ok AUXILIAR",IF(AND(F1173&gt;0,MID(A1173,1,4)="COMP"),"SUBÍTEM",IF(OR(AND(F1173=0,G1173=0),F1173="COEF.",F1173&gt;0),"SUBÍTEM",IF(MID(A1173,1,5)="COMP.",IF(COUNTIF(ORÇAMENTO!$B$5:$B$9792,COMPOSIÇÕES!A1173)=0,"NOK",IF(COUNTIF(ORÇAMENTO!$B$5:$B$9792,COMPOSIÇÕES!A1173)&gt;0,"OK","SUBÍTEM"))))))</f>
        <v>SUBÍTEM</v>
      </c>
      <c r="P1173" s="655" t="b">
        <f t="shared" si="294"/>
        <v>1</v>
      </c>
      <c r="Q1173" s="655" t="s">
        <v>1992</v>
      </c>
      <c r="R1173" s="655"/>
      <c r="S1173" s="723"/>
      <c r="T1173" s="655" t="s">
        <v>183</v>
      </c>
      <c r="U1173" s="655" t="s">
        <v>183</v>
      </c>
    </row>
    <row r="1174" spans="1:52" s="713" customFormat="1" ht="15.75" thickBot="1">
      <c r="A1174" s="728"/>
      <c r="B1174" s="728"/>
      <c r="C1174" s="728"/>
      <c r="D1174" s="728"/>
      <c r="E1174" s="728"/>
      <c r="F1174" s="728"/>
      <c r="G1174" s="728"/>
      <c r="J1174" s="779"/>
      <c r="K1174" s="780"/>
      <c r="L1174" s="781"/>
      <c r="M1174" s="663"/>
      <c r="P1174" s="655" t="b">
        <f t="shared" si="290"/>
        <v>1</v>
      </c>
      <c r="Q1174" s="780"/>
      <c r="R1174" s="780"/>
      <c r="S1174" s="728"/>
      <c r="T1174" s="780"/>
      <c r="U1174" s="780"/>
    </row>
    <row r="1175" spans="1:52" s="713" customFormat="1" ht="32.25" customHeight="1" thickBot="1">
      <c r="A1175" s="947" t="s">
        <v>125</v>
      </c>
      <c r="B1175" s="948"/>
      <c r="C1175" s="949" t="s">
        <v>103</v>
      </c>
      <c r="D1175" s="949" t="s">
        <v>126</v>
      </c>
      <c r="E1175" s="949" t="s">
        <v>128</v>
      </c>
      <c r="F1175" s="949" t="s">
        <v>127</v>
      </c>
      <c r="G1175" s="950" t="s">
        <v>129</v>
      </c>
      <c r="H1175" s="713" t="str">
        <f t="shared" ref="H1175:H1180" si="300">IF(MID(A1175,1,3)="OBS","REMOVER ESPAÇOS","OK")</f>
        <v>OK</v>
      </c>
      <c r="J1175" s="654" t="str">
        <f>IF(AND(F1175=0,G1175&gt;0),1+COUNT($J$3:J1142),IF(B1175="AUXILIAR","AUXILIAR","SUBÍTEM"))</f>
        <v>SUBÍTEM</v>
      </c>
      <c r="K1175" s="655" t="s">
        <v>125</v>
      </c>
      <c r="L1175" s="656" t="str">
        <f t="shared" ref="L1175:L1180" si="301">A1175</f>
        <v>COD.</v>
      </c>
      <c r="M1175" s="663" t="str">
        <f>IF(AND(MID(A1175,1,4)="comp",COUNTIF($A$1:$A$3937,A1175)&gt;1),"ok AUXILIAR",IF(AND(F1175&gt;0,MID(A1175,1,4)="COMP"),"SUBÍTEM",IF(OR(AND(F1175=0,G1175=0),F1175="COEF.",F1175&gt;0),"SUBÍTEM",IF(MID(A1175,1,5)="COMP.",IF(COUNTIF(ORÇAMENTO!$B$5:$B$9792,COMPOSIÇÕES!A1175)=0,"NOK",IF(COUNTIF(ORÇAMENTO!$B$5:$B$9792,COMPOSIÇÕES!A1175)&gt;0,"OK","SUBÍTEM"))))))</f>
        <v>SUBÍTEM</v>
      </c>
      <c r="P1175" s="655" t="b">
        <f t="shared" si="290"/>
        <v>1</v>
      </c>
      <c r="Q1175" s="655" t="s">
        <v>125</v>
      </c>
      <c r="R1175" s="655"/>
      <c r="S1175" s="715" t="s">
        <v>103</v>
      </c>
      <c r="T1175" s="655" t="s">
        <v>126</v>
      </c>
      <c r="U1175" s="655" t="s">
        <v>128</v>
      </c>
      <c r="AY1175" s="713" t="s">
        <v>103</v>
      </c>
      <c r="AZ1175" s="713" t="b">
        <f>AY1175=C1175</f>
        <v>1</v>
      </c>
    </row>
    <row r="1176" spans="1:52" s="713" customFormat="1" ht="33" customHeight="1" thickBot="1">
      <c r="A1176" s="935" t="s">
        <v>466</v>
      </c>
      <c r="B1176" s="936"/>
      <c r="C1176" s="960" t="s">
        <v>1391</v>
      </c>
      <c r="D1176" s="936" t="s">
        <v>126</v>
      </c>
      <c r="E1176" s="936"/>
      <c r="F1176" s="936"/>
      <c r="G1176" s="946">
        <f>SUM(G1177:G1179)</f>
        <v>2352.2599999999998</v>
      </c>
      <c r="H1176" s="713" t="str">
        <f t="shared" si="300"/>
        <v>OK</v>
      </c>
      <c r="J1176" s="654">
        <f>IF(AND(F1176=0,G1176&gt;0),1+COUNT($J$3:J1175),IF(B1176="AUXILIAR","AUXILIAR","SUBÍTEM"))</f>
        <v>158</v>
      </c>
      <c r="K1176" s="655" t="s">
        <v>466</v>
      </c>
      <c r="L1176" s="656" t="str">
        <f t="shared" si="301"/>
        <v>COMP. 158</v>
      </c>
      <c r="M1176" s="663" t="str">
        <f>IF(AND(MID(A1176,1,4)="comp",COUNTIF($A$1:$A$3937,A1176)&gt;1),"ok AUXILIAR",IF(AND(F1176&gt;0,MID(A1176,1,4)="COMP"),"SUBÍTEM",IF(OR(AND(F1176=0,G1176=0),F1176="COEF.",F1176&gt;0),"SUBÍTEM",IF(MID(A1176,1,5)="COMP.",IF(COUNTIF(ORÇAMENTO!$B$5:$B$9792,COMPOSIÇÕES!A1176)=0,"NOK",IF(COUNTIF(ORÇAMENTO!$B$5:$B$9792,COMPOSIÇÕES!A1176)&gt;0,"OK","SUBÍTEM"))))))</f>
        <v>OK</v>
      </c>
      <c r="P1176" s="655" t="b">
        <f t="shared" si="290"/>
        <v>1</v>
      </c>
      <c r="Q1176" s="655" t="s">
        <v>466</v>
      </c>
      <c r="R1176" s="655"/>
      <c r="S1176" s="716" t="s">
        <v>1391</v>
      </c>
      <c r="T1176" s="655" t="s">
        <v>126</v>
      </c>
      <c r="U1176" s="655"/>
      <c r="AY1176" s="713" t="s">
        <v>670</v>
      </c>
      <c r="AZ1176" s="713" t="b">
        <f>AY1176=C1176</f>
        <v>0</v>
      </c>
    </row>
    <row r="1177" spans="1:52" s="713" customFormat="1">
      <c r="A1177" s="988">
        <v>12109</v>
      </c>
      <c r="B1177" s="988" t="s">
        <v>134</v>
      </c>
      <c r="C1177" s="322" t="s">
        <v>1391</v>
      </c>
      <c r="D1177" s="257" t="s">
        <v>54</v>
      </c>
      <c r="E1177" s="259">
        <v>1715.06</v>
      </c>
      <c r="F1177" s="400">
        <v>1</v>
      </c>
      <c r="G1177" s="450">
        <f>ROUND(F1177*E1177,2)</f>
        <v>1715.06</v>
      </c>
      <c r="H1177" s="713" t="str">
        <f t="shared" si="300"/>
        <v>OK</v>
      </c>
      <c r="J1177" s="654" t="str">
        <f>IF(AND(F1177=0,G1177&gt;0),1+COUNT($J$3:J1176),IF(B1177="AUXILIAR","AUXILIAR","SUBÍTEM"))</f>
        <v>SUBÍTEM</v>
      </c>
      <c r="K1177" s="655">
        <v>12109</v>
      </c>
      <c r="L1177" s="656">
        <f t="shared" si="301"/>
        <v>12109</v>
      </c>
      <c r="M1177" s="663" t="str">
        <f>IF(AND(MID(A1177,1,4)="comp",COUNTIF($A$1:$A$3937,A1177)&gt;1),"ok AUXILIAR",IF(AND(F1177&gt;0,MID(A1177,1,4)="COMP"),"SUBÍTEM",IF(OR(AND(F1177=0,G1177=0),F1177="COEF.",F1177&gt;0),"SUBÍTEM",IF(MID(A1177,1,5)="COMP.",IF(COUNTIF(ORÇAMENTO!$B$5:$B$9792,COMPOSIÇÕES!A1177)=0,"NOK",IF(COUNTIF(ORÇAMENTO!$B$5:$B$9792,COMPOSIÇÕES!A1177)&gt;0,"OK","SUBÍTEM"))))))</f>
        <v>SUBÍTEM</v>
      </c>
      <c r="P1177" s="655" t="b">
        <f t="shared" si="290"/>
        <v>1</v>
      </c>
      <c r="Q1177" s="655">
        <v>12109</v>
      </c>
      <c r="R1177" s="655" t="s">
        <v>134</v>
      </c>
      <c r="S1177" s="717" t="s">
        <v>1391</v>
      </c>
      <c r="T1177" s="655" t="s">
        <v>54</v>
      </c>
      <c r="U1177" s="655">
        <v>1676.98</v>
      </c>
      <c r="AY1177" s="713" t="s">
        <v>176</v>
      </c>
      <c r="AZ1177" s="713" t="b">
        <f>AY1177=C1177</f>
        <v>0</v>
      </c>
    </row>
    <row r="1178" spans="1:52" s="713" customFormat="1" ht="16.5" customHeight="1">
      <c r="A1178" s="988">
        <v>88264</v>
      </c>
      <c r="B1178" s="988" t="s">
        <v>131</v>
      </c>
      <c r="C1178" s="322" t="s">
        <v>766</v>
      </c>
      <c r="D1178" s="257" t="s">
        <v>59</v>
      </c>
      <c r="E1178" s="259">
        <v>19.16</v>
      </c>
      <c r="F1178" s="400">
        <v>20</v>
      </c>
      <c r="G1178" s="450">
        <f>ROUND(F1178*E1178,2)</f>
        <v>383.2</v>
      </c>
      <c r="H1178" s="713" t="str">
        <f t="shared" si="300"/>
        <v>OK</v>
      </c>
      <c r="J1178" s="654" t="str">
        <f>IF(AND(F1178=0,G1178&gt;0),1+COUNT($J$3:J1176),IF(B1178="AUXILIAR","AUXILIAR","SUBÍTEM"))</f>
        <v>SUBÍTEM</v>
      </c>
      <c r="K1178" s="655">
        <v>88264</v>
      </c>
      <c r="L1178" s="656">
        <f t="shared" si="301"/>
        <v>88264</v>
      </c>
      <c r="M1178" s="663" t="str">
        <f>IF(AND(MID(A1178,1,4)="comp",COUNTIF($A$1:$A$3937,A1178)&gt;1),"ok AUXILIAR",IF(AND(F1178&gt;0,MID(A1178,1,4)="COMP"),"SUBÍTEM",IF(OR(AND(F1178=0,G1178=0),F1178="COEF.",F1178&gt;0),"SUBÍTEM",IF(MID(A1178,1,5)="COMP.",IF(COUNTIF(ORÇAMENTO!$B$5:$B$9792,COMPOSIÇÕES!A1178)=0,"NOK",IF(COUNTIF(ORÇAMENTO!$B$5:$B$9792,COMPOSIÇÕES!A1178)&gt;0,"OK","SUBÍTEM"))))))</f>
        <v>SUBÍTEM</v>
      </c>
      <c r="P1178" s="655" t="b">
        <f t="shared" si="290"/>
        <v>1</v>
      </c>
      <c r="Q1178" s="655">
        <v>88264</v>
      </c>
      <c r="R1178" s="655" t="s">
        <v>131</v>
      </c>
      <c r="S1178" s="717" t="s">
        <v>766</v>
      </c>
      <c r="T1178" s="655" t="s">
        <v>59</v>
      </c>
      <c r="U1178" s="655">
        <v>19.149999999999999</v>
      </c>
      <c r="AY1178" s="713" t="s">
        <v>132</v>
      </c>
      <c r="AZ1178" s="713" t="b">
        <f>AY1178=C1178</f>
        <v>0</v>
      </c>
    </row>
    <row r="1179" spans="1:52" s="713" customFormat="1" ht="16.5" customHeight="1">
      <c r="A1179" s="988">
        <v>88316</v>
      </c>
      <c r="B1179" s="988" t="s">
        <v>131</v>
      </c>
      <c r="C1179" s="322" t="s">
        <v>772</v>
      </c>
      <c r="D1179" s="257" t="s">
        <v>59</v>
      </c>
      <c r="E1179" s="259">
        <v>12.7</v>
      </c>
      <c r="F1179" s="400">
        <v>20</v>
      </c>
      <c r="G1179" s="450">
        <f>ROUND(F1179*E1179,2)</f>
        <v>254</v>
      </c>
      <c r="H1179" s="713" t="str">
        <f t="shared" si="300"/>
        <v>OK</v>
      </c>
      <c r="J1179" s="654" t="str">
        <f>IF(AND(F1179=0,G1179&gt;0),1+COUNT($J$3:J1177),IF(B1179="AUXILIAR","AUXILIAR","SUBÍTEM"))</f>
        <v>SUBÍTEM</v>
      </c>
      <c r="K1179" s="655">
        <v>88316</v>
      </c>
      <c r="L1179" s="656">
        <f t="shared" si="301"/>
        <v>88316</v>
      </c>
      <c r="M1179" s="663" t="str">
        <f>IF(AND(MID(A1179,1,4)="comp",COUNTIF($A$1:$A$3937,A1179)&gt;1),"ok AUXILIAR",IF(AND(F1179&gt;0,MID(A1179,1,4)="COMP"),"SUBÍTEM",IF(OR(AND(F1179=0,G1179=0),F1179="COEF.",F1179&gt;0),"SUBÍTEM",IF(MID(A1179,1,5)="COMP.",IF(COUNTIF(ORÇAMENTO!$B$5:$B$9792,COMPOSIÇÕES!A1179)=0,"NOK",IF(COUNTIF(ORÇAMENTO!$B$5:$B$9792,COMPOSIÇÕES!A1179)&gt;0,"OK","SUBÍTEM"))))))</f>
        <v>SUBÍTEM</v>
      </c>
      <c r="P1179" s="655" t="b">
        <f t="shared" si="290"/>
        <v>1</v>
      </c>
      <c r="Q1179" s="655">
        <v>88316</v>
      </c>
      <c r="R1179" s="655" t="s">
        <v>131</v>
      </c>
      <c r="S1179" s="717" t="s">
        <v>772</v>
      </c>
      <c r="T1179" s="655" t="s">
        <v>59</v>
      </c>
      <c r="U1179" s="655">
        <v>12.52</v>
      </c>
      <c r="AY1179" s="713" t="s">
        <v>132</v>
      </c>
      <c r="AZ1179" s="713" t="b">
        <f>AY1179=C1179</f>
        <v>0</v>
      </c>
    </row>
    <row r="1180" spans="1:52" s="713" customFormat="1">
      <c r="A1180" s="723" t="s">
        <v>1537</v>
      </c>
      <c r="B1180" s="723"/>
      <c r="C1180" s="723"/>
      <c r="D1180" s="723" t="s">
        <v>183</v>
      </c>
      <c r="E1180" s="723" t="s">
        <v>183</v>
      </c>
      <c r="F1180" s="723"/>
      <c r="G1180" s="723"/>
      <c r="H1180" s="713" t="str">
        <f t="shared" si="300"/>
        <v>REMOVER ESPAÇOS</v>
      </c>
      <c r="J1180" s="654" t="str">
        <f>IF(AND(F1180=0,G1180&gt;0),1+COUNT($J$3:J1179),IF(B1180="AUXILIAR","AUXILIAR","SUBÍTEM"))</f>
        <v>SUBÍTEM</v>
      </c>
      <c r="K1180" s="655" t="s">
        <v>1537</v>
      </c>
      <c r="L1180" s="656" t="str">
        <f t="shared" si="301"/>
        <v>Obs: composição/Base -  ORSE - 11227</v>
      </c>
      <c r="M1180" s="663" t="str">
        <f>IF(AND(MID(A1180,1,4)="comp",COUNTIF($A$1:$A$3937,A1180)&gt;1),"ok AUXILIAR",IF(AND(F1180&gt;0,MID(A1180,1,4)="COMP"),"SUBÍTEM",IF(OR(AND(F1180=0,G1180=0),F1180="COEF.",F1180&gt;0),"SUBÍTEM",IF(MID(A1180,1,5)="COMP.",IF(COUNTIF(ORÇAMENTO!$B$5:$B$9792,COMPOSIÇÕES!A1180)=0,"NOK",IF(COUNTIF(ORÇAMENTO!$B$5:$B$9792,COMPOSIÇÕES!A1180)&gt;0,"OK","SUBÍTEM"))))))</f>
        <v>SUBÍTEM</v>
      </c>
      <c r="P1180" s="655" t="b">
        <f t="shared" si="290"/>
        <v>1</v>
      </c>
      <c r="Q1180" s="655" t="s">
        <v>1537</v>
      </c>
      <c r="R1180" s="655"/>
      <c r="S1180" s="723"/>
      <c r="T1180" s="655" t="s">
        <v>183</v>
      </c>
      <c r="U1180" s="655" t="s">
        <v>183</v>
      </c>
    </row>
    <row r="1181" spans="1:52" s="713" customFormat="1" ht="15.75" thickBot="1">
      <c r="A1181" s="728"/>
      <c r="B1181" s="728"/>
      <c r="C1181" s="728"/>
      <c r="D1181" s="728"/>
      <c r="E1181" s="728"/>
      <c r="F1181" s="728"/>
      <c r="G1181" s="728"/>
      <c r="J1181" s="779"/>
      <c r="K1181" s="780"/>
      <c r="L1181" s="781"/>
      <c r="M1181" s="663"/>
      <c r="P1181" s="655" t="b">
        <f t="shared" ref="P1181:P1187" si="302">C1181=S1181</f>
        <v>1</v>
      </c>
      <c r="Q1181" s="780"/>
      <c r="R1181" s="780"/>
      <c r="S1181" s="728"/>
      <c r="T1181" s="780"/>
      <c r="U1181" s="780"/>
    </row>
    <row r="1182" spans="1:52" s="713" customFormat="1" ht="32.25" customHeight="1" thickBot="1">
      <c r="A1182" s="947" t="s">
        <v>125</v>
      </c>
      <c r="B1182" s="948"/>
      <c r="C1182" s="949" t="s">
        <v>103</v>
      </c>
      <c r="D1182" s="949" t="s">
        <v>126</v>
      </c>
      <c r="E1182" s="949" t="s">
        <v>128</v>
      </c>
      <c r="F1182" s="949" t="s">
        <v>127</v>
      </c>
      <c r="G1182" s="950" t="s">
        <v>129</v>
      </c>
      <c r="H1182" s="713" t="str">
        <f t="shared" ref="H1182:H1187" si="303">IF(MID(A1182,1,3)="OBS","REMOVER ESPAÇOS","OK")</f>
        <v>OK</v>
      </c>
      <c r="J1182" s="654" t="str">
        <f>IF(AND(F1182=0,G1182&gt;0),1+COUNT($J$3:J1149),IF(B1182="AUXILIAR","AUXILIAR","SUBÍTEM"))</f>
        <v>SUBÍTEM</v>
      </c>
      <c r="K1182" s="655" t="s">
        <v>125</v>
      </c>
      <c r="L1182" s="656" t="str">
        <f t="shared" ref="L1182:L1187" si="304">A1182</f>
        <v>COD.</v>
      </c>
      <c r="M1182" s="663" t="str">
        <f>IF(AND(MID(A1182,1,4)="comp",COUNTIF($A$1:$A$3937,A1182)&gt;1),"ok AUXILIAR",IF(AND(F1182&gt;0,MID(A1182,1,4)="COMP"),"SUBÍTEM",IF(OR(AND(F1182=0,G1182=0),F1182="COEF.",F1182&gt;0),"SUBÍTEM",IF(MID(A1182,1,5)="COMP.",IF(COUNTIF(ORÇAMENTO!$B$5:$B$9792,COMPOSIÇÕES!A1182)=0,"NOK",IF(COUNTIF(ORÇAMENTO!$B$5:$B$9792,COMPOSIÇÕES!A1182)&gt;0,"OK","SUBÍTEM"))))))</f>
        <v>SUBÍTEM</v>
      </c>
      <c r="P1182" s="655" t="b">
        <f t="shared" si="302"/>
        <v>1</v>
      </c>
      <c r="Q1182" s="655" t="s">
        <v>125</v>
      </c>
      <c r="R1182" s="655"/>
      <c r="S1182" s="715" t="s">
        <v>103</v>
      </c>
      <c r="T1182" s="655" t="s">
        <v>126</v>
      </c>
      <c r="U1182" s="655" t="s">
        <v>128</v>
      </c>
      <c r="AY1182" s="713" t="s">
        <v>103</v>
      </c>
      <c r="AZ1182" s="713" t="b">
        <f>AY1182=C1182</f>
        <v>1</v>
      </c>
    </row>
    <row r="1183" spans="1:52" s="713" customFormat="1" ht="33" customHeight="1" thickBot="1">
      <c r="A1183" s="935" t="s">
        <v>467</v>
      </c>
      <c r="B1183" s="936"/>
      <c r="C1183" s="960" t="s">
        <v>1392</v>
      </c>
      <c r="D1183" s="936" t="s">
        <v>126</v>
      </c>
      <c r="E1183" s="936"/>
      <c r="F1183" s="936"/>
      <c r="G1183" s="946">
        <f>SUM(G1184:G1186)</f>
        <v>8.2999999999999989</v>
      </c>
      <c r="H1183" s="713" t="str">
        <f t="shared" si="303"/>
        <v>OK</v>
      </c>
      <c r="J1183" s="654">
        <f>IF(AND(F1183=0,G1183&gt;0),1+COUNT($J$3:J1182),IF(B1183="AUXILIAR","AUXILIAR","SUBÍTEM"))</f>
        <v>159</v>
      </c>
      <c r="K1183" s="655" t="s">
        <v>467</v>
      </c>
      <c r="L1183" s="656" t="str">
        <f t="shared" si="304"/>
        <v>COMP. 159</v>
      </c>
      <c r="M1183" s="663" t="str">
        <f>IF(AND(MID(A1183,1,4)="comp",COUNTIF($A$1:$A$3937,A1183)&gt;1),"ok AUXILIAR",IF(AND(F1183&gt;0,MID(A1183,1,4)="COMP"),"SUBÍTEM",IF(OR(AND(F1183=0,G1183=0),F1183="COEF.",F1183&gt;0),"SUBÍTEM",IF(MID(A1183,1,5)="COMP.",IF(COUNTIF(ORÇAMENTO!$B$5:$B$9792,COMPOSIÇÕES!A1183)=0,"NOK",IF(COUNTIF(ORÇAMENTO!$B$5:$B$9792,COMPOSIÇÕES!A1183)&gt;0,"OK","SUBÍTEM"))))))</f>
        <v>OK</v>
      </c>
      <c r="P1183" s="655" t="b">
        <f t="shared" si="302"/>
        <v>1</v>
      </c>
      <c r="Q1183" s="655" t="s">
        <v>467</v>
      </c>
      <c r="R1183" s="655"/>
      <c r="S1183" s="716" t="s">
        <v>1392</v>
      </c>
      <c r="T1183" s="655" t="s">
        <v>126</v>
      </c>
      <c r="U1183" s="655"/>
      <c r="AY1183" s="713" t="s">
        <v>670</v>
      </c>
      <c r="AZ1183" s="713" t="b">
        <f>AY1183=C1183</f>
        <v>0</v>
      </c>
    </row>
    <row r="1184" spans="1:52" s="713" customFormat="1">
      <c r="A1184" s="988" t="s">
        <v>814</v>
      </c>
      <c r="B1184" s="988" t="s">
        <v>1429</v>
      </c>
      <c r="C1184" s="322" t="s">
        <v>815</v>
      </c>
      <c r="D1184" s="257" t="s">
        <v>53</v>
      </c>
      <c r="E1184" s="259">
        <v>3.84</v>
      </c>
      <c r="F1184" s="400">
        <v>1</v>
      </c>
      <c r="G1184" s="450">
        <f>ROUND(F1184*E1184,2)</f>
        <v>3.84</v>
      </c>
      <c r="H1184" s="713" t="str">
        <f t="shared" si="303"/>
        <v>OK</v>
      </c>
      <c r="J1184" s="654" t="str">
        <f>IF(AND(F1184=0,G1184&gt;0),1+COUNT($J$3:J1183),IF(B1184="AUXILIAR","AUXILIAR","SUBÍTEM"))</f>
        <v>SUBÍTEM</v>
      </c>
      <c r="K1184" s="655" t="s">
        <v>814</v>
      </c>
      <c r="L1184" s="656" t="str">
        <f t="shared" si="304"/>
        <v>I6816</v>
      </c>
      <c r="M1184" s="663" t="str">
        <f>IF(AND(MID(A1184,1,4)="comp",COUNTIF($A$1:$A$3937,A1184)&gt;1),"ok AUXILIAR",IF(AND(F1184&gt;0,MID(A1184,1,4)="COMP"),"SUBÍTEM",IF(OR(AND(F1184=0,G1184=0),F1184="COEF.",F1184&gt;0),"SUBÍTEM",IF(MID(A1184,1,5)="COMP.",IF(COUNTIF(ORÇAMENTO!$B$5:$B$9792,COMPOSIÇÕES!A1184)=0,"NOK",IF(COUNTIF(ORÇAMENTO!$B$5:$B$9792,COMPOSIÇÕES!A1184)&gt;0,"OK","SUBÍTEM"))))))</f>
        <v>SUBÍTEM</v>
      </c>
      <c r="P1184" s="655" t="b">
        <f t="shared" si="302"/>
        <v>1</v>
      </c>
      <c r="Q1184" s="655" t="s">
        <v>814</v>
      </c>
      <c r="R1184" s="655" t="s">
        <v>1429</v>
      </c>
      <c r="S1184" s="717" t="s">
        <v>815</v>
      </c>
      <c r="T1184" s="655" t="s">
        <v>53</v>
      </c>
      <c r="U1184" s="655">
        <v>3.84</v>
      </c>
      <c r="AY1184" s="713" t="s">
        <v>176</v>
      </c>
      <c r="AZ1184" s="713" t="b">
        <f>AY1184=C1184</f>
        <v>0</v>
      </c>
    </row>
    <row r="1185" spans="1:52" s="713" customFormat="1" ht="16.5" customHeight="1">
      <c r="A1185" s="988">
        <v>88264</v>
      </c>
      <c r="B1185" s="988" t="s">
        <v>131</v>
      </c>
      <c r="C1185" s="322" t="s">
        <v>766</v>
      </c>
      <c r="D1185" s="257" t="s">
        <v>59</v>
      </c>
      <c r="E1185" s="259">
        <v>19.16</v>
      </c>
      <c r="F1185" s="400">
        <v>0.14000000000000001</v>
      </c>
      <c r="G1185" s="450">
        <f>ROUND(F1185*E1185,2)</f>
        <v>2.68</v>
      </c>
      <c r="H1185" s="713" t="str">
        <f t="shared" si="303"/>
        <v>OK</v>
      </c>
      <c r="J1185" s="654" t="str">
        <f>IF(AND(F1185=0,G1185&gt;0),1+COUNT($J$3:J1183),IF(B1185="AUXILIAR","AUXILIAR","SUBÍTEM"))</f>
        <v>SUBÍTEM</v>
      </c>
      <c r="K1185" s="655">
        <v>88264</v>
      </c>
      <c r="L1185" s="656">
        <f t="shared" si="304"/>
        <v>88264</v>
      </c>
      <c r="M1185" s="663" t="str">
        <f>IF(AND(MID(A1185,1,4)="comp",COUNTIF($A$1:$A$3937,A1185)&gt;1),"ok AUXILIAR",IF(AND(F1185&gt;0,MID(A1185,1,4)="COMP"),"SUBÍTEM",IF(OR(AND(F1185=0,G1185=0),F1185="COEF.",F1185&gt;0),"SUBÍTEM",IF(MID(A1185,1,5)="COMP.",IF(COUNTIF(ORÇAMENTO!$B$5:$B$9792,COMPOSIÇÕES!A1185)=0,"NOK",IF(COUNTIF(ORÇAMENTO!$B$5:$B$9792,COMPOSIÇÕES!A1185)&gt;0,"OK","SUBÍTEM"))))))</f>
        <v>SUBÍTEM</v>
      </c>
      <c r="P1185" s="655" t="b">
        <f t="shared" si="302"/>
        <v>1</v>
      </c>
      <c r="Q1185" s="655">
        <v>88264</v>
      </c>
      <c r="R1185" s="655" t="s">
        <v>131</v>
      </c>
      <c r="S1185" s="717" t="s">
        <v>766</v>
      </c>
      <c r="T1185" s="655" t="s">
        <v>59</v>
      </c>
      <c r="U1185" s="655">
        <v>19.149999999999999</v>
      </c>
      <c r="AY1185" s="713" t="s">
        <v>132</v>
      </c>
      <c r="AZ1185" s="713" t="b">
        <f>AY1185=C1185</f>
        <v>0</v>
      </c>
    </row>
    <row r="1186" spans="1:52" s="713" customFormat="1" ht="16.5" customHeight="1">
      <c r="A1186" s="988">
        <v>88316</v>
      </c>
      <c r="B1186" s="988" t="s">
        <v>131</v>
      </c>
      <c r="C1186" s="322" t="s">
        <v>772</v>
      </c>
      <c r="D1186" s="257" t="s">
        <v>59</v>
      </c>
      <c r="E1186" s="259">
        <v>12.7</v>
      </c>
      <c r="F1186" s="400">
        <v>0.14000000000000001</v>
      </c>
      <c r="G1186" s="450">
        <f>ROUND(F1186*E1186,2)</f>
        <v>1.78</v>
      </c>
      <c r="H1186" s="713" t="str">
        <f t="shared" si="303"/>
        <v>OK</v>
      </c>
      <c r="J1186" s="654" t="str">
        <f>IF(AND(F1186=0,G1186&gt;0),1+COUNT($J$3:J1184),IF(B1186="AUXILIAR","AUXILIAR","SUBÍTEM"))</f>
        <v>SUBÍTEM</v>
      </c>
      <c r="K1186" s="655">
        <v>88316</v>
      </c>
      <c r="L1186" s="656">
        <f t="shared" si="304"/>
        <v>88316</v>
      </c>
      <c r="M1186" s="663" t="str">
        <f>IF(AND(MID(A1186,1,4)="comp",COUNTIF($A$1:$A$3937,A1186)&gt;1),"ok AUXILIAR",IF(AND(F1186&gt;0,MID(A1186,1,4)="COMP"),"SUBÍTEM",IF(OR(AND(F1186=0,G1186=0),F1186="COEF.",F1186&gt;0),"SUBÍTEM",IF(MID(A1186,1,5)="COMP.",IF(COUNTIF(ORÇAMENTO!$B$5:$B$9792,COMPOSIÇÕES!A1186)=0,"NOK",IF(COUNTIF(ORÇAMENTO!$B$5:$B$9792,COMPOSIÇÕES!A1186)&gt;0,"OK","SUBÍTEM"))))))</f>
        <v>SUBÍTEM</v>
      </c>
      <c r="P1186" s="655" t="b">
        <f t="shared" si="302"/>
        <v>1</v>
      </c>
      <c r="Q1186" s="655">
        <v>88316</v>
      </c>
      <c r="R1186" s="655" t="s">
        <v>131</v>
      </c>
      <c r="S1186" s="717" t="s">
        <v>772</v>
      </c>
      <c r="T1186" s="655" t="s">
        <v>59</v>
      </c>
      <c r="U1186" s="655">
        <v>12.52</v>
      </c>
      <c r="AY1186" s="713" t="s">
        <v>132</v>
      </c>
      <c r="AZ1186" s="713" t="b">
        <f>AY1186=C1186</f>
        <v>0</v>
      </c>
    </row>
    <row r="1187" spans="1:52" s="713" customFormat="1">
      <c r="A1187" s="723" t="s">
        <v>1538</v>
      </c>
      <c r="B1187" s="723"/>
      <c r="C1187" s="723"/>
      <c r="D1187" s="723" t="s">
        <v>183</v>
      </c>
      <c r="E1187" s="723" t="s">
        <v>183</v>
      </c>
      <c r="F1187" s="723"/>
      <c r="G1187" s="723"/>
      <c r="H1187" s="713" t="str">
        <f t="shared" si="303"/>
        <v>REMOVER ESPAÇOS</v>
      </c>
      <c r="J1187" s="654" t="str">
        <f>IF(AND(F1187=0,G1187&gt;0),1+COUNT($J$3:J1186),IF(B1187="AUXILIAR","AUXILIAR","SUBÍTEM"))</f>
        <v>SUBÍTEM</v>
      </c>
      <c r="K1187" s="655" t="s">
        <v>1538</v>
      </c>
      <c r="L1187" s="656" t="str">
        <f t="shared" si="304"/>
        <v>Obs: composição/Base -  ORSE modificada - 8690 + I6816/SEINFRA CE INSUMO</v>
      </c>
      <c r="M1187" s="663" t="str">
        <f>IF(AND(MID(A1187,1,4)="comp",COUNTIF($A$1:$A$3937,A1187)&gt;1),"ok AUXILIAR",IF(AND(F1187&gt;0,MID(A1187,1,4)="COMP"),"SUBÍTEM",IF(OR(AND(F1187=0,G1187=0),F1187="COEF.",F1187&gt;0),"SUBÍTEM",IF(MID(A1187,1,5)="COMP.",IF(COUNTIF(ORÇAMENTO!$B$5:$B$9792,COMPOSIÇÕES!A1187)=0,"NOK",IF(COUNTIF(ORÇAMENTO!$B$5:$B$9792,COMPOSIÇÕES!A1187)&gt;0,"OK","SUBÍTEM"))))))</f>
        <v>SUBÍTEM</v>
      </c>
      <c r="P1187" s="655" t="b">
        <f t="shared" si="302"/>
        <v>1</v>
      </c>
      <c r="Q1187" s="655" t="s">
        <v>1538</v>
      </c>
      <c r="R1187" s="655"/>
      <c r="S1187" s="723"/>
      <c r="T1187" s="655" t="s">
        <v>183</v>
      </c>
      <c r="U1187" s="655" t="s">
        <v>183</v>
      </c>
    </row>
    <row r="1188" spans="1:52" s="713" customFormat="1" ht="15.75" thickBot="1">
      <c r="A1188" s="728"/>
      <c r="B1188" s="728"/>
      <c r="C1188" s="728"/>
      <c r="D1188" s="728"/>
      <c r="E1188" s="728"/>
      <c r="F1188" s="728"/>
      <c r="G1188" s="728"/>
      <c r="J1188" s="779"/>
      <c r="K1188" s="780"/>
      <c r="L1188" s="781"/>
      <c r="M1188" s="663"/>
      <c r="P1188" s="655" t="b">
        <f t="shared" ref="P1188:P1201" si="305">C1188=S1188</f>
        <v>1</v>
      </c>
      <c r="Q1188" s="780"/>
      <c r="R1188" s="780"/>
      <c r="S1188" s="728"/>
      <c r="T1188" s="780"/>
      <c r="U1188" s="780"/>
    </row>
    <row r="1189" spans="1:52" s="713" customFormat="1" ht="32.25" customHeight="1" thickBot="1">
      <c r="A1189" s="947" t="s">
        <v>125</v>
      </c>
      <c r="B1189" s="948"/>
      <c r="C1189" s="949" t="s">
        <v>103</v>
      </c>
      <c r="D1189" s="949" t="s">
        <v>126</v>
      </c>
      <c r="E1189" s="949" t="s">
        <v>128</v>
      </c>
      <c r="F1189" s="949" t="s">
        <v>127</v>
      </c>
      <c r="G1189" s="950" t="s">
        <v>129</v>
      </c>
      <c r="H1189" s="713" t="str">
        <f t="shared" ref="H1189:H1194" si="306">IF(MID(A1189,1,3)="OBS","REMOVER ESPAÇOS","OK")</f>
        <v>OK</v>
      </c>
      <c r="J1189" s="654" t="str">
        <f>IF(AND(F1189=0,G1189&gt;0),1+COUNT($J$3:J1156),IF(B1189="AUXILIAR","AUXILIAR","SUBÍTEM"))</f>
        <v>SUBÍTEM</v>
      </c>
      <c r="K1189" s="655" t="s">
        <v>125</v>
      </c>
      <c r="L1189" s="656" t="str">
        <f t="shared" ref="L1189:L1194" si="307">A1189</f>
        <v>COD.</v>
      </c>
      <c r="M1189" s="663" t="str">
        <f>IF(AND(MID(A1189,1,4)="comp",COUNTIF($A$1:$A$3937,A1189)&gt;1),"ok AUXILIAR",IF(AND(F1189&gt;0,MID(A1189,1,4)="COMP"),"SUBÍTEM",IF(OR(AND(F1189=0,G1189=0),F1189="COEF.",F1189&gt;0),"SUBÍTEM",IF(MID(A1189,1,5)="COMP.",IF(COUNTIF(ORÇAMENTO!$B$5:$B$9792,COMPOSIÇÕES!A1189)=0,"NOK",IF(COUNTIF(ORÇAMENTO!$B$5:$B$9792,COMPOSIÇÕES!A1189)&gt;0,"OK","SUBÍTEM"))))))</f>
        <v>SUBÍTEM</v>
      </c>
      <c r="P1189" s="655" t="b">
        <f t="shared" si="305"/>
        <v>1</v>
      </c>
      <c r="Q1189" s="655" t="s">
        <v>125</v>
      </c>
      <c r="R1189" s="655"/>
      <c r="S1189" s="715" t="s">
        <v>103</v>
      </c>
      <c r="T1189" s="655" t="s">
        <v>126</v>
      </c>
      <c r="U1189" s="655" t="s">
        <v>128</v>
      </c>
      <c r="AY1189" s="713" t="s">
        <v>103</v>
      </c>
      <c r="AZ1189" s="713" t="b">
        <f>AY1189=C1189</f>
        <v>1</v>
      </c>
    </row>
    <row r="1190" spans="1:52" s="713" customFormat="1" ht="33" customHeight="1" thickBot="1">
      <c r="A1190" s="935" t="s">
        <v>468</v>
      </c>
      <c r="B1190" s="936"/>
      <c r="C1190" s="960" t="s">
        <v>1393</v>
      </c>
      <c r="D1190" s="936" t="s">
        <v>126</v>
      </c>
      <c r="E1190" s="936"/>
      <c r="F1190" s="936"/>
      <c r="G1190" s="946">
        <f>SUM(G1191:G1193)</f>
        <v>53.43</v>
      </c>
      <c r="H1190" s="713" t="str">
        <f t="shared" si="306"/>
        <v>OK</v>
      </c>
      <c r="J1190" s="654">
        <f>IF(AND(F1190=0,G1190&gt;0),1+COUNT($J$3:J1189),IF(B1190="AUXILIAR","AUXILIAR","SUBÍTEM"))</f>
        <v>160</v>
      </c>
      <c r="K1190" s="655" t="s">
        <v>468</v>
      </c>
      <c r="L1190" s="656" t="str">
        <f t="shared" si="307"/>
        <v>COMP. 160</v>
      </c>
      <c r="M1190" s="663" t="str">
        <f>IF(AND(MID(A1190,1,4)="comp",COUNTIF($A$1:$A$3937,A1190)&gt;1),"ok AUXILIAR",IF(AND(F1190&gt;0,MID(A1190,1,4)="COMP"),"SUBÍTEM",IF(OR(AND(F1190=0,G1190=0),F1190="COEF.",F1190&gt;0),"SUBÍTEM",IF(MID(A1190,1,5)="COMP.",IF(COUNTIF(ORÇAMENTO!$B$5:$B$9792,COMPOSIÇÕES!A1190)=0,"NOK",IF(COUNTIF(ORÇAMENTO!$B$5:$B$9792,COMPOSIÇÕES!A1190)&gt;0,"OK","SUBÍTEM"))))))</f>
        <v>OK</v>
      </c>
      <c r="P1190" s="655" t="b">
        <f t="shared" si="305"/>
        <v>1</v>
      </c>
      <c r="Q1190" s="655" t="s">
        <v>468</v>
      </c>
      <c r="R1190" s="655"/>
      <c r="S1190" s="716" t="s">
        <v>1393</v>
      </c>
      <c r="T1190" s="655" t="s">
        <v>126</v>
      </c>
      <c r="U1190" s="655"/>
      <c r="AY1190" s="713" t="s">
        <v>670</v>
      </c>
      <c r="AZ1190" s="713" t="b">
        <f>AY1190=C1190</f>
        <v>0</v>
      </c>
    </row>
    <row r="1191" spans="1:52" s="713" customFormat="1">
      <c r="A1191" s="988">
        <v>88264</v>
      </c>
      <c r="B1191" s="988" t="s">
        <v>131</v>
      </c>
      <c r="C1191" s="322" t="s">
        <v>766</v>
      </c>
      <c r="D1191" s="257" t="s">
        <v>59</v>
      </c>
      <c r="E1191" s="259">
        <v>19.16</v>
      </c>
      <c r="F1191" s="400">
        <v>0.7</v>
      </c>
      <c r="G1191" s="450">
        <f>ROUND(F1191*E1191,2)</f>
        <v>13.41</v>
      </c>
      <c r="H1191" s="713" t="str">
        <f t="shared" si="306"/>
        <v>OK</v>
      </c>
      <c r="J1191" s="654" t="str">
        <f>IF(AND(F1191=0,G1191&gt;0),1+COUNT($J$3:J1190),IF(B1191="AUXILIAR","AUXILIAR","SUBÍTEM"))</f>
        <v>SUBÍTEM</v>
      </c>
      <c r="K1191" s="655">
        <v>88264</v>
      </c>
      <c r="L1191" s="656">
        <f t="shared" si="307"/>
        <v>88264</v>
      </c>
      <c r="M1191" s="663" t="str">
        <f>IF(AND(MID(A1191,1,4)="comp",COUNTIF($A$1:$A$3937,A1191)&gt;1),"ok AUXILIAR",IF(AND(F1191&gt;0,MID(A1191,1,4)="COMP"),"SUBÍTEM",IF(OR(AND(F1191=0,G1191=0),F1191="COEF.",F1191&gt;0),"SUBÍTEM",IF(MID(A1191,1,5)="COMP.",IF(COUNTIF(ORÇAMENTO!$B$5:$B$9792,COMPOSIÇÕES!A1191)=0,"NOK",IF(COUNTIF(ORÇAMENTO!$B$5:$B$9792,COMPOSIÇÕES!A1191)&gt;0,"OK","SUBÍTEM"))))))</f>
        <v>SUBÍTEM</v>
      </c>
      <c r="P1191" s="655" t="b">
        <f t="shared" si="305"/>
        <v>1</v>
      </c>
      <c r="Q1191" s="655">
        <v>88264</v>
      </c>
      <c r="R1191" s="655" t="s">
        <v>131</v>
      </c>
      <c r="S1191" s="717" t="s">
        <v>766</v>
      </c>
      <c r="T1191" s="655" t="s">
        <v>59</v>
      </c>
      <c r="U1191" s="655">
        <v>19.149999999999999</v>
      </c>
      <c r="AY1191" s="713" t="s">
        <v>176</v>
      </c>
      <c r="AZ1191" s="713" t="b">
        <f>AY1191=C1191</f>
        <v>0</v>
      </c>
    </row>
    <row r="1192" spans="1:52" s="713" customFormat="1" ht="16.5" customHeight="1">
      <c r="A1192" s="988">
        <v>88316</v>
      </c>
      <c r="B1192" s="988" t="s">
        <v>131</v>
      </c>
      <c r="C1192" s="322" t="s">
        <v>772</v>
      </c>
      <c r="D1192" s="257" t="s">
        <v>59</v>
      </c>
      <c r="E1192" s="259">
        <v>12.7</v>
      </c>
      <c r="F1192" s="400">
        <v>0.7</v>
      </c>
      <c r="G1192" s="450">
        <f>ROUND(F1192*E1192,2)</f>
        <v>8.89</v>
      </c>
      <c r="H1192" s="713" t="str">
        <f t="shared" si="306"/>
        <v>OK</v>
      </c>
      <c r="J1192" s="654" t="str">
        <f>IF(AND(F1192=0,G1192&gt;0),1+COUNT($J$3:J1190),IF(B1192="AUXILIAR","AUXILIAR","SUBÍTEM"))</f>
        <v>SUBÍTEM</v>
      </c>
      <c r="K1192" s="655">
        <v>88316</v>
      </c>
      <c r="L1192" s="656">
        <f t="shared" si="307"/>
        <v>88316</v>
      </c>
      <c r="M1192" s="663" t="str">
        <f>IF(AND(MID(A1192,1,4)="comp",COUNTIF($A$1:$A$3937,A1192)&gt;1),"ok AUXILIAR",IF(AND(F1192&gt;0,MID(A1192,1,4)="COMP"),"SUBÍTEM",IF(OR(AND(F1192=0,G1192=0),F1192="COEF.",F1192&gt;0),"SUBÍTEM",IF(MID(A1192,1,5)="COMP.",IF(COUNTIF(ORÇAMENTO!$B$5:$B$9792,COMPOSIÇÕES!A1192)=0,"NOK",IF(COUNTIF(ORÇAMENTO!$B$5:$B$9792,COMPOSIÇÕES!A1192)&gt;0,"OK","SUBÍTEM"))))))</f>
        <v>SUBÍTEM</v>
      </c>
      <c r="P1192" s="655" t="b">
        <f t="shared" si="305"/>
        <v>1</v>
      </c>
      <c r="Q1192" s="655">
        <v>88316</v>
      </c>
      <c r="R1192" s="655" t="s">
        <v>131</v>
      </c>
      <c r="S1192" s="717" t="s">
        <v>772</v>
      </c>
      <c r="T1192" s="655" t="s">
        <v>59</v>
      </c>
      <c r="U1192" s="655">
        <v>12.52</v>
      </c>
      <c r="AY1192" s="713" t="s">
        <v>132</v>
      </c>
      <c r="AZ1192" s="713" t="b">
        <f>AY1192=C1192</f>
        <v>0</v>
      </c>
    </row>
    <row r="1193" spans="1:52" s="713" customFormat="1" ht="16.5" customHeight="1">
      <c r="A1193" s="988">
        <v>39772</v>
      </c>
      <c r="B1193" s="988" t="s">
        <v>836</v>
      </c>
      <c r="C1193" s="322" t="s">
        <v>2745</v>
      </c>
      <c r="D1193" s="257" t="s">
        <v>2836</v>
      </c>
      <c r="E1193" s="259">
        <v>31.13</v>
      </c>
      <c r="F1193" s="400">
        <v>1</v>
      </c>
      <c r="G1193" s="450">
        <f>ROUND(F1193*E1193,2)</f>
        <v>31.13</v>
      </c>
      <c r="H1193" s="713" t="str">
        <f t="shared" si="306"/>
        <v>OK</v>
      </c>
      <c r="J1193" s="654" t="str">
        <f>IF(AND(F1193=0,G1193&gt;0),1+COUNT($J$3:J1191),IF(B1193="AUXILIAR","AUXILIAR","SUBÍTEM"))</f>
        <v>SUBÍTEM</v>
      </c>
      <c r="K1193" s="655">
        <v>39772</v>
      </c>
      <c r="L1193" s="656">
        <f t="shared" si="307"/>
        <v>39772</v>
      </c>
      <c r="M1193" s="663" t="str">
        <f>IF(AND(MID(A1193,1,4)="comp",COUNTIF($A$1:$A$3937,A1193)&gt;1),"ok AUXILIAR",IF(AND(F1193&gt;0,MID(A1193,1,4)="COMP"),"SUBÍTEM",IF(OR(AND(F1193=0,G1193=0),F1193="COEF.",F1193&gt;0),"SUBÍTEM",IF(MID(A1193,1,5)="COMP.",IF(COUNTIF(ORÇAMENTO!$B$5:$B$9792,COMPOSIÇÕES!A1193)=0,"NOK",IF(COUNTIF(ORÇAMENTO!$B$5:$B$9792,COMPOSIÇÕES!A1193)&gt;0,"OK","SUBÍTEM"))))))</f>
        <v>SUBÍTEM</v>
      </c>
      <c r="P1193" s="655" t="b">
        <f t="shared" si="305"/>
        <v>1</v>
      </c>
      <c r="Q1193" s="655">
        <v>39772</v>
      </c>
      <c r="R1193" s="655" t="s">
        <v>836</v>
      </c>
      <c r="S1193" s="717" t="s">
        <v>2745</v>
      </c>
      <c r="T1193" s="655" t="s">
        <v>54</v>
      </c>
      <c r="U1193" s="655">
        <v>32.25</v>
      </c>
      <c r="AY1193" s="713" t="s">
        <v>132</v>
      </c>
      <c r="AZ1193" s="713" t="b">
        <f>AY1193=C1193</f>
        <v>0</v>
      </c>
    </row>
    <row r="1194" spans="1:52" s="713" customFormat="1">
      <c r="A1194" s="723" t="s">
        <v>1539</v>
      </c>
      <c r="B1194" s="723"/>
      <c r="C1194" s="723"/>
      <c r="D1194" s="723" t="s">
        <v>183</v>
      </c>
      <c r="E1194" s="723" t="s">
        <v>183</v>
      </c>
      <c r="F1194" s="723"/>
      <c r="G1194" s="723"/>
      <c r="H1194" s="713" t="str">
        <f t="shared" si="306"/>
        <v>REMOVER ESPAÇOS</v>
      </c>
      <c r="J1194" s="654" t="str">
        <f>IF(AND(F1194=0,G1194&gt;0),1+COUNT($J$3:J1193),IF(B1194="AUXILIAR","AUXILIAR","SUBÍTEM"))</f>
        <v>SUBÍTEM</v>
      </c>
      <c r="K1194" s="655" t="s">
        <v>1539</v>
      </c>
      <c r="L1194" s="656" t="str">
        <f t="shared" si="307"/>
        <v>Obs: composição/Base -  ORSE adaptada - 650 + 39772/SINAPI INSUMO</v>
      </c>
      <c r="M1194" s="663" t="str">
        <f>IF(AND(MID(A1194,1,4)="comp",COUNTIF($A$1:$A$3937,A1194)&gt;1),"ok AUXILIAR",IF(AND(F1194&gt;0,MID(A1194,1,4)="COMP"),"SUBÍTEM",IF(OR(AND(F1194=0,G1194=0),F1194="COEF.",F1194&gt;0),"SUBÍTEM",IF(MID(A1194,1,5)="COMP.",IF(COUNTIF(ORÇAMENTO!$B$5:$B$9792,COMPOSIÇÕES!A1194)=0,"NOK",IF(COUNTIF(ORÇAMENTO!$B$5:$B$9792,COMPOSIÇÕES!A1194)&gt;0,"OK","SUBÍTEM"))))))</f>
        <v>SUBÍTEM</v>
      </c>
      <c r="P1194" s="655" t="b">
        <f t="shared" si="305"/>
        <v>1</v>
      </c>
      <c r="Q1194" s="655" t="s">
        <v>1539</v>
      </c>
      <c r="R1194" s="655"/>
      <c r="S1194" s="723"/>
      <c r="T1194" s="655" t="s">
        <v>183</v>
      </c>
      <c r="U1194" s="655" t="s">
        <v>183</v>
      </c>
    </row>
    <row r="1195" spans="1:52" s="713" customFormat="1" ht="15.75" thickBot="1">
      <c r="A1195" s="728"/>
      <c r="B1195" s="728"/>
      <c r="C1195" s="728"/>
      <c r="D1195" s="728"/>
      <c r="E1195" s="728"/>
      <c r="F1195" s="728"/>
      <c r="G1195" s="728"/>
      <c r="J1195" s="779"/>
      <c r="K1195" s="780"/>
      <c r="L1195" s="781"/>
      <c r="M1195" s="663"/>
      <c r="P1195" s="655" t="b">
        <f t="shared" si="305"/>
        <v>1</v>
      </c>
      <c r="Q1195" s="780"/>
      <c r="R1195" s="780"/>
      <c r="S1195" s="728"/>
      <c r="T1195" s="780"/>
      <c r="U1195" s="780"/>
    </row>
    <row r="1196" spans="1:52" s="713" customFormat="1" ht="32.25" customHeight="1" thickBot="1">
      <c r="A1196" s="947" t="s">
        <v>125</v>
      </c>
      <c r="B1196" s="948"/>
      <c r="C1196" s="949" t="s">
        <v>103</v>
      </c>
      <c r="D1196" s="949" t="s">
        <v>126</v>
      </c>
      <c r="E1196" s="949" t="s">
        <v>128</v>
      </c>
      <c r="F1196" s="949" t="s">
        <v>127</v>
      </c>
      <c r="G1196" s="950" t="s">
        <v>129</v>
      </c>
      <c r="H1196" s="713" t="str">
        <f t="shared" ref="H1196:H1201" si="308">IF(MID(A1196,1,3)="OBS","REMOVER ESPAÇOS","OK")</f>
        <v>OK</v>
      </c>
      <c r="J1196" s="654" t="str">
        <f>IF(AND(F1196=0,G1196&gt;0),1+COUNT($J$3:J1163),IF(B1196="AUXILIAR","AUXILIAR","SUBÍTEM"))</f>
        <v>SUBÍTEM</v>
      </c>
      <c r="K1196" s="655" t="s">
        <v>125</v>
      </c>
      <c r="L1196" s="656" t="str">
        <f t="shared" ref="L1196:L1201" si="309">A1196</f>
        <v>COD.</v>
      </c>
      <c r="M1196" s="663" t="str">
        <f>IF(AND(MID(A1196,1,4)="comp",COUNTIF($A$1:$A$3937,A1196)&gt;1),"ok AUXILIAR",IF(AND(F1196&gt;0,MID(A1196,1,4)="COMP"),"SUBÍTEM",IF(OR(AND(F1196=0,G1196=0),F1196="COEF.",F1196&gt;0),"SUBÍTEM",IF(MID(A1196,1,5)="COMP.",IF(COUNTIF(ORÇAMENTO!$B$5:$B$9792,COMPOSIÇÕES!A1196)=0,"NOK",IF(COUNTIF(ORÇAMENTO!$B$5:$B$9792,COMPOSIÇÕES!A1196)&gt;0,"OK","SUBÍTEM"))))))</f>
        <v>SUBÍTEM</v>
      </c>
      <c r="P1196" s="655" t="b">
        <f t="shared" si="305"/>
        <v>1</v>
      </c>
      <c r="Q1196" s="655" t="s">
        <v>125</v>
      </c>
      <c r="R1196" s="655"/>
      <c r="S1196" s="715" t="s">
        <v>103</v>
      </c>
      <c r="T1196" s="655" t="s">
        <v>126</v>
      </c>
      <c r="U1196" s="655" t="s">
        <v>128</v>
      </c>
      <c r="AY1196" s="713" t="s">
        <v>103</v>
      </c>
      <c r="AZ1196" s="713" t="b">
        <f>AY1196=C1196</f>
        <v>1</v>
      </c>
    </row>
    <row r="1197" spans="1:52" s="713" customFormat="1" ht="33" customHeight="1" thickBot="1">
      <c r="A1197" s="935" t="s">
        <v>469</v>
      </c>
      <c r="B1197" s="936"/>
      <c r="C1197" s="960" t="s">
        <v>1394</v>
      </c>
      <c r="D1197" s="936" t="s">
        <v>126</v>
      </c>
      <c r="E1197" s="936"/>
      <c r="F1197" s="936"/>
      <c r="G1197" s="946">
        <f>SUM(G1198:G1200)</f>
        <v>95.539999999999992</v>
      </c>
      <c r="H1197" s="713" t="str">
        <f t="shared" si="308"/>
        <v>OK</v>
      </c>
      <c r="J1197" s="654">
        <f>IF(AND(F1197=0,G1197&gt;0),1+COUNT($J$3:J1196),IF(B1197="AUXILIAR","AUXILIAR","SUBÍTEM"))</f>
        <v>161</v>
      </c>
      <c r="K1197" s="655" t="s">
        <v>469</v>
      </c>
      <c r="L1197" s="656" t="str">
        <f t="shared" si="309"/>
        <v>COMP. 161</v>
      </c>
      <c r="M1197" s="663" t="str">
        <f>IF(AND(MID(A1197,1,4)="comp",COUNTIF($A$1:$A$3937,A1197)&gt;1),"ok AUXILIAR",IF(AND(F1197&gt;0,MID(A1197,1,4)="COMP"),"SUBÍTEM",IF(OR(AND(F1197=0,G1197=0),F1197="COEF.",F1197&gt;0),"SUBÍTEM",IF(MID(A1197,1,5)="COMP.",IF(COUNTIF(ORÇAMENTO!$B$5:$B$9792,COMPOSIÇÕES!A1197)=0,"NOK",IF(COUNTIF(ORÇAMENTO!$B$5:$B$9792,COMPOSIÇÕES!A1197)&gt;0,"OK","SUBÍTEM"))))))</f>
        <v>OK</v>
      </c>
      <c r="P1197" s="655" t="b">
        <f t="shared" si="305"/>
        <v>1</v>
      </c>
      <c r="Q1197" s="655" t="s">
        <v>469</v>
      </c>
      <c r="R1197" s="655"/>
      <c r="S1197" s="716" t="s">
        <v>1394</v>
      </c>
      <c r="T1197" s="655" t="s">
        <v>126</v>
      </c>
      <c r="U1197" s="655"/>
      <c r="AY1197" s="713" t="s">
        <v>670</v>
      </c>
      <c r="AZ1197" s="713" t="b">
        <f>AY1197=C1197</f>
        <v>0</v>
      </c>
    </row>
    <row r="1198" spans="1:52" s="713" customFormat="1">
      <c r="A1198" s="988">
        <v>88264</v>
      </c>
      <c r="B1198" s="988" t="s">
        <v>131</v>
      </c>
      <c r="C1198" s="322" t="s">
        <v>766</v>
      </c>
      <c r="D1198" s="257" t="s">
        <v>59</v>
      </c>
      <c r="E1198" s="259">
        <v>19.16</v>
      </c>
      <c r="F1198" s="400">
        <v>0.7</v>
      </c>
      <c r="G1198" s="450">
        <f>ROUND(F1198*E1198,2)</f>
        <v>13.41</v>
      </c>
      <c r="H1198" s="713" t="str">
        <f t="shared" si="308"/>
        <v>OK</v>
      </c>
      <c r="J1198" s="654" t="str">
        <f>IF(AND(F1198=0,G1198&gt;0),1+COUNT($J$3:J1197),IF(B1198="AUXILIAR","AUXILIAR","SUBÍTEM"))</f>
        <v>SUBÍTEM</v>
      </c>
      <c r="K1198" s="655">
        <v>88264</v>
      </c>
      <c r="L1198" s="656">
        <f t="shared" si="309"/>
        <v>88264</v>
      </c>
      <c r="M1198" s="663" t="str">
        <f>IF(AND(MID(A1198,1,4)="comp",COUNTIF($A$1:$A$3937,A1198)&gt;1),"ok AUXILIAR",IF(AND(F1198&gt;0,MID(A1198,1,4)="COMP"),"SUBÍTEM",IF(OR(AND(F1198=0,G1198=0),F1198="COEF.",F1198&gt;0),"SUBÍTEM",IF(MID(A1198,1,5)="COMP.",IF(COUNTIF(ORÇAMENTO!$B$5:$B$9792,COMPOSIÇÕES!A1198)=0,"NOK",IF(COUNTIF(ORÇAMENTO!$B$5:$B$9792,COMPOSIÇÕES!A1198)&gt;0,"OK","SUBÍTEM"))))))</f>
        <v>SUBÍTEM</v>
      </c>
      <c r="P1198" s="655" t="b">
        <f t="shared" si="305"/>
        <v>1</v>
      </c>
      <c r="Q1198" s="655">
        <v>88264</v>
      </c>
      <c r="R1198" s="655" t="s">
        <v>131</v>
      </c>
      <c r="S1198" s="717" t="s">
        <v>766</v>
      </c>
      <c r="T1198" s="655" t="s">
        <v>59</v>
      </c>
      <c r="U1198" s="655">
        <v>19.149999999999999</v>
      </c>
      <c r="AY1198" s="713" t="s">
        <v>176</v>
      </c>
      <c r="AZ1198" s="713" t="b">
        <f>AY1198=C1198</f>
        <v>0</v>
      </c>
    </row>
    <row r="1199" spans="1:52" s="713" customFormat="1" ht="16.5" customHeight="1">
      <c r="A1199" s="988">
        <v>88316</v>
      </c>
      <c r="B1199" s="988" t="s">
        <v>131</v>
      </c>
      <c r="C1199" s="322" t="s">
        <v>772</v>
      </c>
      <c r="D1199" s="257" t="s">
        <v>59</v>
      </c>
      <c r="E1199" s="259">
        <v>12.7</v>
      </c>
      <c r="F1199" s="400">
        <v>0.7</v>
      </c>
      <c r="G1199" s="450">
        <f>ROUND(F1199*E1199,2)</f>
        <v>8.89</v>
      </c>
      <c r="H1199" s="713" t="str">
        <f t="shared" si="308"/>
        <v>OK</v>
      </c>
      <c r="J1199" s="654" t="str">
        <f>IF(AND(F1199=0,G1199&gt;0),1+COUNT($J$3:J1197),IF(B1199="AUXILIAR","AUXILIAR","SUBÍTEM"))</f>
        <v>SUBÍTEM</v>
      </c>
      <c r="K1199" s="655">
        <v>88316</v>
      </c>
      <c r="L1199" s="656">
        <f t="shared" si="309"/>
        <v>88316</v>
      </c>
      <c r="M1199" s="663" t="str">
        <f>IF(AND(MID(A1199,1,4)="comp",COUNTIF($A$1:$A$3937,A1199)&gt;1),"ok AUXILIAR",IF(AND(F1199&gt;0,MID(A1199,1,4)="COMP"),"SUBÍTEM",IF(OR(AND(F1199=0,G1199=0),F1199="COEF.",F1199&gt;0),"SUBÍTEM",IF(MID(A1199,1,5)="COMP.",IF(COUNTIF(ORÇAMENTO!$B$5:$B$9792,COMPOSIÇÕES!A1199)=0,"NOK",IF(COUNTIF(ORÇAMENTO!$B$5:$B$9792,COMPOSIÇÕES!A1199)&gt;0,"OK","SUBÍTEM"))))))</f>
        <v>SUBÍTEM</v>
      </c>
      <c r="P1199" s="655" t="b">
        <f t="shared" si="305"/>
        <v>1</v>
      </c>
      <c r="Q1199" s="655">
        <v>88316</v>
      </c>
      <c r="R1199" s="655" t="s">
        <v>131</v>
      </c>
      <c r="S1199" s="717" t="s">
        <v>772</v>
      </c>
      <c r="T1199" s="655" t="s">
        <v>59</v>
      </c>
      <c r="U1199" s="655">
        <v>12.52</v>
      </c>
      <c r="AY1199" s="713" t="s">
        <v>132</v>
      </c>
      <c r="AZ1199" s="713" t="b">
        <f>AY1199=C1199</f>
        <v>0</v>
      </c>
    </row>
    <row r="1200" spans="1:52" s="713" customFormat="1" ht="16.5" customHeight="1">
      <c r="A1200" s="988">
        <v>39774</v>
      </c>
      <c r="B1200" s="988" t="s">
        <v>836</v>
      </c>
      <c r="C1200" s="322" t="s">
        <v>2746</v>
      </c>
      <c r="D1200" s="257" t="s">
        <v>2836</v>
      </c>
      <c r="E1200" s="259">
        <v>73.239999999999995</v>
      </c>
      <c r="F1200" s="400">
        <v>1</v>
      </c>
      <c r="G1200" s="450">
        <f>ROUND(F1200*E1200,2)</f>
        <v>73.239999999999995</v>
      </c>
      <c r="H1200" s="713" t="str">
        <f t="shared" si="308"/>
        <v>OK</v>
      </c>
      <c r="J1200" s="654" t="str">
        <f>IF(AND(F1200=0,G1200&gt;0),1+COUNT($J$3:J1198),IF(B1200="AUXILIAR","AUXILIAR","SUBÍTEM"))</f>
        <v>SUBÍTEM</v>
      </c>
      <c r="K1200" s="655">
        <v>39774</v>
      </c>
      <c r="L1200" s="656">
        <f t="shared" si="309"/>
        <v>39774</v>
      </c>
      <c r="M1200" s="663" t="str">
        <f>IF(AND(MID(A1200,1,4)="comp",COUNTIF($A$1:$A$3937,A1200)&gt;1),"ok AUXILIAR",IF(AND(F1200&gt;0,MID(A1200,1,4)="COMP"),"SUBÍTEM",IF(OR(AND(F1200=0,G1200=0),F1200="COEF.",F1200&gt;0),"SUBÍTEM",IF(MID(A1200,1,5)="COMP.",IF(COUNTIF(ORÇAMENTO!$B$5:$B$9792,COMPOSIÇÕES!A1200)=0,"NOK",IF(COUNTIF(ORÇAMENTO!$B$5:$B$9792,COMPOSIÇÕES!A1200)&gt;0,"OK","SUBÍTEM"))))))</f>
        <v>SUBÍTEM</v>
      </c>
      <c r="P1200" s="655" t="b">
        <f t="shared" si="305"/>
        <v>1</v>
      </c>
      <c r="Q1200" s="655">
        <v>39774</v>
      </c>
      <c r="R1200" s="655" t="s">
        <v>836</v>
      </c>
      <c r="S1200" s="717" t="s">
        <v>2746</v>
      </c>
      <c r="T1200" s="655" t="s">
        <v>54</v>
      </c>
      <c r="U1200" s="655">
        <v>75.87</v>
      </c>
      <c r="AY1200" s="713" t="s">
        <v>132</v>
      </c>
      <c r="AZ1200" s="713" t="b">
        <f>AY1200=C1200</f>
        <v>0</v>
      </c>
    </row>
    <row r="1201" spans="1:52" s="713" customFormat="1">
      <c r="A1201" s="723" t="s">
        <v>1540</v>
      </c>
      <c r="B1201" s="723"/>
      <c r="C1201" s="723"/>
      <c r="D1201" s="723" t="s">
        <v>183</v>
      </c>
      <c r="E1201" s="723" t="s">
        <v>183</v>
      </c>
      <c r="F1201" s="723"/>
      <c r="G1201" s="723"/>
      <c r="H1201" s="713" t="str">
        <f t="shared" si="308"/>
        <v>REMOVER ESPAÇOS</v>
      </c>
      <c r="J1201" s="654" t="str">
        <f>IF(AND(F1201=0,G1201&gt;0),1+COUNT($J$3:J1200),IF(B1201="AUXILIAR","AUXILIAR","SUBÍTEM"))</f>
        <v>SUBÍTEM</v>
      </c>
      <c r="K1201" s="655" t="s">
        <v>1540</v>
      </c>
      <c r="L1201" s="656" t="str">
        <f t="shared" si="309"/>
        <v>Obs: composição/Base -  ORSE adaptada - 650 + 39774/SINAPI INSUMO</v>
      </c>
      <c r="M1201" s="663" t="str">
        <f>IF(AND(MID(A1201,1,4)="comp",COUNTIF($A$1:$A$3937,A1201)&gt;1),"ok AUXILIAR",IF(AND(F1201&gt;0,MID(A1201,1,4)="COMP"),"SUBÍTEM",IF(OR(AND(F1201=0,G1201=0),F1201="COEF.",F1201&gt;0),"SUBÍTEM",IF(MID(A1201,1,5)="COMP.",IF(COUNTIF(ORÇAMENTO!$B$5:$B$9792,COMPOSIÇÕES!A1201)=0,"NOK",IF(COUNTIF(ORÇAMENTO!$B$5:$B$9792,COMPOSIÇÕES!A1201)&gt;0,"OK","SUBÍTEM"))))))</f>
        <v>SUBÍTEM</v>
      </c>
      <c r="P1201" s="655" t="b">
        <f t="shared" si="305"/>
        <v>1</v>
      </c>
      <c r="Q1201" s="655" t="s">
        <v>1540</v>
      </c>
      <c r="R1201" s="655"/>
      <c r="S1201" s="723"/>
      <c r="T1201" s="655" t="s">
        <v>183</v>
      </c>
      <c r="U1201" s="655" t="s">
        <v>183</v>
      </c>
    </row>
    <row r="1202" spans="1:52" s="713" customFormat="1" ht="15.75" thickBot="1">
      <c r="A1202" s="728"/>
      <c r="B1202" s="728"/>
      <c r="C1202" s="728"/>
      <c r="D1202" s="728"/>
      <c r="E1202" s="728"/>
      <c r="F1202" s="728"/>
      <c r="G1202" s="728"/>
      <c r="J1202" s="779"/>
      <c r="K1202" s="780"/>
      <c r="L1202" s="781"/>
      <c r="M1202" s="663"/>
      <c r="P1202" s="655" t="b">
        <f t="shared" ref="P1202:P1227" si="310">C1202=S1202</f>
        <v>1</v>
      </c>
      <c r="Q1202" s="780"/>
      <c r="R1202" s="780"/>
      <c r="S1202" s="728"/>
      <c r="T1202" s="780"/>
      <c r="U1202" s="780"/>
    </row>
    <row r="1203" spans="1:52" s="713" customFormat="1" ht="32.25" customHeight="1" thickBot="1">
      <c r="A1203" s="947" t="s">
        <v>125</v>
      </c>
      <c r="B1203" s="948"/>
      <c r="C1203" s="949" t="s">
        <v>103</v>
      </c>
      <c r="D1203" s="949" t="s">
        <v>126</v>
      </c>
      <c r="E1203" s="949" t="s">
        <v>128</v>
      </c>
      <c r="F1203" s="949" t="s">
        <v>127</v>
      </c>
      <c r="G1203" s="950" t="s">
        <v>129</v>
      </c>
      <c r="H1203" s="713" t="str">
        <f t="shared" ref="H1203:H1208" si="311">IF(MID(A1203,1,3)="OBS","REMOVER ESPAÇOS","OK")</f>
        <v>OK</v>
      </c>
      <c r="J1203" s="654" t="str">
        <f>IF(AND(F1203=0,G1203&gt;0),1+COUNT($J$3:J1170),IF(B1203="AUXILIAR","AUXILIAR","SUBÍTEM"))</f>
        <v>SUBÍTEM</v>
      </c>
      <c r="K1203" s="655" t="s">
        <v>125</v>
      </c>
      <c r="L1203" s="656" t="str">
        <f t="shared" ref="L1203:L1208" si="312">A1203</f>
        <v>COD.</v>
      </c>
      <c r="M1203" s="663" t="str">
        <f>IF(AND(MID(A1203,1,4)="comp",COUNTIF($A$1:$A$3937,A1203)&gt;1),"ok AUXILIAR",IF(AND(F1203&gt;0,MID(A1203,1,4)="COMP"),"SUBÍTEM",IF(OR(AND(F1203=0,G1203=0),F1203="COEF.",F1203&gt;0),"SUBÍTEM",IF(MID(A1203,1,5)="COMP.",IF(COUNTIF(ORÇAMENTO!$B$5:$B$9792,COMPOSIÇÕES!A1203)=0,"NOK",IF(COUNTIF(ORÇAMENTO!$B$5:$B$9792,COMPOSIÇÕES!A1203)&gt;0,"OK","SUBÍTEM"))))))</f>
        <v>SUBÍTEM</v>
      </c>
      <c r="P1203" s="655" t="b">
        <f t="shared" si="310"/>
        <v>1</v>
      </c>
      <c r="Q1203" s="655" t="s">
        <v>125</v>
      </c>
      <c r="R1203" s="655"/>
      <c r="S1203" s="715" t="s">
        <v>103</v>
      </c>
      <c r="T1203" s="655" t="s">
        <v>126</v>
      </c>
      <c r="U1203" s="655" t="s">
        <v>128</v>
      </c>
      <c r="AY1203" s="713" t="s">
        <v>103</v>
      </c>
      <c r="AZ1203" s="713" t="b">
        <f>AY1203=C1203</f>
        <v>1</v>
      </c>
    </row>
    <row r="1204" spans="1:52" s="713" customFormat="1" ht="33" customHeight="1" thickBot="1">
      <c r="A1204" s="935" t="s">
        <v>470</v>
      </c>
      <c r="B1204" s="936"/>
      <c r="C1204" s="960" t="s">
        <v>1395</v>
      </c>
      <c r="D1204" s="936" t="s">
        <v>126</v>
      </c>
      <c r="E1204" s="936"/>
      <c r="F1204" s="936"/>
      <c r="G1204" s="946">
        <f>SUM(G1205:G1207)</f>
        <v>1150.1299999999999</v>
      </c>
      <c r="H1204" s="713" t="str">
        <f t="shared" si="311"/>
        <v>OK</v>
      </c>
      <c r="J1204" s="654">
        <f>IF(AND(F1204=0,G1204&gt;0),1+COUNT($J$3:J1203),IF(B1204="AUXILIAR","AUXILIAR","SUBÍTEM"))</f>
        <v>162</v>
      </c>
      <c r="K1204" s="655" t="s">
        <v>470</v>
      </c>
      <c r="L1204" s="656" t="str">
        <f t="shared" si="312"/>
        <v>COMP. 162</v>
      </c>
      <c r="M1204" s="663" t="str">
        <f>IF(AND(MID(A1204,1,4)="comp",COUNTIF($A$1:$A$3937,A1204)&gt;1),"ok AUXILIAR",IF(AND(F1204&gt;0,MID(A1204,1,4)="COMP"),"SUBÍTEM",IF(OR(AND(F1204=0,G1204=0),F1204="COEF.",F1204&gt;0),"SUBÍTEM",IF(MID(A1204,1,5)="COMP.",IF(COUNTIF(ORÇAMENTO!$B$5:$B$9792,COMPOSIÇÕES!A1204)=0,"NOK",IF(COUNTIF(ORÇAMENTO!$B$5:$B$9792,COMPOSIÇÕES!A1204)&gt;0,"OK","SUBÍTEM"))))))</f>
        <v>OK</v>
      </c>
      <c r="P1204" s="655" t="b">
        <f t="shared" si="310"/>
        <v>1</v>
      </c>
      <c r="Q1204" s="655" t="s">
        <v>470</v>
      </c>
      <c r="R1204" s="655"/>
      <c r="S1204" s="716" t="s">
        <v>1395</v>
      </c>
      <c r="T1204" s="655" t="s">
        <v>126</v>
      </c>
      <c r="U1204" s="655"/>
      <c r="AY1204" s="713" t="s">
        <v>670</v>
      </c>
      <c r="AZ1204" s="713" t="b">
        <f>AY1204=C1204</f>
        <v>0</v>
      </c>
    </row>
    <row r="1205" spans="1:52" s="713" customFormat="1">
      <c r="A1205" s="988">
        <v>7955</v>
      </c>
      <c r="B1205" s="988" t="s">
        <v>134</v>
      </c>
      <c r="C1205" s="322" t="s">
        <v>1395</v>
      </c>
      <c r="D1205" s="257" t="s">
        <v>54</v>
      </c>
      <c r="E1205" s="259">
        <v>1102.3399999999999</v>
      </c>
      <c r="F1205" s="400">
        <v>1</v>
      </c>
      <c r="G1205" s="450">
        <f>ROUND(F1205*E1205,2)</f>
        <v>1102.3399999999999</v>
      </c>
      <c r="H1205" s="713" t="str">
        <f t="shared" si="311"/>
        <v>OK</v>
      </c>
      <c r="J1205" s="654" t="str">
        <f>IF(AND(F1205=0,G1205&gt;0),1+COUNT($J$3:J1204),IF(B1205="AUXILIAR","AUXILIAR","SUBÍTEM"))</f>
        <v>SUBÍTEM</v>
      </c>
      <c r="K1205" s="655">
        <v>7955</v>
      </c>
      <c r="L1205" s="656">
        <f t="shared" si="312"/>
        <v>7955</v>
      </c>
      <c r="M1205" s="663" t="str">
        <f>IF(AND(MID(A1205,1,4)="comp",COUNTIF($A$1:$A$3937,A1205)&gt;1),"ok AUXILIAR",IF(AND(F1205&gt;0,MID(A1205,1,4)="COMP"),"SUBÍTEM",IF(OR(AND(F1205=0,G1205=0),F1205="COEF.",F1205&gt;0),"SUBÍTEM",IF(MID(A1205,1,5)="COMP.",IF(COUNTIF(ORÇAMENTO!$B$5:$B$9792,COMPOSIÇÕES!A1205)=0,"NOK",IF(COUNTIF(ORÇAMENTO!$B$5:$B$9792,COMPOSIÇÕES!A1205)&gt;0,"OK","SUBÍTEM"))))))</f>
        <v>SUBÍTEM</v>
      </c>
      <c r="P1205" s="655" t="b">
        <f t="shared" si="310"/>
        <v>1</v>
      </c>
      <c r="Q1205" s="655">
        <v>7955</v>
      </c>
      <c r="R1205" s="655" t="s">
        <v>134</v>
      </c>
      <c r="S1205" s="717" t="s">
        <v>1395</v>
      </c>
      <c r="T1205" s="655" t="s">
        <v>54</v>
      </c>
      <c r="U1205" s="655">
        <v>1100.58</v>
      </c>
      <c r="AY1205" s="713" t="s">
        <v>176</v>
      </c>
      <c r="AZ1205" s="713" t="b">
        <f>AY1205=C1205</f>
        <v>0</v>
      </c>
    </row>
    <row r="1206" spans="1:52" s="713" customFormat="1" ht="16.5" customHeight="1">
      <c r="A1206" s="988">
        <v>88264</v>
      </c>
      <c r="B1206" s="988" t="s">
        <v>131</v>
      </c>
      <c r="C1206" s="322" t="s">
        <v>766</v>
      </c>
      <c r="D1206" s="257" t="s">
        <v>59</v>
      </c>
      <c r="E1206" s="259">
        <v>19.16</v>
      </c>
      <c r="F1206" s="400">
        <v>1.5</v>
      </c>
      <c r="G1206" s="450">
        <f>ROUND(F1206*E1206,2)</f>
        <v>28.74</v>
      </c>
      <c r="H1206" s="713" t="str">
        <f t="shared" si="311"/>
        <v>OK</v>
      </c>
      <c r="J1206" s="654" t="str">
        <f>IF(AND(F1206=0,G1206&gt;0),1+COUNT($J$3:J1204),IF(B1206="AUXILIAR","AUXILIAR","SUBÍTEM"))</f>
        <v>SUBÍTEM</v>
      </c>
      <c r="K1206" s="655">
        <v>88264</v>
      </c>
      <c r="L1206" s="656">
        <f t="shared" si="312"/>
        <v>88264</v>
      </c>
      <c r="M1206" s="663" t="str">
        <f>IF(AND(MID(A1206,1,4)="comp",COUNTIF($A$1:$A$3937,A1206)&gt;1),"ok AUXILIAR",IF(AND(F1206&gt;0,MID(A1206,1,4)="COMP"),"SUBÍTEM",IF(OR(AND(F1206=0,G1206=0),F1206="COEF.",F1206&gt;0),"SUBÍTEM",IF(MID(A1206,1,5)="COMP.",IF(COUNTIF(ORÇAMENTO!$B$5:$B$9792,COMPOSIÇÕES!A1206)=0,"NOK",IF(COUNTIF(ORÇAMENTO!$B$5:$B$9792,COMPOSIÇÕES!A1206)&gt;0,"OK","SUBÍTEM"))))))</f>
        <v>SUBÍTEM</v>
      </c>
      <c r="P1206" s="655" t="b">
        <f t="shared" si="310"/>
        <v>1</v>
      </c>
      <c r="Q1206" s="655">
        <v>88264</v>
      </c>
      <c r="R1206" s="655" t="s">
        <v>131</v>
      </c>
      <c r="S1206" s="717" t="s">
        <v>766</v>
      </c>
      <c r="T1206" s="655" t="s">
        <v>59</v>
      </c>
      <c r="U1206" s="655">
        <v>19.149999999999999</v>
      </c>
      <c r="AY1206" s="713" t="s">
        <v>132</v>
      </c>
      <c r="AZ1206" s="713" t="b">
        <f>AY1206=C1206</f>
        <v>0</v>
      </c>
    </row>
    <row r="1207" spans="1:52" s="713" customFormat="1" ht="16.5" customHeight="1">
      <c r="A1207" s="988">
        <v>88316</v>
      </c>
      <c r="B1207" s="988" t="s">
        <v>131</v>
      </c>
      <c r="C1207" s="322" t="s">
        <v>772</v>
      </c>
      <c r="D1207" s="257" t="s">
        <v>59</v>
      </c>
      <c r="E1207" s="259">
        <v>12.7</v>
      </c>
      <c r="F1207" s="400">
        <v>1.5</v>
      </c>
      <c r="G1207" s="450">
        <f>ROUND(F1207*E1207,2)</f>
        <v>19.05</v>
      </c>
      <c r="H1207" s="713" t="str">
        <f t="shared" si="311"/>
        <v>OK</v>
      </c>
      <c r="J1207" s="654" t="str">
        <f>IF(AND(F1207=0,G1207&gt;0),1+COUNT($J$3:J1205),IF(B1207="AUXILIAR","AUXILIAR","SUBÍTEM"))</f>
        <v>SUBÍTEM</v>
      </c>
      <c r="K1207" s="655">
        <v>88316</v>
      </c>
      <c r="L1207" s="656">
        <f t="shared" si="312"/>
        <v>88316</v>
      </c>
      <c r="M1207" s="663" t="str">
        <f>IF(AND(MID(A1207,1,4)="comp",COUNTIF($A$1:$A$3937,A1207)&gt;1),"ok AUXILIAR",IF(AND(F1207&gt;0,MID(A1207,1,4)="COMP"),"SUBÍTEM",IF(OR(AND(F1207=0,G1207=0),F1207="COEF.",F1207&gt;0),"SUBÍTEM",IF(MID(A1207,1,5)="COMP.",IF(COUNTIF(ORÇAMENTO!$B$5:$B$9792,COMPOSIÇÕES!A1207)=0,"NOK",IF(COUNTIF(ORÇAMENTO!$B$5:$B$9792,COMPOSIÇÕES!A1207)&gt;0,"OK","SUBÍTEM"))))))</f>
        <v>SUBÍTEM</v>
      </c>
      <c r="P1207" s="655" t="b">
        <f t="shared" si="310"/>
        <v>1</v>
      </c>
      <c r="Q1207" s="655">
        <v>88316</v>
      </c>
      <c r="R1207" s="655" t="s">
        <v>131</v>
      </c>
      <c r="S1207" s="717" t="s">
        <v>772</v>
      </c>
      <c r="T1207" s="655" t="s">
        <v>59</v>
      </c>
      <c r="U1207" s="655">
        <v>12.52</v>
      </c>
      <c r="AY1207" s="713" t="s">
        <v>132</v>
      </c>
      <c r="AZ1207" s="713" t="b">
        <f>AY1207=C1207</f>
        <v>0</v>
      </c>
    </row>
    <row r="1208" spans="1:52" s="713" customFormat="1">
      <c r="A1208" s="723" t="s">
        <v>1541</v>
      </c>
      <c r="B1208" s="723"/>
      <c r="C1208" s="723"/>
      <c r="D1208" s="723" t="s">
        <v>183</v>
      </c>
      <c r="E1208" s="723" t="s">
        <v>183</v>
      </c>
      <c r="F1208" s="723"/>
      <c r="G1208" s="723"/>
      <c r="H1208" s="713" t="str">
        <f t="shared" si="311"/>
        <v>REMOVER ESPAÇOS</v>
      </c>
      <c r="J1208" s="654" t="str">
        <f>IF(AND(F1208=0,G1208&gt;0),1+COUNT($J$3:J1207),IF(B1208="AUXILIAR","AUXILIAR","SUBÍTEM"))</f>
        <v>SUBÍTEM</v>
      </c>
      <c r="K1208" s="655" t="s">
        <v>1541</v>
      </c>
      <c r="L1208" s="656" t="str">
        <f t="shared" si="312"/>
        <v>Obs: composição/Base -  ORSE - 8017</v>
      </c>
      <c r="M1208" s="663" t="str">
        <f>IF(AND(MID(A1208,1,4)="comp",COUNTIF($A$1:$A$3937,A1208)&gt;1),"ok AUXILIAR",IF(AND(F1208&gt;0,MID(A1208,1,4)="COMP"),"SUBÍTEM",IF(OR(AND(F1208=0,G1208=0),F1208="COEF.",F1208&gt;0),"SUBÍTEM",IF(MID(A1208,1,5)="COMP.",IF(COUNTIF(ORÇAMENTO!$B$5:$B$9792,COMPOSIÇÕES!A1208)=0,"NOK",IF(COUNTIF(ORÇAMENTO!$B$5:$B$9792,COMPOSIÇÕES!A1208)&gt;0,"OK","SUBÍTEM"))))))</f>
        <v>SUBÍTEM</v>
      </c>
      <c r="P1208" s="655" t="b">
        <f t="shared" si="310"/>
        <v>1</v>
      </c>
      <c r="Q1208" s="655" t="s">
        <v>1541</v>
      </c>
      <c r="R1208" s="655"/>
      <c r="S1208" s="723"/>
      <c r="T1208" s="655" t="s">
        <v>183</v>
      </c>
      <c r="U1208" s="655" t="s">
        <v>183</v>
      </c>
    </row>
    <row r="1209" spans="1:52" s="713" customFormat="1" ht="15.75" thickBot="1">
      <c r="A1209" s="728"/>
      <c r="B1209" s="728"/>
      <c r="C1209" s="728"/>
      <c r="D1209" s="728"/>
      <c r="E1209" s="728"/>
      <c r="F1209" s="728"/>
      <c r="G1209" s="728"/>
      <c r="J1209" s="779"/>
      <c r="K1209" s="780"/>
      <c r="L1209" s="781"/>
      <c r="M1209" s="663"/>
      <c r="P1209" s="655" t="b">
        <f t="shared" si="310"/>
        <v>1</v>
      </c>
      <c r="Q1209" s="780"/>
      <c r="R1209" s="780"/>
      <c r="S1209" s="728"/>
      <c r="T1209" s="780"/>
      <c r="U1209" s="780"/>
    </row>
    <row r="1210" spans="1:52" s="713" customFormat="1" ht="32.25" customHeight="1" thickBot="1">
      <c r="A1210" s="947" t="s">
        <v>125</v>
      </c>
      <c r="B1210" s="948"/>
      <c r="C1210" s="949" t="s">
        <v>103</v>
      </c>
      <c r="D1210" s="949" t="s">
        <v>126</v>
      </c>
      <c r="E1210" s="949" t="s">
        <v>128</v>
      </c>
      <c r="F1210" s="949" t="s">
        <v>127</v>
      </c>
      <c r="G1210" s="950" t="s">
        <v>129</v>
      </c>
      <c r="H1210" s="713" t="str">
        <f>IF(MID(A1210,1,3)="OBS","REMOVER ESPAÇOS","OK")</f>
        <v>OK</v>
      </c>
      <c r="J1210" s="654" t="str">
        <f>IF(AND(F1210=0,G1210&gt;0),1+COUNT($J$3:J1177),IF(B1210="AUXILIAR","AUXILIAR","SUBÍTEM"))</f>
        <v>SUBÍTEM</v>
      </c>
      <c r="K1210" s="655" t="s">
        <v>125</v>
      </c>
      <c r="L1210" s="656" t="str">
        <f>A1210</f>
        <v>COD.</v>
      </c>
      <c r="M1210" s="663" t="str">
        <f>IF(AND(MID(A1210,1,4)="comp",COUNTIF($A$1:$A$3937,A1210)&gt;1),"ok AUXILIAR",IF(AND(F1210&gt;0,MID(A1210,1,4)="COMP"),"SUBÍTEM",IF(OR(AND(F1210=0,G1210=0),F1210="COEF.",F1210&gt;0),"SUBÍTEM",IF(MID(A1210,1,5)="COMP.",IF(COUNTIF(ORÇAMENTO!$B$5:$B$9792,COMPOSIÇÕES!A1210)=0,"NOK",IF(COUNTIF(ORÇAMENTO!$B$5:$B$9792,COMPOSIÇÕES!A1210)&gt;0,"OK","SUBÍTEM"))))))</f>
        <v>SUBÍTEM</v>
      </c>
      <c r="P1210" s="655" t="b">
        <f t="shared" si="310"/>
        <v>1</v>
      </c>
      <c r="Q1210" s="655" t="s">
        <v>125</v>
      </c>
      <c r="R1210" s="655"/>
      <c r="S1210" s="715" t="s">
        <v>103</v>
      </c>
      <c r="T1210" s="655" t="s">
        <v>126</v>
      </c>
      <c r="U1210" s="655" t="s">
        <v>128</v>
      </c>
      <c r="AY1210" s="713" t="s">
        <v>103</v>
      </c>
      <c r="AZ1210" s="713" t="b">
        <f>AY1210=C1210</f>
        <v>1</v>
      </c>
    </row>
    <row r="1211" spans="1:52" s="713" customFormat="1" ht="33" customHeight="1" thickBot="1">
      <c r="A1211" s="935" t="s">
        <v>471</v>
      </c>
      <c r="B1211" s="936"/>
      <c r="C1211" s="960" t="s">
        <v>1396</v>
      </c>
      <c r="D1211" s="936" t="s">
        <v>126</v>
      </c>
      <c r="E1211" s="936"/>
      <c r="F1211" s="936"/>
      <c r="G1211" s="946">
        <f>SUM(G1212:G1212)</f>
        <v>121</v>
      </c>
      <c r="H1211" s="713" t="str">
        <f>IF(MID(A1211,1,3)="OBS","REMOVER ESPAÇOS","OK")</f>
        <v>OK</v>
      </c>
      <c r="J1211" s="654">
        <f>IF(AND(F1211=0,G1211&gt;0),1+COUNT($J$3:J1210),IF(B1211="AUXILIAR","AUXILIAR","SUBÍTEM"))</f>
        <v>163</v>
      </c>
      <c r="K1211" s="655" t="s">
        <v>471</v>
      </c>
      <c r="L1211" s="656" t="str">
        <f>A1211</f>
        <v>COMP. 163</v>
      </c>
      <c r="M1211" s="663" t="str">
        <f>IF(AND(MID(A1211,1,4)="comp",COUNTIF($A$1:$A$3937,A1211)&gt;1),"ok AUXILIAR",IF(AND(F1211&gt;0,MID(A1211,1,4)="COMP"),"SUBÍTEM",IF(OR(AND(F1211=0,G1211=0),F1211="COEF.",F1211&gt;0),"SUBÍTEM",IF(MID(A1211,1,5)="COMP.",IF(COUNTIF(ORÇAMENTO!$B$5:$B$9792,COMPOSIÇÕES!A1211)=0,"NOK",IF(COUNTIF(ORÇAMENTO!$B$5:$B$9792,COMPOSIÇÕES!A1211)&gt;0,"OK","SUBÍTEM"))))))</f>
        <v>OK</v>
      </c>
      <c r="P1211" s="655" t="b">
        <f t="shared" si="310"/>
        <v>1</v>
      </c>
      <c r="Q1211" s="655" t="s">
        <v>471</v>
      </c>
      <c r="R1211" s="655"/>
      <c r="S1211" s="716" t="s">
        <v>1396</v>
      </c>
      <c r="T1211" s="655" t="s">
        <v>126</v>
      </c>
      <c r="U1211" s="655"/>
      <c r="AY1211" s="713" t="s">
        <v>670</v>
      </c>
      <c r="AZ1211" s="713" t="b">
        <f>AY1211=C1211</f>
        <v>0</v>
      </c>
    </row>
    <row r="1212" spans="1:52" s="713" customFormat="1" ht="30">
      <c r="A1212" s="988">
        <v>8383</v>
      </c>
      <c r="B1212" s="988" t="s">
        <v>134</v>
      </c>
      <c r="C1212" s="322" t="s">
        <v>2747</v>
      </c>
      <c r="D1212" s="257" t="s">
        <v>54</v>
      </c>
      <c r="E1212" s="259">
        <v>121</v>
      </c>
      <c r="F1212" s="400">
        <v>1</v>
      </c>
      <c r="G1212" s="450">
        <f>ROUND(F1212*E1212,2)</f>
        <v>121</v>
      </c>
      <c r="H1212" s="713" t="str">
        <f>IF(MID(A1212,1,3)="OBS","REMOVER ESPAÇOS","OK")</f>
        <v>OK</v>
      </c>
      <c r="J1212" s="654" t="str">
        <f>IF(AND(F1212=0,G1212&gt;0),1+COUNT($J$3:J1211),IF(B1212="AUXILIAR","AUXILIAR","SUBÍTEM"))</f>
        <v>SUBÍTEM</v>
      </c>
      <c r="K1212" s="655">
        <v>8383</v>
      </c>
      <c r="L1212" s="656">
        <f>A1212</f>
        <v>8383</v>
      </c>
      <c r="M1212" s="663" t="str">
        <f>IF(AND(MID(A1212,1,4)="comp",COUNTIF($A$1:$A$3937,A1212)&gt;1),"ok AUXILIAR",IF(AND(F1212&gt;0,MID(A1212,1,4)="COMP"),"SUBÍTEM",IF(OR(AND(F1212=0,G1212=0),F1212="COEF.",F1212&gt;0),"SUBÍTEM",IF(MID(A1212,1,5)="COMP.",IF(COUNTIF(ORÇAMENTO!$B$5:$B$9792,COMPOSIÇÕES!A1212)=0,"NOK",IF(COUNTIF(ORÇAMENTO!$B$5:$B$9792,COMPOSIÇÕES!A1212)&gt;0,"OK","SUBÍTEM"))))))</f>
        <v>SUBÍTEM</v>
      </c>
      <c r="P1212" s="655" t="b">
        <f t="shared" si="310"/>
        <v>1</v>
      </c>
      <c r="Q1212" s="655">
        <v>8383</v>
      </c>
      <c r="R1212" s="655" t="s">
        <v>134</v>
      </c>
      <c r="S1212" s="717" t="s">
        <v>2747</v>
      </c>
      <c r="T1212" s="655" t="s">
        <v>54</v>
      </c>
      <c r="U1212" s="655">
        <v>121</v>
      </c>
      <c r="AY1212" s="713" t="s">
        <v>176</v>
      </c>
      <c r="AZ1212" s="713" t="b">
        <f>AY1212=C1212</f>
        <v>0</v>
      </c>
    </row>
    <row r="1213" spans="1:52" s="713" customFormat="1">
      <c r="A1213" s="723" t="s">
        <v>1542</v>
      </c>
      <c r="B1213" s="723"/>
      <c r="C1213" s="723"/>
      <c r="D1213" s="723" t="s">
        <v>183</v>
      </c>
      <c r="E1213" s="723" t="s">
        <v>183</v>
      </c>
      <c r="F1213" s="723"/>
      <c r="G1213" s="723"/>
      <c r="H1213" s="713" t="str">
        <f>IF(MID(A1213,1,3)="OBS","REMOVER ESPAÇOS","OK")</f>
        <v>REMOVER ESPAÇOS</v>
      </c>
      <c r="J1213" s="654" t="str">
        <f>IF(AND(F1213=0,G1213&gt;0),1+COUNT($J$3:J1212),IF(B1213="AUXILIAR","AUXILIAR","SUBÍTEM"))</f>
        <v>SUBÍTEM</v>
      </c>
      <c r="K1213" s="655" t="s">
        <v>1542</v>
      </c>
      <c r="L1213" s="656" t="str">
        <f>A1213</f>
        <v>Obs: composição/Base -  ORSE - 08251</v>
      </c>
      <c r="M1213" s="663" t="str">
        <f>IF(AND(MID(A1213,1,4)="comp",COUNTIF($A$1:$A$3937,A1213)&gt;1),"ok AUXILIAR",IF(AND(F1213&gt;0,MID(A1213,1,4)="COMP"),"SUBÍTEM",IF(OR(AND(F1213=0,G1213=0),F1213="COEF.",F1213&gt;0),"SUBÍTEM",IF(MID(A1213,1,5)="COMP.",IF(COUNTIF(ORÇAMENTO!$B$5:$B$9792,COMPOSIÇÕES!A1213)=0,"NOK",IF(COUNTIF(ORÇAMENTO!$B$5:$B$9792,COMPOSIÇÕES!A1213)&gt;0,"OK","SUBÍTEM"))))))</f>
        <v>SUBÍTEM</v>
      </c>
      <c r="P1213" s="655" t="b">
        <f t="shared" si="310"/>
        <v>1</v>
      </c>
      <c r="Q1213" s="655" t="s">
        <v>1542</v>
      </c>
      <c r="R1213" s="655"/>
      <c r="S1213" s="723"/>
      <c r="T1213" s="655" t="s">
        <v>183</v>
      </c>
      <c r="U1213" s="655" t="s">
        <v>183</v>
      </c>
    </row>
    <row r="1214" spans="1:52" s="713" customFormat="1" ht="15.75" thickBot="1">
      <c r="A1214" s="728"/>
      <c r="B1214" s="728"/>
      <c r="C1214" s="728"/>
      <c r="D1214" s="728"/>
      <c r="E1214" s="728"/>
      <c r="F1214" s="728"/>
      <c r="G1214" s="728"/>
      <c r="J1214" s="779"/>
      <c r="K1214" s="780"/>
      <c r="L1214" s="781"/>
      <c r="M1214" s="663"/>
      <c r="P1214" s="655" t="b">
        <f t="shared" si="310"/>
        <v>1</v>
      </c>
      <c r="Q1214" s="780"/>
      <c r="R1214" s="780"/>
      <c r="S1214" s="728"/>
      <c r="T1214" s="780"/>
      <c r="U1214" s="780"/>
    </row>
    <row r="1215" spans="1:52" s="713" customFormat="1" ht="32.25" customHeight="1" thickBot="1">
      <c r="A1215" s="947" t="s">
        <v>125</v>
      </c>
      <c r="B1215" s="948"/>
      <c r="C1215" s="949" t="s">
        <v>103</v>
      </c>
      <c r="D1215" s="949" t="s">
        <v>126</v>
      </c>
      <c r="E1215" s="949" t="s">
        <v>128</v>
      </c>
      <c r="F1215" s="949" t="s">
        <v>127</v>
      </c>
      <c r="G1215" s="950" t="s">
        <v>129</v>
      </c>
      <c r="H1215" s="713" t="str">
        <f t="shared" ref="H1215:H1220" si="313">IF(MID(A1215,1,3)="OBS","REMOVER ESPAÇOS","OK")</f>
        <v>OK</v>
      </c>
      <c r="J1215" s="654" t="str">
        <f>IF(AND(F1215=0,G1215&gt;0),1+COUNT($J$3:J1184),IF(B1215="AUXILIAR","AUXILIAR","SUBÍTEM"))</f>
        <v>SUBÍTEM</v>
      </c>
      <c r="K1215" s="655" t="s">
        <v>125</v>
      </c>
      <c r="L1215" s="656" t="str">
        <f t="shared" ref="L1215:L1220" si="314">A1215</f>
        <v>COD.</v>
      </c>
      <c r="M1215" s="663" t="str">
        <f>IF(AND(MID(A1215,1,4)="comp",COUNTIF($A$1:$A$3937,A1215)&gt;1),"ok AUXILIAR",IF(AND(F1215&gt;0,MID(A1215,1,4)="COMP"),"SUBÍTEM",IF(OR(AND(F1215=0,G1215=0),F1215="COEF.",F1215&gt;0),"SUBÍTEM",IF(MID(A1215,1,5)="COMP.",IF(COUNTIF(ORÇAMENTO!$B$5:$B$9792,COMPOSIÇÕES!A1215)=0,"NOK",IF(COUNTIF(ORÇAMENTO!$B$5:$B$9792,COMPOSIÇÕES!A1215)&gt;0,"OK","SUBÍTEM"))))))</f>
        <v>SUBÍTEM</v>
      </c>
      <c r="P1215" s="655" t="b">
        <f t="shared" si="310"/>
        <v>1</v>
      </c>
      <c r="Q1215" s="655" t="s">
        <v>125</v>
      </c>
      <c r="R1215" s="655"/>
      <c r="S1215" s="715" t="s">
        <v>103</v>
      </c>
      <c r="T1215" s="655" t="s">
        <v>126</v>
      </c>
      <c r="U1215" s="655" t="s">
        <v>128</v>
      </c>
      <c r="AY1215" s="713" t="s">
        <v>103</v>
      </c>
      <c r="AZ1215" s="713" t="b">
        <f>AY1215=C1215</f>
        <v>1</v>
      </c>
    </row>
    <row r="1216" spans="1:52" s="713" customFormat="1" ht="33" customHeight="1" thickBot="1">
      <c r="A1216" s="935" t="s">
        <v>472</v>
      </c>
      <c r="B1216" s="936"/>
      <c r="C1216" s="960" t="s">
        <v>1024</v>
      </c>
      <c r="D1216" s="936" t="s">
        <v>126</v>
      </c>
      <c r="E1216" s="936"/>
      <c r="F1216" s="936"/>
      <c r="G1216" s="946">
        <f>SUM(G1217:G1219)</f>
        <v>439.92</v>
      </c>
      <c r="H1216" s="713" t="str">
        <f t="shared" si="313"/>
        <v>OK</v>
      </c>
      <c r="J1216" s="654">
        <f>IF(AND(F1216=0,G1216&gt;0),1+COUNT($J$3:J1215),IF(B1216="AUXILIAR","AUXILIAR","SUBÍTEM"))</f>
        <v>164</v>
      </c>
      <c r="K1216" s="655" t="s">
        <v>472</v>
      </c>
      <c r="L1216" s="656" t="str">
        <f t="shared" si="314"/>
        <v>COMP. 164</v>
      </c>
      <c r="M1216" s="663" t="str">
        <f>IF(AND(MID(A1216,1,4)="comp",COUNTIF($A$1:$A$3937,A1216)&gt;1),"ok AUXILIAR",IF(AND(F1216&gt;0,MID(A1216,1,4)="COMP"),"SUBÍTEM",IF(OR(AND(F1216=0,G1216=0),F1216="COEF.",F1216&gt;0),"SUBÍTEM",IF(MID(A1216,1,5)="COMP.",IF(COUNTIF(ORÇAMENTO!$B$5:$B$9792,COMPOSIÇÕES!A1216)=0,"NOK",IF(COUNTIF(ORÇAMENTO!$B$5:$B$9792,COMPOSIÇÕES!A1216)&gt;0,"OK","SUBÍTEM"))))))</f>
        <v>OK</v>
      </c>
      <c r="P1216" s="655" t="b">
        <f t="shared" si="310"/>
        <v>1</v>
      </c>
      <c r="Q1216" s="655" t="s">
        <v>472</v>
      </c>
      <c r="R1216" s="655"/>
      <c r="S1216" s="716" t="s">
        <v>1024</v>
      </c>
      <c r="T1216" s="655" t="s">
        <v>126</v>
      </c>
      <c r="U1216" s="655"/>
      <c r="AY1216" s="713" t="s">
        <v>670</v>
      </c>
      <c r="AZ1216" s="713" t="b">
        <f>AY1216=C1216</f>
        <v>0</v>
      </c>
    </row>
    <row r="1217" spans="1:52" s="713" customFormat="1">
      <c r="A1217" s="988">
        <v>8599</v>
      </c>
      <c r="B1217" s="988" t="s">
        <v>134</v>
      </c>
      <c r="C1217" s="322" t="s">
        <v>1024</v>
      </c>
      <c r="D1217" s="257" t="s">
        <v>54</v>
      </c>
      <c r="E1217" s="259">
        <v>408.06</v>
      </c>
      <c r="F1217" s="400">
        <v>1</v>
      </c>
      <c r="G1217" s="450">
        <f>ROUND(F1217*E1217,2)</f>
        <v>408.06</v>
      </c>
      <c r="H1217" s="713" t="str">
        <f t="shared" si="313"/>
        <v>OK</v>
      </c>
      <c r="J1217" s="654" t="str">
        <f>IF(AND(F1217=0,G1217&gt;0),1+COUNT($J$3:J1216),IF(B1217="AUXILIAR","AUXILIAR","SUBÍTEM"))</f>
        <v>SUBÍTEM</v>
      </c>
      <c r="K1217" s="655">
        <v>8599</v>
      </c>
      <c r="L1217" s="656">
        <f t="shared" si="314"/>
        <v>8599</v>
      </c>
      <c r="M1217" s="663" t="str">
        <f>IF(AND(MID(A1217,1,4)="comp",COUNTIF($A$1:$A$3937,A1217)&gt;1),"ok AUXILIAR",IF(AND(F1217&gt;0,MID(A1217,1,4)="COMP"),"SUBÍTEM",IF(OR(AND(F1217=0,G1217=0),F1217="COEF.",F1217&gt;0),"SUBÍTEM",IF(MID(A1217,1,5)="COMP.",IF(COUNTIF(ORÇAMENTO!$B$5:$B$9792,COMPOSIÇÕES!A1217)=0,"NOK",IF(COUNTIF(ORÇAMENTO!$B$5:$B$9792,COMPOSIÇÕES!A1217)&gt;0,"OK","SUBÍTEM"))))))</f>
        <v>SUBÍTEM</v>
      </c>
      <c r="P1217" s="655" t="b">
        <f t="shared" si="310"/>
        <v>1</v>
      </c>
      <c r="Q1217" s="655">
        <v>8599</v>
      </c>
      <c r="R1217" s="655" t="s">
        <v>134</v>
      </c>
      <c r="S1217" s="717" t="s">
        <v>1024</v>
      </c>
      <c r="T1217" s="655" t="s">
        <v>54</v>
      </c>
      <c r="U1217" s="655">
        <v>404.61</v>
      </c>
      <c r="AY1217" s="713" t="s">
        <v>176</v>
      </c>
      <c r="AZ1217" s="713" t="b">
        <f>AY1217=C1217</f>
        <v>0</v>
      </c>
    </row>
    <row r="1218" spans="1:52" s="713" customFormat="1" ht="16.5" customHeight="1">
      <c r="A1218" s="988">
        <v>88264</v>
      </c>
      <c r="B1218" s="988" t="s">
        <v>131</v>
      </c>
      <c r="C1218" s="322" t="s">
        <v>766</v>
      </c>
      <c r="D1218" s="257" t="s">
        <v>59</v>
      </c>
      <c r="E1218" s="259">
        <v>19.16</v>
      </c>
      <c r="F1218" s="400">
        <v>1</v>
      </c>
      <c r="G1218" s="450">
        <f>ROUND(F1218*E1218,2)</f>
        <v>19.16</v>
      </c>
      <c r="H1218" s="713" t="str">
        <f t="shared" si="313"/>
        <v>OK</v>
      </c>
      <c r="J1218" s="654" t="str">
        <f>IF(AND(F1218=0,G1218&gt;0),1+COUNT($J$3:J1216),IF(B1218="AUXILIAR","AUXILIAR","SUBÍTEM"))</f>
        <v>SUBÍTEM</v>
      </c>
      <c r="K1218" s="655">
        <v>88264</v>
      </c>
      <c r="L1218" s="656">
        <f t="shared" si="314"/>
        <v>88264</v>
      </c>
      <c r="M1218" s="663" t="str">
        <f>IF(AND(MID(A1218,1,4)="comp",COUNTIF($A$1:$A$3937,A1218)&gt;1),"ok AUXILIAR",IF(AND(F1218&gt;0,MID(A1218,1,4)="COMP"),"SUBÍTEM",IF(OR(AND(F1218=0,G1218=0),F1218="COEF.",F1218&gt;0),"SUBÍTEM",IF(MID(A1218,1,5)="COMP.",IF(COUNTIF(ORÇAMENTO!$B$5:$B$9792,COMPOSIÇÕES!A1218)=0,"NOK",IF(COUNTIF(ORÇAMENTO!$B$5:$B$9792,COMPOSIÇÕES!A1218)&gt;0,"OK","SUBÍTEM"))))))</f>
        <v>SUBÍTEM</v>
      </c>
      <c r="P1218" s="655" t="b">
        <f t="shared" si="310"/>
        <v>1</v>
      </c>
      <c r="Q1218" s="655">
        <v>88264</v>
      </c>
      <c r="R1218" s="655" t="s">
        <v>131</v>
      </c>
      <c r="S1218" s="717" t="s">
        <v>766</v>
      </c>
      <c r="T1218" s="655" t="s">
        <v>59</v>
      </c>
      <c r="U1218" s="655">
        <v>19.149999999999999</v>
      </c>
      <c r="AY1218" s="713" t="s">
        <v>132</v>
      </c>
      <c r="AZ1218" s="713" t="b">
        <f>AY1218=C1218</f>
        <v>0</v>
      </c>
    </row>
    <row r="1219" spans="1:52" s="713" customFormat="1" ht="16.5" customHeight="1">
      <c r="A1219" s="988">
        <v>88316</v>
      </c>
      <c r="B1219" s="988" t="s">
        <v>131</v>
      </c>
      <c r="C1219" s="322" t="s">
        <v>772</v>
      </c>
      <c r="D1219" s="257" t="s">
        <v>59</v>
      </c>
      <c r="E1219" s="259">
        <v>12.7</v>
      </c>
      <c r="F1219" s="400">
        <v>1</v>
      </c>
      <c r="G1219" s="450">
        <f>ROUND(F1219*E1219,2)</f>
        <v>12.7</v>
      </c>
      <c r="H1219" s="713" t="str">
        <f t="shared" si="313"/>
        <v>OK</v>
      </c>
      <c r="J1219" s="654" t="str">
        <f>IF(AND(F1219=0,G1219&gt;0),1+COUNT($J$3:J1217),IF(B1219="AUXILIAR","AUXILIAR","SUBÍTEM"))</f>
        <v>SUBÍTEM</v>
      </c>
      <c r="K1219" s="655">
        <v>88316</v>
      </c>
      <c r="L1219" s="656">
        <f t="shared" si="314"/>
        <v>88316</v>
      </c>
      <c r="M1219" s="663" t="str">
        <f>IF(AND(MID(A1219,1,4)="comp",COUNTIF($A$1:$A$3937,A1219)&gt;1),"ok AUXILIAR",IF(AND(F1219&gt;0,MID(A1219,1,4)="COMP"),"SUBÍTEM",IF(OR(AND(F1219=0,G1219=0),F1219="COEF.",F1219&gt;0),"SUBÍTEM",IF(MID(A1219,1,5)="COMP.",IF(COUNTIF(ORÇAMENTO!$B$5:$B$9792,COMPOSIÇÕES!A1219)=0,"NOK",IF(COUNTIF(ORÇAMENTO!$B$5:$B$9792,COMPOSIÇÕES!A1219)&gt;0,"OK","SUBÍTEM"))))))</f>
        <v>SUBÍTEM</v>
      </c>
      <c r="P1219" s="655" t="b">
        <f t="shared" si="310"/>
        <v>1</v>
      </c>
      <c r="Q1219" s="655">
        <v>88316</v>
      </c>
      <c r="R1219" s="655" t="s">
        <v>131</v>
      </c>
      <c r="S1219" s="717" t="s">
        <v>772</v>
      </c>
      <c r="T1219" s="655" t="s">
        <v>59</v>
      </c>
      <c r="U1219" s="655">
        <v>12.52</v>
      </c>
      <c r="AY1219" s="713" t="s">
        <v>132</v>
      </c>
      <c r="AZ1219" s="713" t="b">
        <f>AY1219=C1219</f>
        <v>0</v>
      </c>
    </row>
    <row r="1220" spans="1:52" s="713" customFormat="1">
      <c r="A1220" s="723" t="s">
        <v>1016</v>
      </c>
      <c r="B1220" s="723"/>
      <c r="C1220" s="723"/>
      <c r="D1220" s="723" t="s">
        <v>183</v>
      </c>
      <c r="E1220" s="723" t="s">
        <v>183</v>
      </c>
      <c r="F1220" s="723"/>
      <c r="G1220" s="723"/>
      <c r="H1220" s="713" t="str">
        <f t="shared" si="313"/>
        <v>REMOVER ESPAÇOS</v>
      </c>
      <c r="J1220" s="654" t="str">
        <f>IF(AND(F1220=0,G1220&gt;0),1+COUNT($J$3:J1219),IF(B1220="AUXILIAR","AUXILIAR","SUBÍTEM"))</f>
        <v>SUBÍTEM</v>
      </c>
      <c r="K1220" s="655" t="s">
        <v>1016</v>
      </c>
      <c r="L1220" s="656" t="str">
        <f t="shared" si="314"/>
        <v>Obs: composição/Base -  ORSE - 8444</v>
      </c>
      <c r="M1220" s="663" t="str">
        <f>IF(AND(MID(A1220,1,4)="comp",COUNTIF($A$1:$A$3937,A1220)&gt;1),"ok AUXILIAR",IF(AND(F1220&gt;0,MID(A1220,1,4)="COMP"),"SUBÍTEM",IF(OR(AND(F1220=0,G1220=0),F1220="COEF.",F1220&gt;0),"SUBÍTEM",IF(MID(A1220,1,5)="COMP.",IF(COUNTIF(ORÇAMENTO!$B$5:$B$9792,COMPOSIÇÕES!A1220)=0,"NOK",IF(COUNTIF(ORÇAMENTO!$B$5:$B$9792,COMPOSIÇÕES!A1220)&gt;0,"OK","SUBÍTEM"))))))</f>
        <v>SUBÍTEM</v>
      </c>
      <c r="P1220" s="655" t="b">
        <f t="shared" si="310"/>
        <v>1</v>
      </c>
      <c r="Q1220" s="655" t="s">
        <v>1016</v>
      </c>
      <c r="R1220" s="655"/>
      <c r="S1220" s="723"/>
      <c r="T1220" s="655" t="s">
        <v>183</v>
      </c>
      <c r="U1220" s="655" t="s">
        <v>183</v>
      </c>
    </row>
    <row r="1221" spans="1:52" s="713" customFormat="1" ht="15.75" thickBot="1">
      <c r="A1221" s="728"/>
      <c r="B1221" s="728"/>
      <c r="C1221" s="728"/>
      <c r="D1221" s="728"/>
      <c r="E1221" s="728"/>
      <c r="F1221" s="728"/>
      <c r="G1221" s="728"/>
      <c r="J1221" s="779"/>
      <c r="K1221" s="780"/>
      <c r="L1221" s="781"/>
      <c r="M1221" s="663"/>
      <c r="P1221" s="655" t="b">
        <f t="shared" si="310"/>
        <v>1</v>
      </c>
      <c r="Q1221" s="780"/>
      <c r="R1221" s="780"/>
      <c r="S1221" s="728"/>
      <c r="T1221" s="780"/>
      <c r="U1221" s="780"/>
    </row>
    <row r="1222" spans="1:52" s="713" customFormat="1" ht="32.25" customHeight="1" thickBot="1">
      <c r="A1222" s="947" t="s">
        <v>125</v>
      </c>
      <c r="B1222" s="948"/>
      <c r="C1222" s="949" t="s">
        <v>103</v>
      </c>
      <c r="D1222" s="949" t="s">
        <v>126</v>
      </c>
      <c r="E1222" s="949" t="s">
        <v>128</v>
      </c>
      <c r="F1222" s="949" t="s">
        <v>127</v>
      </c>
      <c r="G1222" s="950" t="s">
        <v>129</v>
      </c>
      <c r="H1222" s="713" t="str">
        <f t="shared" ref="H1222:H1227" si="315">IF(MID(A1222,1,3)="OBS","REMOVER ESPAÇOS","OK")</f>
        <v>OK</v>
      </c>
      <c r="J1222" s="654" t="str">
        <f>IF(AND(F1222=0,G1222&gt;0),1+COUNT($J$3:J1191),IF(B1222="AUXILIAR","AUXILIAR","SUBÍTEM"))</f>
        <v>SUBÍTEM</v>
      </c>
      <c r="K1222" s="655" t="s">
        <v>125</v>
      </c>
      <c r="L1222" s="656" t="str">
        <f t="shared" ref="L1222:L1227" si="316">A1222</f>
        <v>COD.</v>
      </c>
      <c r="M1222" s="663" t="str">
        <f>IF(AND(MID(A1222,1,4)="comp",COUNTIF($A$1:$A$3937,A1222)&gt;1),"ok AUXILIAR",IF(AND(F1222&gt;0,MID(A1222,1,4)="COMP"),"SUBÍTEM",IF(OR(AND(F1222=0,G1222=0),F1222="COEF.",F1222&gt;0),"SUBÍTEM",IF(MID(A1222,1,5)="COMP.",IF(COUNTIF(ORÇAMENTO!$B$5:$B$9792,COMPOSIÇÕES!A1222)=0,"NOK",IF(COUNTIF(ORÇAMENTO!$B$5:$B$9792,COMPOSIÇÕES!A1222)&gt;0,"OK","SUBÍTEM"))))))</f>
        <v>SUBÍTEM</v>
      </c>
      <c r="P1222" s="655" t="b">
        <f t="shared" si="310"/>
        <v>1</v>
      </c>
      <c r="Q1222" s="655" t="s">
        <v>125</v>
      </c>
      <c r="R1222" s="655"/>
      <c r="S1222" s="715" t="s">
        <v>103</v>
      </c>
      <c r="T1222" s="655" t="s">
        <v>126</v>
      </c>
      <c r="U1222" s="655" t="s">
        <v>128</v>
      </c>
      <c r="AY1222" s="713" t="s">
        <v>103</v>
      </c>
      <c r="AZ1222" s="713" t="b">
        <f>AY1222=C1222</f>
        <v>1</v>
      </c>
    </row>
    <row r="1223" spans="1:52" s="713" customFormat="1" ht="33" customHeight="1" thickBot="1">
      <c r="A1223" s="935" t="s">
        <v>473</v>
      </c>
      <c r="B1223" s="936"/>
      <c r="C1223" s="960" t="s">
        <v>1397</v>
      </c>
      <c r="D1223" s="936" t="s">
        <v>53</v>
      </c>
      <c r="E1223" s="936"/>
      <c r="F1223" s="936"/>
      <c r="G1223" s="946">
        <f>SUM(G1224:G1226)</f>
        <v>4.6899999999999995</v>
      </c>
      <c r="H1223" s="713" t="str">
        <f t="shared" si="315"/>
        <v>OK</v>
      </c>
      <c r="J1223" s="654">
        <f>IF(AND(F1223=0,G1223&gt;0),1+COUNT($J$3:J1222),IF(B1223="AUXILIAR","AUXILIAR","SUBÍTEM"))</f>
        <v>165</v>
      </c>
      <c r="K1223" s="655" t="s">
        <v>473</v>
      </c>
      <c r="L1223" s="656" t="str">
        <f t="shared" si="316"/>
        <v>COMP. 165</v>
      </c>
      <c r="M1223" s="663" t="str">
        <f>IF(AND(MID(A1223,1,4)="comp",COUNTIF($A$1:$A$3937,A1223)&gt;1),"ok AUXILIAR",IF(AND(F1223&gt;0,MID(A1223,1,4)="COMP"),"SUBÍTEM",IF(OR(AND(F1223=0,G1223=0),F1223="COEF.",F1223&gt;0),"SUBÍTEM",IF(MID(A1223,1,5)="COMP.",IF(COUNTIF(ORÇAMENTO!$B$5:$B$9792,COMPOSIÇÕES!A1223)=0,"NOK",IF(COUNTIF(ORÇAMENTO!$B$5:$B$9792,COMPOSIÇÕES!A1223)&gt;0,"OK","SUBÍTEM"))))))</f>
        <v>OK</v>
      </c>
      <c r="P1223" s="655" t="b">
        <f t="shared" si="310"/>
        <v>1</v>
      </c>
      <c r="Q1223" s="655" t="s">
        <v>473</v>
      </c>
      <c r="R1223" s="655"/>
      <c r="S1223" s="716" t="s">
        <v>1397</v>
      </c>
      <c r="T1223" s="655" t="s">
        <v>53</v>
      </c>
      <c r="U1223" s="655"/>
      <c r="AY1223" s="713" t="s">
        <v>670</v>
      </c>
      <c r="AZ1223" s="713" t="b">
        <f>AY1223=C1223</f>
        <v>0</v>
      </c>
    </row>
    <row r="1224" spans="1:52" s="713" customFormat="1" ht="35.25" customHeight="1">
      <c r="A1224" s="988">
        <v>39252</v>
      </c>
      <c r="B1224" s="988" t="s">
        <v>836</v>
      </c>
      <c r="C1224" s="322" t="s">
        <v>2748</v>
      </c>
      <c r="D1224" s="257" t="s">
        <v>2837</v>
      </c>
      <c r="E1224" s="259">
        <v>0.54</v>
      </c>
      <c r="F1224" s="400">
        <v>1.02</v>
      </c>
      <c r="G1224" s="450">
        <f>ROUND(F1224*E1224,2)</f>
        <v>0.55000000000000004</v>
      </c>
      <c r="H1224" s="713" t="str">
        <f t="shared" si="315"/>
        <v>OK</v>
      </c>
      <c r="J1224" s="654" t="str">
        <f>IF(AND(F1224=0,G1224&gt;0),1+COUNT($J$3:J1223),IF(B1224="AUXILIAR","AUXILIAR","SUBÍTEM"))</f>
        <v>SUBÍTEM</v>
      </c>
      <c r="K1224" s="655">
        <v>39252</v>
      </c>
      <c r="L1224" s="656">
        <f t="shared" si="316"/>
        <v>39252</v>
      </c>
      <c r="M1224" s="663" t="str">
        <f>IF(AND(MID(A1224,1,4)="comp",COUNTIF($A$1:$A$3937,A1224)&gt;1),"ok AUXILIAR",IF(AND(F1224&gt;0,MID(A1224,1,4)="COMP"),"SUBÍTEM",IF(OR(AND(F1224=0,G1224=0),F1224="COEF.",F1224&gt;0),"SUBÍTEM",IF(MID(A1224,1,5)="COMP.",IF(COUNTIF(ORÇAMENTO!$B$5:$B$9792,COMPOSIÇÕES!A1224)=0,"NOK",IF(COUNTIF(ORÇAMENTO!$B$5:$B$9792,COMPOSIÇÕES!A1224)&gt;0,"OK","SUBÍTEM"))))))</f>
        <v>SUBÍTEM</v>
      </c>
      <c r="P1224" s="655" t="b">
        <f t="shared" si="310"/>
        <v>1</v>
      </c>
      <c r="Q1224" s="655">
        <v>39252</v>
      </c>
      <c r="R1224" s="655" t="s">
        <v>836</v>
      </c>
      <c r="S1224" s="717" t="s">
        <v>2748</v>
      </c>
      <c r="T1224" s="655" t="s">
        <v>53</v>
      </c>
      <c r="U1224" s="655">
        <v>0.54</v>
      </c>
      <c r="AY1224" s="713" t="s">
        <v>176</v>
      </c>
      <c r="AZ1224" s="713" t="b">
        <f>AY1224=C1224</f>
        <v>0</v>
      </c>
    </row>
    <row r="1225" spans="1:52" s="713" customFormat="1" ht="16.5" customHeight="1">
      <c r="A1225" s="988">
        <v>88264</v>
      </c>
      <c r="B1225" s="988" t="s">
        <v>131</v>
      </c>
      <c r="C1225" s="322" t="s">
        <v>766</v>
      </c>
      <c r="D1225" s="257" t="s">
        <v>59</v>
      </c>
      <c r="E1225" s="259">
        <v>19.16</v>
      </c>
      <c r="F1225" s="400">
        <v>0.13</v>
      </c>
      <c r="G1225" s="450">
        <f>ROUND(F1225*E1225,2)</f>
        <v>2.4900000000000002</v>
      </c>
      <c r="H1225" s="713" t="str">
        <f t="shared" si="315"/>
        <v>OK</v>
      </c>
      <c r="J1225" s="654" t="str">
        <f>IF(AND(F1225=0,G1225&gt;0),1+COUNT($J$3:J1223),IF(B1225="AUXILIAR","AUXILIAR","SUBÍTEM"))</f>
        <v>SUBÍTEM</v>
      </c>
      <c r="K1225" s="655">
        <v>88264</v>
      </c>
      <c r="L1225" s="656">
        <f t="shared" si="316"/>
        <v>88264</v>
      </c>
      <c r="M1225" s="663" t="str">
        <f>IF(AND(MID(A1225,1,4)="comp",COUNTIF($A$1:$A$3937,A1225)&gt;1),"ok AUXILIAR",IF(AND(F1225&gt;0,MID(A1225,1,4)="COMP"),"SUBÍTEM",IF(OR(AND(F1225=0,G1225=0),F1225="COEF.",F1225&gt;0),"SUBÍTEM",IF(MID(A1225,1,5)="COMP.",IF(COUNTIF(ORÇAMENTO!$B$5:$B$9792,COMPOSIÇÕES!A1225)=0,"NOK",IF(COUNTIF(ORÇAMENTO!$B$5:$B$9792,COMPOSIÇÕES!A1225)&gt;0,"OK","SUBÍTEM"))))))</f>
        <v>SUBÍTEM</v>
      </c>
      <c r="P1225" s="655" t="b">
        <f t="shared" si="310"/>
        <v>1</v>
      </c>
      <c r="Q1225" s="655">
        <v>88264</v>
      </c>
      <c r="R1225" s="655" t="s">
        <v>131</v>
      </c>
      <c r="S1225" s="717" t="s">
        <v>766</v>
      </c>
      <c r="T1225" s="655" t="s">
        <v>59</v>
      </c>
      <c r="U1225" s="655">
        <v>19.149999999999999</v>
      </c>
      <c r="AY1225" s="713" t="s">
        <v>132</v>
      </c>
      <c r="AZ1225" s="713" t="b">
        <f>AY1225=C1225</f>
        <v>0</v>
      </c>
    </row>
    <row r="1226" spans="1:52" s="713" customFormat="1" ht="16.5" customHeight="1">
      <c r="A1226" s="988">
        <v>88316</v>
      </c>
      <c r="B1226" s="988" t="s">
        <v>131</v>
      </c>
      <c r="C1226" s="322" t="s">
        <v>772</v>
      </c>
      <c r="D1226" s="257" t="s">
        <v>59</v>
      </c>
      <c r="E1226" s="259">
        <v>12.7</v>
      </c>
      <c r="F1226" s="400">
        <v>0.13</v>
      </c>
      <c r="G1226" s="450">
        <f>ROUND(F1226*E1226,2)</f>
        <v>1.65</v>
      </c>
      <c r="H1226" s="713" t="str">
        <f t="shared" si="315"/>
        <v>OK</v>
      </c>
      <c r="J1226" s="654" t="str">
        <f>IF(AND(F1226=0,G1226&gt;0),1+COUNT($J$3:J1224),IF(B1226="AUXILIAR","AUXILIAR","SUBÍTEM"))</f>
        <v>SUBÍTEM</v>
      </c>
      <c r="K1226" s="655">
        <v>88316</v>
      </c>
      <c r="L1226" s="656">
        <f t="shared" si="316"/>
        <v>88316</v>
      </c>
      <c r="M1226" s="663" t="str">
        <f>IF(AND(MID(A1226,1,4)="comp",COUNTIF($A$1:$A$3937,A1226)&gt;1),"ok AUXILIAR",IF(AND(F1226&gt;0,MID(A1226,1,4)="COMP"),"SUBÍTEM",IF(OR(AND(F1226=0,G1226=0),F1226="COEF.",F1226&gt;0),"SUBÍTEM",IF(MID(A1226,1,5)="COMP.",IF(COUNTIF(ORÇAMENTO!$B$5:$B$9792,COMPOSIÇÕES!A1226)=0,"NOK",IF(COUNTIF(ORÇAMENTO!$B$5:$B$9792,COMPOSIÇÕES!A1226)&gt;0,"OK","SUBÍTEM"))))))</f>
        <v>SUBÍTEM</v>
      </c>
      <c r="P1226" s="655" t="b">
        <f t="shared" si="310"/>
        <v>1</v>
      </c>
      <c r="Q1226" s="655">
        <v>88316</v>
      </c>
      <c r="R1226" s="655" t="s">
        <v>131</v>
      </c>
      <c r="S1226" s="717" t="s">
        <v>772</v>
      </c>
      <c r="T1226" s="655" t="s">
        <v>59</v>
      </c>
      <c r="U1226" s="655">
        <v>12.52</v>
      </c>
      <c r="AY1226" s="713" t="s">
        <v>132</v>
      </c>
      <c r="AZ1226" s="713" t="b">
        <f>AY1226=C1226</f>
        <v>0</v>
      </c>
    </row>
    <row r="1227" spans="1:52" s="713" customFormat="1">
      <c r="A1227" s="723" t="s">
        <v>1544</v>
      </c>
      <c r="B1227" s="723"/>
      <c r="C1227" s="723"/>
      <c r="D1227" s="723" t="s">
        <v>183</v>
      </c>
      <c r="E1227" s="723" t="s">
        <v>183</v>
      </c>
      <c r="F1227" s="723"/>
      <c r="G1227" s="723"/>
      <c r="H1227" s="713" t="str">
        <f t="shared" si="315"/>
        <v>REMOVER ESPAÇOS</v>
      </c>
      <c r="J1227" s="654" t="str">
        <f>IF(AND(F1227=0,G1227&gt;0),1+COUNT($J$3:J1226),IF(B1227="AUXILIAR","AUXILIAR","SUBÍTEM"))</f>
        <v>SUBÍTEM</v>
      </c>
      <c r="K1227" s="655" t="s">
        <v>1544</v>
      </c>
      <c r="L1227" s="656" t="str">
        <f t="shared" si="316"/>
        <v>Obs: composição/Base -  ORSE modificada - 3795 + 39252/SINAPI INSUMO</v>
      </c>
      <c r="M1227" s="663" t="str">
        <f>IF(AND(MID(A1227,1,4)="comp",COUNTIF($A$1:$A$3937,A1227)&gt;1),"ok AUXILIAR",IF(AND(F1227&gt;0,MID(A1227,1,4)="COMP"),"SUBÍTEM",IF(OR(AND(F1227=0,G1227=0),F1227="COEF.",F1227&gt;0),"SUBÍTEM",IF(MID(A1227,1,5)="COMP.",IF(COUNTIF(ORÇAMENTO!$B$5:$B$9792,COMPOSIÇÕES!A1227)=0,"NOK",IF(COUNTIF(ORÇAMENTO!$B$5:$B$9792,COMPOSIÇÕES!A1227)&gt;0,"OK","SUBÍTEM"))))))</f>
        <v>SUBÍTEM</v>
      </c>
      <c r="P1227" s="655" t="b">
        <f t="shared" si="310"/>
        <v>1</v>
      </c>
      <c r="Q1227" s="655" t="s">
        <v>1544</v>
      </c>
      <c r="R1227" s="655"/>
      <c r="S1227" s="723"/>
      <c r="T1227" s="655" t="s">
        <v>183</v>
      </c>
      <c r="U1227" s="655" t="s">
        <v>183</v>
      </c>
    </row>
    <row r="1228" spans="1:52" s="713" customFormat="1" ht="15.75" thickBot="1">
      <c r="A1228" s="728"/>
      <c r="B1228" s="728"/>
      <c r="C1228" s="728"/>
      <c r="D1228" s="728"/>
      <c r="E1228" s="728"/>
      <c r="F1228" s="728"/>
      <c r="G1228" s="728"/>
      <c r="J1228" s="779"/>
      <c r="K1228" s="780"/>
      <c r="L1228" s="781"/>
      <c r="M1228" s="663"/>
      <c r="P1228" s="655" t="b">
        <f t="shared" ref="P1228:P1241" si="317">C1228=S1228</f>
        <v>1</v>
      </c>
      <c r="Q1228" s="780"/>
      <c r="R1228" s="780"/>
      <c r="S1228" s="728"/>
      <c r="T1228" s="780"/>
      <c r="U1228" s="780"/>
    </row>
    <row r="1229" spans="1:52" s="713" customFormat="1" ht="32.25" customHeight="1" thickBot="1">
      <c r="A1229" s="947" t="s">
        <v>125</v>
      </c>
      <c r="B1229" s="948"/>
      <c r="C1229" s="949" t="s">
        <v>103</v>
      </c>
      <c r="D1229" s="949" t="s">
        <v>126</v>
      </c>
      <c r="E1229" s="949" t="s">
        <v>128</v>
      </c>
      <c r="F1229" s="949" t="s">
        <v>127</v>
      </c>
      <c r="G1229" s="950" t="s">
        <v>129</v>
      </c>
      <c r="H1229" s="713" t="str">
        <f t="shared" ref="H1229:H1234" si="318">IF(MID(A1229,1,3)="OBS","REMOVER ESPAÇOS","OK")</f>
        <v>OK</v>
      </c>
      <c r="J1229" s="654" t="str">
        <f>IF(AND(F1229=0,G1229&gt;0),1+COUNT($J$3:J1198),IF(B1229="AUXILIAR","AUXILIAR","SUBÍTEM"))</f>
        <v>SUBÍTEM</v>
      </c>
      <c r="K1229" s="655" t="s">
        <v>125</v>
      </c>
      <c r="L1229" s="656" t="str">
        <f t="shared" ref="L1229:L1234" si="319">A1229</f>
        <v>COD.</v>
      </c>
      <c r="M1229" s="663" t="str">
        <f>IF(AND(MID(A1229,1,4)="comp",COUNTIF($A$1:$A$3937,A1229)&gt;1),"ok AUXILIAR",IF(AND(F1229&gt;0,MID(A1229,1,4)="COMP"),"SUBÍTEM",IF(OR(AND(F1229=0,G1229=0),F1229="COEF.",F1229&gt;0),"SUBÍTEM",IF(MID(A1229,1,5)="COMP.",IF(COUNTIF(ORÇAMENTO!$B$5:$B$9792,COMPOSIÇÕES!A1229)=0,"NOK",IF(COUNTIF(ORÇAMENTO!$B$5:$B$9792,COMPOSIÇÕES!A1229)&gt;0,"OK","SUBÍTEM"))))))</f>
        <v>SUBÍTEM</v>
      </c>
      <c r="P1229" s="655" t="b">
        <f t="shared" si="317"/>
        <v>1</v>
      </c>
      <c r="Q1229" s="655" t="s">
        <v>125</v>
      </c>
      <c r="R1229" s="655"/>
      <c r="S1229" s="715" t="s">
        <v>103</v>
      </c>
      <c r="T1229" s="655" t="s">
        <v>126</v>
      </c>
      <c r="U1229" s="655" t="s">
        <v>128</v>
      </c>
      <c r="AY1229" s="713" t="s">
        <v>103</v>
      </c>
      <c r="AZ1229" s="713" t="b">
        <f>AY1229=C1229</f>
        <v>1</v>
      </c>
    </row>
    <row r="1230" spans="1:52" s="713" customFormat="1" ht="33" customHeight="1" thickBot="1">
      <c r="A1230" s="935" t="s">
        <v>474</v>
      </c>
      <c r="B1230" s="936"/>
      <c r="C1230" s="960" t="s">
        <v>1020</v>
      </c>
      <c r="D1230" s="936" t="s">
        <v>126</v>
      </c>
      <c r="E1230" s="936"/>
      <c r="F1230" s="936"/>
      <c r="G1230" s="946">
        <f>SUM(G1231:G1233)</f>
        <v>40.479999999999997</v>
      </c>
      <c r="H1230" s="713" t="str">
        <f t="shared" si="318"/>
        <v>OK</v>
      </c>
      <c r="J1230" s="654">
        <f>IF(AND(F1230=0,G1230&gt;0),1+COUNT($J$3:J1229),IF(B1230="AUXILIAR","AUXILIAR","SUBÍTEM"))</f>
        <v>166</v>
      </c>
      <c r="K1230" s="655" t="s">
        <v>474</v>
      </c>
      <c r="L1230" s="656" t="str">
        <f t="shared" si="319"/>
        <v>COMP. 166</v>
      </c>
      <c r="M1230" s="663" t="str">
        <f>IF(AND(MID(A1230,1,4)="comp",COUNTIF($A$1:$A$3937,A1230)&gt;1),"ok AUXILIAR",IF(AND(F1230&gt;0,MID(A1230,1,4)="COMP"),"SUBÍTEM",IF(OR(AND(F1230=0,G1230=0),F1230="COEF.",F1230&gt;0),"SUBÍTEM",IF(MID(A1230,1,5)="COMP.",IF(COUNTIF(ORÇAMENTO!$B$5:$B$9792,COMPOSIÇÕES!A1230)=0,"NOK",IF(COUNTIF(ORÇAMENTO!$B$5:$B$9792,COMPOSIÇÕES!A1230)&gt;0,"OK","SUBÍTEM"))))))</f>
        <v>OK</v>
      </c>
      <c r="P1230" s="655" t="b">
        <f t="shared" si="317"/>
        <v>1</v>
      </c>
      <c r="Q1230" s="655" t="s">
        <v>474</v>
      </c>
      <c r="R1230" s="655"/>
      <c r="S1230" s="716" t="s">
        <v>1020</v>
      </c>
      <c r="T1230" s="655" t="s">
        <v>126</v>
      </c>
      <c r="U1230" s="655"/>
      <c r="AY1230" s="713" t="s">
        <v>670</v>
      </c>
      <c r="AZ1230" s="713" t="b">
        <f>AY1230=C1230</f>
        <v>0</v>
      </c>
    </row>
    <row r="1231" spans="1:52" s="713" customFormat="1">
      <c r="A1231" s="988">
        <v>857</v>
      </c>
      <c r="B1231" s="988" t="s">
        <v>134</v>
      </c>
      <c r="C1231" s="322" t="s">
        <v>1020</v>
      </c>
      <c r="D1231" s="257" t="s">
        <v>54</v>
      </c>
      <c r="E1231" s="259">
        <v>27.74</v>
      </c>
      <c r="F1231" s="400">
        <v>1</v>
      </c>
      <c r="G1231" s="450">
        <f>ROUND(F1231*E1231,2)</f>
        <v>27.74</v>
      </c>
      <c r="H1231" s="713" t="str">
        <f t="shared" si="318"/>
        <v>OK</v>
      </c>
      <c r="J1231" s="654" t="str">
        <f>IF(AND(F1231=0,G1231&gt;0),1+COUNT($J$3:J1230),IF(B1231="AUXILIAR","AUXILIAR","SUBÍTEM"))</f>
        <v>SUBÍTEM</v>
      </c>
      <c r="K1231" s="655">
        <v>857</v>
      </c>
      <c r="L1231" s="656">
        <f t="shared" si="319"/>
        <v>857</v>
      </c>
      <c r="M1231" s="663" t="str">
        <f>IF(AND(MID(A1231,1,4)="comp",COUNTIF($A$1:$A$3937,A1231)&gt;1),"ok AUXILIAR",IF(AND(F1231&gt;0,MID(A1231,1,4)="COMP"),"SUBÍTEM",IF(OR(AND(F1231=0,G1231=0),F1231="COEF.",F1231&gt;0),"SUBÍTEM",IF(MID(A1231,1,5)="COMP.",IF(COUNTIF(ORÇAMENTO!$B$5:$B$9792,COMPOSIÇÕES!A1231)=0,"NOK",IF(COUNTIF(ORÇAMENTO!$B$5:$B$9792,COMPOSIÇÕES!A1231)&gt;0,"OK","SUBÍTEM"))))))</f>
        <v>SUBÍTEM</v>
      </c>
      <c r="P1231" s="655" t="b">
        <f t="shared" si="317"/>
        <v>1</v>
      </c>
      <c r="Q1231" s="655">
        <v>857</v>
      </c>
      <c r="R1231" s="655" t="s">
        <v>134</v>
      </c>
      <c r="S1231" s="717" t="s">
        <v>1020</v>
      </c>
      <c r="T1231" s="655" t="s">
        <v>54</v>
      </c>
      <c r="U1231" s="655">
        <v>24.9</v>
      </c>
      <c r="AY1231" s="713" t="s">
        <v>176</v>
      </c>
      <c r="AZ1231" s="713" t="b">
        <f>AY1231=C1231</f>
        <v>0</v>
      </c>
    </row>
    <row r="1232" spans="1:52" s="713" customFormat="1" ht="16.5" customHeight="1">
      <c r="A1232" s="988">
        <v>88264</v>
      </c>
      <c r="B1232" s="988" t="s">
        <v>131</v>
      </c>
      <c r="C1232" s="322" t="s">
        <v>766</v>
      </c>
      <c r="D1232" s="257" t="s">
        <v>59</v>
      </c>
      <c r="E1232" s="259">
        <v>19.16</v>
      </c>
      <c r="F1232" s="400">
        <v>0.4</v>
      </c>
      <c r="G1232" s="450">
        <f>ROUND(F1232*E1232,2)</f>
        <v>7.66</v>
      </c>
      <c r="H1232" s="713" t="str">
        <f t="shared" si="318"/>
        <v>OK</v>
      </c>
      <c r="J1232" s="654" t="str">
        <f>IF(AND(F1232=0,G1232&gt;0),1+COUNT($J$3:J1230),IF(B1232="AUXILIAR","AUXILIAR","SUBÍTEM"))</f>
        <v>SUBÍTEM</v>
      </c>
      <c r="K1232" s="655">
        <v>88264</v>
      </c>
      <c r="L1232" s="656">
        <f t="shared" si="319"/>
        <v>88264</v>
      </c>
      <c r="M1232" s="663" t="str">
        <f>IF(AND(MID(A1232,1,4)="comp",COUNTIF($A$1:$A$3937,A1232)&gt;1),"ok AUXILIAR",IF(AND(F1232&gt;0,MID(A1232,1,4)="COMP"),"SUBÍTEM",IF(OR(AND(F1232=0,G1232=0),F1232="COEF.",F1232&gt;0),"SUBÍTEM",IF(MID(A1232,1,5)="COMP.",IF(COUNTIF(ORÇAMENTO!$B$5:$B$9792,COMPOSIÇÕES!A1232)=0,"NOK",IF(COUNTIF(ORÇAMENTO!$B$5:$B$9792,COMPOSIÇÕES!A1232)&gt;0,"OK","SUBÍTEM"))))))</f>
        <v>SUBÍTEM</v>
      </c>
      <c r="P1232" s="655" t="b">
        <f t="shared" si="317"/>
        <v>1</v>
      </c>
      <c r="Q1232" s="655">
        <v>88264</v>
      </c>
      <c r="R1232" s="655" t="s">
        <v>131</v>
      </c>
      <c r="S1232" s="717" t="s">
        <v>766</v>
      </c>
      <c r="T1232" s="655" t="s">
        <v>59</v>
      </c>
      <c r="U1232" s="655">
        <v>19.149999999999999</v>
      </c>
      <c r="AY1232" s="713" t="s">
        <v>132</v>
      </c>
      <c r="AZ1232" s="713" t="b">
        <f>AY1232=C1232</f>
        <v>0</v>
      </c>
    </row>
    <row r="1233" spans="1:52" s="713" customFormat="1" ht="16.5" customHeight="1">
      <c r="A1233" s="988">
        <v>88316</v>
      </c>
      <c r="B1233" s="988" t="s">
        <v>131</v>
      </c>
      <c r="C1233" s="322" t="s">
        <v>772</v>
      </c>
      <c r="D1233" s="257" t="s">
        <v>59</v>
      </c>
      <c r="E1233" s="259">
        <v>12.7</v>
      </c>
      <c r="F1233" s="400">
        <v>0.4</v>
      </c>
      <c r="G1233" s="450">
        <f>ROUND(F1233*E1233,2)</f>
        <v>5.08</v>
      </c>
      <c r="H1233" s="713" t="str">
        <f t="shared" si="318"/>
        <v>OK</v>
      </c>
      <c r="J1233" s="654" t="str">
        <f>IF(AND(F1233=0,G1233&gt;0),1+COUNT($J$3:J1231),IF(B1233="AUXILIAR","AUXILIAR","SUBÍTEM"))</f>
        <v>SUBÍTEM</v>
      </c>
      <c r="K1233" s="655">
        <v>88316</v>
      </c>
      <c r="L1233" s="656">
        <f t="shared" si="319"/>
        <v>88316</v>
      </c>
      <c r="M1233" s="663" t="str">
        <f>IF(AND(MID(A1233,1,4)="comp",COUNTIF($A$1:$A$3937,A1233)&gt;1),"ok AUXILIAR",IF(AND(F1233&gt;0,MID(A1233,1,4)="COMP"),"SUBÍTEM",IF(OR(AND(F1233=0,G1233=0),F1233="COEF.",F1233&gt;0),"SUBÍTEM",IF(MID(A1233,1,5)="COMP.",IF(COUNTIF(ORÇAMENTO!$B$5:$B$9792,COMPOSIÇÕES!A1233)=0,"NOK",IF(COUNTIF(ORÇAMENTO!$B$5:$B$9792,COMPOSIÇÕES!A1233)&gt;0,"OK","SUBÍTEM"))))))</f>
        <v>SUBÍTEM</v>
      </c>
      <c r="P1233" s="655" t="b">
        <f t="shared" si="317"/>
        <v>1</v>
      </c>
      <c r="Q1233" s="655">
        <v>88316</v>
      </c>
      <c r="R1233" s="655" t="s">
        <v>131</v>
      </c>
      <c r="S1233" s="717" t="s">
        <v>772</v>
      </c>
      <c r="T1233" s="655" t="s">
        <v>59</v>
      </c>
      <c r="U1233" s="655">
        <v>12.52</v>
      </c>
      <c r="AY1233" s="713" t="s">
        <v>132</v>
      </c>
      <c r="AZ1233" s="713" t="b">
        <f>AY1233=C1233</f>
        <v>0</v>
      </c>
    </row>
    <row r="1234" spans="1:52" s="713" customFormat="1">
      <c r="A1234" s="723" t="s">
        <v>1545</v>
      </c>
      <c r="B1234" s="723"/>
      <c r="C1234" s="723"/>
      <c r="D1234" s="723" t="s">
        <v>183</v>
      </c>
      <c r="E1234" s="723" t="s">
        <v>183</v>
      </c>
      <c r="F1234" s="723"/>
      <c r="G1234" s="723"/>
      <c r="H1234" s="713" t="str">
        <f t="shared" si="318"/>
        <v>REMOVER ESPAÇOS</v>
      </c>
      <c r="J1234" s="654" t="str">
        <f>IF(AND(F1234=0,G1234&gt;0),1+COUNT($J$3:J1233),IF(B1234="AUXILIAR","AUXILIAR","SUBÍTEM"))</f>
        <v>SUBÍTEM</v>
      </c>
      <c r="K1234" s="655" t="s">
        <v>1545</v>
      </c>
      <c r="L1234" s="656" t="str">
        <f t="shared" si="319"/>
        <v>Obs: composição/Base -  ORSE adaptada - 762 + 857/ORSE INSUMO</v>
      </c>
      <c r="M1234" s="663" t="str">
        <f>IF(AND(MID(A1234,1,4)="comp",COUNTIF($A$1:$A$3937,A1234)&gt;1),"ok AUXILIAR",IF(AND(F1234&gt;0,MID(A1234,1,4)="COMP"),"SUBÍTEM",IF(OR(AND(F1234=0,G1234=0),F1234="COEF.",F1234&gt;0),"SUBÍTEM",IF(MID(A1234,1,5)="COMP.",IF(COUNTIF(ORÇAMENTO!$B$5:$B$9792,COMPOSIÇÕES!A1234)=0,"NOK",IF(COUNTIF(ORÇAMENTO!$B$5:$B$9792,COMPOSIÇÕES!A1234)&gt;0,"OK","SUBÍTEM"))))))</f>
        <v>SUBÍTEM</v>
      </c>
      <c r="P1234" s="655" t="b">
        <f t="shared" si="317"/>
        <v>1</v>
      </c>
      <c r="Q1234" s="655" t="s">
        <v>1545</v>
      </c>
      <c r="R1234" s="655"/>
      <c r="S1234" s="723"/>
      <c r="T1234" s="655" t="s">
        <v>183</v>
      </c>
      <c r="U1234" s="655" t="s">
        <v>183</v>
      </c>
    </row>
    <row r="1235" spans="1:52" s="713" customFormat="1" ht="15.75" thickBot="1">
      <c r="A1235" s="728"/>
      <c r="B1235" s="728"/>
      <c r="C1235" s="728"/>
      <c r="D1235" s="728"/>
      <c r="E1235" s="728"/>
      <c r="F1235" s="728"/>
      <c r="G1235" s="728"/>
      <c r="J1235" s="779"/>
      <c r="K1235" s="780"/>
      <c r="L1235" s="781"/>
      <c r="M1235" s="663"/>
      <c r="P1235" s="655" t="b">
        <f t="shared" si="317"/>
        <v>1</v>
      </c>
      <c r="Q1235" s="780"/>
      <c r="R1235" s="780"/>
      <c r="S1235" s="728"/>
      <c r="T1235" s="780"/>
      <c r="U1235" s="780"/>
    </row>
    <row r="1236" spans="1:52" s="713" customFormat="1" ht="32.25" customHeight="1" thickBot="1">
      <c r="A1236" s="947" t="s">
        <v>125</v>
      </c>
      <c r="B1236" s="948"/>
      <c r="C1236" s="949" t="s">
        <v>103</v>
      </c>
      <c r="D1236" s="949" t="s">
        <v>126</v>
      </c>
      <c r="E1236" s="949" t="s">
        <v>128</v>
      </c>
      <c r="F1236" s="949" t="s">
        <v>127</v>
      </c>
      <c r="G1236" s="950" t="s">
        <v>129</v>
      </c>
      <c r="H1236" s="713" t="str">
        <f t="shared" ref="H1236:H1241" si="320">IF(MID(A1236,1,3)="OBS","REMOVER ESPAÇOS","OK")</f>
        <v>OK</v>
      </c>
      <c r="J1236" s="654" t="str">
        <f>IF(AND(F1236=0,G1236&gt;0),1+COUNT($J$3:J1205),IF(B1236="AUXILIAR","AUXILIAR","SUBÍTEM"))</f>
        <v>SUBÍTEM</v>
      </c>
      <c r="K1236" s="655" t="s">
        <v>125</v>
      </c>
      <c r="L1236" s="656" t="str">
        <f t="shared" ref="L1236:L1241" si="321">A1236</f>
        <v>COD.</v>
      </c>
      <c r="M1236" s="663" t="str">
        <f>IF(AND(MID(A1236,1,4)="comp",COUNTIF($A$1:$A$3937,A1236)&gt;1),"ok AUXILIAR",IF(AND(F1236&gt;0,MID(A1236,1,4)="COMP"),"SUBÍTEM",IF(OR(AND(F1236=0,G1236=0),F1236="COEF.",F1236&gt;0),"SUBÍTEM",IF(MID(A1236,1,5)="COMP.",IF(COUNTIF(ORÇAMENTO!$B$5:$B$9792,COMPOSIÇÕES!A1236)=0,"NOK",IF(COUNTIF(ORÇAMENTO!$B$5:$B$9792,COMPOSIÇÕES!A1236)&gt;0,"OK","SUBÍTEM"))))))</f>
        <v>SUBÍTEM</v>
      </c>
      <c r="P1236" s="655" t="b">
        <f t="shared" si="317"/>
        <v>1</v>
      </c>
      <c r="Q1236" s="655" t="s">
        <v>125</v>
      </c>
      <c r="R1236" s="655"/>
      <c r="S1236" s="715" t="s">
        <v>103</v>
      </c>
      <c r="T1236" s="655" t="s">
        <v>126</v>
      </c>
      <c r="U1236" s="655" t="s">
        <v>128</v>
      </c>
      <c r="AY1236" s="713" t="s">
        <v>103</v>
      </c>
      <c r="AZ1236" s="713" t="b">
        <f>AY1236=C1236</f>
        <v>1</v>
      </c>
    </row>
    <row r="1237" spans="1:52" s="713" customFormat="1" ht="33" customHeight="1" thickBot="1">
      <c r="A1237" s="935" t="s">
        <v>475</v>
      </c>
      <c r="B1237" s="936"/>
      <c r="C1237" s="960" t="s">
        <v>1021</v>
      </c>
      <c r="D1237" s="936" t="s">
        <v>126</v>
      </c>
      <c r="E1237" s="936"/>
      <c r="F1237" s="936"/>
      <c r="G1237" s="946">
        <f>SUM(G1238:G1240)</f>
        <v>21.36</v>
      </c>
      <c r="H1237" s="713" t="str">
        <f t="shared" si="320"/>
        <v>OK</v>
      </c>
      <c r="J1237" s="654">
        <f>IF(AND(F1237=0,G1237&gt;0),1+COUNT($J$3:J1236),IF(B1237="AUXILIAR","AUXILIAR","SUBÍTEM"))</f>
        <v>167</v>
      </c>
      <c r="K1237" s="655" t="s">
        <v>475</v>
      </c>
      <c r="L1237" s="656" t="str">
        <f t="shared" si="321"/>
        <v>COMP. 167</v>
      </c>
      <c r="M1237" s="663" t="str">
        <f>IF(AND(MID(A1237,1,4)="comp",COUNTIF($A$1:$A$3937,A1237)&gt;1),"ok AUXILIAR",IF(AND(F1237&gt;0,MID(A1237,1,4)="COMP"),"SUBÍTEM",IF(OR(AND(F1237=0,G1237=0),F1237="COEF.",F1237&gt;0),"SUBÍTEM",IF(MID(A1237,1,5)="COMP.",IF(COUNTIF(ORÇAMENTO!$B$5:$B$9792,COMPOSIÇÕES!A1237)=0,"NOK",IF(COUNTIF(ORÇAMENTO!$B$5:$B$9792,COMPOSIÇÕES!A1237)&gt;0,"OK","SUBÍTEM"))))))</f>
        <v>OK</v>
      </c>
      <c r="P1237" s="655" t="b">
        <f t="shared" si="317"/>
        <v>1</v>
      </c>
      <c r="Q1237" s="655" t="s">
        <v>475</v>
      </c>
      <c r="R1237" s="655"/>
      <c r="S1237" s="716" t="s">
        <v>1021</v>
      </c>
      <c r="T1237" s="655" t="s">
        <v>126</v>
      </c>
      <c r="U1237" s="655"/>
      <c r="AY1237" s="713" t="s">
        <v>670</v>
      </c>
      <c r="AZ1237" s="713" t="b">
        <f>AY1237=C1237</f>
        <v>0</v>
      </c>
    </row>
    <row r="1238" spans="1:52" s="713" customFormat="1">
      <c r="A1238" s="988">
        <v>4095</v>
      </c>
      <c r="B1238" s="988" t="s">
        <v>134</v>
      </c>
      <c r="C1238" s="322" t="s">
        <v>1021</v>
      </c>
      <c r="D1238" s="257" t="s">
        <v>54</v>
      </c>
      <c r="E1238" s="259">
        <v>14.99</v>
      </c>
      <c r="F1238" s="400">
        <v>1</v>
      </c>
      <c r="G1238" s="450">
        <f>ROUND(F1238*E1238,2)</f>
        <v>14.99</v>
      </c>
      <c r="H1238" s="713" t="str">
        <f t="shared" si="320"/>
        <v>OK</v>
      </c>
      <c r="J1238" s="654" t="str">
        <f>IF(AND(F1238=0,G1238&gt;0),1+COUNT($J$3:J1237),IF(B1238="AUXILIAR","AUXILIAR","SUBÍTEM"))</f>
        <v>SUBÍTEM</v>
      </c>
      <c r="K1238" s="655">
        <v>4095</v>
      </c>
      <c r="L1238" s="656">
        <f t="shared" si="321"/>
        <v>4095</v>
      </c>
      <c r="M1238" s="663" t="str">
        <f>IF(AND(MID(A1238,1,4)="comp",COUNTIF($A$1:$A$3937,A1238)&gt;1),"ok AUXILIAR",IF(AND(F1238&gt;0,MID(A1238,1,4)="COMP"),"SUBÍTEM",IF(OR(AND(F1238=0,G1238=0),F1238="COEF.",F1238&gt;0),"SUBÍTEM",IF(MID(A1238,1,5)="COMP.",IF(COUNTIF(ORÇAMENTO!$B$5:$B$9792,COMPOSIÇÕES!A1238)=0,"NOK",IF(COUNTIF(ORÇAMENTO!$B$5:$B$9792,COMPOSIÇÕES!A1238)&gt;0,"OK","SUBÍTEM"))))))</f>
        <v>SUBÍTEM</v>
      </c>
      <c r="P1238" s="655" t="b">
        <f t="shared" si="317"/>
        <v>1</v>
      </c>
      <c r="Q1238" s="655">
        <v>4095</v>
      </c>
      <c r="R1238" s="655" t="s">
        <v>134</v>
      </c>
      <c r="S1238" s="717" t="s">
        <v>1021</v>
      </c>
      <c r="T1238" s="655" t="s">
        <v>54</v>
      </c>
      <c r="U1238" s="655">
        <v>14.9</v>
      </c>
      <c r="AY1238" s="713" t="s">
        <v>176</v>
      </c>
      <c r="AZ1238" s="713" t="b">
        <f>AY1238=C1238</f>
        <v>0</v>
      </c>
    </row>
    <row r="1239" spans="1:52" s="713" customFormat="1" ht="16.5" customHeight="1">
      <c r="A1239" s="988">
        <v>88264</v>
      </c>
      <c r="B1239" s="988" t="s">
        <v>131</v>
      </c>
      <c r="C1239" s="322" t="s">
        <v>766</v>
      </c>
      <c r="D1239" s="257" t="s">
        <v>59</v>
      </c>
      <c r="E1239" s="259">
        <v>19.16</v>
      </c>
      <c r="F1239" s="400">
        <v>0.2</v>
      </c>
      <c r="G1239" s="450">
        <f>ROUND(F1239*E1239,2)</f>
        <v>3.83</v>
      </c>
      <c r="H1239" s="713" t="str">
        <f t="shared" si="320"/>
        <v>OK</v>
      </c>
      <c r="J1239" s="654" t="str">
        <f>IF(AND(F1239=0,G1239&gt;0),1+COUNT($J$3:J1237),IF(B1239="AUXILIAR","AUXILIAR","SUBÍTEM"))</f>
        <v>SUBÍTEM</v>
      </c>
      <c r="K1239" s="655">
        <v>88264</v>
      </c>
      <c r="L1239" s="656">
        <f t="shared" si="321"/>
        <v>88264</v>
      </c>
      <c r="M1239" s="663" t="str">
        <f>IF(AND(MID(A1239,1,4)="comp",COUNTIF($A$1:$A$3937,A1239)&gt;1),"ok AUXILIAR",IF(AND(F1239&gt;0,MID(A1239,1,4)="COMP"),"SUBÍTEM",IF(OR(AND(F1239=0,G1239=0),F1239="COEF.",F1239&gt;0),"SUBÍTEM",IF(MID(A1239,1,5)="COMP.",IF(COUNTIF(ORÇAMENTO!$B$5:$B$9792,COMPOSIÇÕES!A1239)=0,"NOK",IF(COUNTIF(ORÇAMENTO!$B$5:$B$9792,COMPOSIÇÕES!A1239)&gt;0,"OK","SUBÍTEM"))))))</f>
        <v>SUBÍTEM</v>
      </c>
      <c r="P1239" s="655" t="b">
        <f t="shared" si="317"/>
        <v>1</v>
      </c>
      <c r="Q1239" s="655">
        <v>88264</v>
      </c>
      <c r="R1239" s="655" t="s">
        <v>131</v>
      </c>
      <c r="S1239" s="717" t="s">
        <v>766</v>
      </c>
      <c r="T1239" s="655" t="s">
        <v>59</v>
      </c>
      <c r="U1239" s="655">
        <v>19.149999999999999</v>
      </c>
      <c r="AY1239" s="713" t="s">
        <v>132</v>
      </c>
      <c r="AZ1239" s="713" t="b">
        <f>AY1239=C1239</f>
        <v>0</v>
      </c>
    </row>
    <row r="1240" spans="1:52" s="713" customFormat="1" ht="16.5" customHeight="1">
      <c r="A1240" s="988">
        <v>88316</v>
      </c>
      <c r="B1240" s="988" t="s">
        <v>131</v>
      </c>
      <c r="C1240" s="322" t="s">
        <v>772</v>
      </c>
      <c r="D1240" s="257" t="s">
        <v>59</v>
      </c>
      <c r="E1240" s="259">
        <v>12.7</v>
      </c>
      <c r="F1240" s="400">
        <v>0.2</v>
      </c>
      <c r="G1240" s="450">
        <f>ROUND(F1240*E1240,2)</f>
        <v>2.54</v>
      </c>
      <c r="H1240" s="713" t="str">
        <f t="shared" si="320"/>
        <v>OK</v>
      </c>
      <c r="J1240" s="654" t="str">
        <f>IF(AND(F1240=0,G1240&gt;0),1+COUNT($J$3:J1238),IF(B1240="AUXILIAR","AUXILIAR","SUBÍTEM"))</f>
        <v>SUBÍTEM</v>
      </c>
      <c r="K1240" s="655">
        <v>88316</v>
      </c>
      <c r="L1240" s="656">
        <f t="shared" si="321"/>
        <v>88316</v>
      </c>
      <c r="M1240" s="663" t="str">
        <f>IF(AND(MID(A1240,1,4)="comp",COUNTIF($A$1:$A$3937,A1240)&gt;1),"ok AUXILIAR",IF(AND(F1240&gt;0,MID(A1240,1,4)="COMP"),"SUBÍTEM",IF(OR(AND(F1240=0,G1240=0),F1240="COEF.",F1240&gt;0),"SUBÍTEM",IF(MID(A1240,1,5)="COMP.",IF(COUNTIF(ORÇAMENTO!$B$5:$B$9792,COMPOSIÇÕES!A1240)=0,"NOK",IF(COUNTIF(ORÇAMENTO!$B$5:$B$9792,COMPOSIÇÕES!A1240)&gt;0,"OK","SUBÍTEM"))))))</f>
        <v>SUBÍTEM</v>
      </c>
      <c r="P1240" s="655" t="b">
        <f t="shared" si="317"/>
        <v>1</v>
      </c>
      <c r="Q1240" s="655">
        <v>88316</v>
      </c>
      <c r="R1240" s="655" t="s">
        <v>131</v>
      </c>
      <c r="S1240" s="717" t="s">
        <v>772</v>
      </c>
      <c r="T1240" s="655" t="s">
        <v>59</v>
      </c>
      <c r="U1240" s="655">
        <v>12.52</v>
      </c>
      <c r="AY1240" s="713" t="s">
        <v>132</v>
      </c>
      <c r="AZ1240" s="713" t="b">
        <f>AY1240=C1240</f>
        <v>0</v>
      </c>
    </row>
    <row r="1241" spans="1:52" s="713" customFormat="1">
      <c r="A1241" s="995" t="s">
        <v>1546</v>
      </c>
      <c r="B1241" s="723"/>
      <c r="C1241" s="723"/>
      <c r="D1241" s="723" t="s">
        <v>183</v>
      </c>
      <c r="E1241" s="723" t="s">
        <v>183</v>
      </c>
      <c r="F1241" s="723"/>
      <c r="G1241" s="723"/>
      <c r="H1241" s="713" t="str">
        <f t="shared" si="320"/>
        <v>REMOVER ESPAÇOS</v>
      </c>
      <c r="J1241" s="654" t="str">
        <f>IF(AND(F1241=0,G1241&gt;0),1+COUNT($J$3:J1240),IF(B1241="AUXILIAR","AUXILIAR","SUBÍTEM"))</f>
        <v>SUBÍTEM</v>
      </c>
      <c r="K1241" s="655" t="s">
        <v>1546</v>
      </c>
      <c r="L1241" s="656" t="str">
        <f t="shared" si="321"/>
        <v>Obs: composição/Base -  Composição -  ORSE - 8113</v>
      </c>
      <c r="M1241" s="663" t="str">
        <f>IF(AND(MID(A1241,1,4)="comp",COUNTIF($A$1:$A$3937,A1241)&gt;1),"ok AUXILIAR",IF(AND(F1241&gt;0,MID(A1241,1,4)="COMP"),"SUBÍTEM",IF(OR(AND(F1241=0,G1241=0),F1241="COEF.",F1241&gt;0),"SUBÍTEM",IF(MID(A1241,1,5)="COMP.",IF(COUNTIF(ORÇAMENTO!$B$5:$B$9792,COMPOSIÇÕES!A1241)=0,"NOK",IF(COUNTIF(ORÇAMENTO!$B$5:$B$9792,COMPOSIÇÕES!A1241)&gt;0,"OK","SUBÍTEM"))))))</f>
        <v>SUBÍTEM</v>
      </c>
      <c r="P1241" s="655" t="b">
        <f t="shared" si="317"/>
        <v>1</v>
      </c>
      <c r="Q1241" s="655" t="s">
        <v>1546</v>
      </c>
      <c r="R1241" s="655"/>
      <c r="S1241" s="723"/>
      <c r="T1241" s="655" t="s">
        <v>183</v>
      </c>
      <c r="U1241" s="655" t="s">
        <v>183</v>
      </c>
    </row>
    <row r="1242" spans="1:52" s="713" customFormat="1" ht="15.75" thickBot="1">
      <c r="A1242" s="728"/>
      <c r="B1242" s="728"/>
      <c r="C1242" s="728"/>
      <c r="D1242" s="728"/>
      <c r="E1242" s="728"/>
      <c r="F1242" s="728"/>
      <c r="G1242" s="728"/>
      <c r="J1242" s="779"/>
      <c r="K1242" s="780"/>
      <c r="L1242" s="781"/>
      <c r="M1242" s="663"/>
      <c r="P1242" s="655" t="b">
        <f t="shared" ref="P1242:P1258" si="322">C1242=S1242</f>
        <v>1</v>
      </c>
      <c r="Q1242" s="780"/>
      <c r="R1242" s="780"/>
      <c r="S1242" s="728"/>
      <c r="T1242" s="780"/>
      <c r="U1242" s="780"/>
    </row>
    <row r="1243" spans="1:52" s="713" customFormat="1" ht="32.25" customHeight="1" thickBot="1">
      <c r="A1243" s="947" t="s">
        <v>125</v>
      </c>
      <c r="B1243" s="948"/>
      <c r="C1243" s="949" t="s">
        <v>103</v>
      </c>
      <c r="D1243" s="949" t="s">
        <v>126</v>
      </c>
      <c r="E1243" s="949" t="s">
        <v>128</v>
      </c>
      <c r="F1243" s="949" t="s">
        <v>127</v>
      </c>
      <c r="G1243" s="950" t="s">
        <v>129</v>
      </c>
      <c r="H1243" s="713" t="str">
        <f t="shared" ref="H1243:H1248" si="323">IF(MID(A1243,1,3)="OBS","REMOVER ESPAÇOS","OK")</f>
        <v>OK</v>
      </c>
      <c r="J1243" s="654" t="str">
        <f>IF(AND(F1243=0,G1243&gt;0),1+COUNT($J$3:J1212),IF(B1243="AUXILIAR","AUXILIAR","SUBÍTEM"))</f>
        <v>SUBÍTEM</v>
      </c>
      <c r="K1243" s="655" t="s">
        <v>125</v>
      </c>
      <c r="L1243" s="656" t="str">
        <f t="shared" ref="L1243:L1248" si="324">A1243</f>
        <v>COD.</v>
      </c>
      <c r="M1243" s="663" t="str">
        <f>IF(AND(MID(A1243,1,4)="comp",COUNTIF($A$1:$A$3937,A1243)&gt;1),"ok AUXILIAR",IF(AND(F1243&gt;0,MID(A1243,1,4)="COMP"),"SUBÍTEM",IF(OR(AND(F1243=0,G1243=0),F1243="COEF.",F1243&gt;0),"SUBÍTEM",IF(MID(A1243,1,5)="COMP.",IF(COUNTIF(ORÇAMENTO!$B$5:$B$9792,COMPOSIÇÕES!A1243)=0,"NOK",IF(COUNTIF(ORÇAMENTO!$B$5:$B$9792,COMPOSIÇÕES!A1243)&gt;0,"OK","SUBÍTEM"))))))</f>
        <v>SUBÍTEM</v>
      </c>
      <c r="P1243" s="655" t="b">
        <f t="shared" si="322"/>
        <v>1</v>
      </c>
      <c r="Q1243" s="655" t="s">
        <v>125</v>
      </c>
      <c r="R1243" s="655"/>
      <c r="S1243" s="715" t="s">
        <v>103</v>
      </c>
      <c r="T1243" s="655" t="s">
        <v>126</v>
      </c>
      <c r="U1243" s="655" t="s">
        <v>128</v>
      </c>
      <c r="AY1243" s="713" t="s">
        <v>103</v>
      </c>
      <c r="AZ1243" s="713" t="b">
        <f>AY1243=C1243</f>
        <v>1</v>
      </c>
    </row>
    <row r="1244" spans="1:52" s="713" customFormat="1" ht="33" customHeight="1" thickBot="1">
      <c r="A1244" s="935" t="s">
        <v>476</v>
      </c>
      <c r="B1244" s="936"/>
      <c r="C1244" s="960" t="s">
        <v>1011</v>
      </c>
      <c r="D1244" s="936" t="s">
        <v>126</v>
      </c>
      <c r="E1244" s="936"/>
      <c r="F1244" s="936"/>
      <c r="G1244" s="946">
        <f>SUM(G1245:G1247)</f>
        <v>17.68</v>
      </c>
      <c r="H1244" s="713" t="str">
        <f t="shared" si="323"/>
        <v>OK</v>
      </c>
      <c r="J1244" s="654">
        <f>IF(AND(F1244=0,G1244&gt;0),1+COUNT($J$3:J1243),IF(B1244="AUXILIAR","AUXILIAR","SUBÍTEM"))</f>
        <v>168</v>
      </c>
      <c r="K1244" s="655" t="s">
        <v>476</v>
      </c>
      <c r="L1244" s="656" t="str">
        <f t="shared" si="324"/>
        <v>COMP. 168</v>
      </c>
      <c r="M1244" s="663" t="str">
        <f>IF(AND(MID(A1244,1,4)="comp",COUNTIF($A$1:$A$3937,A1244)&gt;1),"ok AUXILIAR",IF(AND(F1244&gt;0,MID(A1244,1,4)="COMP"),"SUBÍTEM",IF(OR(AND(F1244=0,G1244=0),F1244="COEF.",F1244&gt;0),"SUBÍTEM",IF(MID(A1244,1,5)="COMP.",IF(COUNTIF(ORÇAMENTO!$B$5:$B$9792,COMPOSIÇÕES!A1244)=0,"NOK",IF(COUNTIF(ORÇAMENTO!$B$5:$B$9792,COMPOSIÇÕES!A1244)&gt;0,"OK","SUBÍTEM"))))))</f>
        <v>OK</v>
      </c>
      <c r="P1244" s="655" t="b">
        <f t="shared" si="322"/>
        <v>1</v>
      </c>
      <c r="Q1244" s="655" t="s">
        <v>476</v>
      </c>
      <c r="R1244" s="655"/>
      <c r="S1244" s="716" t="s">
        <v>1011</v>
      </c>
      <c r="T1244" s="655" t="s">
        <v>126</v>
      </c>
      <c r="U1244" s="655"/>
      <c r="AY1244" s="713" t="s">
        <v>670</v>
      </c>
      <c r="AZ1244" s="713" t="b">
        <f>AY1244=C1244</f>
        <v>0</v>
      </c>
    </row>
    <row r="1245" spans="1:52" s="713" customFormat="1">
      <c r="A1245" s="988">
        <v>6611</v>
      </c>
      <c r="B1245" s="988" t="s">
        <v>134</v>
      </c>
      <c r="C1245" s="322" t="s">
        <v>1011</v>
      </c>
      <c r="D1245" s="257" t="s">
        <v>54</v>
      </c>
      <c r="E1245" s="259">
        <v>11.31</v>
      </c>
      <c r="F1245" s="400">
        <v>1</v>
      </c>
      <c r="G1245" s="450">
        <f>ROUND(F1245*E1245,2)</f>
        <v>11.31</v>
      </c>
      <c r="H1245" s="713" t="str">
        <f t="shared" si="323"/>
        <v>OK</v>
      </c>
      <c r="J1245" s="654" t="str">
        <f>IF(AND(F1245=0,G1245&gt;0),1+COUNT($J$3:J1244),IF(B1245="AUXILIAR","AUXILIAR","SUBÍTEM"))</f>
        <v>SUBÍTEM</v>
      </c>
      <c r="K1245" s="655">
        <v>6611</v>
      </c>
      <c r="L1245" s="656">
        <f t="shared" si="324"/>
        <v>6611</v>
      </c>
      <c r="M1245" s="663" t="str">
        <f>IF(AND(MID(A1245,1,4)="comp",COUNTIF($A$1:$A$3937,A1245)&gt;1),"ok AUXILIAR",IF(AND(F1245&gt;0,MID(A1245,1,4)="COMP"),"SUBÍTEM",IF(OR(AND(F1245=0,G1245=0),F1245="COEF.",F1245&gt;0),"SUBÍTEM",IF(MID(A1245,1,5)="COMP.",IF(COUNTIF(ORÇAMENTO!$B$5:$B$9792,COMPOSIÇÕES!A1245)=0,"NOK",IF(COUNTIF(ORÇAMENTO!$B$5:$B$9792,COMPOSIÇÕES!A1245)&gt;0,"OK","SUBÍTEM"))))))</f>
        <v>SUBÍTEM</v>
      </c>
      <c r="P1245" s="655" t="b">
        <f t="shared" si="322"/>
        <v>1</v>
      </c>
      <c r="Q1245" s="655">
        <v>6611</v>
      </c>
      <c r="R1245" s="655" t="s">
        <v>134</v>
      </c>
      <c r="S1245" s="717" t="s">
        <v>1011</v>
      </c>
      <c r="T1245" s="655" t="s">
        <v>54</v>
      </c>
      <c r="U1245" s="655">
        <v>10.9</v>
      </c>
      <c r="AY1245" s="713" t="s">
        <v>176</v>
      </c>
      <c r="AZ1245" s="713" t="b">
        <f>AY1245=C1245</f>
        <v>0</v>
      </c>
    </row>
    <row r="1246" spans="1:52" s="713" customFormat="1" ht="16.5" customHeight="1">
      <c r="A1246" s="989">
        <v>88264</v>
      </c>
      <c r="B1246" s="993" t="s">
        <v>131</v>
      </c>
      <c r="C1246" s="322" t="s">
        <v>766</v>
      </c>
      <c r="D1246" s="257" t="s">
        <v>59</v>
      </c>
      <c r="E1246" s="259">
        <v>19.16</v>
      </c>
      <c r="F1246" s="400">
        <v>0.2</v>
      </c>
      <c r="G1246" s="450">
        <f>ROUND(F1246*E1246,2)</f>
        <v>3.83</v>
      </c>
      <c r="H1246" s="713" t="str">
        <f t="shared" si="323"/>
        <v>OK</v>
      </c>
      <c r="J1246" s="654" t="str">
        <f>IF(AND(F1246=0,G1246&gt;0),1+COUNT($J$3:J1244),IF(B1246="AUXILIAR","AUXILIAR","SUBÍTEM"))</f>
        <v>SUBÍTEM</v>
      </c>
      <c r="K1246" s="655">
        <v>88264</v>
      </c>
      <c r="L1246" s="656">
        <f t="shared" si="324"/>
        <v>88264</v>
      </c>
      <c r="M1246" s="663" t="str">
        <f>IF(AND(MID(A1246,1,4)="comp",COUNTIF($A$1:$A$3937,A1246)&gt;1),"ok AUXILIAR",IF(AND(F1246&gt;0,MID(A1246,1,4)="COMP"),"SUBÍTEM",IF(OR(AND(F1246=0,G1246=0),F1246="COEF.",F1246&gt;0),"SUBÍTEM",IF(MID(A1246,1,5)="COMP.",IF(COUNTIF(ORÇAMENTO!$B$5:$B$9792,COMPOSIÇÕES!A1246)=0,"NOK",IF(COUNTIF(ORÇAMENTO!$B$5:$B$9792,COMPOSIÇÕES!A1246)&gt;0,"OK","SUBÍTEM"))))))</f>
        <v>SUBÍTEM</v>
      </c>
      <c r="P1246" s="655" t="b">
        <f t="shared" si="322"/>
        <v>1</v>
      </c>
      <c r="Q1246" s="655">
        <v>88264</v>
      </c>
      <c r="R1246" s="655" t="s">
        <v>131</v>
      </c>
      <c r="S1246" s="717" t="s">
        <v>766</v>
      </c>
      <c r="T1246" s="655" t="s">
        <v>59</v>
      </c>
      <c r="U1246" s="655">
        <v>19.149999999999999</v>
      </c>
      <c r="AY1246" s="713" t="s">
        <v>132</v>
      </c>
      <c r="AZ1246" s="713" t="b">
        <f>AY1246=C1246</f>
        <v>0</v>
      </c>
    </row>
    <row r="1247" spans="1:52" s="713" customFormat="1" ht="16.5" customHeight="1">
      <c r="A1247" s="989">
        <v>88316</v>
      </c>
      <c r="B1247" s="994" t="s">
        <v>131</v>
      </c>
      <c r="C1247" s="322" t="s">
        <v>772</v>
      </c>
      <c r="D1247" s="257" t="s">
        <v>59</v>
      </c>
      <c r="E1247" s="259">
        <v>12.7</v>
      </c>
      <c r="F1247" s="400">
        <v>0.2</v>
      </c>
      <c r="G1247" s="450">
        <f>ROUND(F1247*E1247,2)</f>
        <v>2.54</v>
      </c>
      <c r="H1247" s="713" t="str">
        <f t="shared" si="323"/>
        <v>OK</v>
      </c>
      <c r="J1247" s="654" t="str">
        <f>IF(AND(F1247=0,G1247&gt;0),1+COUNT($J$3:J1245),IF(B1247="AUXILIAR","AUXILIAR","SUBÍTEM"))</f>
        <v>SUBÍTEM</v>
      </c>
      <c r="K1247" s="655">
        <v>88316</v>
      </c>
      <c r="L1247" s="656">
        <f t="shared" si="324"/>
        <v>88316</v>
      </c>
      <c r="M1247" s="663" t="str">
        <f>IF(AND(MID(A1247,1,4)="comp",COUNTIF($A$1:$A$3937,A1247)&gt;1),"ok AUXILIAR",IF(AND(F1247&gt;0,MID(A1247,1,4)="COMP"),"SUBÍTEM",IF(OR(AND(F1247=0,G1247=0),F1247="COEF.",F1247&gt;0),"SUBÍTEM",IF(MID(A1247,1,5)="COMP.",IF(COUNTIF(ORÇAMENTO!$B$5:$B$9792,COMPOSIÇÕES!A1247)=0,"NOK",IF(COUNTIF(ORÇAMENTO!$B$5:$B$9792,COMPOSIÇÕES!A1247)&gt;0,"OK","SUBÍTEM"))))))</f>
        <v>SUBÍTEM</v>
      </c>
      <c r="P1247" s="655" t="b">
        <f t="shared" si="322"/>
        <v>1</v>
      </c>
      <c r="Q1247" s="655">
        <v>88316</v>
      </c>
      <c r="R1247" s="655" t="s">
        <v>131</v>
      </c>
      <c r="S1247" s="717" t="s">
        <v>772</v>
      </c>
      <c r="T1247" s="655" t="s">
        <v>59</v>
      </c>
      <c r="U1247" s="655">
        <v>12.52</v>
      </c>
      <c r="AY1247" s="713" t="s">
        <v>132</v>
      </c>
      <c r="AZ1247" s="713" t="b">
        <f>AY1247=C1247</f>
        <v>0</v>
      </c>
    </row>
    <row r="1248" spans="1:52" s="713" customFormat="1">
      <c r="A1248" s="723" t="s">
        <v>1547</v>
      </c>
      <c r="B1248" s="723"/>
      <c r="C1248" s="723"/>
      <c r="D1248" s="723" t="s">
        <v>183</v>
      </c>
      <c r="E1248" s="723" t="s">
        <v>183</v>
      </c>
      <c r="F1248" s="723"/>
      <c r="G1248" s="723"/>
      <c r="H1248" s="713" t="str">
        <f t="shared" si="323"/>
        <v>REMOVER ESPAÇOS</v>
      </c>
      <c r="J1248" s="654" t="str">
        <f>IF(AND(F1248=0,G1248&gt;0),1+COUNT($J$3:J1247),IF(B1248="AUXILIAR","AUXILIAR","SUBÍTEM"))</f>
        <v>SUBÍTEM</v>
      </c>
      <c r="K1248" s="655" t="s">
        <v>1547</v>
      </c>
      <c r="L1248" s="656" t="str">
        <f t="shared" si="324"/>
        <v>Obs: composição/Base -  Composição -  ORSE - 8686</v>
      </c>
      <c r="M1248" s="663" t="str">
        <f>IF(AND(MID(A1248,1,4)="comp",COUNTIF($A$1:$A$3937,A1248)&gt;1),"ok AUXILIAR",IF(AND(F1248&gt;0,MID(A1248,1,4)="COMP"),"SUBÍTEM",IF(OR(AND(F1248=0,G1248=0),F1248="COEF.",F1248&gt;0),"SUBÍTEM",IF(MID(A1248,1,5)="COMP.",IF(COUNTIF(ORÇAMENTO!$B$5:$B$9792,COMPOSIÇÕES!A1248)=0,"NOK",IF(COUNTIF(ORÇAMENTO!$B$5:$B$9792,COMPOSIÇÕES!A1248)&gt;0,"OK","SUBÍTEM"))))))</f>
        <v>SUBÍTEM</v>
      </c>
      <c r="P1248" s="655" t="b">
        <f t="shared" si="322"/>
        <v>1</v>
      </c>
      <c r="Q1248" s="655" t="s">
        <v>1547</v>
      </c>
      <c r="R1248" s="655"/>
      <c r="S1248" s="723"/>
      <c r="T1248" s="655" t="s">
        <v>183</v>
      </c>
      <c r="U1248" s="655" t="s">
        <v>183</v>
      </c>
    </row>
    <row r="1249" spans="1:52" s="713" customFormat="1" ht="15.75" thickBot="1">
      <c r="A1249" s="728"/>
      <c r="B1249" s="728"/>
      <c r="C1249" s="728"/>
      <c r="D1249" s="728"/>
      <c r="E1249" s="728"/>
      <c r="F1249" s="728"/>
      <c r="G1249" s="728"/>
      <c r="J1249" s="779"/>
      <c r="K1249" s="780"/>
      <c r="L1249" s="781"/>
      <c r="M1249" s="663"/>
      <c r="P1249" s="655" t="b">
        <f t="shared" si="322"/>
        <v>1</v>
      </c>
      <c r="Q1249" s="780"/>
      <c r="R1249" s="780"/>
      <c r="S1249" s="728"/>
      <c r="T1249" s="780"/>
      <c r="U1249" s="780"/>
    </row>
    <row r="1250" spans="1:52" s="713" customFormat="1" ht="32.25" customHeight="1" thickBot="1">
      <c r="A1250" s="947" t="s">
        <v>125</v>
      </c>
      <c r="B1250" s="948"/>
      <c r="C1250" s="949" t="s">
        <v>103</v>
      </c>
      <c r="D1250" s="949" t="s">
        <v>126</v>
      </c>
      <c r="E1250" s="949" t="s">
        <v>128</v>
      </c>
      <c r="F1250" s="949" t="s">
        <v>127</v>
      </c>
      <c r="G1250" s="950" t="s">
        <v>129</v>
      </c>
      <c r="H1250" s="713" t="str">
        <f>IF(MID(A1250,1,3)="OBS","REMOVER ESPAÇOS","OK")</f>
        <v>OK</v>
      </c>
      <c r="J1250" s="654" t="str">
        <f>IF(AND(F1250=0,G1250&gt;0),1+COUNT($J$3:J1226),IF(B1250="AUXILIAR","AUXILIAR","SUBÍTEM"))</f>
        <v>SUBÍTEM</v>
      </c>
      <c r="K1250" s="655" t="s">
        <v>125</v>
      </c>
      <c r="L1250" s="656" t="str">
        <f>A1250</f>
        <v>COD.</v>
      </c>
      <c r="M1250" s="663" t="str">
        <f>IF(AND(MID(A1250,1,4)="comp",COUNTIF($A$1:$A$3937,A1250)&gt;1),"ok AUXILIAR",IF(AND(F1250&gt;0,MID(A1250,1,4)="COMP"),"SUBÍTEM",IF(OR(AND(F1250=0,G1250=0),F1250="COEF.",F1250&gt;0),"SUBÍTEM",IF(MID(A1250,1,5)="COMP.",IF(COUNTIF(ORÇAMENTO!$B$5:$B$9792,COMPOSIÇÕES!A1250)=0,"NOK",IF(COUNTIF(ORÇAMENTO!$B$5:$B$9792,COMPOSIÇÕES!A1250)&gt;0,"OK","SUBÍTEM"))))))</f>
        <v>SUBÍTEM</v>
      </c>
      <c r="P1250" s="655" t="b">
        <f t="shared" si="322"/>
        <v>1</v>
      </c>
      <c r="Q1250" s="655" t="s">
        <v>125</v>
      </c>
      <c r="R1250" s="655"/>
      <c r="S1250" s="715" t="s">
        <v>103</v>
      </c>
      <c r="T1250" s="655" t="s">
        <v>126</v>
      </c>
      <c r="U1250" s="655" t="s">
        <v>128</v>
      </c>
      <c r="AY1250" s="713" t="s">
        <v>103</v>
      </c>
      <c r="AZ1250" s="713" t="b">
        <f>AY1250=C1250</f>
        <v>1</v>
      </c>
    </row>
    <row r="1251" spans="1:52" s="713" customFormat="1" ht="33" customHeight="1" thickBot="1">
      <c r="A1251" s="935" t="s">
        <v>477</v>
      </c>
      <c r="B1251" s="936"/>
      <c r="C1251" s="960" t="s">
        <v>1548</v>
      </c>
      <c r="D1251" s="936" t="s">
        <v>126</v>
      </c>
      <c r="E1251" s="936"/>
      <c r="F1251" s="936"/>
      <c r="G1251" s="946">
        <f>SUM(G1252:G1252)</f>
        <v>2490</v>
      </c>
      <c r="H1251" s="713" t="str">
        <f>IF(MID(A1251,1,3)="OBS","REMOVER ESPAÇOS","OK")</f>
        <v>OK</v>
      </c>
      <c r="J1251" s="654">
        <f>IF(AND(F1251=0,G1251&gt;0),1+COUNT($J$3:J1250),IF(B1251="AUXILIAR","AUXILIAR","SUBÍTEM"))</f>
        <v>169</v>
      </c>
      <c r="K1251" s="655" t="s">
        <v>477</v>
      </c>
      <c r="L1251" s="656" t="str">
        <f>A1251</f>
        <v>COMP. 169</v>
      </c>
      <c r="M1251" s="663" t="str">
        <f>IF(AND(MID(A1251,1,4)="comp",COUNTIF($A$1:$A$3937,A1251)&gt;1),"ok AUXILIAR",IF(AND(F1251&gt;0,MID(A1251,1,4)="COMP"),"SUBÍTEM",IF(OR(AND(F1251=0,G1251=0),F1251="COEF.",F1251&gt;0),"SUBÍTEM",IF(MID(A1251,1,5)="COMP.",IF(COUNTIF(ORÇAMENTO!$B$5:$B$9792,COMPOSIÇÕES!A1251)=0,"NOK",IF(COUNTIF(ORÇAMENTO!$B$5:$B$9792,COMPOSIÇÕES!A1251)&gt;0,"OK","SUBÍTEM"))))))</f>
        <v>OK</v>
      </c>
      <c r="P1251" s="655" t="b">
        <f t="shared" si="322"/>
        <v>1</v>
      </c>
      <c r="Q1251" s="655" t="s">
        <v>477</v>
      </c>
      <c r="R1251" s="655"/>
      <c r="S1251" s="716" t="s">
        <v>1548</v>
      </c>
      <c r="T1251" s="655" t="s">
        <v>126</v>
      </c>
      <c r="U1251" s="655"/>
      <c r="AY1251" s="713" t="s">
        <v>670</v>
      </c>
      <c r="AZ1251" s="713" t="b">
        <f>AY1251=C1251</f>
        <v>0</v>
      </c>
    </row>
    <row r="1252" spans="1:52" s="713" customFormat="1" ht="41.25" customHeight="1">
      <c r="A1252" s="951">
        <v>11152</v>
      </c>
      <c r="B1252" s="958" t="s">
        <v>134</v>
      </c>
      <c r="C1252" s="322" t="s">
        <v>2749</v>
      </c>
      <c r="D1252" s="257" t="s">
        <v>54</v>
      </c>
      <c r="E1252" s="259">
        <v>2490</v>
      </c>
      <c r="F1252" s="970">
        <v>1</v>
      </c>
      <c r="G1252" s="450">
        <f>ROUND(F1252*E1252,2)</f>
        <v>2490</v>
      </c>
      <c r="H1252" s="713" t="str">
        <f>IF(MID(A1252,1,3)="OBS","REMOVER ESPAÇOS","OK")</f>
        <v>OK</v>
      </c>
      <c r="J1252" s="654" t="str">
        <f>IF(AND(F1252=0,G1252&gt;0),1+COUNT($J$3:J1251),IF(B1252="AUXILIAR","AUXILIAR","SUBÍTEM"))</f>
        <v>SUBÍTEM</v>
      </c>
      <c r="K1252" s="655">
        <v>11152</v>
      </c>
      <c r="L1252" s="656">
        <f>A1252</f>
        <v>11152</v>
      </c>
      <c r="M1252" s="663" t="str">
        <f>IF(AND(MID(A1252,1,4)="comp",COUNTIF($A$1:$A$3937,A1252)&gt;1),"ok AUXILIAR",IF(AND(F1252&gt;0,MID(A1252,1,4)="COMP"),"SUBÍTEM",IF(OR(AND(F1252=0,G1252=0),F1252="COEF.",F1252&gt;0),"SUBÍTEM",IF(MID(A1252,1,5)="COMP.",IF(COUNTIF(ORÇAMENTO!$B$5:$B$9792,COMPOSIÇÕES!A1252)=0,"NOK",IF(COUNTIF(ORÇAMENTO!$B$5:$B$9792,COMPOSIÇÕES!A1252)&gt;0,"OK","SUBÍTEM"))))))</f>
        <v>SUBÍTEM</v>
      </c>
      <c r="P1252" s="655" t="b">
        <f t="shared" si="322"/>
        <v>1</v>
      </c>
      <c r="Q1252" s="655">
        <v>11152</v>
      </c>
      <c r="R1252" s="655" t="s">
        <v>134</v>
      </c>
      <c r="S1252" s="717" t="s">
        <v>2749</v>
      </c>
      <c r="T1252" s="655" t="s">
        <v>54</v>
      </c>
      <c r="U1252" s="655">
        <v>2490</v>
      </c>
      <c r="AY1252" s="713" t="s">
        <v>176</v>
      </c>
      <c r="AZ1252" s="713" t="b">
        <f>AY1252=C1252</f>
        <v>0</v>
      </c>
    </row>
    <row r="1253" spans="1:52" s="713" customFormat="1">
      <c r="A1253" s="723" t="s">
        <v>1005</v>
      </c>
      <c r="B1253" s="723"/>
      <c r="C1253" s="723"/>
      <c r="D1253" s="723" t="s">
        <v>183</v>
      </c>
      <c r="E1253" s="723" t="s">
        <v>183</v>
      </c>
      <c r="F1253" s="723"/>
      <c r="G1253" s="723"/>
      <c r="H1253" s="713" t="str">
        <f>IF(MID(A1253,1,3)="OBS","REMOVER ESPAÇOS","OK")</f>
        <v>REMOVER ESPAÇOS</v>
      </c>
      <c r="J1253" s="654" t="str">
        <f>IF(AND(F1253=0,G1253&gt;0),1+COUNT($J$3:J1252),IF(B1253="AUXILIAR","AUXILIAR","SUBÍTEM"))</f>
        <v>SUBÍTEM</v>
      </c>
      <c r="K1253" s="655" t="s">
        <v>1005</v>
      </c>
      <c r="L1253" s="656" t="str">
        <f>A1253</f>
        <v>Obs: composição/Base -  ORSE - 10369</v>
      </c>
      <c r="M1253" s="663" t="str">
        <f>IF(AND(MID(A1253,1,4)="comp",COUNTIF($A$1:$A$3937,A1253)&gt;1),"ok AUXILIAR",IF(AND(F1253&gt;0,MID(A1253,1,4)="COMP"),"SUBÍTEM",IF(OR(AND(F1253=0,G1253=0),F1253="COEF.",F1253&gt;0),"SUBÍTEM",IF(MID(A1253,1,5)="COMP.",IF(COUNTIF(ORÇAMENTO!$B$5:$B$9792,COMPOSIÇÕES!A1253)=0,"NOK",IF(COUNTIF(ORÇAMENTO!$B$5:$B$9792,COMPOSIÇÕES!A1253)&gt;0,"OK","SUBÍTEM"))))))</f>
        <v>SUBÍTEM</v>
      </c>
      <c r="P1253" s="655" t="b">
        <f t="shared" si="322"/>
        <v>1</v>
      </c>
      <c r="Q1253" s="655" t="s">
        <v>1005</v>
      </c>
      <c r="R1253" s="655"/>
      <c r="S1253" s="723"/>
      <c r="T1253" s="655" t="s">
        <v>183</v>
      </c>
      <c r="U1253" s="655" t="s">
        <v>183</v>
      </c>
    </row>
    <row r="1254" spans="1:52" s="713" customFormat="1" ht="15.75" thickBot="1">
      <c r="A1254" s="728"/>
      <c r="B1254" s="728"/>
      <c r="C1254" s="728"/>
      <c r="D1254" s="728"/>
      <c r="E1254" s="728"/>
      <c r="F1254" s="728"/>
      <c r="G1254" s="728"/>
      <c r="J1254" s="779"/>
      <c r="K1254" s="780"/>
      <c r="L1254" s="781"/>
      <c r="M1254" s="663"/>
      <c r="P1254" s="655" t="b">
        <f t="shared" si="322"/>
        <v>1</v>
      </c>
      <c r="Q1254" s="780"/>
      <c r="R1254" s="780"/>
      <c r="S1254" s="728"/>
      <c r="T1254" s="780"/>
      <c r="U1254" s="780"/>
    </row>
    <row r="1255" spans="1:52" s="713" customFormat="1" ht="32.25" customHeight="1" thickBot="1">
      <c r="A1255" s="947" t="s">
        <v>125</v>
      </c>
      <c r="B1255" s="948"/>
      <c r="C1255" s="949" t="s">
        <v>103</v>
      </c>
      <c r="D1255" s="949" t="s">
        <v>126</v>
      </c>
      <c r="E1255" s="949" t="s">
        <v>128</v>
      </c>
      <c r="F1255" s="949" t="s">
        <v>127</v>
      </c>
      <c r="G1255" s="950" t="s">
        <v>129</v>
      </c>
      <c r="H1255" s="713" t="str">
        <f>IF(MID(A1255,1,3)="OBS","REMOVER ESPAÇOS","OK")</f>
        <v>OK</v>
      </c>
      <c r="J1255" s="654" t="str">
        <f>IF(AND(F1255=0,G1255&gt;0),1+COUNT($J$3:J1226),IF(B1255="AUXILIAR","AUXILIAR","SUBÍTEM"))</f>
        <v>SUBÍTEM</v>
      </c>
      <c r="K1255" s="655" t="s">
        <v>125</v>
      </c>
      <c r="L1255" s="656" t="str">
        <f>A1255</f>
        <v>COD.</v>
      </c>
      <c r="M1255" s="663" t="str">
        <f>IF(AND(MID(A1255,1,4)="comp",COUNTIF($A$1:$A$3937,A1255)&gt;1),"ok AUXILIAR",IF(AND(F1255&gt;0,MID(A1255,1,4)="COMP"),"SUBÍTEM",IF(OR(AND(F1255=0,G1255=0),F1255="COEF.",F1255&gt;0),"SUBÍTEM",IF(MID(A1255,1,5)="COMP.",IF(COUNTIF(ORÇAMENTO!$B$5:$B$9792,COMPOSIÇÕES!A1255)=0,"NOK",IF(COUNTIF(ORÇAMENTO!$B$5:$B$9792,COMPOSIÇÕES!A1255)&gt;0,"OK","SUBÍTEM"))))))</f>
        <v>SUBÍTEM</v>
      </c>
      <c r="P1255" s="655" t="b">
        <f t="shared" si="322"/>
        <v>1</v>
      </c>
      <c r="Q1255" s="655" t="s">
        <v>125</v>
      </c>
      <c r="R1255" s="655"/>
      <c r="S1255" s="715" t="s">
        <v>103</v>
      </c>
      <c r="T1255" s="655" t="s">
        <v>126</v>
      </c>
      <c r="U1255" s="655" t="s">
        <v>128</v>
      </c>
      <c r="AY1255" s="713" t="s">
        <v>103</v>
      </c>
      <c r="AZ1255" s="713" t="b">
        <f>AY1255=C1255</f>
        <v>1</v>
      </c>
    </row>
    <row r="1256" spans="1:52" s="713" customFormat="1" ht="43.5" customHeight="1" thickBot="1">
      <c r="A1256" s="935" t="s">
        <v>478</v>
      </c>
      <c r="B1256" s="936"/>
      <c r="C1256" s="960" t="s">
        <v>1550</v>
      </c>
      <c r="D1256" s="936" t="s">
        <v>126</v>
      </c>
      <c r="E1256" s="936"/>
      <c r="F1256" s="936"/>
      <c r="G1256" s="946">
        <f>SUM(G1257:G1257)</f>
        <v>2678</v>
      </c>
      <c r="H1256" s="713" t="str">
        <f>IF(MID(A1256,1,3)="OBS","REMOVER ESPAÇOS","OK")</f>
        <v>OK</v>
      </c>
      <c r="J1256" s="654">
        <f>IF(AND(F1256=0,G1256&gt;0),1+COUNT($J$3:J1255),IF(B1256="AUXILIAR","AUXILIAR","SUBÍTEM"))</f>
        <v>170</v>
      </c>
      <c r="K1256" s="655" t="s">
        <v>478</v>
      </c>
      <c r="L1256" s="656" t="str">
        <f>A1256</f>
        <v>COMP. 170</v>
      </c>
      <c r="M1256" s="663" t="str">
        <f>IF(AND(MID(A1256,1,4)="comp",COUNTIF($A$1:$A$3937,A1256)&gt;1),"ok AUXILIAR",IF(AND(F1256&gt;0,MID(A1256,1,4)="COMP"),"SUBÍTEM",IF(OR(AND(F1256=0,G1256=0),F1256="COEF.",F1256&gt;0),"SUBÍTEM",IF(MID(A1256,1,5)="COMP.",IF(COUNTIF(ORÇAMENTO!$B$5:$B$9792,COMPOSIÇÕES!A1256)=0,"NOK",IF(COUNTIF(ORÇAMENTO!$B$5:$B$9792,COMPOSIÇÕES!A1256)&gt;0,"OK","SUBÍTEM"))))))</f>
        <v>OK</v>
      </c>
      <c r="P1256" s="655" t="b">
        <f t="shared" si="322"/>
        <v>1</v>
      </c>
      <c r="Q1256" s="655" t="s">
        <v>478</v>
      </c>
      <c r="R1256" s="655"/>
      <c r="S1256" s="716" t="s">
        <v>1550</v>
      </c>
      <c r="T1256" s="655" t="s">
        <v>126</v>
      </c>
      <c r="U1256" s="655"/>
      <c r="AY1256" s="713" t="s">
        <v>670</v>
      </c>
      <c r="AZ1256" s="713" t="b">
        <f>AY1256=C1256</f>
        <v>0</v>
      </c>
    </row>
    <row r="1257" spans="1:52" s="713" customFormat="1" ht="41.25" customHeight="1">
      <c r="A1257" s="951">
        <v>19</v>
      </c>
      <c r="B1257" s="958" t="s">
        <v>134</v>
      </c>
      <c r="C1257" s="322" t="s">
        <v>2750</v>
      </c>
      <c r="D1257" s="257" t="s">
        <v>54</v>
      </c>
      <c r="E1257" s="259">
        <v>2678</v>
      </c>
      <c r="F1257" s="970">
        <v>1</v>
      </c>
      <c r="G1257" s="450">
        <f>ROUND(F1257*E1257,2)</f>
        <v>2678</v>
      </c>
      <c r="H1257" s="713" t="str">
        <f>IF(MID(A1257,1,3)="OBS","REMOVER ESPAÇOS","OK")</f>
        <v>OK</v>
      </c>
      <c r="J1257" s="654" t="str">
        <f>IF(AND(F1257=0,G1257&gt;0),1+COUNT($J$3:J1256),IF(B1257="AUXILIAR","AUXILIAR","SUBÍTEM"))</f>
        <v>SUBÍTEM</v>
      </c>
      <c r="K1257" s="655">
        <v>19</v>
      </c>
      <c r="L1257" s="656">
        <f>A1257</f>
        <v>19</v>
      </c>
      <c r="M1257" s="663" t="str">
        <f>IF(AND(MID(A1257,1,4)="comp",COUNTIF($A$1:$A$3937,A1257)&gt;1),"ok AUXILIAR",IF(AND(F1257&gt;0,MID(A1257,1,4)="COMP"),"SUBÍTEM",IF(OR(AND(F1257=0,G1257=0),F1257="COEF.",F1257&gt;0),"SUBÍTEM",IF(MID(A1257,1,5)="COMP.",IF(COUNTIF(ORÇAMENTO!$B$5:$B$9792,COMPOSIÇÕES!A1257)=0,"NOK",IF(COUNTIF(ORÇAMENTO!$B$5:$B$9792,COMPOSIÇÕES!A1257)&gt;0,"OK","SUBÍTEM"))))))</f>
        <v>SUBÍTEM</v>
      </c>
      <c r="P1257" s="655" t="b">
        <f t="shared" si="322"/>
        <v>1</v>
      </c>
      <c r="Q1257" s="655">
        <v>19</v>
      </c>
      <c r="R1257" s="655" t="s">
        <v>134</v>
      </c>
      <c r="S1257" s="717" t="s">
        <v>2750</v>
      </c>
      <c r="T1257" s="655" t="s">
        <v>54</v>
      </c>
      <c r="U1257" s="655">
        <v>2678</v>
      </c>
      <c r="AY1257" s="713" t="s">
        <v>176</v>
      </c>
      <c r="AZ1257" s="713" t="b">
        <f>AY1257=C1257</f>
        <v>0</v>
      </c>
    </row>
    <row r="1258" spans="1:52" s="713" customFormat="1">
      <c r="A1258" s="723" t="s">
        <v>1006</v>
      </c>
      <c r="B1258" s="723"/>
      <c r="C1258" s="723"/>
      <c r="D1258" s="723" t="s">
        <v>183</v>
      </c>
      <c r="E1258" s="723" t="s">
        <v>183</v>
      </c>
      <c r="F1258" s="723"/>
      <c r="G1258" s="723"/>
      <c r="H1258" s="713" t="str">
        <f>IF(MID(A1258,1,3)="OBS","REMOVER ESPAÇOS","OK")</f>
        <v>REMOVER ESPAÇOS</v>
      </c>
      <c r="J1258" s="654" t="str">
        <f>IF(AND(F1258=0,G1258&gt;0),1+COUNT($J$3:J1257),IF(B1258="AUXILIAR","AUXILIAR","SUBÍTEM"))</f>
        <v>SUBÍTEM</v>
      </c>
      <c r="K1258" s="655" t="s">
        <v>1006</v>
      </c>
      <c r="L1258" s="656" t="str">
        <f>A1258</f>
        <v>Obs: composição/Base -  ORSE - 2359</v>
      </c>
      <c r="M1258" s="663" t="str">
        <f>IF(AND(MID(A1258,1,4)="comp",COUNTIF($A$1:$A$3937,A1258)&gt;1),"ok AUXILIAR",IF(AND(F1258&gt;0,MID(A1258,1,4)="COMP"),"SUBÍTEM",IF(OR(AND(F1258=0,G1258=0),F1258="COEF.",F1258&gt;0),"SUBÍTEM",IF(MID(A1258,1,5)="COMP.",IF(COUNTIF(ORÇAMENTO!$B$5:$B$9792,COMPOSIÇÕES!A1258)=0,"NOK",IF(COUNTIF(ORÇAMENTO!$B$5:$B$9792,COMPOSIÇÕES!A1258)&gt;0,"OK","SUBÍTEM"))))))</f>
        <v>SUBÍTEM</v>
      </c>
      <c r="P1258" s="655" t="b">
        <f t="shared" si="322"/>
        <v>1</v>
      </c>
      <c r="Q1258" s="655" t="s">
        <v>1006</v>
      </c>
      <c r="R1258" s="655"/>
      <c r="S1258" s="723"/>
      <c r="T1258" s="655" t="s">
        <v>183</v>
      </c>
      <c r="U1258" s="655" t="s">
        <v>183</v>
      </c>
    </row>
    <row r="1259" spans="1:52" s="713" customFormat="1" ht="15.75" thickBot="1">
      <c r="A1259" s="728"/>
      <c r="B1259" s="728"/>
      <c r="C1259" s="728"/>
      <c r="D1259" s="728"/>
      <c r="E1259" s="728"/>
      <c r="F1259" s="728"/>
      <c r="G1259" s="728"/>
      <c r="J1259" s="779"/>
      <c r="K1259" s="780"/>
      <c r="L1259" s="781"/>
      <c r="M1259" s="663"/>
      <c r="P1259" s="655" t="b">
        <f t="shared" ref="P1259:P1268" si="325">C1259=S1259</f>
        <v>1</v>
      </c>
      <c r="Q1259" s="780"/>
      <c r="R1259" s="780"/>
      <c r="S1259" s="728"/>
      <c r="T1259" s="780"/>
      <c r="U1259" s="780"/>
    </row>
    <row r="1260" spans="1:52" s="713" customFormat="1" ht="32.25" customHeight="1" thickBot="1">
      <c r="A1260" s="947" t="s">
        <v>125</v>
      </c>
      <c r="B1260" s="948"/>
      <c r="C1260" s="949" t="s">
        <v>103</v>
      </c>
      <c r="D1260" s="949" t="s">
        <v>126</v>
      </c>
      <c r="E1260" s="949" t="s">
        <v>128</v>
      </c>
      <c r="F1260" s="949" t="s">
        <v>127</v>
      </c>
      <c r="G1260" s="950" t="s">
        <v>129</v>
      </c>
      <c r="H1260" s="713" t="str">
        <f>IF(MID(A1260,1,3)="OBS","REMOVER ESPAÇOS","OK")</f>
        <v>OK</v>
      </c>
      <c r="J1260" s="654" t="str">
        <f>IF(AND(F1260=0,G1260&gt;0),1+COUNT($J$3:J1231),IF(B1260="AUXILIAR","AUXILIAR","SUBÍTEM"))</f>
        <v>SUBÍTEM</v>
      </c>
      <c r="K1260" s="655" t="s">
        <v>125</v>
      </c>
      <c r="L1260" s="656" t="str">
        <f>A1260</f>
        <v>COD.</v>
      </c>
      <c r="M1260" s="663" t="str">
        <f>IF(AND(MID(A1260,1,4)="comp",COUNTIF($A$1:$A$3937,A1260)&gt;1),"ok AUXILIAR",IF(AND(F1260&gt;0,MID(A1260,1,4)="COMP"),"SUBÍTEM",IF(OR(AND(F1260=0,G1260=0),F1260="COEF.",F1260&gt;0),"SUBÍTEM",IF(MID(A1260,1,5)="COMP.",IF(COUNTIF(ORÇAMENTO!$B$5:$B$9792,COMPOSIÇÕES!A1260)=0,"NOK",IF(COUNTIF(ORÇAMENTO!$B$5:$B$9792,COMPOSIÇÕES!A1260)&gt;0,"OK","SUBÍTEM"))))))</f>
        <v>SUBÍTEM</v>
      </c>
      <c r="P1260" s="655" t="b">
        <f t="shared" si="325"/>
        <v>1</v>
      </c>
      <c r="Q1260" s="655" t="s">
        <v>125</v>
      </c>
      <c r="R1260" s="655"/>
      <c r="S1260" s="715" t="s">
        <v>103</v>
      </c>
      <c r="T1260" s="655" t="s">
        <v>126</v>
      </c>
      <c r="U1260" s="655" t="s">
        <v>128</v>
      </c>
      <c r="AY1260" s="713" t="s">
        <v>103</v>
      </c>
      <c r="AZ1260" s="713" t="b">
        <f>AY1260=C1260</f>
        <v>1</v>
      </c>
    </row>
    <row r="1261" spans="1:52" s="713" customFormat="1" ht="37.5" customHeight="1" thickBot="1">
      <c r="A1261" s="935" t="s">
        <v>479</v>
      </c>
      <c r="B1261" s="936"/>
      <c r="C1261" s="960" t="s">
        <v>1552</v>
      </c>
      <c r="D1261" s="936" t="s">
        <v>126</v>
      </c>
      <c r="E1261" s="936"/>
      <c r="F1261" s="936"/>
      <c r="G1261" s="946">
        <f>SUM(G1262:G1262)</f>
        <v>3623</v>
      </c>
      <c r="H1261" s="713" t="str">
        <f>IF(MID(A1261,1,3)="OBS","REMOVER ESPAÇOS","OK")</f>
        <v>OK</v>
      </c>
      <c r="J1261" s="654">
        <f>IF(AND(F1261=0,G1261&gt;0),1+COUNT($J$3:J1260),IF(B1261="AUXILIAR","AUXILIAR","SUBÍTEM"))</f>
        <v>171</v>
      </c>
      <c r="K1261" s="655" t="s">
        <v>479</v>
      </c>
      <c r="L1261" s="656" t="str">
        <f>A1261</f>
        <v>COMP. 171</v>
      </c>
      <c r="M1261" s="663" t="str">
        <f>IF(AND(MID(A1261,1,4)="comp",COUNTIF($A$1:$A$3937,A1261)&gt;1),"ok AUXILIAR",IF(AND(F1261&gt;0,MID(A1261,1,4)="COMP"),"SUBÍTEM",IF(OR(AND(F1261=0,G1261=0),F1261="COEF.",F1261&gt;0),"SUBÍTEM",IF(MID(A1261,1,5)="COMP.",IF(COUNTIF(ORÇAMENTO!$B$5:$B$9792,COMPOSIÇÕES!A1261)=0,"NOK",IF(COUNTIF(ORÇAMENTO!$B$5:$B$9792,COMPOSIÇÕES!A1261)&gt;0,"OK","SUBÍTEM"))))))</f>
        <v>OK</v>
      </c>
      <c r="P1261" s="655" t="b">
        <f t="shared" si="325"/>
        <v>1</v>
      </c>
      <c r="Q1261" s="655" t="s">
        <v>479</v>
      </c>
      <c r="R1261" s="655"/>
      <c r="S1261" s="716" t="s">
        <v>1552</v>
      </c>
      <c r="T1261" s="655" t="s">
        <v>126</v>
      </c>
      <c r="U1261" s="655"/>
      <c r="AY1261" s="713" t="s">
        <v>670</v>
      </c>
      <c r="AZ1261" s="713" t="b">
        <f>AY1261=C1261</f>
        <v>0</v>
      </c>
    </row>
    <row r="1262" spans="1:52" s="713" customFormat="1" ht="41.25" customHeight="1">
      <c r="A1262" s="951">
        <v>20</v>
      </c>
      <c r="B1262" s="958" t="s">
        <v>134</v>
      </c>
      <c r="C1262" s="322" t="s">
        <v>2751</v>
      </c>
      <c r="D1262" s="257" t="s">
        <v>54</v>
      </c>
      <c r="E1262" s="259">
        <v>3623</v>
      </c>
      <c r="F1262" s="970">
        <v>1</v>
      </c>
      <c r="G1262" s="450">
        <f>ROUND(F1262*E1262,2)</f>
        <v>3623</v>
      </c>
      <c r="H1262" s="713" t="str">
        <f>IF(MID(A1262,1,3)="OBS","REMOVER ESPAÇOS","OK")</f>
        <v>OK</v>
      </c>
      <c r="J1262" s="654" t="str">
        <f>IF(AND(F1262=0,G1262&gt;0),1+COUNT($J$3:J1261),IF(B1262="AUXILIAR","AUXILIAR","SUBÍTEM"))</f>
        <v>SUBÍTEM</v>
      </c>
      <c r="K1262" s="655">
        <v>20</v>
      </c>
      <c r="L1262" s="656">
        <f>A1262</f>
        <v>20</v>
      </c>
      <c r="M1262" s="663" t="str">
        <f>IF(AND(MID(A1262,1,4)="comp",COUNTIF($A$1:$A$3937,A1262)&gt;1),"ok AUXILIAR",IF(AND(F1262&gt;0,MID(A1262,1,4)="COMP"),"SUBÍTEM",IF(OR(AND(F1262=0,G1262=0),F1262="COEF.",F1262&gt;0),"SUBÍTEM",IF(MID(A1262,1,5)="COMP.",IF(COUNTIF(ORÇAMENTO!$B$5:$B$9792,COMPOSIÇÕES!A1262)=0,"NOK",IF(COUNTIF(ORÇAMENTO!$B$5:$B$9792,COMPOSIÇÕES!A1262)&gt;0,"OK","SUBÍTEM"))))))</f>
        <v>SUBÍTEM</v>
      </c>
      <c r="P1262" s="655" t="b">
        <f t="shared" si="325"/>
        <v>1</v>
      </c>
      <c r="Q1262" s="655">
        <v>20</v>
      </c>
      <c r="R1262" s="655" t="s">
        <v>134</v>
      </c>
      <c r="S1262" s="717" t="s">
        <v>2751</v>
      </c>
      <c r="T1262" s="655" t="s">
        <v>54</v>
      </c>
      <c r="U1262" s="655">
        <v>3623</v>
      </c>
      <c r="AY1262" s="713" t="s">
        <v>176</v>
      </c>
      <c r="AZ1262" s="713" t="b">
        <f>AY1262=C1262</f>
        <v>0</v>
      </c>
    </row>
    <row r="1263" spans="1:52" s="713" customFormat="1">
      <c r="A1263" s="723" t="s">
        <v>1551</v>
      </c>
      <c r="B1263" s="723"/>
      <c r="C1263" s="723"/>
      <c r="D1263" s="723" t="s">
        <v>183</v>
      </c>
      <c r="E1263" s="723" t="s">
        <v>183</v>
      </c>
      <c r="F1263" s="723"/>
      <c r="G1263" s="723"/>
      <c r="H1263" s="713" t="str">
        <f>IF(MID(A1263,1,3)="OBS","REMOVER ESPAÇOS","OK")</f>
        <v>REMOVER ESPAÇOS</v>
      </c>
      <c r="J1263" s="654" t="str">
        <f>IF(AND(F1263=0,G1263&gt;0),1+COUNT($J$3:J1262),IF(B1263="AUXILIAR","AUXILIAR","SUBÍTEM"))</f>
        <v>SUBÍTEM</v>
      </c>
      <c r="K1263" s="655" t="s">
        <v>1551</v>
      </c>
      <c r="L1263" s="656" t="str">
        <f>A1263</f>
        <v>Obs: composição/Base -  ORSE - 2360</v>
      </c>
      <c r="M1263" s="663" t="str">
        <f>IF(AND(MID(A1263,1,4)="comp",COUNTIF($A$1:$A$3937,A1263)&gt;1),"ok AUXILIAR",IF(AND(F1263&gt;0,MID(A1263,1,4)="COMP"),"SUBÍTEM",IF(OR(AND(F1263=0,G1263=0),F1263="COEF.",F1263&gt;0),"SUBÍTEM",IF(MID(A1263,1,5)="COMP.",IF(COUNTIF(ORÇAMENTO!$B$5:$B$9792,COMPOSIÇÕES!A1263)=0,"NOK",IF(COUNTIF(ORÇAMENTO!$B$5:$B$9792,COMPOSIÇÕES!A1263)&gt;0,"OK","SUBÍTEM"))))))</f>
        <v>SUBÍTEM</v>
      </c>
      <c r="P1263" s="655" t="b">
        <f t="shared" si="325"/>
        <v>1</v>
      </c>
      <c r="Q1263" s="655" t="s">
        <v>1551</v>
      </c>
      <c r="R1263" s="655"/>
      <c r="S1263" s="723"/>
      <c r="T1263" s="655" t="s">
        <v>183</v>
      </c>
      <c r="U1263" s="655" t="s">
        <v>183</v>
      </c>
    </row>
    <row r="1264" spans="1:52" s="713" customFormat="1" ht="15.75" thickBot="1">
      <c r="A1264" s="728"/>
      <c r="B1264" s="728"/>
      <c r="C1264" s="728"/>
      <c r="D1264" s="728"/>
      <c r="E1264" s="728"/>
      <c r="F1264" s="728"/>
      <c r="G1264" s="728"/>
      <c r="J1264" s="779"/>
      <c r="K1264" s="780"/>
      <c r="L1264" s="781"/>
      <c r="M1264" s="663"/>
      <c r="P1264" s="655" t="b">
        <f t="shared" si="325"/>
        <v>1</v>
      </c>
      <c r="Q1264" s="780"/>
      <c r="R1264" s="780"/>
      <c r="S1264" s="728"/>
      <c r="T1264" s="780"/>
      <c r="U1264" s="780"/>
    </row>
    <row r="1265" spans="1:52" s="713" customFormat="1" ht="32.25" customHeight="1" thickBot="1">
      <c r="A1265" s="947" t="s">
        <v>125</v>
      </c>
      <c r="B1265" s="948"/>
      <c r="C1265" s="949" t="s">
        <v>103</v>
      </c>
      <c r="D1265" s="949" t="s">
        <v>126</v>
      </c>
      <c r="E1265" s="949" t="s">
        <v>128</v>
      </c>
      <c r="F1265" s="949" t="s">
        <v>127</v>
      </c>
      <c r="G1265" s="950" t="s">
        <v>129</v>
      </c>
      <c r="H1265" s="713" t="str">
        <f>IF(MID(A1265,1,3)="OBS","REMOVER ESPAÇOS","OK")</f>
        <v>OK</v>
      </c>
      <c r="J1265" s="654" t="str">
        <f>IF(AND(F1265=0,G1265&gt;0),1+COUNT($J$3:J1236),IF(B1265="AUXILIAR","AUXILIAR","SUBÍTEM"))</f>
        <v>SUBÍTEM</v>
      </c>
      <c r="K1265" s="655" t="s">
        <v>125</v>
      </c>
      <c r="L1265" s="656" t="str">
        <f>A1265</f>
        <v>COD.</v>
      </c>
      <c r="M1265" s="663" t="str">
        <f>IF(AND(MID(A1265,1,4)="comp",COUNTIF($A$1:$A$3937,A1265)&gt;1),"ok AUXILIAR",IF(AND(F1265&gt;0,MID(A1265,1,4)="COMP"),"SUBÍTEM",IF(OR(AND(F1265=0,G1265=0),F1265="COEF.",F1265&gt;0),"SUBÍTEM",IF(MID(A1265,1,5)="COMP.",IF(COUNTIF(ORÇAMENTO!$B$5:$B$9792,COMPOSIÇÕES!A1265)=0,"NOK",IF(COUNTIF(ORÇAMENTO!$B$5:$B$9792,COMPOSIÇÕES!A1265)&gt;0,"OK","SUBÍTEM"))))))</f>
        <v>SUBÍTEM</v>
      </c>
      <c r="P1265" s="655" t="b">
        <f t="shared" si="325"/>
        <v>1</v>
      </c>
      <c r="Q1265" s="655" t="s">
        <v>125</v>
      </c>
      <c r="R1265" s="655"/>
      <c r="S1265" s="715" t="s">
        <v>103</v>
      </c>
      <c r="T1265" s="655" t="s">
        <v>126</v>
      </c>
      <c r="U1265" s="655" t="s">
        <v>128</v>
      </c>
      <c r="AY1265" s="713" t="s">
        <v>103</v>
      </c>
      <c r="AZ1265" s="713" t="b">
        <f>AY1265=C1265</f>
        <v>1</v>
      </c>
    </row>
    <row r="1266" spans="1:52" s="713" customFormat="1" ht="33" customHeight="1" thickBot="1">
      <c r="A1266" s="935" t="s">
        <v>480</v>
      </c>
      <c r="B1266" s="936"/>
      <c r="C1266" s="960" t="s">
        <v>1549</v>
      </c>
      <c r="D1266" s="936" t="s">
        <v>126</v>
      </c>
      <c r="E1266" s="936"/>
      <c r="F1266" s="936"/>
      <c r="G1266" s="946">
        <f>SUM(G1267:G1267)</f>
        <v>4180</v>
      </c>
      <c r="H1266" s="713" t="str">
        <f>IF(MID(A1266,1,3)="OBS","REMOVER ESPAÇOS","OK")</f>
        <v>OK</v>
      </c>
      <c r="J1266" s="654">
        <f>IF(AND(F1266=0,G1266&gt;0),1+COUNT($J$3:J1265),IF(B1266="AUXILIAR","AUXILIAR","SUBÍTEM"))</f>
        <v>172</v>
      </c>
      <c r="K1266" s="655" t="s">
        <v>480</v>
      </c>
      <c r="L1266" s="656" t="str">
        <f>A1266</f>
        <v>COMP. 172</v>
      </c>
      <c r="M1266" s="663" t="str">
        <f>IF(AND(MID(A1266,1,4)="comp",COUNTIF($A$1:$A$3937,A1266)&gt;1),"ok AUXILIAR",IF(AND(F1266&gt;0,MID(A1266,1,4)="COMP"),"SUBÍTEM",IF(OR(AND(F1266=0,G1266=0),F1266="COEF.",F1266&gt;0),"SUBÍTEM",IF(MID(A1266,1,5)="COMP.",IF(COUNTIF(ORÇAMENTO!$B$5:$B$9792,COMPOSIÇÕES!A1266)=0,"NOK",IF(COUNTIF(ORÇAMENTO!$B$5:$B$9792,COMPOSIÇÕES!A1266)&gt;0,"OK","SUBÍTEM"))))))</f>
        <v>OK</v>
      </c>
      <c r="P1266" s="655" t="b">
        <f t="shared" si="325"/>
        <v>1</v>
      </c>
      <c r="Q1266" s="655" t="s">
        <v>480</v>
      </c>
      <c r="R1266" s="655"/>
      <c r="S1266" s="716" t="s">
        <v>1549</v>
      </c>
      <c r="T1266" s="655" t="s">
        <v>126</v>
      </c>
      <c r="U1266" s="655"/>
      <c r="AY1266" s="713" t="s">
        <v>670</v>
      </c>
      <c r="AZ1266" s="713" t="b">
        <f>AY1266=C1266</f>
        <v>0</v>
      </c>
    </row>
    <row r="1267" spans="1:52" s="713" customFormat="1" ht="41.25" customHeight="1">
      <c r="A1267" s="951">
        <v>11153</v>
      </c>
      <c r="B1267" s="958" t="s">
        <v>134</v>
      </c>
      <c r="C1267" s="322" t="s">
        <v>2752</v>
      </c>
      <c r="D1267" s="257" t="s">
        <v>54</v>
      </c>
      <c r="E1267" s="259">
        <v>4180</v>
      </c>
      <c r="F1267" s="970">
        <v>1</v>
      </c>
      <c r="G1267" s="450">
        <f>ROUND(F1267*E1267,2)</f>
        <v>4180</v>
      </c>
      <c r="H1267" s="713" t="str">
        <f>IF(MID(A1267,1,3)="OBS","REMOVER ESPAÇOS","OK")</f>
        <v>OK</v>
      </c>
      <c r="J1267" s="654" t="str">
        <f>IF(AND(F1267=0,G1267&gt;0),1+COUNT($J$3:J1266),IF(B1267="AUXILIAR","AUXILIAR","SUBÍTEM"))</f>
        <v>SUBÍTEM</v>
      </c>
      <c r="K1267" s="655">
        <v>11153</v>
      </c>
      <c r="L1267" s="656">
        <f>A1267</f>
        <v>11153</v>
      </c>
      <c r="M1267" s="663" t="str">
        <f>IF(AND(MID(A1267,1,4)="comp",COUNTIF($A$1:$A$3937,A1267)&gt;1),"ok AUXILIAR",IF(AND(F1267&gt;0,MID(A1267,1,4)="COMP"),"SUBÍTEM",IF(OR(AND(F1267=0,G1267=0),F1267="COEF.",F1267&gt;0),"SUBÍTEM",IF(MID(A1267,1,5)="COMP.",IF(COUNTIF(ORÇAMENTO!$B$5:$B$9792,COMPOSIÇÕES!A1267)=0,"NOK",IF(COUNTIF(ORÇAMENTO!$B$5:$B$9792,COMPOSIÇÕES!A1267)&gt;0,"OK","SUBÍTEM"))))))</f>
        <v>SUBÍTEM</v>
      </c>
      <c r="P1267" s="655" t="b">
        <f t="shared" si="325"/>
        <v>1</v>
      </c>
      <c r="Q1267" s="655">
        <v>11153</v>
      </c>
      <c r="R1267" s="655" t="s">
        <v>134</v>
      </c>
      <c r="S1267" s="717" t="s">
        <v>2752</v>
      </c>
      <c r="T1267" s="655" t="s">
        <v>54</v>
      </c>
      <c r="U1267" s="655">
        <v>4180</v>
      </c>
      <c r="AY1267" s="713" t="s">
        <v>176</v>
      </c>
      <c r="AZ1267" s="713" t="b">
        <f>AY1267=C1267</f>
        <v>0</v>
      </c>
    </row>
    <row r="1268" spans="1:52" s="713" customFormat="1">
      <c r="A1268" s="723" t="s">
        <v>1007</v>
      </c>
      <c r="B1268" s="723"/>
      <c r="C1268" s="723"/>
      <c r="D1268" s="723" t="s">
        <v>183</v>
      </c>
      <c r="E1268" s="723" t="s">
        <v>183</v>
      </c>
      <c r="F1268" s="723"/>
      <c r="G1268" s="723"/>
      <c r="H1268" s="713" t="str">
        <f>IF(MID(A1268,1,3)="OBS","REMOVER ESPAÇOS","OK")</f>
        <v>REMOVER ESPAÇOS</v>
      </c>
      <c r="J1268" s="654" t="str">
        <f>IF(AND(F1268=0,G1268&gt;0),1+COUNT($J$3:J1267),IF(B1268="AUXILIAR","AUXILIAR","SUBÍTEM"))</f>
        <v>SUBÍTEM</v>
      </c>
      <c r="K1268" s="655" t="s">
        <v>1007</v>
      </c>
      <c r="L1268" s="656" t="str">
        <f>A1268</f>
        <v>Obs: composição/Base -  ORSE - 10370</v>
      </c>
      <c r="M1268" s="663" t="str">
        <f>IF(AND(MID(A1268,1,4)="comp",COUNTIF($A$1:$A$3937,A1268)&gt;1),"ok AUXILIAR",IF(AND(F1268&gt;0,MID(A1268,1,4)="COMP"),"SUBÍTEM",IF(OR(AND(F1268=0,G1268=0),F1268="COEF.",F1268&gt;0),"SUBÍTEM",IF(MID(A1268,1,5)="COMP.",IF(COUNTIF(ORÇAMENTO!$B$5:$B$9792,COMPOSIÇÕES!A1268)=0,"NOK",IF(COUNTIF(ORÇAMENTO!$B$5:$B$9792,COMPOSIÇÕES!A1268)&gt;0,"OK","SUBÍTEM"))))))</f>
        <v>SUBÍTEM</v>
      </c>
      <c r="P1268" s="655" t="b">
        <f t="shared" si="325"/>
        <v>1</v>
      </c>
      <c r="Q1268" s="655" t="s">
        <v>1007</v>
      </c>
      <c r="R1268" s="655"/>
      <c r="S1268" s="723"/>
      <c r="T1268" s="655" t="s">
        <v>183</v>
      </c>
      <c r="U1268" s="655" t="s">
        <v>183</v>
      </c>
    </row>
    <row r="1269" spans="1:52" s="713" customFormat="1" ht="15.75" thickBot="1">
      <c r="A1269" s="728"/>
      <c r="B1269" s="728"/>
      <c r="C1269" s="728"/>
      <c r="D1269" s="728"/>
      <c r="E1269" s="728"/>
      <c r="F1269" s="728"/>
      <c r="G1269" s="728"/>
      <c r="J1269" s="779"/>
      <c r="K1269" s="780"/>
      <c r="L1269" s="781"/>
      <c r="M1269" s="663"/>
      <c r="P1269" s="655" t="b">
        <f t="shared" ref="P1269:P1288" si="326">C1269=S1269</f>
        <v>1</v>
      </c>
      <c r="Q1269" s="780"/>
      <c r="R1269" s="780"/>
      <c r="S1269" s="728"/>
      <c r="T1269" s="780"/>
      <c r="U1269" s="780"/>
    </row>
    <row r="1270" spans="1:52" s="713" customFormat="1" ht="32.25" customHeight="1" thickBot="1">
      <c r="A1270" s="947" t="s">
        <v>125</v>
      </c>
      <c r="B1270" s="948"/>
      <c r="C1270" s="949" t="s">
        <v>103</v>
      </c>
      <c r="D1270" s="949" t="s">
        <v>126</v>
      </c>
      <c r="E1270" s="949" t="s">
        <v>128</v>
      </c>
      <c r="F1270" s="949" t="s">
        <v>127</v>
      </c>
      <c r="G1270" s="950" t="s">
        <v>129</v>
      </c>
      <c r="H1270" s="713" t="str">
        <f>IF(MID(A1270,1,3)="OBS","REMOVER ESPAÇOS","OK")</f>
        <v>OK</v>
      </c>
      <c r="J1270" s="654" t="str">
        <f>IF(AND(F1270=0,G1270&gt;0),1+COUNT($J$3:J1241),IF(B1270="AUXILIAR","AUXILIAR","SUBÍTEM"))</f>
        <v>SUBÍTEM</v>
      </c>
      <c r="K1270" s="655" t="s">
        <v>125</v>
      </c>
      <c r="L1270" s="656" t="str">
        <f>A1270</f>
        <v>COD.</v>
      </c>
      <c r="M1270" s="663" t="str">
        <f>IF(AND(MID(A1270,1,4)="comp",COUNTIF($A$1:$A$3937,A1270)&gt;1),"ok AUXILIAR",IF(AND(F1270&gt;0,MID(A1270,1,4)="COMP"),"SUBÍTEM",IF(OR(AND(F1270=0,G1270=0),F1270="COEF.",F1270&gt;0),"SUBÍTEM",IF(MID(A1270,1,5)="COMP.",IF(COUNTIF(ORÇAMENTO!$B$5:$B$9792,COMPOSIÇÕES!A1270)=0,"NOK",IF(COUNTIF(ORÇAMENTO!$B$5:$B$9792,COMPOSIÇÕES!A1270)&gt;0,"OK","SUBÍTEM"))))))</f>
        <v>SUBÍTEM</v>
      </c>
      <c r="P1270" s="655" t="b">
        <f t="shared" si="326"/>
        <v>1</v>
      </c>
      <c r="Q1270" s="655" t="s">
        <v>125</v>
      </c>
      <c r="R1270" s="655"/>
      <c r="S1270" s="715" t="s">
        <v>103</v>
      </c>
      <c r="T1270" s="655" t="s">
        <v>126</v>
      </c>
      <c r="U1270" s="655" t="s">
        <v>128</v>
      </c>
      <c r="AY1270" s="713" t="s">
        <v>103</v>
      </c>
      <c r="AZ1270" s="713" t="b">
        <f>AY1270=C1270</f>
        <v>1</v>
      </c>
    </row>
    <row r="1271" spans="1:52" s="713" customFormat="1" ht="33" customHeight="1" thickBot="1">
      <c r="A1271" s="935" t="s">
        <v>481</v>
      </c>
      <c r="B1271" s="936"/>
      <c r="C1271" s="960" t="s">
        <v>1553</v>
      </c>
      <c r="D1271" s="936" t="s">
        <v>126</v>
      </c>
      <c r="E1271" s="936"/>
      <c r="F1271" s="936"/>
      <c r="G1271" s="946">
        <f>SUM(G1272:G1272)</f>
        <v>6983</v>
      </c>
      <c r="H1271" s="713" t="str">
        <f>IF(MID(A1271,1,3)="OBS","REMOVER ESPAÇOS","OK")</f>
        <v>OK</v>
      </c>
      <c r="J1271" s="654">
        <f>IF(AND(F1271=0,G1271&gt;0),1+COUNT($J$3:J1270),IF(B1271="AUXILIAR","AUXILIAR","SUBÍTEM"))</f>
        <v>173</v>
      </c>
      <c r="K1271" s="655" t="s">
        <v>481</v>
      </c>
      <c r="L1271" s="656" t="str">
        <f>A1271</f>
        <v>COMP. 173</v>
      </c>
      <c r="M1271" s="663" t="str">
        <f>IF(AND(MID(A1271,1,4)="comp",COUNTIF($A$1:$A$3937,A1271)&gt;1),"ok AUXILIAR",IF(AND(F1271&gt;0,MID(A1271,1,4)="COMP"),"SUBÍTEM",IF(OR(AND(F1271=0,G1271=0),F1271="COEF.",F1271&gt;0),"SUBÍTEM",IF(MID(A1271,1,5)="COMP.",IF(COUNTIF(ORÇAMENTO!$B$5:$B$9792,COMPOSIÇÕES!A1271)=0,"NOK",IF(COUNTIF(ORÇAMENTO!$B$5:$B$9792,COMPOSIÇÕES!A1271)&gt;0,"OK","SUBÍTEM"))))))</f>
        <v>OK</v>
      </c>
      <c r="P1271" s="655" t="b">
        <f t="shared" si="326"/>
        <v>1</v>
      </c>
      <c r="Q1271" s="655" t="s">
        <v>481</v>
      </c>
      <c r="R1271" s="655"/>
      <c r="S1271" s="716" t="s">
        <v>1553</v>
      </c>
      <c r="T1271" s="655" t="s">
        <v>126</v>
      </c>
      <c r="U1271" s="655"/>
      <c r="AY1271" s="713" t="s">
        <v>670</v>
      </c>
      <c r="AZ1271" s="713" t="b">
        <f>AY1271=C1271</f>
        <v>0</v>
      </c>
    </row>
    <row r="1272" spans="1:52" s="713" customFormat="1" ht="41.25" customHeight="1">
      <c r="A1272" s="951">
        <v>11154</v>
      </c>
      <c r="B1272" s="958" t="s">
        <v>134</v>
      </c>
      <c r="C1272" s="322" t="s">
        <v>2753</v>
      </c>
      <c r="D1272" s="257" t="s">
        <v>54</v>
      </c>
      <c r="E1272" s="259">
        <v>6983</v>
      </c>
      <c r="F1272" s="970">
        <v>1</v>
      </c>
      <c r="G1272" s="450">
        <f>ROUND(F1272*E1272,2)</f>
        <v>6983</v>
      </c>
      <c r="H1272" s="713" t="str">
        <f>IF(MID(A1272,1,3)="OBS","REMOVER ESPAÇOS","OK")</f>
        <v>OK</v>
      </c>
      <c r="J1272" s="654" t="str">
        <f>IF(AND(F1272=0,G1272&gt;0),1+COUNT($J$3:J1271),IF(B1272="AUXILIAR","AUXILIAR","SUBÍTEM"))</f>
        <v>SUBÍTEM</v>
      </c>
      <c r="K1272" s="655">
        <v>11154</v>
      </c>
      <c r="L1272" s="656">
        <f>A1272</f>
        <v>11154</v>
      </c>
      <c r="M1272" s="663" t="str">
        <f>IF(AND(MID(A1272,1,4)="comp",COUNTIF($A$1:$A$3937,A1272)&gt;1),"ok AUXILIAR",IF(AND(F1272&gt;0,MID(A1272,1,4)="COMP"),"SUBÍTEM",IF(OR(AND(F1272=0,G1272=0),F1272="COEF.",F1272&gt;0),"SUBÍTEM",IF(MID(A1272,1,5)="COMP.",IF(COUNTIF(ORÇAMENTO!$B$5:$B$9792,COMPOSIÇÕES!A1272)=0,"NOK",IF(COUNTIF(ORÇAMENTO!$B$5:$B$9792,COMPOSIÇÕES!A1272)&gt;0,"OK","SUBÍTEM"))))))</f>
        <v>SUBÍTEM</v>
      </c>
      <c r="P1272" s="655" t="b">
        <f t="shared" si="326"/>
        <v>1</v>
      </c>
      <c r="Q1272" s="655">
        <v>11154</v>
      </c>
      <c r="R1272" s="655" t="s">
        <v>134</v>
      </c>
      <c r="S1272" s="717" t="s">
        <v>2753</v>
      </c>
      <c r="T1272" s="655" t="s">
        <v>54</v>
      </c>
      <c r="U1272" s="655">
        <v>6983</v>
      </c>
      <c r="AY1272" s="713" t="s">
        <v>176</v>
      </c>
      <c r="AZ1272" s="713" t="b">
        <f>AY1272=C1272</f>
        <v>0</v>
      </c>
    </row>
    <row r="1273" spans="1:52" s="713" customFormat="1">
      <c r="A1273" s="723" t="s">
        <v>1009</v>
      </c>
      <c r="B1273" s="723"/>
      <c r="C1273" s="723"/>
      <c r="D1273" s="723" t="s">
        <v>183</v>
      </c>
      <c r="E1273" s="723" t="s">
        <v>183</v>
      </c>
      <c r="F1273" s="723"/>
      <c r="G1273" s="723"/>
      <c r="H1273" s="713" t="str">
        <f>IF(MID(A1273,1,3)="OBS","REMOVER ESPAÇOS","OK")</f>
        <v>REMOVER ESPAÇOS</v>
      </c>
      <c r="J1273" s="654" t="str">
        <f>IF(AND(F1273=0,G1273&gt;0),1+COUNT($J$3:J1272),IF(B1273="AUXILIAR","AUXILIAR","SUBÍTEM"))</f>
        <v>SUBÍTEM</v>
      </c>
      <c r="K1273" s="655" t="s">
        <v>1009</v>
      </c>
      <c r="L1273" s="656" t="str">
        <f>A1273</f>
        <v>Obs: composição/Base -  ORSE - 10371</v>
      </c>
      <c r="M1273" s="663" t="str">
        <f>IF(AND(MID(A1273,1,4)="comp",COUNTIF($A$1:$A$3937,A1273)&gt;1),"ok AUXILIAR",IF(AND(F1273&gt;0,MID(A1273,1,4)="COMP"),"SUBÍTEM",IF(OR(AND(F1273=0,G1273=0),F1273="COEF.",F1273&gt;0),"SUBÍTEM",IF(MID(A1273,1,5)="COMP.",IF(COUNTIF(ORÇAMENTO!$B$5:$B$9792,COMPOSIÇÕES!A1273)=0,"NOK",IF(COUNTIF(ORÇAMENTO!$B$5:$B$9792,COMPOSIÇÕES!A1273)&gt;0,"OK","SUBÍTEM"))))))</f>
        <v>SUBÍTEM</v>
      </c>
      <c r="P1273" s="655" t="b">
        <f t="shared" si="326"/>
        <v>1</v>
      </c>
      <c r="Q1273" s="655" t="s">
        <v>1009</v>
      </c>
      <c r="R1273" s="655"/>
      <c r="S1273" s="723"/>
      <c r="T1273" s="655" t="s">
        <v>183</v>
      </c>
      <c r="U1273" s="655" t="s">
        <v>183</v>
      </c>
    </row>
    <row r="1274" spans="1:52" s="713" customFormat="1" ht="15.75" thickBot="1">
      <c r="A1274" s="728"/>
      <c r="B1274" s="728"/>
      <c r="C1274" s="728"/>
      <c r="D1274" s="728"/>
      <c r="E1274" s="728"/>
      <c r="F1274" s="728"/>
      <c r="G1274" s="728"/>
      <c r="J1274" s="779"/>
      <c r="K1274" s="780"/>
      <c r="L1274" s="781"/>
      <c r="M1274" s="663"/>
      <c r="P1274" s="655" t="b">
        <f t="shared" si="326"/>
        <v>1</v>
      </c>
      <c r="Q1274" s="780"/>
      <c r="R1274" s="780"/>
      <c r="S1274" s="728"/>
      <c r="T1274" s="780"/>
      <c r="U1274" s="780"/>
    </row>
    <row r="1275" spans="1:52" s="713" customFormat="1" ht="32.25" customHeight="1" thickBot="1">
      <c r="A1275" s="947" t="s">
        <v>125</v>
      </c>
      <c r="B1275" s="948"/>
      <c r="C1275" s="949" t="s">
        <v>103</v>
      </c>
      <c r="D1275" s="949" t="s">
        <v>126</v>
      </c>
      <c r="E1275" s="949" t="s">
        <v>128</v>
      </c>
      <c r="F1275" s="949" t="s">
        <v>127</v>
      </c>
      <c r="G1275" s="950" t="s">
        <v>129</v>
      </c>
      <c r="H1275" s="713" t="str">
        <f t="shared" ref="H1275:H1288" si="327">IF(MID(A1275,1,3)="OBS","REMOVER ESPAÇOS","OK")</f>
        <v>OK</v>
      </c>
      <c r="J1275" s="654" t="str">
        <f>IF(AND(F1275=0,G1275&gt;0),1+COUNT($J$3:J1218),IF(B1275="AUXILIAR","AUXILIAR","SUBÍTEM"))</f>
        <v>SUBÍTEM</v>
      </c>
      <c r="K1275" s="655" t="s">
        <v>125</v>
      </c>
      <c r="L1275" s="656" t="str">
        <f t="shared" ref="L1275:L1288" si="328">A1275</f>
        <v>COD.</v>
      </c>
      <c r="M1275" s="663" t="str">
        <f>IF(AND(MID(A1275,1,4)="comp",COUNTIF($A$1:$A$3937,A1275)&gt;1),"ok AUXILIAR",IF(AND(F1275&gt;0,MID(A1275,1,4)="COMP"),"SUBÍTEM",IF(OR(AND(F1275=0,G1275=0),F1275="COEF.",F1275&gt;0),"SUBÍTEM",IF(MID(A1275,1,5)="COMP.",IF(COUNTIF(ORÇAMENTO!$B$5:$B$9792,COMPOSIÇÕES!A1275)=0,"NOK",IF(COUNTIF(ORÇAMENTO!$B$5:$B$9792,COMPOSIÇÕES!A1275)&gt;0,"OK","SUBÍTEM"))))))</f>
        <v>SUBÍTEM</v>
      </c>
      <c r="P1275" s="655" t="b">
        <f t="shared" si="326"/>
        <v>1</v>
      </c>
      <c r="Q1275" s="655" t="s">
        <v>125</v>
      </c>
      <c r="R1275" s="655"/>
      <c r="S1275" s="715" t="s">
        <v>103</v>
      </c>
      <c r="T1275" s="655" t="s">
        <v>126</v>
      </c>
      <c r="U1275" s="655" t="s">
        <v>128</v>
      </c>
      <c r="AY1275" s="713" t="s">
        <v>103</v>
      </c>
      <c r="AZ1275" s="713" t="b">
        <f>AY1275=C1275</f>
        <v>1</v>
      </c>
    </row>
    <row r="1276" spans="1:52" s="713" customFormat="1" ht="33" customHeight="1" thickBot="1">
      <c r="A1276" s="935" t="s">
        <v>482</v>
      </c>
      <c r="B1276" s="936"/>
      <c r="C1276" s="960" t="s">
        <v>1399</v>
      </c>
      <c r="D1276" s="936" t="s">
        <v>53</v>
      </c>
      <c r="E1276" s="936"/>
      <c r="F1276" s="936"/>
      <c r="G1276" s="946">
        <f>SUM(G1277:G1287)</f>
        <v>116.35</v>
      </c>
      <c r="H1276" s="713" t="str">
        <f t="shared" si="327"/>
        <v>OK</v>
      </c>
      <c r="J1276" s="654">
        <f>IF(AND(F1276=0,G1276&gt;0),1+COUNT($J$3:J1275),IF(B1276="AUXILIAR","AUXILIAR","SUBÍTEM"))</f>
        <v>174</v>
      </c>
      <c r="K1276" s="655" t="s">
        <v>482</v>
      </c>
      <c r="L1276" s="656" t="str">
        <f t="shared" si="328"/>
        <v>COMP. 174</v>
      </c>
      <c r="M1276" s="663" t="str">
        <f>IF(AND(MID(A1276,1,4)="comp",COUNTIF($A$1:$A$3937,A1276)&gt;1),"ok AUXILIAR",IF(AND(F1276&gt;0,MID(A1276,1,4)="COMP"),"SUBÍTEM",IF(OR(AND(F1276=0,G1276=0),F1276="COEF.",F1276&gt;0),"SUBÍTEM",IF(MID(A1276,1,5)="COMP.",IF(COUNTIF(ORÇAMENTO!$B$5:$B$9792,COMPOSIÇÕES!A1276)=0,"NOK",IF(COUNTIF(ORÇAMENTO!$B$5:$B$9792,COMPOSIÇÕES!A1276)&gt;0,"OK","SUBÍTEM"))))))</f>
        <v>OK</v>
      </c>
      <c r="P1276" s="655" t="b">
        <f t="shared" si="326"/>
        <v>1</v>
      </c>
      <c r="Q1276" s="655" t="s">
        <v>482</v>
      </c>
      <c r="R1276" s="655"/>
      <c r="S1276" s="716" t="s">
        <v>1399</v>
      </c>
      <c r="T1276" s="655" t="s">
        <v>53</v>
      </c>
      <c r="U1276" s="655"/>
      <c r="AY1276" s="713" t="s">
        <v>670</v>
      </c>
      <c r="AZ1276" s="713" t="b">
        <f>AY1276=C1276</f>
        <v>0</v>
      </c>
    </row>
    <row r="1277" spans="1:52" s="713" customFormat="1">
      <c r="A1277" s="988">
        <v>20111</v>
      </c>
      <c r="B1277" s="996" t="s">
        <v>836</v>
      </c>
      <c r="C1277" s="322" t="s">
        <v>907</v>
      </c>
      <c r="D1277" s="257" t="s">
        <v>2836</v>
      </c>
      <c r="E1277" s="259">
        <v>6.5</v>
      </c>
      <c r="F1277" s="400">
        <v>0.12</v>
      </c>
      <c r="G1277" s="450">
        <f t="shared" ref="G1277:G1287" si="329">ROUND(F1277*E1277,2)</f>
        <v>0.78</v>
      </c>
      <c r="H1277" s="713" t="str">
        <f t="shared" si="327"/>
        <v>OK</v>
      </c>
      <c r="J1277" s="654" t="str">
        <f>IF(AND(F1277=0,G1277&gt;0),1+COUNT($J$3:J1276),IF(B1277="AUXILIAR","AUXILIAR","SUBÍTEM"))</f>
        <v>SUBÍTEM</v>
      </c>
      <c r="K1277" s="655">
        <v>20111</v>
      </c>
      <c r="L1277" s="656">
        <f t="shared" si="328"/>
        <v>20111</v>
      </c>
      <c r="M1277" s="663" t="str">
        <f>IF(AND(MID(A1277,1,4)="comp",COUNTIF($A$1:$A$3937,A1277)&gt;1),"ok AUXILIAR",IF(AND(F1277&gt;0,MID(A1277,1,4)="COMP"),"SUBÍTEM",IF(OR(AND(F1277=0,G1277=0),F1277="COEF.",F1277&gt;0),"SUBÍTEM",IF(MID(A1277,1,5)="COMP.",IF(COUNTIF(ORÇAMENTO!$B$5:$B$9792,COMPOSIÇÕES!A1277)=0,"NOK",IF(COUNTIF(ORÇAMENTO!$B$5:$B$9792,COMPOSIÇÕES!A1277)&gt;0,"OK","SUBÍTEM"))))))</f>
        <v>SUBÍTEM</v>
      </c>
      <c r="P1277" s="655" t="b">
        <f t="shared" si="326"/>
        <v>1</v>
      </c>
      <c r="Q1277" s="655">
        <v>20111</v>
      </c>
      <c r="R1277" s="655" t="s">
        <v>836</v>
      </c>
      <c r="S1277" s="717" t="s">
        <v>907</v>
      </c>
      <c r="T1277" s="655" t="s">
        <v>54</v>
      </c>
      <c r="U1277" s="655">
        <v>6.75</v>
      </c>
      <c r="AY1277" s="713" t="s">
        <v>176</v>
      </c>
      <c r="AZ1277" s="713" t="b">
        <f>AY1277=C1277</f>
        <v>0</v>
      </c>
    </row>
    <row r="1278" spans="1:52" s="713" customFormat="1" ht="30" customHeight="1">
      <c r="A1278" s="988">
        <v>985</v>
      </c>
      <c r="B1278" s="996" t="s">
        <v>836</v>
      </c>
      <c r="C1278" s="322" t="s">
        <v>2754</v>
      </c>
      <c r="D1278" s="257" t="s">
        <v>2837</v>
      </c>
      <c r="E1278" s="259">
        <v>5.18</v>
      </c>
      <c r="F1278" s="400">
        <v>1.05</v>
      </c>
      <c r="G1278" s="450">
        <f t="shared" si="329"/>
        <v>5.44</v>
      </c>
      <c r="H1278" s="713" t="str">
        <f t="shared" si="327"/>
        <v>OK</v>
      </c>
      <c r="J1278" s="654" t="str">
        <f>IF(AND(F1278=0,G1278&gt;0),1+COUNT($J$3:J1266),IF(B1278="AUXILIAR","AUXILIAR","SUBÍTEM"))</f>
        <v>SUBÍTEM</v>
      </c>
      <c r="K1278" s="655">
        <v>985</v>
      </c>
      <c r="L1278" s="656">
        <f t="shared" si="328"/>
        <v>985</v>
      </c>
      <c r="M1278" s="663" t="str">
        <f>IF(AND(MID(A1278,1,4)="comp",COUNTIF($A$1:$A$3937,A1278)&gt;1),"ok AUXILIAR",IF(AND(F1278&gt;0,MID(A1278,1,4)="COMP"),"SUBÍTEM",IF(OR(AND(F1278=0,G1278=0),F1278="COEF.",F1278&gt;0),"SUBÍTEM",IF(MID(A1278,1,5)="COMP.",IF(COUNTIF(ORÇAMENTO!$B$5:$B$9792,COMPOSIÇÕES!A1278)=0,"NOK",IF(COUNTIF(ORÇAMENTO!$B$5:$B$9792,COMPOSIÇÕES!A1278)&gt;0,"OK","SUBÍTEM"))))))</f>
        <v>SUBÍTEM</v>
      </c>
      <c r="P1278" s="655" t="b">
        <f t="shared" si="326"/>
        <v>1</v>
      </c>
      <c r="Q1278" s="655">
        <v>985</v>
      </c>
      <c r="R1278" s="655" t="s">
        <v>836</v>
      </c>
      <c r="S1278" s="717" t="s">
        <v>2754</v>
      </c>
      <c r="T1278" s="655" t="s">
        <v>53</v>
      </c>
      <c r="U1278" s="655">
        <v>5.18</v>
      </c>
      <c r="AY1278" s="713" t="s">
        <v>132</v>
      </c>
      <c r="AZ1278" s="713" t="b">
        <f t="shared" ref="AZ1278:AZ1287" si="330">AY1278=C1278</f>
        <v>0</v>
      </c>
    </row>
    <row r="1279" spans="1:52" s="713" customFormat="1" ht="16.5" customHeight="1">
      <c r="A1279" s="988">
        <v>4676</v>
      </c>
      <c r="B1279" s="996" t="s">
        <v>134</v>
      </c>
      <c r="C1279" s="322" t="s">
        <v>2755</v>
      </c>
      <c r="D1279" s="257" t="s">
        <v>53</v>
      </c>
      <c r="E1279" s="259">
        <v>1.76</v>
      </c>
      <c r="F1279" s="400">
        <v>3</v>
      </c>
      <c r="G1279" s="450">
        <f t="shared" si="329"/>
        <v>5.28</v>
      </c>
      <c r="H1279" s="713" t="str">
        <f t="shared" si="327"/>
        <v>OK</v>
      </c>
      <c r="J1279" s="654" t="str">
        <f>IF(AND(F1279=0,G1279&gt;0),1+COUNT($J$3:J1267),IF(B1279="AUXILIAR","AUXILIAR","SUBÍTEM"))</f>
        <v>SUBÍTEM</v>
      </c>
      <c r="K1279" s="655">
        <v>4676</v>
      </c>
      <c r="L1279" s="656">
        <f t="shared" si="328"/>
        <v>4676</v>
      </c>
      <c r="M1279" s="663" t="str">
        <f>IF(AND(MID(A1279,1,4)="comp",COUNTIF($A$1:$A$3937,A1279)&gt;1),"ok AUXILIAR",IF(AND(F1279&gt;0,MID(A1279,1,4)="COMP"),"SUBÍTEM",IF(OR(AND(F1279=0,G1279=0),F1279="COEF.",F1279&gt;0),"SUBÍTEM",IF(MID(A1279,1,5)="COMP.",IF(COUNTIF(ORÇAMENTO!$B$5:$B$9792,COMPOSIÇÕES!A1279)=0,"NOK",IF(COUNTIF(ORÇAMENTO!$B$5:$B$9792,COMPOSIÇÕES!A1279)&gt;0,"OK","SUBÍTEM"))))))</f>
        <v>SUBÍTEM</v>
      </c>
      <c r="P1279" s="655" t="b">
        <f t="shared" si="326"/>
        <v>1</v>
      </c>
      <c r="Q1279" s="655">
        <v>4676</v>
      </c>
      <c r="R1279" s="655" t="s">
        <v>134</v>
      </c>
      <c r="S1279" s="717" t="s">
        <v>2755</v>
      </c>
      <c r="T1279" s="655" t="s">
        <v>53</v>
      </c>
      <c r="U1279" s="655">
        <v>1.7</v>
      </c>
      <c r="AY1279" s="713" t="s">
        <v>132</v>
      </c>
      <c r="AZ1279" s="713" t="b">
        <f t="shared" si="330"/>
        <v>0</v>
      </c>
    </row>
    <row r="1280" spans="1:52" s="713" customFormat="1" ht="16.5" customHeight="1">
      <c r="A1280" s="988">
        <v>4683</v>
      </c>
      <c r="B1280" s="996" t="s">
        <v>134</v>
      </c>
      <c r="C1280" s="322" t="s">
        <v>2756</v>
      </c>
      <c r="D1280" s="257" t="s">
        <v>54</v>
      </c>
      <c r="E1280" s="259">
        <v>0.51</v>
      </c>
      <c r="F1280" s="400">
        <v>2</v>
      </c>
      <c r="G1280" s="450">
        <f t="shared" si="329"/>
        <v>1.02</v>
      </c>
      <c r="H1280" s="713" t="str">
        <f t="shared" si="327"/>
        <v>OK</v>
      </c>
      <c r="J1280" s="654" t="str">
        <f>IF(AND(F1280=0,G1280&gt;0),1+COUNT($J$3:J1268),IF(B1280="AUXILIAR","AUXILIAR","SUBÍTEM"))</f>
        <v>SUBÍTEM</v>
      </c>
      <c r="K1280" s="655">
        <v>4683</v>
      </c>
      <c r="L1280" s="656">
        <f t="shared" si="328"/>
        <v>4683</v>
      </c>
      <c r="M1280" s="663" t="str">
        <f>IF(AND(MID(A1280,1,4)="comp",COUNTIF($A$1:$A$3937,A1280)&gt;1),"ok AUXILIAR",IF(AND(F1280&gt;0,MID(A1280,1,4)="COMP"),"SUBÍTEM",IF(OR(AND(F1280=0,G1280=0),F1280="COEF.",F1280&gt;0),"SUBÍTEM",IF(MID(A1280,1,5)="COMP.",IF(COUNTIF(ORÇAMENTO!$B$5:$B$9792,COMPOSIÇÕES!A1280)=0,"NOK",IF(COUNTIF(ORÇAMENTO!$B$5:$B$9792,COMPOSIÇÕES!A1280)&gt;0,"OK","SUBÍTEM"))))))</f>
        <v>SUBÍTEM</v>
      </c>
      <c r="P1280" s="655" t="b">
        <f t="shared" si="326"/>
        <v>1</v>
      </c>
      <c r="Q1280" s="655">
        <v>4683</v>
      </c>
      <c r="R1280" s="655" t="s">
        <v>134</v>
      </c>
      <c r="S1280" s="717" t="s">
        <v>2756</v>
      </c>
      <c r="T1280" s="655" t="s">
        <v>54</v>
      </c>
      <c r="U1280" s="655">
        <v>0.5</v>
      </c>
      <c r="AY1280" s="713" t="s">
        <v>132</v>
      </c>
      <c r="AZ1280" s="713" t="b">
        <f t="shared" si="330"/>
        <v>0</v>
      </c>
    </row>
    <row r="1281" spans="1:52" s="713" customFormat="1" ht="16.5" customHeight="1">
      <c r="A1281" s="988">
        <v>5005</v>
      </c>
      <c r="B1281" s="996" t="s">
        <v>134</v>
      </c>
      <c r="C1281" s="322" t="s">
        <v>1023</v>
      </c>
      <c r="D1281" s="257" t="s">
        <v>54</v>
      </c>
      <c r="E1281" s="259">
        <v>0.05</v>
      </c>
      <c r="F1281" s="400">
        <v>2</v>
      </c>
      <c r="G1281" s="450">
        <f t="shared" si="329"/>
        <v>0.1</v>
      </c>
      <c r="H1281" s="713" t="str">
        <f t="shared" si="327"/>
        <v>OK</v>
      </c>
      <c r="J1281" s="654" t="str">
        <f>IF(AND(F1281=0,G1281&gt;0),1+COUNT($J$3:J1269),IF(B1281="AUXILIAR","AUXILIAR","SUBÍTEM"))</f>
        <v>SUBÍTEM</v>
      </c>
      <c r="K1281" s="655">
        <v>5005</v>
      </c>
      <c r="L1281" s="656">
        <f t="shared" si="328"/>
        <v>5005</v>
      </c>
      <c r="M1281" s="663" t="str">
        <f>IF(AND(MID(A1281,1,4)="comp",COUNTIF($A$1:$A$3937,A1281)&gt;1),"ok AUXILIAR",IF(AND(F1281&gt;0,MID(A1281,1,4)="COMP"),"SUBÍTEM",IF(OR(AND(F1281=0,G1281=0),F1281="COEF.",F1281&gt;0),"SUBÍTEM",IF(MID(A1281,1,5)="COMP.",IF(COUNTIF(ORÇAMENTO!$B$5:$B$9792,COMPOSIÇÕES!A1281)=0,"NOK",IF(COUNTIF(ORÇAMENTO!$B$5:$B$9792,COMPOSIÇÕES!A1281)&gt;0,"OK","SUBÍTEM"))))))</f>
        <v>SUBÍTEM</v>
      </c>
      <c r="P1281" s="655" t="b">
        <f t="shared" si="326"/>
        <v>1</v>
      </c>
      <c r="Q1281" s="655">
        <v>5005</v>
      </c>
      <c r="R1281" s="655" t="s">
        <v>134</v>
      </c>
      <c r="S1281" s="717" t="s">
        <v>1023</v>
      </c>
      <c r="T1281" s="655" t="s">
        <v>54</v>
      </c>
      <c r="U1281" s="655">
        <v>0.12</v>
      </c>
      <c r="AY1281" s="713" t="s">
        <v>132</v>
      </c>
      <c r="AZ1281" s="713" t="b">
        <f t="shared" si="330"/>
        <v>0</v>
      </c>
    </row>
    <row r="1282" spans="1:52" s="713" customFormat="1" ht="16.5" customHeight="1">
      <c r="A1282" s="988">
        <v>5008</v>
      </c>
      <c r="B1282" s="996" t="s">
        <v>134</v>
      </c>
      <c r="C1282" s="322" t="s">
        <v>2757</v>
      </c>
      <c r="D1282" s="257" t="s">
        <v>53</v>
      </c>
      <c r="E1282" s="259">
        <v>1.46</v>
      </c>
      <c r="F1282" s="400">
        <v>2.1</v>
      </c>
      <c r="G1282" s="450">
        <f t="shared" si="329"/>
        <v>3.07</v>
      </c>
      <c r="H1282" s="713" t="str">
        <f t="shared" si="327"/>
        <v>OK</v>
      </c>
      <c r="J1282" s="654" t="str">
        <f>IF(AND(F1282=0,G1282&gt;0),1+COUNT($J$3:J1270),IF(B1282="AUXILIAR","AUXILIAR","SUBÍTEM"))</f>
        <v>SUBÍTEM</v>
      </c>
      <c r="K1282" s="655">
        <v>5008</v>
      </c>
      <c r="L1282" s="656">
        <f t="shared" si="328"/>
        <v>5008</v>
      </c>
      <c r="M1282" s="663" t="str">
        <f>IF(AND(MID(A1282,1,4)="comp",COUNTIF($A$1:$A$3937,A1282)&gt;1),"ok AUXILIAR",IF(AND(F1282&gt;0,MID(A1282,1,4)="COMP"),"SUBÍTEM",IF(OR(AND(F1282=0,G1282=0),F1282="COEF.",F1282&gt;0),"SUBÍTEM",IF(MID(A1282,1,5)="COMP.",IF(COUNTIF(ORÇAMENTO!$B$5:$B$9792,COMPOSIÇÕES!A1282)=0,"NOK",IF(COUNTIF(ORÇAMENTO!$B$5:$B$9792,COMPOSIÇÕES!A1282)&gt;0,"OK","SUBÍTEM"))))))</f>
        <v>SUBÍTEM</v>
      </c>
      <c r="P1282" s="655" t="b">
        <f t="shared" si="326"/>
        <v>1</v>
      </c>
      <c r="Q1282" s="655">
        <v>5008</v>
      </c>
      <c r="R1282" s="655" t="s">
        <v>134</v>
      </c>
      <c r="S1282" s="717" t="s">
        <v>2757</v>
      </c>
      <c r="T1282" s="655" t="s">
        <v>53</v>
      </c>
      <c r="U1282" s="655">
        <v>1.45</v>
      </c>
      <c r="AY1282" s="713" t="s">
        <v>132</v>
      </c>
      <c r="AZ1282" s="713" t="b">
        <f t="shared" si="330"/>
        <v>0</v>
      </c>
    </row>
    <row r="1283" spans="1:52" s="713" customFormat="1" ht="16.5" customHeight="1">
      <c r="A1283" s="988">
        <v>4376</v>
      </c>
      <c r="B1283" s="996" t="s">
        <v>836</v>
      </c>
      <c r="C1283" s="322" t="s">
        <v>994</v>
      </c>
      <c r="D1283" s="257" t="s">
        <v>2836</v>
      </c>
      <c r="E1283" s="259">
        <v>0.19</v>
      </c>
      <c r="F1283" s="400">
        <v>2</v>
      </c>
      <c r="G1283" s="450">
        <f t="shared" si="329"/>
        <v>0.38</v>
      </c>
      <c r="H1283" s="713" t="str">
        <f t="shared" si="327"/>
        <v>OK</v>
      </c>
      <c r="J1283" s="654" t="str">
        <f>IF(AND(F1283=0,G1283&gt;0),1+COUNT($J$3:J1271),IF(B1283="AUXILIAR","AUXILIAR","SUBÍTEM"))</f>
        <v>SUBÍTEM</v>
      </c>
      <c r="K1283" s="655">
        <v>4376</v>
      </c>
      <c r="L1283" s="656">
        <f t="shared" si="328"/>
        <v>4376</v>
      </c>
      <c r="M1283" s="663" t="str">
        <f>IF(AND(MID(A1283,1,4)="comp",COUNTIF($A$1:$A$3937,A1283)&gt;1),"ok AUXILIAR",IF(AND(F1283&gt;0,MID(A1283,1,4)="COMP"),"SUBÍTEM",IF(OR(AND(F1283=0,G1283=0),F1283="COEF.",F1283&gt;0),"SUBÍTEM",IF(MID(A1283,1,5)="COMP.",IF(COUNTIF(ORÇAMENTO!$B$5:$B$9792,COMPOSIÇÕES!A1283)=0,"NOK",IF(COUNTIF(ORÇAMENTO!$B$5:$B$9792,COMPOSIÇÕES!A1283)&gt;0,"OK","SUBÍTEM"))))))</f>
        <v>SUBÍTEM</v>
      </c>
      <c r="P1283" s="655" t="b">
        <f t="shared" si="326"/>
        <v>1</v>
      </c>
      <c r="Q1283" s="655">
        <v>4376</v>
      </c>
      <c r="R1283" s="655" t="s">
        <v>836</v>
      </c>
      <c r="S1283" s="717" t="s">
        <v>994</v>
      </c>
      <c r="T1283" s="655" t="s">
        <v>54</v>
      </c>
      <c r="U1283" s="655">
        <v>0.19</v>
      </c>
      <c r="AY1283" s="713" t="s">
        <v>132</v>
      </c>
      <c r="AZ1283" s="713" t="b">
        <f t="shared" si="330"/>
        <v>0</v>
      </c>
    </row>
    <row r="1284" spans="1:52" s="713" customFormat="1" ht="33" customHeight="1">
      <c r="A1284" s="988">
        <v>39660</v>
      </c>
      <c r="B1284" s="996" t="s">
        <v>836</v>
      </c>
      <c r="C1284" s="322" t="s">
        <v>2758</v>
      </c>
      <c r="D1284" s="257" t="s">
        <v>2837</v>
      </c>
      <c r="E1284" s="259">
        <v>21.88</v>
      </c>
      <c r="F1284" s="400">
        <v>2.1</v>
      </c>
      <c r="G1284" s="450">
        <f t="shared" si="329"/>
        <v>45.95</v>
      </c>
      <c r="H1284" s="713" t="str">
        <f t="shared" si="327"/>
        <v>OK</v>
      </c>
      <c r="J1284" s="654" t="str">
        <f>IF(AND(F1284=0,G1284&gt;0),1+COUNT($J$3:J1272),IF(B1284="AUXILIAR","AUXILIAR","SUBÍTEM"))</f>
        <v>SUBÍTEM</v>
      </c>
      <c r="K1284" s="655">
        <v>39660</v>
      </c>
      <c r="L1284" s="656">
        <f t="shared" si="328"/>
        <v>39660</v>
      </c>
      <c r="M1284" s="663" t="str">
        <f>IF(AND(MID(A1284,1,4)="comp",COUNTIF($A$1:$A$3937,A1284)&gt;1),"ok AUXILIAR",IF(AND(F1284&gt;0,MID(A1284,1,4)="COMP"),"SUBÍTEM",IF(OR(AND(F1284=0,G1284=0),F1284="COEF.",F1284&gt;0),"SUBÍTEM",IF(MID(A1284,1,5)="COMP.",IF(COUNTIF(ORÇAMENTO!$B$5:$B$9792,COMPOSIÇÕES!A1284)=0,"NOK",IF(COUNTIF(ORÇAMENTO!$B$5:$B$9792,COMPOSIÇÕES!A1284)&gt;0,"OK","SUBÍTEM"))))))</f>
        <v>SUBÍTEM</v>
      </c>
      <c r="P1284" s="655" t="b">
        <f t="shared" si="326"/>
        <v>1</v>
      </c>
      <c r="Q1284" s="655">
        <v>39660</v>
      </c>
      <c r="R1284" s="655" t="s">
        <v>836</v>
      </c>
      <c r="S1284" s="717" t="s">
        <v>2758</v>
      </c>
      <c r="T1284" s="655" t="s">
        <v>53</v>
      </c>
      <c r="U1284" s="655">
        <v>21.22</v>
      </c>
      <c r="AY1284" s="713" t="s">
        <v>132</v>
      </c>
      <c r="AZ1284" s="713" t="b">
        <f t="shared" si="330"/>
        <v>0</v>
      </c>
    </row>
    <row r="1285" spans="1:52" s="713" customFormat="1" ht="16.5" customHeight="1">
      <c r="A1285" s="988">
        <v>34794</v>
      </c>
      <c r="B1285" s="996" t="s">
        <v>836</v>
      </c>
      <c r="C1285" s="322" t="s">
        <v>709</v>
      </c>
      <c r="D1285" s="257" t="s">
        <v>2835</v>
      </c>
      <c r="E1285" s="259">
        <v>9.77</v>
      </c>
      <c r="F1285" s="400">
        <v>1</v>
      </c>
      <c r="G1285" s="450">
        <f t="shared" si="329"/>
        <v>9.77</v>
      </c>
      <c r="H1285" s="713" t="str">
        <f t="shared" si="327"/>
        <v>OK</v>
      </c>
      <c r="J1285" s="654" t="str">
        <f>IF(AND(F1285=0,G1285&gt;0),1+COUNT($J$3:J1273),IF(B1285="AUXILIAR","AUXILIAR","SUBÍTEM"))</f>
        <v>SUBÍTEM</v>
      </c>
      <c r="K1285" s="655">
        <v>34794</v>
      </c>
      <c r="L1285" s="656">
        <f t="shared" si="328"/>
        <v>34794</v>
      </c>
      <c r="M1285" s="663" t="str">
        <f>IF(AND(MID(A1285,1,4)="comp",COUNTIF($A$1:$A$3937,A1285)&gt;1),"ok AUXILIAR",IF(AND(F1285&gt;0,MID(A1285,1,4)="COMP"),"SUBÍTEM",IF(OR(AND(F1285=0,G1285=0),F1285="COEF.",F1285&gt;0),"SUBÍTEM",IF(MID(A1285,1,5)="COMP.",IF(COUNTIF(ORÇAMENTO!$B$5:$B$9792,COMPOSIÇÕES!A1285)=0,"NOK",IF(COUNTIF(ORÇAMENTO!$B$5:$B$9792,COMPOSIÇÕES!A1285)&gt;0,"OK","SUBÍTEM"))))))</f>
        <v>SUBÍTEM</v>
      </c>
      <c r="P1285" s="655" t="b">
        <f t="shared" si="326"/>
        <v>1</v>
      </c>
      <c r="Q1285" s="655">
        <v>34794</v>
      </c>
      <c r="R1285" s="655" t="s">
        <v>836</v>
      </c>
      <c r="S1285" s="717" t="s">
        <v>709</v>
      </c>
      <c r="T1285" s="655" t="s">
        <v>59</v>
      </c>
      <c r="U1285" s="655">
        <v>9.77</v>
      </c>
      <c r="AY1285" s="713" t="s">
        <v>132</v>
      </c>
      <c r="AZ1285" s="713" t="b">
        <f t="shared" si="330"/>
        <v>0</v>
      </c>
    </row>
    <row r="1286" spans="1:52" s="713" customFormat="1" ht="16.5" customHeight="1">
      <c r="A1286" s="988">
        <v>88264</v>
      </c>
      <c r="B1286" s="996" t="s">
        <v>131</v>
      </c>
      <c r="C1286" s="322" t="s">
        <v>766</v>
      </c>
      <c r="D1286" s="257" t="s">
        <v>59</v>
      </c>
      <c r="E1286" s="259">
        <v>19.16</v>
      </c>
      <c r="F1286" s="400">
        <v>1</v>
      </c>
      <c r="G1286" s="450">
        <f t="shared" si="329"/>
        <v>19.16</v>
      </c>
      <c r="H1286" s="713" t="str">
        <f t="shared" si="327"/>
        <v>OK</v>
      </c>
      <c r="J1286" s="654" t="str">
        <f>IF(AND(F1286=0,G1286&gt;0),1+COUNT($J$3:J1274),IF(B1286="AUXILIAR","AUXILIAR","SUBÍTEM"))</f>
        <v>SUBÍTEM</v>
      </c>
      <c r="K1286" s="655">
        <v>88264</v>
      </c>
      <c r="L1286" s="656">
        <f t="shared" si="328"/>
        <v>88264</v>
      </c>
      <c r="M1286" s="663" t="str">
        <f>IF(AND(MID(A1286,1,4)="comp",COUNTIF($A$1:$A$3937,A1286)&gt;1),"ok AUXILIAR",IF(AND(F1286&gt;0,MID(A1286,1,4)="COMP"),"SUBÍTEM",IF(OR(AND(F1286=0,G1286=0),F1286="COEF.",F1286&gt;0),"SUBÍTEM",IF(MID(A1286,1,5)="COMP.",IF(COUNTIF(ORÇAMENTO!$B$5:$B$9792,COMPOSIÇÕES!A1286)=0,"NOK",IF(COUNTIF(ORÇAMENTO!$B$5:$B$9792,COMPOSIÇÕES!A1286)&gt;0,"OK","SUBÍTEM"))))))</f>
        <v>SUBÍTEM</v>
      </c>
      <c r="P1286" s="655" t="b">
        <f t="shared" si="326"/>
        <v>1</v>
      </c>
      <c r="Q1286" s="655">
        <v>88264</v>
      </c>
      <c r="R1286" s="655" t="s">
        <v>131</v>
      </c>
      <c r="S1286" s="717" t="s">
        <v>766</v>
      </c>
      <c r="T1286" s="655" t="s">
        <v>59</v>
      </c>
      <c r="U1286" s="655">
        <v>19.149999999999999</v>
      </c>
      <c r="AY1286" s="713" t="s">
        <v>132</v>
      </c>
      <c r="AZ1286" s="713" t="b">
        <f t="shared" si="330"/>
        <v>0</v>
      </c>
    </row>
    <row r="1287" spans="1:52" s="713" customFormat="1" ht="16.5" customHeight="1">
      <c r="A1287" s="988">
        <v>88316</v>
      </c>
      <c r="B1287" s="996" t="s">
        <v>131</v>
      </c>
      <c r="C1287" s="322" t="s">
        <v>772</v>
      </c>
      <c r="D1287" s="257" t="s">
        <v>59</v>
      </c>
      <c r="E1287" s="259">
        <v>12.7</v>
      </c>
      <c r="F1287" s="400">
        <v>2</v>
      </c>
      <c r="G1287" s="450">
        <f t="shared" si="329"/>
        <v>25.4</v>
      </c>
      <c r="H1287" s="713" t="str">
        <f t="shared" si="327"/>
        <v>OK</v>
      </c>
      <c r="J1287" s="654" t="str">
        <f>IF(AND(F1287=0,G1287&gt;0),1+COUNT($J$3:J1275),IF(B1287="AUXILIAR","AUXILIAR","SUBÍTEM"))</f>
        <v>SUBÍTEM</v>
      </c>
      <c r="K1287" s="655">
        <v>88316</v>
      </c>
      <c r="L1287" s="656">
        <f t="shared" si="328"/>
        <v>88316</v>
      </c>
      <c r="M1287" s="663" t="str">
        <f>IF(AND(MID(A1287,1,4)="comp",COUNTIF($A$1:$A$3937,A1287)&gt;1),"ok AUXILIAR",IF(AND(F1287&gt;0,MID(A1287,1,4)="COMP"),"SUBÍTEM",IF(OR(AND(F1287=0,G1287=0),F1287="COEF.",F1287&gt;0),"SUBÍTEM",IF(MID(A1287,1,5)="COMP.",IF(COUNTIF(ORÇAMENTO!$B$5:$B$9792,COMPOSIÇÕES!A1287)=0,"NOK",IF(COUNTIF(ORÇAMENTO!$B$5:$B$9792,COMPOSIÇÕES!A1287)&gt;0,"OK","SUBÍTEM"))))))</f>
        <v>SUBÍTEM</v>
      </c>
      <c r="P1287" s="655" t="b">
        <f t="shared" si="326"/>
        <v>1</v>
      </c>
      <c r="Q1287" s="655">
        <v>88316</v>
      </c>
      <c r="R1287" s="655" t="s">
        <v>131</v>
      </c>
      <c r="S1287" s="717" t="s">
        <v>772</v>
      </c>
      <c r="T1287" s="655" t="s">
        <v>59</v>
      </c>
      <c r="U1287" s="655">
        <v>12.52</v>
      </c>
      <c r="AY1287" s="713" t="s">
        <v>132</v>
      </c>
      <c r="AZ1287" s="713" t="b">
        <f t="shared" si="330"/>
        <v>0</v>
      </c>
    </row>
    <row r="1288" spans="1:52" s="713" customFormat="1">
      <c r="A1288" s="723" t="s">
        <v>1554</v>
      </c>
      <c r="B1288" s="723"/>
      <c r="C1288" s="723"/>
      <c r="D1288" s="723" t="s">
        <v>183</v>
      </c>
      <c r="E1288" s="723" t="s">
        <v>183</v>
      </c>
      <c r="F1288" s="723"/>
      <c r="G1288" s="723"/>
      <c r="H1288" s="713" t="str">
        <f t="shared" si="327"/>
        <v>REMOVER ESPAÇOS</v>
      </c>
      <c r="J1288" s="654" t="str">
        <f>IF(AND(F1288=0,G1288&gt;0),1+COUNT($J$3:J1287),IF(B1288="AUXILIAR","AUXILIAR","SUBÍTEM"))</f>
        <v>SUBÍTEM</v>
      </c>
      <c r="K1288" s="655" t="s">
        <v>1554</v>
      </c>
      <c r="L1288" s="656" t="str">
        <f t="shared" si="328"/>
        <v>Obs: composição/Base -  ORSE - 7289</v>
      </c>
      <c r="M1288" s="663" t="str">
        <f>IF(AND(MID(A1288,1,4)="comp",COUNTIF($A$1:$A$3937,A1288)&gt;1),"ok AUXILIAR",IF(AND(F1288&gt;0,MID(A1288,1,4)="COMP"),"SUBÍTEM",IF(OR(AND(F1288=0,G1288=0),F1288="COEF.",F1288&gt;0),"SUBÍTEM",IF(MID(A1288,1,5)="COMP.",IF(COUNTIF(ORÇAMENTO!$B$5:$B$9792,COMPOSIÇÕES!A1288)=0,"NOK",IF(COUNTIF(ORÇAMENTO!$B$5:$B$9792,COMPOSIÇÕES!A1288)&gt;0,"OK","SUBÍTEM"))))))</f>
        <v>SUBÍTEM</v>
      </c>
      <c r="P1288" s="655" t="b">
        <f t="shared" si="326"/>
        <v>1</v>
      </c>
      <c r="Q1288" s="655" t="s">
        <v>1554</v>
      </c>
      <c r="R1288" s="655"/>
      <c r="S1288" s="723"/>
      <c r="T1288" s="655" t="s">
        <v>183</v>
      </c>
      <c r="U1288" s="655" t="s">
        <v>183</v>
      </c>
    </row>
    <row r="1289" spans="1:52" s="713" customFormat="1" ht="15.75" thickBot="1">
      <c r="A1289" s="728"/>
      <c r="B1289" s="728"/>
      <c r="C1289" s="728"/>
      <c r="D1289" s="728"/>
      <c r="E1289" s="728"/>
      <c r="F1289" s="728"/>
      <c r="G1289" s="728"/>
      <c r="J1289" s="779"/>
      <c r="K1289" s="780"/>
      <c r="L1289" s="781"/>
      <c r="M1289" s="663"/>
      <c r="P1289" s="655" t="b">
        <f>C1289=S1289</f>
        <v>1</v>
      </c>
      <c r="Q1289" s="780"/>
      <c r="R1289" s="780"/>
      <c r="S1289" s="728"/>
      <c r="T1289" s="780"/>
      <c r="U1289" s="780"/>
    </row>
    <row r="1290" spans="1:52" s="713" customFormat="1" ht="32.25" customHeight="1" thickBot="1">
      <c r="A1290" s="947" t="s">
        <v>125</v>
      </c>
      <c r="B1290" s="948"/>
      <c r="C1290" s="949" t="s">
        <v>103</v>
      </c>
      <c r="D1290" s="949" t="s">
        <v>126</v>
      </c>
      <c r="E1290" s="949" t="s">
        <v>128</v>
      </c>
      <c r="F1290" s="949" t="s">
        <v>127</v>
      </c>
      <c r="G1290" s="950" t="s">
        <v>129</v>
      </c>
      <c r="H1290" s="713" t="str">
        <f>IF(MID(A1290,1,3)="OBS","REMOVER ESPAÇOS","OK")</f>
        <v>OK</v>
      </c>
      <c r="J1290" s="654" t="str">
        <f>IF(AND(F1290=0,G1290&gt;0),1+COUNT($J$3:J1233),IF(B1290="AUXILIAR","AUXILIAR","SUBÍTEM"))</f>
        <v>SUBÍTEM</v>
      </c>
      <c r="K1290" s="655" t="s">
        <v>125</v>
      </c>
      <c r="L1290" s="656" t="str">
        <f>A1290</f>
        <v>COD.</v>
      </c>
      <c r="M1290" s="663" t="str">
        <f>IF(AND(MID(A1290,1,4)="comp",COUNTIF($A$1:$A$3937,A1290)&gt;1),"ok AUXILIAR",IF(AND(F1290&gt;0,MID(A1290,1,4)="COMP"),"SUBÍTEM",IF(OR(AND(F1290=0,G1290=0),F1290="COEF.",F1290&gt;0),"SUBÍTEM",IF(MID(A1290,1,5)="COMP.",IF(COUNTIF(ORÇAMENTO!$B$5:$B$9792,COMPOSIÇÕES!A1290)=0,"NOK",IF(COUNTIF(ORÇAMENTO!$B$5:$B$9792,COMPOSIÇÕES!A1290)&gt;0,"OK","SUBÍTEM"))))))</f>
        <v>SUBÍTEM</v>
      </c>
      <c r="P1290" s="655" t="b">
        <f>C1290=S1290</f>
        <v>1</v>
      </c>
      <c r="Q1290" s="655" t="s">
        <v>125</v>
      </c>
      <c r="R1290" s="655"/>
      <c r="S1290" s="715" t="s">
        <v>103</v>
      </c>
      <c r="T1290" s="655" t="s">
        <v>126</v>
      </c>
      <c r="U1290" s="655" t="s">
        <v>128</v>
      </c>
      <c r="AY1290" s="713" t="s">
        <v>103</v>
      </c>
      <c r="AZ1290" s="713" t="b">
        <f>AY1290=C1290</f>
        <v>1</v>
      </c>
    </row>
    <row r="1291" spans="1:52" s="713" customFormat="1" ht="33" customHeight="1" thickBot="1">
      <c r="A1291" s="935" t="s">
        <v>656</v>
      </c>
      <c r="B1291" s="936"/>
      <c r="C1291" s="960" t="s">
        <v>1400</v>
      </c>
      <c r="D1291" s="936" t="s">
        <v>53</v>
      </c>
      <c r="E1291" s="936"/>
      <c r="F1291" s="936"/>
      <c r="G1291" s="946">
        <f>SUM(G1292:G1302)</f>
        <v>92.43</v>
      </c>
      <c r="H1291" s="713" t="str">
        <f>IF(MID(A1291,1,3)="OBS","REMOVER ESPAÇOS","OK")</f>
        <v>OK</v>
      </c>
      <c r="J1291" s="654">
        <f>IF(AND(F1291=0,G1291&gt;0),1+COUNT($J$3:J1290),IF(B1291="AUXILIAR","AUXILIAR","SUBÍTEM"))</f>
        <v>175</v>
      </c>
      <c r="K1291" s="655" t="s">
        <v>656</v>
      </c>
      <c r="L1291" s="656" t="str">
        <f>A1291</f>
        <v>COMP. 175</v>
      </c>
      <c r="M1291" s="663" t="str">
        <f>IF(AND(MID(A1291,1,4)="comp",COUNTIF($A$1:$A$3937,A1291)&gt;1),"ok AUXILIAR",IF(AND(F1291&gt;0,MID(A1291,1,4)="COMP"),"SUBÍTEM",IF(OR(AND(F1291=0,G1291=0),F1291="COEF.",F1291&gt;0),"SUBÍTEM",IF(MID(A1291,1,5)="COMP.",IF(COUNTIF(ORÇAMENTO!$B$5:$B$9792,COMPOSIÇÕES!A1291)=0,"NOK",IF(COUNTIF(ORÇAMENTO!$B$5:$B$9792,COMPOSIÇÕES!A1291)&gt;0,"OK","SUBÍTEM"))))))</f>
        <v>OK</v>
      </c>
      <c r="P1291" s="655" t="b">
        <f>C1291=S1291</f>
        <v>1</v>
      </c>
      <c r="Q1291" s="655" t="s">
        <v>656</v>
      </c>
      <c r="R1291" s="655"/>
      <c r="S1291" s="716" t="s">
        <v>1400</v>
      </c>
      <c r="T1291" s="655" t="s">
        <v>53</v>
      </c>
      <c r="U1291" s="655"/>
      <c r="AY1291" s="713" t="s">
        <v>670</v>
      </c>
      <c r="AZ1291" s="713" t="b">
        <f>AY1291=C1291</f>
        <v>0</v>
      </c>
    </row>
    <row r="1292" spans="1:52" s="713" customFormat="1">
      <c r="A1292" s="988">
        <v>20111</v>
      </c>
      <c r="B1292" s="996" t="s">
        <v>836</v>
      </c>
      <c r="C1292" s="322" t="s">
        <v>907</v>
      </c>
      <c r="D1292" s="257" t="s">
        <v>2836</v>
      </c>
      <c r="E1292" s="259">
        <v>6.5</v>
      </c>
      <c r="F1292" s="400">
        <v>0.12</v>
      </c>
      <c r="G1292" s="450">
        <f t="shared" ref="G1292:G1302" si="331">ROUND(F1292*E1292,2)</f>
        <v>0.78</v>
      </c>
      <c r="H1292" s="713" t="str">
        <f>IF(MID(A1292,1,3)="OBS","REMOVER ESPAÇOS","OK")</f>
        <v>OK</v>
      </c>
      <c r="J1292" s="654" t="str">
        <f>IF(AND(F1292=0,G1292&gt;0),1+COUNT($J$3:J1291),IF(B1292="AUXILIAR","AUXILIAR","SUBÍTEM"))</f>
        <v>SUBÍTEM</v>
      </c>
      <c r="K1292" s="655">
        <v>20111</v>
      </c>
      <c r="L1292" s="656">
        <f>A1292</f>
        <v>20111</v>
      </c>
      <c r="M1292" s="663" t="str">
        <f>IF(AND(MID(A1292,1,4)="comp",COUNTIF($A$1:$A$3937,A1292)&gt;1),"ok AUXILIAR",IF(AND(F1292&gt;0,MID(A1292,1,4)="COMP"),"SUBÍTEM",IF(OR(AND(F1292=0,G1292=0),F1292="COEF.",F1292&gt;0),"SUBÍTEM",IF(MID(A1292,1,5)="COMP.",IF(COUNTIF(ORÇAMENTO!$B$5:$B$9792,COMPOSIÇÕES!A1292)=0,"NOK",IF(COUNTIF(ORÇAMENTO!$B$5:$B$9792,COMPOSIÇÕES!A1292)&gt;0,"OK","SUBÍTEM"))))))</f>
        <v>SUBÍTEM</v>
      </c>
      <c r="P1292" s="655" t="b">
        <f>C1292=S1292</f>
        <v>1</v>
      </c>
      <c r="Q1292" s="655">
        <v>20111</v>
      </c>
      <c r="R1292" s="655" t="s">
        <v>836</v>
      </c>
      <c r="S1292" s="717" t="s">
        <v>907</v>
      </c>
      <c r="T1292" s="655" t="s">
        <v>54</v>
      </c>
      <c r="U1292" s="655">
        <v>6.75</v>
      </c>
      <c r="AY1292" s="713" t="s">
        <v>176</v>
      </c>
      <c r="AZ1292" s="713" t="b">
        <f>AY1292=C1292</f>
        <v>0</v>
      </c>
    </row>
    <row r="1293" spans="1:52" s="713" customFormat="1" ht="30" customHeight="1">
      <c r="A1293" s="988">
        <v>985</v>
      </c>
      <c r="B1293" s="996" t="s">
        <v>836</v>
      </c>
      <c r="C1293" s="322" t="s">
        <v>2754</v>
      </c>
      <c r="D1293" s="257" t="s">
        <v>2837</v>
      </c>
      <c r="E1293" s="259">
        <v>5.18</v>
      </c>
      <c r="F1293" s="400">
        <v>1.05</v>
      </c>
      <c r="G1293" s="450">
        <f t="shared" si="331"/>
        <v>5.44</v>
      </c>
      <c r="H1293" s="713" t="str">
        <f t="shared" ref="H1293:H1302" si="332">IF(MID(A1293,1,3)="OBS","REMOVER ESPAÇOS","OK")</f>
        <v>OK</v>
      </c>
      <c r="J1293" s="654" t="str">
        <f>IF(AND(F1293=0,G1293&gt;0),1+COUNT($J$3:J1266),IF(B1293="AUXILIAR","AUXILIAR","SUBÍTEM"))</f>
        <v>SUBÍTEM</v>
      </c>
      <c r="K1293" s="655">
        <v>985</v>
      </c>
      <c r="L1293" s="656">
        <f t="shared" ref="L1293:L1302" si="333">A1293</f>
        <v>985</v>
      </c>
      <c r="M1293" s="663" t="str">
        <f>IF(AND(MID(A1293,1,4)="comp",COUNTIF($A$1:$A$3937,A1293)&gt;1),"ok AUXILIAR",IF(AND(F1293&gt;0,MID(A1293,1,4)="COMP"),"SUBÍTEM",IF(OR(AND(F1293=0,G1293=0),F1293="COEF.",F1293&gt;0),"SUBÍTEM",IF(MID(A1293,1,5)="COMP.",IF(COUNTIF(ORÇAMENTO!$B$5:$B$9792,COMPOSIÇÕES!A1293)=0,"NOK",IF(COUNTIF(ORÇAMENTO!$B$5:$B$9792,COMPOSIÇÕES!A1293)&gt;0,"OK","SUBÍTEM"))))))</f>
        <v>SUBÍTEM</v>
      </c>
      <c r="P1293" s="655" t="b">
        <f t="shared" ref="P1293:P1302" si="334">C1293=S1293</f>
        <v>1</v>
      </c>
      <c r="Q1293" s="655">
        <v>985</v>
      </c>
      <c r="R1293" s="655" t="s">
        <v>836</v>
      </c>
      <c r="S1293" s="717" t="s">
        <v>2754</v>
      </c>
      <c r="T1293" s="655" t="s">
        <v>53</v>
      </c>
      <c r="U1293" s="655">
        <v>5.18</v>
      </c>
      <c r="AY1293" s="713" t="s">
        <v>132</v>
      </c>
      <c r="AZ1293" s="713" t="b">
        <f t="shared" ref="AZ1293:AZ1302" si="335">AY1293=C1293</f>
        <v>0</v>
      </c>
    </row>
    <row r="1294" spans="1:52" s="713" customFormat="1" ht="16.5" customHeight="1">
      <c r="A1294" s="988">
        <v>4676</v>
      </c>
      <c r="B1294" s="996" t="s">
        <v>134</v>
      </c>
      <c r="C1294" s="322" t="s">
        <v>2755</v>
      </c>
      <c r="D1294" s="257" t="s">
        <v>53</v>
      </c>
      <c r="E1294" s="259">
        <v>1.76</v>
      </c>
      <c r="F1294" s="400">
        <v>3</v>
      </c>
      <c r="G1294" s="450">
        <f t="shared" si="331"/>
        <v>5.28</v>
      </c>
      <c r="H1294" s="713" t="str">
        <f t="shared" si="332"/>
        <v>OK</v>
      </c>
      <c r="J1294" s="654" t="str">
        <f>IF(AND(F1294=0,G1294&gt;0),1+COUNT($J$3:J1267),IF(B1294="AUXILIAR","AUXILIAR","SUBÍTEM"))</f>
        <v>SUBÍTEM</v>
      </c>
      <c r="K1294" s="655">
        <v>4676</v>
      </c>
      <c r="L1294" s="656">
        <f t="shared" si="333"/>
        <v>4676</v>
      </c>
      <c r="M1294" s="663" t="str">
        <f>IF(AND(MID(A1294,1,4)="comp",COUNTIF($A$1:$A$3937,A1294)&gt;1),"ok AUXILIAR",IF(AND(F1294&gt;0,MID(A1294,1,4)="COMP"),"SUBÍTEM",IF(OR(AND(F1294=0,G1294=0),F1294="COEF.",F1294&gt;0),"SUBÍTEM",IF(MID(A1294,1,5)="COMP.",IF(COUNTIF(ORÇAMENTO!$B$5:$B$9792,COMPOSIÇÕES!A1294)=0,"NOK",IF(COUNTIF(ORÇAMENTO!$B$5:$B$9792,COMPOSIÇÕES!A1294)&gt;0,"OK","SUBÍTEM"))))))</f>
        <v>SUBÍTEM</v>
      </c>
      <c r="P1294" s="655" t="b">
        <f t="shared" si="334"/>
        <v>1</v>
      </c>
      <c r="Q1294" s="655">
        <v>4676</v>
      </c>
      <c r="R1294" s="655" t="s">
        <v>134</v>
      </c>
      <c r="S1294" s="717" t="s">
        <v>2755</v>
      </c>
      <c r="T1294" s="655" t="s">
        <v>53</v>
      </c>
      <c r="U1294" s="655">
        <v>1.7</v>
      </c>
      <c r="AY1294" s="713" t="s">
        <v>132</v>
      </c>
      <c r="AZ1294" s="713" t="b">
        <f t="shared" si="335"/>
        <v>0</v>
      </c>
    </row>
    <row r="1295" spans="1:52" s="713" customFormat="1" ht="16.5" customHeight="1">
      <c r="A1295" s="988">
        <v>4683</v>
      </c>
      <c r="B1295" s="996" t="s">
        <v>134</v>
      </c>
      <c r="C1295" s="322" t="s">
        <v>2756</v>
      </c>
      <c r="D1295" s="257" t="s">
        <v>54</v>
      </c>
      <c r="E1295" s="259">
        <v>0.51</v>
      </c>
      <c r="F1295" s="400">
        <v>2</v>
      </c>
      <c r="G1295" s="450">
        <f t="shared" si="331"/>
        <v>1.02</v>
      </c>
      <c r="H1295" s="713" t="str">
        <f t="shared" si="332"/>
        <v>OK</v>
      </c>
      <c r="J1295" s="654" t="str">
        <f>IF(AND(F1295=0,G1295&gt;0),1+COUNT($J$3:J1268),IF(B1295="AUXILIAR","AUXILIAR","SUBÍTEM"))</f>
        <v>SUBÍTEM</v>
      </c>
      <c r="K1295" s="655">
        <v>4683</v>
      </c>
      <c r="L1295" s="656">
        <f t="shared" si="333"/>
        <v>4683</v>
      </c>
      <c r="M1295" s="663" t="str">
        <f>IF(AND(MID(A1295,1,4)="comp",COUNTIF($A$1:$A$3937,A1295)&gt;1),"ok AUXILIAR",IF(AND(F1295&gt;0,MID(A1295,1,4)="COMP"),"SUBÍTEM",IF(OR(AND(F1295=0,G1295=0),F1295="COEF.",F1295&gt;0),"SUBÍTEM",IF(MID(A1295,1,5)="COMP.",IF(COUNTIF(ORÇAMENTO!$B$5:$B$9792,COMPOSIÇÕES!A1295)=0,"NOK",IF(COUNTIF(ORÇAMENTO!$B$5:$B$9792,COMPOSIÇÕES!A1295)&gt;0,"OK","SUBÍTEM"))))))</f>
        <v>SUBÍTEM</v>
      </c>
      <c r="P1295" s="655" t="b">
        <f t="shared" si="334"/>
        <v>1</v>
      </c>
      <c r="Q1295" s="655">
        <v>4683</v>
      </c>
      <c r="R1295" s="655" t="s">
        <v>134</v>
      </c>
      <c r="S1295" s="717" t="s">
        <v>2756</v>
      </c>
      <c r="T1295" s="655" t="s">
        <v>54</v>
      </c>
      <c r="U1295" s="655">
        <v>0.5</v>
      </c>
      <c r="AY1295" s="713" t="s">
        <v>132</v>
      </c>
      <c r="AZ1295" s="713" t="b">
        <f t="shared" si="335"/>
        <v>0</v>
      </c>
    </row>
    <row r="1296" spans="1:52" s="713" customFormat="1" ht="16.5" customHeight="1">
      <c r="A1296" s="988">
        <v>5005</v>
      </c>
      <c r="B1296" s="996" t="s">
        <v>134</v>
      </c>
      <c r="C1296" s="322" t="s">
        <v>1023</v>
      </c>
      <c r="D1296" s="257" t="s">
        <v>54</v>
      </c>
      <c r="E1296" s="259">
        <v>0.05</v>
      </c>
      <c r="F1296" s="400">
        <v>2</v>
      </c>
      <c r="G1296" s="450">
        <f t="shared" si="331"/>
        <v>0.1</v>
      </c>
      <c r="H1296" s="713" t="str">
        <f t="shared" si="332"/>
        <v>OK</v>
      </c>
      <c r="J1296" s="654" t="str">
        <f>IF(AND(F1296=0,G1296&gt;0),1+COUNT($J$3:J1269),IF(B1296="AUXILIAR","AUXILIAR","SUBÍTEM"))</f>
        <v>SUBÍTEM</v>
      </c>
      <c r="K1296" s="655">
        <v>5005</v>
      </c>
      <c r="L1296" s="656">
        <f t="shared" si="333"/>
        <v>5005</v>
      </c>
      <c r="M1296" s="663" t="str">
        <f>IF(AND(MID(A1296,1,4)="comp",COUNTIF($A$1:$A$3937,A1296)&gt;1),"ok AUXILIAR",IF(AND(F1296&gt;0,MID(A1296,1,4)="COMP"),"SUBÍTEM",IF(OR(AND(F1296=0,G1296=0),F1296="COEF.",F1296&gt;0),"SUBÍTEM",IF(MID(A1296,1,5)="COMP.",IF(COUNTIF(ORÇAMENTO!$B$5:$B$9792,COMPOSIÇÕES!A1296)=0,"NOK",IF(COUNTIF(ORÇAMENTO!$B$5:$B$9792,COMPOSIÇÕES!A1296)&gt;0,"OK","SUBÍTEM"))))))</f>
        <v>SUBÍTEM</v>
      </c>
      <c r="P1296" s="655" t="b">
        <f t="shared" si="334"/>
        <v>1</v>
      </c>
      <c r="Q1296" s="655">
        <v>5005</v>
      </c>
      <c r="R1296" s="655" t="s">
        <v>134</v>
      </c>
      <c r="S1296" s="717" t="s">
        <v>1023</v>
      </c>
      <c r="T1296" s="655" t="s">
        <v>54</v>
      </c>
      <c r="U1296" s="655">
        <v>0.12</v>
      </c>
      <c r="AY1296" s="713" t="s">
        <v>132</v>
      </c>
      <c r="AZ1296" s="713" t="b">
        <f t="shared" si="335"/>
        <v>0</v>
      </c>
    </row>
    <row r="1297" spans="1:52" s="713" customFormat="1" ht="16.5" customHeight="1">
      <c r="A1297" s="988">
        <v>5008</v>
      </c>
      <c r="B1297" s="996" t="s">
        <v>134</v>
      </c>
      <c r="C1297" s="322" t="s">
        <v>2757</v>
      </c>
      <c r="D1297" s="257" t="s">
        <v>53</v>
      </c>
      <c r="E1297" s="259">
        <v>1.46</v>
      </c>
      <c r="F1297" s="400">
        <v>2.1</v>
      </c>
      <c r="G1297" s="450">
        <f t="shared" si="331"/>
        <v>3.07</v>
      </c>
      <c r="H1297" s="713" t="str">
        <f t="shared" si="332"/>
        <v>OK</v>
      </c>
      <c r="J1297" s="654" t="str">
        <f>IF(AND(F1297=0,G1297&gt;0),1+COUNT($J$3:J1270),IF(B1297="AUXILIAR","AUXILIAR","SUBÍTEM"))</f>
        <v>SUBÍTEM</v>
      </c>
      <c r="K1297" s="655">
        <v>5008</v>
      </c>
      <c r="L1297" s="656">
        <f t="shared" si="333"/>
        <v>5008</v>
      </c>
      <c r="M1297" s="663" t="str">
        <f>IF(AND(MID(A1297,1,4)="comp",COUNTIF($A$1:$A$3937,A1297)&gt;1),"ok AUXILIAR",IF(AND(F1297&gt;0,MID(A1297,1,4)="COMP"),"SUBÍTEM",IF(OR(AND(F1297=0,G1297=0),F1297="COEF.",F1297&gt;0),"SUBÍTEM",IF(MID(A1297,1,5)="COMP.",IF(COUNTIF(ORÇAMENTO!$B$5:$B$9792,COMPOSIÇÕES!A1297)=0,"NOK",IF(COUNTIF(ORÇAMENTO!$B$5:$B$9792,COMPOSIÇÕES!A1297)&gt;0,"OK","SUBÍTEM"))))))</f>
        <v>SUBÍTEM</v>
      </c>
      <c r="P1297" s="655" t="b">
        <f t="shared" si="334"/>
        <v>1</v>
      </c>
      <c r="Q1297" s="655">
        <v>5008</v>
      </c>
      <c r="R1297" s="655" t="s">
        <v>134</v>
      </c>
      <c r="S1297" s="717" t="s">
        <v>2757</v>
      </c>
      <c r="T1297" s="655" t="s">
        <v>53</v>
      </c>
      <c r="U1297" s="655">
        <v>1.45</v>
      </c>
      <c r="AY1297" s="713" t="s">
        <v>132</v>
      </c>
      <c r="AZ1297" s="713" t="b">
        <f t="shared" si="335"/>
        <v>0</v>
      </c>
    </row>
    <row r="1298" spans="1:52" s="713" customFormat="1" ht="16.5" customHeight="1">
      <c r="A1298" s="988">
        <v>4376</v>
      </c>
      <c r="B1298" s="996" t="s">
        <v>836</v>
      </c>
      <c r="C1298" s="322" t="s">
        <v>994</v>
      </c>
      <c r="D1298" s="257" t="s">
        <v>2836</v>
      </c>
      <c r="E1298" s="259">
        <v>0.19</v>
      </c>
      <c r="F1298" s="400">
        <v>2</v>
      </c>
      <c r="G1298" s="450">
        <f t="shared" si="331"/>
        <v>0.38</v>
      </c>
      <c r="H1298" s="713" t="str">
        <f t="shared" si="332"/>
        <v>OK</v>
      </c>
      <c r="J1298" s="654" t="str">
        <f>IF(AND(F1298=0,G1298&gt;0),1+COUNT($J$3:J1271),IF(B1298="AUXILIAR","AUXILIAR","SUBÍTEM"))</f>
        <v>SUBÍTEM</v>
      </c>
      <c r="K1298" s="655">
        <v>4376</v>
      </c>
      <c r="L1298" s="656">
        <f t="shared" si="333"/>
        <v>4376</v>
      </c>
      <c r="M1298" s="663" t="str">
        <f>IF(AND(MID(A1298,1,4)="comp",COUNTIF($A$1:$A$3937,A1298)&gt;1),"ok AUXILIAR",IF(AND(F1298&gt;0,MID(A1298,1,4)="COMP"),"SUBÍTEM",IF(OR(AND(F1298=0,G1298=0),F1298="COEF.",F1298&gt;0),"SUBÍTEM",IF(MID(A1298,1,5)="COMP.",IF(COUNTIF(ORÇAMENTO!$B$5:$B$9792,COMPOSIÇÕES!A1298)=0,"NOK",IF(COUNTIF(ORÇAMENTO!$B$5:$B$9792,COMPOSIÇÕES!A1298)&gt;0,"OK","SUBÍTEM"))))))</f>
        <v>SUBÍTEM</v>
      </c>
      <c r="P1298" s="655" t="b">
        <f t="shared" si="334"/>
        <v>1</v>
      </c>
      <c r="Q1298" s="655">
        <v>4376</v>
      </c>
      <c r="R1298" s="655" t="s">
        <v>836</v>
      </c>
      <c r="S1298" s="717" t="s">
        <v>994</v>
      </c>
      <c r="T1298" s="655" t="s">
        <v>54</v>
      </c>
      <c r="U1298" s="655">
        <v>0.19</v>
      </c>
      <c r="AY1298" s="713" t="s">
        <v>132</v>
      </c>
      <c r="AZ1298" s="713" t="b">
        <f t="shared" si="335"/>
        <v>0</v>
      </c>
    </row>
    <row r="1299" spans="1:52" s="713" customFormat="1" ht="35.25" customHeight="1">
      <c r="A1299" s="988">
        <v>39662</v>
      </c>
      <c r="B1299" s="996" t="s">
        <v>836</v>
      </c>
      <c r="C1299" s="322" t="s">
        <v>2759</v>
      </c>
      <c r="D1299" s="257" t="s">
        <v>2837</v>
      </c>
      <c r="E1299" s="259">
        <v>10.49</v>
      </c>
      <c r="F1299" s="400">
        <v>2.1</v>
      </c>
      <c r="G1299" s="450">
        <f t="shared" si="331"/>
        <v>22.03</v>
      </c>
      <c r="H1299" s="713" t="str">
        <f t="shared" si="332"/>
        <v>OK</v>
      </c>
      <c r="J1299" s="654" t="str">
        <f>IF(AND(F1299=0,G1299&gt;0),1+COUNT($J$3:J1272),IF(B1299="AUXILIAR","AUXILIAR","SUBÍTEM"))</f>
        <v>SUBÍTEM</v>
      </c>
      <c r="K1299" s="655">
        <v>39662</v>
      </c>
      <c r="L1299" s="656">
        <f t="shared" si="333"/>
        <v>39662</v>
      </c>
      <c r="M1299" s="663" t="str">
        <f>IF(AND(MID(A1299,1,4)="comp",COUNTIF($A$1:$A$3937,A1299)&gt;1),"ok AUXILIAR",IF(AND(F1299&gt;0,MID(A1299,1,4)="COMP"),"SUBÍTEM",IF(OR(AND(F1299=0,G1299=0),F1299="COEF.",F1299&gt;0),"SUBÍTEM",IF(MID(A1299,1,5)="COMP.",IF(COUNTIF(ORÇAMENTO!$B$5:$B$9792,COMPOSIÇÕES!A1299)=0,"NOK",IF(COUNTIF(ORÇAMENTO!$B$5:$B$9792,COMPOSIÇÕES!A1299)&gt;0,"OK","SUBÍTEM"))))))</f>
        <v>SUBÍTEM</v>
      </c>
      <c r="P1299" s="655" t="b">
        <f t="shared" si="334"/>
        <v>1</v>
      </c>
      <c r="Q1299" s="655">
        <v>39662</v>
      </c>
      <c r="R1299" s="655" t="s">
        <v>836</v>
      </c>
      <c r="S1299" s="717" t="s">
        <v>2759</v>
      </c>
      <c r="T1299" s="655" t="s">
        <v>53</v>
      </c>
      <c r="U1299" s="655">
        <v>10.17</v>
      </c>
      <c r="AY1299" s="713" t="s">
        <v>132</v>
      </c>
      <c r="AZ1299" s="713" t="b">
        <f t="shared" si="335"/>
        <v>0</v>
      </c>
    </row>
    <row r="1300" spans="1:52" s="713" customFormat="1" ht="16.5" customHeight="1">
      <c r="A1300" s="988">
        <v>34794</v>
      </c>
      <c r="B1300" s="996" t="s">
        <v>836</v>
      </c>
      <c r="C1300" s="322" t="s">
        <v>709</v>
      </c>
      <c r="D1300" s="257" t="s">
        <v>2835</v>
      </c>
      <c r="E1300" s="259">
        <v>9.77</v>
      </c>
      <c r="F1300" s="400">
        <v>1</v>
      </c>
      <c r="G1300" s="450">
        <f t="shared" si="331"/>
        <v>9.77</v>
      </c>
      <c r="H1300" s="713" t="str">
        <f t="shared" si="332"/>
        <v>OK</v>
      </c>
      <c r="J1300" s="654" t="str">
        <f>IF(AND(F1300=0,G1300&gt;0),1+COUNT($J$3:J1273),IF(B1300="AUXILIAR","AUXILIAR","SUBÍTEM"))</f>
        <v>SUBÍTEM</v>
      </c>
      <c r="K1300" s="655">
        <v>34794</v>
      </c>
      <c r="L1300" s="656">
        <f t="shared" si="333"/>
        <v>34794</v>
      </c>
      <c r="M1300" s="663" t="str">
        <f>IF(AND(MID(A1300,1,4)="comp",COUNTIF($A$1:$A$3937,A1300)&gt;1),"ok AUXILIAR",IF(AND(F1300&gt;0,MID(A1300,1,4)="COMP"),"SUBÍTEM",IF(OR(AND(F1300=0,G1300=0),F1300="COEF.",F1300&gt;0),"SUBÍTEM",IF(MID(A1300,1,5)="COMP.",IF(COUNTIF(ORÇAMENTO!$B$5:$B$9792,COMPOSIÇÕES!A1300)=0,"NOK",IF(COUNTIF(ORÇAMENTO!$B$5:$B$9792,COMPOSIÇÕES!A1300)&gt;0,"OK","SUBÍTEM"))))))</f>
        <v>SUBÍTEM</v>
      </c>
      <c r="P1300" s="655" t="b">
        <f t="shared" si="334"/>
        <v>1</v>
      </c>
      <c r="Q1300" s="655">
        <v>34794</v>
      </c>
      <c r="R1300" s="655" t="s">
        <v>836</v>
      </c>
      <c r="S1300" s="717" t="s">
        <v>709</v>
      </c>
      <c r="T1300" s="655" t="s">
        <v>59</v>
      </c>
      <c r="U1300" s="655">
        <v>9.77</v>
      </c>
      <c r="AY1300" s="713" t="s">
        <v>132</v>
      </c>
      <c r="AZ1300" s="713" t="b">
        <f t="shared" si="335"/>
        <v>0</v>
      </c>
    </row>
    <row r="1301" spans="1:52" s="713" customFormat="1" ht="16.5" customHeight="1">
      <c r="A1301" s="988">
        <v>88264</v>
      </c>
      <c r="B1301" s="996" t="s">
        <v>131</v>
      </c>
      <c r="C1301" s="322" t="s">
        <v>766</v>
      </c>
      <c r="D1301" s="257" t="s">
        <v>59</v>
      </c>
      <c r="E1301" s="259">
        <v>19.16</v>
      </c>
      <c r="F1301" s="400">
        <v>1</v>
      </c>
      <c r="G1301" s="450">
        <f t="shared" si="331"/>
        <v>19.16</v>
      </c>
      <c r="H1301" s="713" t="str">
        <f t="shared" si="332"/>
        <v>OK</v>
      </c>
      <c r="J1301" s="654" t="str">
        <f>IF(AND(F1301=0,G1301&gt;0),1+COUNT($J$3:J1289),IF(B1301="AUXILIAR","AUXILIAR","SUBÍTEM"))</f>
        <v>SUBÍTEM</v>
      </c>
      <c r="K1301" s="655">
        <v>88264</v>
      </c>
      <c r="L1301" s="656">
        <f t="shared" si="333"/>
        <v>88264</v>
      </c>
      <c r="M1301" s="663" t="str">
        <f>IF(AND(MID(A1301,1,4)="comp",COUNTIF($A$1:$A$3937,A1301)&gt;1),"ok AUXILIAR",IF(AND(F1301&gt;0,MID(A1301,1,4)="COMP"),"SUBÍTEM",IF(OR(AND(F1301=0,G1301=0),F1301="COEF.",F1301&gt;0),"SUBÍTEM",IF(MID(A1301,1,5)="COMP.",IF(COUNTIF(ORÇAMENTO!$B$5:$B$9792,COMPOSIÇÕES!A1301)=0,"NOK",IF(COUNTIF(ORÇAMENTO!$B$5:$B$9792,COMPOSIÇÕES!A1301)&gt;0,"OK","SUBÍTEM"))))))</f>
        <v>SUBÍTEM</v>
      </c>
      <c r="P1301" s="655" t="b">
        <f t="shared" si="334"/>
        <v>1</v>
      </c>
      <c r="Q1301" s="655">
        <v>88264</v>
      </c>
      <c r="R1301" s="655" t="s">
        <v>131</v>
      </c>
      <c r="S1301" s="717" t="s">
        <v>766</v>
      </c>
      <c r="T1301" s="655" t="s">
        <v>59</v>
      </c>
      <c r="U1301" s="655">
        <v>19.149999999999999</v>
      </c>
      <c r="AY1301" s="713" t="s">
        <v>132</v>
      </c>
      <c r="AZ1301" s="713" t="b">
        <f t="shared" si="335"/>
        <v>0</v>
      </c>
    </row>
    <row r="1302" spans="1:52" s="713" customFormat="1" ht="16.5" customHeight="1">
      <c r="A1302" s="988">
        <v>88316</v>
      </c>
      <c r="B1302" s="996" t="s">
        <v>131</v>
      </c>
      <c r="C1302" s="322" t="s">
        <v>772</v>
      </c>
      <c r="D1302" s="257" t="s">
        <v>59</v>
      </c>
      <c r="E1302" s="259">
        <v>12.7</v>
      </c>
      <c r="F1302" s="400">
        <v>2</v>
      </c>
      <c r="G1302" s="450">
        <f t="shared" si="331"/>
        <v>25.4</v>
      </c>
      <c r="H1302" s="713" t="str">
        <f t="shared" si="332"/>
        <v>OK</v>
      </c>
      <c r="J1302" s="654" t="str">
        <f>IF(AND(F1302=0,G1302&gt;0),1+COUNT($J$3:J1290),IF(B1302="AUXILIAR","AUXILIAR","SUBÍTEM"))</f>
        <v>SUBÍTEM</v>
      </c>
      <c r="K1302" s="655">
        <v>88316</v>
      </c>
      <c r="L1302" s="656">
        <f t="shared" si="333"/>
        <v>88316</v>
      </c>
      <c r="M1302" s="663" t="str">
        <f>IF(AND(MID(A1302,1,4)="comp",COUNTIF($A$1:$A$3937,A1302)&gt;1),"ok AUXILIAR",IF(AND(F1302&gt;0,MID(A1302,1,4)="COMP"),"SUBÍTEM",IF(OR(AND(F1302=0,G1302=0),F1302="COEF.",F1302&gt;0),"SUBÍTEM",IF(MID(A1302,1,5)="COMP.",IF(COUNTIF(ORÇAMENTO!$B$5:$B$9792,COMPOSIÇÕES!A1302)=0,"NOK",IF(COUNTIF(ORÇAMENTO!$B$5:$B$9792,COMPOSIÇÕES!A1302)&gt;0,"OK","SUBÍTEM"))))))</f>
        <v>SUBÍTEM</v>
      </c>
      <c r="P1302" s="655" t="b">
        <f t="shared" si="334"/>
        <v>1</v>
      </c>
      <c r="Q1302" s="655">
        <v>88316</v>
      </c>
      <c r="R1302" s="655" t="s">
        <v>131</v>
      </c>
      <c r="S1302" s="717" t="s">
        <v>772</v>
      </c>
      <c r="T1302" s="655" t="s">
        <v>59</v>
      </c>
      <c r="U1302" s="655">
        <v>12.52</v>
      </c>
      <c r="AY1302" s="713" t="s">
        <v>132</v>
      </c>
      <c r="AZ1302" s="713" t="b">
        <f t="shared" si="335"/>
        <v>0</v>
      </c>
    </row>
    <row r="1303" spans="1:52" s="713" customFormat="1">
      <c r="A1303" s="723" t="s">
        <v>1555</v>
      </c>
      <c r="B1303" s="723"/>
      <c r="C1303" s="723"/>
      <c r="D1303" s="723" t="s">
        <v>183</v>
      </c>
      <c r="E1303" s="723" t="s">
        <v>183</v>
      </c>
      <c r="F1303" s="723"/>
      <c r="G1303" s="723"/>
      <c r="H1303" s="713" t="str">
        <f>IF(MID(A1303,1,3)="OBS","REMOVER ESPAÇOS","OK")</f>
        <v>REMOVER ESPAÇOS</v>
      </c>
      <c r="J1303" s="654" t="str">
        <f>IF(AND(F1303=0,G1303&gt;0),1+COUNT($J$3:J1302),IF(B1303="AUXILIAR","AUXILIAR","SUBÍTEM"))</f>
        <v>SUBÍTEM</v>
      </c>
      <c r="K1303" s="655" t="s">
        <v>1555</v>
      </c>
      <c r="L1303" s="656" t="str">
        <f>A1303</f>
        <v>Obs: composição/Base -  ORSE adaptada - 7289 + 39662/SINAPI INSUMO</v>
      </c>
      <c r="M1303" s="663" t="str">
        <f>IF(AND(MID(A1303,1,4)="comp",COUNTIF($A$1:$A$3937,A1303)&gt;1),"ok AUXILIAR",IF(AND(F1303&gt;0,MID(A1303,1,4)="COMP"),"SUBÍTEM",IF(OR(AND(F1303=0,G1303=0),F1303="COEF.",F1303&gt;0),"SUBÍTEM",IF(MID(A1303,1,5)="COMP.",IF(COUNTIF(ORÇAMENTO!$B$5:$B$9792,COMPOSIÇÕES!A1303)=0,"NOK",IF(COUNTIF(ORÇAMENTO!$B$5:$B$9792,COMPOSIÇÕES!A1303)&gt;0,"OK","SUBÍTEM"))))))</f>
        <v>SUBÍTEM</v>
      </c>
      <c r="P1303" s="655" t="b">
        <f>C1303=S1303</f>
        <v>1</v>
      </c>
      <c r="Q1303" s="655" t="s">
        <v>1555</v>
      </c>
      <c r="R1303" s="655"/>
      <c r="S1303" s="723"/>
      <c r="T1303" s="655" t="s">
        <v>183</v>
      </c>
      <c r="U1303" s="655" t="s">
        <v>183</v>
      </c>
    </row>
    <row r="1304" spans="1:52" s="713" customFormat="1" ht="15.75" thickBot="1">
      <c r="A1304" s="728"/>
      <c r="B1304" s="728"/>
      <c r="C1304" s="728"/>
      <c r="D1304" s="728"/>
      <c r="E1304" s="728"/>
      <c r="F1304" s="728"/>
      <c r="G1304" s="728"/>
      <c r="J1304" s="779"/>
      <c r="K1304" s="780"/>
      <c r="L1304" s="781"/>
      <c r="M1304" s="663"/>
      <c r="P1304" s="655" t="b">
        <f t="shared" ref="P1304:P1333" si="336">C1304=S1304</f>
        <v>1</v>
      </c>
      <c r="Q1304" s="780"/>
      <c r="R1304" s="780"/>
      <c r="S1304" s="728"/>
      <c r="T1304" s="780"/>
      <c r="U1304" s="780"/>
    </row>
    <row r="1305" spans="1:52" s="713" customFormat="1" ht="32.25" customHeight="1" thickBot="1">
      <c r="A1305" s="947" t="s">
        <v>125</v>
      </c>
      <c r="B1305" s="948"/>
      <c r="C1305" s="949" t="s">
        <v>103</v>
      </c>
      <c r="D1305" s="949" t="s">
        <v>126</v>
      </c>
      <c r="E1305" s="949" t="s">
        <v>128</v>
      </c>
      <c r="F1305" s="949" t="s">
        <v>127</v>
      </c>
      <c r="G1305" s="950" t="s">
        <v>129</v>
      </c>
      <c r="H1305" s="713" t="str">
        <f t="shared" ref="H1305:H1318" si="337">IF(MID(A1305,1,3)="OBS","REMOVER ESPAÇOS","OK")</f>
        <v>OK</v>
      </c>
      <c r="J1305" s="654" t="str">
        <f>IF(AND(F1305=0,G1305&gt;0),1+COUNT($J$3:J1248),IF(B1305="AUXILIAR","AUXILIAR","SUBÍTEM"))</f>
        <v>SUBÍTEM</v>
      </c>
      <c r="K1305" s="655" t="s">
        <v>125</v>
      </c>
      <c r="L1305" s="656" t="str">
        <f t="shared" ref="L1305:L1318" si="338">A1305</f>
        <v>COD.</v>
      </c>
      <c r="M1305" s="663" t="str">
        <f>IF(AND(MID(A1305,1,4)="comp",COUNTIF($A$1:$A$3937,A1305)&gt;1),"ok AUXILIAR",IF(AND(F1305&gt;0,MID(A1305,1,4)="COMP"),"SUBÍTEM",IF(OR(AND(F1305=0,G1305=0),F1305="COEF.",F1305&gt;0),"SUBÍTEM",IF(MID(A1305,1,5)="COMP.",IF(COUNTIF(ORÇAMENTO!$B$5:$B$9792,COMPOSIÇÕES!A1305)=0,"NOK",IF(COUNTIF(ORÇAMENTO!$B$5:$B$9792,COMPOSIÇÕES!A1305)&gt;0,"OK","SUBÍTEM"))))))</f>
        <v>SUBÍTEM</v>
      </c>
      <c r="P1305" s="655" t="b">
        <f t="shared" si="336"/>
        <v>1</v>
      </c>
      <c r="Q1305" s="655" t="s">
        <v>125</v>
      </c>
      <c r="R1305" s="655"/>
      <c r="S1305" s="715" t="s">
        <v>103</v>
      </c>
      <c r="T1305" s="655" t="s">
        <v>126</v>
      </c>
      <c r="U1305" s="655" t="s">
        <v>128</v>
      </c>
      <c r="AY1305" s="713" t="s">
        <v>103</v>
      </c>
      <c r="AZ1305" s="713" t="b">
        <f>AY1305=C1305</f>
        <v>1</v>
      </c>
    </row>
    <row r="1306" spans="1:52" s="713" customFormat="1" ht="33" customHeight="1" thickBot="1">
      <c r="A1306" s="935" t="s">
        <v>665</v>
      </c>
      <c r="B1306" s="936"/>
      <c r="C1306" s="960" t="s">
        <v>1401</v>
      </c>
      <c r="D1306" s="936" t="s">
        <v>53</v>
      </c>
      <c r="E1306" s="936"/>
      <c r="F1306" s="936"/>
      <c r="G1306" s="946">
        <f>SUM(G1307:G1317)</f>
        <v>104.26999999999998</v>
      </c>
      <c r="H1306" s="713" t="str">
        <f t="shared" si="337"/>
        <v>OK</v>
      </c>
      <c r="J1306" s="654">
        <f>IF(AND(F1306=0,G1306&gt;0),1+COUNT($J$3:J1305),IF(B1306="AUXILIAR","AUXILIAR","SUBÍTEM"))</f>
        <v>176</v>
      </c>
      <c r="K1306" s="655" t="s">
        <v>665</v>
      </c>
      <c r="L1306" s="656" t="str">
        <f t="shared" si="338"/>
        <v>COMP. 176</v>
      </c>
      <c r="M1306" s="663" t="str">
        <f>IF(AND(MID(A1306,1,4)="comp",COUNTIF($A$1:$A$3937,A1306)&gt;1),"ok AUXILIAR",IF(AND(F1306&gt;0,MID(A1306,1,4)="COMP"),"SUBÍTEM",IF(OR(AND(F1306=0,G1306=0),F1306="COEF.",F1306&gt;0),"SUBÍTEM",IF(MID(A1306,1,5)="COMP.",IF(COUNTIF(ORÇAMENTO!$B$5:$B$9792,COMPOSIÇÕES!A1306)=0,"NOK",IF(COUNTIF(ORÇAMENTO!$B$5:$B$9792,COMPOSIÇÕES!A1306)&gt;0,"OK","SUBÍTEM"))))))</f>
        <v>OK</v>
      </c>
      <c r="P1306" s="655" t="b">
        <f t="shared" si="336"/>
        <v>1</v>
      </c>
      <c r="Q1306" s="655" t="s">
        <v>665</v>
      </c>
      <c r="R1306" s="655"/>
      <c r="S1306" s="716" t="s">
        <v>1401</v>
      </c>
      <c r="T1306" s="655" t="s">
        <v>53</v>
      </c>
      <c r="U1306" s="655"/>
      <c r="AY1306" s="713" t="s">
        <v>670</v>
      </c>
      <c r="AZ1306" s="713" t="b">
        <f>AY1306=C1306</f>
        <v>0</v>
      </c>
    </row>
    <row r="1307" spans="1:52" s="713" customFormat="1">
      <c r="A1307" s="988">
        <v>20111</v>
      </c>
      <c r="B1307" s="996" t="s">
        <v>836</v>
      </c>
      <c r="C1307" s="322" t="s">
        <v>907</v>
      </c>
      <c r="D1307" s="257" t="s">
        <v>2836</v>
      </c>
      <c r="E1307" s="259">
        <v>6.5</v>
      </c>
      <c r="F1307" s="400">
        <v>0.12</v>
      </c>
      <c r="G1307" s="450">
        <f t="shared" ref="G1307:G1317" si="339">ROUND(F1307*E1307,2)</f>
        <v>0.78</v>
      </c>
      <c r="H1307" s="713" t="str">
        <f t="shared" si="337"/>
        <v>OK</v>
      </c>
      <c r="J1307" s="654" t="str">
        <f>IF(AND(F1307=0,G1307&gt;0),1+COUNT($J$3:J1306),IF(B1307="AUXILIAR","AUXILIAR","SUBÍTEM"))</f>
        <v>SUBÍTEM</v>
      </c>
      <c r="K1307" s="655">
        <v>20111</v>
      </c>
      <c r="L1307" s="656">
        <f t="shared" si="338"/>
        <v>20111</v>
      </c>
      <c r="M1307" s="663" t="str">
        <f>IF(AND(MID(A1307,1,4)="comp",COUNTIF($A$1:$A$3937,A1307)&gt;1),"ok AUXILIAR",IF(AND(F1307&gt;0,MID(A1307,1,4)="COMP"),"SUBÍTEM",IF(OR(AND(F1307=0,G1307=0),F1307="COEF.",F1307&gt;0),"SUBÍTEM",IF(MID(A1307,1,5)="COMP.",IF(COUNTIF(ORÇAMENTO!$B$5:$B$9792,COMPOSIÇÕES!A1307)=0,"NOK",IF(COUNTIF(ORÇAMENTO!$B$5:$B$9792,COMPOSIÇÕES!A1307)&gt;0,"OK","SUBÍTEM"))))))</f>
        <v>SUBÍTEM</v>
      </c>
      <c r="P1307" s="655" t="b">
        <f t="shared" si="336"/>
        <v>1</v>
      </c>
      <c r="Q1307" s="655">
        <v>20111</v>
      </c>
      <c r="R1307" s="655" t="s">
        <v>836</v>
      </c>
      <c r="S1307" s="717" t="s">
        <v>907</v>
      </c>
      <c r="T1307" s="655" t="s">
        <v>54</v>
      </c>
      <c r="U1307" s="655">
        <v>6.75</v>
      </c>
      <c r="AY1307" s="713" t="s">
        <v>176</v>
      </c>
      <c r="AZ1307" s="713" t="b">
        <f>AY1307=C1307</f>
        <v>0</v>
      </c>
    </row>
    <row r="1308" spans="1:52" s="713" customFormat="1" ht="30" customHeight="1">
      <c r="A1308" s="988">
        <v>985</v>
      </c>
      <c r="B1308" s="996" t="s">
        <v>836</v>
      </c>
      <c r="C1308" s="322" t="s">
        <v>2754</v>
      </c>
      <c r="D1308" s="257" t="s">
        <v>2837</v>
      </c>
      <c r="E1308" s="259">
        <v>5.18</v>
      </c>
      <c r="F1308" s="400">
        <v>1.05</v>
      </c>
      <c r="G1308" s="450">
        <f t="shared" si="339"/>
        <v>5.44</v>
      </c>
      <c r="H1308" s="713" t="str">
        <f t="shared" si="337"/>
        <v>OK</v>
      </c>
      <c r="J1308" s="654" t="str">
        <f>IF(AND(F1308=0,G1308&gt;0),1+COUNT($J$3:J1296),IF(B1308="AUXILIAR","AUXILIAR","SUBÍTEM"))</f>
        <v>SUBÍTEM</v>
      </c>
      <c r="K1308" s="655">
        <v>985</v>
      </c>
      <c r="L1308" s="656">
        <f t="shared" si="338"/>
        <v>985</v>
      </c>
      <c r="M1308" s="663" t="str">
        <f>IF(AND(MID(A1308,1,4)="comp",COUNTIF($A$1:$A$3937,A1308)&gt;1),"ok AUXILIAR",IF(AND(F1308&gt;0,MID(A1308,1,4)="COMP"),"SUBÍTEM",IF(OR(AND(F1308=0,G1308=0),F1308="COEF.",F1308&gt;0),"SUBÍTEM",IF(MID(A1308,1,5)="COMP.",IF(COUNTIF(ORÇAMENTO!$B$5:$B$9792,COMPOSIÇÕES!A1308)=0,"NOK",IF(COUNTIF(ORÇAMENTO!$B$5:$B$9792,COMPOSIÇÕES!A1308)&gt;0,"OK","SUBÍTEM"))))))</f>
        <v>SUBÍTEM</v>
      </c>
      <c r="P1308" s="655" t="b">
        <f t="shared" si="336"/>
        <v>1</v>
      </c>
      <c r="Q1308" s="655">
        <v>985</v>
      </c>
      <c r="R1308" s="655" t="s">
        <v>836</v>
      </c>
      <c r="S1308" s="717" t="s">
        <v>2754</v>
      </c>
      <c r="T1308" s="655" t="s">
        <v>53</v>
      </c>
      <c r="U1308" s="655">
        <v>5.18</v>
      </c>
      <c r="AY1308" s="713" t="s">
        <v>132</v>
      </c>
      <c r="AZ1308" s="713" t="b">
        <f t="shared" ref="AZ1308:AZ1317" si="340">AY1308=C1308</f>
        <v>0</v>
      </c>
    </row>
    <row r="1309" spans="1:52" s="713" customFormat="1" ht="16.5" customHeight="1">
      <c r="A1309" s="988">
        <v>4676</v>
      </c>
      <c r="B1309" s="996" t="s">
        <v>134</v>
      </c>
      <c r="C1309" s="322" t="s">
        <v>2755</v>
      </c>
      <c r="D1309" s="257" t="s">
        <v>53</v>
      </c>
      <c r="E1309" s="259">
        <v>1.76</v>
      </c>
      <c r="F1309" s="400">
        <v>3</v>
      </c>
      <c r="G1309" s="450">
        <f t="shared" si="339"/>
        <v>5.28</v>
      </c>
      <c r="H1309" s="713" t="str">
        <f t="shared" si="337"/>
        <v>OK</v>
      </c>
      <c r="J1309" s="654" t="str">
        <f>IF(AND(F1309=0,G1309&gt;0),1+COUNT($J$3:J1297),IF(B1309="AUXILIAR","AUXILIAR","SUBÍTEM"))</f>
        <v>SUBÍTEM</v>
      </c>
      <c r="K1309" s="655">
        <v>4676</v>
      </c>
      <c r="L1309" s="656">
        <f t="shared" si="338"/>
        <v>4676</v>
      </c>
      <c r="M1309" s="663" t="str">
        <f>IF(AND(MID(A1309,1,4)="comp",COUNTIF($A$1:$A$3937,A1309)&gt;1),"ok AUXILIAR",IF(AND(F1309&gt;0,MID(A1309,1,4)="COMP"),"SUBÍTEM",IF(OR(AND(F1309=0,G1309=0),F1309="COEF.",F1309&gt;0),"SUBÍTEM",IF(MID(A1309,1,5)="COMP.",IF(COUNTIF(ORÇAMENTO!$B$5:$B$9792,COMPOSIÇÕES!A1309)=0,"NOK",IF(COUNTIF(ORÇAMENTO!$B$5:$B$9792,COMPOSIÇÕES!A1309)&gt;0,"OK","SUBÍTEM"))))))</f>
        <v>SUBÍTEM</v>
      </c>
      <c r="P1309" s="655" t="b">
        <f t="shared" si="336"/>
        <v>1</v>
      </c>
      <c r="Q1309" s="655">
        <v>4676</v>
      </c>
      <c r="R1309" s="655" t="s">
        <v>134</v>
      </c>
      <c r="S1309" s="717" t="s">
        <v>2755</v>
      </c>
      <c r="T1309" s="655" t="s">
        <v>53</v>
      </c>
      <c r="U1309" s="655">
        <v>1.7</v>
      </c>
      <c r="AY1309" s="713" t="s">
        <v>132</v>
      </c>
      <c r="AZ1309" s="713" t="b">
        <f t="shared" si="340"/>
        <v>0</v>
      </c>
    </row>
    <row r="1310" spans="1:52" s="713" customFormat="1" ht="16.5" customHeight="1">
      <c r="A1310" s="988">
        <v>4683</v>
      </c>
      <c r="B1310" s="996" t="s">
        <v>134</v>
      </c>
      <c r="C1310" s="322" t="s">
        <v>2756</v>
      </c>
      <c r="D1310" s="257" t="s">
        <v>54</v>
      </c>
      <c r="E1310" s="259">
        <v>0.51</v>
      </c>
      <c r="F1310" s="400">
        <v>2</v>
      </c>
      <c r="G1310" s="450">
        <f t="shared" si="339"/>
        <v>1.02</v>
      </c>
      <c r="H1310" s="713" t="str">
        <f t="shared" si="337"/>
        <v>OK</v>
      </c>
      <c r="J1310" s="654" t="str">
        <f>IF(AND(F1310=0,G1310&gt;0),1+COUNT($J$3:J1298),IF(B1310="AUXILIAR","AUXILIAR","SUBÍTEM"))</f>
        <v>SUBÍTEM</v>
      </c>
      <c r="K1310" s="655">
        <v>4683</v>
      </c>
      <c r="L1310" s="656">
        <f t="shared" si="338"/>
        <v>4683</v>
      </c>
      <c r="M1310" s="663" t="str">
        <f>IF(AND(MID(A1310,1,4)="comp",COUNTIF($A$1:$A$3937,A1310)&gt;1),"ok AUXILIAR",IF(AND(F1310&gt;0,MID(A1310,1,4)="COMP"),"SUBÍTEM",IF(OR(AND(F1310=0,G1310=0),F1310="COEF.",F1310&gt;0),"SUBÍTEM",IF(MID(A1310,1,5)="COMP.",IF(COUNTIF(ORÇAMENTO!$B$5:$B$9792,COMPOSIÇÕES!A1310)=0,"NOK",IF(COUNTIF(ORÇAMENTO!$B$5:$B$9792,COMPOSIÇÕES!A1310)&gt;0,"OK","SUBÍTEM"))))))</f>
        <v>SUBÍTEM</v>
      </c>
      <c r="P1310" s="655" t="b">
        <f t="shared" si="336"/>
        <v>1</v>
      </c>
      <c r="Q1310" s="655">
        <v>4683</v>
      </c>
      <c r="R1310" s="655" t="s">
        <v>134</v>
      </c>
      <c r="S1310" s="717" t="s">
        <v>2756</v>
      </c>
      <c r="T1310" s="655" t="s">
        <v>54</v>
      </c>
      <c r="U1310" s="655">
        <v>0.5</v>
      </c>
      <c r="AY1310" s="713" t="s">
        <v>132</v>
      </c>
      <c r="AZ1310" s="713" t="b">
        <f t="shared" si="340"/>
        <v>0</v>
      </c>
    </row>
    <row r="1311" spans="1:52" s="713" customFormat="1" ht="16.5" customHeight="1">
      <c r="A1311" s="988">
        <v>5005</v>
      </c>
      <c r="B1311" s="996" t="s">
        <v>134</v>
      </c>
      <c r="C1311" s="322" t="s">
        <v>1023</v>
      </c>
      <c r="D1311" s="257" t="s">
        <v>54</v>
      </c>
      <c r="E1311" s="259">
        <v>0.05</v>
      </c>
      <c r="F1311" s="400">
        <v>2</v>
      </c>
      <c r="G1311" s="450">
        <f t="shared" si="339"/>
        <v>0.1</v>
      </c>
      <c r="H1311" s="713" t="str">
        <f t="shared" si="337"/>
        <v>OK</v>
      </c>
      <c r="J1311" s="654" t="str">
        <f>IF(AND(F1311=0,G1311&gt;0),1+COUNT($J$3:J1299),IF(B1311="AUXILIAR","AUXILIAR","SUBÍTEM"))</f>
        <v>SUBÍTEM</v>
      </c>
      <c r="K1311" s="655">
        <v>5005</v>
      </c>
      <c r="L1311" s="656">
        <f t="shared" si="338"/>
        <v>5005</v>
      </c>
      <c r="M1311" s="663" t="str">
        <f>IF(AND(MID(A1311,1,4)="comp",COUNTIF($A$1:$A$3937,A1311)&gt;1),"ok AUXILIAR",IF(AND(F1311&gt;0,MID(A1311,1,4)="COMP"),"SUBÍTEM",IF(OR(AND(F1311=0,G1311=0),F1311="COEF.",F1311&gt;0),"SUBÍTEM",IF(MID(A1311,1,5)="COMP.",IF(COUNTIF(ORÇAMENTO!$B$5:$B$9792,COMPOSIÇÕES!A1311)=0,"NOK",IF(COUNTIF(ORÇAMENTO!$B$5:$B$9792,COMPOSIÇÕES!A1311)&gt;0,"OK","SUBÍTEM"))))))</f>
        <v>SUBÍTEM</v>
      </c>
      <c r="P1311" s="655" t="b">
        <f t="shared" si="336"/>
        <v>1</v>
      </c>
      <c r="Q1311" s="655">
        <v>5005</v>
      </c>
      <c r="R1311" s="655" t="s">
        <v>134</v>
      </c>
      <c r="S1311" s="717" t="s">
        <v>1023</v>
      </c>
      <c r="T1311" s="655" t="s">
        <v>54</v>
      </c>
      <c r="U1311" s="655">
        <v>0.12</v>
      </c>
      <c r="AY1311" s="713" t="s">
        <v>132</v>
      </c>
      <c r="AZ1311" s="713" t="b">
        <f t="shared" si="340"/>
        <v>0</v>
      </c>
    </row>
    <row r="1312" spans="1:52" s="713" customFormat="1" ht="16.5" customHeight="1">
      <c r="A1312" s="988">
        <v>5008</v>
      </c>
      <c r="B1312" s="996" t="s">
        <v>134</v>
      </c>
      <c r="C1312" s="322" t="s">
        <v>2757</v>
      </c>
      <c r="D1312" s="257" t="s">
        <v>53</v>
      </c>
      <c r="E1312" s="259">
        <v>1.46</v>
      </c>
      <c r="F1312" s="400">
        <v>2.1</v>
      </c>
      <c r="G1312" s="450">
        <f t="shared" si="339"/>
        <v>3.07</v>
      </c>
      <c r="H1312" s="713" t="str">
        <f t="shared" si="337"/>
        <v>OK</v>
      </c>
      <c r="J1312" s="654" t="str">
        <f>IF(AND(F1312=0,G1312&gt;0),1+COUNT($J$3:J1300),IF(B1312="AUXILIAR","AUXILIAR","SUBÍTEM"))</f>
        <v>SUBÍTEM</v>
      </c>
      <c r="K1312" s="655">
        <v>5008</v>
      </c>
      <c r="L1312" s="656">
        <f t="shared" si="338"/>
        <v>5008</v>
      </c>
      <c r="M1312" s="663" t="str">
        <f>IF(AND(MID(A1312,1,4)="comp",COUNTIF($A$1:$A$3937,A1312)&gt;1),"ok AUXILIAR",IF(AND(F1312&gt;0,MID(A1312,1,4)="COMP"),"SUBÍTEM",IF(OR(AND(F1312=0,G1312=0),F1312="COEF.",F1312&gt;0),"SUBÍTEM",IF(MID(A1312,1,5)="COMP.",IF(COUNTIF(ORÇAMENTO!$B$5:$B$9792,COMPOSIÇÕES!A1312)=0,"NOK",IF(COUNTIF(ORÇAMENTO!$B$5:$B$9792,COMPOSIÇÕES!A1312)&gt;0,"OK","SUBÍTEM"))))))</f>
        <v>SUBÍTEM</v>
      </c>
      <c r="P1312" s="655" t="b">
        <f t="shared" si="336"/>
        <v>1</v>
      </c>
      <c r="Q1312" s="655">
        <v>5008</v>
      </c>
      <c r="R1312" s="655" t="s">
        <v>134</v>
      </c>
      <c r="S1312" s="717" t="s">
        <v>2757</v>
      </c>
      <c r="T1312" s="655" t="s">
        <v>53</v>
      </c>
      <c r="U1312" s="655">
        <v>1.45</v>
      </c>
      <c r="AY1312" s="713" t="s">
        <v>132</v>
      </c>
      <c r="AZ1312" s="713" t="b">
        <f t="shared" si="340"/>
        <v>0</v>
      </c>
    </row>
    <row r="1313" spans="1:52" s="713" customFormat="1" ht="16.5" customHeight="1">
      <c r="A1313" s="988">
        <v>4376</v>
      </c>
      <c r="B1313" s="996" t="s">
        <v>836</v>
      </c>
      <c r="C1313" s="322" t="s">
        <v>994</v>
      </c>
      <c r="D1313" s="257" t="s">
        <v>2836</v>
      </c>
      <c r="E1313" s="259">
        <v>0.19</v>
      </c>
      <c r="F1313" s="400">
        <v>2</v>
      </c>
      <c r="G1313" s="450">
        <f t="shared" si="339"/>
        <v>0.38</v>
      </c>
      <c r="H1313" s="713" t="str">
        <f t="shared" si="337"/>
        <v>OK</v>
      </c>
      <c r="J1313" s="654" t="str">
        <f>IF(AND(F1313=0,G1313&gt;0),1+COUNT($J$3:J1301),IF(B1313="AUXILIAR","AUXILIAR","SUBÍTEM"))</f>
        <v>SUBÍTEM</v>
      </c>
      <c r="K1313" s="655">
        <v>4376</v>
      </c>
      <c r="L1313" s="656">
        <f t="shared" si="338"/>
        <v>4376</v>
      </c>
      <c r="M1313" s="663" t="str">
        <f>IF(AND(MID(A1313,1,4)="comp",COUNTIF($A$1:$A$3937,A1313)&gt;1),"ok AUXILIAR",IF(AND(F1313&gt;0,MID(A1313,1,4)="COMP"),"SUBÍTEM",IF(OR(AND(F1313=0,G1313=0),F1313="COEF.",F1313&gt;0),"SUBÍTEM",IF(MID(A1313,1,5)="COMP.",IF(COUNTIF(ORÇAMENTO!$B$5:$B$9792,COMPOSIÇÕES!A1313)=0,"NOK",IF(COUNTIF(ORÇAMENTO!$B$5:$B$9792,COMPOSIÇÕES!A1313)&gt;0,"OK","SUBÍTEM"))))))</f>
        <v>SUBÍTEM</v>
      </c>
      <c r="P1313" s="655" t="b">
        <f t="shared" si="336"/>
        <v>1</v>
      </c>
      <c r="Q1313" s="655">
        <v>4376</v>
      </c>
      <c r="R1313" s="655" t="s">
        <v>836</v>
      </c>
      <c r="S1313" s="717" t="s">
        <v>994</v>
      </c>
      <c r="T1313" s="655" t="s">
        <v>54</v>
      </c>
      <c r="U1313" s="655">
        <v>0.19</v>
      </c>
      <c r="AY1313" s="713" t="s">
        <v>132</v>
      </c>
      <c r="AZ1313" s="713" t="b">
        <f t="shared" si="340"/>
        <v>0</v>
      </c>
    </row>
    <row r="1314" spans="1:52" s="713" customFormat="1" ht="40.5" customHeight="1">
      <c r="A1314" s="988">
        <v>39664</v>
      </c>
      <c r="B1314" s="996" t="s">
        <v>836</v>
      </c>
      <c r="C1314" s="322" t="s">
        <v>2760</v>
      </c>
      <c r="D1314" s="257" t="s">
        <v>2837</v>
      </c>
      <c r="E1314" s="259">
        <v>16.13</v>
      </c>
      <c r="F1314" s="400">
        <v>2.1</v>
      </c>
      <c r="G1314" s="450">
        <f t="shared" si="339"/>
        <v>33.869999999999997</v>
      </c>
      <c r="H1314" s="713" t="str">
        <f t="shared" si="337"/>
        <v>OK</v>
      </c>
      <c r="J1314" s="654" t="str">
        <f>IF(AND(F1314=0,G1314&gt;0),1+COUNT($J$3:J1302),IF(B1314="AUXILIAR","AUXILIAR","SUBÍTEM"))</f>
        <v>SUBÍTEM</v>
      </c>
      <c r="K1314" s="655">
        <v>39664</v>
      </c>
      <c r="L1314" s="656">
        <f t="shared" si="338"/>
        <v>39664</v>
      </c>
      <c r="M1314" s="663" t="str">
        <f>IF(AND(MID(A1314,1,4)="comp",COUNTIF($A$1:$A$3937,A1314)&gt;1),"ok AUXILIAR",IF(AND(F1314&gt;0,MID(A1314,1,4)="COMP"),"SUBÍTEM",IF(OR(AND(F1314=0,G1314=0),F1314="COEF.",F1314&gt;0),"SUBÍTEM",IF(MID(A1314,1,5)="COMP.",IF(COUNTIF(ORÇAMENTO!$B$5:$B$9792,COMPOSIÇÕES!A1314)=0,"NOK",IF(COUNTIF(ORÇAMENTO!$B$5:$B$9792,COMPOSIÇÕES!A1314)&gt;0,"OK","SUBÍTEM"))))))</f>
        <v>SUBÍTEM</v>
      </c>
      <c r="P1314" s="655" t="b">
        <f t="shared" si="336"/>
        <v>1</v>
      </c>
      <c r="Q1314" s="655">
        <v>39664</v>
      </c>
      <c r="R1314" s="655" t="s">
        <v>836</v>
      </c>
      <c r="S1314" s="717" t="s">
        <v>2760</v>
      </c>
      <c r="T1314" s="655" t="s">
        <v>53</v>
      </c>
      <c r="U1314" s="655">
        <v>15.65</v>
      </c>
      <c r="AY1314" s="713" t="s">
        <v>132</v>
      </c>
      <c r="AZ1314" s="713" t="b">
        <f t="shared" si="340"/>
        <v>0</v>
      </c>
    </row>
    <row r="1315" spans="1:52" s="713" customFormat="1" ht="16.5" customHeight="1">
      <c r="A1315" s="988">
        <v>34794</v>
      </c>
      <c r="B1315" s="996" t="s">
        <v>836</v>
      </c>
      <c r="C1315" s="322" t="s">
        <v>709</v>
      </c>
      <c r="D1315" s="257" t="s">
        <v>2835</v>
      </c>
      <c r="E1315" s="259">
        <v>9.77</v>
      </c>
      <c r="F1315" s="400">
        <v>1</v>
      </c>
      <c r="G1315" s="450">
        <f t="shared" si="339"/>
        <v>9.77</v>
      </c>
      <c r="H1315" s="713" t="str">
        <f t="shared" si="337"/>
        <v>OK</v>
      </c>
      <c r="J1315" s="654" t="str">
        <f>IF(AND(F1315=0,G1315&gt;0),1+COUNT($J$3:J1303),IF(B1315="AUXILIAR","AUXILIAR","SUBÍTEM"))</f>
        <v>SUBÍTEM</v>
      </c>
      <c r="K1315" s="655">
        <v>34794</v>
      </c>
      <c r="L1315" s="656">
        <f t="shared" si="338"/>
        <v>34794</v>
      </c>
      <c r="M1315" s="663" t="str">
        <f>IF(AND(MID(A1315,1,4)="comp",COUNTIF($A$1:$A$3937,A1315)&gt;1),"ok AUXILIAR",IF(AND(F1315&gt;0,MID(A1315,1,4)="COMP"),"SUBÍTEM",IF(OR(AND(F1315=0,G1315=0),F1315="COEF.",F1315&gt;0),"SUBÍTEM",IF(MID(A1315,1,5)="COMP.",IF(COUNTIF(ORÇAMENTO!$B$5:$B$9792,COMPOSIÇÕES!A1315)=0,"NOK",IF(COUNTIF(ORÇAMENTO!$B$5:$B$9792,COMPOSIÇÕES!A1315)&gt;0,"OK","SUBÍTEM"))))))</f>
        <v>SUBÍTEM</v>
      </c>
      <c r="P1315" s="655" t="b">
        <f t="shared" si="336"/>
        <v>1</v>
      </c>
      <c r="Q1315" s="655">
        <v>34794</v>
      </c>
      <c r="R1315" s="655" t="s">
        <v>836</v>
      </c>
      <c r="S1315" s="717" t="s">
        <v>709</v>
      </c>
      <c r="T1315" s="655" t="s">
        <v>59</v>
      </c>
      <c r="U1315" s="655">
        <v>9.77</v>
      </c>
      <c r="AY1315" s="713" t="s">
        <v>132</v>
      </c>
      <c r="AZ1315" s="713" t="b">
        <f t="shared" si="340"/>
        <v>0</v>
      </c>
    </row>
    <row r="1316" spans="1:52" s="713" customFormat="1" ht="16.5" customHeight="1">
      <c r="A1316" s="988">
        <v>88264</v>
      </c>
      <c r="B1316" s="996" t="s">
        <v>131</v>
      </c>
      <c r="C1316" s="322" t="s">
        <v>766</v>
      </c>
      <c r="D1316" s="257" t="s">
        <v>59</v>
      </c>
      <c r="E1316" s="259">
        <v>19.16</v>
      </c>
      <c r="F1316" s="400">
        <v>1</v>
      </c>
      <c r="G1316" s="450">
        <f t="shared" si="339"/>
        <v>19.16</v>
      </c>
      <c r="H1316" s="713" t="str">
        <f t="shared" si="337"/>
        <v>OK</v>
      </c>
      <c r="J1316" s="654" t="str">
        <f>IF(AND(F1316=0,G1316&gt;0),1+COUNT($J$3:J1304),IF(B1316="AUXILIAR","AUXILIAR","SUBÍTEM"))</f>
        <v>SUBÍTEM</v>
      </c>
      <c r="K1316" s="655">
        <v>88264</v>
      </c>
      <c r="L1316" s="656">
        <f t="shared" si="338"/>
        <v>88264</v>
      </c>
      <c r="M1316" s="663" t="str">
        <f>IF(AND(MID(A1316,1,4)="comp",COUNTIF($A$1:$A$3937,A1316)&gt;1),"ok AUXILIAR",IF(AND(F1316&gt;0,MID(A1316,1,4)="COMP"),"SUBÍTEM",IF(OR(AND(F1316=0,G1316=0),F1316="COEF.",F1316&gt;0),"SUBÍTEM",IF(MID(A1316,1,5)="COMP.",IF(COUNTIF(ORÇAMENTO!$B$5:$B$9792,COMPOSIÇÕES!A1316)=0,"NOK",IF(COUNTIF(ORÇAMENTO!$B$5:$B$9792,COMPOSIÇÕES!A1316)&gt;0,"OK","SUBÍTEM"))))))</f>
        <v>SUBÍTEM</v>
      </c>
      <c r="P1316" s="655" t="b">
        <f t="shared" si="336"/>
        <v>1</v>
      </c>
      <c r="Q1316" s="655">
        <v>88264</v>
      </c>
      <c r="R1316" s="655" t="s">
        <v>131</v>
      </c>
      <c r="S1316" s="717" t="s">
        <v>766</v>
      </c>
      <c r="T1316" s="655" t="s">
        <v>59</v>
      </c>
      <c r="U1316" s="655">
        <v>19.149999999999999</v>
      </c>
      <c r="AY1316" s="713" t="s">
        <v>132</v>
      </c>
      <c r="AZ1316" s="713" t="b">
        <f t="shared" si="340"/>
        <v>0</v>
      </c>
    </row>
    <row r="1317" spans="1:52" s="713" customFormat="1" ht="16.5" customHeight="1">
      <c r="A1317" s="988">
        <v>88316</v>
      </c>
      <c r="B1317" s="996" t="s">
        <v>131</v>
      </c>
      <c r="C1317" s="322" t="s">
        <v>772</v>
      </c>
      <c r="D1317" s="257" t="s">
        <v>59</v>
      </c>
      <c r="E1317" s="259">
        <v>12.7</v>
      </c>
      <c r="F1317" s="400">
        <v>2</v>
      </c>
      <c r="G1317" s="450">
        <f t="shared" si="339"/>
        <v>25.4</v>
      </c>
      <c r="H1317" s="713" t="str">
        <f t="shared" si="337"/>
        <v>OK</v>
      </c>
      <c r="J1317" s="654" t="str">
        <f>IF(AND(F1317=0,G1317&gt;0),1+COUNT($J$3:J1305),IF(B1317="AUXILIAR","AUXILIAR","SUBÍTEM"))</f>
        <v>SUBÍTEM</v>
      </c>
      <c r="K1317" s="655">
        <v>88316</v>
      </c>
      <c r="L1317" s="656">
        <f t="shared" si="338"/>
        <v>88316</v>
      </c>
      <c r="M1317" s="663" t="str">
        <f>IF(AND(MID(A1317,1,4)="comp",COUNTIF($A$1:$A$3937,A1317)&gt;1),"ok AUXILIAR",IF(AND(F1317&gt;0,MID(A1317,1,4)="COMP"),"SUBÍTEM",IF(OR(AND(F1317=0,G1317=0),F1317="COEF.",F1317&gt;0),"SUBÍTEM",IF(MID(A1317,1,5)="COMP.",IF(COUNTIF(ORÇAMENTO!$B$5:$B$9792,COMPOSIÇÕES!A1317)=0,"NOK",IF(COUNTIF(ORÇAMENTO!$B$5:$B$9792,COMPOSIÇÕES!A1317)&gt;0,"OK","SUBÍTEM"))))))</f>
        <v>SUBÍTEM</v>
      </c>
      <c r="P1317" s="655" t="b">
        <f t="shared" si="336"/>
        <v>1</v>
      </c>
      <c r="Q1317" s="655">
        <v>88316</v>
      </c>
      <c r="R1317" s="655" t="s">
        <v>131</v>
      </c>
      <c r="S1317" s="717" t="s">
        <v>772</v>
      </c>
      <c r="T1317" s="655" t="s">
        <v>59</v>
      </c>
      <c r="U1317" s="655">
        <v>12.52</v>
      </c>
      <c r="AY1317" s="713" t="s">
        <v>132</v>
      </c>
      <c r="AZ1317" s="713" t="b">
        <f t="shared" si="340"/>
        <v>0</v>
      </c>
    </row>
    <row r="1318" spans="1:52" s="713" customFormat="1">
      <c r="A1318" s="723" t="s">
        <v>1556</v>
      </c>
      <c r="B1318" s="723"/>
      <c r="C1318" s="723"/>
      <c r="D1318" s="723" t="s">
        <v>183</v>
      </c>
      <c r="E1318" s="723" t="s">
        <v>183</v>
      </c>
      <c r="F1318" s="723"/>
      <c r="G1318" s="723"/>
      <c r="H1318" s="713" t="str">
        <f t="shared" si="337"/>
        <v>REMOVER ESPAÇOS</v>
      </c>
      <c r="J1318" s="654" t="str">
        <f>IF(AND(F1318=0,G1318&gt;0),1+COUNT($J$3:J1317),IF(B1318="AUXILIAR","AUXILIAR","SUBÍTEM"))</f>
        <v>SUBÍTEM</v>
      </c>
      <c r="K1318" s="655" t="s">
        <v>1556</v>
      </c>
      <c r="L1318" s="656" t="str">
        <f t="shared" si="338"/>
        <v>Obs: composição/Base -  ORSE adaptada - 7289 + 39664/SINAPI INSUMO</v>
      </c>
      <c r="M1318" s="663" t="str">
        <f>IF(AND(MID(A1318,1,4)="comp",COUNTIF($A$1:$A$3937,A1318)&gt;1),"ok AUXILIAR",IF(AND(F1318&gt;0,MID(A1318,1,4)="COMP"),"SUBÍTEM",IF(OR(AND(F1318=0,G1318=0),F1318="COEF.",F1318&gt;0),"SUBÍTEM",IF(MID(A1318,1,5)="COMP.",IF(COUNTIF(ORÇAMENTO!$B$5:$B$9792,COMPOSIÇÕES!A1318)=0,"NOK",IF(COUNTIF(ORÇAMENTO!$B$5:$B$9792,COMPOSIÇÕES!A1318)&gt;0,"OK","SUBÍTEM"))))))</f>
        <v>SUBÍTEM</v>
      </c>
      <c r="P1318" s="655" t="b">
        <f t="shared" si="336"/>
        <v>1</v>
      </c>
      <c r="Q1318" s="655" t="s">
        <v>1556</v>
      </c>
      <c r="R1318" s="655"/>
      <c r="S1318" s="723"/>
      <c r="T1318" s="655" t="s">
        <v>183</v>
      </c>
      <c r="U1318" s="655" t="s">
        <v>183</v>
      </c>
    </row>
    <row r="1319" spans="1:52" s="713" customFormat="1" ht="15.75" thickBot="1">
      <c r="A1319" s="728"/>
      <c r="B1319" s="728"/>
      <c r="C1319" s="728"/>
      <c r="D1319" s="728"/>
      <c r="E1319" s="728"/>
      <c r="F1319" s="728"/>
      <c r="G1319" s="728"/>
      <c r="J1319" s="779"/>
      <c r="K1319" s="780"/>
      <c r="L1319" s="781"/>
      <c r="M1319" s="663"/>
      <c r="P1319" s="655" t="b">
        <f t="shared" si="336"/>
        <v>1</v>
      </c>
      <c r="Q1319" s="780"/>
      <c r="R1319" s="780"/>
      <c r="S1319" s="728"/>
      <c r="T1319" s="780"/>
      <c r="U1319" s="780"/>
    </row>
    <row r="1320" spans="1:52" s="713" customFormat="1" ht="32.25" customHeight="1" thickBot="1">
      <c r="A1320" s="947" t="s">
        <v>125</v>
      </c>
      <c r="B1320" s="948"/>
      <c r="C1320" s="949" t="s">
        <v>103</v>
      </c>
      <c r="D1320" s="949" t="s">
        <v>126</v>
      </c>
      <c r="E1320" s="949" t="s">
        <v>128</v>
      </c>
      <c r="F1320" s="949" t="s">
        <v>127</v>
      </c>
      <c r="G1320" s="950" t="s">
        <v>129</v>
      </c>
      <c r="H1320" s="713" t="str">
        <f t="shared" ref="H1320:H1333" si="341">IF(MID(A1320,1,3)="OBS","REMOVER ESPAÇOS","OK")</f>
        <v>OK</v>
      </c>
      <c r="J1320" s="654" t="str">
        <f>IF(AND(F1320=0,G1320&gt;0),1+COUNT($J$3:J1263),IF(B1320="AUXILIAR","AUXILIAR","SUBÍTEM"))</f>
        <v>SUBÍTEM</v>
      </c>
      <c r="K1320" s="655" t="s">
        <v>125</v>
      </c>
      <c r="L1320" s="656" t="str">
        <f t="shared" ref="L1320:L1333" si="342">A1320</f>
        <v>COD.</v>
      </c>
      <c r="M1320" s="663" t="str">
        <f>IF(AND(MID(A1320,1,4)="comp",COUNTIF($A$1:$A$3937,A1320)&gt;1),"ok AUXILIAR",IF(AND(F1320&gt;0,MID(A1320,1,4)="COMP"),"SUBÍTEM",IF(OR(AND(F1320=0,G1320=0),F1320="COEF.",F1320&gt;0),"SUBÍTEM",IF(MID(A1320,1,5)="COMP.",IF(COUNTIF(ORÇAMENTO!$B$5:$B$9792,COMPOSIÇÕES!A1320)=0,"NOK",IF(COUNTIF(ORÇAMENTO!$B$5:$B$9792,COMPOSIÇÕES!A1320)&gt;0,"OK","SUBÍTEM"))))))</f>
        <v>SUBÍTEM</v>
      </c>
      <c r="P1320" s="655" t="b">
        <f t="shared" si="336"/>
        <v>1</v>
      </c>
      <c r="Q1320" s="655" t="s">
        <v>125</v>
      </c>
      <c r="R1320" s="655"/>
      <c r="S1320" s="715" t="s">
        <v>103</v>
      </c>
      <c r="T1320" s="655" t="s">
        <v>126</v>
      </c>
      <c r="U1320" s="655" t="s">
        <v>128</v>
      </c>
      <c r="AY1320" s="713" t="s">
        <v>103</v>
      </c>
      <c r="AZ1320" s="713" t="b">
        <f>AY1320=C1320</f>
        <v>1</v>
      </c>
    </row>
    <row r="1321" spans="1:52" s="713" customFormat="1" ht="33" customHeight="1" thickBot="1">
      <c r="A1321" s="935" t="s">
        <v>666</v>
      </c>
      <c r="B1321" s="936"/>
      <c r="C1321" s="960" t="s">
        <v>1402</v>
      </c>
      <c r="D1321" s="936" t="s">
        <v>53</v>
      </c>
      <c r="E1321" s="936"/>
      <c r="F1321" s="936"/>
      <c r="G1321" s="946">
        <f>SUM(G1322:G1332)</f>
        <v>127.55999999999997</v>
      </c>
      <c r="H1321" s="713" t="str">
        <f t="shared" si="341"/>
        <v>OK</v>
      </c>
      <c r="J1321" s="654">
        <f>IF(AND(F1321=0,G1321&gt;0),1+COUNT($J$3:J1320),IF(B1321="AUXILIAR","AUXILIAR","SUBÍTEM"))</f>
        <v>177</v>
      </c>
      <c r="K1321" s="655" t="s">
        <v>666</v>
      </c>
      <c r="L1321" s="656" t="str">
        <f t="shared" si="342"/>
        <v>COMP. 177</v>
      </c>
      <c r="M1321" s="663" t="str">
        <f>IF(AND(MID(A1321,1,4)="comp",COUNTIF($A$1:$A$3937,A1321)&gt;1),"ok AUXILIAR",IF(AND(F1321&gt;0,MID(A1321,1,4)="COMP"),"SUBÍTEM",IF(OR(AND(F1321=0,G1321=0),F1321="COEF.",F1321&gt;0),"SUBÍTEM",IF(MID(A1321,1,5)="COMP.",IF(COUNTIF(ORÇAMENTO!$B$5:$B$9792,COMPOSIÇÕES!A1321)=0,"NOK",IF(COUNTIF(ORÇAMENTO!$B$5:$B$9792,COMPOSIÇÕES!A1321)&gt;0,"OK","SUBÍTEM"))))))</f>
        <v>OK</v>
      </c>
      <c r="P1321" s="655" t="b">
        <f t="shared" si="336"/>
        <v>1</v>
      </c>
      <c r="Q1321" s="655" t="s">
        <v>666</v>
      </c>
      <c r="R1321" s="655"/>
      <c r="S1321" s="716" t="s">
        <v>1402</v>
      </c>
      <c r="T1321" s="655" t="s">
        <v>53</v>
      </c>
      <c r="U1321" s="655"/>
      <c r="AY1321" s="713" t="s">
        <v>670</v>
      </c>
      <c r="AZ1321" s="713" t="b">
        <f>AY1321=C1321</f>
        <v>0</v>
      </c>
    </row>
    <row r="1322" spans="1:52" s="713" customFormat="1">
      <c r="A1322" s="988">
        <v>20111</v>
      </c>
      <c r="B1322" s="996" t="s">
        <v>836</v>
      </c>
      <c r="C1322" s="322" t="s">
        <v>907</v>
      </c>
      <c r="D1322" s="257" t="s">
        <v>2836</v>
      </c>
      <c r="E1322" s="259">
        <v>6.5</v>
      </c>
      <c r="F1322" s="400">
        <v>0.12</v>
      </c>
      <c r="G1322" s="450">
        <f t="shared" ref="G1322:G1332" si="343">ROUND(F1322*E1322,2)</f>
        <v>0.78</v>
      </c>
      <c r="H1322" s="713" t="str">
        <f t="shared" si="341"/>
        <v>OK</v>
      </c>
      <c r="J1322" s="654" t="str">
        <f>IF(AND(F1322=0,G1322&gt;0),1+COUNT($J$3:J1321),IF(B1322="AUXILIAR","AUXILIAR","SUBÍTEM"))</f>
        <v>SUBÍTEM</v>
      </c>
      <c r="K1322" s="655">
        <v>20111</v>
      </c>
      <c r="L1322" s="656">
        <f t="shared" si="342"/>
        <v>20111</v>
      </c>
      <c r="M1322" s="663" t="str">
        <f>IF(AND(MID(A1322,1,4)="comp",COUNTIF($A$1:$A$3937,A1322)&gt;1),"ok AUXILIAR",IF(AND(F1322&gt;0,MID(A1322,1,4)="COMP"),"SUBÍTEM",IF(OR(AND(F1322=0,G1322=0),F1322="COEF.",F1322&gt;0),"SUBÍTEM",IF(MID(A1322,1,5)="COMP.",IF(COUNTIF(ORÇAMENTO!$B$5:$B$9792,COMPOSIÇÕES!A1322)=0,"NOK",IF(COUNTIF(ORÇAMENTO!$B$5:$B$9792,COMPOSIÇÕES!A1322)&gt;0,"OK","SUBÍTEM"))))))</f>
        <v>SUBÍTEM</v>
      </c>
      <c r="P1322" s="655" t="b">
        <f t="shared" si="336"/>
        <v>1</v>
      </c>
      <c r="Q1322" s="655">
        <v>20111</v>
      </c>
      <c r="R1322" s="655" t="s">
        <v>836</v>
      </c>
      <c r="S1322" s="717" t="s">
        <v>907</v>
      </c>
      <c r="T1322" s="655" t="s">
        <v>54</v>
      </c>
      <c r="U1322" s="655">
        <v>6.75</v>
      </c>
      <c r="AY1322" s="713" t="s">
        <v>176</v>
      </c>
      <c r="AZ1322" s="713" t="b">
        <f>AY1322=C1322</f>
        <v>0</v>
      </c>
    </row>
    <row r="1323" spans="1:52" s="713" customFormat="1" ht="30" customHeight="1">
      <c r="A1323" s="988">
        <v>985</v>
      </c>
      <c r="B1323" s="996" t="s">
        <v>836</v>
      </c>
      <c r="C1323" s="322" t="s">
        <v>2754</v>
      </c>
      <c r="D1323" s="257" t="s">
        <v>2837</v>
      </c>
      <c r="E1323" s="259">
        <v>5.18</v>
      </c>
      <c r="F1323" s="400">
        <v>1.05</v>
      </c>
      <c r="G1323" s="450">
        <f t="shared" si="343"/>
        <v>5.44</v>
      </c>
      <c r="H1323" s="713" t="str">
        <f t="shared" si="341"/>
        <v>OK</v>
      </c>
      <c r="J1323" s="654" t="str">
        <f>IF(AND(F1323=0,G1323&gt;0),1+COUNT($J$3:J1296),IF(B1323="AUXILIAR","AUXILIAR","SUBÍTEM"))</f>
        <v>SUBÍTEM</v>
      </c>
      <c r="K1323" s="655">
        <v>985</v>
      </c>
      <c r="L1323" s="656">
        <f t="shared" si="342"/>
        <v>985</v>
      </c>
      <c r="M1323" s="663" t="str">
        <f>IF(AND(MID(A1323,1,4)="comp",COUNTIF($A$1:$A$3937,A1323)&gt;1),"ok AUXILIAR",IF(AND(F1323&gt;0,MID(A1323,1,4)="COMP"),"SUBÍTEM",IF(OR(AND(F1323=0,G1323=0),F1323="COEF.",F1323&gt;0),"SUBÍTEM",IF(MID(A1323,1,5)="COMP.",IF(COUNTIF(ORÇAMENTO!$B$5:$B$9792,COMPOSIÇÕES!A1323)=0,"NOK",IF(COUNTIF(ORÇAMENTO!$B$5:$B$9792,COMPOSIÇÕES!A1323)&gt;0,"OK","SUBÍTEM"))))))</f>
        <v>SUBÍTEM</v>
      </c>
      <c r="P1323" s="655" t="b">
        <f t="shared" si="336"/>
        <v>1</v>
      </c>
      <c r="Q1323" s="655">
        <v>985</v>
      </c>
      <c r="R1323" s="655" t="s">
        <v>836</v>
      </c>
      <c r="S1323" s="717" t="s">
        <v>2754</v>
      </c>
      <c r="T1323" s="655" t="s">
        <v>53</v>
      </c>
      <c r="U1323" s="655">
        <v>5.18</v>
      </c>
      <c r="AY1323" s="713" t="s">
        <v>132</v>
      </c>
      <c r="AZ1323" s="713" t="b">
        <f t="shared" ref="AZ1323:AZ1332" si="344">AY1323=C1323</f>
        <v>0</v>
      </c>
    </row>
    <row r="1324" spans="1:52" s="713" customFormat="1" ht="16.5" customHeight="1">
      <c r="A1324" s="988">
        <v>4676</v>
      </c>
      <c r="B1324" s="996" t="s">
        <v>134</v>
      </c>
      <c r="C1324" s="322" t="s">
        <v>2755</v>
      </c>
      <c r="D1324" s="257" t="s">
        <v>53</v>
      </c>
      <c r="E1324" s="259">
        <v>1.76</v>
      </c>
      <c r="F1324" s="400">
        <v>3</v>
      </c>
      <c r="G1324" s="450">
        <f t="shared" si="343"/>
        <v>5.28</v>
      </c>
      <c r="H1324" s="713" t="str">
        <f t="shared" si="341"/>
        <v>OK</v>
      </c>
      <c r="J1324" s="654" t="str">
        <f>IF(AND(F1324=0,G1324&gt;0),1+COUNT($J$3:J1297),IF(B1324="AUXILIAR","AUXILIAR","SUBÍTEM"))</f>
        <v>SUBÍTEM</v>
      </c>
      <c r="K1324" s="655">
        <v>4676</v>
      </c>
      <c r="L1324" s="656">
        <f t="shared" si="342"/>
        <v>4676</v>
      </c>
      <c r="M1324" s="663" t="str">
        <f>IF(AND(MID(A1324,1,4)="comp",COUNTIF($A$1:$A$3937,A1324)&gt;1),"ok AUXILIAR",IF(AND(F1324&gt;0,MID(A1324,1,4)="COMP"),"SUBÍTEM",IF(OR(AND(F1324=0,G1324=0),F1324="COEF.",F1324&gt;0),"SUBÍTEM",IF(MID(A1324,1,5)="COMP.",IF(COUNTIF(ORÇAMENTO!$B$5:$B$9792,COMPOSIÇÕES!A1324)=0,"NOK",IF(COUNTIF(ORÇAMENTO!$B$5:$B$9792,COMPOSIÇÕES!A1324)&gt;0,"OK","SUBÍTEM"))))))</f>
        <v>SUBÍTEM</v>
      </c>
      <c r="P1324" s="655" t="b">
        <f t="shared" si="336"/>
        <v>1</v>
      </c>
      <c r="Q1324" s="655">
        <v>4676</v>
      </c>
      <c r="R1324" s="655" t="s">
        <v>134</v>
      </c>
      <c r="S1324" s="717" t="s">
        <v>2755</v>
      </c>
      <c r="T1324" s="655" t="s">
        <v>53</v>
      </c>
      <c r="U1324" s="655">
        <v>1.7</v>
      </c>
      <c r="AY1324" s="713" t="s">
        <v>132</v>
      </c>
      <c r="AZ1324" s="713" t="b">
        <f t="shared" si="344"/>
        <v>0</v>
      </c>
    </row>
    <row r="1325" spans="1:52" s="713" customFormat="1" ht="16.5" customHeight="1">
      <c r="A1325" s="988">
        <v>4683</v>
      </c>
      <c r="B1325" s="996" t="s">
        <v>134</v>
      </c>
      <c r="C1325" s="322" t="s">
        <v>2756</v>
      </c>
      <c r="D1325" s="257" t="s">
        <v>54</v>
      </c>
      <c r="E1325" s="259">
        <v>0.51</v>
      </c>
      <c r="F1325" s="400">
        <v>2</v>
      </c>
      <c r="G1325" s="450">
        <f t="shared" si="343"/>
        <v>1.02</v>
      </c>
      <c r="H1325" s="713" t="str">
        <f t="shared" si="341"/>
        <v>OK</v>
      </c>
      <c r="J1325" s="654" t="str">
        <f>IF(AND(F1325=0,G1325&gt;0),1+COUNT($J$3:J1298),IF(B1325="AUXILIAR","AUXILIAR","SUBÍTEM"))</f>
        <v>SUBÍTEM</v>
      </c>
      <c r="K1325" s="655">
        <v>4683</v>
      </c>
      <c r="L1325" s="656">
        <f t="shared" si="342"/>
        <v>4683</v>
      </c>
      <c r="M1325" s="663" t="str">
        <f>IF(AND(MID(A1325,1,4)="comp",COUNTIF($A$1:$A$3937,A1325)&gt;1),"ok AUXILIAR",IF(AND(F1325&gt;0,MID(A1325,1,4)="COMP"),"SUBÍTEM",IF(OR(AND(F1325=0,G1325=0),F1325="COEF.",F1325&gt;0),"SUBÍTEM",IF(MID(A1325,1,5)="COMP.",IF(COUNTIF(ORÇAMENTO!$B$5:$B$9792,COMPOSIÇÕES!A1325)=0,"NOK",IF(COUNTIF(ORÇAMENTO!$B$5:$B$9792,COMPOSIÇÕES!A1325)&gt;0,"OK","SUBÍTEM"))))))</f>
        <v>SUBÍTEM</v>
      </c>
      <c r="P1325" s="655" t="b">
        <f t="shared" si="336"/>
        <v>1</v>
      </c>
      <c r="Q1325" s="655">
        <v>4683</v>
      </c>
      <c r="R1325" s="655" t="s">
        <v>134</v>
      </c>
      <c r="S1325" s="717" t="s">
        <v>2756</v>
      </c>
      <c r="T1325" s="655" t="s">
        <v>54</v>
      </c>
      <c r="U1325" s="655">
        <v>0.5</v>
      </c>
      <c r="AY1325" s="713" t="s">
        <v>132</v>
      </c>
      <c r="AZ1325" s="713" t="b">
        <f t="shared" si="344"/>
        <v>0</v>
      </c>
    </row>
    <row r="1326" spans="1:52" s="713" customFormat="1" ht="16.5" customHeight="1">
      <c r="A1326" s="988">
        <v>5005</v>
      </c>
      <c r="B1326" s="996" t="s">
        <v>134</v>
      </c>
      <c r="C1326" s="322" t="s">
        <v>1023</v>
      </c>
      <c r="D1326" s="257" t="s">
        <v>54</v>
      </c>
      <c r="E1326" s="259">
        <v>0.05</v>
      </c>
      <c r="F1326" s="400">
        <v>2</v>
      </c>
      <c r="G1326" s="450">
        <f t="shared" si="343"/>
        <v>0.1</v>
      </c>
      <c r="H1326" s="713" t="str">
        <f t="shared" si="341"/>
        <v>OK</v>
      </c>
      <c r="J1326" s="654" t="str">
        <f>IF(AND(F1326=0,G1326&gt;0),1+COUNT($J$3:J1299),IF(B1326="AUXILIAR","AUXILIAR","SUBÍTEM"))</f>
        <v>SUBÍTEM</v>
      </c>
      <c r="K1326" s="655">
        <v>5005</v>
      </c>
      <c r="L1326" s="656">
        <f t="shared" si="342"/>
        <v>5005</v>
      </c>
      <c r="M1326" s="663" t="str">
        <f>IF(AND(MID(A1326,1,4)="comp",COUNTIF($A$1:$A$3937,A1326)&gt;1),"ok AUXILIAR",IF(AND(F1326&gt;0,MID(A1326,1,4)="COMP"),"SUBÍTEM",IF(OR(AND(F1326=0,G1326=0),F1326="COEF.",F1326&gt;0),"SUBÍTEM",IF(MID(A1326,1,5)="COMP.",IF(COUNTIF(ORÇAMENTO!$B$5:$B$9792,COMPOSIÇÕES!A1326)=0,"NOK",IF(COUNTIF(ORÇAMENTO!$B$5:$B$9792,COMPOSIÇÕES!A1326)&gt;0,"OK","SUBÍTEM"))))))</f>
        <v>SUBÍTEM</v>
      </c>
      <c r="P1326" s="655" t="b">
        <f t="shared" si="336"/>
        <v>1</v>
      </c>
      <c r="Q1326" s="655">
        <v>5005</v>
      </c>
      <c r="R1326" s="655" t="s">
        <v>134</v>
      </c>
      <c r="S1326" s="717" t="s">
        <v>1023</v>
      </c>
      <c r="T1326" s="655" t="s">
        <v>54</v>
      </c>
      <c r="U1326" s="655">
        <v>0.12</v>
      </c>
      <c r="AY1326" s="713" t="s">
        <v>132</v>
      </c>
      <c r="AZ1326" s="713" t="b">
        <f t="shared" si="344"/>
        <v>0</v>
      </c>
    </row>
    <row r="1327" spans="1:52" s="713" customFormat="1" ht="16.5" customHeight="1">
      <c r="A1327" s="988">
        <v>5008</v>
      </c>
      <c r="B1327" s="996" t="s">
        <v>134</v>
      </c>
      <c r="C1327" s="322" t="s">
        <v>2757</v>
      </c>
      <c r="D1327" s="257" t="s">
        <v>53</v>
      </c>
      <c r="E1327" s="259">
        <v>1.46</v>
      </c>
      <c r="F1327" s="400">
        <v>2.1</v>
      </c>
      <c r="G1327" s="450">
        <f t="shared" si="343"/>
        <v>3.07</v>
      </c>
      <c r="H1327" s="713" t="str">
        <f t="shared" si="341"/>
        <v>OK</v>
      </c>
      <c r="J1327" s="654" t="str">
        <f>IF(AND(F1327=0,G1327&gt;0),1+COUNT($J$3:J1300),IF(B1327="AUXILIAR","AUXILIAR","SUBÍTEM"))</f>
        <v>SUBÍTEM</v>
      </c>
      <c r="K1327" s="655">
        <v>5008</v>
      </c>
      <c r="L1327" s="656">
        <f t="shared" si="342"/>
        <v>5008</v>
      </c>
      <c r="M1327" s="663" t="str">
        <f>IF(AND(MID(A1327,1,4)="comp",COUNTIF($A$1:$A$3937,A1327)&gt;1),"ok AUXILIAR",IF(AND(F1327&gt;0,MID(A1327,1,4)="COMP"),"SUBÍTEM",IF(OR(AND(F1327=0,G1327=0),F1327="COEF.",F1327&gt;0),"SUBÍTEM",IF(MID(A1327,1,5)="COMP.",IF(COUNTIF(ORÇAMENTO!$B$5:$B$9792,COMPOSIÇÕES!A1327)=0,"NOK",IF(COUNTIF(ORÇAMENTO!$B$5:$B$9792,COMPOSIÇÕES!A1327)&gt;0,"OK","SUBÍTEM"))))))</f>
        <v>SUBÍTEM</v>
      </c>
      <c r="P1327" s="655" t="b">
        <f t="shared" si="336"/>
        <v>1</v>
      </c>
      <c r="Q1327" s="655">
        <v>5008</v>
      </c>
      <c r="R1327" s="655" t="s">
        <v>134</v>
      </c>
      <c r="S1327" s="717" t="s">
        <v>2757</v>
      </c>
      <c r="T1327" s="655" t="s">
        <v>53</v>
      </c>
      <c r="U1327" s="655">
        <v>1.45</v>
      </c>
      <c r="AY1327" s="713" t="s">
        <v>132</v>
      </c>
      <c r="AZ1327" s="713" t="b">
        <f t="shared" si="344"/>
        <v>0</v>
      </c>
    </row>
    <row r="1328" spans="1:52" s="713" customFormat="1" ht="16.5" customHeight="1">
      <c r="A1328" s="988">
        <v>4376</v>
      </c>
      <c r="B1328" s="996" t="s">
        <v>836</v>
      </c>
      <c r="C1328" s="322" t="s">
        <v>994</v>
      </c>
      <c r="D1328" s="257" t="s">
        <v>2836</v>
      </c>
      <c r="E1328" s="259">
        <v>0.19</v>
      </c>
      <c r="F1328" s="400">
        <v>2</v>
      </c>
      <c r="G1328" s="450">
        <f t="shared" si="343"/>
        <v>0.38</v>
      </c>
      <c r="H1328" s="713" t="str">
        <f t="shared" si="341"/>
        <v>OK</v>
      </c>
      <c r="J1328" s="654" t="str">
        <f>IF(AND(F1328=0,G1328&gt;0),1+COUNT($J$3:J1301),IF(B1328="AUXILIAR","AUXILIAR","SUBÍTEM"))</f>
        <v>SUBÍTEM</v>
      </c>
      <c r="K1328" s="655">
        <v>4376</v>
      </c>
      <c r="L1328" s="656">
        <f t="shared" si="342"/>
        <v>4376</v>
      </c>
      <c r="M1328" s="663" t="str">
        <f>IF(AND(MID(A1328,1,4)="comp",COUNTIF($A$1:$A$3937,A1328)&gt;1),"ok AUXILIAR",IF(AND(F1328&gt;0,MID(A1328,1,4)="COMP"),"SUBÍTEM",IF(OR(AND(F1328=0,G1328=0),F1328="COEF.",F1328&gt;0),"SUBÍTEM",IF(MID(A1328,1,5)="COMP.",IF(COUNTIF(ORÇAMENTO!$B$5:$B$9792,COMPOSIÇÕES!A1328)=0,"NOK",IF(COUNTIF(ORÇAMENTO!$B$5:$B$9792,COMPOSIÇÕES!A1328)&gt;0,"OK","SUBÍTEM"))))))</f>
        <v>SUBÍTEM</v>
      </c>
      <c r="P1328" s="655" t="b">
        <f t="shared" si="336"/>
        <v>1</v>
      </c>
      <c r="Q1328" s="655">
        <v>4376</v>
      </c>
      <c r="R1328" s="655" t="s">
        <v>836</v>
      </c>
      <c r="S1328" s="717" t="s">
        <v>994</v>
      </c>
      <c r="T1328" s="655" t="s">
        <v>54</v>
      </c>
      <c r="U1328" s="655">
        <v>0.19</v>
      </c>
      <c r="AY1328" s="713" t="s">
        <v>132</v>
      </c>
      <c r="AZ1328" s="713" t="b">
        <f t="shared" si="344"/>
        <v>0</v>
      </c>
    </row>
    <row r="1329" spans="1:52" s="713" customFormat="1" ht="39" customHeight="1">
      <c r="A1329" s="988">
        <v>39665</v>
      </c>
      <c r="B1329" s="996" t="s">
        <v>836</v>
      </c>
      <c r="C1329" s="322" t="s">
        <v>2761</v>
      </c>
      <c r="D1329" s="257" t="s">
        <v>2837</v>
      </c>
      <c r="E1329" s="259">
        <v>27.22</v>
      </c>
      <c r="F1329" s="400">
        <v>2.1</v>
      </c>
      <c r="G1329" s="450">
        <f t="shared" si="343"/>
        <v>57.16</v>
      </c>
      <c r="H1329" s="713" t="str">
        <f t="shared" si="341"/>
        <v>OK</v>
      </c>
      <c r="J1329" s="654" t="str">
        <f>IF(AND(F1329=0,G1329&gt;0),1+COUNT($J$3:J1302),IF(B1329="AUXILIAR","AUXILIAR","SUBÍTEM"))</f>
        <v>SUBÍTEM</v>
      </c>
      <c r="K1329" s="655">
        <v>39665</v>
      </c>
      <c r="L1329" s="656">
        <f t="shared" si="342"/>
        <v>39665</v>
      </c>
      <c r="M1329" s="663" t="str">
        <f>IF(AND(MID(A1329,1,4)="comp",COUNTIF($A$1:$A$3937,A1329)&gt;1),"ok AUXILIAR",IF(AND(F1329&gt;0,MID(A1329,1,4)="COMP"),"SUBÍTEM",IF(OR(AND(F1329=0,G1329=0),F1329="COEF.",F1329&gt;0),"SUBÍTEM",IF(MID(A1329,1,5)="COMP.",IF(COUNTIF(ORÇAMENTO!$B$5:$B$9792,COMPOSIÇÕES!A1329)=0,"NOK",IF(COUNTIF(ORÇAMENTO!$B$5:$B$9792,COMPOSIÇÕES!A1329)&gt;0,"OK","SUBÍTEM"))))))</f>
        <v>SUBÍTEM</v>
      </c>
      <c r="P1329" s="655" t="b">
        <f t="shared" si="336"/>
        <v>1</v>
      </c>
      <c r="Q1329" s="655">
        <v>39665</v>
      </c>
      <c r="R1329" s="655" t="s">
        <v>836</v>
      </c>
      <c r="S1329" s="717" t="s">
        <v>2761</v>
      </c>
      <c r="T1329" s="655" t="s">
        <v>53</v>
      </c>
      <c r="U1329" s="655">
        <v>26.4</v>
      </c>
      <c r="AY1329" s="713" t="s">
        <v>132</v>
      </c>
      <c r="AZ1329" s="713" t="b">
        <f t="shared" si="344"/>
        <v>0</v>
      </c>
    </row>
    <row r="1330" spans="1:52" s="713" customFormat="1" ht="16.5" customHeight="1">
      <c r="A1330" s="988">
        <v>34794</v>
      </c>
      <c r="B1330" s="996" t="s">
        <v>836</v>
      </c>
      <c r="C1330" s="322" t="s">
        <v>709</v>
      </c>
      <c r="D1330" s="257" t="s">
        <v>2835</v>
      </c>
      <c r="E1330" s="259">
        <v>9.77</v>
      </c>
      <c r="F1330" s="400">
        <v>1</v>
      </c>
      <c r="G1330" s="450">
        <f t="shared" si="343"/>
        <v>9.77</v>
      </c>
      <c r="H1330" s="713" t="str">
        <f t="shared" si="341"/>
        <v>OK</v>
      </c>
      <c r="J1330" s="654" t="str">
        <f>IF(AND(F1330=0,G1330&gt;0),1+COUNT($J$3:J1303),IF(B1330="AUXILIAR","AUXILIAR","SUBÍTEM"))</f>
        <v>SUBÍTEM</v>
      </c>
      <c r="K1330" s="655">
        <v>34794</v>
      </c>
      <c r="L1330" s="656">
        <f t="shared" si="342"/>
        <v>34794</v>
      </c>
      <c r="M1330" s="663" t="str">
        <f>IF(AND(MID(A1330,1,4)="comp",COUNTIF($A$1:$A$3937,A1330)&gt;1),"ok AUXILIAR",IF(AND(F1330&gt;0,MID(A1330,1,4)="COMP"),"SUBÍTEM",IF(OR(AND(F1330=0,G1330=0),F1330="COEF.",F1330&gt;0),"SUBÍTEM",IF(MID(A1330,1,5)="COMP.",IF(COUNTIF(ORÇAMENTO!$B$5:$B$9792,COMPOSIÇÕES!A1330)=0,"NOK",IF(COUNTIF(ORÇAMENTO!$B$5:$B$9792,COMPOSIÇÕES!A1330)&gt;0,"OK","SUBÍTEM"))))))</f>
        <v>SUBÍTEM</v>
      </c>
      <c r="P1330" s="655" t="b">
        <f t="shared" si="336"/>
        <v>1</v>
      </c>
      <c r="Q1330" s="655">
        <v>34794</v>
      </c>
      <c r="R1330" s="655" t="s">
        <v>836</v>
      </c>
      <c r="S1330" s="717" t="s">
        <v>709</v>
      </c>
      <c r="T1330" s="655" t="s">
        <v>59</v>
      </c>
      <c r="U1330" s="655">
        <v>9.77</v>
      </c>
      <c r="AY1330" s="713" t="s">
        <v>132</v>
      </c>
      <c r="AZ1330" s="713" t="b">
        <f t="shared" si="344"/>
        <v>0</v>
      </c>
    </row>
    <row r="1331" spans="1:52" s="713" customFormat="1" ht="16.5" customHeight="1">
      <c r="A1331" s="988">
        <v>88264</v>
      </c>
      <c r="B1331" s="996" t="s">
        <v>131</v>
      </c>
      <c r="C1331" s="322" t="s">
        <v>766</v>
      </c>
      <c r="D1331" s="257" t="s">
        <v>59</v>
      </c>
      <c r="E1331" s="259">
        <v>19.16</v>
      </c>
      <c r="F1331" s="400">
        <v>1</v>
      </c>
      <c r="G1331" s="450">
        <f t="shared" si="343"/>
        <v>19.16</v>
      </c>
      <c r="H1331" s="713" t="str">
        <f t="shared" si="341"/>
        <v>OK</v>
      </c>
      <c r="J1331" s="654" t="str">
        <f>IF(AND(F1331=0,G1331&gt;0),1+COUNT($J$3:J1319),IF(B1331="AUXILIAR","AUXILIAR","SUBÍTEM"))</f>
        <v>SUBÍTEM</v>
      </c>
      <c r="K1331" s="655">
        <v>88264</v>
      </c>
      <c r="L1331" s="656">
        <f t="shared" si="342"/>
        <v>88264</v>
      </c>
      <c r="M1331" s="663" t="str">
        <f>IF(AND(MID(A1331,1,4)="comp",COUNTIF($A$1:$A$3937,A1331)&gt;1),"ok AUXILIAR",IF(AND(F1331&gt;0,MID(A1331,1,4)="COMP"),"SUBÍTEM",IF(OR(AND(F1331=0,G1331=0),F1331="COEF.",F1331&gt;0),"SUBÍTEM",IF(MID(A1331,1,5)="COMP.",IF(COUNTIF(ORÇAMENTO!$B$5:$B$9792,COMPOSIÇÕES!A1331)=0,"NOK",IF(COUNTIF(ORÇAMENTO!$B$5:$B$9792,COMPOSIÇÕES!A1331)&gt;0,"OK","SUBÍTEM"))))))</f>
        <v>SUBÍTEM</v>
      </c>
      <c r="P1331" s="655" t="b">
        <f t="shared" si="336"/>
        <v>1</v>
      </c>
      <c r="Q1331" s="655">
        <v>88264</v>
      </c>
      <c r="R1331" s="655" t="s">
        <v>131</v>
      </c>
      <c r="S1331" s="717" t="s">
        <v>766</v>
      </c>
      <c r="T1331" s="655" t="s">
        <v>59</v>
      </c>
      <c r="U1331" s="655">
        <v>19.149999999999999</v>
      </c>
      <c r="AY1331" s="713" t="s">
        <v>132</v>
      </c>
      <c r="AZ1331" s="713" t="b">
        <f t="shared" si="344"/>
        <v>0</v>
      </c>
    </row>
    <row r="1332" spans="1:52" s="713" customFormat="1" ht="16.5" customHeight="1">
      <c r="A1332" s="988">
        <v>88316</v>
      </c>
      <c r="B1332" s="996" t="s">
        <v>131</v>
      </c>
      <c r="C1332" s="322" t="s">
        <v>772</v>
      </c>
      <c r="D1332" s="257" t="s">
        <v>59</v>
      </c>
      <c r="E1332" s="259">
        <v>12.7</v>
      </c>
      <c r="F1332" s="400">
        <v>2</v>
      </c>
      <c r="G1332" s="450">
        <f t="shared" si="343"/>
        <v>25.4</v>
      </c>
      <c r="H1332" s="713" t="str">
        <f t="shared" si="341"/>
        <v>OK</v>
      </c>
      <c r="J1332" s="654" t="str">
        <f>IF(AND(F1332=0,G1332&gt;0),1+COUNT($J$3:J1320),IF(B1332="AUXILIAR","AUXILIAR","SUBÍTEM"))</f>
        <v>SUBÍTEM</v>
      </c>
      <c r="K1332" s="655">
        <v>88316</v>
      </c>
      <c r="L1332" s="656">
        <f t="shared" si="342"/>
        <v>88316</v>
      </c>
      <c r="M1332" s="663" t="str">
        <f>IF(AND(MID(A1332,1,4)="comp",COUNTIF($A$1:$A$3937,A1332)&gt;1),"ok AUXILIAR",IF(AND(F1332&gt;0,MID(A1332,1,4)="COMP"),"SUBÍTEM",IF(OR(AND(F1332=0,G1332=0),F1332="COEF.",F1332&gt;0),"SUBÍTEM",IF(MID(A1332,1,5)="COMP.",IF(COUNTIF(ORÇAMENTO!$B$5:$B$9792,COMPOSIÇÕES!A1332)=0,"NOK",IF(COUNTIF(ORÇAMENTO!$B$5:$B$9792,COMPOSIÇÕES!A1332)&gt;0,"OK","SUBÍTEM"))))))</f>
        <v>SUBÍTEM</v>
      </c>
      <c r="P1332" s="655" t="b">
        <f t="shared" si="336"/>
        <v>1</v>
      </c>
      <c r="Q1332" s="655">
        <v>88316</v>
      </c>
      <c r="R1332" s="655" t="s">
        <v>131</v>
      </c>
      <c r="S1332" s="717" t="s">
        <v>772</v>
      </c>
      <c r="T1332" s="655" t="s">
        <v>59</v>
      </c>
      <c r="U1332" s="655">
        <v>12.52</v>
      </c>
      <c r="AY1332" s="713" t="s">
        <v>132</v>
      </c>
      <c r="AZ1332" s="713" t="b">
        <f t="shared" si="344"/>
        <v>0</v>
      </c>
    </row>
    <row r="1333" spans="1:52" s="713" customFormat="1">
      <c r="A1333" s="723" t="s">
        <v>1557</v>
      </c>
      <c r="B1333" s="723"/>
      <c r="C1333" s="723"/>
      <c r="D1333" s="723" t="s">
        <v>183</v>
      </c>
      <c r="E1333" s="723" t="s">
        <v>183</v>
      </c>
      <c r="F1333" s="723"/>
      <c r="G1333" s="723"/>
      <c r="H1333" s="713" t="str">
        <f t="shared" si="341"/>
        <v>REMOVER ESPAÇOS</v>
      </c>
      <c r="J1333" s="654" t="str">
        <f>IF(AND(F1333=0,G1333&gt;0),1+COUNT($J$3:J1332),IF(B1333="AUXILIAR","AUXILIAR","SUBÍTEM"))</f>
        <v>SUBÍTEM</v>
      </c>
      <c r="K1333" s="655" t="s">
        <v>1557</v>
      </c>
      <c r="L1333" s="656" t="str">
        <f t="shared" si="342"/>
        <v>Obs: composição/Base -  ORSE adaptada - 7289 + 39665/SINAPI INSUMO</v>
      </c>
      <c r="M1333" s="663" t="str">
        <f>IF(AND(MID(A1333,1,4)="comp",COUNTIF($A$1:$A$3937,A1333)&gt;1),"ok AUXILIAR",IF(AND(F1333&gt;0,MID(A1333,1,4)="COMP"),"SUBÍTEM",IF(OR(AND(F1333=0,G1333=0),F1333="COEF.",F1333&gt;0),"SUBÍTEM",IF(MID(A1333,1,5)="COMP.",IF(COUNTIF(ORÇAMENTO!$B$5:$B$9792,COMPOSIÇÕES!A1333)=0,"NOK",IF(COUNTIF(ORÇAMENTO!$B$5:$B$9792,COMPOSIÇÕES!A1333)&gt;0,"OK","SUBÍTEM"))))))</f>
        <v>SUBÍTEM</v>
      </c>
      <c r="P1333" s="655" t="b">
        <f t="shared" si="336"/>
        <v>1</v>
      </c>
      <c r="Q1333" s="655" t="s">
        <v>1557</v>
      </c>
      <c r="R1333" s="655"/>
      <c r="S1333" s="723"/>
      <c r="T1333" s="655" t="s">
        <v>183</v>
      </c>
      <c r="U1333" s="655" t="s">
        <v>183</v>
      </c>
    </row>
    <row r="1334" spans="1:52" s="713" customFormat="1" ht="15.75" thickBot="1">
      <c r="A1334" s="728"/>
      <c r="B1334" s="728"/>
      <c r="C1334" s="728"/>
      <c r="D1334" s="728"/>
      <c r="E1334" s="728"/>
      <c r="F1334" s="728"/>
      <c r="G1334" s="728"/>
      <c r="J1334" s="779"/>
      <c r="K1334" s="780"/>
      <c r="L1334" s="781"/>
      <c r="M1334" s="663"/>
      <c r="P1334" s="655" t="b">
        <f t="shared" ref="P1334:P1348" si="345">C1334=S1334</f>
        <v>1</v>
      </c>
      <c r="Q1334" s="780"/>
      <c r="R1334" s="780"/>
      <c r="S1334" s="728"/>
      <c r="T1334" s="780"/>
      <c r="U1334" s="780"/>
    </row>
    <row r="1335" spans="1:52" s="713" customFormat="1" ht="32.25" customHeight="1" thickBot="1">
      <c r="A1335" s="947" t="s">
        <v>125</v>
      </c>
      <c r="B1335" s="948"/>
      <c r="C1335" s="949" t="s">
        <v>103</v>
      </c>
      <c r="D1335" s="949" t="s">
        <v>126</v>
      </c>
      <c r="E1335" s="949" t="s">
        <v>128</v>
      </c>
      <c r="F1335" s="949" t="s">
        <v>127</v>
      </c>
      <c r="G1335" s="950" t="s">
        <v>129</v>
      </c>
      <c r="H1335" s="713" t="str">
        <f t="shared" ref="H1335:H1348" si="346">IF(MID(A1335,1,3)="OBS","REMOVER ESPAÇOS","OK")</f>
        <v>OK</v>
      </c>
      <c r="J1335" s="654" t="str">
        <f>IF(AND(F1335=0,G1335&gt;0),1+COUNT($J$3:J1278),IF(B1335="AUXILIAR","AUXILIAR","SUBÍTEM"))</f>
        <v>SUBÍTEM</v>
      </c>
      <c r="K1335" s="655" t="s">
        <v>125</v>
      </c>
      <c r="L1335" s="656" t="str">
        <f t="shared" ref="L1335:L1348" si="347">A1335</f>
        <v>COD.</v>
      </c>
      <c r="M1335" s="663" t="str">
        <f>IF(AND(MID(A1335,1,4)="comp",COUNTIF($A$1:$A$3937,A1335)&gt;1),"ok AUXILIAR",IF(AND(F1335&gt;0,MID(A1335,1,4)="COMP"),"SUBÍTEM",IF(OR(AND(F1335=0,G1335=0),F1335="COEF.",F1335&gt;0),"SUBÍTEM",IF(MID(A1335,1,5)="COMP.",IF(COUNTIF(ORÇAMENTO!$B$5:$B$9792,COMPOSIÇÕES!A1335)=0,"NOK",IF(COUNTIF(ORÇAMENTO!$B$5:$B$9792,COMPOSIÇÕES!A1335)&gt;0,"OK","SUBÍTEM"))))))</f>
        <v>SUBÍTEM</v>
      </c>
      <c r="P1335" s="655" t="b">
        <f t="shared" si="345"/>
        <v>1</v>
      </c>
      <c r="Q1335" s="655" t="s">
        <v>125</v>
      </c>
      <c r="R1335" s="655"/>
      <c r="S1335" s="715" t="s">
        <v>103</v>
      </c>
      <c r="T1335" s="655" t="s">
        <v>126</v>
      </c>
      <c r="U1335" s="655" t="s">
        <v>128</v>
      </c>
      <c r="AY1335" s="713" t="s">
        <v>103</v>
      </c>
      <c r="AZ1335" s="713" t="b">
        <f>AY1335=C1335</f>
        <v>1</v>
      </c>
    </row>
    <row r="1336" spans="1:52" s="713" customFormat="1" ht="33" customHeight="1" thickBot="1">
      <c r="A1336" s="935" t="s">
        <v>667</v>
      </c>
      <c r="B1336" s="936"/>
      <c r="C1336" s="960" t="s">
        <v>1403</v>
      </c>
      <c r="D1336" s="936" t="s">
        <v>53</v>
      </c>
      <c r="E1336" s="936"/>
      <c r="F1336" s="936"/>
      <c r="G1336" s="946">
        <f>SUM(G1337:G1347)</f>
        <v>139.52999999999997</v>
      </c>
      <c r="H1336" s="713" t="str">
        <f t="shared" si="346"/>
        <v>OK</v>
      </c>
      <c r="J1336" s="654">
        <f>IF(AND(F1336=0,G1336&gt;0),1+COUNT($J$3:J1335),IF(B1336="AUXILIAR","AUXILIAR","SUBÍTEM"))</f>
        <v>178</v>
      </c>
      <c r="K1336" s="655" t="s">
        <v>667</v>
      </c>
      <c r="L1336" s="656" t="str">
        <f t="shared" si="347"/>
        <v>COMP. 178</v>
      </c>
      <c r="M1336" s="663" t="str">
        <f>IF(AND(MID(A1336,1,4)="comp",COUNTIF($A$1:$A$3937,A1336)&gt;1),"ok AUXILIAR",IF(AND(F1336&gt;0,MID(A1336,1,4)="COMP"),"SUBÍTEM",IF(OR(AND(F1336=0,G1336=0),F1336="COEF.",F1336&gt;0),"SUBÍTEM",IF(MID(A1336,1,5)="COMP.",IF(COUNTIF(ORÇAMENTO!$B$5:$B$9792,COMPOSIÇÕES!A1336)=0,"NOK",IF(COUNTIF(ORÇAMENTO!$B$5:$B$9792,COMPOSIÇÕES!A1336)&gt;0,"OK","SUBÍTEM"))))))</f>
        <v>OK</v>
      </c>
      <c r="P1336" s="655" t="b">
        <f t="shared" si="345"/>
        <v>1</v>
      </c>
      <c r="Q1336" s="655" t="s">
        <v>667</v>
      </c>
      <c r="R1336" s="655"/>
      <c r="S1336" s="716" t="s">
        <v>1403</v>
      </c>
      <c r="T1336" s="655" t="s">
        <v>53</v>
      </c>
      <c r="U1336" s="655"/>
      <c r="AY1336" s="713" t="s">
        <v>670</v>
      </c>
      <c r="AZ1336" s="713" t="b">
        <f>AY1336=C1336</f>
        <v>0</v>
      </c>
    </row>
    <row r="1337" spans="1:52" s="713" customFormat="1">
      <c r="A1337" s="988">
        <v>20111</v>
      </c>
      <c r="B1337" s="996" t="s">
        <v>836</v>
      </c>
      <c r="C1337" s="322" t="s">
        <v>907</v>
      </c>
      <c r="D1337" s="257" t="s">
        <v>2836</v>
      </c>
      <c r="E1337" s="259">
        <v>6.5</v>
      </c>
      <c r="F1337" s="400">
        <v>0.12</v>
      </c>
      <c r="G1337" s="450">
        <f t="shared" ref="G1337:G1347" si="348">ROUND(F1337*E1337,2)</f>
        <v>0.78</v>
      </c>
      <c r="H1337" s="713" t="str">
        <f t="shared" si="346"/>
        <v>OK</v>
      </c>
      <c r="J1337" s="654" t="str">
        <f>IF(AND(F1337=0,G1337&gt;0),1+COUNT($J$3:J1336),IF(B1337="AUXILIAR","AUXILIAR","SUBÍTEM"))</f>
        <v>SUBÍTEM</v>
      </c>
      <c r="K1337" s="655">
        <v>20111</v>
      </c>
      <c r="L1337" s="656">
        <f t="shared" si="347"/>
        <v>20111</v>
      </c>
      <c r="M1337" s="663" t="str">
        <f>IF(AND(MID(A1337,1,4)="comp",COUNTIF($A$1:$A$3937,A1337)&gt;1),"ok AUXILIAR",IF(AND(F1337&gt;0,MID(A1337,1,4)="COMP"),"SUBÍTEM",IF(OR(AND(F1337=0,G1337=0),F1337="COEF.",F1337&gt;0),"SUBÍTEM",IF(MID(A1337,1,5)="COMP.",IF(COUNTIF(ORÇAMENTO!$B$5:$B$9792,COMPOSIÇÕES!A1337)=0,"NOK",IF(COUNTIF(ORÇAMENTO!$B$5:$B$9792,COMPOSIÇÕES!A1337)&gt;0,"OK","SUBÍTEM"))))))</f>
        <v>SUBÍTEM</v>
      </c>
      <c r="P1337" s="655" t="b">
        <f t="shared" si="345"/>
        <v>1</v>
      </c>
      <c r="Q1337" s="655">
        <v>20111</v>
      </c>
      <c r="R1337" s="655" t="s">
        <v>836</v>
      </c>
      <c r="S1337" s="717" t="s">
        <v>907</v>
      </c>
      <c r="T1337" s="655" t="s">
        <v>54</v>
      </c>
      <c r="U1337" s="655">
        <v>6.75</v>
      </c>
      <c r="AY1337" s="713" t="s">
        <v>176</v>
      </c>
      <c r="AZ1337" s="713" t="b">
        <f>AY1337=C1337</f>
        <v>0</v>
      </c>
    </row>
    <row r="1338" spans="1:52" s="713" customFormat="1" ht="30" customHeight="1">
      <c r="A1338" s="988">
        <v>985</v>
      </c>
      <c r="B1338" s="996" t="s">
        <v>836</v>
      </c>
      <c r="C1338" s="322" t="s">
        <v>2754</v>
      </c>
      <c r="D1338" s="257" t="s">
        <v>2837</v>
      </c>
      <c r="E1338" s="259">
        <v>5.18</v>
      </c>
      <c r="F1338" s="400">
        <v>1.05</v>
      </c>
      <c r="G1338" s="450">
        <f t="shared" si="348"/>
        <v>5.44</v>
      </c>
      <c r="H1338" s="713" t="str">
        <f t="shared" si="346"/>
        <v>OK</v>
      </c>
      <c r="J1338" s="654" t="str">
        <f>IF(AND(F1338=0,G1338&gt;0),1+COUNT($J$3:J1326),IF(B1338="AUXILIAR","AUXILIAR","SUBÍTEM"))</f>
        <v>SUBÍTEM</v>
      </c>
      <c r="K1338" s="655">
        <v>985</v>
      </c>
      <c r="L1338" s="656">
        <f t="shared" si="347"/>
        <v>985</v>
      </c>
      <c r="M1338" s="663" t="str">
        <f>IF(AND(MID(A1338,1,4)="comp",COUNTIF($A$1:$A$3937,A1338)&gt;1),"ok AUXILIAR",IF(AND(F1338&gt;0,MID(A1338,1,4)="COMP"),"SUBÍTEM",IF(OR(AND(F1338=0,G1338=0),F1338="COEF.",F1338&gt;0),"SUBÍTEM",IF(MID(A1338,1,5)="COMP.",IF(COUNTIF(ORÇAMENTO!$B$5:$B$9792,COMPOSIÇÕES!A1338)=0,"NOK",IF(COUNTIF(ORÇAMENTO!$B$5:$B$9792,COMPOSIÇÕES!A1338)&gt;0,"OK","SUBÍTEM"))))))</f>
        <v>SUBÍTEM</v>
      </c>
      <c r="P1338" s="655" t="b">
        <f t="shared" si="345"/>
        <v>1</v>
      </c>
      <c r="Q1338" s="655">
        <v>985</v>
      </c>
      <c r="R1338" s="655" t="s">
        <v>836</v>
      </c>
      <c r="S1338" s="717" t="s">
        <v>2754</v>
      </c>
      <c r="T1338" s="655" t="s">
        <v>53</v>
      </c>
      <c r="U1338" s="655">
        <v>5.18</v>
      </c>
      <c r="AY1338" s="713" t="s">
        <v>132</v>
      </c>
      <c r="AZ1338" s="713" t="b">
        <f t="shared" ref="AZ1338:AZ1347" si="349">AY1338=C1338</f>
        <v>0</v>
      </c>
    </row>
    <row r="1339" spans="1:52" s="713" customFormat="1" ht="16.5" customHeight="1">
      <c r="A1339" s="988">
        <v>4676</v>
      </c>
      <c r="B1339" s="996" t="s">
        <v>134</v>
      </c>
      <c r="C1339" s="322" t="s">
        <v>2755</v>
      </c>
      <c r="D1339" s="257" t="s">
        <v>53</v>
      </c>
      <c r="E1339" s="259">
        <v>1.76</v>
      </c>
      <c r="F1339" s="400">
        <v>3</v>
      </c>
      <c r="G1339" s="450">
        <f t="shared" si="348"/>
        <v>5.28</v>
      </c>
      <c r="H1339" s="713" t="str">
        <f t="shared" si="346"/>
        <v>OK</v>
      </c>
      <c r="J1339" s="654" t="str">
        <f>IF(AND(F1339=0,G1339&gt;0),1+COUNT($J$3:J1327),IF(B1339="AUXILIAR","AUXILIAR","SUBÍTEM"))</f>
        <v>SUBÍTEM</v>
      </c>
      <c r="K1339" s="655">
        <v>4676</v>
      </c>
      <c r="L1339" s="656">
        <f t="shared" si="347"/>
        <v>4676</v>
      </c>
      <c r="M1339" s="663" t="str">
        <f>IF(AND(MID(A1339,1,4)="comp",COUNTIF($A$1:$A$3937,A1339)&gt;1),"ok AUXILIAR",IF(AND(F1339&gt;0,MID(A1339,1,4)="COMP"),"SUBÍTEM",IF(OR(AND(F1339=0,G1339=0),F1339="COEF.",F1339&gt;0),"SUBÍTEM",IF(MID(A1339,1,5)="COMP.",IF(COUNTIF(ORÇAMENTO!$B$5:$B$9792,COMPOSIÇÕES!A1339)=0,"NOK",IF(COUNTIF(ORÇAMENTO!$B$5:$B$9792,COMPOSIÇÕES!A1339)&gt;0,"OK","SUBÍTEM"))))))</f>
        <v>SUBÍTEM</v>
      </c>
      <c r="P1339" s="655" t="b">
        <f t="shared" si="345"/>
        <v>1</v>
      </c>
      <c r="Q1339" s="655">
        <v>4676</v>
      </c>
      <c r="R1339" s="655" t="s">
        <v>134</v>
      </c>
      <c r="S1339" s="717" t="s">
        <v>2755</v>
      </c>
      <c r="T1339" s="655" t="s">
        <v>53</v>
      </c>
      <c r="U1339" s="655">
        <v>1.7</v>
      </c>
      <c r="AY1339" s="713" t="s">
        <v>132</v>
      </c>
      <c r="AZ1339" s="713" t="b">
        <f t="shared" si="349"/>
        <v>0</v>
      </c>
    </row>
    <row r="1340" spans="1:52" s="713" customFormat="1" ht="16.5" customHeight="1">
      <c r="A1340" s="988">
        <v>4683</v>
      </c>
      <c r="B1340" s="996" t="s">
        <v>134</v>
      </c>
      <c r="C1340" s="322" t="s">
        <v>2756</v>
      </c>
      <c r="D1340" s="257" t="s">
        <v>54</v>
      </c>
      <c r="E1340" s="259">
        <v>0.51</v>
      </c>
      <c r="F1340" s="400">
        <v>2</v>
      </c>
      <c r="G1340" s="450">
        <f t="shared" si="348"/>
        <v>1.02</v>
      </c>
      <c r="H1340" s="713" t="str">
        <f t="shared" si="346"/>
        <v>OK</v>
      </c>
      <c r="J1340" s="654" t="str">
        <f>IF(AND(F1340=0,G1340&gt;0),1+COUNT($J$3:J1328),IF(B1340="AUXILIAR","AUXILIAR","SUBÍTEM"))</f>
        <v>SUBÍTEM</v>
      </c>
      <c r="K1340" s="655">
        <v>4683</v>
      </c>
      <c r="L1340" s="656">
        <f t="shared" si="347"/>
        <v>4683</v>
      </c>
      <c r="M1340" s="663" t="str">
        <f>IF(AND(MID(A1340,1,4)="comp",COUNTIF($A$1:$A$3937,A1340)&gt;1),"ok AUXILIAR",IF(AND(F1340&gt;0,MID(A1340,1,4)="COMP"),"SUBÍTEM",IF(OR(AND(F1340=0,G1340=0),F1340="COEF.",F1340&gt;0),"SUBÍTEM",IF(MID(A1340,1,5)="COMP.",IF(COUNTIF(ORÇAMENTO!$B$5:$B$9792,COMPOSIÇÕES!A1340)=0,"NOK",IF(COUNTIF(ORÇAMENTO!$B$5:$B$9792,COMPOSIÇÕES!A1340)&gt;0,"OK","SUBÍTEM"))))))</f>
        <v>SUBÍTEM</v>
      </c>
      <c r="P1340" s="655" t="b">
        <f t="shared" si="345"/>
        <v>1</v>
      </c>
      <c r="Q1340" s="655">
        <v>4683</v>
      </c>
      <c r="R1340" s="655" t="s">
        <v>134</v>
      </c>
      <c r="S1340" s="717" t="s">
        <v>2756</v>
      </c>
      <c r="T1340" s="655" t="s">
        <v>54</v>
      </c>
      <c r="U1340" s="655">
        <v>0.5</v>
      </c>
      <c r="AY1340" s="713" t="s">
        <v>132</v>
      </c>
      <c r="AZ1340" s="713" t="b">
        <f t="shared" si="349"/>
        <v>0</v>
      </c>
    </row>
    <row r="1341" spans="1:52" s="713" customFormat="1" ht="16.5" customHeight="1">
      <c r="A1341" s="988">
        <v>5005</v>
      </c>
      <c r="B1341" s="996" t="s">
        <v>134</v>
      </c>
      <c r="C1341" s="322" t="s">
        <v>1023</v>
      </c>
      <c r="D1341" s="257" t="s">
        <v>54</v>
      </c>
      <c r="E1341" s="259">
        <v>0.05</v>
      </c>
      <c r="F1341" s="400">
        <v>2</v>
      </c>
      <c r="G1341" s="450">
        <f t="shared" si="348"/>
        <v>0.1</v>
      </c>
      <c r="H1341" s="713" t="str">
        <f t="shared" si="346"/>
        <v>OK</v>
      </c>
      <c r="J1341" s="654" t="str">
        <f>IF(AND(F1341=0,G1341&gt;0),1+COUNT($J$3:J1329),IF(B1341="AUXILIAR","AUXILIAR","SUBÍTEM"))</f>
        <v>SUBÍTEM</v>
      </c>
      <c r="K1341" s="655">
        <v>5005</v>
      </c>
      <c r="L1341" s="656">
        <f t="shared" si="347"/>
        <v>5005</v>
      </c>
      <c r="M1341" s="663" t="str">
        <f>IF(AND(MID(A1341,1,4)="comp",COUNTIF($A$1:$A$3937,A1341)&gt;1),"ok AUXILIAR",IF(AND(F1341&gt;0,MID(A1341,1,4)="COMP"),"SUBÍTEM",IF(OR(AND(F1341=0,G1341=0),F1341="COEF.",F1341&gt;0),"SUBÍTEM",IF(MID(A1341,1,5)="COMP.",IF(COUNTIF(ORÇAMENTO!$B$5:$B$9792,COMPOSIÇÕES!A1341)=0,"NOK",IF(COUNTIF(ORÇAMENTO!$B$5:$B$9792,COMPOSIÇÕES!A1341)&gt;0,"OK","SUBÍTEM"))))))</f>
        <v>SUBÍTEM</v>
      </c>
      <c r="P1341" s="655" t="b">
        <f t="shared" si="345"/>
        <v>1</v>
      </c>
      <c r="Q1341" s="655">
        <v>5005</v>
      </c>
      <c r="R1341" s="655" t="s">
        <v>134</v>
      </c>
      <c r="S1341" s="717" t="s">
        <v>1023</v>
      </c>
      <c r="T1341" s="655" t="s">
        <v>54</v>
      </c>
      <c r="U1341" s="655">
        <v>0.12</v>
      </c>
      <c r="AY1341" s="713" t="s">
        <v>132</v>
      </c>
      <c r="AZ1341" s="713" t="b">
        <f t="shared" si="349"/>
        <v>0</v>
      </c>
    </row>
    <row r="1342" spans="1:52" s="713" customFormat="1" ht="16.5" customHeight="1">
      <c r="A1342" s="988">
        <v>5008</v>
      </c>
      <c r="B1342" s="996" t="s">
        <v>134</v>
      </c>
      <c r="C1342" s="322" t="s">
        <v>2757</v>
      </c>
      <c r="D1342" s="257" t="s">
        <v>53</v>
      </c>
      <c r="E1342" s="259">
        <v>1.46</v>
      </c>
      <c r="F1342" s="400">
        <v>2.1</v>
      </c>
      <c r="G1342" s="450">
        <f t="shared" si="348"/>
        <v>3.07</v>
      </c>
      <c r="H1342" s="713" t="str">
        <f t="shared" si="346"/>
        <v>OK</v>
      </c>
      <c r="J1342" s="654" t="str">
        <f>IF(AND(F1342=0,G1342&gt;0),1+COUNT($J$3:J1330),IF(B1342="AUXILIAR","AUXILIAR","SUBÍTEM"))</f>
        <v>SUBÍTEM</v>
      </c>
      <c r="K1342" s="655">
        <v>5008</v>
      </c>
      <c r="L1342" s="656">
        <f t="shared" si="347"/>
        <v>5008</v>
      </c>
      <c r="M1342" s="663" t="str">
        <f>IF(AND(MID(A1342,1,4)="comp",COUNTIF($A$1:$A$3937,A1342)&gt;1),"ok AUXILIAR",IF(AND(F1342&gt;0,MID(A1342,1,4)="COMP"),"SUBÍTEM",IF(OR(AND(F1342=0,G1342=0),F1342="COEF.",F1342&gt;0),"SUBÍTEM",IF(MID(A1342,1,5)="COMP.",IF(COUNTIF(ORÇAMENTO!$B$5:$B$9792,COMPOSIÇÕES!A1342)=0,"NOK",IF(COUNTIF(ORÇAMENTO!$B$5:$B$9792,COMPOSIÇÕES!A1342)&gt;0,"OK","SUBÍTEM"))))))</f>
        <v>SUBÍTEM</v>
      </c>
      <c r="P1342" s="655" t="b">
        <f t="shared" si="345"/>
        <v>1</v>
      </c>
      <c r="Q1342" s="655">
        <v>5008</v>
      </c>
      <c r="R1342" s="655" t="s">
        <v>134</v>
      </c>
      <c r="S1342" s="717" t="s">
        <v>2757</v>
      </c>
      <c r="T1342" s="655" t="s">
        <v>53</v>
      </c>
      <c r="U1342" s="655">
        <v>1.45</v>
      </c>
      <c r="AY1342" s="713" t="s">
        <v>132</v>
      </c>
      <c r="AZ1342" s="713" t="b">
        <f t="shared" si="349"/>
        <v>0</v>
      </c>
    </row>
    <row r="1343" spans="1:52" s="713" customFormat="1" ht="16.5" customHeight="1">
      <c r="A1343" s="988">
        <v>4376</v>
      </c>
      <c r="B1343" s="996" t="s">
        <v>836</v>
      </c>
      <c r="C1343" s="322" t="s">
        <v>994</v>
      </c>
      <c r="D1343" s="257" t="s">
        <v>2836</v>
      </c>
      <c r="E1343" s="259">
        <v>0.19</v>
      </c>
      <c r="F1343" s="400">
        <v>2</v>
      </c>
      <c r="G1343" s="450">
        <f t="shared" si="348"/>
        <v>0.38</v>
      </c>
      <c r="H1343" s="713" t="str">
        <f t="shared" si="346"/>
        <v>OK</v>
      </c>
      <c r="J1343" s="654" t="str">
        <f>IF(AND(F1343=0,G1343&gt;0),1+COUNT($J$3:J1331),IF(B1343="AUXILIAR","AUXILIAR","SUBÍTEM"))</f>
        <v>SUBÍTEM</v>
      </c>
      <c r="K1343" s="655">
        <v>4376</v>
      </c>
      <c r="L1343" s="656">
        <f t="shared" si="347"/>
        <v>4376</v>
      </c>
      <c r="M1343" s="663" t="str">
        <f>IF(AND(MID(A1343,1,4)="comp",COUNTIF($A$1:$A$3937,A1343)&gt;1),"ok AUXILIAR",IF(AND(F1343&gt;0,MID(A1343,1,4)="COMP"),"SUBÍTEM",IF(OR(AND(F1343=0,G1343=0),F1343="COEF.",F1343&gt;0),"SUBÍTEM",IF(MID(A1343,1,5)="COMP.",IF(COUNTIF(ORÇAMENTO!$B$5:$B$9792,COMPOSIÇÕES!A1343)=0,"NOK",IF(COUNTIF(ORÇAMENTO!$B$5:$B$9792,COMPOSIÇÕES!A1343)&gt;0,"OK","SUBÍTEM"))))))</f>
        <v>SUBÍTEM</v>
      </c>
      <c r="P1343" s="655" t="b">
        <f t="shared" si="345"/>
        <v>1</v>
      </c>
      <c r="Q1343" s="655">
        <v>4376</v>
      </c>
      <c r="R1343" s="655" t="s">
        <v>836</v>
      </c>
      <c r="S1343" s="717" t="s">
        <v>994</v>
      </c>
      <c r="T1343" s="655" t="s">
        <v>54</v>
      </c>
      <c r="U1343" s="655">
        <v>0.19</v>
      </c>
      <c r="AY1343" s="713" t="s">
        <v>132</v>
      </c>
      <c r="AZ1343" s="713" t="b">
        <f t="shared" si="349"/>
        <v>0</v>
      </c>
    </row>
    <row r="1344" spans="1:52" s="713" customFormat="1" ht="48" customHeight="1">
      <c r="A1344" s="988">
        <v>39666</v>
      </c>
      <c r="B1344" s="996" t="s">
        <v>836</v>
      </c>
      <c r="C1344" s="322" t="s">
        <v>2762</v>
      </c>
      <c r="D1344" s="257" t="s">
        <v>2837</v>
      </c>
      <c r="E1344" s="259">
        <v>32.92</v>
      </c>
      <c r="F1344" s="400">
        <v>2.1</v>
      </c>
      <c r="G1344" s="450">
        <f t="shared" si="348"/>
        <v>69.13</v>
      </c>
      <c r="H1344" s="713" t="str">
        <f t="shared" si="346"/>
        <v>OK</v>
      </c>
      <c r="J1344" s="654" t="str">
        <f>IF(AND(F1344=0,G1344&gt;0),1+COUNT($J$3:J1332),IF(B1344="AUXILIAR","AUXILIAR","SUBÍTEM"))</f>
        <v>SUBÍTEM</v>
      </c>
      <c r="K1344" s="655">
        <v>39666</v>
      </c>
      <c r="L1344" s="656">
        <f t="shared" si="347"/>
        <v>39666</v>
      </c>
      <c r="M1344" s="663" t="str">
        <f>IF(AND(MID(A1344,1,4)="comp",COUNTIF($A$1:$A$3937,A1344)&gt;1),"ok AUXILIAR",IF(AND(F1344&gt;0,MID(A1344,1,4)="COMP"),"SUBÍTEM",IF(OR(AND(F1344=0,G1344=0),F1344="COEF.",F1344&gt;0),"SUBÍTEM",IF(MID(A1344,1,5)="COMP.",IF(COUNTIF(ORÇAMENTO!$B$5:$B$9792,COMPOSIÇÕES!A1344)=0,"NOK",IF(COUNTIF(ORÇAMENTO!$B$5:$B$9792,COMPOSIÇÕES!A1344)&gt;0,"OK","SUBÍTEM"))))))</f>
        <v>SUBÍTEM</v>
      </c>
      <c r="P1344" s="655" t="b">
        <f t="shared" si="345"/>
        <v>1</v>
      </c>
      <c r="Q1344" s="655">
        <v>39666</v>
      </c>
      <c r="R1344" s="655" t="s">
        <v>836</v>
      </c>
      <c r="S1344" s="717" t="s">
        <v>2762</v>
      </c>
      <c r="T1344" s="655" t="s">
        <v>53</v>
      </c>
      <c r="U1344" s="655">
        <v>31.93</v>
      </c>
      <c r="AY1344" s="713" t="s">
        <v>132</v>
      </c>
      <c r="AZ1344" s="713" t="b">
        <f t="shared" si="349"/>
        <v>0</v>
      </c>
    </row>
    <row r="1345" spans="1:52" s="713" customFormat="1" ht="16.5" customHeight="1">
      <c r="A1345" s="988">
        <v>34794</v>
      </c>
      <c r="B1345" s="996" t="s">
        <v>836</v>
      </c>
      <c r="C1345" s="322" t="s">
        <v>709</v>
      </c>
      <c r="D1345" s="257" t="s">
        <v>2835</v>
      </c>
      <c r="E1345" s="259">
        <v>9.77</v>
      </c>
      <c r="F1345" s="400">
        <v>1</v>
      </c>
      <c r="G1345" s="450">
        <f t="shared" si="348"/>
        <v>9.77</v>
      </c>
      <c r="H1345" s="713" t="str">
        <f t="shared" si="346"/>
        <v>OK</v>
      </c>
      <c r="J1345" s="654" t="str">
        <f>IF(AND(F1345=0,G1345&gt;0),1+COUNT($J$3:J1333),IF(B1345="AUXILIAR","AUXILIAR","SUBÍTEM"))</f>
        <v>SUBÍTEM</v>
      </c>
      <c r="K1345" s="655">
        <v>34794</v>
      </c>
      <c r="L1345" s="656">
        <f t="shared" si="347"/>
        <v>34794</v>
      </c>
      <c r="M1345" s="663" t="str">
        <f>IF(AND(MID(A1345,1,4)="comp",COUNTIF($A$1:$A$3937,A1345)&gt;1),"ok AUXILIAR",IF(AND(F1345&gt;0,MID(A1345,1,4)="COMP"),"SUBÍTEM",IF(OR(AND(F1345=0,G1345=0),F1345="COEF.",F1345&gt;0),"SUBÍTEM",IF(MID(A1345,1,5)="COMP.",IF(COUNTIF(ORÇAMENTO!$B$5:$B$9792,COMPOSIÇÕES!A1345)=0,"NOK",IF(COUNTIF(ORÇAMENTO!$B$5:$B$9792,COMPOSIÇÕES!A1345)&gt;0,"OK","SUBÍTEM"))))))</f>
        <v>SUBÍTEM</v>
      </c>
      <c r="P1345" s="655" t="b">
        <f t="shared" si="345"/>
        <v>1</v>
      </c>
      <c r="Q1345" s="655">
        <v>34794</v>
      </c>
      <c r="R1345" s="655" t="s">
        <v>836</v>
      </c>
      <c r="S1345" s="717" t="s">
        <v>709</v>
      </c>
      <c r="T1345" s="655" t="s">
        <v>59</v>
      </c>
      <c r="U1345" s="655">
        <v>9.77</v>
      </c>
      <c r="AY1345" s="713" t="s">
        <v>132</v>
      </c>
      <c r="AZ1345" s="713" t="b">
        <f t="shared" si="349"/>
        <v>0</v>
      </c>
    </row>
    <row r="1346" spans="1:52" s="713" customFormat="1" ht="16.5" customHeight="1">
      <c r="A1346" s="988">
        <v>88264</v>
      </c>
      <c r="B1346" s="996" t="s">
        <v>131</v>
      </c>
      <c r="C1346" s="322" t="s">
        <v>766</v>
      </c>
      <c r="D1346" s="257" t="s">
        <v>59</v>
      </c>
      <c r="E1346" s="259">
        <v>19.16</v>
      </c>
      <c r="F1346" s="400">
        <v>1</v>
      </c>
      <c r="G1346" s="450">
        <f t="shared" si="348"/>
        <v>19.16</v>
      </c>
      <c r="H1346" s="713" t="str">
        <f t="shared" si="346"/>
        <v>OK</v>
      </c>
      <c r="J1346" s="654" t="str">
        <f>IF(AND(F1346=0,G1346&gt;0),1+COUNT($J$3:J1334),IF(B1346="AUXILIAR","AUXILIAR","SUBÍTEM"))</f>
        <v>SUBÍTEM</v>
      </c>
      <c r="K1346" s="655">
        <v>88264</v>
      </c>
      <c r="L1346" s="656">
        <f t="shared" si="347"/>
        <v>88264</v>
      </c>
      <c r="M1346" s="663" t="str">
        <f>IF(AND(MID(A1346,1,4)="comp",COUNTIF($A$1:$A$3937,A1346)&gt;1),"ok AUXILIAR",IF(AND(F1346&gt;0,MID(A1346,1,4)="COMP"),"SUBÍTEM",IF(OR(AND(F1346=0,G1346=0),F1346="COEF.",F1346&gt;0),"SUBÍTEM",IF(MID(A1346,1,5)="COMP.",IF(COUNTIF(ORÇAMENTO!$B$5:$B$9792,COMPOSIÇÕES!A1346)=0,"NOK",IF(COUNTIF(ORÇAMENTO!$B$5:$B$9792,COMPOSIÇÕES!A1346)&gt;0,"OK","SUBÍTEM"))))))</f>
        <v>SUBÍTEM</v>
      </c>
      <c r="P1346" s="655" t="b">
        <f t="shared" si="345"/>
        <v>1</v>
      </c>
      <c r="Q1346" s="655">
        <v>88264</v>
      </c>
      <c r="R1346" s="655" t="s">
        <v>131</v>
      </c>
      <c r="S1346" s="717" t="s">
        <v>766</v>
      </c>
      <c r="T1346" s="655" t="s">
        <v>59</v>
      </c>
      <c r="U1346" s="655">
        <v>19.149999999999999</v>
      </c>
      <c r="AY1346" s="713" t="s">
        <v>132</v>
      </c>
      <c r="AZ1346" s="713" t="b">
        <f t="shared" si="349"/>
        <v>0</v>
      </c>
    </row>
    <row r="1347" spans="1:52" s="713" customFormat="1" ht="16.5" customHeight="1">
      <c r="A1347" s="988">
        <v>88316</v>
      </c>
      <c r="B1347" s="996" t="s">
        <v>131</v>
      </c>
      <c r="C1347" s="322" t="s">
        <v>772</v>
      </c>
      <c r="D1347" s="257" t="s">
        <v>59</v>
      </c>
      <c r="E1347" s="259">
        <v>12.7</v>
      </c>
      <c r="F1347" s="400">
        <v>2</v>
      </c>
      <c r="G1347" s="450">
        <f t="shared" si="348"/>
        <v>25.4</v>
      </c>
      <c r="H1347" s="713" t="str">
        <f t="shared" si="346"/>
        <v>OK</v>
      </c>
      <c r="J1347" s="654" t="str">
        <f>IF(AND(F1347=0,G1347&gt;0),1+COUNT($J$3:J1335),IF(B1347="AUXILIAR","AUXILIAR","SUBÍTEM"))</f>
        <v>SUBÍTEM</v>
      </c>
      <c r="K1347" s="655">
        <v>88316</v>
      </c>
      <c r="L1347" s="656">
        <f t="shared" si="347"/>
        <v>88316</v>
      </c>
      <c r="M1347" s="663" t="str">
        <f>IF(AND(MID(A1347,1,4)="comp",COUNTIF($A$1:$A$3937,A1347)&gt;1),"ok AUXILIAR",IF(AND(F1347&gt;0,MID(A1347,1,4)="COMP"),"SUBÍTEM",IF(OR(AND(F1347=0,G1347=0),F1347="COEF.",F1347&gt;0),"SUBÍTEM",IF(MID(A1347,1,5)="COMP.",IF(COUNTIF(ORÇAMENTO!$B$5:$B$9792,COMPOSIÇÕES!A1347)=0,"NOK",IF(COUNTIF(ORÇAMENTO!$B$5:$B$9792,COMPOSIÇÕES!A1347)&gt;0,"OK","SUBÍTEM"))))))</f>
        <v>SUBÍTEM</v>
      </c>
      <c r="P1347" s="655" t="b">
        <f t="shared" si="345"/>
        <v>1</v>
      </c>
      <c r="Q1347" s="655">
        <v>88316</v>
      </c>
      <c r="R1347" s="655" t="s">
        <v>131</v>
      </c>
      <c r="S1347" s="717" t="s">
        <v>772</v>
      </c>
      <c r="T1347" s="655" t="s">
        <v>59</v>
      </c>
      <c r="U1347" s="655">
        <v>12.52</v>
      </c>
      <c r="AY1347" s="713" t="s">
        <v>132</v>
      </c>
      <c r="AZ1347" s="713" t="b">
        <f t="shared" si="349"/>
        <v>0</v>
      </c>
    </row>
    <row r="1348" spans="1:52" s="713" customFormat="1">
      <c r="A1348" s="723" t="s">
        <v>1558</v>
      </c>
      <c r="B1348" s="723"/>
      <c r="C1348" s="723"/>
      <c r="D1348" s="723" t="s">
        <v>183</v>
      </c>
      <c r="E1348" s="723" t="s">
        <v>183</v>
      </c>
      <c r="F1348" s="723"/>
      <c r="G1348" s="723"/>
      <c r="H1348" s="713" t="str">
        <f t="shared" si="346"/>
        <v>REMOVER ESPAÇOS</v>
      </c>
      <c r="J1348" s="654" t="str">
        <f>IF(AND(F1348=0,G1348&gt;0),1+COUNT($J$3:J1347),IF(B1348="AUXILIAR","AUXILIAR","SUBÍTEM"))</f>
        <v>SUBÍTEM</v>
      </c>
      <c r="K1348" s="655" t="s">
        <v>1558</v>
      </c>
      <c r="L1348" s="656" t="str">
        <f t="shared" si="347"/>
        <v>Obs: composição/Base -  ORSE adaptada - 7289 + 39666/SINAPI INSUMO</v>
      </c>
      <c r="M1348" s="663" t="str">
        <f>IF(AND(MID(A1348,1,4)="comp",COUNTIF($A$1:$A$3937,A1348)&gt;1),"ok AUXILIAR",IF(AND(F1348&gt;0,MID(A1348,1,4)="COMP"),"SUBÍTEM",IF(OR(AND(F1348=0,G1348=0),F1348="COEF.",F1348&gt;0),"SUBÍTEM",IF(MID(A1348,1,5)="COMP.",IF(COUNTIF(ORÇAMENTO!$B$5:$B$9792,COMPOSIÇÕES!A1348)=0,"NOK",IF(COUNTIF(ORÇAMENTO!$B$5:$B$9792,COMPOSIÇÕES!A1348)&gt;0,"OK","SUBÍTEM"))))))</f>
        <v>SUBÍTEM</v>
      </c>
      <c r="P1348" s="655" t="b">
        <f t="shared" si="345"/>
        <v>1</v>
      </c>
      <c r="Q1348" s="655" t="s">
        <v>1558</v>
      </c>
      <c r="R1348" s="655"/>
      <c r="S1348" s="723"/>
      <c r="T1348" s="655" t="s">
        <v>183</v>
      </c>
      <c r="U1348" s="655" t="s">
        <v>183</v>
      </c>
    </row>
    <row r="1349" spans="1:52" s="713" customFormat="1" ht="15.75" thickBot="1">
      <c r="A1349" s="728"/>
      <c r="B1349" s="728"/>
      <c r="C1349" s="728"/>
      <c r="D1349" s="728"/>
      <c r="E1349" s="728"/>
      <c r="F1349" s="728"/>
      <c r="G1349" s="728"/>
      <c r="J1349" s="779"/>
      <c r="K1349" s="780"/>
      <c r="L1349" s="781"/>
      <c r="M1349" s="663"/>
      <c r="P1349" s="655" t="b">
        <f t="shared" ref="P1349:P1355" si="350">C1349=S1349</f>
        <v>1</v>
      </c>
      <c r="Q1349" s="780"/>
      <c r="R1349" s="780"/>
      <c r="S1349" s="728"/>
      <c r="T1349" s="780"/>
      <c r="U1349" s="780"/>
    </row>
    <row r="1350" spans="1:52" s="713" customFormat="1" ht="32.25" customHeight="1" thickBot="1">
      <c r="A1350" s="947" t="s">
        <v>125</v>
      </c>
      <c r="B1350" s="948"/>
      <c r="C1350" s="949" t="s">
        <v>103</v>
      </c>
      <c r="D1350" s="949" t="s">
        <v>126</v>
      </c>
      <c r="E1350" s="949" t="s">
        <v>128</v>
      </c>
      <c r="F1350" s="949" t="s">
        <v>127</v>
      </c>
      <c r="G1350" s="950" t="s">
        <v>129</v>
      </c>
      <c r="H1350" s="713" t="str">
        <f t="shared" ref="H1350:H1355" si="351">IF(MID(A1350,1,3)="OBS","REMOVER ESPAÇOS","OK")</f>
        <v>OK</v>
      </c>
      <c r="J1350" s="654" t="str">
        <f>IF(AND(F1350=0,G1350&gt;0),1+COUNT($J$3:J1240),IF(B1350="AUXILIAR","AUXILIAR","SUBÍTEM"))</f>
        <v>SUBÍTEM</v>
      </c>
      <c r="K1350" s="655" t="s">
        <v>125</v>
      </c>
      <c r="L1350" s="656" t="str">
        <f t="shared" ref="L1350:L1355" si="352">A1350</f>
        <v>COD.</v>
      </c>
      <c r="M1350" s="663" t="str">
        <f>IF(AND(MID(A1350,1,4)="comp",COUNTIF($A$1:$A$3937,A1350)&gt;1),"ok AUXILIAR",IF(AND(F1350&gt;0,MID(A1350,1,4)="COMP"),"SUBÍTEM",IF(OR(AND(F1350=0,G1350=0),F1350="COEF.",F1350&gt;0),"SUBÍTEM",IF(MID(A1350,1,5)="COMP.",IF(COUNTIF(ORÇAMENTO!$B$5:$B$9792,COMPOSIÇÕES!A1350)=0,"NOK",IF(COUNTIF(ORÇAMENTO!$B$5:$B$9792,COMPOSIÇÕES!A1350)&gt;0,"OK","SUBÍTEM"))))))</f>
        <v>SUBÍTEM</v>
      </c>
      <c r="P1350" s="655" t="b">
        <f t="shared" si="350"/>
        <v>1</v>
      </c>
      <c r="Q1350" s="655" t="s">
        <v>125</v>
      </c>
      <c r="R1350" s="655"/>
      <c r="S1350" s="715" t="s">
        <v>103</v>
      </c>
      <c r="T1350" s="655" t="s">
        <v>126</v>
      </c>
      <c r="U1350" s="655" t="s">
        <v>128</v>
      </c>
      <c r="AY1350" s="713" t="s">
        <v>103</v>
      </c>
      <c r="AZ1350" s="713" t="b">
        <f>AY1350=C1350</f>
        <v>1</v>
      </c>
    </row>
    <row r="1351" spans="1:52" s="713" customFormat="1" ht="33" customHeight="1" thickBot="1">
      <c r="A1351" s="935" t="s">
        <v>2165</v>
      </c>
      <c r="B1351" s="936"/>
      <c r="C1351" s="960" t="s">
        <v>933</v>
      </c>
      <c r="D1351" s="936" t="s">
        <v>126</v>
      </c>
      <c r="E1351" s="936"/>
      <c r="F1351" s="936"/>
      <c r="G1351" s="946">
        <f>SUM(G1352:G1354)</f>
        <v>102.78999999999999</v>
      </c>
      <c r="H1351" s="713" t="str">
        <f t="shared" si="351"/>
        <v>OK</v>
      </c>
      <c r="J1351" s="654">
        <f>IF(AND(F1351=0,G1351&gt;0),1+COUNT($J$3:J1350),IF(B1351="AUXILIAR","AUXILIAR","SUBÍTEM"))</f>
        <v>179</v>
      </c>
      <c r="K1351" s="655" t="s">
        <v>2165</v>
      </c>
      <c r="L1351" s="656" t="str">
        <f t="shared" si="352"/>
        <v>COMP. 179</v>
      </c>
      <c r="M1351" s="663" t="str">
        <f>IF(AND(MID(A1351,1,4)="comp",COUNTIF($A$1:$A$3937,A1351)&gt;1),"ok AUXILIAR",IF(AND(F1351&gt;0,MID(A1351,1,4)="COMP"),"SUBÍTEM",IF(OR(AND(F1351=0,G1351=0),F1351="COEF.",F1351&gt;0),"SUBÍTEM",IF(MID(A1351,1,5)="COMP.",IF(COUNTIF(ORÇAMENTO!$B$5:$B$9792,COMPOSIÇÕES!A1351)=0,"NOK",IF(COUNTIF(ORÇAMENTO!$B$5:$B$9792,COMPOSIÇÕES!A1351)&gt;0,"OK","SUBÍTEM"))))))</f>
        <v>OK</v>
      </c>
      <c r="P1351" s="655" t="b">
        <f t="shared" si="350"/>
        <v>1</v>
      </c>
      <c r="Q1351" s="655" t="s">
        <v>2165</v>
      </c>
      <c r="R1351" s="655"/>
      <c r="S1351" s="716" t="s">
        <v>933</v>
      </c>
      <c r="T1351" s="655" t="s">
        <v>126</v>
      </c>
      <c r="U1351" s="655"/>
      <c r="AY1351" s="713" t="s">
        <v>670</v>
      </c>
      <c r="AZ1351" s="713" t="b">
        <f>AY1351=C1351</f>
        <v>0</v>
      </c>
    </row>
    <row r="1352" spans="1:52" s="713" customFormat="1">
      <c r="A1352" s="988">
        <v>88264</v>
      </c>
      <c r="B1352" s="996" t="s">
        <v>131</v>
      </c>
      <c r="C1352" s="322" t="s">
        <v>766</v>
      </c>
      <c r="D1352" s="257" t="s">
        <v>59</v>
      </c>
      <c r="E1352" s="259">
        <v>19.16</v>
      </c>
      <c r="F1352" s="400">
        <v>1.5</v>
      </c>
      <c r="G1352" s="450">
        <f>ROUND(F1352*E1352,2)</f>
        <v>28.74</v>
      </c>
      <c r="H1352" s="713" t="str">
        <f t="shared" si="351"/>
        <v>OK</v>
      </c>
      <c r="J1352" s="654" t="str">
        <f>IF(AND(F1352=0,G1352&gt;0),1+COUNT($J$3:J1351),IF(B1352="AUXILIAR","AUXILIAR","SUBÍTEM"))</f>
        <v>SUBÍTEM</v>
      </c>
      <c r="K1352" s="655">
        <v>88264</v>
      </c>
      <c r="L1352" s="656">
        <f t="shared" si="352"/>
        <v>88264</v>
      </c>
      <c r="M1352" s="663" t="str">
        <f>IF(AND(MID(A1352,1,4)="comp",COUNTIF($A$1:$A$3937,A1352)&gt;1),"ok AUXILIAR",IF(AND(F1352&gt;0,MID(A1352,1,4)="COMP"),"SUBÍTEM",IF(OR(AND(F1352=0,G1352=0),F1352="COEF.",F1352&gt;0),"SUBÍTEM",IF(MID(A1352,1,5)="COMP.",IF(COUNTIF(ORÇAMENTO!$B$5:$B$9792,COMPOSIÇÕES!A1352)=0,"NOK",IF(COUNTIF(ORÇAMENTO!$B$5:$B$9792,COMPOSIÇÕES!A1352)&gt;0,"OK","SUBÍTEM"))))))</f>
        <v>SUBÍTEM</v>
      </c>
      <c r="P1352" s="655" t="b">
        <f t="shared" si="350"/>
        <v>1</v>
      </c>
      <c r="Q1352" s="655">
        <v>88264</v>
      </c>
      <c r="R1352" s="655" t="s">
        <v>131</v>
      </c>
      <c r="S1352" s="717" t="s">
        <v>766</v>
      </c>
      <c r="T1352" s="655" t="s">
        <v>59</v>
      </c>
      <c r="U1352" s="655">
        <v>19.149999999999999</v>
      </c>
      <c r="AY1352" s="713" t="s">
        <v>176</v>
      </c>
      <c r="AZ1352" s="713" t="b">
        <f>AY1352=C1352</f>
        <v>0</v>
      </c>
    </row>
    <row r="1353" spans="1:52" s="713" customFormat="1" ht="16.5" customHeight="1">
      <c r="A1353" s="988">
        <v>6499</v>
      </c>
      <c r="B1353" s="996" t="s">
        <v>134</v>
      </c>
      <c r="C1353" s="322" t="s">
        <v>933</v>
      </c>
      <c r="D1353" s="257" t="s">
        <v>54</v>
      </c>
      <c r="E1353" s="259">
        <v>55</v>
      </c>
      <c r="F1353" s="400">
        <v>1</v>
      </c>
      <c r="G1353" s="450">
        <f>ROUND(F1353*E1353,2)</f>
        <v>55</v>
      </c>
      <c r="H1353" s="713" t="str">
        <f t="shared" si="351"/>
        <v>OK</v>
      </c>
      <c r="J1353" s="654" t="str">
        <f>IF(AND(F1353=0,G1353&gt;0),1+COUNT($J$3:J1351),IF(B1353="AUXILIAR","AUXILIAR","SUBÍTEM"))</f>
        <v>SUBÍTEM</v>
      </c>
      <c r="K1353" s="655">
        <v>6499</v>
      </c>
      <c r="L1353" s="656">
        <f t="shared" si="352"/>
        <v>6499</v>
      </c>
      <c r="M1353" s="663" t="str">
        <f>IF(AND(MID(A1353,1,4)="comp",COUNTIF($A$1:$A$3937,A1353)&gt;1),"ok AUXILIAR",IF(AND(F1353&gt;0,MID(A1353,1,4)="COMP"),"SUBÍTEM",IF(OR(AND(F1353=0,G1353=0),F1353="COEF.",F1353&gt;0),"SUBÍTEM",IF(MID(A1353,1,5)="COMP.",IF(COUNTIF(ORÇAMENTO!$B$5:$B$9792,COMPOSIÇÕES!A1353)=0,"NOK",IF(COUNTIF(ORÇAMENTO!$B$5:$B$9792,COMPOSIÇÕES!A1353)&gt;0,"OK","SUBÍTEM"))))))</f>
        <v>SUBÍTEM</v>
      </c>
      <c r="P1353" s="655" t="b">
        <f>C1353=S1353</f>
        <v>1</v>
      </c>
      <c r="Q1353" s="655">
        <v>6499</v>
      </c>
      <c r="R1353" s="655" t="s">
        <v>134</v>
      </c>
      <c r="S1353" s="717" t="s">
        <v>933</v>
      </c>
      <c r="T1353" s="655" t="s">
        <v>54</v>
      </c>
      <c r="U1353" s="655">
        <v>55</v>
      </c>
      <c r="AY1353" s="713" t="s">
        <v>132</v>
      </c>
      <c r="AZ1353" s="713" t="b">
        <f>AY1353=C1353</f>
        <v>0</v>
      </c>
    </row>
    <row r="1354" spans="1:52" s="713" customFormat="1" ht="16.5" customHeight="1">
      <c r="A1354" s="988">
        <v>88316</v>
      </c>
      <c r="B1354" s="996" t="s">
        <v>131</v>
      </c>
      <c r="C1354" s="322" t="s">
        <v>772</v>
      </c>
      <c r="D1354" s="257" t="s">
        <v>59</v>
      </c>
      <c r="E1354" s="259">
        <v>12.7</v>
      </c>
      <c r="F1354" s="400">
        <v>1.5</v>
      </c>
      <c r="G1354" s="450">
        <f>ROUND(F1354*E1354,2)</f>
        <v>19.05</v>
      </c>
      <c r="H1354" s="713" t="str">
        <f t="shared" si="351"/>
        <v>OK</v>
      </c>
      <c r="J1354" s="654" t="str">
        <f>IF(AND(F1354=0,G1354&gt;0),1+COUNT($J$3:J1352),IF(B1354="AUXILIAR","AUXILIAR","SUBÍTEM"))</f>
        <v>SUBÍTEM</v>
      </c>
      <c r="K1354" s="655">
        <v>88316</v>
      </c>
      <c r="L1354" s="656">
        <f t="shared" si="352"/>
        <v>88316</v>
      </c>
      <c r="M1354" s="663" t="str">
        <f>IF(AND(MID(A1354,1,4)="comp",COUNTIF($A$1:$A$3937,A1354)&gt;1),"ok AUXILIAR",IF(AND(F1354&gt;0,MID(A1354,1,4)="COMP"),"SUBÍTEM",IF(OR(AND(F1354=0,G1354=0),F1354="COEF.",F1354&gt;0),"SUBÍTEM",IF(MID(A1354,1,5)="COMP.",IF(COUNTIF(ORÇAMENTO!$B$5:$B$9792,COMPOSIÇÕES!A1354)=0,"NOK",IF(COUNTIF(ORÇAMENTO!$B$5:$B$9792,COMPOSIÇÕES!A1354)&gt;0,"OK","SUBÍTEM"))))))</f>
        <v>SUBÍTEM</v>
      </c>
      <c r="P1354" s="655" t="b">
        <f t="shared" si="350"/>
        <v>1</v>
      </c>
      <c r="Q1354" s="655">
        <v>88316</v>
      </c>
      <c r="R1354" s="655" t="s">
        <v>131</v>
      </c>
      <c r="S1354" s="717" t="s">
        <v>772</v>
      </c>
      <c r="T1354" s="655" t="s">
        <v>59</v>
      </c>
      <c r="U1354" s="655">
        <v>12.52</v>
      </c>
      <c r="AY1354" s="713" t="s">
        <v>132</v>
      </c>
      <c r="AZ1354" s="713" t="b">
        <f>AY1354=C1354</f>
        <v>0</v>
      </c>
    </row>
    <row r="1355" spans="1:52" s="713" customFormat="1">
      <c r="A1355" s="995" t="s">
        <v>2164</v>
      </c>
      <c r="B1355" s="723"/>
      <c r="C1355" s="723"/>
      <c r="D1355" s="723" t="s">
        <v>183</v>
      </c>
      <c r="E1355" s="723" t="s">
        <v>183</v>
      </c>
      <c r="F1355" s="723"/>
      <c r="G1355" s="723"/>
      <c r="H1355" s="713" t="str">
        <f t="shared" si="351"/>
        <v>REMOVER ESPAÇOS</v>
      </c>
      <c r="J1355" s="654" t="str">
        <f>IF(AND(F1355=0,G1355&gt;0),1+COUNT($J$3:J1354),IF(B1355="AUXILIAR","AUXILIAR","SUBÍTEM"))</f>
        <v>SUBÍTEM</v>
      </c>
      <c r="K1355" s="655" t="s">
        <v>2164</v>
      </c>
      <c r="L1355" s="656" t="str">
        <f t="shared" si="352"/>
        <v>Obs: composição/Base -  ORSE - 11213+6499/ORSE INSUMO</v>
      </c>
      <c r="M1355" s="663" t="str">
        <f>IF(AND(MID(A1355,1,4)="comp",COUNTIF($A$1:$A$3937,A1355)&gt;1),"ok AUXILIAR",IF(AND(F1355&gt;0,MID(A1355,1,4)="COMP"),"SUBÍTEM",IF(OR(AND(F1355=0,G1355=0),F1355="COEF.",F1355&gt;0),"SUBÍTEM",IF(MID(A1355,1,5)="COMP.",IF(COUNTIF(ORÇAMENTO!$B$5:$B$9792,COMPOSIÇÕES!A1355)=0,"NOK",IF(COUNTIF(ORÇAMENTO!$B$5:$B$9792,COMPOSIÇÕES!A1355)&gt;0,"OK","SUBÍTEM"))))))</f>
        <v>SUBÍTEM</v>
      </c>
      <c r="P1355" s="655" t="b">
        <f t="shared" si="350"/>
        <v>1</v>
      </c>
      <c r="Q1355" s="655" t="s">
        <v>2164</v>
      </c>
      <c r="R1355" s="655"/>
      <c r="S1355" s="723"/>
      <c r="T1355" s="655" t="s">
        <v>183</v>
      </c>
      <c r="U1355" s="655" t="s">
        <v>183</v>
      </c>
    </row>
    <row r="1356" spans="1:52" s="713" customFormat="1" ht="15.75" thickBot="1">
      <c r="A1356" s="728"/>
      <c r="B1356" s="728"/>
      <c r="C1356" s="728"/>
      <c r="D1356" s="728"/>
      <c r="E1356" s="728"/>
      <c r="F1356" s="728"/>
      <c r="G1356" s="728"/>
      <c r="J1356" s="779"/>
      <c r="K1356" s="780"/>
      <c r="L1356" s="781"/>
      <c r="M1356" s="663"/>
      <c r="P1356" s="655" t="b">
        <f t="shared" ref="P1356:P1362" si="353">C1356=S1356</f>
        <v>1</v>
      </c>
      <c r="Q1356" s="780"/>
      <c r="R1356" s="780"/>
      <c r="S1356" s="728"/>
      <c r="T1356" s="780"/>
      <c r="U1356" s="780"/>
    </row>
    <row r="1357" spans="1:52" s="713" customFormat="1" ht="32.25" customHeight="1" thickBot="1">
      <c r="A1357" s="947" t="s">
        <v>125</v>
      </c>
      <c r="B1357" s="948"/>
      <c r="C1357" s="949" t="s">
        <v>103</v>
      </c>
      <c r="D1357" s="949" t="s">
        <v>126</v>
      </c>
      <c r="E1357" s="949" t="s">
        <v>128</v>
      </c>
      <c r="F1357" s="949" t="s">
        <v>127</v>
      </c>
      <c r="G1357" s="950" t="s">
        <v>129</v>
      </c>
      <c r="H1357" s="713" t="str">
        <f t="shared" ref="H1357:H1362" si="354">IF(MID(A1357,1,3)="OBS","REMOVER ESPAÇOS","OK")</f>
        <v>OK</v>
      </c>
      <c r="J1357" s="654" t="str">
        <f>IF(AND(F1357=0,G1357&gt;0),1+COUNT($J$3:J1246),IF(B1357="AUXILIAR","AUXILIAR","SUBÍTEM"))</f>
        <v>SUBÍTEM</v>
      </c>
      <c r="K1357" s="655" t="s">
        <v>125</v>
      </c>
      <c r="L1357" s="656" t="str">
        <f t="shared" ref="L1357:L1362" si="355">A1357</f>
        <v>COD.</v>
      </c>
      <c r="M1357" s="663" t="str">
        <f>IF(AND(MID(A1357,1,4)="comp",COUNTIF($A$1:$A$3937,A1357)&gt;1),"ok AUXILIAR",IF(AND(F1357&gt;0,MID(A1357,1,4)="COMP"),"SUBÍTEM",IF(OR(AND(F1357=0,G1357=0),F1357="COEF.",F1357&gt;0),"SUBÍTEM",IF(MID(A1357,1,5)="COMP.",IF(COUNTIF(ORÇAMENTO!$B$5:$B$9792,COMPOSIÇÕES!A1357)=0,"NOK",IF(COUNTIF(ORÇAMENTO!$B$5:$B$9792,COMPOSIÇÕES!A1357)&gt;0,"OK","SUBÍTEM"))))))</f>
        <v>SUBÍTEM</v>
      </c>
      <c r="P1357" s="655" t="b">
        <f t="shared" si="353"/>
        <v>1</v>
      </c>
      <c r="Q1357" s="655" t="s">
        <v>125</v>
      </c>
      <c r="R1357" s="655"/>
      <c r="S1357" s="715" t="s">
        <v>103</v>
      </c>
      <c r="T1357" s="655" t="s">
        <v>126</v>
      </c>
      <c r="U1357" s="655" t="s">
        <v>128</v>
      </c>
      <c r="AY1357" s="713" t="s">
        <v>103</v>
      </c>
      <c r="AZ1357" s="713" t="b">
        <f>AY1357=C1357</f>
        <v>1</v>
      </c>
    </row>
    <row r="1358" spans="1:52" s="713" customFormat="1" ht="33" customHeight="1" thickBot="1">
      <c r="A1358" s="935" t="s">
        <v>2166</v>
      </c>
      <c r="B1358" s="936"/>
      <c r="C1358" s="960" t="s">
        <v>934</v>
      </c>
      <c r="D1358" s="936" t="s">
        <v>126</v>
      </c>
      <c r="E1358" s="936"/>
      <c r="F1358" s="936"/>
      <c r="G1358" s="946">
        <f>SUM(G1359:G1361)</f>
        <v>102.78999999999999</v>
      </c>
      <c r="H1358" s="713" t="str">
        <f t="shared" si="354"/>
        <v>OK</v>
      </c>
      <c r="J1358" s="654">
        <f>IF(AND(F1358=0,G1358&gt;0),1+COUNT($J$3:J1357),IF(B1358="AUXILIAR","AUXILIAR","SUBÍTEM"))</f>
        <v>180</v>
      </c>
      <c r="K1358" s="655" t="s">
        <v>2166</v>
      </c>
      <c r="L1358" s="656" t="str">
        <f t="shared" si="355"/>
        <v>COMP. 180</v>
      </c>
      <c r="M1358" s="663" t="str">
        <f>IF(AND(MID(A1358,1,4)="comp",COUNTIF($A$1:$A$3937,A1358)&gt;1),"ok AUXILIAR",IF(AND(F1358&gt;0,MID(A1358,1,4)="COMP"),"SUBÍTEM",IF(OR(AND(F1358=0,G1358=0),F1358="COEF.",F1358&gt;0),"SUBÍTEM",IF(MID(A1358,1,5)="COMP.",IF(COUNTIF(ORÇAMENTO!$B$5:$B$9792,COMPOSIÇÕES!A1358)=0,"NOK",IF(COUNTIF(ORÇAMENTO!$B$5:$B$9792,COMPOSIÇÕES!A1358)&gt;0,"OK","SUBÍTEM"))))))</f>
        <v>OK</v>
      </c>
      <c r="P1358" s="655" t="b">
        <f t="shared" si="353"/>
        <v>1</v>
      </c>
      <c r="Q1358" s="655" t="s">
        <v>2166</v>
      </c>
      <c r="R1358" s="655"/>
      <c r="S1358" s="716" t="s">
        <v>934</v>
      </c>
      <c r="T1358" s="655" t="s">
        <v>126</v>
      </c>
      <c r="U1358" s="655"/>
      <c r="AY1358" s="713" t="s">
        <v>670</v>
      </c>
      <c r="AZ1358" s="713" t="b">
        <f>AY1358=C1358</f>
        <v>0</v>
      </c>
    </row>
    <row r="1359" spans="1:52" s="713" customFormat="1">
      <c r="A1359" s="988">
        <v>88264</v>
      </c>
      <c r="B1359" s="996" t="s">
        <v>131</v>
      </c>
      <c r="C1359" s="322" t="s">
        <v>766</v>
      </c>
      <c r="D1359" s="257" t="s">
        <v>59</v>
      </c>
      <c r="E1359" s="259">
        <v>19.16</v>
      </c>
      <c r="F1359" s="400">
        <v>1.5</v>
      </c>
      <c r="G1359" s="450">
        <f>ROUND(F1359*E1359,2)</f>
        <v>28.74</v>
      </c>
      <c r="H1359" s="713" t="str">
        <f t="shared" si="354"/>
        <v>OK</v>
      </c>
      <c r="J1359" s="654" t="str">
        <f>IF(AND(F1359=0,G1359&gt;0),1+COUNT($J$3:J1358),IF(B1359="AUXILIAR","AUXILIAR","SUBÍTEM"))</f>
        <v>SUBÍTEM</v>
      </c>
      <c r="K1359" s="655">
        <v>88264</v>
      </c>
      <c r="L1359" s="656">
        <f t="shared" si="355"/>
        <v>88264</v>
      </c>
      <c r="M1359" s="663" t="str">
        <f>IF(AND(MID(A1359,1,4)="comp",COUNTIF($A$1:$A$3937,A1359)&gt;1),"ok AUXILIAR",IF(AND(F1359&gt;0,MID(A1359,1,4)="COMP"),"SUBÍTEM",IF(OR(AND(F1359=0,G1359=0),F1359="COEF.",F1359&gt;0),"SUBÍTEM",IF(MID(A1359,1,5)="COMP.",IF(COUNTIF(ORÇAMENTO!$B$5:$B$9792,COMPOSIÇÕES!A1359)=0,"NOK",IF(COUNTIF(ORÇAMENTO!$B$5:$B$9792,COMPOSIÇÕES!A1359)&gt;0,"OK","SUBÍTEM"))))))</f>
        <v>SUBÍTEM</v>
      </c>
      <c r="P1359" s="655" t="b">
        <f t="shared" si="353"/>
        <v>1</v>
      </c>
      <c r="Q1359" s="655">
        <v>88264</v>
      </c>
      <c r="R1359" s="655" t="s">
        <v>131</v>
      </c>
      <c r="S1359" s="717" t="s">
        <v>766</v>
      </c>
      <c r="T1359" s="655" t="s">
        <v>59</v>
      </c>
      <c r="U1359" s="655">
        <v>19.149999999999999</v>
      </c>
      <c r="AY1359" s="713" t="s">
        <v>176</v>
      </c>
      <c r="AZ1359" s="713" t="b">
        <f>AY1359=C1359</f>
        <v>0</v>
      </c>
    </row>
    <row r="1360" spans="1:52" s="713" customFormat="1" ht="16.5" customHeight="1">
      <c r="A1360" s="988">
        <v>6500</v>
      </c>
      <c r="B1360" s="996" t="s">
        <v>134</v>
      </c>
      <c r="C1360" s="322" t="s">
        <v>934</v>
      </c>
      <c r="D1360" s="257" t="s">
        <v>54</v>
      </c>
      <c r="E1360" s="259">
        <v>55</v>
      </c>
      <c r="F1360" s="400">
        <v>1</v>
      </c>
      <c r="G1360" s="450">
        <f>ROUND(F1360*E1360,2)</f>
        <v>55</v>
      </c>
      <c r="H1360" s="713" t="str">
        <f t="shared" si="354"/>
        <v>OK</v>
      </c>
      <c r="J1360" s="654" t="str">
        <f>IF(AND(F1360=0,G1360&gt;0),1+COUNT($J$3:J1358),IF(B1360="AUXILIAR","AUXILIAR","SUBÍTEM"))</f>
        <v>SUBÍTEM</v>
      </c>
      <c r="K1360" s="655">
        <v>6500</v>
      </c>
      <c r="L1360" s="656">
        <f t="shared" si="355"/>
        <v>6500</v>
      </c>
      <c r="M1360" s="663" t="str">
        <f>IF(AND(MID(A1360,1,4)="comp",COUNTIF($A$1:$A$3937,A1360)&gt;1),"ok AUXILIAR",IF(AND(F1360&gt;0,MID(A1360,1,4)="COMP"),"SUBÍTEM",IF(OR(AND(F1360=0,G1360=0),F1360="COEF.",F1360&gt;0),"SUBÍTEM",IF(MID(A1360,1,5)="COMP.",IF(COUNTIF(ORÇAMENTO!$B$5:$B$9792,COMPOSIÇÕES!A1360)=0,"NOK",IF(COUNTIF(ORÇAMENTO!$B$5:$B$9792,COMPOSIÇÕES!A1360)&gt;0,"OK","SUBÍTEM"))))))</f>
        <v>SUBÍTEM</v>
      </c>
      <c r="P1360" s="655" t="b">
        <f>C1360=S1360</f>
        <v>1</v>
      </c>
      <c r="Q1360" s="655">
        <v>6500</v>
      </c>
      <c r="R1360" s="655" t="s">
        <v>134</v>
      </c>
      <c r="S1360" s="717" t="s">
        <v>934</v>
      </c>
      <c r="T1360" s="655" t="s">
        <v>54</v>
      </c>
      <c r="U1360" s="655">
        <v>55</v>
      </c>
      <c r="AY1360" s="713" t="s">
        <v>132</v>
      </c>
      <c r="AZ1360" s="713" t="b">
        <f>AY1360=C1360</f>
        <v>0</v>
      </c>
    </row>
    <row r="1361" spans="1:52" s="713" customFormat="1" ht="16.5" customHeight="1">
      <c r="A1361" s="988">
        <v>88316</v>
      </c>
      <c r="B1361" s="996" t="s">
        <v>131</v>
      </c>
      <c r="C1361" s="322" t="s">
        <v>772</v>
      </c>
      <c r="D1361" s="257" t="s">
        <v>59</v>
      </c>
      <c r="E1361" s="259">
        <v>12.7</v>
      </c>
      <c r="F1361" s="400">
        <v>1.5</v>
      </c>
      <c r="G1361" s="450">
        <f>ROUND(F1361*E1361,2)</f>
        <v>19.05</v>
      </c>
      <c r="H1361" s="713" t="str">
        <f t="shared" si="354"/>
        <v>OK</v>
      </c>
      <c r="J1361" s="654" t="str">
        <f>IF(AND(F1361=0,G1361&gt;0),1+COUNT($J$3:J1359),IF(B1361="AUXILIAR","AUXILIAR","SUBÍTEM"))</f>
        <v>SUBÍTEM</v>
      </c>
      <c r="K1361" s="655">
        <v>88316</v>
      </c>
      <c r="L1361" s="656">
        <f t="shared" si="355"/>
        <v>88316</v>
      </c>
      <c r="M1361" s="663" t="str">
        <f>IF(AND(MID(A1361,1,4)="comp",COUNTIF($A$1:$A$3937,A1361)&gt;1),"ok AUXILIAR",IF(AND(F1361&gt;0,MID(A1361,1,4)="COMP"),"SUBÍTEM",IF(OR(AND(F1361=0,G1361=0),F1361="COEF.",F1361&gt;0),"SUBÍTEM",IF(MID(A1361,1,5)="COMP.",IF(COUNTIF(ORÇAMENTO!$B$5:$B$9792,COMPOSIÇÕES!A1361)=0,"NOK",IF(COUNTIF(ORÇAMENTO!$B$5:$B$9792,COMPOSIÇÕES!A1361)&gt;0,"OK","SUBÍTEM"))))))</f>
        <v>SUBÍTEM</v>
      </c>
      <c r="P1361" s="655" t="b">
        <f t="shared" si="353"/>
        <v>1</v>
      </c>
      <c r="Q1361" s="655">
        <v>88316</v>
      </c>
      <c r="R1361" s="655" t="s">
        <v>131</v>
      </c>
      <c r="S1361" s="717" t="s">
        <v>772</v>
      </c>
      <c r="T1361" s="655" t="s">
        <v>59</v>
      </c>
      <c r="U1361" s="655">
        <v>12.52</v>
      </c>
      <c r="AY1361" s="713" t="s">
        <v>132</v>
      </c>
      <c r="AZ1361" s="713" t="b">
        <f>AY1361=C1361</f>
        <v>0</v>
      </c>
    </row>
    <row r="1362" spans="1:52" s="713" customFormat="1">
      <c r="A1362" s="995" t="s">
        <v>2167</v>
      </c>
      <c r="B1362" s="723"/>
      <c r="C1362" s="723"/>
      <c r="D1362" s="723" t="s">
        <v>183</v>
      </c>
      <c r="E1362" s="723" t="s">
        <v>183</v>
      </c>
      <c r="F1362" s="723"/>
      <c r="G1362" s="723"/>
      <c r="H1362" s="713" t="str">
        <f t="shared" si="354"/>
        <v>REMOVER ESPAÇOS</v>
      </c>
      <c r="J1362" s="654" t="str">
        <f>IF(AND(F1362=0,G1362&gt;0),1+COUNT($J$3:J1361),IF(B1362="AUXILIAR","AUXILIAR","SUBÍTEM"))</f>
        <v>SUBÍTEM</v>
      </c>
      <c r="K1362" s="655" t="s">
        <v>2167</v>
      </c>
      <c r="L1362" s="656" t="str">
        <f t="shared" si="355"/>
        <v>Obs: composição/Base -  ORSE - 11213+6500/ORSE INSUMO</v>
      </c>
      <c r="M1362" s="663" t="str">
        <f>IF(AND(MID(A1362,1,4)="comp",COUNTIF($A$1:$A$3937,A1362)&gt;1),"ok AUXILIAR",IF(AND(F1362&gt;0,MID(A1362,1,4)="COMP"),"SUBÍTEM",IF(OR(AND(F1362=0,G1362=0),F1362="COEF.",F1362&gt;0),"SUBÍTEM",IF(MID(A1362,1,5)="COMP.",IF(COUNTIF(ORÇAMENTO!$B$5:$B$9792,COMPOSIÇÕES!A1362)=0,"NOK",IF(COUNTIF(ORÇAMENTO!$B$5:$B$9792,COMPOSIÇÕES!A1362)&gt;0,"OK","SUBÍTEM"))))))</f>
        <v>SUBÍTEM</v>
      </c>
      <c r="P1362" s="655" t="b">
        <f t="shared" si="353"/>
        <v>1</v>
      </c>
      <c r="Q1362" s="655" t="s">
        <v>2167</v>
      </c>
      <c r="R1362" s="655"/>
      <c r="S1362" s="723"/>
      <c r="T1362" s="655" t="s">
        <v>183</v>
      </c>
      <c r="U1362" s="655" t="s">
        <v>183</v>
      </c>
    </row>
    <row r="1363" spans="1:52" s="713" customFormat="1" ht="15.75" thickBot="1">
      <c r="A1363" s="795"/>
      <c r="B1363" s="795"/>
      <c r="C1363" s="728"/>
      <c r="D1363" s="728"/>
      <c r="E1363" s="728"/>
      <c r="F1363" s="728"/>
      <c r="G1363" s="728"/>
      <c r="J1363" s="779"/>
      <c r="K1363" s="780"/>
      <c r="L1363" s="781"/>
      <c r="M1363" s="663"/>
      <c r="P1363" s="655" t="b">
        <f t="shared" ref="P1363:P1369" si="356">C1363=S1363</f>
        <v>1</v>
      </c>
      <c r="Q1363" s="780"/>
      <c r="R1363" s="780"/>
      <c r="S1363" s="728"/>
      <c r="T1363" s="780"/>
      <c r="U1363" s="780"/>
    </row>
    <row r="1364" spans="1:52" s="713" customFormat="1" ht="32.25" customHeight="1" thickBot="1">
      <c r="A1364" s="947" t="s">
        <v>125</v>
      </c>
      <c r="B1364" s="948"/>
      <c r="C1364" s="949" t="s">
        <v>103</v>
      </c>
      <c r="D1364" s="949" t="s">
        <v>126</v>
      </c>
      <c r="E1364" s="949" t="s">
        <v>128</v>
      </c>
      <c r="F1364" s="949" t="s">
        <v>127</v>
      </c>
      <c r="G1364" s="950" t="s">
        <v>129</v>
      </c>
      <c r="H1364" s="713" t="str">
        <f t="shared" ref="H1364:H1369" si="357">IF(MID(A1364,1,3)="OBS","REMOVER ESPAÇOS","OK")</f>
        <v>OK</v>
      </c>
      <c r="J1364" s="654" t="str">
        <f>IF(AND(F1364=0,G1364&gt;0),1+COUNT($J$3:J1252),IF(B1364="AUXILIAR","AUXILIAR","SUBÍTEM"))</f>
        <v>SUBÍTEM</v>
      </c>
      <c r="K1364" s="655" t="s">
        <v>125</v>
      </c>
      <c r="L1364" s="656" t="str">
        <f t="shared" ref="L1364:L1369" si="358">A1364</f>
        <v>COD.</v>
      </c>
      <c r="M1364" s="663" t="str">
        <f>IF(AND(MID(A1364,1,4)="comp",COUNTIF($A$1:$A$3937,A1364)&gt;1),"ok AUXILIAR",IF(AND(F1364&gt;0,MID(A1364,1,4)="COMP"),"SUBÍTEM",IF(OR(AND(F1364=0,G1364=0),F1364="COEF.",F1364&gt;0),"SUBÍTEM",IF(MID(A1364,1,5)="COMP.",IF(COUNTIF(ORÇAMENTO!$B$5:$B$9792,COMPOSIÇÕES!A1364)=0,"NOK",IF(COUNTIF(ORÇAMENTO!$B$5:$B$9792,COMPOSIÇÕES!A1364)&gt;0,"OK","SUBÍTEM"))))))</f>
        <v>SUBÍTEM</v>
      </c>
      <c r="P1364" s="655" t="b">
        <f t="shared" si="356"/>
        <v>1</v>
      </c>
      <c r="Q1364" s="655" t="s">
        <v>125</v>
      </c>
      <c r="R1364" s="655"/>
      <c r="S1364" s="715" t="s">
        <v>103</v>
      </c>
      <c r="T1364" s="655" t="s">
        <v>126</v>
      </c>
      <c r="U1364" s="655" t="s">
        <v>128</v>
      </c>
      <c r="AY1364" s="713" t="s">
        <v>103</v>
      </c>
      <c r="AZ1364" s="713" t="b">
        <f>AY1364=C1364</f>
        <v>1</v>
      </c>
    </row>
    <row r="1365" spans="1:52" s="713" customFormat="1" ht="33" customHeight="1" thickBot="1">
      <c r="A1365" s="935" t="s">
        <v>668</v>
      </c>
      <c r="B1365" s="936"/>
      <c r="C1365" s="960" t="s">
        <v>2635</v>
      </c>
      <c r="D1365" s="936" t="s">
        <v>126</v>
      </c>
      <c r="E1365" s="936"/>
      <c r="F1365" s="936"/>
      <c r="G1365" s="946">
        <f>SUM(G1366:G1368)</f>
        <v>4639.3500000000004</v>
      </c>
      <c r="H1365" s="713" t="str">
        <f t="shared" si="357"/>
        <v>OK</v>
      </c>
      <c r="J1365" s="654">
        <f>IF(AND(F1365=0,G1365&gt;0),1+COUNT($J$3:J1364),IF(B1365="AUXILIAR","AUXILIAR","SUBÍTEM"))</f>
        <v>181</v>
      </c>
      <c r="K1365" s="655" t="s">
        <v>668</v>
      </c>
      <c r="L1365" s="656" t="str">
        <f t="shared" si="358"/>
        <v>COMP. 181</v>
      </c>
      <c r="M1365" s="663" t="str">
        <f>IF(AND(MID(A1365,1,4)="comp",COUNTIF($A$1:$A$3937,A1365)&gt;1),"ok AUXILIAR",IF(AND(F1365&gt;0,MID(A1365,1,4)="COMP"),"SUBÍTEM",IF(OR(AND(F1365=0,G1365=0),F1365="COEF.",F1365&gt;0),"SUBÍTEM",IF(MID(A1365,1,5)="COMP.",IF(COUNTIF(ORÇAMENTO!$B$5:$B$9792,COMPOSIÇÕES!A1365)=0,"NOK",IF(COUNTIF(ORÇAMENTO!$B$5:$B$9792,COMPOSIÇÕES!A1365)&gt;0,"OK","SUBÍTEM"))))))</f>
        <v>OK</v>
      </c>
      <c r="P1365" s="655" t="b">
        <f t="shared" si="356"/>
        <v>1</v>
      </c>
      <c r="Q1365" s="655" t="s">
        <v>668</v>
      </c>
      <c r="R1365" s="655"/>
      <c r="S1365" s="716" t="s">
        <v>2635</v>
      </c>
      <c r="T1365" s="655" t="s">
        <v>126</v>
      </c>
      <c r="U1365" s="655"/>
      <c r="AY1365" s="713" t="s">
        <v>670</v>
      </c>
      <c r="AZ1365" s="713" t="b">
        <f>AY1365=C1365</f>
        <v>0</v>
      </c>
    </row>
    <row r="1366" spans="1:52">
      <c r="A1366" s="494">
        <v>8176</v>
      </c>
      <c r="B1366" s="494" t="s">
        <v>134</v>
      </c>
      <c r="C1366" s="322" t="s">
        <v>2763</v>
      </c>
      <c r="D1366" s="257" t="s">
        <v>54</v>
      </c>
      <c r="E1366" s="259">
        <v>4613.6000000000004</v>
      </c>
      <c r="F1366" s="258">
        <v>1</v>
      </c>
      <c r="G1366" s="450">
        <f>ROUND(F1366*E1366,2)</f>
        <v>4613.6000000000004</v>
      </c>
      <c r="H1366" s="227" t="str">
        <f t="shared" si="357"/>
        <v>OK</v>
      </c>
      <c r="J1366" s="654" t="str">
        <f>IF(AND(F1366=0,G1366&gt;0),1+COUNT($J$3:J1365),IF(B1366="AUXILIAR","AUXILIAR","SUBÍTEM"))</f>
        <v>SUBÍTEM</v>
      </c>
      <c r="K1366" s="655">
        <v>8176</v>
      </c>
      <c r="L1366" s="656">
        <f t="shared" si="358"/>
        <v>8176</v>
      </c>
      <c r="M1366" s="663" t="str">
        <f>IF(AND(MID(A1366,1,4)="comp",COUNTIF($A$1:$A$3937,A1366)&gt;1),"ok AUXILIAR",IF(AND(F1366&gt;0,MID(A1366,1,4)="COMP"),"SUBÍTEM",IF(OR(AND(F1366=0,G1366=0),F1366="COEF.",F1366&gt;0),"SUBÍTEM",IF(MID(A1366,1,5)="COMP.",IF(COUNTIF(ORÇAMENTO!$B$5:$B$9792,COMPOSIÇÕES!A1366)=0,"NOK",IF(COUNTIF(ORÇAMENTO!$B$5:$B$9792,COMPOSIÇÕES!A1366)&gt;0,"OK","SUBÍTEM"))))))</f>
        <v>SUBÍTEM</v>
      </c>
      <c r="P1366" s="655" t="b">
        <f t="shared" si="356"/>
        <v>1</v>
      </c>
      <c r="Q1366" s="655">
        <v>8176</v>
      </c>
      <c r="R1366" s="655" t="s">
        <v>134</v>
      </c>
      <c r="S1366" s="717" t="s">
        <v>2763</v>
      </c>
      <c r="T1366" s="655" t="s">
        <v>54</v>
      </c>
      <c r="U1366" s="655">
        <v>4613.6000000000004</v>
      </c>
    </row>
    <row r="1367" spans="1:52" s="713" customFormat="1">
      <c r="A1367" s="494">
        <v>11602</v>
      </c>
      <c r="B1367" s="494" t="s">
        <v>134</v>
      </c>
      <c r="C1367" s="322" t="s">
        <v>2764</v>
      </c>
      <c r="D1367" s="257" t="s">
        <v>54</v>
      </c>
      <c r="E1367" s="259">
        <v>15.98</v>
      </c>
      <c r="F1367" s="258">
        <v>1</v>
      </c>
      <c r="G1367" s="450">
        <f>ROUND(F1367*E1367,2)</f>
        <v>15.98</v>
      </c>
      <c r="H1367" s="713" t="str">
        <f>IF(MID(A1367,1,3)="OBS","REMOVER ESPAÇOS","OK")</f>
        <v>OK</v>
      </c>
      <c r="J1367" s="654" t="str">
        <f>IF(AND(F1367=0,G1367&gt;0),1+COUNT($J$3:J1366),IF(B1367="AUXILIAR","AUXILIAR","SUBÍTEM"))</f>
        <v>SUBÍTEM</v>
      </c>
      <c r="K1367" s="655">
        <v>11602</v>
      </c>
      <c r="L1367" s="656">
        <f>A1367</f>
        <v>11602</v>
      </c>
      <c r="M1367" s="663" t="str">
        <f>IF(AND(MID(A1367,1,4)="comp",COUNTIF($A$1:$A$3937,A1367)&gt;1),"ok AUXILIAR",IF(AND(F1367&gt;0,MID(A1367,1,4)="COMP"),"SUBÍTEM",IF(OR(AND(F1367=0,G1367=0),F1367="COEF.",F1367&gt;0),"SUBÍTEM",IF(MID(A1367,1,5)="COMP.",IF(COUNTIF(ORÇAMENTO!$B$5:$B$9792,COMPOSIÇÕES!A1367)=0,"NOK",IF(COUNTIF(ORÇAMENTO!$B$5:$B$9792,COMPOSIÇÕES!A1367)&gt;0,"OK","SUBÍTEM"))))))</f>
        <v>SUBÍTEM</v>
      </c>
      <c r="P1367" s="655" t="b">
        <f>C1367=S1367</f>
        <v>1</v>
      </c>
      <c r="Q1367" s="655">
        <v>11602</v>
      </c>
      <c r="R1367" s="655" t="s">
        <v>134</v>
      </c>
      <c r="S1367" s="717" t="s">
        <v>2764</v>
      </c>
      <c r="T1367" s="655" t="s">
        <v>54</v>
      </c>
      <c r="U1367" s="655">
        <v>16.47</v>
      </c>
    </row>
    <row r="1368" spans="1:52">
      <c r="A1368" s="463">
        <v>34794</v>
      </c>
      <c r="B1368" s="261" t="s">
        <v>836</v>
      </c>
      <c r="C1368" s="322" t="s">
        <v>709</v>
      </c>
      <c r="D1368" s="257" t="s">
        <v>2835</v>
      </c>
      <c r="E1368" s="259">
        <v>9.77</v>
      </c>
      <c r="F1368" s="258">
        <v>1</v>
      </c>
      <c r="G1368" s="450">
        <f>ROUND(F1368*E1368,2)</f>
        <v>9.77</v>
      </c>
      <c r="H1368" s="227" t="str">
        <f t="shared" si="357"/>
        <v>OK</v>
      </c>
      <c r="J1368" s="654" t="str">
        <f>IF(AND(F1368=0,G1368&gt;0),1+COUNT($J$3:J1366),IF(B1368="AUXILIAR","AUXILIAR","SUBÍTEM"))</f>
        <v>SUBÍTEM</v>
      </c>
      <c r="K1368" s="655">
        <v>34794</v>
      </c>
      <c r="L1368" s="656">
        <f t="shared" si="358"/>
        <v>34794</v>
      </c>
      <c r="M1368" s="663" t="str">
        <f>IF(AND(MID(A1368,1,4)="comp",COUNTIF($A$1:$A$3937,A1368)&gt;1),"ok AUXILIAR",IF(AND(F1368&gt;0,MID(A1368,1,4)="COMP"),"SUBÍTEM",IF(OR(AND(F1368=0,G1368=0),F1368="COEF.",F1368&gt;0),"SUBÍTEM",IF(MID(A1368,1,5)="COMP.",IF(COUNTIF(ORÇAMENTO!$B$5:$B$9792,COMPOSIÇÕES!A1368)=0,"NOK",IF(COUNTIF(ORÇAMENTO!$B$5:$B$9792,COMPOSIÇÕES!A1368)&gt;0,"OK","SUBÍTEM"))))))</f>
        <v>SUBÍTEM</v>
      </c>
      <c r="P1368" s="655" t="b">
        <f t="shared" si="356"/>
        <v>1</v>
      </c>
      <c r="Q1368" s="655">
        <v>34794</v>
      </c>
      <c r="R1368" s="655" t="s">
        <v>836</v>
      </c>
      <c r="S1368" s="717" t="s">
        <v>709</v>
      </c>
      <c r="T1368" s="655" t="s">
        <v>59</v>
      </c>
      <c r="U1368" s="655">
        <v>9.77</v>
      </c>
    </row>
    <row r="1369" spans="1:52">
      <c r="A1369" s="723" t="s">
        <v>2634</v>
      </c>
      <c r="B1369" s="723"/>
      <c r="C1369" s="457"/>
      <c r="D1369" s="457"/>
      <c r="E1369" s="457"/>
      <c r="F1369" s="457"/>
      <c r="G1369" s="457"/>
      <c r="H1369" s="227" t="str">
        <f t="shared" si="357"/>
        <v>REMOVER ESPAÇOS</v>
      </c>
      <c r="J1369" s="654" t="str">
        <f>IF(AND(F1369=0,G1369&gt;0),1+COUNT($J$3:J1368),IF(B1369="AUXILIAR","AUXILIAR","SUBÍTEM"))</f>
        <v>SUBÍTEM</v>
      </c>
      <c r="K1369" s="655" t="s">
        <v>2634</v>
      </c>
      <c r="L1369" s="656" t="str">
        <f t="shared" si="358"/>
        <v>Obs: composição/Base - ORSE - 10766 adaptada</v>
      </c>
      <c r="M1369" s="663" t="str">
        <f>IF(AND(MID(A1369,1,4)="comp",COUNTIF($A$1:$A$3937,A1369)&gt;1),"ok AUXILIAR",IF(AND(F1369&gt;0,MID(A1369,1,4)="COMP"),"SUBÍTEM",IF(OR(AND(F1369=0,G1369=0),F1369="COEF.",F1369&gt;0),"SUBÍTEM",IF(MID(A1369,1,5)="COMP.",IF(COUNTIF(ORÇAMENTO!$B$5:$B$9792,COMPOSIÇÕES!A1369)=0,"NOK",IF(COUNTIF(ORÇAMENTO!$B$5:$B$9792,COMPOSIÇÕES!A1369)&gt;0,"OK","SUBÍTEM"))))))</f>
        <v>SUBÍTEM</v>
      </c>
      <c r="P1369" s="655" t="b">
        <f t="shared" si="356"/>
        <v>1</v>
      </c>
      <c r="Q1369" s="655" t="s">
        <v>2634</v>
      </c>
      <c r="R1369" s="655"/>
      <c r="S1369" s="723"/>
      <c r="T1369" s="655"/>
      <c r="U1369" s="655"/>
    </row>
    <row r="1370" spans="1:52" s="713" customFormat="1" ht="15.75" thickBot="1">
      <c r="A1370" s="795"/>
      <c r="B1370" s="795"/>
      <c r="C1370" s="728"/>
      <c r="D1370" s="728"/>
      <c r="E1370" s="728"/>
      <c r="F1370" s="728"/>
      <c r="G1370" s="728"/>
      <c r="J1370" s="779"/>
      <c r="K1370" s="780"/>
      <c r="L1370" s="781"/>
      <c r="M1370" s="663"/>
      <c r="P1370" s="655" t="b">
        <f t="shared" ref="P1370:P1376" si="359">C1370=S1370</f>
        <v>1</v>
      </c>
      <c r="Q1370" s="780"/>
      <c r="R1370" s="780"/>
      <c r="S1370" s="728"/>
      <c r="T1370" s="780"/>
      <c r="U1370" s="780"/>
    </row>
    <row r="1371" spans="1:52" s="713" customFormat="1" ht="32.25" customHeight="1" thickBot="1">
      <c r="A1371" s="947" t="s">
        <v>125</v>
      </c>
      <c r="B1371" s="948"/>
      <c r="C1371" s="949" t="s">
        <v>103</v>
      </c>
      <c r="D1371" s="949" t="s">
        <v>126</v>
      </c>
      <c r="E1371" s="949" t="s">
        <v>128</v>
      </c>
      <c r="F1371" s="949" t="s">
        <v>127</v>
      </c>
      <c r="G1371" s="950" t="s">
        <v>129</v>
      </c>
      <c r="H1371" s="713" t="str">
        <f t="shared" ref="H1371:H1376" si="360">IF(MID(A1371,1,3)="OBS","REMOVER ESPAÇOS","OK")</f>
        <v>OK</v>
      </c>
      <c r="J1371" s="654" t="str">
        <f>IF(AND(F1371=0,G1371&gt;0),1+COUNT($J$3:J1259),IF(B1371="AUXILIAR","AUXILIAR","SUBÍTEM"))</f>
        <v>SUBÍTEM</v>
      </c>
      <c r="K1371" s="655" t="s">
        <v>125</v>
      </c>
      <c r="L1371" s="656" t="str">
        <f t="shared" ref="L1371:L1376" si="361">A1371</f>
        <v>COD.</v>
      </c>
      <c r="M1371" s="663" t="str">
        <f>IF(AND(MID(A1371,1,4)="comp",COUNTIF($A$1:$A$3937,A1371)&gt;1),"ok AUXILIAR",IF(AND(F1371&gt;0,MID(A1371,1,4)="COMP"),"SUBÍTEM",IF(OR(AND(F1371=0,G1371=0),F1371="COEF.",F1371&gt;0),"SUBÍTEM",IF(MID(A1371,1,5)="COMP.",IF(COUNTIF(ORÇAMENTO!$B$5:$B$9792,COMPOSIÇÕES!A1371)=0,"NOK",IF(COUNTIF(ORÇAMENTO!$B$5:$B$9792,COMPOSIÇÕES!A1371)&gt;0,"OK","SUBÍTEM"))))))</f>
        <v>SUBÍTEM</v>
      </c>
      <c r="P1371" s="655" t="b">
        <f t="shared" si="359"/>
        <v>1</v>
      </c>
      <c r="Q1371" s="655" t="s">
        <v>125</v>
      </c>
      <c r="R1371" s="655"/>
      <c r="S1371" s="715" t="s">
        <v>103</v>
      </c>
      <c r="T1371" s="655" t="s">
        <v>126</v>
      </c>
      <c r="U1371" s="655" t="s">
        <v>128</v>
      </c>
      <c r="AY1371" s="713" t="s">
        <v>103</v>
      </c>
      <c r="AZ1371" s="713" t="b">
        <f>AY1371=C1371</f>
        <v>1</v>
      </c>
    </row>
    <row r="1372" spans="1:52" s="713" customFormat="1" ht="33" customHeight="1" thickBot="1">
      <c r="A1372" s="935" t="s">
        <v>669</v>
      </c>
      <c r="B1372" s="936"/>
      <c r="C1372" s="960" t="s">
        <v>1406</v>
      </c>
      <c r="D1372" s="936" t="s">
        <v>126</v>
      </c>
      <c r="E1372" s="936"/>
      <c r="F1372" s="936"/>
      <c r="G1372" s="946">
        <f>SUM(G1373:G1375)</f>
        <v>6145.0599999999995</v>
      </c>
      <c r="H1372" s="713" t="str">
        <f t="shared" si="360"/>
        <v>OK</v>
      </c>
      <c r="J1372" s="654">
        <f>IF(AND(F1372=0,G1372&gt;0),1+COUNT($J$3:J1371),IF(B1372="AUXILIAR","AUXILIAR","SUBÍTEM"))</f>
        <v>182</v>
      </c>
      <c r="K1372" s="655" t="s">
        <v>669</v>
      </c>
      <c r="L1372" s="656" t="str">
        <f t="shared" si="361"/>
        <v>COMP. 182</v>
      </c>
      <c r="M1372" s="663" t="str">
        <f>IF(AND(MID(A1372,1,4)="comp",COUNTIF($A$1:$A$3937,A1372)&gt;1),"ok AUXILIAR",IF(AND(F1372&gt;0,MID(A1372,1,4)="COMP"),"SUBÍTEM",IF(OR(AND(F1372=0,G1372=0),F1372="COEF.",F1372&gt;0),"SUBÍTEM",IF(MID(A1372,1,5)="COMP.",IF(COUNTIF(ORÇAMENTO!$B$5:$B$9792,COMPOSIÇÕES!A1372)=0,"NOK",IF(COUNTIF(ORÇAMENTO!$B$5:$B$9792,COMPOSIÇÕES!A1372)&gt;0,"OK","SUBÍTEM"))))))</f>
        <v>OK</v>
      </c>
      <c r="P1372" s="655" t="b">
        <f t="shared" si="359"/>
        <v>1</v>
      </c>
      <c r="Q1372" s="655" t="s">
        <v>669</v>
      </c>
      <c r="R1372" s="655"/>
      <c r="S1372" s="716" t="s">
        <v>1406</v>
      </c>
      <c r="T1372" s="655" t="s">
        <v>126</v>
      </c>
      <c r="U1372" s="655"/>
      <c r="AY1372" s="713" t="s">
        <v>670</v>
      </c>
      <c r="AZ1372" s="713" t="b">
        <f>AY1372=C1372</f>
        <v>0</v>
      </c>
    </row>
    <row r="1373" spans="1:52" s="713" customFormat="1" ht="30">
      <c r="A1373" s="996">
        <v>8631</v>
      </c>
      <c r="B1373" s="996" t="s">
        <v>134</v>
      </c>
      <c r="C1373" s="322" t="s">
        <v>2765</v>
      </c>
      <c r="D1373" s="257" t="s">
        <v>54</v>
      </c>
      <c r="E1373" s="259">
        <v>6126.08</v>
      </c>
      <c r="F1373" s="258">
        <v>1</v>
      </c>
      <c r="G1373" s="450">
        <f>ROUND(F1373*E1373,2)</f>
        <v>6126.08</v>
      </c>
      <c r="H1373" s="713" t="str">
        <f t="shared" si="360"/>
        <v>OK</v>
      </c>
      <c r="J1373" s="654" t="str">
        <f>IF(AND(F1373=0,G1373&gt;0),1+COUNT($J$3:J1372),IF(B1373="AUXILIAR","AUXILIAR","SUBÍTEM"))</f>
        <v>SUBÍTEM</v>
      </c>
      <c r="K1373" s="655">
        <v>8631</v>
      </c>
      <c r="L1373" s="656">
        <f t="shared" si="361"/>
        <v>8631</v>
      </c>
      <c r="M1373" s="663" t="str">
        <f>IF(AND(MID(A1373,1,4)="comp",COUNTIF($A$1:$A$3937,A1373)&gt;1),"ok AUXILIAR",IF(AND(F1373&gt;0,MID(A1373,1,4)="COMP"),"SUBÍTEM",IF(OR(AND(F1373=0,G1373=0),F1373="COEF.",F1373&gt;0),"SUBÍTEM",IF(MID(A1373,1,5)="COMP.",IF(COUNTIF(ORÇAMENTO!$B$5:$B$9792,COMPOSIÇÕES!A1373)=0,"NOK",IF(COUNTIF(ORÇAMENTO!$B$5:$B$9792,COMPOSIÇÕES!A1373)&gt;0,"OK","SUBÍTEM"))))))</f>
        <v>SUBÍTEM</v>
      </c>
      <c r="P1373" s="655" t="b">
        <f t="shared" si="359"/>
        <v>1</v>
      </c>
      <c r="Q1373" s="655">
        <v>8631</v>
      </c>
      <c r="R1373" s="655" t="s">
        <v>134</v>
      </c>
      <c r="S1373" s="717" t="s">
        <v>2765</v>
      </c>
      <c r="T1373" s="655" t="s">
        <v>54</v>
      </c>
      <c r="U1373" s="655">
        <v>6126.08</v>
      </c>
    </row>
    <row r="1374" spans="1:52" s="713" customFormat="1">
      <c r="A1374" s="988">
        <v>88267</v>
      </c>
      <c r="B1374" s="996" t="s">
        <v>131</v>
      </c>
      <c r="C1374" s="322" t="s">
        <v>767</v>
      </c>
      <c r="D1374" s="257" t="s">
        <v>59</v>
      </c>
      <c r="E1374" s="259">
        <v>18.940000000000001</v>
      </c>
      <c r="F1374" s="251">
        <v>0.6</v>
      </c>
      <c r="G1374" s="450">
        <f>ROUND(F1374*E1374,2)</f>
        <v>11.36</v>
      </c>
      <c r="H1374" s="713" t="str">
        <f t="shared" si="360"/>
        <v>OK</v>
      </c>
      <c r="J1374" s="654" t="str">
        <f>IF(AND(F1374=0,G1374&gt;0),1+COUNT($J$3:J1373),IF(B1374="AUXILIAR","AUXILIAR","SUBÍTEM"))</f>
        <v>SUBÍTEM</v>
      </c>
      <c r="K1374" s="655">
        <v>88267</v>
      </c>
      <c r="L1374" s="656">
        <f t="shared" si="361"/>
        <v>88267</v>
      </c>
      <c r="M1374" s="663" t="str">
        <f>IF(AND(MID(A1374,1,4)="comp",COUNTIF($A$1:$A$3937,A1374)&gt;1),"ok AUXILIAR",IF(AND(F1374&gt;0,MID(A1374,1,4)="COMP"),"SUBÍTEM",IF(OR(AND(F1374=0,G1374=0),F1374="COEF.",F1374&gt;0),"SUBÍTEM",IF(MID(A1374,1,5)="COMP.",IF(COUNTIF(ORÇAMENTO!$B$5:$B$9792,COMPOSIÇÕES!A1374)=0,"NOK",IF(COUNTIF(ORÇAMENTO!$B$5:$B$9792,COMPOSIÇÕES!A1374)&gt;0,"OK","SUBÍTEM"))))))</f>
        <v>SUBÍTEM</v>
      </c>
      <c r="P1374" s="655" t="b">
        <f t="shared" si="359"/>
        <v>1</v>
      </c>
      <c r="Q1374" s="655">
        <v>88267</v>
      </c>
      <c r="R1374" s="655" t="s">
        <v>131</v>
      </c>
      <c r="S1374" s="717" t="s">
        <v>767</v>
      </c>
      <c r="T1374" s="655" t="s">
        <v>59</v>
      </c>
      <c r="U1374" s="655">
        <v>18.93</v>
      </c>
    </row>
    <row r="1375" spans="1:52" s="713" customFormat="1">
      <c r="A1375" s="988">
        <v>88316</v>
      </c>
      <c r="B1375" s="996" t="s">
        <v>131</v>
      </c>
      <c r="C1375" s="322" t="s">
        <v>772</v>
      </c>
      <c r="D1375" s="257" t="s">
        <v>59</v>
      </c>
      <c r="E1375" s="259">
        <v>12.7</v>
      </c>
      <c r="F1375" s="258">
        <v>0.6</v>
      </c>
      <c r="G1375" s="450">
        <f>ROUND(F1375*E1375,2)</f>
        <v>7.62</v>
      </c>
      <c r="H1375" s="713" t="str">
        <f t="shared" si="360"/>
        <v>OK</v>
      </c>
      <c r="J1375" s="654" t="str">
        <f>IF(AND(F1375=0,G1375&gt;0),1+COUNT($J$3:J1374),IF(B1375="AUXILIAR","AUXILIAR","SUBÍTEM"))</f>
        <v>SUBÍTEM</v>
      </c>
      <c r="K1375" s="655">
        <v>88316</v>
      </c>
      <c r="L1375" s="656">
        <f t="shared" si="361"/>
        <v>88316</v>
      </c>
      <c r="M1375" s="663" t="str">
        <f>IF(AND(MID(A1375,1,4)="comp",COUNTIF($A$1:$A$3937,A1375)&gt;1),"ok AUXILIAR",IF(AND(F1375&gt;0,MID(A1375,1,4)="COMP"),"SUBÍTEM",IF(OR(AND(F1375=0,G1375=0),F1375="COEF.",F1375&gt;0),"SUBÍTEM",IF(MID(A1375,1,5)="COMP.",IF(COUNTIF(ORÇAMENTO!$B$5:$B$9792,COMPOSIÇÕES!A1375)=0,"NOK",IF(COUNTIF(ORÇAMENTO!$B$5:$B$9792,COMPOSIÇÕES!A1375)&gt;0,"OK","SUBÍTEM"))))))</f>
        <v>SUBÍTEM</v>
      </c>
      <c r="P1375" s="655" t="b">
        <f t="shared" si="359"/>
        <v>1</v>
      </c>
      <c r="Q1375" s="655">
        <v>88316</v>
      </c>
      <c r="R1375" s="655" t="s">
        <v>131</v>
      </c>
      <c r="S1375" s="717" t="s">
        <v>772</v>
      </c>
      <c r="T1375" s="655" t="s">
        <v>59</v>
      </c>
      <c r="U1375" s="655">
        <v>12.52</v>
      </c>
    </row>
    <row r="1376" spans="1:52" s="713" customFormat="1">
      <c r="A1376" s="723" t="s">
        <v>2875</v>
      </c>
      <c r="B1376" s="723"/>
      <c r="C1376" s="723"/>
      <c r="D1376" s="723"/>
      <c r="E1376" s="723"/>
      <c r="F1376" s="723"/>
      <c r="G1376" s="723"/>
      <c r="H1376" s="713" t="str">
        <f t="shared" si="360"/>
        <v>REMOVER ESPAÇOS</v>
      </c>
      <c r="J1376" s="654" t="str">
        <f>IF(AND(F1376=0,G1376&gt;0),1+COUNT($J$3:J1375),IF(B1376="AUXILIAR","AUXILIAR","SUBÍTEM"))</f>
        <v>SUBÍTEM</v>
      </c>
      <c r="K1376" s="655" t="s">
        <v>1559</v>
      </c>
      <c r="L1376" s="656" t="str">
        <f t="shared" si="361"/>
        <v>Obs: composição/Base -  ORSE - 8735 + 8631/ ORSE INSUMO</v>
      </c>
      <c r="M1376" s="663" t="str">
        <f>IF(AND(MID(A1376,1,4)="comp",COUNTIF($A$1:$A$3937,A1376)&gt;1),"ok AUXILIAR",IF(AND(F1376&gt;0,MID(A1376,1,4)="COMP"),"SUBÍTEM",IF(OR(AND(F1376=0,G1376=0),F1376="COEF.",F1376&gt;0),"SUBÍTEM",IF(MID(A1376,1,5)="COMP.",IF(COUNTIF(ORÇAMENTO!$B$5:$B$9792,COMPOSIÇÕES!A1376)=0,"NOK",IF(COUNTIF(ORÇAMENTO!$B$5:$B$9792,COMPOSIÇÕES!A1376)&gt;0,"OK","SUBÍTEM"))))))</f>
        <v>SUBÍTEM</v>
      </c>
      <c r="P1376" s="655" t="b">
        <f t="shared" si="359"/>
        <v>1</v>
      </c>
      <c r="Q1376" s="655" t="s">
        <v>1559</v>
      </c>
      <c r="R1376" s="655"/>
      <c r="S1376" s="723"/>
      <c r="T1376" s="655"/>
      <c r="U1376" s="655"/>
    </row>
    <row r="1377" spans="1:52" s="713" customFormat="1" ht="15.75" thickBot="1">
      <c r="A1377" s="795"/>
      <c r="B1377" s="795"/>
      <c r="C1377" s="728"/>
      <c r="D1377" s="728"/>
      <c r="E1377" s="728"/>
      <c r="F1377" s="728"/>
      <c r="G1377" s="728"/>
      <c r="J1377" s="779"/>
      <c r="K1377" s="780"/>
      <c r="L1377" s="781"/>
      <c r="M1377" s="663"/>
      <c r="P1377" s="655" t="b">
        <f t="shared" ref="P1377:P1404" si="362">C1377=S1377</f>
        <v>1</v>
      </c>
      <c r="Q1377" s="780"/>
      <c r="R1377" s="780"/>
      <c r="S1377" s="728"/>
      <c r="T1377" s="780"/>
      <c r="U1377" s="780"/>
    </row>
    <row r="1378" spans="1:52" s="713" customFormat="1" ht="32.25" customHeight="1" thickBot="1">
      <c r="A1378" s="947" t="s">
        <v>125</v>
      </c>
      <c r="B1378" s="948"/>
      <c r="C1378" s="949" t="s">
        <v>103</v>
      </c>
      <c r="D1378" s="949" t="s">
        <v>126</v>
      </c>
      <c r="E1378" s="949" t="s">
        <v>128</v>
      </c>
      <c r="F1378" s="949" t="s">
        <v>127</v>
      </c>
      <c r="G1378" s="950" t="s">
        <v>129</v>
      </c>
      <c r="H1378" s="713" t="str">
        <f t="shared" ref="H1378:H1383" si="363">IF(MID(A1378,1,3)="OBS","REMOVER ESPAÇOS","OK")</f>
        <v>OK</v>
      </c>
      <c r="J1378" s="654" t="str">
        <f>IF(AND(F1378=0,G1378&gt;0),1+COUNT($J$3:J1266),IF(B1378="AUXILIAR","AUXILIAR","SUBÍTEM"))</f>
        <v>SUBÍTEM</v>
      </c>
      <c r="K1378" s="655" t="s">
        <v>125</v>
      </c>
      <c r="L1378" s="656" t="str">
        <f t="shared" ref="L1378:L1383" si="364">A1378</f>
        <v>COD.</v>
      </c>
      <c r="M1378" s="663" t="str">
        <f>IF(AND(MID(A1378,1,4)="comp",COUNTIF($A$1:$A$3937,A1378)&gt;1),"ok AUXILIAR",IF(AND(F1378&gt;0,MID(A1378,1,4)="COMP"),"SUBÍTEM",IF(OR(AND(F1378=0,G1378=0),F1378="COEF.",F1378&gt;0),"SUBÍTEM",IF(MID(A1378,1,5)="COMP.",IF(COUNTIF(ORÇAMENTO!$B$5:$B$9792,COMPOSIÇÕES!A1378)=0,"NOK",IF(COUNTIF(ORÇAMENTO!$B$5:$B$9792,COMPOSIÇÕES!A1378)&gt;0,"OK","SUBÍTEM"))))))</f>
        <v>SUBÍTEM</v>
      </c>
      <c r="P1378" s="655" t="b">
        <f t="shared" si="362"/>
        <v>1</v>
      </c>
      <c r="Q1378" s="655" t="s">
        <v>125</v>
      </c>
      <c r="R1378" s="655"/>
      <c r="S1378" s="715" t="s">
        <v>103</v>
      </c>
      <c r="T1378" s="655" t="s">
        <v>126</v>
      </c>
      <c r="U1378" s="655" t="s">
        <v>128</v>
      </c>
      <c r="AY1378" s="713" t="s">
        <v>103</v>
      </c>
      <c r="AZ1378" s="713" t="b">
        <f>AY1378=C1378</f>
        <v>1</v>
      </c>
    </row>
    <row r="1379" spans="1:52" s="713" customFormat="1" ht="33" customHeight="1" thickBot="1">
      <c r="A1379" s="935" t="s">
        <v>672</v>
      </c>
      <c r="B1379" s="936"/>
      <c r="C1379" s="960" t="s">
        <v>793</v>
      </c>
      <c r="D1379" s="936" t="s">
        <v>55</v>
      </c>
      <c r="E1379" s="936"/>
      <c r="F1379" s="936"/>
      <c r="G1379" s="946">
        <f>SUM(G1380:G1382)</f>
        <v>45.45</v>
      </c>
      <c r="H1379" s="713" t="str">
        <f t="shared" si="363"/>
        <v>OK</v>
      </c>
      <c r="J1379" s="654">
        <f>IF(AND(F1379=0,G1379&gt;0),1+COUNT($J$3:J1378),IF(B1379="AUXILIAR","AUXILIAR","SUBÍTEM"))</f>
        <v>183</v>
      </c>
      <c r="K1379" s="655" t="s">
        <v>672</v>
      </c>
      <c r="L1379" s="656" t="str">
        <f t="shared" si="364"/>
        <v>COMP. 183</v>
      </c>
      <c r="M1379" s="663" t="str">
        <f>IF(AND(MID(A1379,1,4)="comp",COUNTIF($A$1:$A$3937,A1379)&gt;1),"ok AUXILIAR",IF(AND(F1379&gt;0,MID(A1379,1,4)="COMP"),"SUBÍTEM",IF(OR(AND(F1379=0,G1379=0),F1379="COEF.",F1379&gt;0),"SUBÍTEM",IF(MID(A1379,1,5)="COMP.",IF(COUNTIF(ORÇAMENTO!$B$5:$B$9792,COMPOSIÇÕES!A1379)=0,"NOK",IF(COUNTIF(ORÇAMENTO!$B$5:$B$9792,COMPOSIÇÕES!A1379)&gt;0,"OK","SUBÍTEM"))))))</f>
        <v>OK</v>
      </c>
      <c r="P1379" s="655" t="b">
        <f t="shared" si="362"/>
        <v>1</v>
      </c>
      <c r="Q1379" s="655" t="s">
        <v>672</v>
      </c>
      <c r="R1379" s="655"/>
      <c r="S1379" s="716" t="s">
        <v>793</v>
      </c>
      <c r="T1379" s="655" t="s">
        <v>55</v>
      </c>
      <c r="U1379" s="655"/>
      <c r="AY1379" s="713" t="s">
        <v>670</v>
      </c>
      <c r="AZ1379" s="713" t="b">
        <f>AY1379=C1379</f>
        <v>0</v>
      </c>
    </row>
    <row r="1380" spans="1:52" s="713" customFormat="1">
      <c r="A1380" s="988">
        <v>585</v>
      </c>
      <c r="B1380" s="996" t="s">
        <v>836</v>
      </c>
      <c r="C1380" s="322" t="s">
        <v>793</v>
      </c>
      <c r="D1380" s="257" t="s">
        <v>2838</v>
      </c>
      <c r="E1380" s="259">
        <v>28.91</v>
      </c>
      <c r="F1380" s="990">
        <v>1</v>
      </c>
      <c r="G1380" s="450">
        <f>ROUND(F1380*E1380,2)</f>
        <v>28.91</v>
      </c>
      <c r="H1380" s="713" t="str">
        <f t="shared" si="363"/>
        <v>OK</v>
      </c>
      <c r="J1380" s="654" t="str">
        <f>IF(AND(F1380=0,G1380&gt;0),1+COUNT($J$3:J1379),IF(B1380="AUXILIAR","AUXILIAR","SUBÍTEM"))</f>
        <v>SUBÍTEM</v>
      </c>
      <c r="K1380" s="655">
        <v>585</v>
      </c>
      <c r="L1380" s="656">
        <f t="shared" si="364"/>
        <v>585</v>
      </c>
      <c r="M1380" s="663" t="str">
        <f>IF(AND(MID(A1380,1,4)="comp",COUNTIF($A$1:$A$3937,A1380)&gt;1),"ok AUXILIAR",IF(AND(F1380&gt;0,MID(A1380,1,4)="COMP"),"SUBÍTEM",IF(OR(AND(F1380=0,G1380=0),F1380="COEF.",F1380&gt;0),"SUBÍTEM",IF(MID(A1380,1,5)="COMP.",IF(COUNTIF(ORÇAMENTO!$B$5:$B$9792,COMPOSIÇÕES!A1380)=0,"NOK",IF(COUNTIF(ORÇAMENTO!$B$5:$B$9792,COMPOSIÇÕES!A1380)&gt;0,"OK","SUBÍTEM"))))))</f>
        <v>SUBÍTEM</v>
      </c>
      <c r="P1380" s="655" t="b">
        <f t="shared" si="362"/>
        <v>1</v>
      </c>
      <c r="Q1380" s="655">
        <v>585</v>
      </c>
      <c r="R1380" s="655" t="s">
        <v>836</v>
      </c>
      <c r="S1380" s="717" t="s">
        <v>793</v>
      </c>
      <c r="T1380" s="655" t="s">
        <v>55</v>
      </c>
      <c r="U1380" s="655">
        <v>29.73</v>
      </c>
    </row>
    <row r="1381" spans="1:52" s="713" customFormat="1">
      <c r="A1381" s="988">
        <v>88256</v>
      </c>
      <c r="B1381" s="996" t="s">
        <v>131</v>
      </c>
      <c r="C1381" s="322" t="s">
        <v>764</v>
      </c>
      <c r="D1381" s="257" t="s">
        <v>59</v>
      </c>
      <c r="E1381" s="259">
        <v>19.100000000000001</v>
      </c>
      <c r="F1381" s="990">
        <v>0.6</v>
      </c>
      <c r="G1381" s="450">
        <f>ROUND(F1381*E1381,2)</f>
        <v>11.46</v>
      </c>
      <c r="H1381" s="713" t="str">
        <f t="shared" si="363"/>
        <v>OK</v>
      </c>
      <c r="J1381" s="654" t="str">
        <f>IF(AND(F1381=0,G1381&gt;0),1+COUNT($J$3:J1380),IF(B1381="AUXILIAR","AUXILIAR","SUBÍTEM"))</f>
        <v>SUBÍTEM</v>
      </c>
      <c r="K1381" s="655">
        <v>88256</v>
      </c>
      <c r="L1381" s="656">
        <f t="shared" si="364"/>
        <v>88256</v>
      </c>
      <c r="M1381" s="663" t="str">
        <f>IF(AND(MID(A1381,1,4)="comp",COUNTIF($A$1:$A$3937,A1381)&gt;1),"ok AUXILIAR",IF(AND(F1381&gt;0,MID(A1381,1,4)="COMP"),"SUBÍTEM",IF(OR(AND(F1381=0,G1381=0),F1381="COEF.",F1381&gt;0),"SUBÍTEM",IF(MID(A1381,1,5)="COMP.",IF(COUNTIF(ORÇAMENTO!$B$5:$B$9792,COMPOSIÇÕES!A1381)=0,"NOK",IF(COUNTIF(ORÇAMENTO!$B$5:$B$9792,COMPOSIÇÕES!A1381)&gt;0,"OK","SUBÍTEM"))))))</f>
        <v>SUBÍTEM</v>
      </c>
      <c r="P1381" s="655" t="b">
        <f t="shared" si="362"/>
        <v>1</v>
      </c>
      <c r="Q1381" s="655">
        <v>88256</v>
      </c>
      <c r="R1381" s="655" t="s">
        <v>131</v>
      </c>
      <c r="S1381" s="717" t="s">
        <v>764</v>
      </c>
      <c r="T1381" s="655" t="s">
        <v>59</v>
      </c>
      <c r="U1381" s="655">
        <v>19.09</v>
      </c>
    </row>
    <row r="1382" spans="1:52" s="713" customFormat="1">
      <c r="A1382" s="988">
        <v>88316</v>
      </c>
      <c r="B1382" s="996" t="s">
        <v>131</v>
      </c>
      <c r="C1382" s="322" t="s">
        <v>772</v>
      </c>
      <c r="D1382" s="257" t="s">
        <v>59</v>
      </c>
      <c r="E1382" s="259">
        <v>12.7</v>
      </c>
      <c r="F1382" s="990">
        <v>0.4</v>
      </c>
      <c r="G1382" s="450">
        <f>ROUND(F1382*E1382,2)</f>
        <v>5.08</v>
      </c>
      <c r="H1382" s="713" t="str">
        <f t="shared" si="363"/>
        <v>OK</v>
      </c>
      <c r="J1382" s="654" t="str">
        <f>IF(AND(F1382=0,G1382&gt;0),1+COUNT($J$3:J1381),IF(B1382="AUXILIAR","AUXILIAR","SUBÍTEM"))</f>
        <v>SUBÍTEM</v>
      </c>
      <c r="K1382" s="655">
        <v>88316</v>
      </c>
      <c r="L1382" s="656">
        <f t="shared" si="364"/>
        <v>88316</v>
      </c>
      <c r="M1382" s="663" t="str">
        <f>IF(AND(MID(A1382,1,4)="comp",COUNTIF($A$1:$A$3937,A1382)&gt;1),"ok AUXILIAR",IF(AND(F1382&gt;0,MID(A1382,1,4)="COMP"),"SUBÍTEM",IF(OR(AND(F1382=0,G1382=0),F1382="COEF.",F1382&gt;0),"SUBÍTEM",IF(MID(A1382,1,5)="COMP.",IF(COUNTIF(ORÇAMENTO!$B$5:$B$9792,COMPOSIÇÕES!A1382)=0,"NOK",IF(COUNTIF(ORÇAMENTO!$B$5:$B$9792,COMPOSIÇÕES!A1382)&gt;0,"OK","SUBÍTEM"))))))</f>
        <v>SUBÍTEM</v>
      </c>
      <c r="P1382" s="655" t="b">
        <f t="shared" si="362"/>
        <v>1</v>
      </c>
      <c r="Q1382" s="655">
        <v>88316</v>
      </c>
      <c r="R1382" s="655" t="s">
        <v>131</v>
      </c>
      <c r="S1382" s="717" t="s">
        <v>772</v>
      </c>
      <c r="T1382" s="655" t="s">
        <v>59</v>
      </c>
      <c r="U1382" s="655">
        <v>12.52</v>
      </c>
    </row>
    <row r="1383" spans="1:52" s="713" customFormat="1">
      <c r="A1383" s="723" t="s">
        <v>2876</v>
      </c>
      <c r="B1383" s="723"/>
      <c r="C1383" s="723"/>
      <c r="D1383" s="723"/>
      <c r="E1383" s="723"/>
      <c r="F1383" s="723"/>
      <c r="G1383" s="723"/>
      <c r="H1383" s="713" t="str">
        <f t="shared" si="363"/>
        <v>REMOVER ESPAÇOS</v>
      </c>
      <c r="J1383" s="654" t="str">
        <f>IF(AND(F1383=0,G1383&gt;0),1+COUNT($J$3:J1382),IF(B1383="AUXILIAR","AUXILIAR","SUBÍTEM"))</f>
        <v>SUBÍTEM</v>
      </c>
      <c r="K1383" s="655" t="s">
        <v>1560</v>
      </c>
      <c r="L1383" s="656" t="str">
        <f t="shared" si="364"/>
        <v>Obs: composição/Base -  SINAPI - 739081 + 585 SINAPI INSUMO</v>
      </c>
      <c r="M1383" s="663" t="str">
        <f>IF(AND(MID(A1383,1,4)="comp",COUNTIF($A$1:$A$3937,A1383)&gt;1),"ok AUXILIAR",IF(AND(F1383&gt;0,MID(A1383,1,4)="COMP"),"SUBÍTEM",IF(OR(AND(F1383=0,G1383=0),F1383="COEF.",F1383&gt;0),"SUBÍTEM",IF(MID(A1383,1,5)="COMP.",IF(COUNTIF(ORÇAMENTO!$B$5:$B$9792,COMPOSIÇÕES!A1383)=0,"NOK",IF(COUNTIF(ORÇAMENTO!$B$5:$B$9792,COMPOSIÇÕES!A1383)&gt;0,"OK","SUBÍTEM"))))))</f>
        <v>SUBÍTEM</v>
      </c>
      <c r="P1383" s="655" t="b">
        <f t="shared" si="362"/>
        <v>1</v>
      </c>
      <c r="Q1383" s="655" t="s">
        <v>1560</v>
      </c>
      <c r="R1383" s="655"/>
      <c r="S1383" s="723"/>
      <c r="T1383" s="655"/>
      <c r="U1383" s="655"/>
    </row>
    <row r="1384" spans="1:52" s="713" customFormat="1" ht="15.75" thickBot="1">
      <c r="A1384" s="795"/>
      <c r="B1384" s="795"/>
      <c r="C1384" s="728"/>
      <c r="D1384" s="728"/>
      <c r="E1384" s="728"/>
      <c r="F1384" s="728"/>
      <c r="G1384" s="728"/>
      <c r="J1384" s="779"/>
      <c r="K1384" s="780"/>
      <c r="L1384" s="781"/>
      <c r="M1384" s="663"/>
      <c r="P1384" s="655" t="b">
        <f t="shared" si="362"/>
        <v>1</v>
      </c>
      <c r="Q1384" s="780"/>
      <c r="R1384" s="780"/>
      <c r="S1384" s="728"/>
      <c r="T1384" s="780"/>
      <c r="U1384" s="780"/>
    </row>
    <row r="1385" spans="1:52" s="713" customFormat="1" ht="32.25" customHeight="1" thickBot="1">
      <c r="A1385" s="947" t="s">
        <v>125</v>
      </c>
      <c r="B1385" s="948"/>
      <c r="C1385" s="949" t="s">
        <v>103</v>
      </c>
      <c r="D1385" s="949" t="s">
        <v>126</v>
      </c>
      <c r="E1385" s="949" t="s">
        <v>128</v>
      </c>
      <c r="F1385" s="949" t="s">
        <v>127</v>
      </c>
      <c r="G1385" s="950" t="s">
        <v>129</v>
      </c>
      <c r="H1385" s="713" t="str">
        <f t="shared" ref="H1385:H1390" si="365">IF(MID(A1385,1,3)="OBS","REMOVER ESPAÇOS","OK")</f>
        <v>OK</v>
      </c>
      <c r="J1385" s="654" t="str">
        <f>IF(AND(F1385=0,G1385&gt;0),1+COUNT($J$3:J1273),IF(B1385="AUXILIAR","AUXILIAR","SUBÍTEM"))</f>
        <v>SUBÍTEM</v>
      </c>
      <c r="K1385" s="655" t="s">
        <v>125</v>
      </c>
      <c r="L1385" s="656" t="str">
        <f t="shared" ref="L1385:L1390" si="366">A1385</f>
        <v>COD.</v>
      </c>
      <c r="M1385" s="663" t="str">
        <f>IF(AND(MID(A1385,1,4)="comp",COUNTIF($A$1:$A$3937,A1385)&gt;1),"ok AUXILIAR",IF(AND(F1385&gt;0,MID(A1385,1,4)="COMP"),"SUBÍTEM",IF(OR(AND(F1385=0,G1385=0),F1385="COEF.",F1385&gt;0),"SUBÍTEM",IF(MID(A1385,1,5)="COMP.",IF(COUNTIF(ORÇAMENTO!$B$5:$B$9792,COMPOSIÇÕES!A1385)=0,"NOK",IF(COUNTIF(ORÇAMENTO!$B$5:$B$9792,COMPOSIÇÕES!A1385)&gt;0,"OK","SUBÍTEM"))))))</f>
        <v>SUBÍTEM</v>
      </c>
      <c r="P1385" s="655" t="b">
        <f t="shared" si="362"/>
        <v>1</v>
      </c>
      <c r="Q1385" s="655" t="s">
        <v>125</v>
      </c>
      <c r="R1385" s="655"/>
      <c r="S1385" s="715" t="s">
        <v>103</v>
      </c>
      <c r="T1385" s="655" t="s">
        <v>126</v>
      </c>
      <c r="U1385" s="655" t="s">
        <v>128</v>
      </c>
      <c r="AY1385" s="713" t="s">
        <v>103</v>
      </c>
      <c r="AZ1385" s="713" t="b">
        <f>AY1385=C1385</f>
        <v>1</v>
      </c>
    </row>
    <row r="1386" spans="1:52" s="713" customFormat="1" ht="33" customHeight="1" thickBot="1">
      <c r="A1386" s="935" t="s">
        <v>673</v>
      </c>
      <c r="B1386" s="936"/>
      <c r="C1386" s="960" t="s">
        <v>901</v>
      </c>
      <c r="D1386" s="936" t="s">
        <v>126</v>
      </c>
      <c r="E1386" s="936"/>
      <c r="F1386" s="936"/>
      <c r="G1386" s="946">
        <f>SUM(G1387:G1389)</f>
        <v>463.79</v>
      </c>
      <c r="H1386" s="713" t="str">
        <f t="shared" si="365"/>
        <v>OK</v>
      </c>
      <c r="J1386" s="654">
        <f>IF(AND(F1386=0,G1386&gt;0),1+COUNT($J$3:J1385),IF(B1386="AUXILIAR","AUXILIAR","SUBÍTEM"))</f>
        <v>184</v>
      </c>
      <c r="K1386" s="655" t="s">
        <v>673</v>
      </c>
      <c r="L1386" s="656" t="str">
        <f t="shared" si="366"/>
        <v>COMP. 184</v>
      </c>
      <c r="M1386" s="663" t="str">
        <f>IF(AND(MID(A1386,1,4)="comp",COUNTIF($A$1:$A$3937,A1386)&gt;1),"ok AUXILIAR",IF(AND(F1386&gt;0,MID(A1386,1,4)="COMP"),"SUBÍTEM",IF(OR(AND(F1386=0,G1386=0),F1386="COEF.",F1386&gt;0),"SUBÍTEM",IF(MID(A1386,1,5)="COMP.",IF(COUNTIF(ORÇAMENTO!$B$5:$B$9792,COMPOSIÇÕES!A1386)=0,"NOK",IF(COUNTIF(ORÇAMENTO!$B$5:$B$9792,COMPOSIÇÕES!A1386)&gt;0,"OK","SUBÍTEM"))))))</f>
        <v>OK</v>
      </c>
      <c r="P1386" s="655" t="b">
        <f t="shared" si="362"/>
        <v>1</v>
      </c>
      <c r="Q1386" s="655" t="s">
        <v>673</v>
      </c>
      <c r="R1386" s="655"/>
      <c r="S1386" s="716" t="s">
        <v>901</v>
      </c>
      <c r="T1386" s="655" t="s">
        <v>126</v>
      </c>
      <c r="U1386" s="655"/>
      <c r="AY1386" s="713" t="s">
        <v>670</v>
      </c>
      <c r="AZ1386" s="713" t="b">
        <f>AY1386=C1386</f>
        <v>0</v>
      </c>
    </row>
    <row r="1387" spans="1:52" s="713" customFormat="1">
      <c r="A1387" s="996">
        <v>8501</v>
      </c>
      <c r="B1387" s="996" t="s">
        <v>134</v>
      </c>
      <c r="C1387" s="322" t="s">
        <v>901</v>
      </c>
      <c r="D1387" s="257" t="s">
        <v>54</v>
      </c>
      <c r="E1387" s="259">
        <v>416</v>
      </c>
      <c r="F1387" s="990">
        <v>1</v>
      </c>
      <c r="G1387" s="450">
        <f>ROUND(F1387*E1387,2)</f>
        <v>416</v>
      </c>
      <c r="H1387" s="713" t="str">
        <f t="shared" si="365"/>
        <v>OK</v>
      </c>
      <c r="J1387" s="654" t="str">
        <f>IF(AND(F1387=0,G1387&gt;0),1+COUNT($J$3:J1386),IF(B1387="AUXILIAR","AUXILIAR","SUBÍTEM"))</f>
        <v>SUBÍTEM</v>
      </c>
      <c r="K1387" s="655">
        <v>8501</v>
      </c>
      <c r="L1387" s="656">
        <f t="shared" si="366"/>
        <v>8501</v>
      </c>
      <c r="M1387" s="663" t="str">
        <f>IF(AND(MID(A1387,1,4)="comp",COUNTIF($A$1:$A$3937,A1387)&gt;1),"ok AUXILIAR",IF(AND(F1387&gt;0,MID(A1387,1,4)="COMP"),"SUBÍTEM",IF(OR(AND(F1387=0,G1387=0),F1387="COEF.",F1387&gt;0),"SUBÍTEM",IF(MID(A1387,1,5)="COMP.",IF(COUNTIF(ORÇAMENTO!$B$5:$B$9792,COMPOSIÇÕES!A1387)=0,"NOK",IF(COUNTIF(ORÇAMENTO!$B$5:$B$9792,COMPOSIÇÕES!A1387)&gt;0,"OK","SUBÍTEM"))))))</f>
        <v>SUBÍTEM</v>
      </c>
      <c r="P1387" s="655" t="b">
        <f t="shared" si="362"/>
        <v>1</v>
      </c>
      <c r="Q1387" s="655">
        <v>8501</v>
      </c>
      <c r="R1387" s="655" t="s">
        <v>134</v>
      </c>
      <c r="S1387" s="717" t="s">
        <v>901</v>
      </c>
      <c r="T1387" s="655" t="s">
        <v>54</v>
      </c>
      <c r="U1387" s="655">
        <v>416</v>
      </c>
    </row>
    <row r="1388" spans="1:52" s="713" customFormat="1">
      <c r="A1388" s="988">
        <v>88264</v>
      </c>
      <c r="B1388" s="996" t="s">
        <v>131</v>
      </c>
      <c r="C1388" s="322" t="s">
        <v>766</v>
      </c>
      <c r="D1388" s="257" t="s">
        <v>59</v>
      </c>
      <c r="E1388" s="259">
        <v>19.16</v>
      </c>
      <c r="F1388" s="990">
        <v>1.5</v>
      </c>
      <c r="G1388" s="450">
        <f>ROUND(F1388*E1388,2)</f>
        <v>28.74</v>
      </c>
      <c r="H1388" s="713" t="str">
        <f t="shared" si="365"/>
        <v>OK</v>
      </c>
      <c r="J1388" s="654" t="str">
        <f>IF(AND(F1388=0,G1388&gt;0),1+COUNT($J$3:J1387),IF(B1388="AUXILIAR","AUXILIAR","SUBÍTEM"))</f>
        <v>SUBÍTEM</v>
      </c>
      <c r="K1388" s="655">
        <v>88264</v>
      </c>
      <c r="L1388" s="656">
        <f t="shared" si="366"/>
        <v>88264</v>
      </c>
      <c r="M1388" s="663" t="str">
        <f>IF(AND(MID(A1388,1,4)="comp",COUNTIF($A$1:$A$3937,A1388)&gt;1),"ok AUXILIAR",IF(AND(F1388&gt;0,MID(A1388,1,4)="COMP"),"SUBÍTEM",IF(OR(AND(F1388=0,G1388=0),F1388="COEF.",F1388&gt;0),"SUBÍTEM",IF(MID(A1388,1,5)="COMP.",IF(COUNTIF(ORÇAMENTO!$B$5:$B$9792,COMPOSIÇÕES!A1388)=0,"NOK",IF(COUNTIF(ORÇAMENTO!$B$5:$B$9792,COMPOSIÇÕES!A1388)&gt;0,"OK","SUBÍTEM"))))))</f>
        <v>SUBÍTEM</v>
      </c>
      <c r="P1388" s="655" t="b">
        <f t="shared" si="362"/>
        <v>1</v>
      </c>
      <c r="Q1388" s="655">
        <v>88264</v>
      </c>
      <c r="R1388" s="655" t="s">
        <v>131</v>
      </c>
      <c r="S1388" s="717" t="s">
        <v>766</v>
      </c>
      <c r="T1388" s="655" t="s">
        <v>59</v>
      </c>
      <c r="U1388" s="655">
        <v>19.149999999999999</v>
      </c>
    </row>
    <row r="1389" spans="1:52" s="713" customFormat="1">
      <c r="A1389" s="988">
        <v>88316</v>
      </c>
      <c r="B1389" s="996" t="s">
        <v>131</v>
      </c>
      <c r="C1389" s="322" t="s">
        <v>772</v>
      </c>
      <c r="D1389" s="257" t="s">
        <v>59</v>
      </c>
      <c r="E1389" s="259">
        <v>12.7</v>
      </c>
      <c r="F1389" s="990">
        <v>1.5</v>
      </c>
      <c r="G1389" s="450">
        <f>ROUND(F1389*E1389,2)</f>
        <v>19.05</v>
      </c>
      <c r="H1389" s="713" t="str">
        <f t="shared" si="365"/>
        <v>OK</v>
      </c>
      <c r="J1389" s="654" t="str">
        <f>IF(AND(F1389=0,G1389&gt;0),1+COUNT($J$3:J1388),IF(B1389="AUXILIAR","AUXILIAR","SUBÍTEM"))</f>
        <v>SUBÍTEM</v>
      </c>
      <c r="K1389" s="655">
        <v>88316</v>
      </c>
      <c r="L1389" s="656">
        <f t="shared" si="366"/>
        <v>88316</v>
      </c>
      <c r="M1389" s="663" t="str">
        <f>IF(AND(MID(A1389,1,4)="comp",COUNTIF($A$1:$A$3937,A1389)&gt;1),"ok AUXILIAR",IF(AND(F1389&gt;0,MID(A1389,1,4)="COMP"),"SUBÍTEM",IF(OR(AND(F1389=0,G1389=0),F1389="COEF.",F1389&gt;0),"SUBÍTEM",IF(MID(A1389,1,5)="COMP.",IF(COUNTIF(ORÇAMENTO!$B$5:$B$9792,COMPOSIÇÕES!A1389)=0,"NOK",IF(COUNTIF(ORÇAMENTO!$B$5:$B$9792,COMPOSIÇÕES!A1389)&gt;0,"OK","SUBÍTEM"))))))</f>
        <v>SUBÍTEM</v>
      </c>
      <c r="P1389" s="655" t="b">
        <f t="shared" si="362"/>
        <v>1</v>
      </c>
      <c r="Q1389" s="655">
        <v>88316</v>
      </c>
      <c r="R1389" s="655" t="s">
        <v>131</v>
      </c>
      <c r="S1389" s="717" t="s">
        <v>772</v>
      </c>
      <c r="T1389" s="655" t="s">
        <v>59</v>
      </c>
      <c r="U1389" s="655">
        <v>12.52</v>
      </c>
    </row>
    <row r="1390" spans="1:52" s="713" customFormat="1">
      <c r="A1390" s="723" t="s">
        <v>1564</v>
      </c>
      <c r="B1390" s="723"/>
      <c r="C1390" s="723"/>
      <c r="D1390" s="723"/>
      <c r="E1390" s="723"/>
      <c r="F1390" s="723"/>
      <c r="G1390" s="723"/>
      <c r="H1390" s="713" t="str">
        <f t="shared" si="365"/>
        <v>REMOVER ESPAÇOS</v>
      </c>
      <c r="J1390" s="654" t="str">
        <f>IF(AND(F1390=0,G1390&gt;0),1+COUNT($J$3:J1389),IF(B1390="AUXILIAR","AUXILIAR","SUBÍTEM"))</f>
        <v>SUBÍTEM</v>
      </c>
      <c r="K1390" s="655" t="s">
        <v>1564</v>
      </c>
      <c r="L1390" s="656" t="str">
        <f t="shared" si="366"/>
        <v>Obs: composição/Base -  ORSE adaptada - 11218 + 8501/ORSE INSUMO</v>
      </c>
      <c r="M1390" s="663" t="str">
        <f>IF(AND(MID(A1390,1,4)="comp",COUNTIF($A$1:$A$3937,A1390)&gt;1),"ok AUXILIAR",IF(AND(F1390&gt;0,MID(A1390,1,4)="COMP"),"SUBÍTEM",IF(OR(AND(F1390=0,G1390=0),F1390="COEF.",F1390&gt;0),"SUBÍTEM",IF(MID(A1390,1,5)="COMP.",IF(COUNTIF(ORÇAMENTO!$B$5:$B$9792,COMPOSIÇÕES!A1390)=0,"NOK",IF(COUNTIF(ORÇAMENTO!$B$5:$B$9792,COMPOSIÇÕES!A1390)&gt;0,"OK","SUBÍTEM"))))))</f>
        <v>SUBÍTEM</v>
      </c>
      <c r="P1390" s="655" t="b">
        <f t="shared" si="362"/>
        <v>1</v>
      </c>
      <c r="Q1390" s="655" t="s">
        <v>1564</v>
      </c>
      <c r="R1390" s="655"/>
      <c r="S1390" s="723"/>
      <c r="T1390" s="655"/>
      <c r="U1390" s="655"/>
    </row>
    <row r="1391" spans="1:52" s="713" customFormat="1" ht="15.75" thickBot="1">
      <c r="A1391" s="795"/>
      <c r="B1391" s="795"/>
      <c r="C1391" s="728"/>
      <c r="D1391" s="728"/>
      <c r="E1391" s="728"/>
      <c r="F1391" s="728"/>
      <c r="G1391" s="728"/>
      <c r="J1391" s="779"/>
      <c r="K1391" s="780"/>
      <c r="L1391" s="781"/>
      <c r="M1391" s="663"/>
      <c r="P1391" s="655" t="b">
        <f t="shared" ref="P1391:P1397" si="367">C1391=S1391</f>
        <v>1</v>
      </c>
      <c r="Q1391" s="780"/>
      <c r="R1391" s="780"/>
      <c r="S1391" s="728"/>
      <c r="T1391" s="780"/>
      <c r="U1391" s="780"/>
    </row>
    <row r="1392" spans="1:52" s="713" customFormat="1" ht="32.25" customHeight="1" thickBot="1">
      <c r="A1392" s="947" t="s">
        <v>125</v>
      </c>
      <c r="B1392" s="948"/>
      <c r="C1392" s="949" t="s">
        <v>103</v>
      </c>
      <c r="D1392" s="949" t="s">
        <v>126</v>
      </c>
      <c r="E1392" s="949" t="s">
        <v>128</v>
      </c>
      <c r="F1392" s="949" t="s">
        <v>127</v>
      </c>
      <c r="G1392" s="950" t="s">
        <v>129</v>
      </c>
      <c r="H1392" s="713" t="str">
        <f t="shared" ref="H1392:H1397" si="368">IF(MID(A1392,1,3)="OBS","REMOVER ESPAÇOS","OK")</f>
        <v>OK</v>
      </c>
      <c r="J1392" s="654" t="str">
        <f>IF(AND(F1392=0,G1392&gt;0),1+COUNT($J$3:J1267),IF(B1392="AUXILIAR","AUXILIAR","SUBÍTEM"))</f>
        <v>SUBÍTEM</v>
      </c>
      <c r="K1392" s="655" t="s">
        <v>125</v>
      </c>
      <c r="L1392" s="656" t="str">
        <f t="shared" ref="L1392:L1397" si="369">A1392</f>
        <v>COD.</v>
      </c>
      <c r="M1392" s="663" t="str">
        <f>IF(AND(MID(A1392,1,4)="comp",COUNTIF($A$1:$A$3937,A1392)&gt;1),"ok AUXILIAR",IF(AND(F1392&gt;0,MID(A1392,1,4)="COMP"),"SUBÍTEM",IF(OR(AND(F1392=0,G1392=0),F1392="COEF.",F1392&gt;0),"SUBÍTEM",IF(MID(A1392,1,5)="COMP.",IF(COUNTIF(ORÇAMENTO!$B$5:$B$9792,COMPOSIÇÕES!A1392)=0,"NOK",IF(COUNTIF(ORÇAMENTO!$B$5:$B$9792,COMPOSIÇÕES!A1392)&gt;0,"OK","SUBÍTEM"))))))</f>
        <v>SUBÍTEM</v>
      </c>
      <c r="P1392" s="655" t="b">
        <f t="shared" si="367"/>
        <v>1</v>
      </c>
      <c r="Q1392" s="655" t="s">
        <v>125</v>
      </c>
      <c r="R1392" s="655"/>
      <c r="S1392" s="715" t="s">
        <v>103</v>
      </c>
      <c r="T1392" s="655" t="s">
        <v>126</v>
      </c>
      <c r="U1392" s="655" t="s">
        <v>128</v>
      </c>
      <c r="AY1392" s="713" t="s">
        <v>103</v>
      </c>
      <c r="AZ1392" s="713" t="b">
        <f>AY1392=C1392</f>
        <v>1</v>
      </c>
    </row>
    <row r="1393" spans="1:52" s="713" customFormat="1" ht="33" customHeight="1" thickBot="1">
      <c r="A1393" s="935" t="s">
        <v>674</v>
      </c>
      <c r="B1393" s="936"/>
      <c r="C1393" s="960" t="s">
        <v>1407</v>
      </c>
      <c r="D1393" s="936" t="s">
        <v>53</v>
      </c>
      <c r="E1393" s="936"/>
      <c r="F1393" s="936"/>
      <c r="G1393" s="946">
        <f>SUM(G1394:G1396)</f>
        <v>37.590000000000003</v>
      </c>
      <c r="H1393" s="713" t="str">
        <f t="shared" si="368"/>
        <v>OK</v>
      </c>
      <c r="J1393" s="654">
        <f>IF(AND(F1393=0,G1393&gt;0),1+COUNT($J$3:J1392),IF(B1393="AUXILIAR","AUXILIAR","SUBÍTEM"))</f>
        <v>185</v>
      </c>
      <c r="K1393" s="655" t="s">
        <v>674</v>
      </c>
      <c r="L1393" s="656" t="str">
        <f t="shared" si="369"/>
        <v>COMP. 185</v>
      </c>
      <c r="M1393" s="663" t="str">
        <f>IF(AND(MID(A1393,1,4)="comp",COUNTIF($A$1:$A$3937,A1393)&gt;1),"ok AUXILIAR",IF(AND(F1393&gt;0,MID(A1393,1,4)="COMP"),"SUBÍTEM",IF(OR(AND(F1393=0,G1393=0),F1393="COEF.",F1393&gt;0),"SUBÍTEM",IF(MID(A1393,1,5)="COMP.",IF(COUNTIF(ORÇAMENTO!$B$5:$B$9792,COMPOSIÇÕES!A1393)=0,"NOK",IF(COUNTIF(ORÇAMENTO!$B$5:$B$9792,COMPOSIÇÕES!A1393)&gt;0,"OK","SUBÍTEM"))))))</f>
        <v>OK</v>
      </c>
      <c r="P1393" s="655" t="b">
        <f t="shared" si="367"/>
        <v>1</v>
      </c>
      <c r="Q1393" s="655" t="s">
        <v>674</v>
      </c>
      <c r="R1393" s="655"/>
      <c r="S1393" s="716" t="s">
        <v>1407</v>
      </c>
      <c r="T1393" s="655" t="s">
        <v>53</v>
      </c>
      <c r="U1393" s="655"/>
      <c r="AY1393" s="713" t="s">
        <v>670</v>
      </c>
      <c r="AZ1393" s="713" t="b">
        <f>AY1393=C1393</f>
        <v>0</v>
      </c>
    </row>
    <row r="1394" spans="1:52" s="713" customFormat="1" ht="30">
      <c r="A1394" s="988">
        <v>39747</v>
      </c>
      <c r="B1394" s="996" t="s">
        <v>836</v>
      </c>
      <c r="C1394" s="322" t="s">
        <v>1407</v>
      </c>
      <c r="D1394" s="257" t="s">
        <v>2837</v>
      </c>
      <c r="E1394" s="259">
        <v>25.71</v>
      </c>
      <c r="F1394" s="990">
        <v>1.0210999999999999</v>
      </c>
      <c r="G1394" s="450">
        <f>ROUND(F1394*E1394,2)</f>
        <v>26.25</v>
      </c>
      <c r="H1394" s="713" t="str">
        <f t="shared" si="368"/>
        <v>OK</v>
      </c>
      <c r="J1394" s="654" t="str">
        <f>IF(AND(F1394=0,G1394&gt;0),1+COUNT($J$3:J1393),IF(B1394="AUXILIAR","AUXILIAR","SUBÍTEM"))</f>
        <v>SUBÍTEM</v>
      </c>
      <c r="K1394" s="655">
        <v>39747</v>
      </c>
      <c r="L1394" s="656">
        <f t="shared" si="369"/>
        <v>39747</v>
      </c>
      <c r="M1394" s="663" t="str">
        <f>IF(AND(MID(A1394,1,4)="comp",COUNTIF($A$1:$A$3937,A1394)&gt;1),"ok AUXILIAR",IF(AND(F1394&gt;0,MID(A1394,1,4)="COMP"),"SUBÍTEM",IF(OR(AND(F1394=0,G1394=0),F1394="COEF.",F1394&gt;0),"SUBÍTEM",IF(MID(A1394,1,5)="COMP.",IF(COUNTIF(ORÇAMENTO!$B$5:$B$9792,COMPOSIÇÕES!A1394)=0,"NOK",IF(COUNTIF(ORÇAMENTO!$B$5:$B$9792,COMPOSIÇÕES!A1394)&gt;0,"OK","SUBÍTEM"))))))</f>
        <v>SUBÍTEM</v>
      </c>
      <c r="P1394" s="655" t="b">
        <f t="shared" si="367"/>
        <v>1</v>
      </c>
      <c r="Q1394" s="655">
        <v>39747</v>
      </c>
      <c r="R1394" s="655" t="s">
        <v>836</v>
      </c>
      <c r="S1394" s="717" t="s">
        <v>1407</v>
      </c>
      <c r="T1394" s="655" t="s">
        <v>53</v>
      </c>
      <c r="U1394" s="655">
        <v>24.94</v>
      </c>
    </row>
    <row r="1395" spans="1:52" s="713" customFormat="1">
      <c r="A1395" s="988">
        <v>88248</v>
      </c>
      <c r="B1395" s="996" t="s">
        <v>131</v>
      </c>
      <c r="C1395" s="322" t="s">
        <v>1285</v>
      </c>
      <c r="D1395" s="257" t="s">
        <v>59</v>
      </c>
      <c r="E1395" s="259">
        <v>14.62</v>
      </c>
      <c r="F1395" s="990">
        <v>0.33800000000000002</v>
      </c>
      <c r="G1395" s="450">
        <f>ROUND(F1395*E1395,2)</f>
        <v>4.9400000000000004</v>
      </c>
      <c r="H1395" s="713" t="str">
        <f t="shared" si="368"/>
        <v>OK</v>
      </c>
      <c r="J1395" s="654" t="str">
        <f>IF(AND(F1395=0,G1395&gt;0),1+COUNT($J$3:J1393),IF(B1395="AUXILIAR","AUXILIAR","SUBÍTEM"))</f>
        <v>SUBÍTEM</v>
      </c>
      <c r="K1395" s="655">
        <v>88248</v>
      </c>
      <c r="L1395" s="656">
        <f>A1395</f>
        <v>88248</v>
      </c>
      <c r="M1395" s="663" t="str">
        <f>IF(AND(MID(A1395,1,4)="comp",COUNTIF($A$1:$A$3937,A1395)&gt;1),"ok AUXILIAR",IF(AND(F1395&gt;0,MID(A1395,1,4)="COMP"),"SUBÍTEM",IF(OR(AND(F1395=0,G1395=0),F1395="COEF.",F1395&gt;0),"SUBÍTEM",IF(MID(A1395,1,5)="COMP.",IF(COUNTIF(ORÇAMENTO!$B$5:$B$9792,COMPOSIÇÕES!A1395)=0,"NOK",IF(COUNTIF(ORÇAMENTO!$B$5:$B$9792,COMPOSIÇÕES!A1395)&gt;0,"OK","SUBÍTEM"))))))</f>
        <v>SUBÍTEM</v>
      </c>
      <c r="P1395" s="655" t="b">
        <f>C1395=S1395</f>
        <v>1</v>
      </c>
      <c r="Q1395" s="655">
        <v>88248</v>
      </c>
      <c r="R1395" s="655" t="s">
        <v>131</v>
      </c>
      <c r="S1395" s="717" t="s">
        <v>1285</v>
      </c>
      <c r="T1395" s="655" t="s">
        <v>59</v>
      </c>
      <c r="U1395" s="655">
        <v>14.61</v>
      </c>
    </row>
    <row r="1396" spans="1:52" s="713" customFormat="1">
      <c r="A1396" s="988">
        <v>88267</v>
      </c>
      <c r="B1396" s="996" t="s">
        <v>131</v>
      </c>
      <c r="C1396" s="322" t="s">
        <v>767</v>
      </c>
      <c r="D1396" s="257" t="s">
        <v>59</v>
      </c>
      <c r="E1396" s="259">
        <v>18.940000000000001</v>
      </c>
      <c r="F1396" s="990">
        <v>0.33800000000000002</v>
      </c>
      <c r="G1396" s="450">
        <f>ROUND(F1396*E1396,2)</f>
        <v>6.4</v>
      </c>
      <c r="H1396" s="713" t="str">
        <f t="shared" si="368"/>
        <v>OK</v>
      </c>
      <c r="J1396" s="654" t="str">
        <f>IF(AND(F1396=0,G1396&gt;0),1+COUNT($J$3:J1394),IF(B1396="AUXILIAR","AUXILIAR","SUBÍTEM"))</f>
        <v>SUBÍTEM</v>
      </c>
      <c r="K1396" s="655">
        <v>88267</v>
      </c>
      <c r="L1396" s="656">
        <f t="shared" si="369"/>
        <v>88267</v>
      </c>
      <c r="M1396" s="663" t="str">
        <f>IF(AND(MID(A1396,1,4)="comp",COUNTIF($A$1:$A$3937,A1396)&gt;1),"ok AUXILIAR",IF(AND(F1396&gt;0,MID(A1396,1,4)="COMP"),"SUBÍTEM",IF(OR(AND(F1396=0,G1396=0),F1396="COEF.",F1396&gt;0),"SUBÍTEM",IF(MID(A1396,1,5)="COMP.",IF(COUNTIF(ORÇAMENTO!$B$5:$B$9792,COMPOSIÇÕES!A1396)=0,"NOK",IF(COUNTIF(ORÇAMENTO!$B$5:$B$9792,COMPOSIÇÕES!A1396)&gt;0,"OK","SUBÍTEM"))))))</f>
        <v>SUBÍTEM</v>
      </c>
      <c r="P1396" s="655" t="b">
        <f t="shared" si="367"/>
        <v>1</v>
      </c>
      <c r="Q1396" s="655">
        <v>88267</v>
      </c>
      <c r="R1396" s="655" t="s">
        <v>131</v>
      </c>
      <c r="S1396" s="717" t="s">
        <v>767</v>
      </c>
      <c r="T1396" s="655" t="s">
        <v>59</v>
      </c>
      <c r="U1396" s="655">
        <v>18.93</v>
      </c>
    </row>
    <row r="1397" spans="1:52" s="713" customFormat="1">
      <c r="A1397" s="723" t="s">
        <v>1561</v>
      </c>
      <c r="B1397" s="723"/>
      <c r="C1397" s="723"/>
      <c r="D1397" s="723"/>
      <c r="E1397" s="723"/>
      <c r="F1397" s="723"/>
      <c r="G1397" s="723"/>
      <c r="H1397" s="713" t="str">
        <f t="shared" si="368"/>
        <v>REMOVER ESPAÇOS</v>
      </c>
      <c r="J1397" s="654" t="str">
        <f>IF(AND(F1397=0,G1397&gt;0),1+COUNT($J$3:J1396),IF(B1397="AUXILIAR","AUXILIAR","SUBÍTEM"))</f>
        <v>SUBÍTEM</v>
      </c>
      <c r="K1397" s="655" t="s">
        <v>1561</v>
      </c>
      <c r="L1397" s="656" t="str">
        <f t="shared" si="369"/>
        <v>Obs: composição/Base -  SINAPI - 92320</v>
      </c>
      <c r="M1397" s="663" t="str">
        <f>IF(AND(MID(A1397,1,4)="comp",COUNTIF($A$1:$A$3937,A1397)&gt;1),"ok AUXILIAR",IF(AND(F1397&gt;0,MID(A1397,1,4)="COMP"),"SUBÍTEM",IF(OR(AND(F1397=0,G1397=0),F1397="COEF.",F1397&gt;0),"SUBÍTEM",IF(MID(A1397,1,5)="COMP.",IF(COUNTIF(ORÇAMENTO!$B$5:$B$9792,COMPOSIÇÕES!A1397)=0,"NOK",IF(COUNTIF(ORÇAMENTO!$B$5:$B$9792,COMPOSIÇÕES!A1397)&gt;0,"OK","SUBÍTEM"))))))</f>
        <v>SUBÍTEM</v>
      </c>
      <c r="P1397" s="655" t="b">
        <f t="shared" si="367"/>
        <v>1</v>
      </c>
      <c r="Q1397" s="655" t="s">
        <v>1561</v>
      </c>
      <c r="R1397" s="655"/>
      <c r="S1397" s="723"/>
      <c r="T1397" s="655"/>
      <c r="U1397" s="655"/>
    </row>
    <row r="1398" spans="1:52" s="713" customFormat="1" ht="15.75" thickBot="1">
      <c r="A1398" s="795"/>
      <c r="B1398" s="795"/>
      <c r="C1398" s="728"/>
      <c r="D1398" s="728"/>
      <c r="E1398" s="728"/>
      <c r="F1398" s="728"/>
      <c r="G1398" s="728"/>
      <c r="J1398" s="779"/>
      <c r="K1398" s="780"/>
      <c r="L1398" s="781"/>
      <c r="M1398" s="663"/>
      <c r="P1398" s="655" t="b">
        <f t="shared" si="362"/>
        <v>1</v>
      </c>
      <c r="Q1398" s="780"/>
      <c r="R1398" s="780"/>
      <c r="S1398" s="728"/>
      <c r="T1398" s="780"/>
      <c r="U1398" s="780"/>
    </row>
    <row r="1399" spans="1:52" s="713" customFormat="1" ht="32.25" customHeight="1" thickBot="1">
      <c r="A1399" s="947" t="s">
        <v>125</v>
      </c>
      <c r="B1399" s="948"/>
      <c r="C1399" s="949" t="s">
        <v>103</v>
      </c>
      <c r="D1399" s="949" t="s">
        <v>126</v>
      </c>
      <c r="E1399" s="949" t="s">
        <v>128</v>
      </c>
      <c r="F1399" s="949" t="s">
        <v>127</v>
      </c>
      <c r="G1399" s="950" t="s">
        <v>129</v>
      </c>
      <c r="H1399" s="713" t="str">
        <f t="shared" ref="H1399:H1404" si="370">IF(MID(A1399,1,3)="OBS","REMOVER ESPAÇOS","OK")</f>
        <v>OK</v>
      </c>
      <c r="J1399" s="654" t="str">
        <f>IF(AND(F1399=0,G1399&gt;0),1+COUNT($J$3:J1273),IF(B1399="AUXILIAR","AUXILIAR","SUBÍTEM"))</f>
        <v>SUBÍTEM</v>
      </c>
      <c r="K1399" s="655" t="s">
        <v>125</v>
      </c>
      <c r="L1399" s="656" t="str">
        <f t="shared" ref="L1399:L1404" si="371">A1399</f>
        <v>COD.</v>
      </c>
      <c r="M1399" s="663" t="str">
        <f>IF(AND(MID(A1399,1,4)="comp",COUNTIF($A$1:$A$3937,A1399)&gt;1),"ok AUXILIAR",IF(AND(F1399&gt;0,MID(A1399,1,4)="COMP"),"SUBÍTEM",IF(OR(AND(F1399=0,G1399=0),F1399="COEF.",F1399&gt;0),"SUBÍTEM",IF(MID(A1399,1,5)="COMP.",IF(COUNTIF(ORÇAMENTO!$B$5:$B$9792,COMPOSIÇÕES!A1399)=0,"NOK",IF(COUNTIF(ORÇAMENTO!$B$5:$B$9792,COMPOSIÇÕES!A1399)&gt;0,"OK","SUBÍTEM"))))))</f>
        <v>SUBÍTEM</v>
      </c>
      <c r="P1399" s="655" t="b">
        <f t="shared" si="362"/>
        <v>1</v>
      </c>
      <c r="Q1399" s="655" t="s">
        <v>125</v>
      </c>
      <c r="R1399" s="655"/>
      <c r="S1399" s="715" t="s">
        <v>103</v>
      </c>
      <c r="T1399" s="655" t="s">
        <v>126</v>
      </c>
      <c r="U1399" s="655" t="s">
        <v>128</v>
      </c>
      <c r="AY1399" s="713" t="s">
        <v>103</v>
      </c>
      <c r="AZ1399" s="713" t="b">
        <f>AY1399=C1399</f>
        <v>1</v>
      </c>
    </row>
    <row r="1400" spans="1:52" s="713" customFormat="1" ht="33" customHeight="1" thickBot="1">
      <c r="A1400" s="935" t="s">
        <v>675</v>
      </c>
      <c r="B1400" s="936"/>
      <c r="C1400" s="960" t="s">
        <v>1408</v>
      </c>
      <c r="D1400" s="936" t="s">
        <v>53</v>
      </c>
      <c r="E1400" s="936"/>
      <c r="F1400" s="936"/>
      <c r="G1400" s="946">
        <f>SUM(G1401:G1403)</f>
        <v>53.83</v>
      </c>
      <c r="H1400" s="713" t="str">
        <f t="shared" si="370"/>
        <v>OK</v>
      </c>
      <c r="J1400" s="654">
        <f>IF(AND(F1400=0,G1400&gt;0),1+COUNT($J$3:J1399),IF(B1400="AUXILIAR","AUXILIAR","SUBÍTEM"))</f>
        <v>186</v>
      </c>
      <c r="K1400" s="655" t="s">
        <v>675</v>
      </c>
      <c r="L1400" s="656" t="str">
        <f t="shared" si="371"/>
        <v>COMP. 186</v>
      </c>
      <c r="M1400" s="663" t="str">
        <f>IF(AND(MID(A1400,1,4)="comp",COUNTIF($A$1:$A$3937,A1400)&gt;1),"ok AUXILIAR",IF(AND(F1400&gt;0,MID(A1400,1,4)="COMP"),"SUBÍTEM",IF(OR(AND(F1400=0,G1400=0),F1400="COEF.",F1400&gt;0),"SUBÍTEM",IF(MID(A1400,1,5)="COMP.",IF(COUNTIF(ORÇAMENTO!$B$5:$B$9792,COMPOSIÇÕES!A1400)=0,"NOK",IF(COUNTIF(ORÇAMENTO!$B$5:$B$9792,COMPOSIÇÕES!A1400)&gt;0,"OK","SUBÍTEM"))))))</f>
        <v>OK</v>
      </c>
      <c r="P1400" s="655" t="b">
        <f t="shared" si="362"/>
        <v>1</v>
      </c>
      <c r="Q1400" s="655" t="s">
        <v>675</v>
      </c>
      <c r="R1400" s="655"/>
      <c r="S1400" s="716" t="s">
        <v>1408</v>
      </c>
      <c r="T1400" s="655" t="s">
        <v>53</v>
      </c>
      <c r="U1400" s="655"/>
      <c r="AY1400" s="713" t="s">
        <v>670</v>
      </c>
      <c r="AZ1400" s="713" t="b">
        <f>AY1400=C1400</f>
        <v>0</v>
      </c>
    </row>
    <row r="1401" spans="1:52" s="713" customFormat="1" ht="30">
      <c r="A1401" s="988">
        <v>39748</v>
      </c>
      <c r="B1401" s="996" t="s">
        <v>836</v>
      </c>
      <c r="C1401" s="322" t="s">
        <v>2766</v>
      </c>
      <c r="D1401" s="257" t="s">
        <v>2837</v>
      </c>
      <c r="E1401" s="259">
        <v>41.61</v>
      </c>
      <c r="F1401" s="990">
        <v>1.0210999999999999</v>
      </c>
      <c r="G1401" s="450">
        <f>ROUND(F1401*E1401,2)</f>
        <v>42.49</v>
      </c>
      <c r="H1401" s="713" t="str">
        <f t="shared" si="370"/>
        <v>OK</v>
      </c>
      <c r="J1401" s="654" t="str">
        <f>IF(AND(F1401=0,G1401&gt;0),1+COUNT($J$3:J1400),IF(B1401="AUXILIAR","AUXILIAR","SUBÍTEM"))</f>
        <v>SUBÍTEM</v>
      </c>
      <c r="K1401" s="655">
        <v>39748</v>
      </c>
      <c r="L1401" s="656">
        <f t="shared" si="371"/>
        <v>39748</v>
      </c>
      <c r="M1401" s="663" t="str">
        <f>IF(AND(MID(A1401,1,4)="comp",COUNTIF($A$1:$A$3937,A1401)&gt;1),"ok AUXILIAR",IF(AND(F1401&gt;0,MID(A1401,1,4)="COMP"),"SUBÍTEM",IF(OR(AND(F1401=0,G1401=0),F1401="COEF.",F1401&gt;0),"SUBÍTEM",IF(MID(A1401,1,5)="COMP.",IF(COUNTIF(ORÇAMENTO!$B$5:$B$9792,COMPOSIÇÕES!A1401)=0,"NOK",IF(COUNTIF(ORÇAMENTO!$B$5:$B$9792,COMPOSIÇÕES!A1401)&gt;0,"OK","SUBÍTEM"))))))</f>
        <v>SUBÍTEM</v>
      </c>
      <c r="P1401" s="655" t="b">
        <f t="shared" si="362"/>
        <v>1</v>
      </c>
      <c r="Q1401" s="655">
        <v>39748</v>
      </c>
      <c r="R1401" s="655" t="s">
        <v>836</v>
      </c>
      <c r="S1401" s="717" t="s">
        <v>2766</v>
      </c>
      <c r="T1401" s="655" t="s">
        <v>53</v>
      </c>
      <c r="U1401" s="655">
        <v>40.36</v>
      </c>
    </row>
    <row r="1402" spans="1:52" s="713" customFormat="1">
      <c r="A1402" s="988">
        <v>88248</v>
      </c>
      <c r="B1402" s="996" t="s">
        <v>131</v>
      </c>
      <c r="C1402" s="322" t="s">
        <v>1285</v>
      </c>
      <c r="D1402" s="257" t="s">
        <v>59</v>
      </c>
      <c r="E1402" s="259">
        <v>14.62</v>
      </c>
      <c r="F1402" s="990">
        <v>0.33800000000000002</v>
      </c>
      <c r="G1402" s="450">
        <f>ROUND(F1402*E1402,2)</f>
        <v>4.9400000000000004</v>
      </c>
      <c r="H1402" s="713" t="str">
        <f t="shared" si="370"/>
        <v>OK</v>
      </c>
      <c r="J1402" s="654" t="str">
        <f>IF(AND(F1402=0,G1402&gt;0),1+COUNT($J$3:J1400),IF(B1402="AUXILIAR","AUXILIAR","SUBÍTEM"))</f>
        <v>SUBÍTEM</v>
      </c>
      <c r="K1402" s="655">
        <v>88248</v>
      </c>
      <c r="L1402" s="656">
        <f t="shared" si="371"/>
        <v>88248</v>
      </c>
      <c r="M1402" s="663" t="str">
        <f>IF(AND(MID(A1402,1,4)="comp",COUNTIF($A$1:$A$3937,A1402)&gt;1),"ok AUXILIAR",IF(AND(F1402&gt;0,MID(A1402,1,4)="COMP"),"SUBÍTEM",IF(OR(AND(F1402=0,G1402=0),F1402="COEF.",F1402&gt;0),"SUBÍTEM",IF(MID(A1402,1,5)="COMP.",IF(COUNTIF(ORÇAMENTO!$B$5:$B$9792,COMPOSIÇÕES!A1402)=0,"NOK",IF(COUNTIF(ORÇAMENTO!$B$5:$B$9792,COMPOSIÇÕES!A1402)&gt;0,"OK","SUBÍTEM"))))))</f>
        <v>SUBÍTEM</v>
      </c>
      <c r="P1402" s="655" t="b">
        <f t="shared" si="362"/>
        <v>1</v>
      </c>
      <c r="Q1402" s="655">
        <v>88248</v>
      </c>
      <c r="R1402" s="655" t="s">
        <v>131</v>
      </c>
      <c r="S1402" s="717" t="s">
        <v>1285</v>
      </c>
      <c r="T1402" s="655" t="s">
        <v>59</v>
      </c>
      <c r="U1402" s="655">
        <v>14.61</v>
      </c>
    </row>
    <row r="1403" spans="1:52" s="713" customFormat="1">
      <c r="A1403" s="988">
        <v>88267</v>
      </c>
      <c r="B1403" s="996" t="s">
        <v>131</v>
      </c>
      <c r="C1403" s="322" t="s">
        <v>767</v>
      </c>
      <c r="D1403" s="257" t="s">
        <v>59</v>
      </c>
      <c r="E1403" s="259">
        <v>18.940000000000001</v>
      </c>
      <c r="F1403" s="990">
        <v>0.33800000000000002</v>
      </c>
      <c r="G1403" s="450">
        <f>ROUND(F1403*E1403,2)</f>
        <v>6.4</v>
      </c>
      <c r="H1403" s="713" t="str">
        <f t="shared" si="370"/>
        <v>OK</v>
      </c>
      <c r="J1403" s="654" t="str">
        <f>IF(AND(F1403=0,G1403&gt;0),1+COUNT($J$3:J1401),IF(B1403="AUXILIAR","AUXILIAR","SUBÍTEM"))</f>
        <v>SUBÍTEM</v>
      </c>
      <c r="K1403" s="655">
        <v>88267</v>
      </c>
      <c r="L1403" s="656">
        <f t="shared" si="371"/>
        <v>88267</v>
      </c>
      <c r="M1403" s="663" t="str">
        <f>IF(AND(MID(A1403,1,4)="comp",COUNTIF($A$1:$A$3937,A1403)&gt;1),"ok AUXILIAR",IF(AND(F1403&gt;0,MID(A1403,1,4)="COMP"),"SUBÍTEM",IF(OR(AND(F1403=0,G1403=0),F1403="COEF.",F1403&gt;0),"SUBÍTEM",IF(MID(A1403,1,5)="COMP.",IF(COUNTIF(ORÇAMENTO!$B$5:$B$9792,COMPOSIÇÕES!A1403)=0,"NOK",IF(COUNTIF(ORÇAMENTO!$B$5:$B$9792,COMPOSIÇÕES!A1403)&gt;0,"OK","SUBÍTEM"))))))</f>
        <v>SUBÍTEM</v>
      </c>
      <c r="P1403" s="655" t="b">
        <f t="shared" si="362"/>
        <v>1</v>
      </c>
      <c r="Q1403" s="655">
        <v>88267</v>
      </c>
      <c r="R1403" s="655" t="s">
        <v>131</v>
      </c>
      <c r="S1403" s="717" t="s">
        <v>767</v>
      </c>
      <c r="T1403" s="655" t="s">
        <v>59</v>
      </c>
      <c r="U1403" s="655">
        <v>18.93</v>
      </c>
    </row>
    <row r="1404" spans="1:52" s="713" customFormat="1">
      <c r="A1404" s="723" t="s">
        <v>2877</v>
      </c>
      <c r="B1404" s="723"/>
      <c r="C1404" s="723"/>
      <c r="D1404" s="723"/>
      <c r="E1404" s="723"/>
      <c r="F1404" s="723"/>
      <c r="G1404" s="723"/>
      <c r="H1404" s="713" t="str">
        <f t="shared" si="370"/>
        <v>REMOVER ESPAÇOS</v>
      </c>
      <c r="J1404" s="654" t="str">
        <f>IF(AND(F1404=0,G1404&gt;0),1+COUNT($J$3:J1403),IF(B1404="AUXILIAR","AUXILIAR","SUBÍTEM"))</f>
        <v>SUBÍTEM</v>
      </c>
      <c r="K1404" s="655" t="s">
        <v>1561</v>
      </c>
      <c r="L1404" s="656" t="str">
        <f t="shared" si="371"/>
        <v>Obs: composição/Base -  SINAPI - 92320 + 39748 SINAPI INSUMO</v>
      </c>
      <c r="M1404" s="663" t="str">
        <f>IF(AND(MID(A1404,1,4)="comp",COUNTIF($A$1:$A$3937,A1404)&gt;1),"ok AUXILIAR",IF(AND(F1404&gt;0,MID(A1404,1,4)="COMP"),"SUBÍTEM",IF(OR(AND(F1404=0,G1404=0),F1404="COEF.",F1404&gt;0),"SUBÍTEM",IF(MID(A1404,1,5)="COMP.",IF(COUNTIF(ORÇAMENTO!$B$5:$B$9792,COMPOSIÇÕES!A1404)=0,"NOK",IF(COUNTIF(ORÇAMENTO!$B$5:$B$9792,COMPOSIÇÕES!A1404)&gt;0,"OK","SUBÍTEM"))))))</f>
        <v>SUBÍTEM</v>
      </c>
      <c r="P1404" s="655" t="b">
        <f t="shared" si="362"/>
        <v>1</v>
      </c>
      <c r="Q1404" s="655" t="s">
        <v>1561</v>
      </c>
      <c r="R1404" s="655"/>
      <c r="S1404" s="723"/>
      <c r="T1404" s="655"/>
      <c r="U1404" s="655"/>
    </row>
    <row r="1405" spans="1:52" s="713" customFormat="1" ht="15.75" thickBot="1">
      <c r="A1405" s="795"/>
      <c r="B1405" s="795"/>
      <c r="C1405" s="728"/>
      <c r="D1405" s="728"/>
      <c r="E1405" s="728"/>
      <c r="F1405" s="728"/>
      <c r="G1405" s="728"/>
      <c r="J1405" s="779"/>
      <c r="K1405" s="780"/>
      <c r="L1405" s="781"/>
      <c r="M1405" s="663"/>
      <c r="P1405" s="655" t="b">
        <f t="shared" ref="P1405:P1432" si="372">C1405=S1405</f>
        <v>1</v>
      </c>
      <c r="Q1405" s="780"/>
      <c r="R1405" s="780"/>
      <c r="S1405" s="728"/>
      <c r="T1405" s="780"/>
      <c r="U1405" s="780"/>
    </row>
    <row r="1406" spans="1:52" s="713" customFormat="1" ht="32.25" customHeight="1" thickBot="1">
      <c r="A1406" s="947" t="s">
        <v>125</v>
      </c>
      <c r="B1406" s="948"/>
      <c r="C1406" s="949" t="s">
        <v>103</v>
      </c>
      <c r="D1406" s="949" t="s">
        <v>126</v>
      </c>
      <c r="E1406" s="949" t="s">
        <v>128</v>
      </c>
      <c r="F1406" s="949" t="s">
        <v>127</v>
      </c>
      <c r="G1406" s="950" t="s">
        <v>129</v>
      </c>
      <c r="H1406" s="713" t="str">
        <f t="shared" ref="H1406:H1411" si="373">IF(MID(A1406,1,3)="OBS","REMOVER ESPAÇOS","OK")</f>
        <v>OK</v>
      </c>
      <c r="J1406" s="654" t="str">
        <f>IF(AND(F1406=0,G1406&gt;0),1+COUNT($J$3:J1279),IF(B1406="AUXILIAR","AUXILIAR","SUBÍTEM"))</f>
        <v>SUBÍTEM</v>
      </c>
      <c r="K1406" s="655" t="s">
        <v>125</v>
      </c>
      <c r="L1406" s="656" t="str">
        <f t="shared" ref="L1406:L1411" si="374">A1406</f>
        <v>COD.</v>
      </c>
      <c r="M1406" s="663" t="str">
        <f>IF(AND(MID(A1406,1,4)="comp",COUNTIF($A$1:$A$3937,A1406)&gt;1),"ok AUXILIAR",IF(AND(F1406&gt;0,MID(A1406,1,4)="COMP"),"SUBÍTEM",IF(OR(AND(F1406=0,G1406=0),F1406="COEF.",F1406&gt;0),"SUBÍTEM",IF(MID(A1406,1,5)="COMP.",IF(COUNTIF(ORÇAMENTO!$B$5:$B$9792,COMPOSIÇÕES!A1406)=0,"NOK",IF(COUNTIF(ORÇAMENTO!$B$5:$B$9792,COMPOSIÇÕES!A1406)&gt;0,"OK","SUBÍTEM"))))))</f>
        <v>SUBÍTEM</v>
      </c>
      <c r="P1406" s="655" t="b">
        <f t="shared" si="372"/>
        <v>1</v>
      </c>
      <c r="Q1406" s="655" t="s">
        <v>125</v>
      </c>
      <c r="R1406" s="655"/>
      <c r="S1406" s="715" t="s">
        <v>103</v>
      </c>
      <c r="T1406" s="655" t="s">
        <v>126</v>
      </c>
      <c r="U1406" s="655" t="s">
        <v>128</v>
      </c>
      <c r="AY1406" s="713" t="s">
        <v>103</v>
      </c>
      <c r="AZ1406" s="713" t="b">
        <f>AY1406=C1406</f>
        <v>1</v>
      </c>
    </row>
    <row r="1407" spans="1:52" s="713" customFormat="1" ht="33" customHeight="1" thickBot="1">
      <c r="A1407" s="935" t="s">
        <v>676</v>
      </c>
      <c r="B1407" s="936"/>
      <c r="C1407" s="960" t="s">
        <v>1409</v>
      </c>
      <c r="D1407" s="936" t="s">
        <v>53</v>
      </c>
      <c r="E1407" s="936"/>
      <c r="F1407" s="936"/>
      <c r="G1407" s="946">
        <f>SUM(G1408:G1410)</f>
        <v>65.39</v>
      </c>
      <c r="H1407" s="713" t="str">
        <f t="shared" si="373"/>
        <v>OK</v>
      </c>
      <c r="J1407" s="654">
        <f>IF(AND(F1407=0,G1407&gt;0),1+COUNT($J$3:J1406),IF(B1407="AUXILIAR","AUXILIAR","SUBÍTEM"))</f>
        <v>187</v>
      </c>
      <c r="K1407" s="655" t="s">
        <v>676</v>
      </c>
      <c r="L1407" s="656" t="str">
        <f t="shared" si="374"/>
        <v>COMP. 187</v>
      </c>
      <c r="M1407" s="663" t="str">
        <f>IF(AND(MID(A1407,1,4)="comp",COUNTIF($A$1:$A$3937,A1407)&gt;1),"ok AUXILIAR",IF(AND(F1407&gt;0,MID(A1407,1,4)="COMP"),"SUBÍTEM",IF(OR(AND(F1407=0,G1407=0),F1407="COEF.",F1407&gt;0),"SUBÍTEM",IF(MID(A1407,1,5)="COMP.",IF(COUNTIF(ORÇAMENTO!$B$5:$B$9792,COMPOSIÇÕES!A1407)=0,"NOK",IF(COUNTIF(ORÇAMENTO!$B$5:$B$9792,COMPOSIÇÕES!A1407)&gt;0,"OK","SUBÍTEM"))))))</f>
        <v>OK</v>
      </c>
      <c r="P1407" s="655" t="b">
        <f t="shared" si="372"/>
        <v>1</v>
      </c>
      <c r="Q1407" s="655" t="s">
        <v>676</v>
      </c>
      <c r="R1407" s="655"/>
      <c r="S1407" s="716" t="s">
        <v>1409</v>
      </c>
      <c r="T1407" s="655" t="s">
        <v>53</v>
      </c>
      <c r="U1407" s="655"/>
      <c r="AY1407" s="713" t="s">
        <v>670</v>
      </c>
      <c r="AZ1407" s="713" t="b">
        <f>AY1407=C1407</f>
        <v>0</v>
      </c>
    </row>
    <row r="1408" spans="1:52" s="713" customFormat="1" ht="30">
      <c r="A1408" s="988">
        <v>39749</v>
      </c>
      <c r="B1408" s="996" t="s">
        <v>836</v>
      </c>
      <c r="C1408" s="322" t="s">
        <v>1409</v>
      </c>
      <c r="D1408" s="257" t="s">
        <v>2837</v>
      </c>
      <c r="E1408" s="259">
        <v>52.93</v>
      </c>
      <c r="F1408" s="990">
        <v>1.0210999999999999</v>
      </c>
      <c r="G1408" s="450">
        <f>ROUND(F1408*E1408,2)</f>
        <v>54.05</v>
      </c>
      <c r="H1408" s="713" t="str">
        <f t="shared" si="373"/>
        <v>OK</v>
      </c>
      <c r="J1408" s="654" t="str">
        <f>IF(AND(F1408=0,G1408&gt;0),1+COUNT($J$3:J1407),IF(B1408="AUXILIAR","AUXILIAR","SUBÍTEM"))</f>
        <v>SUBÍTEM</v>
      </c>
      <c r="K1408" s="655">
        <v>39749</v>
      </c>
      <c r="L1408" s="656">
        <f t="shared" si="374"/>
        <v>39749</v>
      </c>
      <c r="M1408" s="663" t="str">
        <f>IF(AND(MID(A1408,1,4)="comp",COUNTIF($A$1:$A$3937,A1408)&gt;1),"ok AUXILIAR",IF(AND(F1408&gt;0,MID(A1408,1,4)="COMP"),"SUBÍTEM",IF(OR(AND(F1408=0,G1408=0),F1408="COEF.",F1408&gt;0),"SUBÍTEM",IF(MID(A1408,1,5)="COMP.",IF(COUNTIF(ORÇAMENTO!$B$5:$B$9792,COMPOSIÇÕES!A1408)=0,"NOK",IF(COUNTIF(ORÇAMENTO!$B$5:$B$9792,COMPOSIÇÕES!A1408)&gt;0,"OK","SUBÍTEM"))))))</f>
        <v>SUBÍTEM</v>
      </c>
      <c r="P1408" s="655" t="b">
        <f t="shared" si="372"/>
        <v>1</v>
      </c>
      <c r="Q1408" s="655">
        <v>39749</v>
      </c>
      <c r="R1408" s="655" t="s">
        <v>836</v>
      </c>
      <c r="S1408" s="717" t="s">
        <v>1409</v>
      </c>
      <c r="T1408" s="655" t="s">
        <v>53</v>
      </c>
      <c r="U1408" s="655">
        <v>51.34</v>
      </c>
    </row>
    <row r="1409" spans="1:52" s="713" customFormat="1">
      <c r="A1409" s="988">
        <v>88248</v>
      </c>
      <c r="B1409" s="996" t="s">
        <v>131</v>
      </c>
      <c r="C1409" s="322" t="s">
        <v>1285</v>
      </c>
      <c r="D1409" s="257" t="s">
        <v>59</v>
      </c>
      <c r="E1409" s="259">
        <v>14.62</v>
      </c>
      <c r="F1409" s="990">
        <v>0.33800000000000002</v>
      </c>
      <c r="G1409" s="450">
        <f>ROUND(F1409*E1409,2)</f>
        <v>4.9400000000000004</v>
      </c>
      <c r="H1409" s="713" t="str">
        <f t="shared" si="373"/>
        <v>OK</v>
      </c>
      <c r="J1409" s="654" t="str">
        <f>IF(AND(F1409=0,G1409&gt;0),1+COUNT($J$3:J1407),IF(B1409="AUXILIAR","AUXILIAR","SUBÍTEM"))</f>
        <v>SUBÍTEM</v>
      </c>
      <c r="K1409" s="655">
        <v>88248</v>
      </c>
      <c r="L1409" s="656">
        <f t="shared" si="374"/>
        <v>88248</v>
      </c>
      <c r="M1409" s="663" t="str">
        <f>IF(AND(MID(A1409,1,4)="comp",COUNTIF($A$1:$A$3937,A1409)&gt;1),"ok AUXILIAR",IF(AND(F1409&gt;0,MID(A1409,1,4)="COMP"),"SUBÍTEM",IF(OR(AND(F1409=0,G1409=0),F1409="COEF.",F1409&gt;0),"SUBÍTEM",IF(MID(A1409,1,5)="COMP.",IF(COUNTIF(ORÇAMENTO!$B$5:$B$9792,COMPOSIÇÕES!A1409)=0,"NOK",IF(COUNTIF(ORÇAMENTO!$B$5:$B$9792,COMPOSIÇÕES!A1409)&gt;0,"OK","SUBÍTEM"))))))</f>
        <v>SUBÍTEM</v>
      </c>
      <c r="P1409" s="655" t="b">
        <f t="shared" si="372"/>
        <v>1</v>
      </c>
      <c r="Q1409" s="655">
        <v>88248</v>
      </c>
      <c r="R1409" s="655" t="s">
        <v>131</v>
      </c>
      <c r="S1409" s="717" t="s">
        <v>1285</v>
      </c>
      <c r="T1409" s="655" t="s">
        <v>59</v>
      </c>
      <c r="U1409" s="655">
        <v>14.61</v>
      </c>
    </row>
    <row r="1410" spans="1:52" s="713" customFormat="1">
      <c r="A1410" s="988">
        <v>88267</v>
      </c>
      <c r="B1410" s="996" t="s">
        <v>131</v>
      </c>
      <c r="C1410" s="322" t="s">
        <v>767</v>
      </c>
      <c r="D1410" s="257" t="s">
        <v>59</v>
      </c>
      <c r="E1410" s="259">
        <v>18.940000000000001</v>
      </c>
      <c r="F1410" s="990">
        <v>0.33800000000000002</v>
      </c>
      <c r="G1410" s="450">
        <f>ROUND(F1410*E1410,2)</f>
        <v>6.4</v>
      </c>
      <c r="H1410" s="713" t="str">
        <f t="shared" si="373"/>
        <v>OK</v>
      </c>
      <c r="J1410" s="654" t="str">
        <f>IF(AND(F1410=0,G1410&gt;0),1+COUNT($J$3:J1408),IF(B1410="AUXILIAR","AUXILIAR","SUBÍTEM"))</f>
        <v>SUBÍTEM</v>
      </c>
      <c r="K1410" s="655">
        <v>88267</v>
      </c>
      <c r="L1410" s="656">
        <f t="shared" si="374"/>
        <v>88267</v>
      </c>
      <c r="M1410" s="663" t="str">
        <f>IF(AND(MID(A1410,1,4)="comp",COUNTIF($A$1:$A$3937,A1410)&gt;1),"ok AUXILIAR",IF(AND(F1410&gt;0,MID(A1410,1,4)="COMP"),"SUBÍTEM",IF(OR(AND(F1410=0,G1410=0),F1410="COEF.",F1410&gt;0),"SUBÍTEM",IF(MID(A1410,1,5)="COMP.",IF(COUNTIF(ORÇAMENTO!$B$5:$B$9792,COMPOSIÇÕES!A1410)=0,"NOK",IF(COUNTIF(ORÇAMENTO!$B$5:$B$9792,COMPOSIÇÕES!A1410)&gt;0,"OK","SUBÍTEM"))))))</f>
        <v>SUBÍTEM</v>
      </c>
      <c r="P1410" s="655" t="b">
        <f t="shared" si="372"/>
        <v>1</v>
      </c>
      <c r="Q1410" s="655">
        <v>88267</v>
      </c>
      <c r="R1410" s="655" t="s">
        <v>131</v>
      </c>
      <c r="S1410" s="717" t="s">
        <v>767</v>
      </c>
      <c r="T1410" s="655" t="s">
        <v>59</v>
      </c>
      <c r="U1410" s="655">
        <v>18.93</v>
      </c>
    </row>
    <row r="1411" spans="1:52" s="713" customFormat="1">
      <c r="A1411" s="723" t="s">
        <v>2878</v>
      </c>
      <c r="B1411" s="723"/>
      <c r="C1411" s="723"/>
      <c r="D1411" s="723"/>
      <c r="E1411" s="723"/>
      <c r="F1411" s="723"/>
      <c r="G1411" s="723"/>
      <c r="H1411" s="713" t="str">
        <f t="shared" si="373"/>
        <v>REMOVER ESPAÇOS</v>
      </c>
      <c r="J1411" s="654" t="str">
        <f>IF(AND(F1411=0,G1411&gt;0),1+COUNT($J$3:J1410),IF(B1411="AUXILIAR","AUXILIAR","SUBÍTEM"))</f>
        <v>SUBÍTEM</v>
      </c>
      <c r="K1411" s="655" t="s">
        <v>1561</v>
      </c>
      <c r="L1411" s="656" t="str">
        <f t="shared" si="374"/>
        <v>Obs: composição/Base -  SINAPI - 92320 + 39749 SINAPI INSUMO</v>
      </c>
      <c r="M1411" s="663" t="str">
        <f>IF(AND(MID(A1411,1,4)="comp",COUNTIF($A$1:$A$3937,A1411)&gt;1),"ok AUXILIAR",IF(AND(F1411&gt;0,MID(A1411,1,4)="COMP"),"SUBÍTEM",IF(OR(AND(F1411=0,G1411=0),F1411="COEF.",F1411&gt;0),"SUBÍTEM",IF(MID(A1411,1,5)="COMP.",IF(COUNTIF(ORÇAMENTO!$B$5:$B$9792,COMPOSIÇÕES!A1411)=0,"NOK",IF(COUNTIF(ORÇAMENTO!$B$5:$B$9792,COMPOSIÇÕES!A1411)&gt;0,"OK","SUBÍTEM"))))))</f>
        <v>SUBÍTEM</v>
      </c>
      <c r="P1411" s="655" t="b">
        <f t="shared" si="372"/>
        <v>1</v>
      </c>
      <c r="Q1411" s="655" t="s">
        <v>1561</v>
      </c>
      <c r="R1411" s="655"/>
      <c r="S1411" s="723"/>
      <c r="T1411" s="655"/>
      <c r="U1411" s="655"/>
    </row>
    <row r="1412" spans="1:52" s="713" customFormat="1" ht="15.75" thickBot="1">
      <c r="A1412" s="795"/>
      <c r="B1412" s="795"/>
      <c r="C1412" s="728"/>
      <c r="D1412" s="728"/>
      <c r="E1412" s="728"/>
      <c r="F1412" s="728"/>
      <c r="G1412" s="728"/>
      <c r="J1412" s="779"/>
      <c r="K1412" s="780"/>
      <c r="L1412" s="781"/>
      <c r="M1412" s="663"/>
      <c r="P1412" s="655" t="b">
        <f t="shared" ref="P1412:P1425" si="375">C1412=S1412</f>
        <v>1</v>
      </c>
      <c r="Q1412" s="780"/>
      <c r="R1412" s="780"/>
      <c r="S1412" s="728"/>
      <c r="T1412" s="780"/>
      <c r="U1412" s="780"/>
    </row>
    <row r="1413" spans="1:52" s="713" customFormat="1" ht="32.25" customHeight="1" thickBot="1">
      <c r="A1413" s="947" t="s">
        <v>125</v>
      </c>
      <c r="B1413" s="948"/>
      <c r="C1413" s="949" t="s">
        <v>103</v>
      </c>
      <c r="D1413" s="949" t="s">
        <v>126</v>
      </c>
      <c r="E1413" s="949" t="s">
        <v>128</v>
      </c>
      <c r="F1413" s="949" t="s">
        <v>127</v>
      </c>
      <c r="G1413" s="950" t="s">
        <v>129</v>
      </c>
      <c r="H1413" s="713" t="str">
        <f t="shared" ref="H1413:H1418" si="376">IF(MID(A1413,1,3)="OBS","REMOVER ESPAÇOS","OK")</f>
        <v>OK</v>
      </c>
      <c r="J1413" s="654" t="str">
        <f>IF(AND(F1413=0,G1413&gt;0),1+COUNT($J$3:J1259),IF(B1413="AUXILIAR","AUXILIAR","SUBÍTEM"))</f>
        <v>SUBÍTEM</v>
      </c>
      <c r="K1413" s="655" t="s">
        <v>125</v>
      </c>
      <c r="L1413" s="656" t="str">
        <f t="shared" ref="L1413:L1418" si="377">A1413</f>
        <v>COD.</v>
      </c>
      <c r="M1413" s="663" t="str">
        <f>IF(AND(MID(A1413,1,4)="comp",COUNTIF($A$1:$A$3937,A1413)&gt;1),"ok AUXILIAR",IF(AND(F1413&gt;0,MID(A1413,1,4)="COMP"),"SUBÍTEM",IF(OR(AND(F1413=0,G1413=0),F1413="COEF.",F1413&gt;0),"SUBÍTEM",IF(MID(A1413,1,5)="COMP.",IF(COUNTIF(ORÇAMENTO!$B$5:$B$9792,COMPOSIÇÕES!A1413)=0,"NOK",IF(COUNTIF(ORÇAMENTO!$B$5:$B$9792,COMPOSIÇÕES!A1413)&gt;0,"OK","SUBÍTEM"))))))</f>
        <v>SUBÍTEM</v>
      </c>
      <c r="P1413" s="655" t="b">
        <f t="shared" si="375"/>
        <v>1</v>
      </c>
      <c r="Q1413" s="655" t="s">
        <v>125</v>
      </c>
      <c r="R1413" s="655"/>
      <c r="S1413" s="715" t="s">
        <v>103</v>
      </c>
      <c r="T1413" s="655" t="s">
        <v>126</v>
      </c>
      <c r="U1413" s="655" t="s">
        <v>128</v>
      </c>
      <c r="AY1413" s="713" t="s">
        <v>103</v>
      </c>
      <c r="AZ1413" s="713" t="b">
        <f>AY1413=C1413</f>
        <v>1</v>
      </c>
    </row>
    <row r="1414" spans="1:52" s="713" customFormat="1" ht="33" customHeight="1" thickBot="1">
      <c r="A1414" s="935" t="s">
        <v>677</v>
      </c>
      <c r="B1414" s="936"/>
      <c r="C1414" s="960" t="s">
        <v>1410</v>
      </c>
      <c r="D1414" s="936" t="s">
        <v>126</v>
      </c>
      <c r="E1414" s="936"/>
      <c r="F1414" s="936"/>
      <c r="G1414" s="946">
        <f>SUM(G1415:G1417)</f>
        <v>27.08</v>
      </c>
      <c r="H1414" s="713" t="str">
        <f t="shared" si="376"/>
        <v>OK</v>
      </c>
      <c r="J1414" s="654">
        <f>IF(AND(F1414=0,G1414&gt;0),1+COUNT($J$3:J1413),IF(B1414="AUXILIAR","AUXILIAR","SUBÍTEM"))</f>
        <v>188</v>
      </c>
      <c r="K1414" s="655" t="s">
        <v>677</v>
      </c>
      <c r="L1414" s="656" t="str">
        <f t="shared" si="377"/>
        <v>COMP. 188</v>
      </c>
      <c r="M1414" s="663" t="str">
        <f>IF(AND(MID(A1414,1,4)="comp",COUNTIF($A$1:$A$3937,A1414)&gt;1),"ok AUXILIAR",IF(AND(F1414&gt;0,MID(A1414,1,4)="COMP"),"SUBÍTEM",IF(OR(AND(F1414=0,G1414=0),F1414="COEF.",F1414&gt;0),"SUBÍTEM",IF(MID(A1414,1,5)="COMP.",IF(COUNTIF(ORÇAMENTO!$B$5:$B$9792,COMPOSIÇÕES!A1414)=0,"NOK",IF(COUNTIF(ORÇAMENTO!$B$5:$B$9792,COMPOSIÇÕES!A1414)&gt;0,"OK","SUBÍTEM"))))))</f>
        <v>OK</v>
      </c>
      <c r="P1414" s="655" t="b">
        <f t="shared" si="375"/>
        <v>1</v>
      </c>
      <c r="Q1414" s="655" t="s">
        <v>677</v>
      </c>
      <c r="R1414" s="655"/>
      <c r="S1414" s="716" t="s">
        <v>1410</v>
      </c>
      <c r="T1414" s="655" t="s">
        <v>126</v>
      </c>
      <c r="U1414" s="655"/>
      <c r="AY1414" s="713" t="s">
        <v>670</v>
      </c>
      <c r="AZ1414" s="713" t="b">
        <f>AY1414=C1414</f>
        <v>0</v>
      </c>
    </row>
    <row r="1415" spans="1:52" s="713" customFormat="1">
      <c r="A1415" s="988">
        <v>38886</v>
      </c>
      <c r="B1415" s="996" t="s">
        <v>836</v>
      </c>
      <c r="C1415" s="322" t="s">
        <v>2767</v>
      </c>
      <c r="D1415" s="257" t="s">
        <v>2836</v>
      </c>
      <c r="E1415" s="259">
        <v>20.75</v>
      </c>
      <c r="F1415" s="258">
        <v>1</v>
      </c>
      <c r="G1415" s="450">
        <f>ROUND(F1415*E1415,2)</f>
        <v>20.75</v>
      </c>
      <c r="H1415" s="713" t="str">
        <f t="shared" si="376"/>
        <v>OK</v>
      </c>
      <c r="J1415" s="654" t="str">
        <f>IF(AND(F1415=0,G1415&gt;0),1+COUNT($J$3:J1414),IF(B1415="AUXILIAR","AUXILIAR","SUBÍTEM"))</f>
        <v>SUBÍTEM</v>
      </c>
      <c r="K1415" s="655">
        <v>38886</v>
      </c>
      <c r="L1415" s="656">
        <f t="shared" si="377"/>
        <v>38886</v>
      </c>
      <c r="M1415" s="663" t="str">
        <f>IF(AND(MID(A1415,1,4)="comp",COUNTIF($A$1:$A$3937,A1415)&gt;1),"ok AUXILIAR",IF(AND(F1415&gt;0,MID(A1415,1,4)="COMP"),"SUBÍTEM",IF(OR(AND(F1415=0,G1415=0),F1415="COEF.",F1415&gt;0),"SUBÍTEM",IF(MID(A1415,1,5)="COMP.",IF(COUNTIF(ORÇAMENTO!$B$5:$B$9792,COMPOSIÇÕES!A1415)=0,"NOK",IF(COUNTIF(ORÇAMENTO!$B$5:$B$9792,COMPOSIÇÕES!A1415)&gt;0,"OK","SUBÍTEM"))))))</f>
        <v>SUBÍTEM</v>
      </c>
      <c r="P1415" s="655" t="b">
        <f t="shared" si="375"/>
        <v>1</v>
      </c>
      <c r="Q1415" s="655">
        <v>38886</v>
      </c>
      <c r="R1415" s="655" t="s">
        <v>836</v>
      </c>
      <c r="S1415" s="717" t="s">
        <v>2767</v>
      </c>
      <c r="T1415" s="655" t="s">
        <v>54</v>
      </c>
      <c r="U1415" s="655">
        <v>21.22</v>
      </c>
    </row>
    <row r="1416" spans="1:52" s="713" customFormat="1">
      <c r="A1416" s="988">
        <v>88316</v>
      </c>
      <c r="B1416" s="996" t="s">
        <v>131</v>
      </c>
      <c r="C1416" s="322" t="s">
        <v>772</v>
      </c>
      <c r="D1416" s="257" t="s">
        <v>59</v>
      </c>
      <c r="E1416" s="259">
        <v>12.7</v>
      </c>
      <c r="F1416" s="251">
        <v>0.2</v>
      </c>
      <c r="G1416" s="450">
        <f>ROUND(F1416*E1416,2)</f>
        <v>2.54</v>
      </c>
      <c r="H1416" s="713" t="str">
        <f t="shared" si="376"/>
        <v>OK</v>
      </c>
      <c r="J1416" s="654" t="str">
        <f>IF(AND(F1416=0,G1416&gt;0),1+COUNT($J$3:J1415),IF(B1416="AUXILIAR","AUXILIAR","SUBÍTEM"))</f>
        <v>SUBÍTEM</v>
      </c>
      <c r="K1416" s="655">
        <v>88316</v>
      </c>
      <c r="L1416" s="656">
        <f t="shared" si="377"/>
        <v>88316</v>
      </c>
      <c r="M1416" s="663" t="str">
        <f>IF(AND(MID(A1416,1,4)="comp",COUNTIF($A$1:$A$3937,A1416)&gt;1),"ok AUXILIAR",IF(AND(F1416&gt;0,MID(A1416,1,4)="COMP"),"SUBÍTEM",IF(OR(AND(F1416=0,G1416=0),F1416="COEF.",F1416&gt;0),"SUBÍTEM",IF(MID(A1416,1,5)="COMP.",IF(COUNTIF(ORÇAMENTO!$B$5:$B$9792,COMPOSIÇÕES!A1416)=0,"NOK",IF(COUNTIF(ORÇAMENTO!$B$5:$B$9792,COMPOSIÇÕES!A1416)&gt;0,"OK","SUBÍTEM"))))))</f>
        <v>SUBÍTEM</v>
      </c>
      <c r="P1416" s="655" t="b">
        <f t="shared" si="375"/>
        <v>1</v>
      </c>
      <c r="Q1416" s="655">
        <v>88316</v>
      </c>
      <c r="R1416" s="655" t="s">
        <v>131</v>
      </c>
      <c r="S1416" s="717" t="s">
        <v>772</v>
      </c>
      <c r="T1416" s="655" t="s">
        <v>59</v>
      </c>
      <c r="U1416" s="655">
        <v>12.52</v>
      </c>
    </row>
    <row r="1417" spans="1:52" s="713" customFormat="1">
      <c r="A1417" s="988">
        <v>88267</v>
      </c>
      <c r="B1417" s="996" t="s">
        <v>131</v>
      </c>
      <c r="C1417" s="322" t="s">
        <v>767</v>
      </c>
      <c r="D1417" s="257" t="s">
        <v>59</v>
      </c>
      <c r="E1417" s="259">
        <v>18.940000000000001</v>
      </c>
      <c r="F1417" s="258">
        <v>0.2</v>
      </c>
      <c r="G1417" s="450">
        <f>ROUND(F1417*E1417,2)</f>
        <v>3.79</v>
      </c>
      <c r="H1417" s="713" t="str">
        <f t="shared" si="376"/>
        <v>OK</v>
      </c>
      <c r="J1417" s="654" t="str">
        <f>IF(AND(F1417=0,G1417&gt;0),1+COUNT($J$3:J1416),IF(B1417="AUXILIAR","AUXILIAR","SUBÍTEM"))</f>
        <v>SUBÍTEM</v>
      </c>
      <c r="K1417" s="655">
        <v>88267</v>
      </c>
      <c r="L1417" s="656">
        <f t="shared" si="377"/>
        <v>88267</v>
      </c>
      <c r="M1417" s="663" t="str">
        <f>IF(AND(MID(A1417,1,4)="comp",COUNTIF($A$1:$A$3937,A1417)&gt;1),"ok AUXILIAR",IF(AND(F1417&gt;0,MID(A1417,1,4)="COMP"),"SUBÍTEM",IF(OR(AND(F1417=0,G1417=0),F1417="COEF.",F1417&gt;0),"SUBÍTEM",IF(MID(A1417,1,5)="COMP.",IF(COUNTIF(ORÇAMENTO!$B$5:$B$9792,COMPOSIÇÕES!A1417)=0,"NOK",IF(COUNTIF(ORÇAMENTO!$B$5:$B$9792,COMPOSIÇÕES!A1417)&gt;0,"OK","SUBÍTEM"))))))</f>
        <v>SUBÍTEM</v>
      </c>
      <c r="P1417" s="655" t="b">
        <f t="shared" si="375"/>
        <v>1</v>
      </c>
      <c r="Q1417" s="655">
        <v>88267</v>
      </c>
      <c r="R1417" s="655" t="s">
        <v>131</v>
      </c>
      <c r="S1417" s="717" t="s">
        <v>767</v>
      </c>
      <c r="T1417" s="655" t="s">
        <v>59</v>
      </c>
      <c r="U1417" s="655">
        <v>18.93</v>
      </c>
    </row>
    <row r="1418" spans="1:52" s="713" customFormat="1">
      <c r="A1418" s="723" t="s">
        <v>1562</v>
      </c>
      <c r="B1418" s="723"/>
      <c r="C1418" s="723"/>
      <c r="D1418" s="723"/>
      <c r="E1418" s="723"/>
      <c r="F1418" s="723"/>
      <c r="G1418" s="723"/>
      <c r="H1418" s="713" t="str">
        <f t="shared" si="376"/>
        <v>REMOVER ESPAÇOS</v>
      </c>
      <c r="J1418" s="654" t="str">
        <f>IF(AND(F1418=0,G1418&gt;0),1+COUNT($J$3:J1417),IF(B1418="AUXILIAR","AUXILIAR","SUBÍTEM"))</f>
        <v>SUBÍTEM</v>
      </c>
      <c r="K1418" s="655" t="s">
        <v>1562</v>
      </c>
      <c r="L1418" s="656" t="str">
        <f t="shared" si="377"/>
        <v>Obs: composição/Base -  ORSE - 1010</v>
      </c>
      <c r="M1418" s="663" t="str">
        <f>IF(AND(MID(A1418,1,4)="comp",COUNTIF($A$1:$A$3937,A1418)&gt;1),"ok AUXILIAR",IF(AND(F1418&gt;0,MID(A1418,1,4)="COMP"),"SUBÍTEM",IF(OR(AND(F1418=0,G1418=0),F1418="COEF.",F1418&gt;0),"SUBÍTEM",IF(MID(A1418,1,5)="COMP.",IF(COUNTIF(ORÇAMENTO!$B$5:$B$9792,COMPOSIÇÕES!A1418)=0,"NOK",IF(COUNTIF(ORÇAMENTO!$B$5:$B$9792,COMPOSIÇÕES!A1418)&gt;0,"OK","SUBÍTEM"))))))</f>
        <v>SUBÍTEM</v>
      </c>
      <c r="P1418" s="655" t="b">
        <f t="shared" si="375"/>
        <v>1</v>
      </c>
      <c r="Q1418" s="655" t="s">
        <v>1562</v>
      </c>
      <c r="R1418" s="655"/>
      <c r="S1418" s="723"/>
      <c r="T1418" s="655"/>
      <c r="U1418" s="655"/>
    </row>
    <row r="1419" spans="1:52" s="713" customFormat="1" ht="15.75" thickBot="1">
      <c r="A1419" s="795"/>
      <c r="B1419" s="795"/>
      <c r="C1419" s="728"/>
      <c r="D1419" s="728"/>
      <c r="E1419" s="728"/>
      <c r="F1419" s="728"/>
      <c r="G1419" s="728"/>
      <c r="J1419" s="779"/>
      <c r="K1419" s="780"/>
      <c r="L1419" s="781"/>
      <c r="M1419" s="663"/>
      <c r="P1419" s="655" t="b">
        <f t="shared" si="375"/>
        <v>1</v>
      </c>
      <c r="Q1419" s="780"/>
      <c r="R1419" s="780"/>
      <c r="S1419" s="728"/>
      <c r="T1419" s="780"/>
      <c r="U1419" s="780"/>
    </row>
    <row r="1420" spans="1:52" s="713" customFormat="1" ht="32.25" customHeight="1" thickBot="1">
      <c r="A1420" s="947" t="s">
        <v>125</v>
      </c>
      <c r="B1420" s="948"/>
      <c r="C1420" s="949" t="s">
        <v>103</v>
      </c>
      <c r="D1420" s="949" t="s">
        <v>126</v>
      </c>
      <c r="E1420" s="949" t="s">
        <v>128</v>
      </c>
      <c r="F1420" s="949" t="s">
        <v>127</v>
      </c>
      <c r="G1420" s="950" t="s">
        <v>129</v>
      </c>
      <c r="H1420" s="713" t="str">
        <f t="shared" ref="H1420:H1425" si="378">IF(MID(A1420,1,3)="OBS","REMOVER ESPAÇOS","OK")</f>
        <v>OK</v>
      </c>
      <c r="J1420" s="654" t="str">
        <f>IF(AND(F1420=0,G1420&gt;0),1+COUNT($J$3:J1266),IF(B1420="AUXILIAR","AUXILIAR","SUBÍTEM"))</f>
        <v>SUBÍTEM</v>
      </c>
      <c r="K1420" s="655" t="s">
        <v>125</v>
      </c>
      <c r="L1420" s="656" t="str">
        <f t="shared" ref="L1420:L1425" si="379">A1420</f>
        <v>COD.</v>
      </c>
      <c r="M1420" s="663" t="str">
        <f>IF(AND(MID(A1420,1,4)="comp",COUNTIF($A$1:$A$3937,A1420)&gt;1),"ok AUXILIAR",IF(AND(F1420&gt;0,MID(A1420,1,4)="COMP"),"SUBÍTEM",IF(OR(AND(F1420=0,G1420=0),F1420="COEF.",F1420&gt;0),"SUBÍTEM",IF(MID(A1420,1,5)="COMP.",IF(COUNTIF(ORÇAMENTO!$B$5:$B$9792,COMPOSIÇÕES!A1420)=0,"NOK",IF(COUNTIF(ORÇAMENTO!$B$5:$B$9792,COMPOSIÇÕES!A1420)&gt;0,"OK","SUBÍTEM"))))))</f>
        <v>SUBÍTEM</v>
      </c>
      <c r="P1420" s="655" t="b">
        <f t="shared" si="375"/>
        <v>1</v>
      </c>
      <c r="Q1420" s="655" t="s">
        <v>125</v>
      </c>
      <c r="R1420" s="655"/>
      <c r="S1420" s="715" t="s">
        <v>103</v>
      </c>
      <c r="T1420" s="655" t="s">
        <v>126</v>
      </c>
      <c r="U1420" s="655" t="s">
        <v>128</v>
      </c>
      <c r="AY1420" s="713" t="s">
        <v>103</v>
      </c>
      <c r="AZ1420" s="713" t="b">
        <f>AY1420=C1420</f>
        <v>1</v>
      </c>
    </row>
    <row r="1421" spans="1:52" s="713" customFormat="1" ht="33" customHeight="1" thickBot="1">
      <c r="A1421" s="935" t="s">
        <v>678</v>
      </c>
      <c r="B1421" s="936"/>
      <c r="C1421" s="960" t="s">
        <v>990</v>
      </c>
      <c r="D1421" s="936" t="s">
        <v>126</v>
      </c>
      <c r="E1421" s="936"/>
      <c r="F1421" s="936"/>
      <c r="G1421" s="946">
        <f>SUM(G1422:G1424)</f>
        <v>463.79</v>
      </c>
      <c r="H1421" s="713" t="str">
        <f t="shared" si="378"/>
        <v>OK</v>
      </c>
      <c r="J1421" s="654">
        <f>IF(AND(F1421=0,G1421&gt;0),1+COUNT($J$3:J1420),IF(B1421="AUXILIAR","AUXILIAR","SUBÍTEM"))</f>
        <v>189</v>
      </c>
      <c r="K1421" s="655" t="s">
        <v>678</v>
      </c>
      <c r="L1421" s="656" t="str">
        <f t="shared" si="379"/>
        <v>COMP. 189</v>
      </c>
      <c r="M1421" s="663" t="str">
        <f>IF(AND(MID(A1421,1,4)="comp",COUNTIF($A$1:$A$3937,A1421)&gt;1),"ok AUXILIAR",IF(AND(F1421&gt;0,MID(A1421,1,4)="COMP"),"SUBÍTEM",IF(OR(AND(F1421=0,G1421=0),F1421="COEF.",F1421&gt;0),"SUBÍTEM",IF(MID(A1421,1,5)="COMP.",IF(COUNTIF(ORÇAMENTO!$B$5:$B$9792,COMPOSIÇÕES!A1421)=0,"NOK",IF(COUNTIF(ORÇAMENTO!$B$5:$B$9792,COMPOSIÇÕES!A1421)&gt;0,"OK","SUBÍTEM"))))))</f>
        <v>OK</v>
      </c>
      <c r="P1421" s="655" t="b">
        <f t="shared" si="375"/>
        <v>1</v>
      </c>
      <c r="Q1421" s="655" t="s">
        <v>678</v>
      </c>
      <c r="R1421" s="655"/>
      <c r="S1421" s="716" t="s">
        <v>990</v>
      </c>
      <c r="T1421" s="655" t="s">
        <v>126</v>
      </c>
      <c r="U1421" s="655"/>
      <c r="AY1421" s="713" t="s">
        <v>670</v>
      </c>
      <c r="AZ1421" s="713" t="b">
        <f>AY1421=C1421</f>
        <v>0</v>
      </c>
    </row>
    <row r="1422" spans="1:52" s="713" customFormat="1" ht="22.5" customHeight="1">
      <c r="A1422" s="996">
        <v>8502</v>
      </c>
      <c r="B1422" s="996" t="s">
        <v>134</v>
      </c>
      <c r="C1422" s="322" t="s">
        <v>990</v>
      </c>
      <c r="D1422" s="257" t="s">
        <v>54</v>
      </c>
      <c r="E1422" s="259">
        <v>416</v>
      </c>
      <c r="F1422" s="258">
        <v>1</v>
      </c>
      <c r="G1422" s="450">
        <f>ROUND(F1422*E1422,2)</f>
        <v>416</v>
      </c>
      <c r="H1422" s="713" t="str">
        <f t="shared" si="378"/>
        <v>OK</v>
      </c>
      <c r="J1422" s="654" t="str">
        <f>IF(AND(F1422=0,G1422&gt;0),1+COUNT($J$3:J1421),IF(B1422="AUXILIAR","AUXILIAR","SUBÍTEM"))</f>
        <v>SUBÍTEM</v>
      </c>
      <c r="K1422" s="655">
        <v>8502</v>
      </c>
      <c r="L1422" s="656">
        <f t="shared" si="379"/>
        <v>8502</v>
      </c>
      <c r="M1422" s="663" t="str">
        <f>IF(AND(MID(A1422,1,4)="comp",COUNTIF($A$1:$A$3937,A1422)&gt;1),"ok AUXILIAR",IF(AND(F1422&gt;0,MID(A1422,1,4)="COMP"),"SUBÍTEM",IF(OR(AND(F1422=0,G1422=0),F1422="COEF.",F1422&gt;0),"SUBÍTEM",IF(MID(A1422,1,5)="COMP.",IF(COUNTIF(ORÇAMENTO!$B$5:$B$9792,COMPOSIÇÕES!A1422)=0,"NOK",IF(COUNTIF(ORÇAMENTO!$B$5:$B$9792,COMPOSIÇÕES!A1422)&gt;0,"OK","SUBÍTEM"))))))</f>
        <v>SUBÍTEM</v>
      </c>
      <c r="P1422" s="655" t="b">
        <f t="shared" si="375"/>
        <v>1</v>
      </c>
      <c r="Q1422" s="655">
        <v>8502</v>
      </c>
      <c r="R1422" s="655" t="s">
        <v>134</v>
      </c>
      <c r="S1422" s="717" t="s">
        <v>990</v>
      </c>
      <c r="T1422" s="655" t="s">
        <v>54</v>
      </c>
      <c r="U1422" s="655">
        <v>416</v>
      </c>
    </row>
    <row r="1423" spans="1:52" s="713" customFormat="1">
      <c r="A1423" s="988">
        <v>88264</v>
      </c>
      <c r="B1423" s="996" t="s">
        <v>131</v>
      </c>
      <c r="C1423" s="322" t="s">
        <v>766</v>
      </c>
      <c r="D1423" s="257" t="s">
        <v>59</v>
      </c>
      <c r="E1423" s="259">
        <v>19.16</v>
      </c>
      <c r="F1423" s="251">
        <v>1.5</v>
      </c>
      <c r="G1423" s="450">
        <f>ROUND(F1423*E1423,2)</f>
        <v>28.74</v>
      </c>
      <c r="H1423" s="713" t="str">
        <f t="shared" si="378"/>
        <v>OK</v>
      </c>
      <c r="J1423" s="654" t="str">
        <f>IF(AND(F1423=0,G1423&gt;0),1+COUNT($J$3:J1422),IF(B1423="AUXILIAR","AUXILIAR","SUBÍTEM"))</f>
        <v>SUBÍTEM</v>
      </c>
      <c r="K1423" s="655">
        <v>88264</v>
      </c>
      <c r="L1423" s="656">
        <f t="shared" si="379"/>
        <v>88264</v>
      </c>
      <c r="M1423" s="663" t="str">
        <f>IF(AND(MID(A1423,1,4)="comp",COUNTIF($A$1:$A$3937,A1423)&gt;1),"ok AUXILIAR",IF(AND(F1423&gt;0,MID(A1423,1,4)="COMP"),"SUBÍTEM",IF(OR(AND(F1423=0,G1423=0),F1423="COEF.",F1423&gt;0),"SUBÍTEM",IF(MID(A1423,1,5)="COMP.",IF(COUNTIF(ORÇAMENTO!$B$5:$B$9792,COMPOSIÇÕES!A1423)=0,"NOK",IF(COUNTIF(ORÇAMENTO!$B$5:$B$9792,COMPOSIÇÕES!A1423)&gt;0,"OK","SUBÍTEM"))))))</f>
        <v>SUBÍTEM</v>
      </c>
      <c r="P1423" s="655" t="b">
        <f t="shared" si="375"/>
        <v>1</v>
      </c>
      <c r="Q1423" s="655">
        <v>88264</v>
      </c>
      <c r="R1423" s="655" t="s">
        <v>131</v>
      </c>
      <c r="S1423" s="717" t="s">
        <v>766</v>
      </c>
      <c r="T1423" s="655" t="s">
        <v>59</v>
      </c>
      <c r="U1423" s="655">
        <v>19.149999999999999</v>
      </c>
    </row>
    <row r="1424" spans="1:52" s="713" customFormat="1">
      <c r="A1424" s="988">
        <v>88316</v>
      </c>
      <c r="B1424" s="996" t="s">
        <v>131</v>
      </c>
      <c r="C1424" s="322" t="s">
        <v>772</v>
      </c>
      <c r="D1424" s="257" t="s">
        <v>59</v>
      </c>
      <c r="E1424" s="259">
        <v>12.7</v>
      </c>
      <c r="F1424" s="258">
        <v>1.5</v>
      </c>
      <c r="G1424" s="450">
        <f>ROUND(F1424*E1424,2)</f>
        <v>19.05</v>
      </c>
      <c r="H1424" s="713" t="str">
        <f t="shared" si="378"/>
        <v>OK</v>
      </c>
      <c r="J1424" s="654" t="str">
        <f>IF(AND(F1424=0,G1424&gt;0),1+COUNT($J$3:J1423),IF(B1424="AUXILIAR","AUXILIAR","SUBÍTEM"))</f>
        <v>SUBÍTEM</v>
      </c>
      <c r="K1424" s="655">
        <v>88316</v>
      </c>
      <c r="L1424" s="656">
        <f t="shared" si="379"/>
        <v>88316</v>
      </c>
      <c r="M1424" s="663" t="str">
        <f>IF(AND(MID(A1424,1,4)="comp",COUNTIF($A$1:$A$3937,A1424)&gt;1),"ok AUXILIAR",IF(AND(F1424&gt;0,MID(A1424,1,4)="COMP"),"SUBÍTEM",IF(OR(AND(F1424=0,G1424=0),F1424="COEF.",F1424&gt;0),"SUBÍTEM",IF(MID(A1424,1,5)="COMP.",IF(COUNTIF(ORÇAMENTO!$B$5:$B$9792,COMPOSIÇÕES!A1424)=0,"NOK",IF(COUNTIF(ORÇAMENTO!$B$5:$B$9792,COMPOSIÇÕES!A1424)&gt;0,"OK","SUBÍTEM"))))))</f>
        <v>SUBÍTEM</v>
      </c>
      <c r="P1424" s="655" t="b">
        <f t="shared" si="375"/>
        <v>1</v>
      </c>
      <c r="Q1424" s="655">
        <v>88316</v>
      </c>
      <c r="R1424" s="655" t="s">
        <v>131</v>
      </c>
      <c r="S1424" s="717" t="s">
        <v>772</v>
      </c>
      <c r="T1424" s="655" t="s">
        <v>59</v>
      </c>
      <c r="U1424" s="655">
        <v>12.52</v>
      </c>
    </row>
    <row r="1425" spans="1:52" s="713" customFormat="1">
      <c r="A1425" s="723" t="s">
        <v>1563</v>
      </c>
      <c r="B1425" s="723"/>
      <c r="C1425" s="723"/>
      <c r="D1425" s="723"/>
      <c r="E1425" s="723"/>
      <c r="F1425" s="723"/>
      <c r="G1425" s="723"/>
      <c r="H1425" s="713" t="str">
        <f t="shared" si="378"/>
        <v>REMOVER ESPAÇOS</v>
      </c>
      <c r="J1425" s="654" t="str">
        <f>IF(AND(F1425=0,G1425&gt;0),1+COUNT($J$3:J1424),IF(B1425="AUXILIAR","AUXILIAR","SUBÍTEM"))</f>
        <v>SUBÍTEM</v>
      </c>
      <c r="K1425" s="655" t="s">
        <v>1563</v>
      </c>
      <c r="L1425" s="656" t="str">
        <f t="shared" si="379"/>
        <v>Obs: composição/Base -  ORSE adaptada - 11218 + 8502/ORSE INSUMO</v>
      </c>
      <c r="M1425" s="663" t="str">
        <f>IF(AND(MID(A1425,1,4)="comp",COUNTIF($A$1:$A$3937,A1425)&gt;1),"ok AUXILIAR",IF(AND(F1425&gt;0,MID(A1425,1,4)="COMP"),"SUBÍTEM",IF(OR(AND(F1425=0,G1425=0),F1425="COEF.",F1425&gt;0),"SUBÍTEM",IF(MID(A1425,1,5)="COMP.",IF(COUNTIF(ORÇAMENTO!$B$5:$B$9792,COMPOSIÇÕES!A1425)=0,"NOK",IF(COUNTIF(ORÇAMENTO!$B$5:$B$9792,COMPOSIÇÕES!A1425)&gt;0,"OK","SUBÍTEM"))))))</f>
        <v>SUBÍTEM</v>
      </c>
      <c r="P1425" s="655" t="b">
        <f t="shared" si="375"/>
        <v>1</v>
      </c>
      <c r="Q1425" s="655" t="s">
        <v>1563</v>
      </c>
      <c r="R1425" s="655"/>
      <c r="S1425" s="723"/>
      <c r="T1425" s="655"/>
      <c r="U1425" s="655"/>
    </row>
    <row r="1426" spans="1:52" s="713" customFormat="1" ht="15.75" thickBot="1">
      <c r="A1426" s="795"/>
      <c r="B1426" s="795"/>
      <c r="C1426" s="728"/>
      <c r="D1426" s="728"/>
      <c r="E1426" s="728"/>
      <c r="F1426" s="728"/>
      <c r="G1426" s="728"/>
      <c r="J1426" s="779"/>
      <c r="K1426" s="780"/>
      <c r="L1426" s="781"/>
      <c r="M1426" s="663"/>
      <c r="P1426" s="655" t="b">
        <f t="shared" si="372"/>
        <v>1</v>
      </c>
      <c r="Q1426" s="780"/>
      <c r="R1426" s="780"/>
      <c r="S1426" s="728"/>
      <c r="T1426" s="780"/>
      <c r="U1426" s="780"/>
    </row>
    <row r="1427" spans="1:52" s="713" customFormat="1" ht="32.25" customHeight="1" thickBot="1">
      <c r="A1427" s="947" t="s">
        <v>125</v>
      </c>
      <c r="B1427" s="948"/>
      <c r="C1427" s="949" t="s">
        <v>103</v>
      </c>
      <c r="D1427" s="949" t="s">
        <v>126</v>
      </c>
      <c r="E1427" s="949" t="s">
        <v>128</v>
      </c>
      <c r="F1427" s="949" t="s">
        <v>127</v>
      </c>
      <c r="G1427" s="950" t="s">
        <v>129</v>
      </c>
      <c r="H1427" s="713" t="str">
        <f t="shared" ref="H1427:H1432" si="380">IF(MID(A1427,1,3)="OBS","REMOVER ESPAÇOS","OK")</f>
        <v>OK</v>
      </c>
      <c r="J1427" s="654" t="str">
        <f>IF(AND(F1427=0,G1427&gt;0),1+COUNT($J$3:J1273),IF(B1427="AUXILIAR","AUXILIAR","SUBÍTEM"))</f>
        <v>SUBÍTEM</v>
      </c>
      <c r="K1427" s="655" t="s">
        <v>125</v>
      </c>
      <c r="L1427" s="656" t="str">
        <f t="shared" ref="L1427:L1432" si="381">A1427</f>
        <v>COD.</v>
      </c>
      <c r="M1427" s="663" t="str">
        <f>IF(AND(MID(A1427,1,4)="comp",COUNTIF($A$1:$A$3937,A1427)&gt;1),"ok AUXILIAR",IF(AND(F1427&gt;0,MID(A1427,1,4)="COMP"),"SUBÍTEM",IF(OR(AND(F1427=0,G1427=0),F1427="COEF.",F1427&gt;0),"SUBÍTEM",IF(MID(A1427,1,5)="COMP.",IF(COUNTIF(ORÇAMENTO!$B$5:$B$9792,COMPOSIÇÕES!A1427)=0,"NOK",IF(COUNTIF(ORÇAMENTO!$B$5:$B$9792,COMPOSIÇÕES!A1427)&gt;0,"OK","SUBÍTEM"))))))</f>
        <v>SUBÍTEM</v>
      </c>
      <c r="P1427" s="655" t="b">
        <f t="shared" si="372"/>
        <v>1</v>
      </c>
      <c r="Q1427" s="655" t="s">
        <v>125</v>
      </c>
      <c r="R1427" s="655"/>
      <c r="S1427" s="715" t="s">
        <v>103</v>
      </c>
      <c r="T1427" s="655" t="s">
        <v>126</v>
      </c>
      <c r="U1427" s="655" t="s">
        <v>128</v>
      </c>
      <c r="AY1427" s="713" t="s">
        <v>103</v>
      </c>
      <c r="AZ1427" s="713" t="b">
        <f>AY1427=C1427</f>
        <v>1</v>
      </c>
    </row>
    <row r="1428" spans="1:52" s="713" customFormat="1" ht="33" customHeight="1" thickBot="1">
      <c r="A1428" s="935" t="s">
        <v>679</v>
      </c>
      <c r="B1428" s="936"/>
      <c r="C1428" s="960" t="s">
        <v>1411</v>
      </c>
      <c r="D1428" s="936" t="s">
        <v>126</v>
      </c>
      <c r="E1428" s="936"/>
      <c r="F1428" s="936"/>
      <c r="G1428" s="946">
        <f>SUM(G1429:G1431)</f>
        <v>87253.119999999995</v>
      </c>
      <c r="H1428" s="713" t="str">
        <f t="shared" si="380"/>
        <v>OK</v>
      </c>
      <c r="J1428" s="654">
        <f>IF(AND(F1428=0,G1428&gt;0),1+COUNT($J$3:J1427),IF(B1428="AUXILIAR","AUXILIAR","SUBÍTEM"))</f>
        <v>190</v>
      </c>
      <c r="K1428" s="655" t="s">
        <v>679</v>
      </c>
      <c r="L1428" s="656" t="str">
        <f t="shared" si="381"/>
        <v>COMP. 190</v>
      </c>
      <c r="M1428" s="663" t="str">
        <f>IF(AND(MID(A1428,1,4)="comp",COUNTIF($A$1:$A$3937,A1428)&gt;1),"ok AUXILIAR",IF(AND(F1428&gt;0,MID(A1428,1,4)="COMP"),"SUBÍTEM",IF(OR(AND(F1428=0,G1428=0),F1428="COEF.",F1428&gt;0),"SUBÍTEM",IF(MID(A1428,1,5)="COMP.",IF(COUNTIF(ORÇAMENTO!$B$5:$B$9792,COMPOSIÇÕES!A1428)=0,"NOK",IF(COUNTIF(ORÇAMENTO!$B$5:$B$9792,COMPOSIÇÕES!A1428)&gt;0,"OK","SUBÍTEM"))))))</f>
        <v>OK</v>
      </c>
      <c r="P1428" s="655" t="b">
        <f t="shared" si="372"/>
        <v>1</v>
      </c>
      <c r="Q1428" s="655" t="s">
        <v>679</v>
      </c>
      <c r="R1428" s="655"/>
      <c r="S1428" s="716" t="s">
        <v>1411</v>
      </c>
      <c r="T1428" s="655" t="s">
        <v>126</v>
      </c>
      <c r="U1428" s="655"/>
      <c r="AY1428" s="713" t="s">
        <v>670</v>
      </c>
      <c r="AZ1428" s="713" t="b">
        <f>AY1428=C1428</f>
        <v>0</v>
      </c>
    </row>
    <row r="1429" spans="1:52" s="713" customFormat="1" ht="30">
      <c r="A1429" s="996">
        <v>12049</v>
      </c>
      <c r="B1429" s="996" t="s">
        <v>134</v>
      </c>
      <c r="C1429" s="322" t="s">
        <v>2768</v>
      </c>
      <c r="D1429" s="257" t="s">
        <v>54</v>
      </c>
      <c r="E1429" s="259">
        <v>87234</v>
      </c>
      <c r="F1429" s="990">
        <v>1</v>
      </c>
      <c r="G1429" s="450">
        <f>ROUND(F1429*E1429,2)</f>
        <v>87234</v>
      </c>
      <c r="H1429" s="713" t="str">
        <f t="shared" si="380"/>
        <v>OK</v>
      </c>
      <c r="J1429" s="654" t="str">
        <f>IF(AND(F1429=0,G1429&gt;0),1+COUNT($J$3:J1428),IF(B1429="AUXILIAR","AUXILIAR","SUBÍTEM"))</f>
        <v>SUBÍTEM</v>
      </c>
      <c r="K1429" s="655">
        <v>12049</v>
      </c>
      <c r="L1429" s="656">
        <f t="shared" si="381"/>
        <v>12049</v>
      </c>
      <c r="M1429" s="663" t="str">
        <f>IF(AND(MID(A1429,1,4)="comp",COUNTIF($A$1:$A$3937,A1429)&gt;1),"ok AUXILIAR",IF(AND(F1429&gt;0,MID(A1429,1,4)="COMP"),"SUBÍTEM",IF(OR(AND(F1429=0,G1429=0),F1429="COEF.",F1429&gt;0),"SUBÍTEM",IF(MID(A1429,1,5)="COMP.",IF(COUNTIF(ORÇAMENTO!$B$5:$B$9792,COMPOSIÇÕES!A1429)=0,"NOK",IF(COUNTIF(ORÇAMENTO!$B$5:$B$9792,COMPOSIÇÕES!A1429)&gt;0,"OK","SUBÍTEM"))))))</f>
        <v>SUBÍTEM</v>
      </c>
      <c r="P1429" s="655" t="b">
        <f t="shared" si="372"/>
        <v>1</v>
      </c>
      <c r="Q1429" s="655">
        <v>12049</v>
      </c>
      <c r="R1429" s="655" t="s">
        <v>134</v>
      </c>
      <c r="S1429" s="717" t="s">
        <v>2768</v>
      </c>
      <c r="T1429" s="655" t="s">
        <v>54</v>
      </c>
      <c r="U1429" s="655">
        <v>87234</v>
      </c>
    </row>
    <row r="1430" spans="1:52" s="713" customFormat="1">
      <c r="A1430" s="988">
        <v>88264</v>
      </c>
      <c r="B1430" s="996" t="s">
        <v>131</v>
      </c>
      <c r="C1430" s="322" t="s">
        <v>766</v>
      </c>
      <c r="D1430" s="257" t="s">
        <v>59</v>
      </c>
      <c r="E1430" s="259">
        <v>19.16</v>
      </c>
      <c r="F1430" s="990">
        <v>0.6</v>
      </c>
      <c r="G1430" s="450">
        <f>ROUND(F1430*E1430,2)</f>
        <v>11.5</v>
      </c>
      <c r="H1430" s="713" t="str">
        <f t="shared" si="380"/>
        <v>OK</v>
      </c>
      <c r="J1430" s="654" t="str">
        <f>IF(AND(F1430=0,G1430&gt;0),1+COUNT($J$3:J1429),IF(B1430="AUXILIAR","AUXILIAR","SUBÍTEM"))</f>
        <v>SUBÍTEM</v>
      </c>
      <c r="K1430" s="655">
        <v>88264</v>
      </c>
      <c r="L1430" s="656">
        <f t="shared" si="381"/>
        <v>88264</v>
      </c>
      <c r="M1430" s="663" t="str">
        <f>IF(AND(MID(A1430,1,4)="comp",COUNTIF($A$1:$A$3937,A1430)&gt;1),"ok AUXILIAR",IF(AND(F1430&gt;0,MID(A1430,1,4)="COMP"),"SUBÍTEM",IF(OR(AND(F1430=0,G1430=0),F1430="COEF.",F1430&gt;0),"SUBÍTEM",IF(MID(A1430,1,5)="COMP.",IF(COUNTIF(ORÇAMENTO!$B$5:$B$9792,COMPOSIÇÕES!A1430)=0,"NOK",IF(COUNTIF(ORÇAMENTO!$B$5:$B$9792,COMPOSIÇÕES!A1430)&gt;0,"OK","SUBÍTEM"))))))</f>
        <v>SUBÍTEM</v>
      </c>
      <c r="P1430" s="655" t="b">
        <f t="shared" si="372"/>
        <v>1</v>
      </c>
      <c r="Q1430" s="655">
        <v>88264</v>
      </c>
      <c r="R1430" s="655" t="s">
        <v>131</v>
      </c>
      <c r="S1430" s="717" t="s">
        <v>766</v>
      </c>
      <c r="T1430" s="655" t="s">
        <v>59</v>
      </c>
      <c r="U1430" s="655">
        <v>19.149999999999999</v>
      </c>
    </row>
    <row r="1431" spans="1:52" s="713" customFormat="1">
      <c r="A1431" s="988">
        <v>88316</v>
      </c>
      <c r="B1431" s="996" t="s">
        <v>131</v>
      </c>
      <c r="C1431" s="322" t="s">
        <v>772</v>
      </c>
      <c r="D1431" s="257" t="s">
        <v>59</v>
      </c>
      <c r="E1431" s="259">
        <v>12.7</v>
      </c>
      <c r="F1431" s="990">
        <v>0.6</v>
      </c>
      <c r="G1431" s="450">
        <f>ROUND(F1431*E1431,2)</f>
        <v>7.62</v>
      </c>
      <c r="H1431" s="713" t="str">
        <f t="shared" si="380"/>
        <v>OK</v>
      </c>
      <c r="J1431" s="654" t="str">
        <f>IF(AND(F1431=0,G1431&gt;0),1+COUNT($J$3:J1430),IF(B1431="AUXILIAR","AUXILIAR","SUBÍTEM"))</f>
        <v>SUBÍTEM</v>
      </c>
      <c r="K1431" s="655">
        <v>88316</v>
      </c>
      <c r="L1431" s="656">
        <f t="shared" si="381"/>
        <v>88316</v>
      </c>
      <c r="M1431" s="663" t="str">
        <f>IF(AND(MID(A1431,1,4)="comp",COUNTIF($A$1:$A$3937,A1431)&gt;1),"ok AUXILIAR",IF(AND(F1431&gt;0,MID(A1431,1,4)="COMP"),"SUBÍTEM",IF(OR(AND(F1431=0,G1431=0),F1431="COEF.",F1431&gt;0),"SUBÍTEM",IF(MID(A1431,1,5)="COMP.",IF(COUNTIF(ORÇAMENTO!$B$5:$B$9792,COMPOSIÇÕES!A1431)=0,"NOK",IF(COUNTIF(ORÇAMENTO!$B$5:$B$9792,COMPOSIÇÕES!A1431)&gt;0,"OK","SUBÍTEM"))))))</f>
        <v>SUBÍTEM</v>
      </c>
      <c r="P1431" s="655" t="b">
        <f t="shared" si="372"/>
        <v>1</v>
      </c>
      <c r="Q1431" s="655">
        <v>88316</v>
      </c>
      <c r="R1431" s="655" t="s">
        <v>131</v>
      </c>
      <c r="S1431" s="717" t="s">
        <v>772</v>
      </c>
      <c r="T1431" s="655" t="s">
        <v>59</v>
      </c>
      <c r="U1431" s="655">
        <v>12.52</v>
      </c>
    </row>
    <row r="1432" spans="1:52" s="713" customFormat="1">
      <c r="A1432" s="723" t="s">
        <v>2879</v>
      </c>
      <c r="B1432" s="723"/>
      <c r="C1432" s="723"/>
      <c r="D1432" s="723"/>
      <c r="E1432" s="723"/>
      <c r="F1432" s="723"/>
      <c r="G1432" s="723"/>
      <c r="H1432" s="713" t="str">
        <f t="shared" si="380"/>
        <v>REMOVER ESPAÇOS</v>
      </c>
      <c r="J1432" s="654" t="str">
        <f>IF(AND(F1432=0,G1432&gt;0),1+COUNT($J$3:J1431),IF(B1432="AUXILIAR","AUXILIAR","SUBÍTEM"))</f>
        <v>SUBÍTEM</v>
      </c>
      <c r="K1432" s="655" t="s">
        <v>1566</v>
      </c>
      <c r="L1432" s="656" t="str">
        <f t="shared" si="381"/>
        <v>Obs: composição/Base -  ORSE adaptada - 8735 + 12049 ORSE INSUMO</v>
      </c>
      <c r="M1432" s="663" t="str">
        <f>IF(AND(MID(A1432,1,4)="comp",COUNTIF($A$1:$A$3937,A1432)&gt;1),"ok AUXILIAR",IF(AND(F1432&gt;0,MID(A1432,1,4)="COMP"),"SUBÍTEM",IF(OR(AND(F1432=0,G1432=0),F1432="COEF.",F1432&gt;0),"SUBÍTEM",IF(MID(A1432,1,5)="COMP.",IF(COUNTIF(ORÇAMENTO!$B$5:$B$9792,COMPOSIÇÕES!A1432)=0,"NOK",IF(COUNTIF(ORÇAMENTO!$B$5:$B$9792,COMPOSIÇÕES!A1432)&gt;0,"OK","SUBÍTEM"))))))</f>
        <v>SUBÍTEM</v>
      </c>
      <c r="P1432" s="655" t="b">
        <f t="shared" si="372"/>
        <v>1</v>
      </c>
      <c r="Q1432" s="655" t="s">
        <v>1566</v>
      </c>
      <c r="R1432" s="655"/>
      <c r="S1432" s="723"/>
      <c r="T1432" s="655"/>
      <c r="U1432" s="655"/>
    </row>
    <row r="1433" spans="1:52" s="713" customFormat="1" ht="15.75" thickBot="1">
      <c r="A1433" s="795"/>
      <c r="B1433" s="795"/>
      <c r="C1433" s="728"/>
      <c r="D1433" s="728"/>
      <c r="E1433" s="728"/>
      <c r="F1433" s="728"/>
      <c r="G1433" s="728"/>
      <c r="J1433" s="779"/>
      <c r="K1433" s="780"/>
      <c r="L1433" s="781"/>
      <c r="M1433" s="663"/>
      <c r="P1433" s="655" t="b">
        <f t="shared" ref="P1433:P1458" si="382">C1433=S1433</f>
        <v>1</v>
      </c>
      <c r="Q1433" s="780"/>
      <c r="R1433" s="780"/>
      <c r="S1433" s="728"/>
      <c r="T1433" s="780"/>
      <c r="U1433" s="780"/>
    </row>
    <row r="1434" spans="1:52" s="713" customFormat="1" ht="32.25" customHeight="1" thickBot="1">
      <c r="A1434" s="947" t="s">
        <v>125</v>
      </c>
      <c r="B1434" s="948"/>
      <c r="C1434" s="949" t="s">
        <v>103</v>
      </c>
      <c r="D1434" s="949" t="s">
        <v>126</v>
      </c>
      <c r="E1434" s="949" t="s">
        <v>128</v>
      </c>
      <c r="F1434" s="949" t="s">
        <v>127</v>
      </c>
      <c r="G1434" s="950" t="s">
        <v>129</v>
      </c>
      <c r="H1434" s="713" t="str">
        <f t="shared" ref="H1434:H1439" si="383">IF(MID(A1434,1,3)="OBS","REMOVER ESPAÇOS","OK")</f>
        <v>OK</v>
      </c>
      <c r="J1434" s="654" t="str">
        <f>IF(AND(F1434=0,G1434&gt;0),1+COUNT($J$3:J1280),IF(B1434="AUXILIAR","AUXILIAR","SUBÍTEM"))</f>
        <v>SUBÍTEM</v>
      </c>
      <c r="K1434" s="655" t="s">
        <v>125</v>
      </c>
      <c r="L1434" s="656" t="str">
        <f t="shared" ref="L1434:L1439" si="384">A1434</f>
        <v>COD.</v>
      </c>
      <c r="M1434" s="663" t="str">
        <f>IF(AND(MID(A1434,1,4)="comp",COUNTIF($A$1:$A$3937,A1434)&gt;1),"ok AUXILIAR",IF(AND(F1434&gt;0,MID(A1434,1,4)="COMP"),"SUBÍTEM",IF(OR(AND(F1434=0,G1434=0),F1434="COEF.",F1434&gt;0),"SUBÍTEM",IF(MID(A1434,1,5)="COMP.",IF(COUNTIF(ORÇAMENTO!$B$5:$B$9792,COMPOSIÇÕES!A1434)=0,"NOK",IF(COUNTIF(ORÇAMENTO!$B$5:$B$9792,COMPOSIÇÕES!A1434)&gt;0,"OK","SUBÍTEM"))))))</f>
        <v>SUBÍTEM</v>
      </c>
      <c r="P1434" s="655" t="b">
        <f t="shared" si="382"/>
        <v>1</v>
      </c>
      <c r="Q1434" s="655" t="s">
        <v>125</v>
      </c>
      <c r="R1434" s="655"/>
      <c r="S1434" s="715" t="s">
        <v>103</v>
      </c>
      <c r="T1434" s="655" t="s">
        <v>126</v>
      </c>
      <c r="U1434" s="655" t="s">
        <v>128</v>
      </c>
      <c r="AY1434" s="713" t="s">
        <v>103</v>
      </c>
      <c r="AZ1434" s="713" t="b">
        <f>AY1434=C1434</f>
        <v>1</v>
      </c>
    </row>
    <row r="1435" spans="1:52" s="713" customFormat="1" ht="33" customHeight="1" thickBot="1">
      <c r="A1435" s="935" t="s">
        <v>680</v>
      </c>
      <c r="B1435" s="936"/>
      <c r="C1435" s="960" t="s">
        <v>936</v>
      </c>
      <c r="D1435" s="936" t="s">
        <v>126</v>
      </c>
      <c r="E1435" s="936"/>
      <c r="F1435" s="936"/>
      <c r="G1435" s="946">
        <f>SUM(G1436:G1438)</f>
        <v>463.79</v>
      </c>
      <c r="H1435" s="713" t="str">
        <f t="shared" si="383"/>
        <v>OK</v>
      </c>
      <c r="J1435" s="654">
        <f>IF(AND(F1435=0,G1435&gt;0),1+COUNT($J$3:J1434),IF(B1435="AUXILIAR","AUXILIAR","SUBÍTEM"))</f>
        <v>191</v>
      </c>
      <c r="K1435" s="655" t="s">
        <v>680</v>
      </c>
      <c r="L1435" s="656" t="str">
        <f t="shared" si="384"/>
        <v>COMP. 191</v>
      </c>
      <c r="M1435" s="663" t="str">
        <f>IF(AND(MID(A1435,1,4)="comp",COUNTIF($A$1:$A$3937,A1435)&gt;1),"ok AUXILIAR",IF(AND(F1435&gt;0,MID(A1435,1,4)="COMP"),"SUBÍTEM",IF(OR(AND(F1435=0,G1435=0),F1435="COEF.",F1435&gt;0),"SUBÍTEM",IF(MID(A1435,1,5)="COMP.",IF(COUNTIF(ORÇAMENTO!$B$5:$B$9792,COMPOSIÇÕES!A1435)=0,"NOK",IF(COUNTIF(ORÇAMENTO!$B$5:$B$9792,COMPOSIÇÕES!A1435)&gt;0,"OK","SUBÍTEM"))))))</f>
        <v>OK</v>
      </c>
      <c r="P1435" s="655" t="b">
        <f t="shared" si="382"/>
        <v>1</v>
      </c>
      <c r="Q1435" s="655" t="s">
        <v>680</v>
      </c>
      <c r="R1435" s="655"/>
      <c r="S1435" s="716" t="s">
        <v>936</v>
      </c>
      <c r="T1435" s="655" t="s">
        <v>126</v>
      </c>
      <c r="U1435" s="655"/>
      <c r="AY1435" s="713" t="s">
        <v>670</v>
      </c>
      <c r="AZ1435" s="713" t="b">
        <f>AY1435=C1435</f>
        <v>0</v>
      </c>
    </row>
    <row r="1436" spans="1:52" s="713" customFormat="1">
      <c r="A1436" s="996">
        <v>8503</v>
      </c>
      <c r="B1436" s="996" t="s">
        <v>134</v>
      </c>
      <c r="C1436" s="322" t="s">
        <v>936</v>
      </c>
      <c r="D1436" s="257" t="s">
        <v>54</v>
      </c>
      <c r="E1436" s="259">
        <v>416</v>
      </c>
      <c r="F1436" s="990">
        <v>1</v>
      </c>
      <c r="G1436" s="450">
        <f>ROUND(F1436*E1436,2)</f>
        <v>416</v>
      </c>
      <c r="H1436" s="713" t="str">
        <f t="shared" si="383"/>
        <v>OK</v>
      </c>
      <c r="J1436" s="654" t="str">
        <f>IF(AND(F1436=0,G1436&gt;0),1+COUNT($J$3:J1435),IF(B1436="AUXILIAR","AUXILIAR","SUBÍTEM"))</f>
        <v>SUBÍTEM</v>
      </c>
      <c r="K1436" s="655">
        <v>8503</v>
      </c>
      <c r="L1436" s="656">
        <f t="shared" si="384"/>
        <v>8503</v>
      </c>
      <c r="M1436" s="663" t="str">
        <f>IF(AND(MID(A1436,1,4)="comp",COUNTIF($A$1:$A$3937,A1436)&gt;1),"ok AUXILIAR",IF(AND(F1436&gt;0,MID(A1436,1,4)="COMP"),"SUBÍTEM",IF(OR(AND(F1436=0,G1436=0),F1436="COEF.",F1436&gt;0),"SUBÍTEM",IF(MID(A1436,1,5)="COMP.",IF(COUNTIF(ORÇAMENTO!$B$5:$B$9792,COMPOSIÇÕES!A1436)=0,"NOK",IF(COUNTIF(ORÇAMENTO!$B$5:$B$9792,COMPOSIÇÕES!A1436)&gt;0,"OK","SUBÍTEM"))))))</f>
        <v>SUBÍTEM</v>
      </c>
      <c r="P1436" s="655" t="b">
        <f t="shared" si="382"/>
        <v>1</v>
      </c>
      <c r="Q1436" s="655">
        <v>8503</v>
      </c>
      <c r="R1436" s="655" t="s">
        <v>134</v>
      </c>
      <c r="S1436" s="717" t="s">
        <v>936</v>
      </c>
      <c r="T1436" s="655" t="s">
        <v>54</v>
      </c>
      <c r="U1436" s="655">
        <v>416</v>
      </c>
    </row>
    <row r="1437" spans="1:52" s="713" customFormat="1">
      <c r="A1437" s="988">
        <v>88264</v>
      </c>
      <c r="B1437" s="996" t="s">
        <v>131</v>
      </c>
      <c r="C1437" s="322" t="s">
        <v>766</v>
      </c>
      <c r="D1437" s="257" t="s">
        <v>59</v>
      </c>
      <c r="E1437" s="259">
        <v>19.16</v>
      </c>
      <c r="F1437" s="990">
        <v>1.5</v>
      </c>
      <c r="G1437" s="450">
        <f>ROUND(F1437*E1437,2)</f>
        <v>28.74</v>
      </c>
      <c r="H1437" s="713" t="str">
        <f t="shared" si="383"/>
        <v>OK</v>
      </c>
      <c r="J1437" s="654" t="str">
        <f>IF(AND(F1437=0,G1437&gt;0),1+COUNT($J$3:J1436),IF(B1437="AUXILIAR","AUXILIAR","SUBÍTEM"))</f>
        <v>SUBÍTEM</v>
      </c>
      <c r="K1437" s="655">
        <v>88264</v>
      </c>
      <c r="L1437" s="656">
        <f t="shared" si="384"/>
        <v>88264</v>
      </c>
      <c r="M1437" s="663" t="str">
        <f>IF(AND(MID(A1437,1,4)="comp",COUNTIF($A$1:$A$3937,A1437)&gt;1),"ok AUXILIAR",IF(AND(F1437&gt;0,MID(A1437,1,4)="COMP"),"SUBÍTEM",IF(OR(AND(F1437=0,G1437=0),F1437="COEF.",F1437&gt;0),"SUBÍTEM",IF(MID(A1437,1,5)="COMP.",IF(COUNTIF(ORÇAMENTO!$B$5:$B$9792,COMPOSIÇÕES!A1437)=0,"NOK",IF(COUNTIF(ORÇAMENTO!$B$5:$B$9792,COMPOSIÇÕES!A1437)&gt;0,"OK","SUBÍTEM"))))))</f>
        <v>SUBÍTEM</v>
      </c>
      <c r="P1437" s="655" t="b">
        <f t="shared" si="382"/>
        <v>1</v>
      </c>
      <c r="Q1437" s="655">
        <v>88264</v>
      </c>
      <c r="R1437" s="655" t="s">
        <v>131</v>
      </c>
      <c r="S1437" s="717" t="s">
        <v>766</v>
      </c>
      <c r="T1437" s="655" t="s">
        <v>59</v>
      </c>
      <c r="U1437" s="655">
        <v>19.149999999999999</v>
      </c>
    </row>
    <row r="1438" spans="1:52" s="713" customFormat="1">
      <c r="A1438" s="988">
        <v>88316</v>
      </c>
      <c r="B1438" s="996" t="s">
        <v>131</v>
      </c>
      <c r="C1438" s="322" t="s">
        <v>772</v>
      </c>
      <c r="D1438" s="257" t="s">
        <v>59</v>
      </c>
      <c r="E1438" s="259">
        <v>12.7</v>
      </c>
      <c r="F1438" s="990">
        <v>1.5</v>
      </c>
      <c r="G1438" s="450">
        <f>ROUND(F1438*E1438,2)</f>
        <v>19.05</v>
      </c>
      <c r="H1438" s="713" t="str">
        <f t="shared" si="383"/>
        <v>OK</v>
      </c>
      <c r="J1438" s="654" t="str">
        <f>IF(AND(F1438=0,G1438&gt;0),1+COUNT($J$3:J1437),IF(B1438="AUXILIAR","AUXILIAR","SUBÍTEM"))</f>
        <v>SUBÍTEM</v>
      </c>
      <c r="K1438" s="655">
        <v>88316</v>
      </c>
      <c r="L1438" s="656">
        <f t="shared" si="384"/>
        <v>88316</v>
      </c>
      <c r="M1438" s="663" t="str">
        <f>IF(AND(MID(A1438,1,4)="comp",COUNTIF($A$1:$A$3937,A1438)&gt;1),"ok AUXILIAR",IF(AND(F1438&gt;0,MID(A1438,1,4)="COMP"),"SUBÍTEM",IF(OR(AND(F1438=0,G1438=0),F1438="COEF.",F1438&gt;0),"SUBÍTEM",IF(MID(A1438,1,5)="COMP.",IF(COUNTIF(ORÇAMENTO!$B$5:$B$9792,COMPOSIÇÕES!A1438)=0,"NOK",IF(COUNTIF(ORÇAMENTO!$B$5:$B$9792,COMPOSIÇÕES!A1438)&gt;0,"OK","SUBÍTEM"))))))</f>
        <v>SUBÍTEM</v>
      </c>
      <c r="P1438" s="655" t="b">
        <f t="shared" si="382"/>
        <v>1</v>
      </c>
      <c r="Q1438" s="655">
        <v>88316</v>
      </c>
      <c r="R1438" s="655" t="s">
        <v>131</v>
      </c>
      <c r="S1438" s="717" t="s">
        <v>772</v>
      </c>
      <c r="T1438" s="655" t="s">
        <v>59</v>
      </c>
      <c r="U1438" s="655">
        <v>12.52</v>
      </c>
    </row>
    <row r="1439" spans="1:52" s="713" customFormat="1">
      <c r="A1439" s="723" t="s">
        <v>1565</v>
      </c>
      <c r="B1439" s="723"/>
      <c r="C1439" s="723"/>
      <c r="D1439" s="723"/>
      <c r="E1439" s="723"/>
      <c r="F1439" s="723"/>
      <c r="G1439" s="723"/>
      <c r="H1439" s="713" t="str">
        <f t="shared" si="383"/>
        <v>REMOVER ESPAÇOS</v>
      </c>
      <c r="J1439" s="654" t="str">
        <f>IF(AND(F1439=0,G1439&gt;0),1+COUNT($J$3:J1438),IF(B1439="AUXILIAR","AUXILIAR","SUBÍTEM"))</f>
        <v>SUBÍTEM</v>
      </c>
      <c r="K1439" s="655" t="s">
        <v>1565</v>
      </c>
      <c r="L1439" s="656" t="str">
        <f t="shared" si="384"/>
        <v>Obs: composição/Base -  ORSE adaptada - 11218 + 8503/ORSE INSUMO</v>
      </c>
      <c r="M1439" s="663" t="str">
        <f>IF(AND(MID(A1439,1,4)="comp",COUNTIF($A$1:$A$3937,A1439)&gt;1),"ok AUXILIAR",IF(AND(F1439&gt;0,MID(A1439,1,4)="COMP"),"SUBÍTEM",IF(OR(AND(F1439=0,G1439=0),F1439="COEF.",F1439&gt;0),"SUBÍTEM",IF(MID(A1439,1,5)="COMP.",IF(COUNTIF(ORÇAMENTO!$B$5:$B$9792,COMPOSIÇÕES!A1439)=0,"NOK",IF(COUNTIF(ORÇAMENTO!$B$5:$B$9792,COMPOSIÇÕES!A1439)&gt;0,"OK","SUBÍTEM"))))))</f>
        <v>SUBÍTEM</v>
      </c>
      <c r="P1439" s="655" t="b">
        <f t="shared" si="382"/>
        <v>1</v>
      </c>
      <c r="Q1439" s="655" t="s">
        <v>1565</v>
      </c>
      <c r="R1439" s="655"/>
      <c r="S1439" s="723"/>
      <c r="T1439" s="655"/>
      <c r="U1439" s="655"/>
    </row>
    <row r="1440" spans="1:52" s="713" customFormat="1" ht="15.75" thickBot="1">
      <c r="A1440" s="795"/>
      <c r="B1440" s="795"/>
      <c r="C1440" s="728"/>
      <c r="D1440" s="728"/>
      <c r="E1440" s="728"/>
      <c r="F1440" s="728"/>
      <c r="G1440" s="728"/>
      <c r="J1440" s="779"/>
      <c r="K1440" s="780"/>
      <c r="L1440" s="781"/>
      <c r="M1440" s="663"/>
      <c r="P1440" s="655" t="b">
        <f t="shared" si="382"/>
        <v>1</v>
      </c>
      <c r="Q1440" s="780"/>
      <c r="R1440" s="780"/>
      <c r="S1440" s="728"/>
      <c r="T1440" s="780"/>
      <c r="U1440" s="780"/>
    </row>
    <row r="1441" spans="1:52" s="713" customFormat="1" ht="32.25" customHeight="1" thickBot="1">
      <c r="A1441" s="947" t="s">
        <v>125</v>
      </c>
      <c r="B1441" s="948"/>
      <c r="C1441" s="949" t="s">
        <v>103</v>
      </c>
      <c r="D1441" s="949" t="s">
        <v>126</v>
      </c>
      <c r="E1441" s="949" t="s">
        <v>128</v>
      </c>
      <c r="F1441" s="949" t="s">
        <v>127</v>
      </c>
      <c r="G1441" s="950" t="s">
        <v>129</v>
      </c>
      <c r="H1441" s="713" t="str">
        <f t="shared" ref="H1441:H1446" si="385">IF(MID(A1441,1,3)="OBS","REMOVER ESPAÇOS","OK")</f>
        <v>OK</v>
      </c>
      <c r="J1441" s="654" t="str">
        <f>IF(AND(F1441=0,G1441&gt;0),1+COUNT($J$3:J1287),IF(B1441="AUXILIAR","AUXILIAR","SUBÍTEM"))</f>
        <v>SUBÍTEM</v>
      </c>
      <c r="K1441" s="655" t="s">
        <v>125</v>
      </c>
      <c r="L1441" s="656" t="str">
        <f t="shared" ref="L1441:L1446" si="386">A1441</f>
        <v>COD.</v>
      </c>
      <c r="M1441" s="663" t="str">
        <f>IF(AND(MID(A1441,1,4)="comp",COUNTIF($A$1:$A$3937,A1441)&gt;1),"ok AUXILIAR",IF(AND(F1441&gt;0,MID(A1441,1,4)="COMP"),"SUBÍTEM",IF(OR(AND(F1441=0,G1441=0),F1441="COEF.",F1441&gt;0),"SUBÍTEM",IF(MID(A1441,1,5)="COMP.",IF(COUNTIF(ORÇAMENTO!$B$5:$B$9792,COMPOSIÇÕES!A1441)=0,"NOK",IF(COUNTIF(ORÇAMENTO!$B$5:$B$9792,COMPOSIÇÕES!A1441)&gt;0,"OK","SUBÍTEM"))))))</f>
        <v>SUBÍTEM</v>
      </c>
      <c r="P1441" s="655" t="b">
        <f t="shared" si="382"/>
        <v>1</v>
      </c>
      <c r="Q1441" s="655" t="s">
        <v>125</v>
      </c>
      <c r="R1441" s="655"/>
      <c r="S1441" s="715" t="s">
        <v>103</v>
      </c>
      <c r="T1441" s="655" t="s">
        <v>126</v>
      </c>
      <c r="U1441" s="655" t="s">
        <v>128</v>
      </c>
      <c r="AY1441" s="713" t="s">
        <v>103</v>
      </c>
      <c r="AZ1441" s="713" t="b">
        <f>AY1441=C1441</f>
        <v>1</v>
      </c>
    </row>
    <row r="1442" spans="1:52" s="713" customFormat="1" ht="33" customHeight="1" thickBot="1">
      <c r="A1442" s="935" t="s">
        <v>724</v>
      </c>
      <c r="B1442" s="936"/>
      <c r="C1442" s="960" t="s">
        <v>1030</v>
      </c>
      <c r="D1442" s="936" t="s">
        <v>126</v>
      </c>
      <c r="E1442" s="936"/>
      <c r="F1442" s="936"/>
      <c r="G1442" s="946">
        <f>SUM(G1443:G1445)</f>
        <v>135.38999999999999</v>
      </c>
      <c r="H1442" s="713" t="str">
        <f t="shared" si="385"/>
        <v>OK</v>
      </c>
      <c r="J1442" s="654">
        <f>IF(AND(F1442=0,G1442&gt;0),1+COUNT($J$3:J1441),IF(B1442="AUXILIAR","AUXILIAR","SUBÍTEM"))</f>
        <v>192</v>
      </c>
      <c r="K1442" s="655" t="s">
        <v>724</v>
      </c>
      <c r="L1442" s="656" t="str">
        <f t="shared" si="386"/>
        <v>COMP. 192</v>
      </c>
      <c r="M1442" s="663" t="str">
        <f>IF(AND(MID(A1442,1,4)="comp",COUNTIF($A$1:$A$3937,A1442)&gt;1),"ok AUXILIAR",IF(AND(F1442&gt;0,MID(A1442,1,4)="COMP"),"SUBÍTEM",IF(OR(AND(F1442=0,G1442=0),F1442="COEF.",F1442&gt;0),"SUBÍTEM",IF(MID(A1442,1,5)="COMP.",IF(COUNTIF(ORÇAMENTO!$B$5:$B$9792,COMPOSIÇÕES!A1442)=0,"NOK",IF(COUNTIF(ORÇAMENTO!$B$5:$B$9792,COMPOSIÇÕES!A1442)&gt;0,"OK","SUBÍTEM"))))))</f>
        <v>OK</v>
      </c>
      <c r="P1442" s="655" t="b">
        <f t="shared" si="382"/>
        <v>1</v>
      </c>
      <c r="Q1442" s="655" t="s">
        <v>724</v>
      </c>
      <c r="R1442" s="655"/>
      <c r="S1442" s="716" t="s">
        <v>1030</v>
      </c>
      <c r="T1442" s="655" t="s">
        <v>126</v>
      </c>
      <c r="U1442" s="655"/>
      <c r="AY1442" s="713" t="s">
        <v>670</v>
      </c>
      <c r="AZ1442" s="713" t="b">
        <f>AY1442=C1442</f>
        <v>0</v>
      </c>
    </row>
    <row r="1443" spans="1:52" s="713" customFormat="1" ht="42.75" customHeight="1">
      <c r="A1443" s="996">
        <v>11251</v>
      </c>
      <c r="B1443" s="996" t="s">
        <v>836</v>
      </c>
      <c r="C1443" s="322" t="s">
        <v>1030</v>
      </c>
      <c r="D1443" s="257" t="s">
        <v>2836</v>
      </c>
      <c r="E1443" s="259">
        <v>59.2</v>
      </c>
      <c r="F1443" s="258">
        <v>1</v>
      </c>
      <c r="G1443" s="450">
        <f>ROUND(F1443*E1443,2)</f>
        <v>59.2</v>
      </c>
      <c r="H1443" s="713" t="str">
        <f t="shared" si="385"/>
        <v>OK</v>
      </c>
      <c r="J1443" s="654" t="str">
        <f>IF(AND(F1443=0,G1443&gt;0),1+COUNT($J$3:J1442),IF(B1443="AUXILIAR","AUXILIAR","SUBÍTEM"))</f>
        <v>SUBÍTEM</v>
      </c>
      <c r="K1443" s="655">
        <v>11251</v>
      </c>
      <c r="L1443" s="656">
        <f t="shared" si="386"/>
        <v>11251</v>
      </c>
      <c r="M1443" s="663" t="str">
        <f>IF(AND(MID(A1443,1,4)="comp",COUNTIF($A$1:$A$3937,A1443)&gt;1),"ok AUXILIAR",IF(AND(F1443&gt;0,MID(A1443,1,4)="COMP"),"SUBÍTEM",IF(OR(AND(F1443=0,G1443=0),F1443="COEF.",F1443&gt;0),"SUBÍTEM",IF(MID(A1443,1,5)="COMP.",IF(COUNTIF(ORÇAMENTO!$B$5:$B$9792,COMPOSIÇÕES!A1443)=0,"NOK",IF(COUNTIF(ORÇAMENTO!$B$5:$B$9792,COMPOSIÇÕES!A1443)&gt;0,"OK","SUBÍTEM"))))))</f>
        <v>SUBÍTEM</v>
      </c>
      <c r="P1443" s="655" t="b">
        <f t="shared" si="382"/>
        <v>1</v>
      </c>
      <c r="Q1443" s="655">
        <v>11251</v>
      </c>
      <c r="R1443" s="655" t="s">
        <v>836</v>
      </c>
      <c r="S1443" s="717" t="s">
        <v>1030</v>
      </c>
      <c r="T1443" s="655" t="s">
        <v>54</v>
      </c>
      <c r="U1443" s="655">
        <v>61.33</v>
      </c>
    </row>
    <row r="1444" spans="1:52" s="713" customFormat="1">
      <c r="A1444" s="988">
        <v>88264</v>
      </c>
      <c r="B1444" s="996" t="s">
        <v>131</v>
      </c>
      <c r="C1444" s="322" t="s">
        <v>766</v>
      </c>
      <c r="D1444" s="257" t="s">
        <v>59</v>
      </c>
      <c r="E1444" s="259">
        <v>19.16</v>
      </c>
      <c r="F1444" s="251">
        <v>2.25</v>
      </c>
      <c r="G1444" s="450">
        <f>ROUND(F1444*E1444,2)</f>
        <v>43.11</v>
      </c>
      <c r="H1444" s="713" t="str">
        <f t="shared" si="385"/>
        <v>OK</v>
      </c>
      <c r="J1444" s="654" t="str">
        <f>IF(AND(F1444=0,G1444&gt;0),1+COUNT($J$3:J1443),IF(B1444="AUXILIAR","AUXILIAR","SUBÍTEM"))</f>
        <v>SUBÍTEM</v>
      </c>
      <c r="K1444" s="655">
        <v>88264</v>
      </c>
      <c r="L1444" s="656">
        <f t="shared" si="386"/>
        <v>88264</v>
      </c>
      <c r="M1444" s="663" t="str">
        <f>IF(AND(MID(A1444,1,4)="comp",COUNTIF($A$1:$A$3937,A1444)&gt;1),"ok AUXILIAR",IF(AND(F1444&gt;0,MID(A1444,1,4)="COMP"),"SUBÍTEM",IF(OR(AND(F1444=0,G1444=0),F1444="COEF.",F1444&gt;0),"SUBÍTEM",IF(MID(A1444,1,5)="COMP.",IF(COUNTIF(ORÇAMENTO!$B$5:$B$9792,COMPOSIÇÕES!A1444)=0,"NOK",IF(COUNTIF(ORÇAMENTO!$B$5:$B$9792,COMPOSIÇÕES!A1444)&gt;0,"OK","SUBÍTEM"))))))</f>
        <v>SUBÍTEM</v>
      </c>
      <c r="P1444" s="655" t="b">
        <f t="shared" si="382"/>
        <v>1</v>
      </c>
      <c r="Q1444" s="655">
        <v>88264</v>
      </c>
      <c r="R1444" s="655" t="s">
        <v>131</v>
      </c>
      <c r="S1444" s="717" t="s">
        <v>766</v>
      </c>
      <c r="T1444" s="655" t="s">
        <v>59</v>
      </c>
      <c r="U1444" s="655">
        <v>19.149999999999999</v>
      </c>
    </row>
    <row r="1445" spans="1:52" s="713" customFormat="1">
      <c r="A1445" s="988">
        <v>88247</v>
      </c>
      <c r="B1445" s="996" t="s">
        <v>131</v>
      </c>
      <c r="C1445" s="322" t="s">
        <v>762</v>
      </c>
      <c r="D1445" s="257" t="s">
        <v>59</v>
      </c>
      <c r="E1445" s="259">
        <v>14.7</v>
      </c>
      <c r="F1445" s="258">
        <v>2.25</v>
      </c>
      <c r="G1445" s="450">
        <f>ROUND(F1445*E1445,2)</f>
        <v>33.08</v>
      </c>
      <c r="H1445" s="713" t="str">
        <f t="shared" si="385"/>
        <v>OK</v>
      </c>
      <c r="J1445" s="654" t="str">
        <f>IF(AND(F1445=0,G1445&gt;0),1+COUNT($J$3:J1444),IF(B1445="AUXILIAR","AUXILIAR","SUBÍTEM"))</f>
        <v>SUBÍTEM</v>
      </c>
      <c r="K1445" s="655">
        <v>88247</v>
      </c>
      <c r="L1445" s="656">
        <f t="shared" si="386"/>
        <v>88247</v>
      </c>
      <c r="M1445" s="663" t="str">
        <f>IF(AND(MID(A1445,1,4)="comp",COUNTIF($A$1:$A$3937,A1445)&gt;1),"ok AUXILIAR",IF(AND(F1445&gt;0,MID(A1445,1,4)="COMP"),"SUBÍTEM",IF(OR(AND(F1445=0,G1445=0),F1445="COEF.",F1445&gt;0),"SUBÍTEM",IF(MID(A1445,1,5)="COMP.",IF(COUNTIF(ORÇAMENTO!$B$5:$B$9792,COMPOSIÇÕES!A1445)=0,"NOK",IF(COUNTIF(ORÇAMENTO!$B$5:$B$9792,COMPOSIÇÕES!A1445)&gt;0,"OK","SUBÍTEM"))))))</f>
        <v>SUBÍTEM</v>
      </c>
      <c r="P1445" s="655" t="b">
        <f t="shared" si="382"/>
        <v>1</v>
      </c>
      <c r="Q1445" s="655">
        <v>88247</v>
      </c>
      <c r="R1445" s="655" t="s">
        <v>131</v>
      </c>
      <c r="S1445" s="717" t="s">
        <v>762</v>
      </c>
      <c r="T1445" s="655" t="s">
        <v>59</v>
      </c>
      <c r="U1445" s="655">
        <v>14.69</v>
      </c>
    </row>
    <row r="1446" spans="1:52" s="713" customFormat="1">
      <c r="A1446" s="723" t="s">
        <v>1567</v>
      </c>
      <c r="B1446" s="723"/>
      <c r="C1446" s="723"/>
      <c r="D1446" s="723"/>
      <c r="E1446" s="723"/>
      <c r="F1446" s="723"/>
      <c r="G1446" s="723"/>
      <c r="H1446" s="713" t="str">
        <f t="shared" si="385"/>
        <v>REMOVER ESPAÇOS</v>
      </c>
      <c r="J1446" s="654" t="str">
        <f>IF(AND(F1446=0,G1446&gt;0),1+COUNT($J$3:J1445),IF(B1446="AUXILIAR","AUXILIAR","SUBÍTEM"))</f>
        <v>SUBÍTEM</v>
      </c>
      <c r="K1446" s="655" t="s">
        <v>1567</v>
      </c>
      <c r="L1446" s="656" t="str">
        <f t="shared" si="386"/>
        <v>Obs: composição/Base -  SINAPI adaptada - 83367 + 11251/SINAPI INSUMO</v>
      </c>
      <c r="M1446" s="663" t="str">
        <f>IF(AND(MID(A1446,1,4)="comp",COUNTIF($A$1:$A$3937,A1446)&gt;1),"ok AUXILIAR",IF(AND(F1446&gt;0,MID(A1446,1,4)="COMP"),"SUBÍTEM",IF(OR(AND(F1446=0,G1446=0),F1446="COEF.",F1446&gt;0),"SUBÍTEM",IF(MID(A1446,1,5)="COMP.",IF(COUNTIF(ORÇAMENTO!$B$5:$B$9792,COMPOSIÇÕES!A1446)=0,"NOK",IF(COUNTIF(ORÇAMENTO!$B$5:$B$9792,COMPOSIÇÕES!A1446)&gt;0,"OK","SUBÍTEM"))))))</f>
        <v>SUBÍTEM</v>
      </c>
      <c r="P1446" s="655" t="b">
        <f t="shared" si="382"/>
        <v>1</v>
      </c>
      <c r="Q1446" s="655" t="s">
        <v>1567</v>
      </c>
      <c r="R1446" s="655"/>
      <c r="S1446" s="723"/>
      <c r="T1446" s="655"/>
      <c r="U1446" s="655"/>
    </row>
    <row r="1447" spans="1:52" s="713" customFormat="1" ht="15.75" thickBot="1">
      <c r="A1447" s="795"/>
      <c r="B1447" s="795"/>
      <c r="C1447" s="728"/>
      <c r="D1447" s="728"/>
      <c r="E1447" s="728"/>
      <c r="F1447" s="728"/>
      <c r="G1447" s="728"/>
      <c r="J1447" s="779"/>
      <c r="K1447" s="780"/>
      <c r="L1447" s="781"/>
      <c r="M1447" s="663"/>
      <c r="P1447" s="655" t="b">
        <f t="shared" si="382"/>
        <v>1</v>
      </c>
      <c r="Q1447" s="780"/>
      <c r="R1447" s="780"/>
      <c r="S1447" s="728"/>
      <c r="T1447" s="780"/>
      <c r="U1447" s="780"/>
    </row>
    <row r="1448" spans="1:52" s="713" customFormat="1" ht="32.25" customHeight="1" thickBot="1">
      <c r="A1448" s="947" t="s">
        <v>125</v>
      </c>
      <c r="B1448" s="948"/>
      <c r="C1448" s="949" t="s">
        <v>103</v>
      </c>
      <c r="D1448" s="949" t="s">
        <v>126</v>
      </c>
      <c r="E1448" s="949" t="s">
        <v>128</v>
      </c>
      <c r="F1448" s="949" t="s">
        <v>127</v>
      </c>
      <c r="G1448" s="950" t="s">
        <v>129</v>
      </c>
      <c r="H1448" s="713" t="str">
        <f t="shared" ref="H1448:H1453" si="387">IF(MID(A1448,1,3)="OBS","REMOVER ESPAÇOS","OK")</f>
        <v>OK</v>
      </c>
      <c r="J1448" s="654" t="str">
        <f>IF(AND(F1448=0,G1448&gt;0),1+COUNT($J$3:J1294),IF(B1448="AUXILIAR","AUXILIAR","SUBÍTEM"))</f>
        <v>SUBÍTEM</v>
      </c>
      <c r="K1448" s="655" t="s">
        <v>125</v>
      </c>
      <c r="L1448" s="656" t="str">
        <f t="shared" ref="L1448:L1453" si="388">A1448</f>
        <v>COD.</v>
      </c>
      <c r="M1448" s="663" t="str">
        <f>IF(AND(MID(A1448,1,4)="comp",COUNTIF($A$1:$A$3937,A1448)&gt;1),"ok AUXILIAR",IF(AND(F1448&gt;0,MID(A1448,1,4)="COMP"),"SUBÍTEM",IF(OR(AND(F1448=0,G1448=0),F1448="COEF.",F1448&gt;0),"SUBÍTEM",IF(MID(A1448,1,5)="COMP.",IF(COUNTIF(ORÇAMENTO!$B$5:$B$9792,COMPOSIÇÕES!A1448)=0,"NOK",IF(COUNTIF(ORÇAMENTO!$B$5:$B$9792,COMPOSIÇÕES!A1448)&gt;0,"OK","SUBÍTEM"))))))</f>
        <v>SUBÍTEM</v>
      </c>
      <c r="P1448" s="655" t="b">
        <f t="shared" si="382"/>
        <v>1</v>
      </c>
      <c r="Q1448" s="655" t="s">
        <v>125</v>
      </c>
      <c r="R1448" s="655"/>
      <c r="S1448" s="715" t="s">
        <v>103</v>
      </c>
      <c r="T1448" s="655" t="s">
        <v>126</v>
      </c>
      <c r="U1448" s="655" t="s">
        <v>128</v>
      </c>
      <c r="AY1448" s="713" t="s">
        <v>103</v>
      </c>
      <c r="AZ1448" s="713" t="b">
        <f>AY1448=C1448</f>
        <v>1</v>
      </c>
    </row>
    <row r="1449" spans="1:52" s="713" customFormat="1" ht="33" customHeight="1" thickBot="1">
      <c r="A1449" s="935" t="s">
        <v>681</v>
      </c>
      <c r="B1449" s="936"/>
      <c r="C1449" s="960" t="s">
        <v>1571</v>
      </c>
      <c r="D1449" s="936" t="s">
        <v>61</v>
      </c>
      <c r="E1449" s="936"/>
      <c r="F1449" s="936"/>
      <c r="G1449" s="946">
        <f>SUM(G1450:G1452)</f>
        <v>449.68</v>
      </c>
      <c r="H1449" s="713" t="str">
        <f t="shared" si="387"/>
        <v>OK</v>
      </c>
      <c r="J1449" s="654">
        <f>IF(AND(F1449=0,G1449&gt;0),1+COUNT($J$3:J1448),IF(B1449="AUXILIAR","AUXILIAR","SUBÍTEM"))</f>
        <v>193</v>
      </c>
      <c r="K1449" s="655" t="s">
        <v>681</v>
      </c>
      <c r="L1449" s="656" t="str">
        <f t="shared" si="388"/>
        <v>COMP. 193</v>
      </c>
      <c r="M1449" s="663" t="str">
        <f>IF(AND(MID(A1449,1,4)="comp",COUNTIF($A$1:$A$3937,A1449)&gt;1),"ok AUXILIAR",IF(AND(F1449&gt;0,MID(A1449,1,4)="COMP"),"SUBÍTEM",IF(OR(AND(F1449=0,G1449=0),F1449="COEF.",F1449&gt;0),"SUBÍTEM",IF(MID(A1449,1,5)="COMP.",IF(COUNTIF(ORÇAMENTO!$B$5:$B$9792,COMPOSIÇÕES!A1449)=0,"NOK",IF(COUNTIF(ORÇAMENTO!$B$5:$B$9792,COMPOSIÇÕES!A1449)&gt;0,"OK","SUBÍTEM"))))))</f>
        <v>OK</v>
      </c>
      <c r="P1449" s="655" t="b">
        <f t="shared" si="382"/>
        <v>1</v>
      </c>
      <c r="Q1449" s="655" t="s">
        <v>681</v>
      </c>
      <c r="R1449" s="655"/>
      <c r="S1449" s="716" t="s">
        <v>1571</v>
      </c>
      <c r="T1449" s="655" t="s">
        <v>61</v>
      </c>
      <c r="U1449" s="655"/>
      <c r="AY1449" s="713" t="s">
        <v>670</v>
      </c>
      <c r="AZ1449" s="713" t="b">
        <f>AY1449=C1449</f>
        <v>0</v>
      </c>
    </row>
    <row r="1450" spans="1:52" s="713" customFormat="1" ht="29.25" customHeight="1">
      <c r="A1450" s="951">
        <v>94967</v>
      </c>
      <c r="B1450" s="958" t="s">
        <v>131</v>
      </c>
      <c r="C1450" s="322" t="s">
        <v>1106</v>
      </c>
      <c r="D1450" s="257" t="s">
        <v>61</v>
      </c>
      <c r="E1450" s="259">
        <v>380.17</v>
      </c>
      <c r="F1450" s="258">
        <v>1</v>
      </c>
      <c r="G1450" s="450">
        <f>ROUND(F1450*E1450,2)</f>
        <v>380.17</v>
      </c>
      <c r="H1450" s="713" t="str">
        <f t="shared" si="387"/>
        <v>OK</v>
      </c>
      <c r="J1450" s="654" t="str">
        <f>IF(AND(F1450=0,G1450&gt;0),1+COUNT($J$3:J1449),IF(B1450="AUXILIAR","AUXILIAR","SUBÍTEM"))</f>
        <v>SUBÍTEM</v>
      </c>
      <c r="K1450" s="655">
        <v>94967</v>
      </c>
      <c r="L1450" s="656">
        <f t="shared" si="388"/>
        <v>94967</v>
      </c>
      <c r="M1450" s="663" t="str">
        <f>IF(AND(MID(A1450,1,4)="comp",COUNTIF($A$1:$A$3937,A1450)&gt;1),"ok AUXILIAR",IF(AND(F1450&gt;0,MID(A1450,1,4)="COMP"),"SUBÍTEM",IF(OR(AND(F1450=0,G1450=0),F1450="COEF.",F1450&gt;0),"SUBÍTEM",IF(MID(A1450,1,5)="COMP.",IF(COUNTIF(ORÇAMENTO!$B$5:$B$9792,COMPOSIÇÕES!A1450)=0,"NOK",IF(COUNTIF(ORÇAMENTO!$B$5:$B$9792,COMPOSIÇÕES!A1450)&gt;0,"OK","SUBÍTEM"))))))</f>
        <v>SUBÍTEM</v>
      </c>
      <c r="P1450" s="655" t="b">
        <f t="shared" si="382"/>
        <v>1</v>
      </c>
      <c r="Q1450" s="655">
        <v>94967</v>
      </c>
      <c r="R1450" s="655" t="s">
        <v>131</v>
      </c>
      <c r="S1450" s="717" t="s">
        <v>1106</v>
      </c>
      <c r="T1450" s="655" t="s">
        <v>61</v>
      </c>
      <c r="U1450" s="655">
        <v>377.74</v>
      </c>
    </row>
    <row r="1451" spans="1:52" s="713" customFormat="1" ht="39" customHeight="1">
      <c r="A1451" s="322" t="s">
        <v>2643</v>
      </c>
      <c r="B1451" s="996" t="s">
        <v>838</v>
      </c>
      <c r="C1451" s="322" t="s">
        <v>1569</v>
      </c>
      <c r="D1451" s="257" t="s">
        <v>61</v>
      </c>
      <c r="E1451" s="808">
        <v>39.369999999999997</v>
      </c>
      <c r="F1451" s="251">
        <v>1</v>
      </c>
      <c r="G1451" s="466">
        <f>ROUND(F1451*E1451,2)</f>
        <v>39.369999999999997</v>
      </c>
      <c r="H1451" s="713" t="str">
        <f t="shared" si="387"/>
        <v>OK</v>
      </c>
      <c r="J1451" s="654" t="str">
        <f>IF(AND(F1451=0,G1451&gt;0),1+COUNT($J$3:J1449),IF(B1451="AUXILIAR","AUXILIAR","SUBÍTEM"))</f>
        <v>AUXILIAR</v>
      </c>
      <c r="K1451" s="655" t="s">
        <v>2643</v>
      </c>
      <c r="L1451" s="656" t="str">
        <f>A1451</f>
        <v>COMP. 194</v>
      </c>
      <c r="M1451" s="663" t="str">
        <f>IF(AND(MID(A1451,1,4)="comp",COUNTIF($A$1:$A$3937,A1451)&gt;1),"ok AUXILIAR",IF(AND(F1451&gt;0,MID(A1451,1,4)="COMP"),"SUBÍTEM",IF(OR(AND(F1451=0,G1451=0),F1451="COEF.",F1451&gt;0),"SUBÍTEM",IF(MID(A1451,1,5)="COMP.",IF(COUNTIF(ORÇAMENTO!$B$5:$B$9792,COMPOSIÇÕES!A1451)=0,"NOK",IF(COUNTIF(ORÇAMENTO!$B$5:$B$9792,COMPOSIÇÕES!A1451)&gt;0,"OK","SUBÍTEM"))))))</f>
        <v>ok AUXILIAR</v>
      </c>
      <c r="P1451" s="655" t="b">
        <f>C1451=S1451</f>
        <v>1</v>
      </c>
      <c r="Q1451" s="655" t="s">
        <v>2643</v>
      </c>
      <c r="R1451" s="655" t="s">
        <v>838</v>
      </c>
      <c r="S1451" s="717" t="s">
        <v>1569</v>
      </c>
      <c r="T1451" s="655" t="s">
        <v>61</v>
      </c>
      <c r="U1451" s="655">
        <v>38.81</v>
      </c>
    </row>
    <row r="1452" spans="1:52" s="713" customFormat="1">
      <c r="A1452" s="951" t="s">
        <v>1102</v>
      </c>
      <c r="B1452" s="958" t="s">
        <v>131</v>
      </c>
      <c r="C1452" s="322" t="s">
        <v>1103</v>
      </c>
      <c r="D1452" s="257" t="s">
        <v>61</v>
      </c>
      <c r="E1452" s="259">
        <v>83.72</v>
      </c>
      <c r="F1452" s="251">
        <v>0.36</v>
      </c>
      <c r="G1452" s="450">
        <f>ROUND(F1452*E1452,2)</f>
        <v>30.14</v>
      </c>
      <c r="H1452" s="713" t="str">
        <f t="shared" si="387"/>
        <v>OK</v>
      </c>
      <c r="J1452" s="654" t="str">
        <f>IF(AND(F1452=0,G1452&gt;0),1+COUNT($J$3:J1450),IF(B1452="AUXILIAR","AUXILIAR","SUBÍTEM"))</f>
        <v>SUBÍTEM</v>
      </c>
      <c r="K1452" s="655" t="s">
        <v>1102</v>
      </c>
      <c r="L1452" s="656" t="str">
        <f t="shared" si="388"/>
        <v>74157/4</v>
      </c>
      <c r="M1452" s="663" t="str">
        <f>IF(AND(MID(A1452,1,4)="comp",COUNTIF($A$1:$A$3937,A1452)&gt;1),"ok AUXILIAR",IF(AND(F1452&gt;0,MID(A1452,1,4)="COMP"),"SUBÍTEM",IF(OR(AND(F1452=0,G1452=0),F1452="COEF.",F1452&gt;0),"SUBÍTEM",IF(MID(A1452,1,5)="COMP.",IF(COUNTIF(ORÇAMENTO!$B$5:$B$9792,COMPOSIÇÕES!A1452)=0,"NOK",IF(COUNTIF(ORÇAMENTO!$B$5:$B$9792,COMPOSIÇÕES!A1452)&gt;0,"OK","SUBÍTEM"))))))</f>
        <v>SUBÍTEM</v>
      </c>
      <c r="P1452" s="655" t="b">
        <f t="shared" si="382"/>
        <v>1</v>
      </c>
      <c r="Q1452" s="655" t="s">
        <v>1102</v>
      </c>
      <c r="R1452" s="655" t="s">
        <v>131</v>
      </c>
      <c r="S1452" s="717" t="s">
        <v>1103</v>
      </c>
      <c r="T1452" s="655" t="s">
        <v>61</v>
      </c>
      <c r="U1452" s="655">
        <v>82.9</v>
      </c>
    </row>
    <row r="1453" spans="1:52" s="713" customFormat="1">
      <c r="A1453" s="723" t="s">
        <v>1568</v>
      </c>
      <c r="B1453" s="723"/>
      <c r="C1453" s="723"/>
      <c r="D1453" s="723"/>
      <c r="E1453" s="723"/>
      <c r="F1453" s="723"/>
      <c r="G1453" s="723"/>
      <c r="H1453" s="713" t="str">
        <f t="shared" si="387"/>
        <v>REMOVER ESPAÇOS</v>
      </c>
      <c r="J1453" s="654" t="str">
        <f>IF(AND(F1453=0,G1453&gt;0),1+COUNT($J$3:J1452),IF(B1453="AUXILIAR","AUXILIAR","SUBÍTEM"))</f>
        <v>SUBÍTEM</v>
      </c>
      <c r="K1453" s="655" t="s">
        <v>1568</v>
      </c>
      <c r="L1453" s="656" t="str">
        <f t="shared" si="388"/>
        <v>Obs: composição/Base -  Composição elaborada</v>
      </c>
      <c r="M1453" s="663" t="str">
        <f>IF(AND(MID(A1453,1,4)="comp",COUNTIF($A$1:$A$3937,A1453)&gt;1),"ok AUXILIAR",IF(AND(F1453&gt;0,MID(A1453,1,4)="COMP"),"SUBÍTEM",IF(OR(AND(F1453=0,G1453=0),F1453="COEF.",F1453&gt;0),"SUBÍTEM",IF(MID(A1453,1,5)="COMP.",IF(COUNTIF(ORÇAMENTO!$B$5:$B$9792,COMPOSIÇÕES!A1453)=0,"NOK",IF(COUNTIF(ORÇAMENTO!$B$5:$B$9792,COMPOSIÇÕES!A1453)&gt;0,"OK","SUBÍTEM"))))))</f>
        <v>SUBÍTEM</v>
      </c>
      <c r="P1453" s="655" t="b">
        <f t="shared" si="382"/>
        <v>1</v>
      </c>
      <c r="Q1453" s="655" t="s">
        <v>1568</v>
      </c>
      <c r="R1453" s="655"/>
      <c r="S1453" s="723"/>
      <c r="T1453" s="655"/>
      <c r="U1453" s="655"/>
    </row>
    <row r="1454" spans="1:52" s="713" customFormat="1" ht="15.75" thickBot="1">
      <c r="A1454" s="795"/>
      <c r="B1454" s="795"/>
      <c r="C1454" s="728"/>
      <c r="D1454" s="728"/>
      <c r="E1454" s="728"/>
      <c r="F1454" s="728"/>
      <c r="G1454" s="728"/>
      <c r="J1454" s="779"/>
      <c r="K1454" s="780"/>
      <c r="L1454" s="781"/>
      <c r="M1454" s="663"/>
      <c r="P1454" s="655" t="b">
        <f t="shared" si="382"/>
        <v>1</v>
      </c>
      <c r="Q1454" s="780"/>
      <c r="R1454" s="780"/>
      <c r="S1454" s="728"/>
      <c r="T1454" s="780"/>
      <c r="U1454" s="780"/>
    </row>
    <row r="1455" spans="1:52" s="713" customFormat="1" ht="32.25" customHeight="1" thickBot="1">
      <c r="A1455" s="947" t="s">
        <v>125</v>
      </c>
      <c r="B1455" s="948"/>
      <c r="C1455" s="949" t="s">
        <v>103</v>
      </c>
      <c r="D1455" s="949" t="s">
        <v>126</v>
      </c>
      <c r="E1455" s="949" t="s">
        <v>128</v>
      </c>
      <c r="F1455" s="949" t="s">
        <v>127</v>
      </c>
      <c r="G1455" s="950" t="s">
        <v>129</v>
      </c>
      <c r="H1455" s="713" t="str">
        <f>IF(MID(A1455,1,3)="OBS","REMOVER ESPAÇOS","OK")</f>
        <v>OK</v>
      </c>
      <c r="J1455" s="654" t="str">
        <f>IF(AND(F1455=0,G1455&gt;0),1+COUNT($J$3:J1301),IF(B1455="AUXILIAR","AUXILIAR","SUBÍTEM"))</f>
        <v>SUBÍTEM</v>
      </c>
      <c r="K1455" s="655" t="s">
        <v>125</v>
      </c>
      <c r="L1455" s="656" t="str">
        <f>A1455</f>
        <v>COD.</v>
      </c>
      <c r="M1455" s="663" t="str">
        <f>IF(AND(MID(A1455,1,4)="comp",COUNTIF($A$1:$A$3937,A1455)&gt;1),"ok AUXILIAR",IF(AND(F1455&gt;0,MID(A1455,1,4)="COMP"),"SUBÍTEM",IF(OR(AND(F1455=0,G1455=0),F1455="COEF.",F1455&gt;0),"SUBÍTEM",IF(MID(A1455,1,5)="COMP.",IF(COUNTIF(ORÇAMENTO!$B$5:$B$9792,COMPOSIÇÕES!A1455)=0,"NOK",IF(COUNTIF(ORÇAMENTO!$B$5:$B$9792,COMPOSIÇÕES!A1455)&gt;0,"OK","SUBÍTEM"))))))</f>
        <v>SUBÍTEM</v>
      </c>
      <c r="P1455" s="655" t="b">
        <f t="shared" si="382"/>
        <v>1</v>
      </c>
      <c r="Q1455" s="655" t="s">
        <v>125</v>
      </c>
      <c r="R1455" s="655"/>
      <c r="S1455" s="715" t="s">
        <v>103</v>
      </c>
      <c r="T1455" s="655" t="s">
        <v>126</v>
      </c>
      <c r="U1455" s="655" t="s">
        <v>128</v>
      </c>
      <c r="AY1455" s="713" t="s">
        <v>103</v>
      </c>
      <c r="AZ1455" s="713" t="b">
        <f>AY1455=C1455</f>
        <v>1</v>
      </c>
    </row>
    <row r="1456" spans="1:52" s="713" customFormat="1" ht="33" customHeight="1" thickBot="1">
      <c r="A1456" s="935" t="s">
        <v>2643</v>
      </c>
      <c r="B1456" s="936"/>
      <c r="C1456" s="960" t="s">
        <v>1569</v>
      </c>
      <c r="D1456" s="936" t="s">
        <v>61</v>
      </c>
      <c r="E1456" s="936"/>
      <c r="F1456" s="936"/>
      <c r="G1456" s="946">
        <f>SUM(G1457:G1457)</f>
        <v>39.369999999999997</v>
      </c>
      <c r="H1456" s="713" t="str">
        <f>IF(MID(A1456,1,3)="OBS","REMOVER ESPAÇOS","OK")</f>
        <v>OK</v>
      </c>
      <c r="J1456" s="654">
        <f>IF(AND(F1456=0,G1456&gt;0),1+COUNT($J$3:J1455),IF(B1456="AUXILIAR","AUXILIAR","SUBÍTEM"))</f>
        <v>194</v>
      </c>
      <c r="K1456" s="655" t="s">
        <v>2643</v>
      </c>
      <c r="L1456" s="656" t="str">
        <f>A1456</f>
        <v>COMP. 194</v>
      </c>
      <c r="M1456" s="663" t="str">
        <f>IF(AND(MID(A1456,1,4)="comp",COUNTIF($A$1:$A$3937,A1456)&gt;1),"ok AUXILIAR",IF(AND(F1456&gt;0,MID(A1456,1,4)="COMP"),"SUBÍTEM",IF(OR(AND(F1456=0,G1456=0),F1456="COEF.",F1456&gt;0),"SUBÍTEM",IF(MID(A1456,1,5)="COMP.",IF(COUNTIF(ORÇAMENTO!$B$5:$B$9792,COMPOSIÇÕES!A1456)=0,"NOK",IF(COUNTIF(ORÇAMENTO!$B$5:$B$9792,COMPOSIÇÕES!A1456)&gt;0,"OK","SUBÍTEM"))))))</f>
        <v>ok AUXILIAR</v>
      </c>
      <c r="P1456" s="655" t="b">
        <f t="shared" si="382"/>
        <v>1</v>
      </c>
      <c r="Q1456" s="655" t="s">
        <v>2643</v>
      </c>
      <c r="R1456" s="655"/>
      <c r="S1456" s="716" t="s">
        <v>1569</v>
      </c>
      <c r="T1456" s="655" t="s">
        <v>61</v>
      </c>
      <c r="U1456" s="655"/>
      <c r="AY1456" s="713" t="s">
        <v>670</v>
      </c>
      <c r="AZ1456" s="713" t="b">
        <f>AY1456=C1456</f>
        <v>0</v>
      </c>
    </row>
    <row r="1457" spans="1:52" s="713" customFormat="1">
      <c r="A1457" s="988">
        <v>88316</v>
      </c>
      <c r="B1457" s="996" t="s">
        <v>131</v>
      </c>
      <c r="C1457" s="322" t="s">
        <v>772</v>
      </c>
      <c r="D1457" s="257" t="s">
        <v>59</v>
      </c>
      <c r="E1457" s="259">
        <v>12.7</v>
      </c>
      <c r="F1457" s="258">
        <v>3.1</v>
      </c>
      <c r="G1457" s="450">
        <f>ROUND(F1457*E1457,2)</f>
        <v>39.369999999999997</v>
      </c>
      <c r="H1457" s="713" t="str">
        <f>IF(MID(A1457,1,3)="OBS","REMOVER ESPAÇOS","OK")</f>
        <v>OK</v>
      </c>
      <c r="J1457" s="654" t="str">
        <f>IF(AND(F1457=0,G1457&gt;0),1+COUNT($J$3:J1456),IF(B1457="AUXILIAR","AUXILIAR","SUBÍTEM"))</f>
        <v>SUBÍTEM</v>
      </c>
      <c r="K1457" s="655">
        <v>88316</v>
      </c>
      <c r="L1457" s="656">
        <f>A1457</f>
        <v>88316</v>
      </c>
      <c r="M1457" s="663" t="str">
        <f>IF(AND(MID(A1457,1,4)="comp",COUNTIF($A$1:$A$3937,A1457)&gt;1),"ok AUXILIAR",IF(AND(F1457&gt;0,MID(A1457,1,4)="COMP"),"SUBÍTEM",IF(OR(AND(F1457=0,G1457=0),F1457="COEF.",F1457&gt;0),"SUBÍTEM",IF(MID(A1457,1,5)="COMP.",IF(COUNTIF(ORÇAMENTO!$B$5:$B$9792,COMPOSIÇÕES!A1457)=0,"NOK",IF(COUNTIF(ORÇAMENTO!$B$5:$B$9792,COMPOSIÇÕES!A1457)&gt;0,"OK","SUBÍTEM"))))))</f>
        <v>SUBÍTEM</v>
      </c>
      <c r="P1457" s="655" t="b">
        <f t="shared" si="382"/>
        <v>1</v>
      </c>
      <c r="Q1457" s="655">
        <v>88316</v>
      </c>
      <c r="R1457" s="655" t="s">
        <v>131</v>
      </c>
      <c r="S1457" s="717" t="s">
        <v>772</v>
      </c>
      <c r="T1457" s="655" t="s">
        <v>59</v>
      </c>
      <c r="U1457" s="655">
        <v>12.52</v>
      </c>
    </row>
    <row r="1458" spans="1:52" s="713" customFormat="1">
      <c r="A1458" s="723" t="s">
        <v>1570</v>
      </c>
      <c r="B1458" s="723"/>
      <c r="C1458" s="723"/>
      <c r="D1458" s="723"/>
      <c r="E1458" s="723"/>
      <c r="F1458" s="723"/>
      <c r="G1458" s="723"/>
      <c r="H1458" s="713" t="str">
        <f>IF(MID(A1458,1,3)="OBS","REMOVER ESPAÇOS","OK")</f>
        <v>REMOVER ESPAÇOS</v>
      </c>
      <c r="J1458" s="654" t="str">
        <f>IF(AND(F1458=0,G1458&gt;0),1+COUNT($J$3:J1457),IF(B1458="AUXILIAR","AUXILIAR","SUBÍTEM"))</f>
        <v>SUBÍTEM</v>
      </c>
      <c r="K1458" s="655" t="s">
        <v>1570</v>
      </c>
      <c r="L1458" s="656" t="str">
        <f>A1458</f>
        <v>Obs: composição/Base -  ORSE - 2487</v>
      </c>
      <c r="M1458" s="663" t="str">
        <f>IF(AND(MID(A1458,1,4)="comp",COUNTIF($A$1:$A$3937,A1458)&gt;1),"ok AUXILIAR",IF(AND(F1458&gt;0,MID(A1458,1,4)="COMP"),"SUBÍTEM",IF(OR(AND(F1458=0,G1458=0),F1458="COEF.",F1458&gt;0),"SUBÍTEM",IF(MID(A1458,1,5)="COMP.",IF(COUNTIF(ORÇAMENTO!$B$5:$B$9792,COMPOSIÇÕES!A1458)=0,"NOK",IF(COUNTIF(ORÇAMENTO!$B$5:$B$9792,COMPOSIÇÕES!A1458)&gt;0,"OK","SUBÍTEM"))))))</f>
        <v>SUBÍTEM</v>
      </c>
      <c r="P1458" s="655" t="b">
        <f t="shared" si="382"/>
        <v>1</v>
      </c>
      <c r="Q1458" s="655" t="s">
        <v>1570</v>
      </c>
      <c r="R1458" s="655"/>
      <c r="S1458" s="723"/>
      <c r="T1458" s="655"/>
      <c r="U1458" s="655"/>
    </row>
    <row r="1459" spans="1:52" s="713" customFormat="1" ht="15.75" thickBot="1">
      <c r="A1459" s="795"/>
      <c r="B1459" s="795"/>
      <c r="C1459" s="728"/>
      <c r="D1459" s="728"/>
      <c r="E1459" s="728"/>
      <c r="F1459" s="728"/>
      <c r="G1459" s="728"/>
      <c r="J1459" s="779"/>
      <c r="K1459" s="780"/>
      <c r="L1459" s="781"/>
      <c r="M1459" s="663"/>
      <c r="P1459" s="655" t="b">
        <f t="shared" ref="P1459:P1477" si="389">C1459=S1459</f>
        <v>1</v>
      </c>
      <c r="Q1459" s="780"/>
      <c r="R1459" s="780"/>
      <c r="S1459" s="728"/>
      <c r="T1459" s="780"/>
      <c r="U1459" s="780"/>
    </row>
    <row r="1460" spans="1:52" s="713" customFormat="1" ht="32.25" customHeight="1" thickBot="1">
      <c r="A1460" s="947" t="s">
        <v>125</v>
      </c>
      <c r="B1460" s="948"/>
      <c r="C1460" s="949" t="s">
        <v>103</v>
      </c>
      <c r="D1460" s="949" t="s">
        <v>126</v>
      </c>
      <c r="E1460" s="949" t="s">
        <v>128</v>
      </c>
      <c r="F1460" s="949" t="s">
        <v>127</v>
      </c>
      <c r="G1460" s="950" t="s">
        <v>129</v>
      </c>
      <c r="H1460" s="713" t="str">
        <f t="shared" ref="H1460:H1465" si="390">IF(MID(A1460,1,3)="OBS","REMOVER ESPAÇOS","OK")</f>
        <v>OK</v>
      </c>
      <c r="J1460" s="654" t="str">
        <f>IF(AND(F1460=0,G1460&gt;0),1+COUNT($J$3:J1308),IF(B1460="AUXILIAR","AUXILIAR","SUBÍTEM"))</f>
        <v>SUBÍTEM</v>
      </c>
      <c r="K1460" s="655" t="s">
        <v>125</v>
      </c>
      <c r="L1460" s="656" t="str">
        <f t="shared" ref="L1460:L1465" si="391">A1460</f>
        <v>COD.</v>
      </c>
      <c r="M1460" s="663" t="str">
        <f>IF(AND(MID(A1460,1,4)="comp",COUNTIF($A$1:$A$3937,A1460)&gt;1),"ok AUXILIAR",IF(AND(F1460&gt;0,MID(A1460,1,4)="COMP"),"SUBÍTEM",IF(OR(AND(F1460=0,G1460=0),F1460="COEF.",F1460&gt;0),"SUBÍTEM",IF(MID(A1460,1,5)="COMP.",IF(COUNTIF(ORÇAMENTO!$B$5:$B$9792,COMPOSIÇÕES!A1460)=0,"NOK",IF(COUNTIF(ORÇAMENTO!$B$5:$B$9792,COMPOSIÇÕES!A1460)&gt;0,"OK","SUBÍTEM"))))))</f>
        <v>SUBÍTEM</v>
      </c>
      <c r="P1460" s="655" t="b">
        <f t="shared" si="389"/>
        <v>1</v>
      </c>
      <c r="Q1460" s="655" t="s">
        <v>125</v>
      </c>
      <c r="R1460" s="655"/>
      <c r="S1460" s="715" t="s">
        <v>103</v>
      </c>
      <c r="T1460" s="655" t="s">
        <v>126</v>
      </c>
      <c r="U1460" s="655" t="s">
        <v>128</v>
      </c>
      <c r="AY1460" s="713" t="s">
        <v>103</v>
      </c>
      <c r="AZ1460" s="713" t="b">
        <f>AY1460=C1460</f>
        <v>1</v>
      </c>
    </row>
    <row r="1461" spans="1:52" s="713" customFormat="1" ht="33" customHeight="1" thickBot="1">
      <c r="A1461" s="935" t="s">
        <v>682</v>
      </c>
      <c r="B1461" s="936"/>
      <c r="C1461" s="960" t="s">
        <v>1572</v>
      </c>
      <c r="D1461" s="936" t="s">
        <v>57</v>
      </c>
      <c r="E1461" s="936"/>
      <c r="F1461" s="936"/>
      <c r="G1461" s="946">
        <f>SUM(G1462:G1464)</f>
        <v>1.7</v>
      </c>
      <c r="H1461" s="713" t="str">
        <f t="shared" si="390"/>
        <v>OK</v>
      </c>
      <c r="J1461" s="654">
        <f>IF(AND(F1461=0,G1461&gt;0),1+COUNT($J$3:J1460),IF(B1461="AUXILIAR","AUXILIAR","SUBÍTEM"))</f>
        <v>195</v>
      </c>
      <c r="K1461" s="655" t="s">
        <v>682</v>
      </c>
      <c r="L1461" s="656" t="str">
        <f t="shared" si="391"/>
        <v>COMP. 195</v>
      </c>
      <c r="M1461" s="663" t="str">
        <f>IF(AND(MID(A1461,1,4)="comp",COUNTIF($A$1:$A$3937,A1461)&gt;1),"ok AUXILIAR",IF(AND(F1461&gt;0,MID(A1461,1,4)="COMP"),"SUBÍTEM",IF(OR(AND(F1461=0,G1461=0),F1461="COEF.",F1461&gt;0),"SUBÍTEM",IF(MID(A1461,1,5)="COMP.",IF(COUNTIF(ORÇAMENTO!$B$5:$B$9792,COMPOSIÇÕES!A1461)=0,"NOK",IF(COUNTIF(ORÇAMENTO!$B$5:$B$9792,COMPOSIÇÕES!A1461)&gt;0,"OK","SUBÍTEM"))))))</f>
        <v>OK</v>
      </c>
      <c r="P1461" s="655" t="b">
        <f t="shared" si="389"/>
        <v>1</v>
      </c>
      <c r="Q1461" s="655" t="s">
        <v>682</v>
      </c>
      <c r="R1461" s="655"/>
      <c r="S1461" s="716" t="s">
        <v>1572</v>
      </c>
      <c r="T1461" s="655" t="s">
        <v>57</v>
      </c>
      <c r="U1461" s="655"/>
      <c r="AY1461" s="713" t="s">
        <v>670</v>
      </c>
      <c r="AZ1461" s="713" t="b">
        <f>AY1461=C1461</f>
        <v>0</v>
      </c>
    </row>
    <row r="1462" spans="1:52" s="713" customFormat="1">
      <c r="A1462" s="988">
        <v>88316</v>
      </c>
      <c r="B1462" s="996" t="s">
        <v>131</v>
      </c>
      <c r="C1462" s="322" t="s">
        <v>772</v>
      </c>
      <c r="D1462" s="257" t="s">
        <v>59</v>
      </c>
      <c r="E1462" s="259">
        <v>12.7</v>
      </c>
      <c r="F1462" s="258">
        <v>0.1</v>
      </c>
      <c r="G1462" s="450">
        <f>ROUND(F1462*E1462,2)</f>
        <v>1.27</v>
      </c>
      <c r="H1462" s="713" t="str">
        <f t="shared" si="390"/>
        <v>OK</v>
      </c>
      <c r="J1462" s="654" t="str">
        <f>IF(AND(F1462=0,G1462&gt;0),1+COUNT($J$3:J1461),IF(B1462="AUXILIAR","AUXILIAR","SUBÍTEM"))</f>
        <v>SUBÍTEM</v>
      </c>
      <c r="K1462" s="655">
        <v>88316</v>
      </c>
      <c r="L1462" s="656">
        <f t="shared" si="391"/>
        <v>88316</v>
      </c>
      <c r="M1462" s="663" t="str">
        <f>IF(AND(MID(A1462,1,4)="comp",COUNTIF($A$1:$A$3937,A1462)&gt;1),"ok AUXILIAR",IF(AND(F1462&gt;0,MID(A1462,1,4)="COMP"),"SUBÍTEM",IF(OR(AND(F1462=0,G1462=0),F1462="COEF.",F1462&gt;0),"SUBÍTEM",IF(MID(A1462,1,5)="COMP.",IF(COUNTIF(ORÇAMENTO!$B$5:$B$9792,COMPOSIÇÕES!A1462)=0,"NOK",IF(COUNTIF(ORÇAMENTO!$B$5:$B$9792,COMPOSIÇÕES!A1462)&gt;0,"OK","SUBÍTEM"))))))</f>
        <v>SUBÍTEM</v>
      </c>
      <c r="P1462" s="655" t="b">
        <f t="shared" si="389"/>
        <v>1</v>
      </c>
      <c r="Q1462" s="655">
        <v>88316</v>
      </c>
      <c r="R1462" s="655" t="s">
        <v>131</v>
      </c>
      <c r="S1462" s="717" t="s">
        <v>772</v>
      </c>
      <c r="T1462" s="655" t="s">
        <v>59</v>
      </c>
      <c r="U1462" s="655">
        <v>12.52</v>
      </c>
    </row>
    <row r="1463" spans="1:52" s="713" customFormat="1">
      <c r="A1463" s="988">
        <v>2414</v>
      </c>
      <c r="B1463" s="996" t="s">
        <v>134</v>
      </c>
      <c r="C1463" s="322" t="s">
        <v>2769</v>
      </c>
      <c r="D1463" s="257" t="s">
        <v>54</v>
      </c>
      <c r="E1463" s="259">
        <v>7.9</v>
      </c>
      <c r="F1463" s="251">
        <v>0.05</v>
      </c>
      <c r="G1463" s="450">
        <f>ROUND(F1463*E1463,2)</f>
        <v>0.4</v>
      </c>
      <c r="H1463" s="713" t="str">
        <f t="shared" si="390"/>
        <v>OK</v>
      </c>
      <c r="J1463" s="654" t="str">
        <f>IF(AND(F1463=0,G1463&gt;0),1+COUNT($J$3:J1462),IF(B1463="AUXILIAR","AUXILIAR","SUBÍTEM"))</f>
        <v>SUBÍTEM</v>
      </c>
      <c r="K1463" s="655">
        <v>2414</v>
      </c>
      <c r="L1463" s="656">
        <f t="shared" si="391"/>
        <v>2414</v>
      </c>
      <c r="M1463" s="663" t="str">
        <f>IF(AND(MID(A1463,1,4)="comp",COUNTIF($A$1:$A$3937,A1463)&gt;1),"ok AUXILIAR",IF(AND(F1463&gt;0,MID(A1463,1,4)="COMP"),"SUBÍTEM",IF(OR(AND(F1463=0,G1463=0),F1463="COEF.",F1463&gt;0),"SUBÍTEM",IF(MID(A1463,1,5)="COMP.",IF(COUNTIF(ORÇAMENTO!$B$5:$B$9792,COMPOSIÇÕES!A1463)=0,"NOK",IF(COUNTIF(ORÇAMENTO!$B$5:$B$9792,COMPOSIÇÕES!A1463)&gt;0,"OK","SUBÍTEM"))))))</f>
        <v>SUBÍTEM</v>
      </c>
      <c r="P1463" s="655" t="b">
        <f t="shared" si="389"/>
        <v>1</v>
      </c>
      <c r="Q1463" s="655">
        <v>2414</v>
      </c>
      <c r="R1463" s="655" t="s">
        <v>134</v>
      </c>
      <c r="S1463" s="717" t="s">
        <v>2769</v>
      </c>
      <c r="T1463" s="655" t="s">
        <v>54</v>
      </c>
      <c r="U1463" s="655">
        <v>7.9</v>
      </c>
    </row>
    <row r="1464" spans="1:52" s="713" customFormat="1">
      <c r="A1464" s="988">
        <v>1997</v>
      </c>
      <c r="B1464" s="996" t="s">
        <v>134</v>
      </c>
      <c r="C1464" s="322" t="s">
        <v>2770</v>
      </c>
      <c r="D1464" s="257" t="s">
        <v>55</v>
      </c>
      <c r="E1464" s="259">
        <v>6.61</v>
      </c>
      <c r="F1464" s="258">
        <v>5.0000000000000001E-3</v>
      </c>
      <c r="G1464" s="450">
        <f>ROUND(F1464*E1464,2)</f>
        <v>0.03</v>
      </c>
      <c r="H1464" s="713" t="str">
        <f t="shared" si="390"/>
        <v>OK</v>
      </c>
      <c r="J1464" s="654" t="str">
        <f>IF(AND(F1464=0,G1464&gt;0),1+COUNT($J$3:J1463),IF(B1464="AUXILIAR","AUXILIAR","SUBÍTEM"))</f>
        <v>SUBÍTEM</v>
      </c>
      <c r="K1464" s="655">
        <v>1997</v>
      </c>
      <c r="L1464" s="656">
        <f t="shared" si="391"/>
        <v>1997</v>
      </c>
      <c r="M1464" s="663" t="str">
        <f>IF(AND(MID(A1464,1,4)="comp",COUNTIF($A$1:$A$3937,A1464)&gt;1),"ok AUXILIAR",IF(AND(F1464&gt;0,MID(A1464,1,4)="COMP"),"SUBÍTEM",IF(OR(AND(F1464=0,G1464=0),F1464="COEF.",F1464&gt;0),"SUBÍTEM",IF(MID(A1464,1,5)="COMP.",IF(COUNTIF(ORÇAMENTO!$B$5:$B$9792,COMPOSIÇÕES!A1464)=0,"NOK",IF(COUNTIF(ORÇAMENTO!$B$5:$B$9792,COMPOSIÇÕES!A1464)&gt;0,"OK","SUBÍTEM"))))))</f>
        <v>SUBÍTEM</v>
      </c>
      <c r="P1464" s="655" t="b">
        <f t="shared" si="389"/>
        <v>1</v>
      </c>
      <c r="Q1464" s="655">
        <v>1997</v>
      </c>
      <c r="R1464" s="655" t="s">
        <v>134</v>
      </c>
      <c r="S1464" s="717" t="s">
        <v>2770</v>
      </c>
      <c r="T1464" s="655" t="s">
        <v>55</v>
      </c>
      <c r="U1464" s="655">
        <v>4.7300000000000004</v>
      </c>
    </row>
    <row r="1465" spans="1:52" s="713" customFormat="1">
      <c r="A1465" s="723" t="s">
        <v>1573</v>
      </c>
      <c r="B1465" s="723"/>
      <c r="C1465" s="723"/>
      <c r="D1465" s="723"/>
      <c r="E1465" s="723"/>
      <c r="F1465" s="723"/>
      <c r="G1465" s="723"/>
      <c r="H1465" s="713" t="str">
        <f t="shared" si="390"/>
        <v>REMOVER ESPAÇOS</v>
      </c>
      <c r="J1465" s="654" t="str">
        <f>IF(AND(F1465=0,G1465&gt;0),1+COUNT($J$3:J1464),IF(B1465="AUXILIAR","AUXILIAR","SUBÍTEM"))</f>
        <v>SUBÍTEM</v>
      </c>
      <c r="K1465" s="655" t="s">
        <v>1573</v>
      </c>
      <c r="L1465" s="656" t="str">
        <f t="shared" si="391"/>
        <v>Obs: composição/Base -  ORSE - 2450</v>
      </c>
      <c r="M1465" s="663" t="str">
        <f>IF(AND(MID(A1465,1,4)="comp",COUNTIF($A$1:$A$3937,A1465)&gt;1),"ok AUXILIAR",IF(AND(F1465&gt;0,MID(A1465,1,4)="COMP"),"SUBÍTEM",IF(OR(AND(F1465=0,G1465=0),F1465="COEF.",F1465&gt;0),"SUBÍTEM",IF(MID(A1465,1,5)="COMP.",IF(COUNTIF(ORÇAMENTO!$B$5:$B$9792,COMPOSIÇÕES!A1465)=0,"NOK",IF(COUNTIF(ORÇAMENTO!$B$5:$B$9792,COMPOSIÇÕES!A1465)&gt;0,"OK","SUBÍTEM"))))))</f>
        <v>SUBÍTEM</v>
      </c>
      <c r="P1465" s="655" t="b">
        <f t="shared" si="389"/>
        <v>1</v>
      </c>
      <c r="Q1465" s="655" t="s">
        <v>1573</v>
      </c>
      <c r="R1465" s="655"/>
      <c r="S1465" s="723"/>
      <c r="T1465" s="655"/>
      <c r="U1465" s="655"/>
    </row>
    <row r="1466" spans="1:52" s="713" customFormat="1" ht="15.75" thickBot="1">
      <c r="A1466" s="660"/>
      <c r="E1466" s="660"/>
      <c r="J1466" s="712"/>
      <c r="K1466" s="712"/>
      <c r="L1466" s="712"/>
      <c r="M1466" s="712"/>
      <c r="P1466" s="655" t="b">
        <f t="shared" si="389"/>
        <v>1</v>
      </c>
    </row>
    <row r="1467" spans="1:52" s="713" customFormat="1" ht="32.25" customHeight="1" thickBot="1">
      <c r="A1467" s="947" t="s">
        <v>125</v>
      </c>
      <c r="B1467" s="948"/>
      <c r="C1467" s="949" t="s">
        <v>103</v>
      </c>
      <c r="D1467" s="949" t="s">
        <v>126</v>
      </c>
      <c r="E1467" s="949" t="s">
        <v>128</v>
      </c>
      <c r="F1467" s="949" t="s">
        <v>127</v>
      </c>
      <c r="G1467" s="950" t="s">
        <v>129</v>
      </c>
      <c r="H1467" s="713" t="str">
        <f>UPPER(C1467)</f>
        <v>DESCRIÇÃO</v>
      </c>
      <c r="J1467" s="654" t="str">
        <f>IF(AND(F1467=0,G1467&gt;0),1+COUNT($J$3:J1466),IF(B1467="AUXILIAR","AUXILIAR","SUBÍTEM"))</f>
        <v>SUBÍTEM</v>
      </c>
      <c r="K1467" s="655" t="s">
        <v>125</v>
      </c>
      <c r="L1467" s="656" t="str">
        <f t="shared" ref="L1467:L1472" si="392">A1467</f>
        <v>COD.</v>
      </c>
      <c r="M1467" s="663" t="str">
        <f>IF(AND(MID(A1467,1,4)="comp",COUNTIF($A$1:$A$3937,A1467)&gt;1),"ok AUXILIAR",IF(AND(F1467&gt;0,MID(A1467,1,4)="COMP"),"SUBÍTEM",IF(OR(AND(F1467=0,G1467=0),F1467="COEF.",F1467&gt;0),"SUBÍTEM",IF(MID(A1467,1,5)="COMP.",IF(COUNTIF(ORÇAMENTO!$B$5:$B$9792,COMPOSIÇÕES!A1467)=0,"NOK",IF(COUNTIF(ORÇAMENTO!$B$5:$B$9792,COMPOSIÇÕES!A1467)&gt;0,"OK","SUBÍTEM"))))))</f>
        <v>SUBÍTEM</v>
      </c>
      <c r="P1467" s="655" t="b">
        <f t="shared" si="389"/>
        <v>1</v>
      </c>
      <c r="Q1467" s="655" t="s">
        <v>125</v>
      </c>
      <c r="R1467" s="655"/>
      <c r="S1467" s="715" t="s">
        <v>103</v>
      </c>
      <c r="T1467" s="655" t="s">
        <v>126</v>
      </c>
      <c r="U1467" s="655" t="s">
        <v>128</v>
      </c>
    </row>
    <row r="1468" spans="1:52" s="713" customFormat="1" ht="37.5" customHeight="1" thickBot="1">
      <c r="A1468" s="935" t="s">
        <v>2640</v>
      </c>
      <c r="B1468" s="936"/>
      <c r="C1468" s="986" t="s">
        <v>971</v>
      </c>
      <c r="D1468" s="936" t="s">
        <v>53</v>
      </c>
      <c r="E1468" s="936" t="s">
        <v>183</v>
      </c>
      <c r="F1468" s="936"/>
      <c r="G1468" s="946">
        <f>SUM(G1469:G1471)</f>
        <v>38.85</v>
      </c>
      <c r="H1468" s="713" t="str">
        <f>UPPER(C1468)</f>
        <v>RODOPIA EM GRANITO BRANCO FORTALEZA, H = 10 CM, E= 2CM, APLICADO COM ARGAMASSA INDUSTRIALIZADA AC-I, COM ACABAMENTO ABOLEADO</v>
      </c>
      <c r="J1468" s="654">
        <f>IF(AND(F1468=0,G1468&gt;0),1+COUNT($J$3:J1467),IF(B1468="AUXILIAR","AUXILIAR","SUBÍTEM"))</f>
        <v>196</v>
      </c>
      <c r="K1468" s="655" t="s">
        <v>2640</v>
      </c>
      <c r="L1468" s="656" t="str">
        <f t="shared" si="392"/>
        <v>COMP. 196</v>
      </c>
      <c r="M1468" s="663" t="str">
        <f>IF(AND(MID(A1468,1,4)="comp",COUNTIF($A$1:$A$3937,A1468)&gt;1),"ok AUXILIAR",IF(AND(F1468&gt;0,MID(A1468,1,4)="COMP"),"SUBÍTEM",IF(OR(AND(F1468=0,G1468=0),F1468="COEF.",F1468&gt;0),"SUBÍTEM",IF(MID(A1468,1,5)="COMP.",IF(COUNTIF(ORÇAMENTO!$B$5:$B$9792,COMPOSIÇÕES!A1468)=0,"NOK",IF(COUNTIF(ORÇAMENTO!$B$5:$B$9792,COMPOSIÇÕES!A1468)&gt;0,"OK","SUBÍTEM"))))))</f>
        <v>ok AUXILIAR</v>
      </c>
      <c r="P1468" s="655" t="b">
        <f t="shared" si="389"/>
        <v>1</v>
      </c>
      <c r="Q1468" s="655" t="s">
        <v>2640</v>
      </c>
      <c r="R1468" s="655"/>
      <c r="S1468" s="716" t="s">
        <v>971</v>
      </c>
      <c r="T1468" s="655" t="s">
        <v>53</v>
      </c>
      <c r="U1468" s="655" t="s">
        <v>183</v>
      </c>
    </row>
    <row r="1469" spans="1:52" s="713" customFormat="1" ht="24.75" customHeight="1">
      <c r="A1469" s="243">
        <v>12082</v>
      </c>
      <c r="B1469" s="322" t="s">
        <v>134</v>
      </c>
      <c r="C1469" s="322" t="s">
        <v>2771</v>
      </c>
      <c r="D1469" s="257" t="s">
        <v>53</v>
      </c>
      <c r="E1469" s="259">
        <v>32.29</v>
      </c>
      <c r="F1469" s="462">
        <v>1</v>
      </c>
      <c r="G1469" s="450">
        <f>ROUND(F1469*E1469,2)</f>
        <v>32.29</v>
      </c>
      <c r="H1469" s="713" t="str">
        <f>IF(MID(A1469,1,3)="OBS","REMOVER ESPAÇOS","OK")</f>
        <v>OK</v>
      </c>
      <c r="J1469" s="654" t="str">
        <f>IF(AND(F1469=0,G1469&gt;0),1+COUNT($J$3:J1465),IF(B1469="AUXILIAR","AUXILIAR","SUBÍTEM"))</f>
        <v>SUBÍTEM</v>
      </c>
      <c r="K1469" s="655">
        <v>12082</v>
      </c>
      <c r="L1469" s="656">
        <f t="shared" si="392"/>
        <v>12082</v>
      </c>
      <c r="M1469" s="663" t="str">
        <f>IF(AND(MID(A1469,1,4)="comp",COUNTIF($A$1:$A$3937,A1469)&gt;1),"ok AUXILIAR",IF(AND(F1469&gt;0,MID(A1469,1,4)="COMP"),"SUBÍTEM",IF(OR(AND(F1469=0,G1469=0),F1469="COEF.",F1469&gt;0),"SUBÍTEM",IF(MID(A1469,1,5)="COMP.",IF(COUNTIF(ORÇAMENTO!$B$5:$B$9792,COMPOSIÇÕES!A1469)=0,"NOK",IF(COUNTIF(ORÇAMENTO!$B$5:$B$9792,COMPOSIÇÕES!A1469)&gt;0,"OK","SUBÍTEM"))))))</f>
        <v>SUBÍTEM</v>
      </c>
      <c r="N1469" s="713" t="e">
        <f>VLOOKUP(K1469,#REF!,2,FALSE)</f>
        <v>#REF!</v>
      </c>
      <c r="P1469" s="655" t="b">
        <f t="shared" si="389"/>
        <v>1</v>
      </c>
      <c r="Q1469" s="655">
        <v>12082</v>
      </c>
      <c r="R1469" s="655" t="s">
        <v>134</v>
      </c>
      <c r="S1469" s="721" t="s">
        <v>2771</v>
      </c>
      <c r="T1469" s="655" t="s">
        <v>53</v>
      </c>
      <c r="U1469" s="655">
        <v>32.29</v>
      </c>
    </row>
    <row r="1470" spans="1:52" s="713" customFormat="1" ht="17.25" customHeight="1">
      <c r="A1470" s="243">
        <v>88309</v>
      </c>
      <c r="B1470" s="322" t="s">
        <v>131</v>
      </c>
      <c r="C1470" s="322" t="s">
        <v>770</v>
      </c>
      <c r="D1470" s="257" t="s">
        <v>59</v>
      </c>
      <c r="E1470" s="259">
        <v>15.89</v>
      </c>
      <c r="F1470" s="707">
        <v>0.4</v>
      </c>
      <c r="G1470" s="450">
        <f>ROUND(F1470*E1470,2)</f>
        <v>6.36</v>
      </c>
      <c r="H1470" s="713" t="str">
        <f>UPPER(C1470)</f>
        <v>PEDREIRO COM ENCARGOS COMPLEMENTARES</v>
      </c>
      <c r="J1470" s="654" t="str">
        <f>IF(AND(F1470=0,G1470&gt;0),1+COUNT($J$3:J1463),IF(B1470="AUXILIAR","AUXILIAR","SUBÍTEM"))</f>
        <v>SUBÍTEM</v>
      </c>
      <c r="K1470" s="655">
        <v>88309</v>
      </c>
      <c r="L1470" s="656">
        <f t="shared" si="392"/>
        <v>88309</v>
      </c>
      <c r="M1470" s="663" t="str">
        <f>IF(AND(MID(A1470,1,4)="comp",COUNTIF($A$1:$A$3937,A1470)&gt;1),"ok AUXILIAR",IF(AND(F1470&gt;0,MID(A1470,1,4)="COMP"),"SUBÍTEM",IF(OR(AND(F1470=0,G1470=0),F1470="COEF.",F1470&gt;0),"SUBÍTEM",IF(MID(A1470,1,5)="COMP.",IF(COUNTIF(ORÇAMENTO!$B$5:$B$9792,COMPOSIÇÕES!A1470)=0,"NOK",IF(COUNTIF(ORÇAMENTO!$B$5:$B$9792,COMPOSIÇÕES!A1470)&gt;0,"OK","SUBÍTEM"))))))</f>
        <v>SUBÍTEM</v>
      </c>
      <c r="P1470" s="655" t="b">
        <f t="shared" si="389"/>
        <v>1</v>
      </c>
      <c r="Q1470" s="655">
        <v>88309</v>
      </c>
      <c r="R1470" s="655" t="s">
        <v>131</v>
      </c>
      <c r="S1470" s="717" t="s">
        <v>770</v>
      </c>
      <c r="T1470" s="655" t="s">
        <v>59</v>
      </c>
      <c r="U1470" s="655">
        <v>15.88</v>
      </c>
    </row>
    <row r="1471" spans="1:52" s="713" customFormat="1" ht="17.25" customHeight="1">
      <c r="A1471" s="500">
        <v>2683</v>
      </c>
      <c r="B1471" s="501" t="s">
        <v>134</v>
      </c>
      <c r="C1471" s="322" t="s">
        <v>991</v>
      </c>
      <c r="D1471" s="257" t="s">
        <v>55</v>
      </c>
      <c r="E1471" s="259">
        <v>0.45</v>
      </c>
      <c r="F1471" s="707">
        <v>0.45</v>
      </c>
      <c r="G1471" s="450">
        <f>ROUND(F1471*E1471,2)</f>
        <v>0.2</v>
      </c>
      <c r="H1471" s="713" t="str">
        <f>UPPER(C1471)</f>
        <v>ARGAMASSA INDUSTRIALIZADA VOTOMASSA AC-I, OU SIMILAR</v>
      </c>
      <c r="J1471" s="654" t="str">
        <f>IF(AND(F1471=0,G1471&gt;0),1+COUNT($J$3:J1464),IF(B1471="AUXILIAR","AUXILIAR","SUBÍTEM"))</f>
        <v>SUBÍTEM</v>
      </c>
      <c r="K1471" s="655">
        <v>2683</v>
      </c>
      <c r="L1471" s="656">
        <f t="shared" si="392"/>
        <v>2683</v>
      </c>
      <c r="M1471" s="663" t="str">
        <f>IF(AND(MID(A1471,1,4)="comp",COUNTIF($A$1:$A$3937,A1471)&gt;1),"ok AUXILIAR",IF(AND(F1471&gt;0,MID(A1471,1,4)="COMP"),"SUBÍTEM",IF(OR(AND(F1471=0,G1471=0),F1471="COEF.",F1471&gt;0),"SUBÍTEM",IF(MID(A1471,1,5)="COMP.",IF(COUNTIF(ORÇAMENTO!$B$5:$B$9792,COMPOSIÇÕES!A1471)=0,"NOK",IF(COUNTIF(ORÇAMENTO!$B$5:$B$9792,COMPOSIÇÕES!A1471)&gt;0,"OK","SUBÍTEM"))))))</f>
        <v>SUBÍTEM</v>
      </c>
      <c r="P1471" s="655" t="b">
        <f t="shared" si="389"/>
        <v>1</v>
      </c>
      <c r="Q1471" s="655">
        <v>2683</v>
      </c>
      <c r="R1471" s="655" t="s">
        <v>134</v>
      </c>
      <c r="S1471" s="717" t="s">
        <v>991</v>
      </c>
      <c r="T1471" s="655" t="s">
        <v>55</v>
      </c>
      <c r="U1471" s="655">
        <v>0.43</v>
      </c>
    </row>
    <row r="1472" spans="1:52" s="713" customFormat="1">
      <c r="A1472" s="723" t="s">
        <v>1576</v>
      </c>
      <c r="B1472" s="723"/>
      <c r="C1472" s="723"/>
      <c r="D1472" s="723" t="s">
        <v>183</v>
      </c>
      <c r="E1472" s="723" t="s">
        <v>183</v>
      </c>
      <c r="F1472" s="723"/>
      <c r="G1472" s="723"/>
      <c r="H1472" s="713" t="str">
        <f>IF(MID(A1472,1,3)="OBS","REMOVER ESPAÇOS","OK")</f>
        <v>REMOVER ESPAÇOS</v>
      </c>
      <c r="J1472" s="654" t="str">
        <f>IF(AND(F1472=0,G1472&gt;0),1+COUNT($J$3:J1471),IF(B1472="AUXILIAR","AUXILIAR","SUBÍTEM"))</f>
        <v>SUBÍTEM</v>
      </c>
      <c r="K1472" s="655" t="s">
        <v>1576</v>
      </c>
      <c r="L1472" s="656" t="str">
        <f t="shared" si="392"/>
        <v>Obs: composição/Base - ORSE JAN.2016 adaptada -9993 + 1208/ORSE INSUMO</v>
      </c>
      <c r="M1472" s="663" t="str">
        <f>IF(AND(MID(A1472,1,4)="comp",COUNTIF($A$1:$A$3937,A1472)&gt;1),"ok AUXILIAR",IF(AND(F1472&gt;0,MID(A1472,1,4)="COMP"),"SUBÍTEM",IF(OR(AND(F1472=0,G1472=0),F1472="COEF.",F1472&gt;0),"SUBÍTEM",IF(MID(A1472,1,5)="COMP.",IF(COUNTIF(ORÇAMENTO!$B$5:$B$9792,COMPOSIÇÕES!A1472)=0,"NOK",IF(COUNTIF(ORÇAMENTO!$B$5:$B$9792,COMPOSIÇÕES!A1472)&gt;0,"OK","SUBÍTEM"))))))</f>
        <v>SUBÍTEM</v>
      </c>
      <c r="P1472" s="655" t="b">
        <f t="shared" si="389"/>
        <v>1</v>
      </c>
      <c r="Q1472" s="655" t="s">
        <v>1576</v>
      </c>
      <c r="R1472" s="655"/>
      <c r="S1472" s="723"/>
      <c r="T1472" s="655" t="s">
        <v>183</v>
      </c>
      <c r="U1472" s="655" t="s">
        <v>183</v>
      </c>
    </row>
    <row r="1473" spans="1:21" s="713" customFormat="1" ht="15.75" thickBot="1">
      <c r="A1473" s="660"/>
      <c r="E1473" s="660"/>
      <c r="J1473" s="712"/>
      <c r="K1473" s="712"/>
      <c r="L1473" s="712"/>
      <c r="M1473" s="712"/>
      <c r="P1473" s="655" t="b">
        <f t="shared" si="389"/>
        <v>1</v>
      </c>
    </row>
    <row r="1474" spans="1:21" s="713" customFormat="1" ht="32.25" customHeight="1" thickBot="1">
      <c r="A1474" s="947" t="s">
        <v>125</v>
      </c>
      <c r="B1474" s="948"/>
      <c r="C1474" s="949" t="s">
        <v>103</v>
      </c>
      <c r="D1474" s="949" t="s">
        <v>126</v>
      </c>
      <c r="E1474" s="949" t="s">
        <v>128</v>
      </c>
      <c r="F1474" s="949" t="s">
        <v>127</v>
      </c>
      <c r="G1474" s="950" t="s">
        <v>129</v>
      </c>
      <c r="H1474" s="713" t="str">
        <f>UPPER(C1474)</f>
        <v>DESCRIÇÃO</v>
      </c>
      <c r="J1474" s="654" t="str">
        <f>IF(AND(F1474=0,G1474&gt;0),1+COUNT($J$3:J1473),IF(B1474="AUXILIAR","AUXILIAR","SUBÍTEM"))</f>
        <v>SUBÍTEM</v>
      </c>
      <c r="K1474" s="655" t="s">
        <v>125</v>
      </c>
      <c r="L1474" s="656" t="str">
        <f>A1474</f>
        <v>COD.</v>
      </c>
      <c r="M1474" s="663" t="str">
        <f>IF(AND(MID(A1474,1,4)="comp",COUNTIF($A$1:$A$3937,A1474)&gt;1),"ok AUXILIAR",IF(AND(F1474&gt;0,MID(A1474,1,4)="COMP"),"SUBÍTEM",IF(OR(AND(F1474=0,G1474=0),F1474="COEF.",F1474&gt;0),"SUBÍTEM",IF(MID(A1474,1,5)="COMP.",IF(COUNTIF(ORÇAMENTO!$B$5:$B$9792,COMPOSIÇÕES!A1474)=0,"NOK",IF(COUNTIF(ORÇAMENTO!$B$5:$B$9792,COMPOSIÇÕES!A1474)&gt;0,"OK","SUBÍTEM"))))))</f>
        <v>SUBÍTEM</v>
      </c>
      <c r="P1474" s="655" t="b">
        <f t="shared" si="389"/>
        <v>1</v>
      </c>
      <c r="Q1474" s="655" t="s">
        <v>125</v>
      </c>
      <c r="R1474" s="655"/>
      <c r="S1474" s="715" t="s">
        <v>103</v>
      </c>
      <c r="T1474" s="655" t="s">
        <v>126</v>
      </c>
      <c r="U1474" s="655" t="s">
        <v>128</v>
      </c>
    </row>
    <row r="1475" spans="1:21" s="713" customFormat="1" ht="37.5" customHeight="1" thickBot="1">
      <c r="A1475" s="935" t="s">
        <v>2641</v>
      </c>
      <c r="B1475" s="936"/>
      <c r="C1475" s="986" t="s">
        <v>1577</v>
      </c>
      <c r="D1475" s="936" t="s">
        <v>53</v>
      </c>
      <c r="E1475" s="936" t="s">
        <v>183</v>
      </c>
      <c r="F1475" s="936"/>
      <c r="G1475" s="946">
        <f>SUM(G1476:G1476)</f>
        <v>149.71</v>
      </c>
      <c r="H1475" s="713" t="str">
        <f>UPPER(C1475)</f>
        <v>TESTEIRA EM GRANITO BRANCO FORTALEZA, H=10CM, ESP=2CM, APLICADO COM ARGAMASSA INDUSTRIALIZADA AC-I</v>
      </c>
      <c r="J1475" s="654">
        <f>IF(AND(F1475=0,G1475&gt;0),1+COUNT($J$3:J1474),IF(B1475="AUXILIAR","AUXILIAR","SUBÍTEM"))</f>
        <v>197</v>
      </c>
      <c r="K1475" s="655" t="s">
        <v>2641</v>
      </c>
      <c r="L1475" s="656" t="str">
        <f>A1475</f>
        <v>COMP. 197</v>
      </c>
      <c r="M1475" s="663" t="str">
        <f>IF(AND(MID(A1475,1,4)="comp",COUNTIF($A$1:$A$3937,A1475)&gt;1),"ok AUXILIAR",IF(AND(F1475&gt;0,MID(A1475,1,4)="COMP"),"SUBÍTEM",IF(OR(AND(F1475=0,G1475=0),F1475="COEF.",F1475&gt;0),"SUBÍTEM",IF(MID(A1475,1,5)="COMP.",IF(COUNTIF(ORÇAMENTO!$B$5:$B$9792,COMPOSIÇÕES!A1475)=0,"NOK",IF(COUNTIF(ORÇAMENTO!$B$5:$B$9792,COMPOSIÇÕES!A1475)&gt;0,"OK","SUBÍTEM"))))))</f>
        <v>ok AUXILIAR</v>
      </c>
      <c r="P1475" s="655" t="b">
        <f t="shared" si="389"/>
        <v>1</v>
      </c>
      <c r="Q1475" s="655" t="s">
        <v>2641</v>
      </c>
      <c r="R1475" s="655"/>
      <c r="S1475" s="716" t="s">
        <v>1577</v>
      </c>
      <c r="T1475" s="655" t="s">
        <v>53</v>
      </c>
      <c r="U1475" s="655" t="s">
        <v>183</v>
      </c>
    </row>
    <row r="1476" spans="1:21" s="713" customFormat="1" ht="24.75" customHeight="1">
      <c r="A1476" s="243">
        <v>12607</v>
      </c>
      <c r="B1476" s="322" t="s">
        <v>134</v>
      </c>
      <c r="C1476" s="322" t="s">
        <v>2772</v>
      </c>
      <c r="D1476" s="257" t="s">
        <v>53</v>
      </c>
      <c r="E1476" s="259">
        <v>149.71</v>
      </c>
      <c r="F1476" s="462">
        <v>1</v>
      </c>
      <c r="G1476" s="450">
        <f>ROUND(F1476*E1476,2)</f>
        <v>149.71</v>
      </c>
      <c r="H1476" s="713" t="str">
        <f>IF(MID(A1476,1,3)="OBS","REMOVER ESPAÇOS","OK")</f>
        <v>OK</v>
      </c>
      <c r="J1476" s="654" t="str">
        <f>IF(AND(F1476=0,G1476&gt;0),1+COUNT($J$3:J1472),IF(B1476="AUXILIAR","AUXILIAR","SUBÍTEM"))</f>
        <v>SUBÍTEM</v>
      </c>
      <c r="K1476" s="655">
        <v>12607</v>
      </c>
      <c r="L1476" s="656">
        <f>A1476</f>
        <v>12607</v>
      </c>
      <c r="M1476" s="663" t="str">
        <f>IF(AND(MID(A1476,1,4)="comp",COUNTIF($A$1:$A$3937,A1476)&gt;1),"ok AUXILIAR",IF(AND(F1476&gt;0,MID(A1476,1,4)="COMP"),"SUBÍTEM",IF(OR(AND(F1476=0,G1476=0),F1476="COEF.",F1476&gt;0),"SUBÍTEM",IF(MID(A1476,1,5)="COMP.",IF(COUNTIF(ORÇAMENTO!$B$5:$B$9792,COMPOSIÇÕES!A1476)=0,"NOK",IF(COUNTIF(ORÇAMENTO!$B$5:$B$9792,COMPOSIÇÕES!A1476)&gt;0,"OK","SUBÍTEM"))))))</f>
        <v>SUBÍTEM</v>
      </c>
      <c r="N1476" s="713" t="e">
        <f>VLOOKUP(K1476,#REF!,2,FALSE)</f>
        <v>#REF!</v>
      </c>
      <c r="P1476" s="655" t="b">
        <f t="shared" si="389"/>
        <v>1</v>
      </c>
      <c r="Q1476" s="655">
        <v>12607</v>
      </c>
      <c r="R1476" s="655" t="s">
        <v>134</v>
      </c>
      <c r="S1476" s="721" t="s">
        <v>2772</v>
      </c>
      <c r="T1476" s="655" t="s">
        <v>53</v>
      </c>
      <c r="U1476" s="655">
        <v>149.71</v>
      </c>
    </row>
    <row r="1477" spans="1:21" s="713" customFormat="1">
      <c r="A1477" s="723" t="s">
        <v>1578</v>
      </c>
      <c r="B1477" s="723"/>
      <c r="C1477" s="723"/>
      <c r="D1477" s="723" t="s">
        <v>183</v>
      </c>
      <c r="E1477" s="723" t="s">
        <v>183</v>
      </c>
      <c r="F1477" s="723"/>
      <c r="G1477" s="723"/>
      <c r="H1477" s="713" t="str">
        <f>IF(MID(A1477,1,3)="OBS","REMOVER ESPAÇOS","OK")</f>
        <v>REMOVER ESPAÇOS</v>
      </c>
      <c r="J1477" s="654" t="str">
        <f>IF(AND(F1477=0,G1477&gt;0),1+COUNT($J$3:J1476),IF(B1477="AUXILIAR","AUXILIAR","SUBÍTEM"))</f>
        <v>SUBÍTEM</v>
      </c>
      <c r="K1477" s="655" t="s">
        <v>1578</v>
      </c>
      <c r="L1477" s="656" t="str">
        <f>A1477</f>
        <v>Obs: composição/Base - ORSE -11825</v>
      </c>
      <c r="M1477" s="663" t="str">
        <f>IF(AND(MID(A1477,1,4)="comp",COUNTIF($A$1:$A$3937,A1477)&gt;1),"ok AUXILIAR",IF(AND(F1477&gt;0,MID(A1477,1,4)="COMP"),"SUBÍTEM",IF(OR(AND(F1477=0,G1477=0),F1477="COEF.",F1477&gt;0),"SUBÍTEM",IF(MID(A1477,1,5)="COMP.",IF(COUNTIF(ORÇAMENTO!$B$5:$B$9792,COMPOSIÇÕES!A1477)=0,"NOK",IF(COUNTIF(ORÇAMENTO!$B$5:$B$9792,COMPOSIÇÕES!A1477)&gt;0,"OK","SUBÍTEM"))))))</f>
        <v>SUBÍTEM</v>
      </c>
      <c r="P1477" s="655" t="b">
        <f t="shared" si="389"/>
        <v>1</v>
      </c>
      <c r="Q1477" s="655" t="s">
        <v>1578</v>
      </c>
      <c r="R1477" s="655"/>
      <c r="S1477" s="723"/>
      <c r="T1477" s="655" t="s">
        <v>183</v>
      </c>
      <c r="U1477" s="655" t="s">
        <v>183</v>
      </c>
    </row>
    <row r="1478" spans="1:21" s="713" customFormat="1" ht="15.75" thickBot="1">
      <c r="A1478" s="792"/>
      <c r="B1478" s="793"/>
      <c r="C1478" s="778"/>
      <c r="D1478" s="794"/>
      <c r="E1478" s="794"/>
      <c r="F1478" s="794"/>
      <c r="G1478" s="794"/>
      <c r="J1478" s="779"/>
      <c r="K1478" s="780"/>
      <c r="L1478" s="781"/>
      <c r="M1478" s="663"/>
      <c r="P1478" s="655" t="b">
        <f t="shared" ref="P1478:P1489" si="393">C1478=S1478</f>
        <v>1</v>
      </c>
      <c r="Q1478" s="780"/>
      <c r="R1478" s="780"/>
      <c r="S1478" s="778"/>
      <c r="T1478" s="780"/>
      <c r="U1478" s="780"/>
    </row>
    <row r="1479" spans="1:21" s="713" customFormat="1" ht="33" customHeight="1" thickBot="1">
      <c r="A1479" s="987" t="s">
        <v>125</v>
      </c>
      <c r="B1479" s="985"/>
      <c r="C1479" s="949" t="s">
        <v>103</v>
      </c>
      <c r="D1479" s="956" t="s">
        <v>126</v>
      </c>
      <c r="E1479" s="949" t="s">
        <v>128</v>
      </c>
      <c r="F1479" s="949" t="s">
        <v>127</v>
      </c>
      <c r="G1479" s="957" t="s">
        <v>129</v>
      </c>
      <c r="H1479" s="713" t="str">
        <f>IF(MID(A1479,1,3)="OBS","REMOVER ESPAÇOS","OK")</f>
        <v>OK</v>
      </c>
      <c r="J1479" s="654" t="str">
        <f>IF(AND(F1479=0,G1479&gt;0),1+COUNT($J$3:J1477),IF(B1479="AUXILIAR","AUXILIAR","SUBÍTEM"))</f>
        <v>SUBÍTEM</v>
      </c>
      <c r="K1479" s="655" t="s">
        <v>125</v>
      </c>
      <c r="L1479" s="656" t="str">
        <f>A1479</f>
        <v>COD.</v>
      </c>
      <c r="M1479" s="663" t="str">
        <f>IF(AND(MID(A1479,1,4)="comp",COUNTIF($A$1:$A$3937,A1479)&gt;1),"ok AUXILIAR",IF(AND(F1479&gt;0,MID(A1479,1,4)="COMP"),"SUBÍTEM",IF(OR(AND(F1479=0,G1479=0),F1479="COEF.",F1479&gt;0),"SUBÍTEM",IF(MID(A1479,1,5)="COMP.",IF(COUNTIF(ORÇAMENTO!$B$5:$B$9792,COMPOSIÇÕES!A1479)=0,"NOK",IF(COUNTIF(ORÇAMENTO!$B$5:$B$9792,COMPOSIÇÕES!A1479)&gt;0,"OK","SUBÍTEM"))))))</f>
        <v>SUBÍTEM</v>
      </c>
      <c r="P1479" s="655" t="b">
        <f t="shared" si="393"/>
        <v>1</v>
      </c>
      <c r="Q1479" s="655" t="s">
        <v>125</v>
      </c>
      <c r="R1479" s="655"/>
      <c r="S1479" s="715" t="s">
        <v>103</v>
      </c>
      <c r="T1479" s="655" t="s">
        <v>126</v>
      </c>
      <c r="U1479" s="655" t="s">
        <v>128</v>
      </c>
    </row>
    <row r="1480" spans="1:21" s="713" customFormat="1" ht="30" customHeight="1" thickBot="1">
      <c r="A1480" s="935" t="s">
        <v>725</v>
      </c>
      <c r="B1480" s="945"/>
      <c r="C1480" s="986" t="s">
        <v>323</v>
      </c>
      <c r="D1480" s="936" t="s">
        <v>126</v>
      </c>
      <c r="E1480" s="936"/>
      <c r="F1480" s="936"/>
      <c r="G1480" s="946">
        <f>SUM(G1481:G1482)</f>
        <v>60</v>
      </c>
      <c r="H1480" s="713" t="str">
        <f>IF(MID(A1480,1,3)="OBS","REMOVER ESPAÇOS","OK")</f>
        <v>OK</v>
      </c>
      <c r="J1480" s="654">
        <f>IF(AND(F1480=0,G1480&gt;0),1+COUNT($J$3:J1479),IF(B1480="AUXILIAR","AUXILIAR","SUBÍTEM"))</f>
        <v>198</v>
      </c>
      <c r="K1480" s="655" t="s">
        <v>725</v>
      </c>
      <c r="L1480" s="656" t="str">
        <f>A1480</f>
        <v>COMP. 198</v>
      </c>
      <c r="M1480" s="663" t="str">
        <f>IF(AND(MID(A1480,1,4)="comp",COUNTIF($A$1:$A$3937,A1480)&gt;1),"ok AUXILIAR",IF(AND(F1480&gt;0,MID(A1480,1,4)="COMP"),"SUBÍTEM",IF(OR(AND(F1480=0,G1480=0),F1480="COEF.",F1480&gt;0),"SUBÍTEM",IF(MID(A1480,1,5)="COMP.",IF(COUNTIF(ORÇAMENTO!$B$5:$B$9792,COMPOSIÇÕES!A1480)=0,"NOK",IF(COUNTIF(ORÇAMENTO!$B$5:$B$9792,COMPOSIÇÕES!A1480)&gt;0,"OK","SUBÍTEM"))))))</f>
        <v>OK</v>
      </c>
      <c r="P1480" s="655" t="b">
        <f t="shared" si="393"/>
        <v>1</v>
      </c>
      <c r="Q1480" s="655" t="s">
        <v>725</v>
      </c>
      <c r="R1480" s="655"/>
      <c r="S1480" s="719" t="s">
        <v>323</v>
      </c>
      <c r="T1480" s="655" t="s">
        <v>126</v>
      </c>
      <c r="U1480" s="655"/>
    </row>
    <row r="1481" spans="1:21" s="713" customFormat="1">
      <c r="A1481" s="261">
        <v>88309</v>
      </c>
      <c r="B1481" s="261" t="s">
        <v>131</v>
      </c>
      <c r="C1481" s="322" t="s">
        <v>770</v>
      </c>
      <c r="D1481" s="257" t="s">
        <v>59</v>
      </c>
      <c r="E1481" s="259">
        <v>15.89</v>
      </c>
      <c r="F1481" s="258">
        <v>0.3</v>
      </c>
      <c r="G1481" s="450">
        <f>ROUND(F1481*E1481,2)</f>
        <v>4.7699999999999996</v>
      </c>
      <c r="H1481" s="713" t="str">
        <f>IF(MID(A1481,1,3)="OBS","REMOVER ESPAÇOS","OK")</f>
        <v>OK</v>
      </c>
      <c r="J1481" s="654" t="str">
        <f>IF(AND(F1481=0,G1481&gt;0),1+COUNT($J$3:J1480),IF(B1481="AUXILIAR","AUXILIAR","SUBÍTEM"))</f>
        <v>SUBÍTEM</v>
      </c>
      <c r="K1481" s="655">
        <v>88309</v>
      </c>
      <c r="L1481" s="656">
        <f>A1481</f>
        <v>88309</v>
      </c>
      <c r="M1481" s="663" t="str">
        <f>IF(AND(MID(A1481,1,4)="comp",COUNTIF($A$1:$A$3937,A1481)&gt;1),"ok AUXILIAR",IF(AND(F1481&gt;0,MID(A1481,1,4)="COMP"),"SUBÍTEM",IF(OR(AND(F1481=0,G1481=0),F1481="COEF.",F1481&gt;0),"SUBÍTEM",IF(MID(A1481,1,5)="COMP.",IF(COUNTIF(ORÇAMENTO!$B$5:$B$9792,COMPOSIÇÕES!A1481)=0,"NOK",IF(COUNTIF(ORÇAMENTO!$B$5:$B$9792,COMPOSIÇÕES!A1481)&gt;0,"OK","SUBÍTEM"))))))</f>
        <v>SUBÍTEM</v>
      </c>
      <c r="P1481" s="655" t="b">
        <f t="shared" si="393"/>
        <v>1</v>
      </c>
      <c r="Q1481" s="655">
        <v>88309</v>
      </c>
      <c r="R1481" s="655" t="s">
        <v>131</v>
      </c>
      <c r="S1481" s="717" t="s">
        <v>770</v>
      </c>
      <c r="T1481" s="655" t="s">
        <v>59</v>
      </c>
      <c r="U1481" s="655">
        <v>15.88</v>
      </c>
    </row>
    <row r="1482" spans="1:21" s="713" customFormat="1">
      <c r="A1482" s="261">
        <v>7075</v>
      </c>
      <c r="B1482" s="261" t="s">
        <v>134</v>
      </c>
      <c r="C1482" s="322" t="s">
        <v>323</v>
      </c>
      <c r="D1482" s="257" t="s">
        <v>54</v>
      </c>
      <c r="E1482" s="259">
        <v>55.23</v>
      </c>
      <c r="F1482" s="251">
        <v>1</v>
      </c>
      <c r="G1482" s="450">
        <f>ROUND(F1482*E1482,2)</f>
        <v>55.23</v>
      </c>
      <c r="H1482" s="713" t="str">
        <f>IF(MID(A1482,1,3)="OBS","REMOVER ESPAÇOS","OK")</f>
        <v>OK</v>
      </c>
      <c r="J1482" s="654" t="str">
        <f>IF(AND(F1482=0,G1482&gt;0),1+COUNT($J$3:J1481),IF(B1482="AUXILIAR","AUXILIAR","SUBÍTEM"))</f>
        <v>SUBÍTEM</v>
      </c>
      <c r="K1482" s="655">
        <v>7075</v>
      </c>
      <c r="L1482" s="656">
        <f>A1482</f>
        <v>7075</v>
      </c>
      <c r="M1482" s="663" t="str">
        <f>IF(AND(MID(A1482,1,4)="comp",COUNTIF($A$1:$A$3937,A1482)&gt;1),"ok AUXILIAR",IF(AND(F1482&gt;0,MID(A1482,1,4)="COMP"),"SUBÍTEM",IF(OR(AND(F1482=0,G1482=0),F1482="COEF.",F1482&gt;0),"SUBÍTEM",IF(MID(A1482,1,5)="COMP.",IF(COUNTIF(ORÇAMENTO!$B$5:$B$9792,COMPOSIÇÕES!A1482)=0,"NOK",IF(COUNTIF(ORÇAMENTO!$B$5:$B$9792,COMPOSIÇÕES!A1482)&gt;0,"OK","SUBÍTEM"))))))</f>
        <v>SUBÍTEM</v>
      </c>
      <c r="P1482" s="655" t="b">
        <f t="shared" si="393"/>
        <v>1</v>
      </c>
      <c r="Q1482" s="655">
        <v>7075</v>
      </c>
      <c r="R1482" s="655" t="s">
        <v>134</v>
      </c>
      <c r="S1482" s="717" t="s">
        <v>323</v>
      </c>
      <c r="T1482" s="655" t="s">
        <v>54</v>
      </c>
      <c r="U1482" s="655">
        <v>55.17</v>
      </c>
    </row>
    <row r="1483" spans="1:21" s="713" customFormat="1">
      <c r="A1483" s="723" t="s">
        <v>324</v>
      </c>
      <c r="B1483" s="723"/>
      <c r="C1483" s="723"/>
      <c r="D1483" s="723"/>
      <c r="E1483" s="723"/>
      <c r="F1483" s="723"/>
      <c r="G1483" s="723"/>
      <c r="H1483" s="713" t="str">
        <f>IF(MID(A1483,1,3)="OBS","REMOVER ESPAÇOS","OK")</f>
        <v>REMOVER ESPAÇOS</v>
      </c>
      <c r="J1483" s="654" t="str">
        <f>IF(AND(F1483=0,G1483&gt;0),1+COUNT($J$3:J1482),IF(B1483="AUXILIAR","AUXILIAR","SUBÍTEM"))</f>
        <v>SUBÍTEM</v>
      </c>
      <c r="K1483" s="655" t="s">
        <v>324</v>
      </c>
      <c r="L1483" s="656" t="str">
        <f>A1483</f>
        <v>Obs: composição/Base -  ORSE - 7611</v>
      </c>
      <c r="M1483" s="663" t="str">
        <f>IF(AND(MID(A1483,1,4)="comp",COUNTIF($A$1:$A$3937,A1483)&gt;1),"ok AUXILIAR",IF(AND(F1483&gt;0,MID(A1483,1,4)="COMP"),"SUBÍTEM",IF(OR(AND(F1483=0,G1483=0),F1483="COEF.",F1483&gt;0),"SUBÍTEM",IF(MID(A1483,1,5)="COMP.",IF(COUNTIF(ORÇAMENTO!$B$5:$B$9792,COMPOSIÇÕES!A1483)=0,"NOK",IF(COUNTIF(ORÇAMENTO!$B$5:$B$9792,COMPOSIÇÕES!A1483)&gt;0,"OK","SUBÍTEM"))))))</f>
        <v>SUBÍTEM</v>
      </c>
      <c r="P1483" s="655" t="b">
        <f t="shared" si="393"/>
        <v>1</v>
      </c>
      <c r="Q1483" s="655" t="s">
        <v>324</v>
      </c>
      <c r="R1483" s="655"/>
      <c r="S1483" s="723"/>
      <c r="T1483" s="655"/>
      <c r="U1483" s="655"/>
    </row>
    <row r="1484" spans="1:21" s="713" customFormat="1" ht="15.75" thickBot="1">
      <c r="A1484" s="728"/>
      <c r="B1484" s="728"/>
      <c r="C1484" s="728"/>
      <c r="D1484" s="728"/>
      <c r="E1484" s="728"/>
      <c r="F1484" s="728"/>
      <c r="G1484" s="728"/>
      <c r="J1484" s="779"/>
      <c r="K1484" s="780"/>
      <c r="L1484" s="781"/>
      <c r="M1484" s="663"/>
      <c r="P1484" s="655" t="b">
        <f t="shared" si="393"/>
        <v>1</v>
      </c>
      <c r="Q1484" s="780"/>
      <c r="R1484" s="780"/>
      <c r="S1484" s="728"/>
      <c r="T1484" s="780"/>
      <c r="U1484" s="780"/>
    </row>
    <row r="1485" spans="1:21" s="713" customFormat="1" ht="30.75" customHeight="1" thickBot="1">
      <c r="A1485" s="987" t="s">
        <v>125</v>
      </c>
      <c r="B1485" s="985"/>
      <c r="C1485" s="949" t="s">
        <v>103</v>
      </c>
      <c r="D1485" s="956" t="s">
        <v>126</v>
      </c>
      <c r="E1485" s="949" t="s">
        <v>128</v>
      </c>
      <c r="F1485" s="949" t="s">
        <v>127</v>
      </c>
      <c r="G1485" s="957" t="s">
        <v>129</v>
      </c>
      <c r="H1485" s="713" t="str">
        <f>IF(MID(A1485,1,3)="OBS","REMOVER ESPAÇOS","OK")</f>
        <v>OK</v>
      </c>
      <c r="J1485" s="654" t="str">
        <f>IF(AND(F1485=0,G1485&gt;0),1+COUNT($J$3:J1483),IF(B1485="AUXILIAR","AUXILIAR","SUBÍTEM"))</f>
        <v>SUBÍTEM</v>
      </c>
      <c r="K1485" s="655" t="s">
        <v>125</v>
      </c>
      <c r="L1485" s="656" t="str">
        <f>A1485</f>
        <v>COD.</v>
      </c>
      <c r="M1485" s="663" t="str">
        <f>IF(AND(MID(A1485,1,4)="comp",COUNTIF($A$1:$A$3937,A1485)&gt;1),"ok AUXILIAR",IF(AND(F1485&gt;0,MID(A1485,1,4)="COMP"),"SUBÍTEM",IF(OR(AND(F1485=0,G1485=0),F1485="COEF.",F1485&gt;0),"SUBÍTEM",IF(MID(A1485,1,5)="COMP.",IF(COUNTIF(ORÇAMENTO!$B$5:$B$9792,COMPOSIÇÕES!A1485)=0,"NOK",IF(COUNTIF(ORÇAMENTO!$B$5:$B$9792,COMPOSIÇÕES!A1485)&gt;0,"OK","SUBÍTEM"))))))</f>
        <v>SUBÍTEM</v>
      </c>
      <c r="P1485" s="655" t="b">
        <f t="shared" si="393"/>
        <v>1</v>
      </c>
      <c r="Q1485" s="655" t="s">
        <v>125</v>
      </c>
      <c r="R1485" s="655"/>
      <c r="S1485" s="715" t="s">
        <v>103</v>
      </c>
      <c r="T1485" s="655" t="s">
        <v>126</v>
      </c>
      <c r="U1485" s="655" t="s">
        <v>128</v>
      </c>
    </row>
    <row r="1486" spans="1:21" s="713" customFormat="1" ht="30" customHeight="1" thickBot="1">
      <c r="A1486" s="935" t="s">
        <v>685</v>
      </c>
      <c r="B1486" s="945"/>
      <c r="C1486" s="986" t="s">
        <v>325</v>
      </c>
      <c r="D1486" s="936" t="s">
        <v>126</v>
      </c>
      <c r="E1486" s="936"/>
      <c r="F1486" s="936"/>
      <c r="G1486" s="946">
        <f>SUM(G1487:G1488)</f>
        <v>87.68</v>
      </c>
      <c r="H1486" s="713" t="str">
        <f>IF(MID(A1486,1,3)="OBS","REMOVER ESPAÇOS","OK")</f>
        <v>OK</v>
      </c>
      <c r="J1486" s="654">
        <f>IF(AND(F1486=0,G1486&gt;0),1+COUNT($J$3:J1485),IF(B1486="AUXILIAR","AUXILIAR","SUBÍTEM"))</f>
        <v>199</v>
      </c>
      <c r="K1486" s="655" t="s">
        <v>685</v>
      </c>
      <c r="L1486" s="656" t="str">
        <f>A1486</f>
        <v>COMP. 199</v>
      </c>
      <c r="M1486" s="663" t="str">
        <f>IF(AND(MID(A1486,1,4)="comp",COUNTIF($A$1:$A$3937,A1486)&gt;1),"ok AUXILIAR",IF(AND(F1486&gt;0,MID(A1486,1,4)="COMP"),"SUBÍTEM",IF(OR(AND(F1486=0,G1486=0),F1486="COEF.",F1486&gt;0),"SUBÍTEM",IF(MID(A1486,1,5)="COMP.",IF(COUNTIF(ORÇAMENTO!$B$5:$B$9792,COMPOSIÇÕES!A1486)=0,"NOK",IF(COUNTIF(ORÇAMENTO!$B$5:$B$9792,COMPOSIÇÕES!A1486)&gt;0,"OK","SUBÍTEM"))))))</f>
        <v>OK</v>
      </c>
      <c r="P1486" s="655" t="b">
        <f t="shared" si="393"/>
        <v>1</v>
      </c>
      <c r="Q1486" s="655" t="s">
        <v>685</v>
      </c>
      <c r="R1486" s="655"/>
      <c r="S1486" s="719" t="s">
        <v>325</v>
      </c>
      <c r="T1486" s="655" t="s">
        <v>126</v>
      </c>
      <c r="U1486" s="655"/>
    </row>
    <row r="1487" spans="1:21" s="713" customFormat="1">
      <c r="A1487" s="261">
        <v>88309</v>
      </c>
      <c r="B1487" s="261" t="s">
        <v>131</v>
      </c>
      <c r="C1487" s="322" t="s">
        <v>770</v>
      </c>
      <c r="D1487" s="257" t="s">
        <v>59</v>
      </c>
      <c r="E1487" s="259">
        <v>15.89</v>
      </c>
      <c r="F1487" s="258">
        <v>0.6</v>
      </c>
      <c r="G1487" s="450">
        <f>ROUND(F1487*E1487,2)</f>
        <v>9.5299999999999994</v>
      </c>
      <c r="H1487" s="713" t="str">
        <f>IF(MID(A1487,1,3)="OBS","REMOVER ESPAÇOS","OK")</f>
        <v>OK</v>
      </c>
      <c r="J1487" s="654" t="str">
        <f>IF(AND(F1487=0,G1487&gt;0),1+COUNT($J$3:J1486),IF(B1487="AUXILIAR","AUXILIAR","SUBÍTEM"))</f>
        <v>SUBÍTEM</v>
      </c>
      <c r="K1487" s="655">
        <v>88309</v>
      </c>
      <c r="L1487" s="656">
        <f>A1487</f>
        <v>88309</v>
      </c>
      <c r="M1487" s="663" t="str">
        <f>IF(AND(MID(A1487,1,4)="comp",COUNTIF($A$1:$A$3937,A1487)&gt;1),"ok AUXILIAR",IF(AND(F1487&gt;0,MID(A1487,1,4)="COMP"),"SUBÍTEM",IF(OR(AND(F1487=0,G1487=0),F1487="COEF.",F1487&gt;0),"SUBÍTEM",IF(MID(A1487,1,5)="COMP.",IF(COUNTIF(ORÇAMENTO!$B$5:$B$9792,COMPOSIÇÕES!A1487)=0,"NOK",IF(COUNTIF(ORÇAMENTO!$B$5:$B$9792,COMPOSIÇÕES!A1487)&gt;0,"OK","SUBÍTEM"))))))</f>
        <v>SUBÍTEM</v>
      </c>
      <c r="P1487" s="655" t="b">
        <f t="shared" si="393"/>
        <v>1</v>
      </c>
      <c r="Q1487" s="655">
        <v>88309</v>
      </c>
      <c r="R1487" s="655" t="s">
        <v>131</v>
      </c>
      <c r="S1487" s="717" t="s">
        <v>770</v>
      </c>
      <c r="T1487" s="655" t="s">
        <v>59</v>
      </c>
      <c r="U1487" s="655">
        <v>15.88</v>
      </c>
    </row>
    <row r="1488" spans="1:21" s="713" customFormat="1" ht="30">
      <c r="A1488" s="261">
        <v>13056</v>
      </c>
      <c r="B1488" s="261" t="s">
        <v>134</v>
      </c>
      <c r="C1488" s="322" t="s">
        <v>2773</v>
      </c>
      <c r="D1488" s="257" t="s">
        <v>54</v>
      </c>
      <c r="E1488" s="259">
        <v>78.150000000000006</v>
      </c>
      <c r="F1488" s="251">
        <v>1</v>
      </c>
      <c r="G1488" s="450">
        <f>ROUND(F1488*E1488,2)</f>
        <v>78.150000000000006</v>
      </c>
      <c r="H1488" s="713" t="str">
        <f>IF(MID(A1488,1,3)="OBS","REMOVER ESPAÇOS","OK")</f>
        <v>OK</v>
      </c>
      <c r="J1488" s="654" t="str">
        <f>IF(AND(F1488=0,G1488&gt;0),1+COUNT($J$3:J1487),IF(B1488="AUXILIAR","AUXILIAR","SUBÍTEM"))</f>
        <v>SUBÍTEM</v>
      </c>
      <c r="K1488" s="655">
        <v>13056</v>
      </c>
      <c r="L1488" s="656">
        <f>A1488</f>
        <v>13056</v>
      </c>
      <c r="M1488" s="663" t="str">
        <f>IF(AND(MID(A1488,1,4)="comp",COUNTIF($A$1:$A$3937,A1488)&gt;1),"ok AUXILIAR",IF(AND(F1488&gt;0,MID(A1488,1,4)="COMP"),"SUBÍTEM",IF(OR(AND(F1488=0,G1488=0),F1488="COEF.",F1488&gt;0),"SUBÍTEM",IF(MID(A1488,1,5)="COMP.",IF(COUNTIF(ORÇAMENTO!$B$5:$B$9792,COMPOSIÇÕES!A1488)=0,"NOK",IF(COUNTIF(ORÇAMENTO!$B$5:$B$9792,COMPOSIÇÕES!A1488)&gt;0,"OK","SUBÍTEM"))))))</f>
        <v>SUBÍTEM</v>
      </c>
      <c r="P1488" s="655" t="b">
        <f t="shared" si="393"/>
        <v>1</v>
      </c>
      <c r="Q1488" s="655">
        <v>13056</v>
      </c>
      <c r="R1488" s="655" t="s">
        <v>134</v>
      </c>
      <c r="S1488" s="717" t="s">
        <v>2773</v>
      </c>
      <c r="T1488" s="655" t="s">
        <v>54</v>
      </c>
      <c r="U1488" s="655">
        <v>76.55</v>
      </c>
    </row>
    <row r="1489" spans="1:21" s="713" customFormat="1">
      <c r="A1489" s="723" t="s">
        <v>1574</v>
      </c>
      <c r="B1489" s="723"/>
      <c r="C1489" s="723"/>
      <c r="D1489" s="723"/>
      <c r="E1489" s="723"/>
      <c r="F1489" s="723"/>
      <c r="G1489" s="723"/>
      <c r="H1489" s="713" t="str">
        <f>IF(MID(A1489,1,3)="OBS","REMOVER ESPAÇOS","OK")</f>
        <v>REMOVER ESPAÇOS</v>
      </c>
      <c r="J1489" s="654" t="str">
        <f>IF(AND(F1489=0,G1489&gt;0),1+COUNT($J$3:J1488),IF(B1489="AUXILIAR","AUXILIAR","SUBÍTEM"))</f>
        <v>SUBÍTEM</v>
      </c>
      <c r="K1489" s="655" t="s">
        <v>1574</v>
      </c>
      <c r="L1489" s="656" t="str">
        <f>A1489</f>
        <v>Obs: composição/Base -  ORSE - 12208</v>
      </c>
      <c r="M1489" s="663" t="str">
        <f>IF(AND(MID(A1489,1,4)="comp",COUNTIF($A$1:$A$3937,A1489)&gt;1),"ok AUXILIAR",IF(AND(F1489&gt;0,MID(A1489,1,4)="COMP"),"SUBÍTEM",IF(OR(AND(F1489=0,G1489=0),F1489="COEF.",F1489&gt;0),"SUBÍTEM",IF(MID(A1489,1,5)="COMP.",IF(COUNTIF(ORÇAMENTO!$B$5:$B$9792,COMPOSIÇÕES!A1489)=0,"NOK",IF(COUNTIF(ORÇAMENTO!$B$5:$B$9792,COMPOSIÇÕES!A1489)&gt;0,"OK","SUBÍTEM"))))))</f>
        <v>SUBÍTEM</v>
      </c>
      <c r="P1489" s="655" t="b">
        <f t="shared" si="393"/>
        <v>1</v>
      </c>
      <c r="Q1489" s="655" t="s">
        <v>1574</v>
      </c>
      <c r="R1489" s="655"/>
      <c r="S1489" s="723"/>
      <c r="T1489" s="655"/>
      <c r="U1489" s="655"/>
    </row>
    <row r="1490" spans="1:21" s="713" customFormat="1" ht="15.75" thickBot="1">
      <c r="A1490" s="728"/>
      <c r="B1490" s="728"/>
      <c r="C1490" s="728"/>
      <c r="D1490" s="728"/>
      <c r="E1490" s="728"/>
      <c r="F1490" s="728"/>
      <c r="G1490" s="728"/>
      <c r="J1490" s="779"/>
      <c r="K1490" s="780"/>
      <c r="L1490" s="781"/>
      <c r="M1490" s="663"/>
      <c r="P1490" s="655" t="b">
        <f t="shared" ref="P1490:P1501" si="394">C1490=S1490</f>
        <v>1</v>
      </c>
      <c r="Q1490" s="780"/>
      <c r="R1490" s="780"/>
      <c r="S1490" s="728"/>
      <c r="T1490" s="780"/>
      <c r="U1490" s="780"/>
    </row>
    <row r="1491" spans="1:21" s="713" customFormat="1" ht="30.75" customHeight="1" thickBot="1">
      <c r="A1491" s="987" t="s">
        <v>125</v>
      </c>
      <c r="B1491" s="985"/>
      <c r="C1491" s="949" t="s">
        <v>103</v>
      </c>
      <c r="D1491" s="956" t="s">
        <v>126</v>
      </c>
      <c r="E1491" s="949" t="s">
        <v>128</v>
      </c>
      <c r="F1491" s="949" t="s">
        <v>127</v>
      </c>
      <c r="G1491" s="957" t="s">
        <v>129</v>
      </c>
      <c r="H1491" s="713" t="str">
        <f>IF(MID(A1491,1,3)="OBS","REMOVER ESPAÇOS","OK")</f>
        <v>OK</v>
      </c>
      <c r="J1491" s="654" t="str">
        <f>IF(AND(F1491=0,G1491&gt;0),1+COUNT($J$3:J1489),IF(B1491="AUXILIAR","AUXILIAR","SUBÍTEM"))</f>
        <v>SUBÍTEM</v>
      </c>
      <c r="K1491" s="655" t="s">
        <v>125</v>
      </c>
      <c r="L1491" s="656" t="str">
        <f>A1491</f>
        <v>COD.</v>
      </c>
      <c r="M1491" s="663" t="str">
        <f>IF(AND(MID(A1491,1,4)="comp",COUNTIF($A$1:$A$3937,A1491)&gt;1),"ok AUXILIAR",IF(AND(F1491&gt;0,MID(A1491,1,4)="COMP"),"SUBÍTEM",IF(OR(AND(F1491=0,G1491=0),F1491="COEF.",F1491&gt;0),"SUBÍTEM",IF(MID(A1491,1,5)="COMP.",IF(COUNTIF(ORÇAMENTO!$B$5:$B$9792,COMPOSIÇÕES!A1491)=0,"NOK",IF(COUNTIF(ORÇAMENTO!$B$5:$B$9792,COMPOSIÇÕES!A1491)&gt;0,"OK","SUBÍTEM"))))))</f>
        <v>SUBÍTEM</v>
      </c>
      <c r="P1491" s="655" t="b">
        <f t="shared" si="394"/>
        <v>1</v>
      </c>
      <c r="Q1491" s="655" t="s">
        <v>125</v>
      </c>
      <c r="R1491" s="655"/>
      <c r="S1491" s="715" t="s">
        <v>103</v>
      </c>
      <c r="T1491" s="655" t="s">
        <v>126</v>
      </c>
      <c r="U1491" s="655" t="s">
        <v>128</v>
      </c>
    </row>
    <row r="1492" spans="1:21" s="713" customFormat="1" ht="30" customHeight="1" thickBot="1">
      <c r="A1492" s="935" t="s">
        <v>686</v>
      </c>
      <c r="B1492" s="945"/>
      <c r="C1492" s="986" t="s">
        <v>463</v>
      </c>
      <c r="D1492" s="936" t="s">
        <v>126</v>
      </c>
      <c r="E1492" s="936"/>
      <c r="F1492" s="936"/>
      <c r="G1492" s="946">
        <f>SUM(G1493:G1494)</f>
        <v>111.69</v>
      </c>
      <c r="H1492" s="713" t="str">
        <f>UPPER(C1492)</f>
        <v>DISPENSER PARA SABONETE LÍQUIDO</v>
      </c>
      <c r="J1492" s="654">
        <f>IF(AND(F1492=0,G1492&gt;0),1+COUNT($J$3:J1491),IF(B1492="AUXILIAR","AUXILIAR","SUBÍTEM"))</f>
        <v>200</v>
      </c>
      <c r="K1492" s="655" t="s">
        <v>686</v>
      </c>
      <c r="L1492" s="656" t="str">
        <f>A1492</f>
        <v>COMP. 200</v>
      </c>
      <c r="M1492" s="663" t="str">
        <f>IF(AND(MID(A1492,1,4)="comp",COUNTIF($A$1:$A$3937,A1492)&gt;1),"ok AUXILIAR",IF(AND(F1492&gt;0,MID(A1492,1,4)="COMP"),"SUBÍTEM",IF(OR(AND(F1492=0,G1492=0),F1492="COEF.",F1492&gt;0),"SUBÍTEM",IF(MID(A1492,1,5)="COMP.",IF(COUNTIF(ORÇAMENTO!$B$5:$B$9792,COMPOSIÇÕES!A1492)=0,"NOK",IF(COUNTIF(ORÇAMENTO!$B$5:$B$9792,COMPOSIÇÕES!A1492)&gt;0,"OK","SUBÍTEM"))))))</f>
        <v>OK</v>
      </c>
      <c r="P1492" s="655" t="b">
        <f t="shared" si="394"/>
        <v>1</v>
      </c>
      <c r="Q1492" s="655" t="s">
        <v>686</v>
      </c>
      <c r="R1492" s="655"/>
      <c r="S1492" s="719" t="s">
        <v>463</v>
      </c>
      <c r="T1492" s="655" t="s">
        <v>126</v>
      </c>
      <c r="U1492" s="655"/>
    </row>
    <row r="1493" spans="1:21" s="713" customFormat="1">
      <c r="A1493" s="988">
        <v>88267</v>
      </c>
      <c r="B1493" s="996" t="s">
        <v>131</v>
      </c>
      <c r="C1493" s="322" t="s">
        <v>767</v>
      </c>
      <c r="D1493" s="257" t="s">
        <v>59</v>
      </c>
      <c r="E1493" s="259">
        <v>18.940000000000001</v>
      </c>
      <c r="F1493" s="258">
        <v>0.15</v>
      </c>
      <c r="G1493" s="450">
        <f>ROUND(F1493*E1493,2)</f>
        <v>2.84</v>
      </c>
      <c r="H1493" s="713" t="str">
        <f>IF(MID(A1493,1,3)="OBS","REMOVER ESPAÇOS","OK")</f>
        <v>OK</v>
      </c>
      <c r="J1493" s="654" t="str">
        <f>IF(AND(F1493=0,G1493&gt;0),1+COUNT($J$3:J1492),IF(B1493="AUXILIAR","AUXILIAR","SUBÍTEM"))</f>
        <v>SUBÍTEM</v>
      </c>
      <c r="K1493" s="655">
        <v>88267</v>
      </c>
      <c r="L1493" s="656">
        <f>A1493</f>
        <v>88267</v>
      </c>
      <c r="M1493" s="663" t="str">
        <f>IF(AND(MID(A1493,1,4)="comp",COUNTIF($A$1:$A$3937,A1493)&gt;1),"ok AUXILIAR",IF(AND(F1493&gt;0,MID(A1493,1,4)="COMP"),"SUBÍTEM",IF(OR(AND(F1493=0,G1493=0),F1493="COEF.",F1493&gt;0),"SUBÍTEM",IF(MID(A1493,1,5)="COMP.",IF(COUNTIF(ORÇAMENTO!$B$5:$B$9792,COMPOSIÇÕES!A1493)=0,"NOK",IF(COUNTIF(ORÇAMENTO!$B$5:$B$9792,COMPOSIÇÕES!A1493)&gt;0,"OK","SUBÍTEM"))))))</f>
        <v>SUBÍTEM</v>
      </c>
      <c r="P1493" s="655" t="b">
        <f t="shared" si="394"/>
        <v>1</v>
      </c>
      <c r="Q1493" s="655">
        <v>88267</v>
      </c>
      <c r="R1493" s="655" t="s">
        <v>131</v>
      </c>
      <c r="S1493" s="717" t="s">
        <v>767</v>
      </c>
      <c r="T1493" s="655" t="s">
        <v>59</v>
      </c>
      <c r="U1493" s="655">
        <v>18.93</v>
      </c>
    </row>
    <row r="1494" spans="1:21" s="713" customFormat="1" ht="16.5" customHeight="1">
      <c r="A1494" s="261">
        <v>3357</v>
      </c>
      <c r="B1494" s="261" t="s">
        <v>134</v>
      </c>
      <c r="C1494" s="322" t="s">
        <v>463</v>
      </c>
      <c r="D1494" s="257" t="s">
        <v>54</v>
      </c>
      <c r="E1494" s="259">
        <v>108.85</v>
      </c>
      <c r="F1494" s="251">
        <v>1</v>
      </c>
      <c r="G1494" s="450">
        <f>ROUND(F1494*E1494,2)</f>
        <v>108.85</v>
      </c>
      <c r="H1494" s="713" t="str">
        <f>IF(MID(A1494,1,3)="OBS","REMOVER ESPAÇOS","OK")</f>
        <v>OK</v>
      </c>
      <c r="J1494" s="654" t="str">
        <f>IF(AND(F1494=0,G1494&gt;0),1+COUNT($J$3:J1493),IF(B1494="AUXILIAR","AUXILIAR","SUBÍTEM"))</f>
        <v>SUBÍTEM</v>
      </c>
      <c r="K1494" s="655">
        <v>3357</v>
      </c>
      <c r="L1494" s="656">
        <f>A1494</f>
        <v>3357</v>
      </c>
      <c r="M1494" s="663" t="str">
        <f>IF(AND(MID(A1494,1,4)="comp",COUNTIF($A$1:$A$3937,A1494)&gt;1),"ok AUXILIAR",IF(AND(F1494&gt;0,MID(A1494,1,4)="COMP"),"SUBÍTEM",IF(OR(AND(F1494=0,G1494=0),F1494="COEF.",F1494&gt;0),"SUBÍTEM",IF(MID(A1494,1,5)="COMP.",IF(COUNTIF(ORÇAMENTO!$B$5:$B$9792,COMPOSIÇÕES!A1494)=0,"NOK",IF(COUNTIF(ORÇAMENTO!$B$5:$B$9792,COMPOSIÇÕES!A1494)&gt;0,"OK","SUBÍTEM"))))))</f>
        <v>SUBÍTEM</v>
      </c>
      <c r="P1494" s="655" t="b">
        <f t="shared" si="394"/>
        <v>1</v>
      </c>
      <c r="Q1494" s="655">
        <v>3357</v>
      </c>
      <c r="R1494" s="655" t="s">
        <v>134</v>
      </c>
      <c r="S1494" s="717" t="s">
        <v>463</v>
      </c>
      <c r="T1494" s="655" t="s">
        <v>54</v>
      </c>
      <c r="U1494" s="655">
        <v>108.72</v>
      </c>
    </row>
    <row r="1495" spans="1:21" s="713" customFormat="1">
      <c r="A1495" s="723" t="s">
        <v>1575</v>
      </c>
      <c r="B1495" s="723"/>
      <c r="C1495" s="723"/>
      <c r="D1495" s="723"/>
      <c r="E1495" s="723"/>
      <c r="F1495" s="723"/>
      <c r="G1495" s="723"/>
      <c r="H1495" s="713" t="str">
        <f>IF(MID(A1495,1,3)="OBS","REMOVER ESPAÇOS","OK")</f>
        <v>REMOVER ESPAÇOS</v>
      </c>
      <c r="J1495" s="654" t="str">
        <f>IF(AND(F1495=0,G1495&gt;0),1+COUNT($J$3:J1494),IF(B1495="AUXILIAR","AUXILIAR","SUBÍTEM"))</f>
        <v>SUBÍTEM</v>
      </c>
      <c r="K1495" s="655" t="s">
        <v>1575</v>
      </c>
      <c r="L1495" s="656" t="str">
        <f>A1495</f>
        <v>Obs: composição/Base -  ORSE - 4286</v>
      </c>
      <c r="M1495" s="663" t="str">
        <f>IF(AND(MID(A1495,1,4)="comp",COUNTIF($A$1:$A$3937,A1495)&gt;1),"ok AUXILIAR",IF(AND(F1495&gt;0,MID(A1495,1,4)="COMP"),"SUBÍTEM",IF(OR(AND(F1495=0,G1495=0),F1495="COEF.",F1495&gt;0),"SUBÍTEM",IF(MID(A1495,1,5)="COMP.",IF(COUNTIF(ORÇAMENTO!$B$5:$B$9792,COMPOSIÇÕES!A1495)=0,"NOK",IF(COUNTIF(ORÇAMENTO!$B$5:$B$9792,COMPOSIÇÕES!A1495)&gt;0,"OK","SUBÍTEM"))))))</f>
        <v>SUBÍTEM</v>
      </c>
      <c r="P1495" s="655" t="b">
        <f t="shared" si="394"/>
        <v>1</v>
      </c>
      <c r="Q1495" s="655" t="s">
        <v>1575</v>
      </c>
      <c r="R1495" s="655"/>
      <c r="S1495" s="723"/>
      <c r="T1495" s="655"/>
      <c r="U1495" s="655"/>
    </row>
    <row r="1496" spans="1:21" s="713" customFormat="1" ht="15.75" thickBot="1">
      <c r="A1496" s="660"/>
      <c r="E1496" s="660"/>
      <c r="J1496" s="712"/>
      <c r="K1496" s="712"/>
      <c r="L1496" s="712"/>
      <c r="M1496" s="712"/>
      <c r="P1496" s="655" t="b">
        <f t="shared" si="394"/>
        <v>1</v>
      </c>
    </row>
    <row r="1497" spans="1:21" s="713" customFormat="1" ht="32.25" customHeight="1" thickBot="1">
      <c r="A1497" s="947" t="s">
        <v>125</v>
      </c>
      <c r="B1497" s="948"/>
      <c r="C1497" s="949" t="s">
        <v>103</v>
      </c>
      <c r="D1497" s="949" t="s">
        <v>126</v>
      </c>
      <c r="E1497" s="949" t="s">
        <v>128</v>
      </c>
      <c r="F1497" s="949" t="s">
        <v>127</v>
      </c>
      <c r="G1497" s="950" t="s">
        <v>129</v>
      </c>
      <c r="H1497" s="713" t="str">
        <f>UPPER(C1497)</f>
        <v>DESCRIÇÃO</v>
      </c>
      <c r="J1497" s="654" t="str">
        <f>IF(AND(F1497=0,G1497&gt;0),1+COUNT($J$3:J1496),IF(B1497="AUXILIAR","AUXILIAR","SUBÍTEM"))</f>
        <v>SUBÍTEM</v>
      </c>
      <c r="K1497" s="655" t="s">
        <v>125</v>
      </c>
      <c r="L1497" s="656" t="str">
        <f t="shared" ref="L1497:L1503" si="395">A1497</f>
        <v>COD.</v>
      </c>
      <c r="M1497" s="663" t="str">
        <f>IF(AND(MID(A1497,1,4)="comp",COUNTIF($A$1:$A$3937,A1497)&gt;1),"ok AUXILIAR",IF(AND(F1497&gt;0,MID(A1497,1,4)="COMP"),"SUBÍTEM",IF(OR(AND(F1497=0,G1497=0),F1497="COEF.",F1497&gt;0),"SUBÍTEM",IF(MID(A1497,1,5)="COMP.",IF(COUNTIF(ORÇAMENTO!$B$5:$B$9792,COMPOSIÇÕES!A1497)=0,"NOK",IF(COUNTIF(ORÇAMENTO!$B$5:$B$9792,COMPOSIÇÕES!A1497)&gt;0,"OK","SUBÍTEM"))))))</f>
        <v>SUBÍTEM</v>
      </c>
      <c r="P1497" s="655" t="b">
        <f t="shared" si="394"/>
        <v>1</v>
      </c>
      <c r="Q1497" s="655" t="s">
        <v>125</v>
      </c>
      <c r="R1497" s="655"/>
      <c r="S1497" s="715" t="s">
        <v>103</v>
      </c>
      <c r="T1497" s="655" t="s">
        <v>126</v>
      </c>
      <c r="U1497" s="655" t="s">
        <v>128</v>
      </c>
    </row>
    <row r="1498" spans="1:21" s="713" customFormat="1" ht="37.5" customHeight="1" thickBot="1">
      <c r="A1498" s="935" t="s">
        <v>687</v>
      </c>
      <c r="B1498" s="936"/>
      <c r="C1498" s="986" t="s">
        <v>1580</v>
      </c>
      <c r="D1498" s="936" t="s">
        <v>126</v>
      </c>
      <c r="E1498" s="936" t="s">
        <v>183</v>
      </c>
      <c r="F1498" s="936"/>
      <c r="G1498" s="946">
        <f>SUM(G1499:G1502)</f>
        <v>878.74000000000012</v>
      </c>
      <c r="H1498" s="713" t="str">
        <f>UPPER(C1498)</f>
        <v>BEBEDOURO CONJUGADO, ELÉTRICO, REFRIGERAÇÃO POR COMPRESSÃO</v>
      </c>
      <c r="J1498" s="654">
        <f>IF(AND(F1498=0,G1498&gt;0),1+COUNT($J$3:J1497),IF(B1498="AUXILIAR","AUXILIAR","SUBÍTEM"))</f>
        <v>201</v>
      </c>
      <c r="K1498" s="655" t="s">
        <v>687</v>
      </c>
      <c r="L1498" s="656" t="str">
        <f t="shared" si="395"/>
        <v>COMP. 201</v>
      </c>
      <c r="M1498" s="663" t="str">
        <f>IF(AND(MID(A1498,1,4)="comp",COUNTIF($A$1:$A$3937,A1498)&gt;1),"ok AUXILIAR",IF(AND(F1498&gt;0,MID(A1498,1,4)="COMP"),"SUBÍTEM",IF(OR(AND(F1498=0,G1498=0),F1498="COEF.",F1498&gt;0),"SUBÍTEM",IF(MID(A1498,1,5)="COMP.",IF(COUNTIF(ORÇAMENTO!$B$5:$B$9792,COMPOSIÇÕES!A1498)=0,"NOK",IF(COUNTIF(ORÇAMENTO!$B$5:$B$9792,COMPOSIÇÕES!A1498)&gt;0,"OK","SUBÍTEM"))))))</f>
        <v>OK</v>
      </c>
      <c r="P1498" s="655" t="b">
        <f t="shared" si="394"/>
        <v>1</v>
      </c>
      <c r="Q1498" s="655" t="s">
        <v>687</v>
      </c>
      <c r="R1498" s="655"/>
      <c r="S1498" s="716" t="s">
        <v>1580</v>
      </c>
      <c r="T1498" s="655" t="s">
        <v>126</v>
      </c>
      <c r="U1498" s="655" t="s">
        <v>183</v>
      </c>
    </row>
    <row r="1499" spans="1:21" s="713" customFormat="1" ht="24.75" customHeight="1">
      <c r="A1499" s="988">
        <v>88316</v>
      </c>
      <c r="B1499" s="996" t="s">
        <v>131</v>
      </c>
      <c r="C1499" s="322" t="s">
        <v>772</v>
      </c>
      <c r="D1499" s="257" t="s">
        <v>59</v>
      </c>
      <c r="E1499" s="259">
        <v>12.7</v>
      </c>
      <c r="F1499" s="462">
        <v>0.5</v>
      </c>
      <c r="G1499" s="450">
        <f>ROUND(F1499*E1499,2)</f>
        <v>6.35</v>
      </c>
      <c r="H1499" s="713" t="str">
        <f>IF(MID(A1499,1,3)="OBS","REMOVER ESPAÇOS","OK")</f>
        <v>OK</v>
      </c>
      <c r="J1499" s="654" t="str">
        <f>IF(AND(F1499=0,G1499&gt;0),1+COUNT($J$3:J1495),IF(B1499="AUXILIAR","AUXILIAR","SUBÍTEM"))</f>
        <v>SUBÍTEM</v>
      </c>
      <c r="K1499" s="655">
        <v>88316</v>
      </c>
      <c r="L1499" s="656">
        <f t="shared" si="395"/>
        <v>88316</v>
      </c>
      <c r="M1499" s="663" t="str">
        <f>IF(AND(MID(A1499,1,4)="comp",COUNTIF($A$1:$A$3937,A1499)&gt;1),"ok AUXILIAR",IF(AND(F1499&gt;0,MID(A1499,1,4)="COMP"),"SUBÍTEM",IF(OR(AND(F1499=0,G1499=0),F1499="COEF.",F1499&gt;0),"SUBÍTEM",IF(MID(A1499,1,5)="COMP.",IF(COUNTIF(ORÇAMENTO!$B$5:$B$9792,COMPOSIÇÕES!A1499)=0,"NOK",IF(COUNTIF(ORÇAMENTO!$B$5:$B$9792,COMPOSIÇÕES!A1499)&gt;0,"OK","SUBÍTEM"))))))</f>
        <v>SUBÍTEM</v>
      </c>
      <c r="N1499" s="713" t="e">
        <f>VLOOKUP(K1499,#REF!,2,FALSE)</f>
        <v>#REF!</v>
      </c>
      <c r="P1499" s="655" t="b">
        <f t="shared" si="394"/>
        <v>1</v>
      </c>
      <c r="Q1499" s="655">
        <v>88316</v>
      </c>
      <c r="R1499" s="655" t="s">
        <v>131</v>
      </c>
      <c r="S1499" s="721" t="s">
        <v>772</v>
      </c>
      <c r="T1499" s="655" t="s">
        <v>59</v>
      </c>
      <c r="U1499" s="655">
        <v>12.52</v>
      </c>
    </row>
    <row r="1500" spans="1:21" s="713" customFormat="1" ht="17.25" customHeight="1">
      <c r="A1500" s="988">
        <v>88267</v>
      </c>
      <c r="B1500" s="322" t="s">
        <v>131</v>
      </c>
      <c r="C1500" s="322" t="s">
        <v>767</v>
      </c>
      <c r="D1500" s="257" t="s">
        <v>59</v>
      </c>
      <c r="E1500" s="259">
        <v>18.940000000000001</v>
      </c>
      <c r="F1500" s="707">
        <v>0.5</v>
      </c>
      <c r="G1500" s="450">
        <f>ROUND(F1500*E1500,2)</f>
        <v>9.4700000000000006</v>
      </c>
      <c r="H1500" s="713" t="str">
        <f>UPPER(C1500)</f>
        <v>ENCANADOR OU BOMBEIRO HIDRÁULICO COM ENCARGOS COMPLEMENTARES</v>
      </c>
      <c r="J1500" s="654" t="str">
        <f>IF(AND(F1500=0,G1500&gt;0),1+COUNT($J$3:J1493),IF(B1500="AUXILIAR","AUXILIAR","SUBÍTEM"))</f>
        <v>SUBÍTEM</v>
      </c>
      <c r="K1500" s="655">
        <v>88267</v>
      </c>
      <c r="L1500" s="656">
        <f t="shared" si="395"/>
        <v>88267</v>
      </c>
      <c r="M1500" s="663" t="str">
        <f>IF(AND(MID(A1500,1,4)="comp",COUNTIF($A$1:$A$3937,A1500)&gt;1),"ok AUXILIAR",IF(AND(F1500&gt;0,MID(A1500,1,4)="COMP"),"SUBÍTEM",IF(OR(AND(F1500=0,G1500=0),F1500="COEF.",F1500&gt;0),"SUBÍTEM",IF(MID(A1500,1,5)="COMP.",IF(COUNTIF(ORÇAMENTO!$B$5:$B$9792,COMPOSIÇÕES!A1500)=0,"NOK",IF(COUNTIF(ORÇAMENTO!$B$5:$B$9792,COMPOSIÇÕES!A1500)&gt;0,"OK","SUBÍTEM"))))))</f>
        <v>SUBÍTEM</v>
      </c>
      <c r="P1500" s="655" t="b">
        <f t="shared" si="394"/>
        <v>1</v>
      </c>
      <c r="Q1500" s="655">
        <v>88267</v>
      </c>
      <c r="R1500" s="655" t="s">
        <v>131</v>
      </c>
      <c r="S1500" s="717" t="s">
        <v>767</v>
      </c>
      <c r="T1500" s="655" t="s">
        <v>59</v>
      </c>
      <c r="U1500" s="655">
        <v>18.93</v>
      </c>
    </row>
    <row r="1501" spans="1:21" s="713" customFormat="1" ht="17.25" customHeight="1">
      <c r="A1501" s="500">
        <v>11982</v>
      </c>
      <c r="B1501" s="501" t="s">
        <v>134</v>
      </c>
      <c r="C1501" s="322" t="s">
        <v>2774</v>
      </c>
      <c r="D1501" s="257" t="s">
        <v>54</v>
      </c>
      <c r="E1501" s="259">
        <v>862.82</v>
      </c>
      <c r="F1501" s="707">
        <v>1</v>
      </c>
      <c r="G1501" s="450">
        <f>ROUND(F1501*E1501,2)</f>
        <v>862.82</v>
      </c>
      <c r="H1501" s="713" t="str">
        <f>UPPER(C1501)</f>
        <v>BEBEDOURO CONJUGADO, ELÉTRICO, REFRIGERAÇÃO POR COMPRESSÃO,110V, INOX, LIBELL PRESS SIDE OU SIMILAR</v>
      </c>
      <c r="J1501" s="654" t="str">
        <f>IF(AND(F1501=0,G1501&gt;0),1+COUNT($J$3:J1494),IF(B1501="AUXILIAR","AUXILIAR","SUBÍTEM"))</f>
        <v>SUBÍTEM</v>
      </c>
      <c r="K1501" s="655">
        <v>11982</v>
      </c>
      <c r="L1501" s="656">
        <f t="shared" si="395"/>
        <v>11982</v>
      </c>
      <c r="M1501" s="663" t="str">
        <f>IF(AND(MID(A1501,1,4)="comp",COUNTIF($A$1:$A$3937,A1501)&gt;1),"ok AUXILIAR",IF(AND(F1501&gt;0,MID(A1501,1,4)="COMP"),"SUBÍTEM",IF(OR(AND(F1501=0,G1501=0),F1501="COEF.",F1501&gt;0),"SUBÍTEM",IF(MID(A1501,1,5)="COMP.",IF(COUNTIF(ORÇAMENTO!$B$5:$B$9792,COMPOSIÇÕES!A1501)=0,"NOK",IF(COUNTIF(ORÇAMENTO!$B$5:$B$9792,COMPOSIÇÕES!A1501)&gt;0,"OK","SUBÍTEM"))))))</f>
        <v>SUBÍTEM</v>
      </c>
      <c r="P1501" s="655" t="b">
        <f t="shared" si="394"/>
        <v>1</v>
      </c>
      <c r="Q1501" s="655">
        <v>11982</v>
      </c>
      <c r="R1501" s="655" t="s">
        <v>134</v>
      </c>
      <c r="S1501" s="717" t="s">
        <v>2774</v>
      </c>
      <c r="T1501" s="655" t="s">
        <v>54</v>
      </c>
      <c r="U1501" s="655">
        <v>867.5</v>
      </c>
    </row>
    <row r="1502" spans="1:21" s="713" customFormat="1" ht="17.25" customHeight="1">
      <c r="A1502" s="500">
        <v>981</v>
      </c>
      <c r="B1502" s="501" t="s">
        <v>134</v>
      </c>
      <c r="C1502" s="322" t="s">
        <v>327</v>
      </c>
      <c r="D1502" s="257" t="s">
        <v>53</v>
      </c>
      <c r="E1502" s="259">
        <v>0.18</v>
      </c>
      <c r="F1502" s="707">
        <v>0.56000000000000005</v>
      </c>
      <c r="G1502" s="450">
        <f>ROUND(F1502*E1502,2)</f>
        <v>0.1</v>
      </c>
      <c r="H1502" s="713" t="str">
        <f>UPPER(C1502)</f>
        <v>FITA VEDA ROSCA 18MM</v>
      </c>
      <c r="J1502" s="654" t="str">
        <f>IF(AND(F1502=0,G1502&gt;0),1+COUNT($J$3:J1495),IF(B1502="AUXILIAR","AUXILIAR","SUBÍTEM"))</f>
        <v>SUBÍTEM</v>
      </c>
      <c r="K1502" s="655">
        <v>981</v>
      </c>
      <c r="L1502" s="656">
        <f t="shared" si="395"/>
        <v>981</v>
      </c>
      <c r="M1502" s="663" t="str">
        <f>IF(AND(MID(A1502,1,4)="comp",COUNTIF($A$1:$A$3937,A1502)&gt;1),"ok AUXILIAR",IF(AND(F1502&gt;0,MID(A1502,1,4)="COMP"),"SUBÍTEM",IF(OR(AND(F1502=0,G1502=0),F1502="COEF.",F1502&gt;0),"SUBÍTEM",IF(MID(A1502,1,5)="COMP.",IF(COUNTIF(ORÇAMENTO!$B$5:$B$9792,COMPOSIÇÕES!A1502)=0,"NOK",IF(COUNTIF(ORÇAMENTO!$B$5:$B$9792,COMPOSIÇÕES!A1502)&gt;0,"OK","SUBÍTEM"))))))</f>
        <v>SUBÍTEM</v>
      </c>
      <c r="P1502" s="655" t="b">
        <f t="shared" ref="P1502:P1509" si="396">C1502=S1502</f>
        <v>1</v>
      </c>
      <c r="Q1502" s="655">
        <v>981</v>
      </c>
      <c r="R1502" s="655" t="s">
        <v>134</v>
      </c>
      <c r="S1502" s="717" t="s">
        <v>327</v>
      </c>
      <c r="T1502" s="655" t="s">
        <v>53</v>
      </c>
      <c r="U1502" s="655">
        <v>0.18</v>
      </c>
    </row>
    <row r="1503" spans="1:21" s="713" customFormat="1">
      <c r="A1503" s="723" t="s">
        <v>1579</v>
      </c>
      <c r="B1503" s="723"/>
      <c r="C1503" s="723"/>
      <c r="D1503" s="723" t="s">
        <v>183</v>
      </c>
      <c r="E1503" s="723" t="s">
        <v>183</v>
      </c>
      <c r="F1503" s="723"/>
      <c r="G1503" s="723"/>
      <c r="H1503" s="713" t="str">
        <f>IF(MID(A1503,1,3)="OBS","REMOVER ESPAÇOS","OK")</f>
        <v>REMOVER ESPAÇOS</v>
      </c>
      <c r="J1503" s="654" t="str">
        <f>IF(AND(F1503=0,G1503&gt;0),1+COUNT($J$3:J1502),IF(B1503="AUXILIAR","AUXILIAR","SUBÍTEM"))</f>
        <v>SUBÍTEM</v>
      </c>
      <c r="K1503" s="655" t="s">
        <v>1579</v>
      </c>
      <c r="L1503" s="656" t="str">
        <f t="shared" si="395"/>
        <v>Obs: composição/Base -  ORSE - 11149</v>
      </c>
      <c r="M1503" s="663" t="str">
        <f>IF(AND(MID(A1503,1,4)="comp",COUNTIF($A$1:$A$3937,A1503)&gt;1),"ok AUXILIAR",IF(AND(F1503&gt;0,MID(A1503,1,4)="COMP"),"SUBÍTEM",IF(OR(AND(F1503=0,G1503=0),F1503="COEF.",F1503&gt;0),"SUBÍTEM",IF(MID(A1503,1,5)="COMP.",IF(COUNTIF(ORÇAMENTO!$B$5:$B$9792,COMPOSIÇÕES!A1503)=0,"NOK",IF(COUNTIF(ORÇAMENTO!$B$5:$B$9792,COMPOSIÇÕES!A1503)&gt;0,"OK","SUBÍTEM"))))))</f>
        <v>SUBÍTEM</v>
      </c>
      <c r="P1503" s="655" t="b">
        <f t="shared" si="396"/>
        <v>1</v>
      </c>
      <c r="Q1503" s="655" t="s">
        <v>1579</v>
      </c>
      <c r="R1503" s="655"/>
      <c r="S1503" s="723"/>
      <c r="T1503" s="655" t="s">
        <v>183</v>
      </c>
      <c r="U1503" s="655" t="s">
        <v>183</v>
      </c>
    </row>
    <row r="1504" spans="1:21" s="713" customFormat="1" ht="15.75" thickBot="1">
      <c r="A1504" s="660"/>
      <c r="E1504" s="660"/>
      <c r="J1504" s="712"/>
      <c r="K1504" s="712"/>
      <c r="L1504" s="712"/>
      <c r="M1504" s="712"/>
      <c r="P1504" s="655" t="b">
        <f t="shared" si="396"/>
        <v>1</v>
      </c>
    </row>
    <row r="1505" spans="1:21" s="713" customFormat="1" ht="32.25" customHeight="1" thickBot="1">
      <c r="A1505" s="947" t="s">
        <v>125</v>
      </c>
      <c r="B1505" s="948"/>
      <c r="C1505" s="949" t="s">
        <v>103</v>
      </c>
      <c r="D1505" s="949" t="s">
        <v>126</v>
      </c>
      <c r="E1505" s="949" t="s">
        <v>128</v>
      </c>
      <c r="F1505" s="949" t="s">
        <v>127</v>
      </c>
      <c r="G1505" s="950" t="s">
        <v>129</v>
      </c>
      <c r="H1505" s="713" t="str">
        <f>UPPER(C1505)</f>
        <v>DESCRIÇÃO</v>
      </c>
      <c r="J1505" s="654" t="str">
        <f>IF(AND(F1505=0,G1505&gt;0),1+COUNT($J$3:J1504),IF(B1505="AUXILIAR","AUXILIAR","SUBÍTEM"))</f>
        <v>SUBÍTEM</v>
      </c>
      <c r="K1505" s="655" t="s">
        <v>125</v>
      </c>
      <c r="L1505" s="656" t="str">
        <f t="shared" ref="L1505:L1511" si="397">A1505</f>
        <v>COD.</v>
      </c>
      <c r="M1505" s="663" t="str">
        <f>IF(AND(MID(A1505,1,4)="comp",COUNTIF($A$1:$A$3937,A1505)&gt;1),"ok AUXILIAR",IF(AND(F1505&gt;0,MID(A1505,1,4)="COMP"),"SUBÍTEM",IF(OR(AND(F1505=0,G1505=0),F1505="COEF.",F1505&gt;0),"SUBÍTEM",IF(MID(A1505,1,5)="COMP.",IF(COUNTIF(ORÇAMENTO!$B$5:$B$9792,COMPOSIÇÕES!A1505)=0,"NOK",IF(COUNTIF(ORÇAMENTO!$B$5:$B$9792,COMPOSIÇÕES!A1505)&gt;0,"OK","SUBÍTEM"))))))</f>
        <v>SUBÍTEM</v>
      </c>
      <c r="P1505" s="655" t="b">
        <f t="shared" si="396"/>
        <v>1</v>
      </c>
      <c r="Q1505" s="655" t="s">
        <v>125</v>
      </c>
      <c r="R1505" s="655"/>
      <c r="S1505" s="715" t="s">
        <v>103</v>
      </c>
      <c r="T1505" s="655" t="s">
        <v>126</v>
      </c>
      <c r="U1505" s="655" t="s">
        <v>128</v>
      </c>
    </row>
    <row r="1506" spans="1:21" s="713" customFormat="1" ht="33.75" customHeight="1" thickBot="1">
      <c r="A1506" s="935" t="s">
        <v>688</v>
      </c>
      <c r="B1506" s="936"/>
      <c r="C1506" s="986" t="s">
        <v>1582</v>
      </c>
      <c r="D1506" s="936" t="s">
        <v>126</v>
      </c>
      <c r="E1506" s="936" t="s">
        <v>183</v>
      </c>
      <c r="F1506" s="936"/>
      <c r="G1506" s="946">
        <f>SUM(G1507:G1510)</f>
        <v>80</v>
      </c>
      <c r="H1506" s="713" t="str">
        <f>UPPER(C1506)</f>
        <v>TORNEIRA CROMADA DE PAREDE, ALAVANCA, REF.1168 C50, MODELO PRATA, DECA OU SIMILAR</v>
      </c>
      <c r="J1506" s="654">
        <f>IF(AND(F1506=0,G1506&gt;0),1+COUNT($J$3:J1505),IF(B1506="AUXILIAR","AUXILIAR","SUBÍTEM"))</f>
        <v>202</v>
      </c>
      <c r="K1506" s="655" t="s">
        <v>688</v>
      </c>
      <c r="L1506" s="656" t="str">
        <f t="shared" si="397"/>
        <v>COMP. 202</v>
      </c>
      <c r="M1506" s="663" t="str">
        <f>IF(AND(MID(A1506,1,4)="comp",COUNTIF($A$1:$A$3937,A1506)&gt;1),"ok AUXILIAR",IF(AND(F1506&gt;0,MID(A1506,1,4)="COMP"),"SUBÍTEM",IF(OR(AND(F1506=0,G1506=0),F1506="COEF.",F1506&gt;0),"SUBÍTEM",IF(MID(A1506,1,5)="COMP.",IF(COUNTIF(ORÇAMENTO!$B$5:$B$9792,COMPOSIÇÕES!A1506)=0,"NOK",IF(COUNTIF(ORÇAMENTO!$B$5:$B$9792,COMPOSIÇÕES!A1506)&gt;0,"OK","SUBÍTEM"))))))</f>
        <v>OK</v>
      </c>
      <c r="P1506" s="655" t="b">
        <f t="shared" si="396"/>
        <v>1</v>
      </c>
      <c r="Q1506" s="655" t="s">
        <v>688</v>
      </c>
      <c r="R1506" s="655"/>
      <c r="S1506" s="716" t="s">
        <v>1582</v>
      </c>
      <c r="T1506" s="655" t="s">
        <v>126</v>
      </c>
      <c r="U1506" s="655" t="s">
        <v>183</v>
      </c>
    </row>
    <row r="1507" spans="1:21" s="713" customFormat="1" ht="24.75" customHeight="1">
      <c r="A1507" s="988">
        <v>88316</v>
      </c>
      <c r="B1507" s="996" t="s">
        <v>131</v>
      </c>
      <c r="C1507" s="322" t="s">
        <v>772</v>
      </c>
      <c r="D1507" s="257" t="s">
        <v>59</v>
      </c>
      <c r="E1507" s="259">
        <v>12.7</v>
      </c>
      <c r="F1507" s="462">
        <v>0.5</v>
      </c>
      <c r="G1507" s="450">
        <f>ROUND(F1507*E1507,2)</f>
        <v>6.35</v>
      </c>
      <c r="H1507" s="713" t="str">
        <f>IF(MID(A1507,1,3)="OBS","REMOVER ESPAÇOS","OK")</f>
        <v>OK</v>
      </c>
      <c r="J1507" s="654" t="str">
        <f>IF(AND(F1507=0,G1507&gt;0),1+COUNT($J$3:J1503),IF(B1507="AUXILIAR","AUXILIAR","SUBÍTEM"))</f>
        <v>SUBÍTEM</v>
      </c>
      <c r="K1507" s="655">
        <v>88316</v>
      </c>
      <c r="L1507" s="656">
        <f t="shared" si="397"/>
        <v>88316</v>
      </c>
      <c r="M1507" s="663" t="str">
        <f>IF(AND(MID(A1507,1,4)="comp",COUNTIF($A$1:$A$3937,A1507)&gt;1),"ok AUXILIAR",IF(AND(F1507&gt;0,MID(A1507,1,4)="COMP"),"SUBÍTEM",IF(OR(AND(F1507=0,G1507=0),F1507="COEF.",F1507&gt;0),"SUBÍTEM",IF(MID(A1507,1,5)="COMP.",IF(COUNTIF(ORÇAMENTO!$B$5:$B$9792,COMPOSIÇÕES!A1507)=0,"NOK",IF(COUNTIF(ORÇAMENTO!$B$5:$B$9792,COMPOSIÇÕES!A1507)&gt;0,"OK","SUBÍTEM"))))))</f>
        <v>SUBÍTEM</v>
      </c>
      <c r="N1507" s="713" t="e">
        <f>VLOOKUP(K1507,#REF!,2,FALSE)</f>
        <v>#REF!</v>
      </c>
      <c r="P1507" s="655" t="b">
        <f t="shared" si="396"/>
        <v>1</v>
      </c>
      <c r="Q1507" s="655">
        <v>88316</v>
      </c>
      <c r="R1507" s="655" t="s">
        <v>131</v>
      </c>
      <c r="S1507" s="721" t="s">
        <v>772</v>
      </c>
      <c r="T1507" s="655" t="s">
        <v>59</v>
      </c>
      <c r="U1507" s="655">
        <v>12.52</v>
      </c>
    </row>
    <row r="1508" spans="1:21" s="713" customFormat="1" ht="17.25" customHeight="1">
      <c r="A1508" s="988">
        <v>88267</v>
      </c>
      <c r="B1508" s="322" t="s">
        <v>131</v>
      </c>
      <c r="C1508" s="322" t="s">
        <v>767</v>
      </c>
      <c r="D1508" s="257" t="s">
        <v>59</v>
      </c>
      <c r="E1508" s="259">
        <v>18.940000000000001</v>
      </c>
      <c r="F1508" s="707">
        <v>0.5</v>
      </c>
      <c r="G1508" s="450">
        <f>ROUND(F1508*E1508,2)</f>
        <v>9.4700000000000006</v>
      </c>
      <c r="H1508" s="713" t="str">
        <f>UPPER(C1508)</f>
        <v>ENCANADOR OU BOMBEIRO HIDRÁULICO COM ENCARGOS COMPLEMENTARES</v>
      </c>
      <c r="J1508" s="654" t="str">
        <f>IF(AND(F1508=0,G1508&gt;0),1+COUNT($J$3:J1501),IF(B1508="AUXILIAR","AUXILIAR","SUBÍTEM"))</f>
        <v>SUBÍTEM</v>
      </c>
      <c r="K1508" s="655">
        <v>88267</v>
      </c>
      <c r="L1508" s="656">
        <f t="shared" si="397"/>
        <v>88267</v>
      </c>
      <c r="M1508" s="663" t="str">
        <f>IF(AND(MID(A1508,1,4)="comp",COUNTIF($A$1:$A$3937,A1508)&gt;1),"ok AUXILIAR",IF(AND(F1508&gt;0,MID(A1508,1,4)="COMP"),"SUBÍTEM",IF(OR(AND(F1508=0,G1508=0),F1508="COEF.",F1508&gt;0),"SUBÍTEM",IF(MID(A1508,1,5)="COMP.",IF(COUNTIF(ORÇAMENTO!$B$5:$B$9792,COMPOSIÇÕES!A1508)=0,"NOK",IF(COUNTIF(ORÇAMENTO!$B$5:$B$9792,COMPOSIÇÕES!A1508)&gt;0,"OK","SUBÍTEM"))))))</f>
        <v>SUBÍTEM</v>
      </c>
      <c r="P1508" s="655" t="b">
        <f t="shared" si="396"/>
        <v>1</v>
      </c>
      <c r="Q1508" s="655">
        <v>88267</v>
      </c>
      <c r="R1508" s="655" t="s">
        <v>131</v>
      </c>
      <c r="S1508" s="717" t="s">
        <v>767</v>
      </c>
      <c r="T1508" s="655" t="s">
        <v>59</v>
      </c>
      <c r="U1508" s="655">
        <v>18.93</v>
      </c>
    </row>
    <row r="1509" spans="1:21" s="713" customFormat="1" ht="17.25" customHeight="1">
      <c r="A1509" s="500" t="s">
        <v>852</v>
      </c>
      <c r="B1509" s="322" t="s">
        <v>1585</v>
      </c>
      <c r="C1509" s="322" t="s">
        <v>1582</v>
      </c>
      <c r="D1509" s="257" t="s">
        <v>54</v>
      </c>
      <c r="E1509" s="259">
        <v>64.09</v>
      </c>
      <c r="F1509" s="707">
        <v>1</v>
      </c>
      <c r="G1509" s="450">
        <f>ROUND(F1509*E1509,2)</f>
        <v>64.09</v>
      </c>
      <c r="H1509" s="713" t="str">
        <f>UPPER(C1509)</f>
        <v>TORNEIRA CROMADA DE PAREDE, ALAVANCA, REF.1168 C50, MODELO PRATA, DECA OU SIMILAR</v>
      </c>
      <c r="J1509" s="654" t="str">
        <f>IF(AND(F1509=0,G1509&gt;0),1+COUNT($J$3:J1502),IF(B1509="AUXILIAR","AUXILIAR","SUBÍTEM"))</f>
        <v>SUBÍTEM</v>
      </c>
      <c r="K1509" s="655" t="s">
        <v>852</v>
      </c>
      <c r="L1509" s="656" t="str">
        <f t="shared" si="397"/>
        <v>Mercado/5</v>
      </c>
      <c r="M1509" s="663" t="str">
        <f>IF(AND(MID(A1509,1,4)="comp",COUNTIF($A$1:$A$3937,A1509)&gt;1),"ok AUXILIAR",IF(AND(F1509&gt;0,MID(A1509,1,4)="COMP"),"SUBÍTEM",IF(OR(AND(F1509=0,G1509=0),F1509="COEF.",F1509&gt;0),"SUBÍTEM",IF(MID(A1509,1,5)="COMP.",IF(COUNTIF(ORÇAMENTO!$B$5:$B$9792,COMPOSIÇÕES!A1509)=0,"NOK",IF(COUNTIF(ORÇAMENTO!$B$5:$B$9792,COMPOSIÇÕES!A1509)&gt;0,"OK","SUBÍTEM"))))))</f>
        <v>SUBÍTEM</v>
      </c>
      <c r="P1509" s="655" t="b">
        <f t="shared" si="396"/>
        <v>1</v>
      </c>
      <c r="Q1509" s="655" t="s">
        <v>852</v>
      </c>
      <c r="R1509" s="655" t="s">
        <v>1585</v>
      </c>
      <c r="S1509" s="717" t="s">
        <v>1582</v>
      </c>
      <c r="T1509" s="655" t="s">
        <v>54</v>
      </c>
      <c r="U1509" s="655">
        <v>64.09</v>
      </c>
    </row>
    <row r="1510" spans="1:21" s="713" customFormat="1" ht="17.25" customHeight="1">
      <c r="A1510" s="500">
        <v>981</v>
      </c>
      <c r="B1510" s="501" t="s">
        <v>134</v>
      </c>
      <c r="C1510" s="322" t="s">
        <v>327</v>
      </c>
      <c r="D1510" s="257" t="s">
        <v>53</v>
      </c>
      <c r="E1510" s="259">
        <v>0.18</v>
      </c>
      <c r="F1510" s="707">
        <v>0.5</v>
      </c>
      <c r="G1510" s="450">
        <f>ROUND(F1510*E1510,2)</f>
        <v>0.09</v>
      </c>
      <c r="H1510" s="713" t="str">
        <f>UPPER(C1510)</f>
        <v>FITA VEDA ROSCA 18MM</v>
      </c>
      <c r="J1510" s="654" t="str">
        <f>IF(AND(F1510=0,G1510&gt;0),1+COUNT($J$3:J1503),IF(B1510="AUXILIAR","AUXILIAR","SUBÍTEM"))</f>
        <v>SUBÍTEM</v>
      </c>
      <c r="K1510" s="655">
        <v>981</v>
      </c>
      <c r="L1510" s="656">
        <f t="shared" si="397"/>
        <v>981</v>
      </c>
      <c r="M1510" s="663" t="str">
        <f>IF(AND(MID(A1510,1,4)="comp",COUNTIF($A$1:$A$3937,A1510)&gt;1),"ok AUXILIAR",IF(AND(F1510&gt;0,MID(A1510,1,4)="COMP"),"SUBÍTEM",IF(OR(AND(F1510=0,G1510=0),F1510="COEF.",F1510&gt;0),"SUBÍTEM",IF(MID(A1510,1,5)="COMP.",IF(COUNTIF(ORÇAMENTO!$B$5:$B$9792,COMPOSIÇÕES!A1510)=0,"NOK",IF(COUNTIF(ORÇAMENTO!$B$5:$B$9792,COMPOSIÇÕES!A1510)&gt;0,"OK","SUBÍTEM"))))))</f>
        <v>SUBÍTEM</v>
      </c>
      <c r="P1510" s="655" t="b">
        <f t="shared" ref="P1510:P1517" si="398">C1510=S1510</f>
        <v>1</v>
      </c>
      <c r="Q1510" s="655">
        <v>981</v>
      </c>
      <c r="R1510" s="655" t="s">
        <v>134</v>
      </c>
      <c r="S1510" s="717" t="s">
        <v>327</v>
      </c>
      <c r="T1510" s="655" t="s">
        <v>53</v>
      </c>
      <c r="U1510" s="655">
        <v>0.18</v>
      </c>
    </row>
    <row r="1511" spans="1:21" s="713" customFormat="1">
      <c r="A1511" s="723" t="s">
        <v>1581</v>
      </c>
      <c r="B1511" s="723"/>
      <c r="C1511" s="723"/>
      <c r="D1511" s="723" t="s">
        <v>183</v>
      </c>
      <c r="E1511" s="723" t="s">
        <v>183</v>
      </c>
      <c r="F1511" s="723"/>
      <c r="G1511" s="723"/>
      <c r="H1511" s="713" t="str">
        <f>IF(MID(A1511,1,3)="OBS","REMOVER ESPAÇOS","OK")</f>
        <v>REMOVER ESPAÇOS</v>
      </c>
      <c r="J1511" s="654" t="str">
        <f>IF(AND(F1511=0,G1511&gt;0),1+COUNT($J$3:J1510),IF(B1511="AUXILIAR","AUXILIAR","SUBÍTEM"))</f>
        <v>SUBÍTEM</v>
      </c>
      <c r="K1511" s="655" t="s">
        <v>1581</v>
      </c>
      <c r="L1511" s="656" t="str">
        <f t="shared" si="397"/>
        <v>Obs: composição/Base -  ORSE - 9702</v>
      </c>
      <c r="M1511" s="663" t="str">
        <f>IF(AND(MID(A1511,1,4)="comp",COUNTIF($A$1:$A$3937,A1511)&gt;1),"ok AUXILIAR",IF(AND(F1511&gt;0,MID(A1511,1,4)="COMP"),"SUBÍTEM",IF(OR(AND(F1511=0,G1511=0),F1511="COEF.",F1511&gt;0),"SUBÍTEM",IF(MID(A1511,1,5)="COMP.",IF(COUNTIF(ORÇAMENTO!$B$5:$B$9792,COMPOSIÇÕES!A1511)=0,"NOK",IF(COUNTIF(ORÇAMENTO!$B$5:$B$9792,COMPOSIÇÕES!A1511)&gt;0,"OK","SUBÍTEM"))))))</f>
        <v>SUBÍTEM</v>
      </c>
      <c r="P1511" s="655" t="b">
        <f t="shared" si="398"/>
        <v>1</v>
      </c>
      <c r="Q1511" s="655" t="s">
        <v>1581</v>
      </c>
      <c r="R1511" s="655"/>
      <c r="S1511" s="723"/>
      <c r="T1511" s="655" t="s">
        <v>183</v>
      </c>
      <c r="U1511" s="655" t="s">
        <v>183</v>
      </c>
    </row>
    <row r="1512" spans="1:21" s="713" customFormat="1" ht="15.75" thickBot="1">
      <c r="A1512" s="660"/>
      <c r="E1512" s="660"/>
      <c r="J1512" s="712"/>
      <c r="K1512" s="712"/>
      <c r="L1512" s="712"/>
      <c r="M1512" s="712"/>
      <c r="P1512" s="655" t="b">
        <f t="shared" si="398"/>
        <v>1</v>
      </c>
    </row>
    <row r="1513" spans="1:21" s="713" customFormat="1" ht="32.25" customHeight="1" thickBot="1">
      <c r="A1513" s="947" t="s">
        <v>125</v>
      </c>
      <c r="B1513" s="948"/>
      <c r="C1513" s="949" t="s">
        <v>103</v>
      </c>
      <c r="D1513" s="949" t="s">
        <v>126</v>
      </c>
      <c r="E1513" s="949" t="s">
        <v>128</v>
      </c>
      <c r="F1513" s="949" t="s">
        <v>127</v>
      </c>
      <c r="G1513" s="950" t="s">
        <v>129</v>
      </c>
      <c r="H1513" s="713" t="str">
        <f>UPPER(C1513)</f>
        <v>DESCRIÇÃO</v>
      </c>
      <c r="J1513" s="654" t="str">
        <f>IF(AND(F1513=0,G1513&gt;0),1+COUNT($J$3:J1512),IF(B1513="AUXILIAR","AUXILIAR","SUBÍTEM"))</f>
        <v>SUBÍTEM</v>
      </c>
      <c r="K1513" s="655" t="s">
        <v>125</v>
      </c>
      <c r="L1513" s="656" t="str">
        <f t="shared" ref="L1513:L1519" si="399">A1513</f>
        <v>COD.</v>
      </c>
      <c r="M1513" s="663" t="str">
        <f>IF(AND(MID(A1513,1,4)="comp",COUNTIF($A$1:$A$3937,A1513)&gt;1),"ok AUXILIAR",IF(AND(F1513&gt;0,MID(A1513,1,4)="COMP"),"SUBÍTEM",IF(OR(AND(F1513=0,G1513=0),F1513="COEF.",F1513&gt;0),"SUBÍTEM",IF(MID(A1513,1,5)="COMP.",IF(COUNTIF(ORÇAMENTO!$B$5:$B$9792,COMPOSIÇÕES!A1513)=0,"NOK",IF(COUNTIF(ORÇAMENTO!$B$5:$B$9792,COMPOSIÇÕES!A1513)&gt;0,"OK","SUBÍTEM"))))))</f>
        <v>SUBÍTEM</v>
      </c>
      <c r="P1513" s="655" t="b">
        <f t="shared" si="398"/>
        <v>1</v>
      </c>
      <c r="Q1513" s="655" t="s">
        <v>125</v>
      </c>
      <c r="R1513" s="655"/>
      <c r="S1513" s="715" t="s">
        <v>103</v>
      </c>
      <c r="T1513" s="655" t="s">
        <v>126</v>
      </c>
      <c r="U1513" s="655" t="s">
        <v>128</v>
      </c>
    </row>
    <row r="1514" spans="1:21" s="713" customFormat="1" ht="33.75" customHeight="1" thickBot="1">
      <c r="A1514" s="935" t="s">
        <v>689</v>
      </c>
      <c r="B1514" s="936"/>
      <c r="C1514" s="986" t="s">
        <v>1631</v>
      </c>
      <c r="D1514" s="936" t="s">
        <v>57</v>
      </c>
      <c r="E1514" s="936" t="s">
        <v>183</v>
      </c>
      <c r="F1514" s="936"/>
      <c r="G1514" s="946">
        <f>SUM(G1515:G1518)</f>
        <v>385.96</v>
      </c>
      <c r="H1514" s="713" t="str">
        <f>UPPER(C1514)</f>
        <v>PORTÃO/PORTA EM ALUMÍNIO COR N/B/P, DE ABRIR, 02 FLS, VAZADO, EM TUBO QUADRADO 3"X1.1/2" HORIZONTAIS E ENGRADADO</v>
      </c>
      <c r="J1514" s="654">
        <f>IF(AND(F1514=0,G1514&gt;0),1+COUNT($J$3:J1513),IF(B1514="AUXILIAR","AUXILIAR","SUBÍTEM"))</f>
        <v>203</v>
      </c>
      <c r="K1514" s="655" t="s">
        <v>689</v>
      </c>
      <c r="L1514" s="656" t="str">
        <f t="shared" si="399"/>
        <v>COMP. 203</v>
      </c>
      <c r="M1514" s="663" t="str">
        <f>IF(AND(MID(A1514,1,4)="comp",COUNTIF($A$1:$A$3937,A1514)&gt;1),"ok AUXILIAR",IF(AND(F1514&gt;0,MID(A1514,1,4)="COMP"),"SUBÍTEM",IF(OR(AND(F1514=0,G1514=0),F1514="COEF.",F1514&gt;0),"SUBÍTEM",IF(MID(A1514,1,5)="COMP.",IF(COUNTIF(ORÇAMENTO!$B$5:$B$9792,COMPOSIÇÕES!A1514)=0,"NOK",IF(COUNTIF(ORÇAMENTO!$B$5:$B$9792,COMPOSIÇÕES!A1514)&gt;0,"OK","SUBÍTEM"))))))</f>
        <v>OK</v>
      </c>
      <c r="P1514" s="655" t="b">
        <f t="shared" si="398"/>
        <v>1</v>
      </c>
      <c r="Q1514" s="655" t="s">
        <v>689</v>
      </c>
      <c r="R1514" s="655"/>
      <c r="S1514" s="716" t="s">
        <v>1631</v>
      </c>
      <c r="T1514" s="655" t="s">
        <v>57</v>
      </c>
      <c r="U1514" s="655" t="s">
        <v>183</v>
      </c>
    </row>
    <row r="1515" spans="1:21" s="713" customFormat="1" ht="32.25" customHeight="1">
      <c r="A1515" s="988">
        <v>13064</v>
      </c>
      <c r="B1515" s="501" t="s">
        <v>134</v>
      </c>
      <c r="C1515" s="322" t="s">
        <v>1631</v>
      </c>
      <c r="D1515" s="257" t="s">
        <v>57</v>
      </c>
      <c r="E1515" s="259">
        <v>350</v>
      </c>
      <c r="F1515" s="462">
        <v>1</v>
      </c>
      <c r="G1515" s="450">
        <f>ROUND(F1515*E1515,2)</f>
        <v>350</v>
      </c>
      <c r="H1515" s="713" t="str">
        <f>IF(MID(A1515,1,3)="OBS","REMOVER ESPAÇOS","OK")</f>
        <v>OK</v>
      </c>
      <c r="J1515" s="654" t="str">
        <f>IF(AND(F1515=0,G1515&gt;0),1+COUNT($J$3:J1511),IF(B1515="AUXILIAR","AUXILIAR","SUBÍTEM"))</f>
        <v>SUBÍTEM</v>
      </c>
      <c r="K1515" s="655">
        <v>13064</v>
      </c>
      <c r="L1515" s="656">
        <f t="shared" si="399"/>
        <v>13064</v>
      </c>
      <c r="M1515" s="663" t="str">
        <f>IF(AND(MID(A1515,1,4)="comp",COUNTIF($A$1:$A$3937,A1515)&gt;1),"ok AUXILIAR",IF(AND(F1515&gt;0,MID(A1515,1,4)="COMP"),"SUBÍTEM",IF(OR(AND(F1515=0,G1515=0),F1515="COEF.",F1515&gt;0),"SUBÍTEM",IF(MID(A1515,1,5)="COMP.",IF(COUNTIF(ORÇAMENTO!$B$5:$B$9792,COMPOSIÇÕES!A1515)=0,"NOK",IF(COUNTIF(ORÇAMENTO!$B$5:$B$9792,COMPOSIÇÕES!A1515)&gt;0,"OK","SUBÍTEM"))))))</f>
        <v>SUBÍTEM</v>
      </c>
      <c r="N1515" s="713" t="e">
        <f>VLOOKUP(K1515,#REF!,2,FALSE)</f>
        <v>#REF!</v>
      </c>
      <c r="P1515" s="655" t="b">
        <f t="shared" si="398"/>
        <v>1</v>
      </c>
      <c r="Q1515" s="655">
        <v>13064</v>
      </c>
      <c r="R1515" s="655" t="s">
        <v>134</v>
      </c>
      <c r="S1515" s="721" t="s">
        <v>1631</v>
      </c>
      <c r="T1515" s="655" t="s">
        <v>57</v>
      </c>
      <c r="U1515" s="655">
        <v>350</v>
      </c>
    </row>
    <row r="1516" spans="1:21" s="713" customFormat="1" ht="17.25" customHeight="1">
      <c r="A1516" s="988">
        <v>88628</v>
      </c>
      <c r="B1516" s="996" t="s">
        <v>131</v>
      </c>
      <c r="C1516" s="322" t="s">
        <v>1276</v>
      </c>
      <c r="D1516" s="257" t="s">
        <v>61</v>
      </c>
      <c r="E1516" s="259">
        <v>340.5</v>
      </c>
      <c r="F1516" s="707">
        <v>3.0000000000000001E-3</v>
      </c>
      <c r="G1516" s="450">
        <f>ROUND(F1516*E1516,2)</f>
        <v>1.02</v>
      </c>
      <c r="H1516" s="713" t="str">
        <f>UPPER(C1516)</f>
        <v>ARGAMASSA TRAÇO 1:3 (CIMENTO E AREIA MÉDIA), PREPARO MECÂNICO COM BETONEIRA 400 L. AF_08/2014</v>
      </c>
      <c r="J1516" s="654" t="str">
        <f>IF(AND(F1516=0,G1516&gt;0),1+COUNT($J$3:J1509),IF(B1516="AUXILIAR","AUXILIAR","SUBÍTEM"))</f>
        <v>SUBÍTEM</v>
      </c>
      <c r="K1516" s="655">
        <v>88628</v>
      </c>
      <c r="L1516" s="656">
        <f t="shared" si="399"/>
        <v>88628</v>
      </c>
      <c r="M1516" s="663" t="str">
        <f>IF(AND(MID(A1516,1,4)="comp",COUNTIF($A$1:$A$3937,A1516)&gt;1),"ok AUXILIAR",IF(AND(F1516&gt;0,MID(A1516,1,4)="COMP"),"SUBÍTEM",IF(OR(AND(F1516=0,G1516=0),F1516="COEF.",F1516&gt;0),"SUBÍTEM",IF(MID(A1516,1,5)="COMP.",IF(COUNTIF(ORÇAMENTO!$B$5:$B$9792,COMPOSIÇÕES!A1516)=0,"NOK",IF(COUNTIF(ORÇAMENTO!$B$5:$B$9792,COMPOSIÇÕES!A1516)&gt;0,"OK","SUBÍTEM"))))))</f>
        <v>SUBÍTEM</v>
      </c>
      <c r="P1516" s="655" t="b">
        <f t="shared" si="398"/>
        <v>1</v>
      </c>
      <c r="Q1516" s="655">
        <v>88628</v>
      </c>
      <c r="R1516" s="655" t="s">
        <v>131</v>
      </c>
      <c r="S1516" s="717" t="s">
        <v>1276</v>
      </c>
      <c r="T1516" s="655" t="s">
        <v>61</v>
      </c>
      <c r="U1516" s="655">
        <v>340.51</v>
      </c>
    </row>
    <row r="1517" spans="1:21" s="713" customFormat="1" ht="17.25" customHeight="1">
      <c r="A1517" s="261">
        <v>88309</v>
      </c>
      <c r="B1517" s="996" t="s">
        <v>131</v>
      </c>
      <c r="C1517" s="322" t="s">
        <v>770</v>
      </c>
      <c r="D1517" s="257" t="s">
        <v>59</v>
      </c>
      <c r="E1517" s="259">
        <v>15.89</v>
      </c>
      <c r="F1517" s="707">
        <v>1</v>
      </c>
      <c r="G1517" s="450">
        <f>ROUND(F1517*E1517,2)</f>
        <v>15.89</v>
      </c>
      <c r="H1517" s="713" t="str">
        <f>UPPER(C1517)</f>
        <v>PEDREIRO COM ENCARGOS COMPLEMENTARES</v>
      </c>
      <c r="J1517" s="654" t="str">
        <f>IF(AND(F1517=0,G1517&gt;0),1+COUNT($J$3:J1510),IF(B1517="AUXILIAR","AUXILIAR","SUBÍTEM"))</f>
        <v>SUBÍTEM</v>
      </c>
      <c r="K1517" s="655">
        <v>88309</v>
      </c>
      <c r="L1517" s="656">
        <f t="shared" si="399"/>
        <v>88309</v>
      </c>
      <c r="M1517" s="663" t="str">
        <f>IF(AND(MID(A1517,1,4)="comp",COUNTIF($A$1:$A$3937,A1517)&gt;1),"ok AUXILIAR",IF(AND(F1517&gt;0,MID(A1517,1,4)="COMP"),"SUBÍTEM",IF(OR(AND(F1517=0,G1517=0),F1517="COEF.",F1517&gt;0),"SUBÍTEM",IF(MID(A1517,1,5)="COMP.",IF(COUNTIF(ORÇAMENTO!$B$5:$B$9792,COMPOSIÇÕES!A1517)=0,"NOK",IF(COUNTIF(ORÇAMENTO!$B$5:$B$9792,COMPOSIÇÕES!A1517)&gt;0,"OK","SUBÍTEM"))))))</f>
        <v>SUBÍTEM</v>
      </c>
      <c r="P1517" s="655" t="b">
        <f t="shared" si="398"/>
        <v>1</v>
      </c>
      <c r="Q1517" s="655">
        <v>88309</v>
      </c>
      <c r="R1517" s="655" t="s">
        <v>131</v>
      </c>
      <c r="S1517" s="717" t="s">
        <v>770</v>
      </c>
      <c r="T1517" s="655" t="s">
        <v>59</v>
      </c>
      <c r="U1517" s="655">
        <v>15.88</v>
      </c>
    </row>
    <row r="1518" spans="1:21" s="713" customFormat="1" ht="17.25" customHeight="1">
      <c r="A1518" s="988">
        <v>88316</v>
      </c>
      <c r="B1518" s="996" t="s">
        <v>131</v>
      </c>
      <c r="C1518" s="322" t="s">
        <v>772</v>
      </c>
      <c r="D1518" s="257" t="s">
        <v>59</v>
      </c>
      <c r="E1518" s="259">
        <v>12.7</v>
      </c>
      <c r="F1518" s="707">
        <v>1.5</v>
      </c>
      <c r="G1518" s="450">
        <f>ROUND(F1518*E1518,2)</f>
        <v>19.05</v>
      </c>
      <c r="H1518" s="713" t="str">
        <f>UPPER(C1518)</f>
        <v>SERVENTE COM ENCARGOS COMPLEMENTARES</v>
      </c>
      <c r="J1518" s="654" t="str">
        <f>IF(AND(F1518=0,G1518&gt;0),1+COUNT($J$3:J1511),IF(B1518="AUXILIAR","AUXILIAR","SUBÍTEM"))</f>
        <v>SUBÍTEM</v>
      </c>
      <c r="K1518" s="655">
        <v>88316</v>
      </c>
      <c r="L1518" s="656">
        <f t="shared" si="399"/>
        <v>88316</v>
      </c>
      <c r="M1518" s="663" t="str">
        <f>IF(AND(MID(A1518,1,4)="comp",COUNTIF($A$1:$A$3937,A1518)&gt;1),"ok AUXILIAR",IF(AND(F1518&gt;0,MID(A1518,1,4)="COMP"),"SUBÍTEM",IF(OR(AND(F1518=0,G1518=0),F1518="COEF.",F1518&gt;0),"SUBÍTEM",IF(MID(A1518,1,5)="COMP.",IF(COUNTIF(ORÇAMENTO!$B$5:$B$9792,COMPOSIÇÕES!A1518)=0,"NOK",IF(COUNTIF(ORÇAMENTO!$B$5:$B$9792,COMPOSIÇÕES!A1518)&gt;0,"OK","SUBÍTEM"))))))</f>
        <v>SUBÍTEM</v>
      </c>
      <c r="P1518" s="655" t="b">
        <f t="shared" ref="P1518:P1530" si="400">C1518=S1518</f>
        <v>1</v>
      </c>
      <c r="Q1518" s="655">
        <v>88316</v>
      </c>
      <c r="R1518" s="655" t="s">
        <v>131</v>
      </c>
      <c r="S1518" s="717" t="s">
        <v>772</v>
      </c>
      <c r="T1518" s="655" t="s">
        <v>59</v>
      </c>
      <c r="U1518" s="655">
        <v>12.52</v>
      </c>
    </row>
    <row r="1519" spans="1:21" s="713" customFormat="1">
      <c r="A1519" s="723" t="s">
        <v>1630</v>
      </c>
      <c r="B1519" s="723"/>
      <c r="C1519" s="723"/>
      <c r="D1519" s="723" t="s">
        <v>183</v>
      </c>
      <c r="E1519" s="723" t="s">
        <v>183</v>
      </c>
      <c r="F1519" s="723"/>
      <c r="G1519" s="723"/>
      <c r="H1519" s="713" t="str">
        <f>IF(MID(A1519,1,3)="OBS","REMOVER ESPAÇOS","OK")</f>
        <v>REMOVER ESPAÇOS</v>
      </c>
      <c r="J1519" s="654" t="str">
        <f>IF(AND(F1519=0,G1519&gt;0),1+COUNT($J$3:J1518),IF(B1519="AUXILIAR","AUXILIAR","SUBÍTEM"))</f>
        <v>SUBÍTEM</v>
      </c>
      <c r="K1519" s="655" t="s">
        <v>1630</v>
      </c>
      <c r="L1519" s="656" t="str">
        <f t="shared" si="399"/>
        <v>Obs: composição/Base -  ORSE - 12220</v>
      </c>
      <c r="M1519" s="663" t="str">
        <f>IF(AND(MID(A1519,1,4)="comp",COUNTIF($A$1:$A$3937,A1519)&gt;1),"ok AUXILIAR",IF(AND(F1519&gt;0,MID(A1519,1,4)="COMP"),"SUBÍTEM",IF(OR(AND(F1519=0,G1519=0),F1519="COEF.",F1519&gt;0),"SUBÍTEM",IF(MID(A1519,1,5)="COMP.",IF(COUNTIF(ORÇAMENTO!$B$5:$B$9792,COMPOSIÇÕES!A1519)=0,"NOK",IF(COUNTIF(ORÇAMENTO!$B$5:$B$9792,COMPOSIÇÕES!A1519)&gt;0,"OK","SUBÍTEM"))))))</f>
        <v>SUBÍTEM</v>
      </c>
      <c r="P1519" s="655" t="b">
        <f t="shared" si="400"/>
        <v>1</v>
      </c>
      <c r="Q1519" s="655" t="s">
        <v>1630</v>
      </c>
      <c r="R1519" s="655"/>
      <c r="S1519" s="723"/>
      <c r="T1519" s="655" t="s">
        <v>183</v>
      </c>
      <c r="U1519" s="655" t="s">
        <v>183</v>
      </c>
    </row>
    <row r="1520" spans="1:21" s="713" customFormat="1" ht="15.75" thickBot="1">
      <c r="A1520" s="660"/>
      <c r="E1520" s="660"/>
      <c r="J1520" s="712"/>
      <c r="K1520" s="712"/>
      <c r="L1520" s="712"/>
      <c r="M1520" s="712"/>
      <c r="P1520" s="655" t="b">
        <f t="shared" si="400"/>
        <v>1</v>
      </c>
    </row>
    <row r="1521" spans="1:21" s="713" customFormat="1" ht="32.25" customHeight="1" thickBot="1">
      <c r="A1521" s="947" t="s">
        <v>125</v>
      </c>
      <c r="B1521" s="948"/>
      <c r="C1521" s="949" t="s">
        <v>103</v>
      </c>
      <c r="D1521" s="949" t="s">
        <v>126</v>
      </c>
      <c r="E1521" s="949" t="s">
        <v>128</v>
      </c>
      <c r="F1521" s="949" t="s">
        <v>127</v>
      </c>
      <c r="G1521" s="950" t="s">
        <v>129</v>
      </c>
      <c r="H1521" s="713" t="str">
        <f>UPPER(C1521)</f>
        <v>DESCRIÇÃO</v>
      </c>
      <c r="J1521" s="654" t="str">
        <f>IF(AND(F1521=0,G1521&gt;0),1+COUNT($J$3:J1520),IF(B1521="AUXILIAR","AUXILIAR","SUBÍTEM"))</f>
        <v>SUBÍTEM</v>
      </c>
      <c r="K1521" s="655" t="s">
        <v>125</v>
      </c>
      <c r="L1521" s="656" t="str">
        <f t="shared" ref="L1521:L1532" si="401">A1521</f>
        <v>COD.</v>
      </c>
      <c r="M1521" s="663" t="str">
        <f>IF(AND(MID(A1521,1,4)="comp",COUNTIF($A$1:$A$3937,A1521)&gt;1),"ok AUXILIAR",IF(AND(F1521&gt;0,MID(A1521,1,4)="COMP"),"SUBÍTEM",IF(OR(AND(F1521=0,G1521=0),F1521="COEF.",F1521&gt;0),"SUBÍTEM",IF(MID(A1521,1,5)="COMP.",IF(COUNTIF(ORÇAMENTO!$B$5:$B$9792,COMPOSIÇÕES!A1521)=0,"NOK",IF(COUNTIF(ORÇAMENTO!$B$5:$B$9792,COMPOSIÇÕES!A1521)&gt;0,"OK","SUBÍTEM"))))))</f>
        <v>SUBÍTEM</v>
      </c>
      <c r="P1521" s="655" t="b">
        <f t="shared" si="400"/>
        <v>1</v>
      </c>
      <c r="Q1521" s="655" t="s">
        <v>125</v>
      </c>
      <c r="R1521" s="655"/>
      <c r="S1521" s="715" t="s">
        <v>103</v>
      </c>
      <c r="T1521" s="655" t="s">
        <v>126</v>
      </c>
      <c r="U1521" s="655" t="s">
        <v>128</v>
      </c>
    </row>
    <row r="1522" spans="1:21" s="713" customFormat="1" ht="33.75" customHeight="1" thickBot="1">
      <c r="A1522" s="935" t="s">
        <v>1762</v>
      </c>
      <c r="B1522" s="936"/>
      <c r="C1522" s="986" t="s">
        <v>1760</v>
      </c>
      <c r="D1522" s="936" t="s">
        <v>126</v>
      </c>
      <c r="E1522" s="936" t="s">
        <v>183</v>
      </c>
      <c r="F1522" s="936"/>
      <c r="G1522" s="946">
        <f>SUM(G1523:G1531)</f>
        <v>399.78</v>
      </c>
      <c r="H1522" s="713" t="str">
        <f>UPPER(C1522)</f>
        <v>CAIXA DE DE AREIA 60X60 EM ALVENARIA</v>
      </c>
      <c r="J1522" s="654">
        <f>IF(AND(F1522=0,G1522&gt;0),1+COUNT($J$3:J1521),IF(B1522="AUXILIAR","AUXILIAR","SUBÍTEM"))</f>
        <v>204</v>
      </c>
      <c r="K1522" s="655" t="s">
        <v>1762</v>
      </c>
      <c r="L1522" s="656" t="str">
        <f t="shared" si="401"/>
        <v>COMP. 204</v>
      </c>
      <c r="M1522" s="663" t="str">
        <f>IF(AND(MID(A1522,1,4)="comp",COUNTIF($A$1:$A$3937,A1522)&gt;1),"ok AUXILIAR",IF(AND(F1522&gt;0,MID(A1522,1,4)="COMP"),"SUBÍTEM",IF(OR(AND(F1522=0,G1522=0),F1522="COEF.",F1522&gt;0),"SUBÍTEM",IF(MID(A1522,1,5)="COMP.",IF(COUNTIF(ORÇAMENTO!$B$5:$B$9792,COMPOSIÇÕES!A1522)=0,"NOK",IF(COUNTIF(ORÇAMENTO!$B$5:$B$9792,COMPOSIÇÕES!A1522)&gt;0,"OK","SUBÍTEM"))))))</f>
        <v>OK</v>
      </c>
      <c r="P1522" s="655" t="b">
        <f t="shared" si="400"/>
        <v>1</v>
      </c>
      <c r="Q1522" s="655" t="s">
        <v>1762</v>
      </c>
      <c r="R1522" s="655"/>
      <c r="S1522" s="716" t="s">
        <v>1760</v>
      </c>
      <c r="T1522" s="655" t="s">
        <v>126</v>
      </c>
      <c r="U1522" s="655" t="s">
        <v>183</v>
      </c>
    </row>
    <row r="1523" spans="1:21" s="713" customFormat="1" ht="34.5" customHeight="1">
      <c r="A1523" s="988">
        <v>87905</v>
      </c>
      <c r="B1523" s="996" t="s">
        <v>131</v>
      </c>
      <c r="C1523" s="322" t="s">
        <v>1265</v>
      </c>
      <c r="D1523" s="257" t="s">
        <v>57</v>
      </c>
      <c r="E1523" s="259">
        <v>5.39</v>
      </c>
      <c r="F1523" s="462">
        <v>1.71</v>
      </c>
      <c r="G1523" s="450">
        <f t="shared" ref="G1523:G1531" si="402">ROUND(F1523*E1523,2)</f>
        <v>9.2200000000000006</v>
      </c>
      <c r="H1523" s="713" t="str">
        <f>IF(MID(A1523,1,3)="OBS","REMOVER ESPAÇOS","OK")</f>
        <v>OK</v>
      </c>
      <c r="J1523" s="654" t="str">
        <f>IF(AND(F1523=0,G1523&gt;0),1+COUNT($J$3:J1519),IF(B1523="AUXILIAR","AUXILIAR","SUBÍTEM"))</f>
        <v>SUBÍTEM</v>
      </c>
      <c r="K1523" s="655">
        <v>87905</v>
      </c>
      <c r="L1523" s="656">
        <f t="shared" si="401"/>
        <v>87905</v>
      </c>
      <c r="M1523" s="663" t="str">
        <f>IF(AND(MID(A1523,1,4)="comp",COUNTIF($A$1:$A$3937,A1523)&gt;1),"ok AUXILIAR",IF(AND(F1523&gt;0,MID(A1523,1,4)="COMP"),"SUBÍTEM",IF(OR(AND(F1523=0,G1523=0),F1523="COEF.",F1523&gt;0),"SUBÍTEM",IF(MID(A1523,1,5)="COMP.",IF(COUNTIF(ORÇAMENTO!$B$5:$B$9792,COMPOSIÇÕES!A1523)=0,"NOK",IF(COUNTIF(ORÇAMENTO!$B$5:$B$9792,COMPOSIÇÕES!A1523)&gt;0,"OK","SUBÍTEM"))))))</f>
        <v>SUBÍTEM</v>
      </c>
      <c r="N1523" s="713" t="e">
        <f>VLOOKUP(K1523,#REF!,2,FALSE)</f>
        <v>#REF!</v>
      </c>
      <c r="P1523" s="655" t="b">
        <f t="shared" si="400"/>
        <v>1</v>
      </c>
      <c r="Q1523" s="655">
        <v>87905</v>
      </c>
      <c r="R1523" s="655" t="s">
        <v>131</v>
      </c>
      <c r="S1523" s="721" t="s">
        <v>1265</v>
      </c>
      <c r="T1523" s="655" t="s">
        <v>57</v>
      </c>
      <c r="U1523" s="655">
        <v>5.37</v>
      </c>
    </row>
    <row r="1524" spans="1:21" s="713" customFormat="1" ht="51" customHeight="1">
      <c r="A1524" s="988">
        <v>96523</v>
      </c>
      <c r="B1524" s="322" t="s">
        <v>131</v>
      </c>
      <c r="C1524" s="322" t="s">
        <v>1239</v>
      </c>
      <c r="D1524" s="257" t="s">
        <v>61</v>
      </c>
      <c r="E1524" s="259">
        <v>57.66</v>
      </c>
      <c r="F1524" s="707">
        <v>1.8</v>
      </c>
      <c r="G1524" s="450">
        <f t="shared" si="402"/>
        <v>103.79</v>
      </c>
      <c r="H1524" s="713" t="str">
        <f t="shared" ref="H1524:H1531" si="403">UPPER(C1524)</f>
        <v>ESCAVAÇÃO MANUAL PARA BLOCO DE COROAMENTO OU SAPATA, COM PREVISÃO DE FÔRMA. AF_06/2017</v>
      </c>
      <c r="J1524" s="654" t="str">
        <f>IF(AND(F1524=0,G1524&gt;0),1+COUNT($J$3:J1512),IF(B1524="AUXILIAR","AUXILIAR","SUBÍTEM"))</f>
        <v>SUBÍTEM</v>
      </c>
      <c r="K1524" s="655">
        <v>96523</v>
      </c>
      <c r="L1524" s="656">
        <f>A1524</f>
        <v>96523</v>
      </c>
      <c r="M1524" s="663" t="str">
        <f>IF(AND(MID(A1524,1,4)="comp",COUNTIF($A$1:$A$3937,A1524)&gt;1),"ok AUXILIAR",IF(AND(F1524&gt;0,MID(A1524,1,4)="COMP"),"SUBÍTEM",IF(OR(AND(F1524=0,G1524=0),F1524="COEF.",F1524&gt;0),"SUBÍTEM",IF(MID(A1524,1,5)="COMP.",IF(COUNTIF(ORÇAMENTO!$B$5:$B$9792,COMPOSIÇÕES!A1524)=0,"NOK",IF(COUNTIF(ORÇAMENTO!$B$5:$B$9792,COMPOSIÇÕES!A1524)&gt;0,"OK","SUBÍTEM"))))))</f>
        <v>SUBÍTEM</v>
      </c>
      <c r="P1524" s="655" t="b">
        <f>C1524=S1524</f>
        <v>1</v>
      </c>
      <c r="Q1524" s="655">
        <v>96523</v>
      </c>
      <c r="R1524" s="655" t="s">
        <v>131</v>
      </c>
      <c r="S1524" s="717" t="s">
        <v>1239</v>
      </c>
      <c r="T1524" s="655" t="s">
        <v>61</v>
      </c>
      <c r="U1524" s="655">
        <v>57.1</v>
      </c>
    </row>
    <row r="1525" spans="1:21" s="713" customFormat="1" ht="43.5" customHeight="1">
      <c r="A1525" s="988">
        <v>87527</v>
      </c>
      <c r="B1525" s="322" t="s">
        <v>131</v>
      </c>
      <c r="C1525" s="322" t="s">
        <v>1266</v>
      </c>
      <c r="D1525" s="257" t="s">
        <v>57</v>
      </c>
      <c r="E1525" s="259">
        <v>28.43</v>
      </c>
      <c r="F1525" s="707">
        <v>1.71</v>
      </c>
      <c r="G1525" s="450">
        <f t="shared" si="402"/>
        <v>48.62</v>
      </c>
      <c r="H1525" s="713" t="str">
        <f t="shared" si="403"/>
        <v>EMBOÇO, PARA RECEBIMENTO DE CERÂMICA, EM ARGAMASSA TRAÇO 1:2:8, PREPARO MECÂNICO COM BETONEIRA 400L, APLICADO MANUALMENTE EM FACES INTERNAS DE PAREDES, PARA AMBIENTE COM ÁREA MENOR QUE 5M2, ESPESSURA DE 20MM, COM EXECUÇÃO DE TALISCAS. AF_06/2014</v>
      </c>
      <c r="J1525" s="654" t="str">
        <f>IF(AND(F1525=0,G1525&gt;0),1+COUNT($J$3:J1513),IF(B1525="AUXILIAR","AUXILIAR","SUBÍTEM"))</f>
        <v>SUBÍTEM</v>
      </c>
      <c r="K1525" s="655">
        <v>87527</v>
      </c>
      <c r="L1525" s="656">
        <f>A1525</f>
        <v>87527</v>
      </c>
      <c r="M1525" s="663" t="str">
        <f>IF(AND(MID(A1525,1,4)="comp",COUNTIF($A$1:$A$3937,A1525)&gt;1),"ok AUXILIAR",IF(AND(F1525&gt;0,MID(A1525,1,4)="COMP"),"SUBÍTEM",IF(OR(AND(F1525=0,G1525=0),F1525="COEF.",F1525&gt;0),"SUBÍTEM",IF(MID(A1525,1,5)="COMP.",IF(COUNTIF(ORÇAMENTO!$B$5:$B$9792,COMPOSIÇÕES!A1525)=0,"NOK",IF(COUNTIF(ORÇAMENTO!$B$5:$B$9792,COMPOSIÇÕES!A1525)&gt;0,"OK","SUBÍTEM"))))))</f>
        <v>SUBÍTEM</v>
      </c>
      <c r="P1525" s="655" t="b">
        <f>C1525=S1525</f>
        <v>1</v>
      </c>
      <c r="Q1525" s="655">
        <v>87527</v>
      </c>
      <c r="R1525" s="655" t="s">
        <v>131</v>
      </c>
      <c r="S1525" s="717" t="s">
        <v>1266</v>
      </c>
      <c r="T1525" s="655" t="s">
        <v>57</v>
      </c>
      <c r="U1525" s="655">
        <v>28.4</v>
      </c>
    </row>
    <row r="1526" spans="1:21" s="713" customFormat="1" ht="48.75" customHeight="1">
      <c r="A1526" s="988">
        <v>87521</v>
      </c>
      <c r="B1526" s="322" t="s">
        <v>131</v>
      </c>
      <c r="C1526" s="322" t="s">
        <v>1250</v>
      </c>
      <c r="D1526" s="257" t="s">
        <v>57</v>
      </c>
      <c r="E1526" s="259">
        <v>50.33</v>
      </c>
      <c r="F1526" s="707">
        <v>1.8</v>
      </c>
      <c r="G1526" s="450">
        <f t="shared" si="402"/>
        <v>90.59</v>
      </c>
      <c r="H1526" s="713" t="str">
        <f t="shared" si="403"/>
        <v>ALVENARIA DE VEDAÇÃO DE BLOCOS CERÂMICOS FURADOS NA HORIZONTAL DE 11,5X19X19CM (ESPESSURA 11,5CM) DE PAREDES COM ÁREA LÍQUIDA MAIOR OU IGUAL A 6M² COM VÃOS E ARGAMASSA DE ASSENTAMENTO COM PREPARO EM BETONEIRA. AF_06/2014</v>
      </c>
      <c r="J1526" s="654" t="str">
        <f>IF(AND(F1526=0,G1526&gt;0),1+COUNT($J$3:J1514),IF(B1526="AUXILIAR","AUXILIAR","SUBÍTEM"))</f>
        <v>SUBÍTEM</v>
      </c>
      <c r="K1526" s="655">
        <v>87521</v>
      </c>
      <c r="L1526" s="656">
        <f>A1526</f>
        <v>87521</v>
      </c>
      <c r="M1526" s="663" t="str">
        <f>IF(AND(MID(A1526,1,4)="comp",COUNTIF($A$1:$A$3937,A1526)&gt;1),"ok AUXILIAR",IF(AND(F1526&gt;0,MID(A1526,1,4)="COMP"),"SUBÍTEM",IF(OR(AND(F1526=0,G1526=0),F1526="COEF.",F1526&gt;0),"SUBÍTEM",IF(MID(A1526,1,5)="COMP.",IF(COUNTIF(ORÇAMENTO!$B$5:$B$9792,COMPOSIÇÕES!A1526)=0,"NOK",IF(COUNTIF(ORÇAMENTO!$B$5:$B$9792,COMPOSIÇÕES!A1526)&gt;0,"OK","SUBÍTEM"))))))</f>
        <v>SUBÍTEM</v>
      </c>
      <c r="P1526" s="655" t="b">
        <f>C1526=S1526</f>
        <v>1</v>
      </c>
      <c r="Q1526" s="655">
        <v>87521</v>
      </c>
      <c r="R1526" s="655" t="s">
        <v>131</v>
      </c>
      <c r="S1526" s="717" t="s">
        <v>1250</v>
      </c>
      <c r="T1526" s="655" t="s">
        <v>57</v>
      </c>
      <c r="U1526" s="655">
        <v>49.35</v>
      </c>
    </row>
    <row r="1527" spans="1:21" s="713" customFormat="1" ht="40.5" customHeight="1">
      <c r="A1527" s="988">
        <v>96545</v>
      </c>
      <c r="B1527" s="322" t="s">
        <v>131</v>
      </c>
      <c r="C1527" s="322" t="s">
        <v>1100</v>
      </c>
      <c r="D1527" s="257" t="s">
        <v>55</v>
      </c>
      <c r="E1527" s="259">
        <v>9.64</v>
      </c>
      <c r="F1527" s="707">
        <v>1.73</v>
      </c>
      <c r="G1527" s="450">
        <f t="shared" si="402"/>
        <v>16.68</v>
      </c>
      <c r="H1527" s="713" t="str">
        <f t="shared" si="403"/>
        <v>ARMAÇÃO DE BLOCO, VIGA BALDRAME OU SAPATA UTILIZANDO AÇO CA-50 DE 8 MM - MONTAGEM. AF_06/2017</v>
      </c>
      <c r="J1527" s="654" t="str">
        <f>IF(AND(F1527=0,G1527&gt;0),1+COUNT($J$3:J1515),IF(B1527="AUXILIAR","AUXILIAR","SUBÍTEM"))</f>
        <v>SUBÍTEM</v>
      </c>
      <c r="K1527" s="655">
        <v>96545</v>
      </c>
      <c r="L1527" s="656">
        <f t="shared" si="401"/>
        <v>96545</v>
      </c>
      <c r="M1527" s="663" t="str">
        <f>IF(AND(MID(A1527,1,4)="comp",COUNTIF($A$1:$A$3937,A1527)&gt;1),"ok AUXILIAR",IF(AND(F1527&gt;0,MID(A1527,1,4)="COMP"),"SUBÍTEM",IF(OR(AND(F1527=0,G1527=0),F1527="COEF.",F1527&gt;0),"SUBÍTEM",IF(MID(A1527,1,5)="COMP.",IF(COUNTIF(ORÇAMENTO!$B$5:$B$9792,COMPOSIÇÕES!A1527)=0,"NOK",IF(COUNTIF(ORÇAMENTO!$B$5:$B$9792,COMPOSIÇÕES!A1527)&gt;0,"OK","SUBÍTEM"))))))</f>
        <v>SUBÍTEM</v>
      </c>
      <c r="P1527" s="655" t="b">
        <f t="shared" si="400"/>
        <v>1</v>
      </c>
      <c r="Q1527" s="655">
        <v>96545</v>
      </c>
      <c r="R1527" s="655" t="s">
        <v>131</v>
      </c>
      <c r="S1527" s="717" t="s">
        <v>1100</v>
      </c>
      <c r="T1527" s="655" t="s">
        <v>55</v>
      </c>
      <c r="U1527" s="655">
        <v>9.91</v>
      </c>
    </row>
    <row r="1528" spans="1:21" s="713" customFormat="1" ht="30.75" customHeight="1">
      <c r="A1528" s="500">
        <v>94963</v>
      </c>
      <c r="B1528" s="322" t="s">
        <v>131</v>
      </c>
      <c r="C1528" s="322" t="s">
        <v>1105</v>
      </c>
      <c r="D1528" s="257" t="s">
        <v>61</v>
      </c>
      <c r="E1528" s="259">
        <v>281.32</v>
      </c>
      <c r="F1528" s="707">
        <v>0.16200000000000001</v>
      </c>
      <c r="G1528" s="450">
        <f t="shared" si="402"/>
        <v>45.57</v>
      </c>
      <c r="H1528" s="713" t="str">
        <f t="shared" si="403"/>
        <v>CONCRETO FCK = 15MPA, TRAÇO 1:3,4:3,5 (CIMENTO/ AREIA MÉDIA/ BRITA 1)  - PREPARO MECÂNICO COM BETONEIRA 400 L. AF_07/2016</v>
      </c>
      <c r="J1528" s="654" t="str">
        <f>IF(AND(F1528=0,G1528&gt;0),1+COUNT($J$3:J1518),IF(B1528="AUXILIAR","AUXILIAR","SUBÍTEM"))</f>
        <v>SUBÍTEM</v>
      </c>
      <c r="K1528" s="655">
        <v>94963</v>
      </c>
      <c r="L1528" s="656">
        <f t="shared" si="401"/>
        <v>94963</v>
      </c>
      <c r="M1528" s="663" t="str">
        <f>IF(AND(MID(A1528,1,4)="comp",COUNTIF($A$1:$A$3937,A1528)&gt;1),"ok AUXILIAR",IF(AND(F1528&gt;0,MID(A1528,1,4)="COMP"),"SUBÍTEM",IF(OR(AND(F1528=0,G1528=0),F1528="COEF.",F1528&gt;0),"SUBÍTEM",IF(MID(A1528,1,5)="COMP.",IF(COUNTIF(ORÇAMENTO!$B$5:$B$9792,COMPOSIÇÕES!A1528)=0,"NOK",IF(COUNTIF(ORÇAMENTO!$B$5:$B$9792,COMPOSIÇÕES!A1528)&gt;0,"OK","SUBÍTEM"))))))</f>
        <v>SUBÍTEM</v>
      </c>
      <c r="P1528" s="655" t="b">
        <f t="shared" si="400"/>
        <v>1</v>
      </c>
      <c r="Q1528" s="655">
        <v>94963</v>
      </c>
      <c r="R1528" s="655" t="s">
        <v>131</v>
      </c>
      <c r="S1528" s="717" t="s">
        <v>1105</v>
      </c>
      <c r="T1528" s="655" t="s">
        <v>61</v>
      </c>
      <c r="U1528" s="655">
        <v>278.83</v>
      </c>
    </row>
    <row r="1529" spans="1:21" s="713" customFormat="1" ht="30.75" customHeight="1">
      <c r="A1529" s="500">
        <v>96536</v>
      </c>
      <c r="B1529" s="322" t="s">
        <v>131</v>
      </c>
      <c r="C1529" s="322" t="s">
        <v>1090</v>
      </c>
      <c r="D1529" s="257" t="s">
        <v>57</v>
      </c>
      <c r="E1529" s="259">
        <v>45.85</v>
      </c>
      <c r="F1529" s="707">
        <v>1.17</v>
      </c>
      <c r="G1529" s="450">
        <f t="shared" si="402"/>
        <v>53.64</v>
      </c>
      <c r="H1529" s="713" t="str">
        <f t="shared" si="403"/>
        <v>FABRICAÇÃO, MONTAGEM E DESMONTAGEM DE FÔRMA PARA VIGA BALDRAME, EM MADEIRA SERRADA, E=25 MM, 4 UTILIZAÇÕES. AF_06/2017</v>
      </c>
      <c r="J1529" s="654" t="str">
        <f>IF(AND(F1529=0,G1529&gt;0),1+COUNT($J$3:J1518),IF(B1529="AUXILIAR","AUXILIAR","SUBÍTEM"))</f>
        <v>SUBÍTEM</v>
      </c>
      <c r="K1529" s="655">
        <v>96536</v>
      </c>
      <c r="L1529" s="656">
        <f>A1529</f>
        <v>96536</v>
      </c>
      <c r="M1529" s="663" t="str">
        <f>IF(AND(MID(A1529,1,4)="comp",COUNTIF($A$1:$A$3937,A1529)&gt;1),"ok AUXILIAR",IF(AND(F1529&gt;0,MID(A1529,1,4)="COMP"),"SUBÍTEM",IF(OR(AND(F1529=0,G1529=0),F1529="COEF.",F1529&gt;0),"SUBÍTEM",IF(MID(A1529,1,5)="COMP.",IF(COUNTIF(ORÇAMENTO!$B$5:$B$9792,COMPOSIÇÕES!A1529)=0,"NOK",IF(COUNTIF(ORÇAMENTO!$B$5:$B$9792,COMPOSIÇÕES!A1529)&gt;0,"OK","SUBÍTEM"))))))</f>
        <v>SUBÍTEM</v>
      </c>
      <c r="P1529" s="655" t="b">
        <f t="shared" si="400"/>
        <v>1</v>
      </c>
      <c r="Q1529" s="655">
        <v>96536</v>
      </c>
      <c r="R1529" s="655" t="s">
        <v>131</v>
      </c>
      <c r="S1529" s="717" t="s">
        <v>1090</v>
      </c>
      <c r="T1529" s="655" t="s">
        <v>57</v>
      </c>
      <c r="U1529" s="655">
        <v>45.83</v>
      </c>
    </row>
    <row r="1530" spans="1:21" s="713" customFormat="1" ht="17.25" customHeight="1">
      <c r="A1530" s="500">
        <v>93382</v>
      </c>
      <c r="B1530" s="322" t="s">
        <v>131</v>
      </c>
      <c r="C1530" s="322" t="s">
        <v>960</v>
      </c>
      <c r="D1530" s="257" t="s">
        <v>61</v>
      </c>
      <c r="E1530" s="259">
        <v>18.27</v>
      </c>
      <c r="F1530" s="707">
        <v>1.1499999999999999</v>
      </c>
      <c r="G1530" s="450">
        <f t="shared" si="402"/>
        <v>21.01</v>
      </c>
      <c r="H1530" s="713" t="str">
        <f t="shared" si="403"/>
        <v>REATERRO MANUAL DE VALAS COM COMPACTAÇÃO MECANIZADA. AF_04/2016</v>
      </c>
      <c r="J1530" s="654" t="str">
        <f>IF(AND(F1530=0,G1530&gt;0),1+COUNT($J$3:J1518),IF(B1530="AUXILIAR","AUXILIAR","SUBÍTEM"))</f>
        <v>SUBÍTEM</v>
      </c>
      <c r="K1530" s="655">
        <v>93382</v>
      </c>
      <c r="L1530" s="656">
        <f>A1530</f>
        <v>93382</v>
      </c>
      <c r="M1530" s="663" t="str">
        <f>IF(AND(MID(A1530,1,4)="comp",COUNTIF($A$1:$A$3937,A1530)&gt;1),"ok AUXILIAR",IF(AND(F1530&gt;0,MID(A1530,1,4)="COMP"),"SUBÍTEM",IF(OR(AND(F1530=0,G1530=0),F1530="COEF.",F1530&gt;0),"SUBÍTEM",IF(MID(A1530,1,5)="COMP.",IF(COUNTIF(ORÇAMENTO!$B$5:$B$9792,COMPOSIÇÕES!A1530)=0,"NOK",IF(COUNTIF(ORÇAMENTO!$B$5:$B$9792,COMPOSIÇÕES!A1530)&gt;0,"OK","SUBÍTEM"))))))</f>
        <v>SUBÍTEM</v>
      </c>
      <c r="P1530" s="655" t="b">
        <f t="shared" si="400"/>
        <v>1</v>
      </c>
      <c r="Q1530" s="655">
        <v>93382</v>
      </c>
      <c r="R1530" s="655" t="s">
        <v>131</v>
      </c>
      <c r="S1530" s="717" t="s">
        <v>960</v>
      </c>
      <c r="T1530" s="655" t="s">
        <v>61</v>
      </c>
      <c r="U1530" s="655">
        <v>18.18</v>
      </c>
    </row>
    <row r="1531" spans="1:21" s="713" customFormat="1" ht="32.25" customHeight="1">
      <c r="A1531" s="500">
        <v>94102</v>
      </c>
      <c r="B1531" s="322" t="s">
        <v>131</v>
      </c>
      <c r="C1531" s="322" t="s">
        <v>1248</v>
      </c>
      <c r="D1531" s="257" t="s">
        <v>61</v>
      </c>
      <c r="E1531" s="259">
        <v>148.07</v>
      </c>
      <c r="F1531" s="707">
        <v>7.1999999999999995E-2</v>
      </c>
      <c r="G1531" s="450">
        <f t="shared" si="402"/>
        <v>10.66</v>
      </c>
      <c r="H1531" s="713" t="str">
        <f t="shared" si="403"/>
        <v>LASTRO DE VALA COM PREPARO DE FUNDO, LARGURA MENOR QUE 1,5 M, COM CAMADA DE AREIA, LANÇAMENTO MANUAL, EM LOCAL COM NÍVEL BAIXO DE INTERFERÊNCIA. AF_06/2016</v>
      </c>
      <c r="J1531" s="654" t="str">
        <f>IF(AND(F1531=0,G1531&gt;0),1+COUNT($J$3:J1519),IF(B1531="AUXILIAR","AUXILIAR","SUBÍTEM"))</f>
        <v>SUBÍTEM</v>
      </c>
      <c r="K1531" s="655">
        <v>94102</v>
      </c>
      <c r="L1531" s="656">
        <f t="shared" si="401"/>
        <v>94102</v>
      </c>
      <c r="M1531" s="663" t="str">
        <f>IF(AND(MID(A1531,1,4)="comp",COUNTIF($A$1:$A$3937,A1531)&gt;1),"ok AUXILIAR",IF(AND(F1531&gt;0,MID(A1531,1,4)="COMP"),"SUBÍTEM",IF(OR(AND(F1531=0,G1531=0),F1531="COEF.",F1531&gt;0),"SUBÍTEM",IF(MID(A1531,1,5)="COMP.",IF(COUNTIF(ORÇAMENTO!$B$5:$B$9792,COMPOSIÇÕES!A1531)=0,"NOK",IF(COUNTIF(ORÇAMENTO!$B$5:$B$9792,COMPOSIÇÕES!A1531)&gt;0,"OK","SUBÍTEM"))))))</f>
        <v>SUBÍTEM</v>
      </c>
      <c r="P1531" s="655" t="b">
        <f t="shared" ref="P1531:P1538" si="404">C1531=S1531</f>
        <v>1</v>
      </c>
      <c r="Q1531" s="655">
        <v>94102</v>
      </c>
      <c r="R1531" s="655" t="s">
        <v>131</v>
      </c>
      <c r="S1531" s="717" t="s">
        <v>1248</v>
      </c>
      <c r="T1531" s="655" t="s">
        <v>61</v>
      </c>
      <c r="U1531" s="655">
        <v>147.5</v>
      </c>
    </row>
    <row r="1532" spans="1:21" s="713" customFormat="1">
      <c r="A1532" s="723" t="s">
        <v>1761</v>
      </c>
      <c r="B1532" s="723"/>
      <c r="C1532" s="723"/>
      <c r="D1532" s="723" t="s">
        <v>183</v>
      </c>
      <c r="E1532" s="723" t="s">
        <v>183</v>
      </c>
      <c r="F1532" s="723"/>
      <c r="G1532" s="723"/>
      <c r="H1532" s="713" t="str">
        <f>IF(MID(A1532,1,3)="OBS","REMOVER ESPAÇOS","OK")</f>
        <v>REMOVER ESPAÇOS</v>
      </c>
      <c r="J1532" s="654" t="str">
        <f>IF(AND(F1532=0,G1532&gt;0),1+COUNT($J$3:J1531),IF(B1532="AUXILIAR","AUXILIAR","SUBÍTEM"))</f>
        <v>SUBÍTEM</v>
      </c>
      <c r="K1532" s="655" t="s">
        <v>1761</v>
      </c>
      <c r="L1532" s="656" t="str">
        <f t="shared" si="401"/>
        <v>Obs: composição/Base -  ORSE -4883 + 94102/SINAPI</v>
      </c>
      <c r="M1532" s="663" t="str">
        <f>IF(AND(MID(A1532,1,4)="comp",COUNTIF($A$1:$A$3937,A1532)&gt;1),"ok AUXILIAR",IF(AND(F1532&gt;0,MID(A1532,1,4)="COMP"),"SUBÍTEM",IF(OR(AND(F1532=0,G1532=0),F1532="COEF.",F1532&gt;0),"SUBÍTEM",IF(MID(A1532,1,5)="COMP.",IF(COUNTIF(ORÇAMENTO!$B$5:$B$9792,COMPOSIÇÕES!A1532)=0,"NOK",IF(COUNTIF(ORÇAMENTO!$B$5:$B$9792,COMPOSIÇÕES!A1532)&gt;0,"OK","SUBÍTEM"))))))</f>
        <v>SUBÍTEM</v>
      </c>
      <c r="P1532" s="655" t="b">
        <f t="shared" si="404"/>
        <v>1</v>
      </c>
      <c r="Q1532" s="655" t="s">
        <v>1761</v>
      </c>
      <c r="R1532" s="655"/>
      <c r="S1532" s="723"/>
      <c r="T1532" s="655" t="s">
        <v>183</v>
      </c>
      <c r="U1532" s="655" t="s">
        <v>183</v>
      </c>
    </row>
    <row r="1533" spans="1:21" s="713" customFormat="1" ht="15.75" thickBot="1">
      <c r="A1533" s="660"/>
      <c r="E1533" s="660"/>
      <c r="J1533" s="712"/>
      <c r="K1533" s="712"/>
      <c r="L1533" s="712"/>
      <c r="M1533" s="712"/>
      <c r="P1533" s="655" t="b">
        <f t="shared" si="404"/>
        <v>1</v>
      </c>
    </row>
    <row r="1534" spans="1:21" s="713" customFormat="1" ht="32.25" customHeight="1" thickBot="1">
      <c r="A1534" s="947" t="s">
        <v>125</v>
      </c>
      <c r="B1534" s="948"/>
      <c r="C1534" s="949" t="s">
        <v>103</v>
      </c>
      <c r="D1534" s="949" t="s">
        <v>126</v>
      </c>
      <c r="E1534" s="949" t="s">
        <v>128</v>
      </c>
      <c r="F1534" s="949" t="s">
        <v>127</v>
      </c>
      <c r="G1534" s="950" t="s">
        <v>129</v>
      </c>
      <c r="H1534" s="713" t="str">
        <f>UPPER(C1534)</f>
        <v>DESCRIÇÃO</v>
      </c>
      <c r="J1534" s="654" t="str">
        <f>IF(AND(F1534=0,G1534&gt;0),1+COUNT($J$3:J1533),IF(B1534="AUXILIAR","AUXILIAR","SUBÍTEM"))</f>
        <v>SUBÍTEM</v>
      </c>
      <c r="K1534" s="655" t="s">
        <v>125</v>
      </c>
      <c r="L1534" s="656" t="str">
        <f t="shared" ref="L1534:L1540" si="405">A1534</f>
        <v>COD.</v>
      </c>
      <c r="M1534" s="663" t="str">
        <f>IF(AND(MID(A1534,1,4)="comp",COUNTIF($A$1:$A$3937,A1534)&gt;1),"ok AUXILIAR",IF(AND(F1534&gt;0,MID(A1534,1,4)="COMP"),"SUBÍTEM",IF(OR(AND(F1534=0,G1534=0),F1534="COEF.",F1534&gt;0),"SUBÍTEM",IF(MID(A1534,1,5)="COMP.",IF(COUNTIF(ORÇAMENTO!$B$5:$B$9792,COMPOSIÇÕES!A1534)=0,"NOK",IF(COUNTIF(ORÇAMENTO!$B$5:$B$9792,COMPOSIÇÕES!A1534)&gt;0,"OK","SUBÍTEM"))))))</f>
        <v>SUBÍTEM</v>
      </c>
      <c r="P1534" s="655" t="b">
        <f t="shared" si="404"/>
        <v>1</v>
      </c>
      <c r="Q1534" s="655" t="s">
        <v>125</v>
      </c>
      <c r="R1534" s="655"/>
      <c r="S1534" s="715" t="s">
        <v>103</v>
      </c>
      <c r="T1534" s="655" t="s">
        <v>126</v>
      </c>
      <c r="U1534" s="655" t="s">
        <v>128</v>
      </c>
    </row>
    <row r="1535" spans="1:21" s="713" customFormat="1" ht="33.75" customHeight="1" thickBot="1">
      <c r="A1535" s="935" t="s">
        <v>690</v>
      </c>
      <c r="B1535" s="936"/>
      <c r="C1535" s="986" t="s">
        <v>1583</v>
      </c>
      <c r="D1535" s="936" t="s">
        <v>126</v>
      </c>
      <c r="E1535" s="936" t="s">
        <v>183</v>
      </c>
      <c r="F1535" s="936"/>
      <c r="G1535" s="946">
        <f>SUM(G1536:G1539)</f>
        <v>389.59999999999997</v>
      </c>
      <c r="H1535" s="713" t="str">
        <f>UPPER(C1535)</f>
        <v>TORNEIRA DE MESA COM FECHAMENTO AUTOMÁTICO, LINHA LINK, DECA, REF. 1172 C OU SIMILAR</v>
      </c>
      <c r="J1535" s="654">
        <f>IF(AND(F1535=0,G1535&gt;0),1+COUNT($J$3:J1534),IF(B1535="AUXILIAR","AUXILIAR","SUBÍTEM"))</f>
        <v>205</v>
      </c>
      <c r="K1535" s="655" t="s">
        <v>690</v>
      </c>
      <c r="L1535" s="656" t="str">
        <f t="shared" si="405"/>
        <v>COMP. 205</v>
      </c>
      <c r="M1535" s="663" t="str">
        <f>IF(AND(MID(A1535,1,4)="comp",COUNTIF($A$1:$A$3937,A1535)&gt;1),"ok AUXILIAR",IF(AND(F1535&gt;0,MID(A1535,1,4)="COMP"),"SUBÍTEM",IF(OR(AND(F1535=0,G1535=0),F1535="COEF.",F1535&gt;0),"SUBÍTEM",IF(MID(A1535,1,5)="COMP.",IF(COUNTIF(ORÇAMENTO!$B$5:$B$9792,COMPOSIÇÕES!A1535)=0,"NOK",IF(COUNTIF(ORÇAMENTO!$B$5:$B$9792,COMPOSIÇÕES!A1535)&gt;0,"OK","SUBÍTEM"))))))</f>
        <v>OK</v>
      </c>
      <c r="P1535" s="655" t="b">
        <f t="shared" si="404"/>
        <v>1</v>
      </c>
      <c r="Q1535" s="655" t="s">
        <v>690</v>
      </c>
      <c r="R1535" s="655"/>
      <c r="S1535" s="716" t="s">
        <v>1583</v>
      </c>
      <c r="T1535" s="655" t="s">
        <v>126</v>
      </c>
      <c r="U1535" s="655" t="s">
        <v>183</v>
      </c>
    </row>
    <row r="1536" spans="1:21" s="713" customFormat="1" ht="24.75" customHeight="1">
      <c r="A1536" s="988">
        <v>88316</v>
      </c>
      <c r="B1536" s="996" t="s">
        <v>131</v>
      </c>
      <c r="C1536" s="322" t="s">
        <v>772</v>
      </c>
      <c r="D1536" s="257" t="s">
        <v>59</v>
      </c>
      <c r="E1536" s="259">
        <v>12.7</v>
      </c>
      <c r="F1536" s="462">
        <v>0.5</v>
      </c>
      <c r="G1536" s="450">
        <f>ROUND(F1536*E1536,2)</f>
        <v>6.35</v>
      </c>
      <c r="H1536" s="713" t="str">
        <f>IF(MID(A1536,1,3)="OBS","REMOVER ESPAÇOS","OK")</f>
        <v>OK</v>
      </c>
      <c r="J1536" s="654" t="str">
        <f>IF(AND(F1536=0,G1536&gt;0),1+COUNT($J$3:J1532),IF(B1536="AUXILIAR","AUXILIAR","SUBÍTEM"))</f>
        <v>SUBÍTEM</v>
      </c>
      <c r="K1536" s="655">
        <v>88316</v>
      </c>
      <c r="L1536" s="656">
        <f t="shared" si="405"/>
        <v>88316</v>
      </c>
      <c r="M1536" s="663" t="str">
        <f>IF(AND(MID(A1536,1,4)="comp",COUNTIF($A$1:$A$3937,A1536)&gt;1),"ok AUXILIAR",IF(AND(F1536&gt;0,MID(A1536,1,4)="COMP"),"SUBÍTEM",IF(OR(AND(F1536=0,G1536=0),F1536="COEF.",F1536&gt;0),"SUBÍTEM",IF(MID(A1536,1,5)="COMP.",IF(COUNTIF(ORÇAMENTO!$B$5:$B$9792,COMPOSIÇÕES!A1536)=0,"NOK",IF(COUNTIF(ORÇAMENTO!$B$5:$B$9792,COMPOSIÇÕES!A1536)&gt;0,"OK","SUBÍTEM"))))))</f>
        <v>SUBÍTEM</v>
      </c>
      <c r="N1536" s="713" t="e">
        <f>VLOOKUP(K1536,#REF!,2,FALSE)</f>
        <v>#REF!</v>
      </c>
      <c r="P1536" s="655" t="b">
        <f t="shared" si="404"/>
        <v>1</v>
      </c>
      <c r="Q1536" s="655">
        <v>88316</v>
      </c>
      <c r="R1536" s="655" t="s">
        <v>131</v>
      </c>
      <c r="S1536" s="721" t="s">
        <v>772</v>
      </c>
      <c r="T1536" s="655" t="s">
        <v>59</v>
      </c>
      <c r="U1536" s="655">
        <v>12.52</v>
      </c>
    </row>
    <row r="1537" spans="1:21" s="713" customFormat="1" ht="17.25" customHeight="1">
      <c r="A1537" s="988">
        <v>88267</v>
      </c>
      <c r="B1537" s="322" t="s">
        <v>131</v>
      </c>
      <c r="C1537" s="322" t="s">
        <v>767</v>
      </c>
      <c r="D1537" s="257" t="s">
        <v>59</v>
      </c>
      <c r="E1537" s="259">
        <v>18.940000000000001</v>
      </c>
      <c r="F1537" s="707">
        <v>0.5</v>
      </c>
      <c r="G1537" s="450">
        <f>ROUND(F1537*E1537,2)</f>
        <v>9.4700000000000006</v>
      </c>
      <c r="H1537" s="713" t="str">
        <f>UPPER(C1537)</f>
        <v>ENCANADOR OU BOMBEIRO HIDRÁULICO COM ENCARGOS COMPLEMENTARES</v>
      </c>
      <c r="J1537" s="654" t="str">
        <f>IF(AND(F1537=0,G1537&gt;0),1+COUNT($J$3:J1528),IF(B1537="AUXILIAR","AUXILIAR","SUBÍTEM"))</f>
        <v>SUBÍTEM</v>
      </c>
      <c r="K1537" s="655">
        <v>88267</v>
      </c>
      <c r="L1537" s="656">
        <f t="shared" si="405"/>
        <v>88267</v>
      </c>
      <c r="M1537" s="663" t="str">
        <f>IF(AND(MID(A1537,1,4)="comp",COUNTIF($A$1:$A$3937,A1537)&gt;1),"ok AUXILIAR",IF(AND(F1537&gt;0,MID(A1537,1,4)="COMP"),"SUBÍTEM",IF(OR(AND(F1537=0,G1537=0),F1537="COEF.",F1537&gt;0),"SUBÍTEM",IF(MID(A1537,1,5)="COMP.",IF(COUNTIF(ORÇAMENTO!$B$5:$B$9792,COMPOSIÇÕES!A1537)=0,"NOK",IF(COUNTIF(ORÇAMENTO!$B$5:$B$9792,COMPOSIÇÕES!A1537)&gt;0,"OK","SUBÍTEM"))))))</f>
        <v>SUBÍTEM</v>
      </c>
      <c r="P1537" s="655" t="b">
        <f t="shared" si="404"/>
        <v>1</v>
      </c>
      <c r="Q1537" s="655">
        <v>88267</v>
      </c>
      <c r="R1537" s="655" t="s">
        <v>131</v>
      </c>
      <c r="S1537" s="717" t="s">
        <v>767</v>
      </c>
      <c r="T1537" s="655" t="s">
        <v>59</v>
      </c>
      <c r="U1537" s="655">
        <v>18.93</v>
      </c>
    </row>
    <row r="1538" spans="1:21" s="713" customFormat="1" ht="17.25" customHeight="1">
      <c r="A1538" s="500">
        <v>7076</v>
      </c>
      <c r="B1538" s="501" t="s">
        <v>134</v>
      </c>
      <c r="C1538" s="322" t="s">
        <v>1583</v>
      </c>
      <c r="D1538" s="257" t="s">
        <v>54</v>
      </c>
      <c r="E1538" s="259">
        <v>373.69</v>
      </c>
      <c r="F1538" s="707">
        <v>1</v>
      </c>
      <c r="G1538" s="450">
        <f>ROUND(F1538*E1538,2)</f>
        <v>373.69</v>
      </c>
      <c r="H1538" s="713" t="str">
        <f>UPPER(C1538)</f>
        <v>TORNEIRA DE MESA COM FECHAMENTO AUTOMÁTICO, LINHA LINK, DECA, REF. 1172 C OU SIMILAR</v>
      </c>
      <c r="J1538" s="654" t="str">
        <f>IF(AND(F1538=0,G1538&gt;0),1+COUNT($J$3:J1531),IF(B1538="AUXILIAR","AUXILIAR","SUBÍTEM"))</f>
        <v>SUBÍTEM</v>
      </c>
      <c r="K1538" s="655">
        <v>7076</v>
      </c>
      <c r="L1538" s="656">
        <f t="shared" si="405"/>
        <v>7076</v>
      </c>
      <c r="M1538" s="663" t="str">
        <f>IF(AND(MID(A1538,1,4)="comp",COUNTIF($A$1:$A$3937,A1538)&gt;1),"ok AUXILIAR",IF(AND(F1538&gt;0,MID(A1538,1,4)="COMP"),"SUBÍTEM",IF(OR(AND(F1538=0,G1538=0),F1538="COEF.",F1538&gt;0),"SUBÍTEM",IF(MID(A1538,1,5)="COMP.",IF(COUNTIF(ORÇAMENTO!$B$5:$B$9792,COMPOSIÇÕES!A1538)=0,"NOK",IF(COUNTIF(ORÇAMENTO!$B$5:$B$9792,COMPOSIÇÕES!A1538)&gt;0,"OK","SUBÍTEM"))))))</f>
        <v>SUBÍTEM</v>
      </c>
      <c r="P1538" s="655" t="b">
        <f t="shared" si="404"/>
        <v>1</v>
      </c>
      <c r="Q1538" s="655">
        <v>7076</v>
      </c>
      <c r="R1538" s="655" t="s">
        <v>134</v>
      </c>
      <c r="S1538" s="717" t="s">
        <v>1583</v>
      </c>
      <c r="T1538" s="655" t="s">
        <v>54</v>
      </c>
      <c r="U1538" s="655">
        <v>242.4</v>
      </c>
    </row>
    <row r="1539" spans="1:21" s="713" customFormat="1" ht="17.25" customHeight="1">
      <c r="A1539" s="500">
        <v>981</v>
      </c>
      <c r="B1539" s="501" t="s">
        <v>134</v>
      </c>
      <c r="C1539" s="322" t="s">
        <v>327</v>
      </c>
      <c r="D1539" s="257" t="s">
        <v>53</v>
      </c>
      <c r="E1539" s="259">
        <v>0.18</v>
      </c>
      <c r="F1539" s="707">
        <v>0.5</v>
      </c>
      <c r="G1539" s="450">
        <f>ROUND(F1539*E1539,2)</f>
        <v>0.09</v>
      </c>
      <c r="H1539" s="713" t="str">
        <f>UPPER(C1539)</f>
        <v>FITA VEDA ROSCA 18MM</v>
      </c>
      <c r="J1539" s="654" t="str">
        <f>IF(AND(F1539=0,G1539&gt;0),1+COUNT($J$3:J1532),IF(B1539="AUXILIAR","AUXILIAR","SUBÍTEM"))</f>
        <v>SUBÍTEM</v>
      </c>
      <c r="K1539" s="655">
        <v>981</v>
      </c>
      <c r="L1539" s="656">
        <f t="shared" si="405"/>
        <v>981</v>
      </c>
      <c r="M1539" s="663" t="str">
        <f>IF(AND(MID(A1539,1,4)="comp",COUNTIF($A$1:$A$3937,A1539)&gt;1),"ok AUXILIAR",IF(AND(F1539&gt;0,MID(A1539,1,4)="COMP"),"SUBÍTEM",IF(OR(AND(F1539=0,G1539=0),F1539="COEF.",F1539&gt;0),"SUBÍTEM",IF(MID(A1539,1,5)="COMP.",IF(COUNTIF(ORÇAMENTO!$B$5:$B$9792,COMPOSIÇÕES!A1539)=0,"NOK",IF(COUNTIF(ORÇAMENTO!$B$5:$B$9792,COMPOSIÇÕES!A1539)&gt;0,"OK","SUBÍTEM"))))))</f>
        <v>SUBÍTEM</v>
      </c>
      <c r="P1539" s="655" t="b">
        <f t="shared" ref="P1539:P1554" si="406">C1539=S1539</f>
        <v>1</v>
      </c>
      <c r="Q1539" s="655">
        <v>981</v>
      </c>
      <c r="R1539" s="655" t="s">
        <v>134</v>
      </c>
      <c r="S1539" s="717" t="s">
        <v>327</v>
      </c>
      <c r="T1539" s="655" t="s">
        <v>53</v>
      </c>
      <c r="U1539" s="655">
        <v>0.18</v>
      </c>
    </row>
    <row r="1540" spans="1:21" s="713" customFormat="1">
      <c r="A1540" s="723" t="s">
        <v>1584</v>
      </c>
      <c r="B1540" s="723"/>
      <c r="C1540" s="723"/>
      <c r="D1540" s="723" t="s">
        <v>183</v>
      </c>
      <c r="E1540" s="723" t="s">
        <v>183</v>
      </c>
      <c r="F1540" s="723"/>
      <c r="G1540" s="723"/>
      <c r="H1540" s="713" t="str">
        <f>IF(MID(A1540,1,3)="OBS","REMOVER ESPAÇOS","OK")</f>
        <v>REMOVER ESPAÇOS</v>
      </c>
      <c r="J1540" s="654" t="str">
        <f>IF(AND(F1540=0,G1540&gt;0),1+COUNT($J$3:J1539),IF(B1540="AUXILIAR","AUXILIAR","SUBÍTEM"))</f>
        <v>SUBÍTEM</v>
      </c>
      <c r="K1540" s="655" t="s">
        <v>1584</v>
      </c>
      <c r="L1540" s="656" t="str">
        <f t="shared" si="405"/>
        <v>Obs: composição/Base -  ORSE -7612</v>
      </c>
      <c r="M1540" s="663" t="str">
        <f>IF(AND(MID(A1540,1,4)="comp",COUNTIF($A$1:$A$3937,A1540)&gt;1),"ok AUXILIAR",IF(AND(F1540&gt;0,MID(A1540,1,4)="COMP"),"SUBÍTEM",IF(OR(AND(F1540=0,G1540=0),F1540="COEF.",F1540&gt;0),"SUBÍTEM",IF(MID(A1540,1,5)="COMP.",IF(COUNTIF(ORÇAMENTO!$B$5:$B$9792,COMPOSIÇÕES!A1540)=0,"NOK",IF(COUNTIF(ORÇAMENTO!$B$5:$B$9792,COMPOSIÇÕES!A1540)&gt;0,"OK","SUBÍTEM"))))))</f>
        <v>SUBÍTEM</v>
      </c>
      <c r="P1540" s="655" t="b">
        <f t="shared" si="406"/>
        <v>1</v>
      </c>
      <c r="Q1540" s="655" t="s">
        <v>1584</v>
      </c>
      <c r="R1540" s="655"/>
      <c r="S1540" s="723"/>
      <c r="T1540" s="655" t="s">
        <v>183</v>
      </c>
      <c r="U1540" s="655" t="s">
        <v>183</v>
      </c>
    </row>
    <row r="1541" spans="1:21" s="713" customFormat="1" ht="15.75" thickBot="1">
      <c r="A1541" s="660"/>
      <c r="E1541" s="660"/>
      <c r="J1541" s="712"/>
      <c r="K1541" s="712"/>
      <c r="L1541" s="712"/>
      <c r="M1541" s="712"/>
      <c r="P1541" s="655" t="b">
        <f t="shared" ref="P1541:P1548" si="407">C1541=S1541</f>
        <v>1</v>
      </c>
    </row>
    <row r="1542" spans="1:21" s="713" customFormat="1" ht="32.25" customHeight="1" thickBot="1">
      <c r="A1542" s="947" t="s">
        <v>125</v>
      </c>
      <c r="B1542" s="948"/>
      <c r="C1542" s="949" t="s">
        <v>103</v>
      </c>
      <c r="D1542" s="949" t="s">
        <v>126</v>
      </c>
      <c r="E1542" s="949" t="s">
        <v>128</v>
      </c>
      <c r="F1542" s="949" t="s">
        <v>127</v>
      </c>
      <c r="G1542" s="950" t="s">
        <v>129</v>
      </c>
      <c r="H1542" s="713" t="str">
        <f>UPPER(C1542)</f>
        <v>DESCRIÇÃO</v>
      </c>
      <c r="J1542" s="654" t="str">
        <f>IF(AND(F1542=0,G1542&gt;0),1+COUNT($J$3:J1541),IF(B1542="AUXILIAR","AUXILIAR","SUBÍTEM"))</f>
        <v>SUBÍTEM</v>
      </c>
      <c r="K1542" s="655" t="s">
        <v>125</v>
      </c>
      <c r="L1542" s="656" t="str">
        <f t="shared" ref="L1542:L1548" si="408">A1542</f>
        <v>COD.</v>
      </c>
      <c r="M1542" s="663" t="str">
        <f>IF(AND(MID(A1542,1,4)="comp",COUNTIF($A$1:$A$3937,A1542)&gt;1),"ok AUXILIAR",IF(AND(F1542&gt;0,MID(A1542,1,4)="COMP"),"SUBÍTEM",IF(OR(AND(F1542=0,G1542=0),F1542="COEF.",F1542&gt;0),"SUBÍTEM",IF(MID(A1542,1,5)="COMP.",IF(COUNTIF(ORÇAMENTO!$B$5:$B$9792,COMPOSIÇÕES!A1542)=0,"NOK",IF(COUNTIF(ORÇAMENTO!$B$5:$B$9792,COMPOSIÇÕES!A1542)&gt;0,"OK","SUBÍTEM"))))))</f>
        <v>SUBÍTEM</v>
      </c>
      <c r="P1542" s="655" t="b">
        <f t="shared" si="407"/>
        <v>1</v>
      </c>
      <c r="Q1542" s="655" t="s">
        <v>125</v>
      </c>
      <c r="R1542" s="655"/>
      <c r="S1542" s="715" t="s">
        <v>103</v>
      </c>
      <c r="T1542" s="655" t="s">
        <v>126</v>
      </c>
      <c r="U1542" s="655" t="s">
        <v>128</v>
      </c>
    </row>
    <row r="1543" spans="1:21" s="713" customFormat="1" ht="33.75" customHeight="1" thickBot="1">
      <c r="A1543" s="935" t="s">
        <v>691</v>
      </c>
      <c r="B1543" s="936"/>
      <c r="C1543" s="986" t="s">
        <v>1596</v>
      </c>
      <c r="D1543" s="936" t="s">
        <v>126</v>
      </c>
      <c r="E1543" s="936" t="s">
        <v>183</v>
      </c>
      <c r="F1543" s="936"/>
      <c r="G1543" s="946">
        <f>SUM(G1544:G1547)</f>
        <v>149.75</v>
      </c>
      <c r="H1543" s="713" t="str">
        <f>UPPER(C1543)</f>
        <v>TORNEIRA DE MESA, LINHA ITAPEMA BELLA, DOCOL 00164060 OU SIMILAR</v>
      </c>
      <c r="J1543" s="654">
        <f>IF(AND(F1543=0,G1543&gt;0),1+COUNT($J$3:J1542),IF(B1543="AUXILIAR","AUXILIAR","SUBÍTEM"))</f>
        <v>206</v>
      </c>
      <c r="K1543" s="655" t="s">
        <v>691</v>
      </c>
      <c r="L1543" s="656" t="str">
        <f t="shared" si="408"/>
        <v>COMP. 206</v>
      </c>
      <c r="M1543" s="663" t="str">
        <f>IF(AND(MID(A1543,1,4)="comp",COUNTIF($A$1:$A$3937,A1543)&gt;1),"ok AUXILIAR",IF(AND(F1543&gt;0,MID(A1543,1,4)="COMP"),"SUBÍTEM",IF(OR(AND(F1543=0,G1543=0),F1543="COEF.",F1543&gt;0),"SUBÍTEM",IF(MID(A1543,1,5)="COMP.",IF(COUNTIF(ORÇAMENTO!$B$5:$B$9792,COMPOSIÇÕES!A1543)=0,"NOK",IF(COUNTIF(ORÇAMENTO!$B$5:$B$9792,COMPOSIÇÕES!A1543)&gt;0,"OK","SUBÍTEM"))))))</f>
        <v>OK</v>
      </c>
      <c r="P1543" s="655" t="b">
        <f t="shared" si="407"/>
        <v>1</v>
      </c>
      <c r="Q1543" s="655" t="s">
        <v>691</v>
      </c>
      <c r="R1543" s="655"/>
      <c r="S1543" s="716" t="s">
        <v>1596</v>
      </c>
      <c r="T1543" s="655" t="s">
        <v>126</v>
      </c>
      <c r="U1543" s="655" t="s">
        <v>183</v>
      </c>
    </row>
    <row r="1544" spans="1:21" s="713" customFormat="1" ht="24.75" customHeight="1">
      <c r="A1544" s="988">
        <v>88316</v>
      </c>
      <c r="B1544" s="996" t="s">
        <v>131</v>
      </c>
      <c r="C1544" s="322" t="s">
        <v>772</v>
      </c>
      <c r="D1544" s="257" t="s">
        <v>59</v>
      </c>
      <c r="E1544" s="259">
        <v>12.7</v>
      </c>
      <c r="F1544" s="462">
        <v>0.5</v>
      </c>
      <c r="G1544" s="450">
        <f>ROUND(F1544*E1544,2)</f>
        <v>6.35</v>
      </c>
      <c r="H1544" s="713" t="str">
        <f>IF(MID(A1544,1,3)="OBS","REMOVER ESPAÇOS","OK")</f>
        <v>OK</v>
      </c>
      <c r="J1544" s="654" t="str">
        <f>IF(AND(F1544=0,G1544&gt;0),1+COUNT($J$3:J1531),IF(B1544="AUXILIAR","AUXILIAR","SUBÍTEM"))</f>
        <v>SUBÍTEM</v>
      </c>
      <c r="K1544" s="655">
        <v>88316</v>
      </c>
      <c r="L1544" s="656">
        <f t="shared" si="408"/>
        <v>88316</v>
      </c>
      <c r="M1544" s="663" t="str">
        <f>IF(AND(MID(A1544,1,4)="comp",COUNTIF($A$1:$A$3937,A1544)&gt;1),"ok AUXILIAR",IF(AND(F1544&gt;0,MID(A1544,1,4)="COMP"),"SUBÍTEM",IF(OR(AND(F1544=0,G1544=0),F1544="COEF.",F1544&gt;0),"SUBÍTEM",IF(MID(A1544,1,5)="COMP.",IF(COUNTIF(ORÇAMENTO!$B$5:$B$9792,COMPOSIÇÕES!A1544)=0,"NOK",IF(COUNTIF(ORÇAMENTO!$B$5:$B$9792,COMPOSIÇÕES!A1544)&gt;0,"OK","SUBÍTEM"))))))</f>
        <v>SUBÍTEM</v>
      </c>
      <c r="N1544" s="713" t="e">
        <f>VLOOKUP(K1544,#REF!,2,FALSE)</f>
        <v>#REF!</v>
      </c>
      <c r="P1544" s="655" t="b">
        <f t="shared" si="407"/>
        <v>1</v>
      </c>
      <c r="Q1544" s="655">
        <v>88316</v>
      </c>
      <c r="R1544" s="655" t="s">
        <v>131</v>
      </c>
      <c r="S1544" s="721" t="s">
        <v>772</v>
      </c>
      <c r="T1544" s="655" t="s">
        <v>59</v>
      </c>
      <c r="U1544" s="655">
        <v>12.52</v>
      </c>
    </row>
    <row r="1545" spans="1:21" s="713" customFormat="1" ht="17.25" customHeight="1">
      <c r="A1545" s="988">
        <v>88267</v>
      </c>
      <c r="B1545" s="322" t="s">
        <v>131</v>
      </c>
      <c r="C1545" s="322" t="s">
        <v>767</v>
      </c>
      <c r="D1545" s="257" t="s">
        <v>59</v>
      </c>
      <c r="E1545" s="259">
        <v>18.940000000000001</v>
      </c>
      <c r="F1545" s="707">
        <v>0.5</v>
      </c>
      <c r="G1545" s="450">
        <f>ROUND(F1545*E1545,2)</f>
        <v>9.4700000000000006</v>
      </c>
      <c r="H1545" s="713" t="str">
        <f>UPPER(C1545)</f>
        <v>ENCANADOR OU BOMBEIRO HIDRÁULICO COM ENCARGOS COMPLEMENTARES</v>
      </c>
      <c r="J1545" s="654" t="str">
        <f>IF(AND(F1545=0,G1545&gt;0),1+COUNT($J$3:J1527),IF(B1545="AUXILIAR","AUXILIAR","SUBÍTEM"))</f>
        <v>SUBÍTEM</v>
      </c>
      <c r="K1545" s="655">
        <v>88267</v>
      </c>
      <c r="L1545" s="656">
        <f t="shared" si="408"/>
        <v>88267</v>
      </c>
      <c r="M1545" s="663" t="str">
        <f>IF(AND(MID(A1545,1,4)="comp",COUNTIF($A$1:$A$3937,A1545)&gt;1),"ok AUXILIAR",IF(AND(F1545&gt;0,MID(A1545,1,4)="COMP"),"SUBÍTEM",IF(OR(AND(F1545=0,G1545=0),F1545="COEF.",F1545&gt;0),"SUBÍTEM",IF(MID(A1545,1,5)="COMP.",IF(COUNTIF(ORÇAMENTO!$B$5:$B$9792,COMPOSIÇÕES!A1545)=0,"NOK",IF(COUNTIF(ORÇAMENTO!$B$5:$B$9792,COMPOSIÇÕES!A1545)&gt;0,"OK","SUBÍTEM"))))))</f>
        <v>SUBÍTEM</v>
      </c>
      <c r="P1545" s="655" t="b">
        <f t="shared" si="407"/>
        <v>1</v>
      </c>
      <c r="Q1545" s="655">
        <v>88267</v>
      </c>
      <c r="R1545" s="655" t="s">
        <v>131</v>
      </c>
      <c r="S1545" s="717" t="s">
        <v>767</v>
      </c>
      <c r="T1545" s="655" t="s">
        <v>59</v>
      </c>
      <c r="U1545" s="655">
        <v>18.93</v>
      </c>
    </row>
    <row r="1546" spans="1:21" s="713" customFormat="1" ht="17.25" customHeight="1">
      <c r="A1546" s="500">
        <v>6979</v>
      </c>
      <c r="B1546" s="501" t="s">
        <v>134</v>
      </c>
      <c r="C1546" s="322" t="s">
        <v>1596</v>
      </c>
      <c r="D1546" s="257" t="s">
        <v>54</v>
      </c>
      <c r="E1546" s="259">
        <v>133.84</v>
      </c>
      <c r="F1546" s="707">
        <v>1</v>
      </c>
      <c r="G1546" s="450">
        <f>ROUND(F1546*E1546,2)</f>
        <v>133.84</v>
      </c>
      <c r="H1546" s="713" t="str">
        <f>UPPER(C1546)</f>
        <v>TORNEIRA DE MESA, LINHA ITAPEMA BELLA, DOCOL 00164060 OU SIMILAR</v>
      </c>
      <c r="J1546" s="654" t="str">
        <f>IF(AND(F1546=0,G1546&gt;0),1+COUNT($J$3:J1528),IF(B1546="AUXILIAR","AUXILIAR","SUBÍTEM"))</f>
        <v>SUBÍTEM</v>
      </c>
      <c r="K1546" s="655">
        <v>6979</v>
      </c>
      <c r="L1546" s="656">
        <f t="shared" si="408"/>
        <v>6979</v>
      </c>
      <c r="M1546" s="663" t="str">
        <f>IF(AND(MID(A1546,1,4)="comp",COUNTIF($A$1:$A$3937,A1546)&gt;1),"ok AUXILIAR",IF(AND(F1546&gt;0,MID(A1546,1,4)="COMP"),"SUBÍTEM",IF(OR(AND(F1546=0,G1546=0),F1546="COEF.",F1546&gt;0),"SUBÍTEM",IF(MID(A1546,1,5)="COMP.",IF(COUNTIF(ORÇAMENTO!$B$5:$B$9792,COMPOSIÇÕES!A1546)=0,"NOK",IF(COUNTIF(ORÇAMENTO!$B$5:$B$9792,COMPOSIÇÕES!A1546)&gt;0,"OK","SUBÍTEM"))))))</f>
        <v>SUBÍTEM</v>
      </c>
      <c r="P1546" s="655" t="b">
        <f t="shared" si="407"/>
        <v>1</v>
      </c>
      <c r="Q1546" s="655">
        <v>6979</v>
      </c>
      <c r="R1546" s="655" t="s">
        <v>134</v>
      </c>
      <c r="S1546" s="717" t="s">
        <v>1596</v>
      </c>
      <c r="T1546" s="655" t="s">
        <v>54</v>
      </c>
      <c r="U1546" s="655">
        <v>133.68</v>
      </c>
    </row>
    <row r="1547" spans="1:21" s="713" customFormat="1" ht="17.25" customHeight="1">
      <c r="A1547" s="500">
        <v>981</v>
      </c>
      <c r="B1547" s="501" t="s">
        <v>134</v>
      </c>
      <c r="C1547" s="322" t="s">
        <v>327</v>
      </c>
      <c r="D1547" s="257" t="s">
        <v>53</v>
      </c>
      <c r="E1547" s="259">
        <v>0.18</v>
      </c>
      <c r="F1547" s="707">
        <v>0.5</v>
      </c>
      <c r="G1547" s="450">
        <f>ROUND(F1547*E1547,2)</f>
        <v>0.09</v>
      </c>
      <c r="H1547" s="713" t="str">
        <f>UPPER(C1547)</f>
        <v>FITA VEDA ROSCA 18MM</v>
      </c>
      <c r="J1547" s="654" t="str">
        <f>IF(AND(F1547=0,G1547&gt;0),1+COUNT($J$3:J1531),IF(B1547="AUXILIAR","AUXILIAR","SUBÍTEM"))</f>
        <v>SUBÍTEM</v>
      </c>
      <c r="K1547" s="655">
        <v>981</v>
      </c>
      <c r="L1547" s="656">
        <f t="shared" si="408"/>
        <v>981</v>
      </c>
      <c r="M1547" s="663" t="str">
        <f>IF(AND(MID(A1547,1,4)="comp",COUNTIF($A$1:$A$3937,A1547)&gt;1),"ok AUXILIAR",IF(AND(F1547&gt;0,MID(A1547,1,4)="COMP"),"SUBÍTEM",IF(OR(AND(F1547=0,G1547=0),F1547="COEF.",F1547&gt;0),"SUBÍTEM",IF(MID(A1547,1,5)="COMP.",IF(COUNTIF(ORÇAMENTO!$B$5:$B$9792,COMPOSIÇÕES!A1547)=0,"NOK",IF(COUNTIF(ORÇAMENTO!$B$5:$B$9792,COMPOSIÇÕES!A1547)&gt;0,"OK","SUBÍTEM"))))))</f>
        <v>SUBÍTEM</v>
      </c>
      <c r="P1547" s="655" t="b">
        <f t="shared" si="407"/>
        <v>1</v>
      </c>
      <c r="Q1547" s="655">
        <v>981</v>
      </c>
      <c r="R1547" s="655" t="s">
        <v>134</v>
      </c>
      <c r="S1547" s="717" t="s">
        <v>327</v>
      </c>
      <c r="T1547" s="655" t="s">
        <v>53</v>
      </c>
      <c r="U1547" s="655">
        <v>0.18</v>
      </c>
    </row>
    <row r="1548" spans="1:21" s="713" customFormat="1">
      <c r="A1548" s="723" t="s">
        <v>1595</v>
      </c>
      <c r="B1548" s="723"/>
      <c r="C1548" s="723"/>
      <c r="D1548" s="723" t="s">
        <v>183</v>
      </c>
      <c r="E1548" s="723" t="s">
        <v>183</v>
      </c>
      <c r="F1548" s="723"/>
      <c r="G1548" s="723"/>
      <c r="H1548" s="713" t="str">
        <f>IF(MID(A1548,1,3)="OBS","REMOVER ESPAÇOS","OK")</f>
        <v>REMOVER ESPAÇOS</v>
      </c>
      <c r="J1548" s="654" t="str">
        <f>IF(AND(F1548=0,G1548&gt;0),1+COUNT($J$3:J1547),IF(B1548="AUXILIAR","AUXILIAR","SUBÍTEM"))</f>
        <v>SUBÍTEM</v>
      </c>
      <c r="K1548" s="655" t="s">
        <v>1595</v>
      </c>
      <c r="L1548" s="656" t="str">
        <f t="shared" si="408"/>
        <v>Obs: composição/Base -  ORSE - 7378</v>
      </c>
      <c r="M1548" s="663" t="str">
        <f>IF(AND(MID(A1548,1,4)="comp",COUNTIF($A$1:$A$3937,A1548)&gt;1),"ok AUXILIAR",IF(AND(F1548&gt;0,MID(A1548,1,4)="COMP"),"SUBÍTEM",IF(OR(AND(F1548=0,G1548=0),F1548="COEF.",F1548&gt;0),"SUBÍTEM",IF(MID(A1548,1,5)="COMP.",IF(COUNTIF(ORÇAMENTO!$B$5:$B$9792,COMPOSIÇÕES!A1548)=0,"NOK",IF(COUNTIF(ORÇAMENTO!$B$5:$B$9792,COMPOSIÇÕES!A1548)&gt;0,"OK","SUBÍTEM"))))))</f>
        <v>SUBÍTEM</v>
      </c>
      <c r="P1548" s="655" t="b">
        <f t="shared" si="407"/>
        <v>1</v>
      </c>
      <c r="Q1548" s="655" t="s">
        <v>1595</v>
      </c>
      <c r="R1548" s="655"/>
      <c r="S1548" s="723"/>
      <c r="T1548" s="655" t="s">
        <v>183</v>
      </c>
      <c r="U1548" s="655" t="s">
        <v>183</v>
      </c>
    </row>
    <row r="1549" spans="1:21" s="713" customFormat="1" ht="15.75" thickBot="1">
      <c r="A1549" s="660"/>
      <c r="E1549" s="660"/>
      <c r="J1549" s="712"/>
      <c r="K1549" s="712"/>
      <c r="L1549" s="712"/>
      <c r="M1549" s="712"/>
      <c r="P1549" s="655" t="b">
        <f t="shared" si="406"/>
        <v>1</v>
      </c>
    </row>
    <row r="1550" spans="1:21" s="713" customFormat="1" ht="32.25" customHeight="1" thickBot="1">
      <c r="A1550" s="947" t="s">
        <v>125</v>
      </c>
      <c r="B1550" s="948"/>
      <c r="C1550" s="949" t="s">
        <v>103</v>
      </c>
      <c r="D1550" s="949" t="s">
        <v>126</v>
      </c>
      <c r="E1550" s="949" t="s">
        <v>128</v>
      </c>
      <c r="F1550" s="949" t="s">
        <v>127</v>
      </c>
      <c r="G1550" s="950" t="s">
        <v>129</v>
      </c>
      <c r="H1550" s="713" t="str">
        <f>UPPER(C1550)</f>
        <v>DESCRIÇÃO</v>
      </c>
      <c r="J1550" s="654" t="str">
        <f>IF(AND(F1550=0,G1550&gt;0),1+COUNT($J$3:J1549),IF(B1550="AUXILIAR","AUXILIAR","SUBÍTEM"))</f>
        <v>SUBÍTEM</v>
      </c>
      <c r="K1550" s="655" t="s">
        <v>125</v>
      </c>
      <c r="L1550" s="656" t="str">
        <f t="shared" ref="L1550:L1557" si="409">A1550</f>
        <v>COD.</v>
      </c>
      <c r="M1550" s="663" t="str">
        <f>IF(AND(MID(A1550,1,4)="comp",COUNTIF($A$1:$A$3937,A1550)&gt;1),"ok AUXILIAR",IF(AND(F1550&gt;0,MID(A1550,1,4)="COMP"),"SUBÍTEM",IF(OR(AND(F1550=0,G1550=0),F1550="COEF.",F1550&gt;0),"SUBÍTEM",IF(MID(A1550,1,5)="COMP.",IF(COUNTIF(ORÇAMENTO!$B$5:$B$9792,COMPOSIÇÕES!A1550)=0,"NOK",IF(COUNTIF(ORÇAMENTO!$B$5:$B$9792,COMPOSIÇÕES!A1550)&gt;0,"OK","SUBÍTEM"))))))</f>
        <v>SUBÍTEM</v>
      </c>
      <c r="P1550" s="655" t="b">
        <f t="shared" si="406"/>
        <v>1</v>
      </c>
      <c r="Q1550" s="655" t="s">
        <v>125</v>
      </c>
      <c r="R1550" s="655"/>
      <c r="S1550" s="715" t="s">
        <v>103</v>
      </c>
      <c r="T1550" s="655" t="s">
        <v>126</v>
      </c>
      <c r="U1550" s="655" t="s">
        <v>128</v>
      </c>
    </row>
    <row r="1551" spans="1:21" s="713" customFormat="1" ht="33.75" customHeight="1" thickBot="1">
      <c r="A1551" s="935" t="s">
        <v>692</v>
      </c>
      <c r="B1551" s="936"/>
      <c r="C1551" s="986" t="s">
        <v>1589</v>
      </c>
      <c r="D1551" s="936" t="s">
        <v>57</v>
      </c>
      <c r="E1551" s="936" t="s">
        <v>183</v>
      </c>
      <c r="F1551" s="936"/>
      <c r="G1551" s="946">
        <f>SUM(G1552:G1556)</f>
        <v>437.3599999999999</v>
      </c>
      <c r="H1551" s="713" t="str">
        <f>UPPER(C1551)</f>
        <v>JANELA DE ALUMÍNIO,  TIPO FIXA(BOCA DE LOBO), INCLUSIVE VIDROS VERDES 4MM</v>
      </c>
      <c r="J1551" s="654">
        <f>IF(AND(F1551=0,G1551&gt;0),1+COUNT($J$3:J1550),IF(B1551="AUXILIAR","AUXILIAR","SUBÍTEM"))</f>
        <v>207</v>
      </c>
      <c r="K1551" s="655" t="s">
        <v>692</v>
      </c>
      <c r="L1551" s="656" t="str">
        <f t="shared" si="409"/>
        <v>COMP. 207</v>
      </c>
      <c r="M1551" s="663" t="str">
        <f>IF(AND(MID(A1551,1,4)="comp",COUNTIF($A$1:$A$3937,A1551)&gt;1),"ok AUXILIAR",IF(AND(F1551&gt;0,MID(A1551,1,4)="COMP"),"SUBÍTEM",IF(OR(AND(F1551=0,G1551=0),F1551="COEF.",F1551&gt;0),"SUBÍTEM",IF(MID(A1551,1,5)="COMP.",IF(COUNTIF(ORÇAMENTO!$B$5:$B$9792,COMPOSIÇÕES!A1551)=0,"NOK",IF(COUNTIF(ORÇAMENTO!$B$5:$B$9792,COMPOSIÇÕES!A1551)&gt;0,"OK","SUBÍTEM"))))))</f>
        <v>OK</v>
      </c>
      <c r="P1551" s="655" t="b">
        <f t="shared" si="406"/>
        <v>1</v>
      </c>
      <c r="Q1551" s="655" t="s">
        <v>692</v>
      </c>
      <c r="R1551" s="655"/>
      <c r="S1551" s="716" t="s">
        <v>1589</v>
      </c>
      <c r="T1551" s="655" t="s">
        <v>57</v>
      </c>
      <c r="U1551" s="655" t="s">
        <v>183</v>
      </c>
    </row>
    <row r="1552" spans="1:21" s="713" customFormat="1" ht="41.25" customHeight="1">
      <c r="A1552" s="989">
        <v>599</v>
      </c>
      <c r="B1552" s="989" t="s">
        <v>836</v>
      </c>
      <c r="C1552" s="322" t="s">
        <v>2844</v>
      </c>
      <c r="D1552" s="257" t="s">
        <v>2834</v>
      </c>
      <c r="E1552" s="259">
        <v>160.41999999999999</v>
      </c>
      <c r="F1552" s="462">
        <v>1</v>
      </c>
      <c r="G1552" s="450">
        <f>ROUND(F1552*E1552,2)</f>
        <v>160.41999999999999</v>
      </c>
      <c r="H1552" s="713" t="str">
        <f>IF(MID(A1552,1,3)="OBS","REMOVER ESPAÇOS","OK")</f>
        <v>OK</v>
      </c>
      <c r="J1552" s="654" t="str">
        <f>IF(AND(F1552=0,G1552&gt;0),1+COUNT($J$3:J1540),IF(B1552="AUXILIAR","AUXILIAR","SUBÍTEM"))</f>
        <v>SUBÍTEM</v>
      </c>
      <c r="K1552" s="655">
        <v>599</v>
      </c>
      <c r="L1552" s="656">
        <f t="shared" si="409"/>
        <v>599</v>
      </c>
      <c r="M1552" s="663" t="str">
        <f>IF(AND(MID(A1552,1,4)="comp",COUNTIF($A$1:$A$3937,A1552)&gt;1),"ok AUXILIAR",IF(AND(F1552&gt;0,MID(A1552,1,4)="COMP"),"SUBÍTEM",IF(OR(AND(F1552=0,G1552=0),F1552="COEF.",F1552&gt;0),"SUBÍTEM",IF(MID(A1552,1,5)="COMP.",IF(COUNTIF(ORÇAMENTO!$B$5:$B$9792,COMPOSIÇÕES!A1552)=0,"NOK",IF(COUNTIF(ORÇAMENTO!$B$5:$B$9792,COMPOSIÇÕES!A1552)&gt;0,"OK","SUBÍTEM"))))))</f>
        <v>SUBÍTEM</v>
      </c>
      <c r="N1552" s="713" t="e">
        <f>VLOOKUP(K1552,#REF!,2,FALSE)</f>
        <v>#REF!</v>
      </c>
      <c r="P1552" s="655" t="b">
        <f t="shared" si="406"/>
        <v>1</v>
      </c>
      <c r="Q1552" s="655">
        <v>599</v>
      </c>
      <c r="R1552" s="655" t="s">
        <v>836</v>
      </c>
      <c r="S1552" s="721" t="s">
        <v>2844</v>
      </c>
      <c r="T1552" s="655" t="s">
        <v>57</v>
      </c>
      <c r="U1552" s="655">
        <v>147.41999999999999</v>
      </c>
    </row>
    <row r="1553" spans="1:21" s="713" customFormat="1" ht="17.25" customHeight="1">
      <c r="A1553" s="989">
        <v>88309</v>
      </c>
      <c r="B1553" s="989" t="s">
        <v>131</v>
      </c>
      <c r="C1553" s="322" t="s">
        <v>770</v>
      </c>
      <c r="D1553" s="257" t="s">
        <v>59</v>
      </c>
      <c r="E1553" s="259">
        <v>15.89</v>
      </c>
      <c r="F1553" s="707">
        <v>0.5</v>
      </c>
      <c r="G1553" s="450">
        <f>ROUND(F1553*E1553,2)</f>
        <v>7.95</v>
      </c>
      <c r="H1553" s="713" t="str">
        <f>UPPER(C1553)</f>
        <v>PEDREIRO COM ENCARGOS COMPLEMENTARES</v>
      </c>
      <c r="J1553" s="654" t="str">
        <f>IF(AND(F1553=0,G1553&gt;0),1+COUNT($J$3:J1538),IF(B1553="AUXILIAR","AUXILIAR","SUBÍTEM"))</f>
        <v>SUBÍTEM</v>
      </c>
      <c r="K1553" s="655">
        <v>88309</v>
      </c>
      <c r="L1553" s="656">
        <f t="shared" si="409"/>
        <v>88309</v>
      </c>
      <c r="M1553" s="663" t="str">
        <f>IF(AND(MID(A1553,1,4)="comp",COUNTIF($A$1:$A$3937,A1553)&gt;1),"ok AUXILIAR",IF(AND(F1553&gt;0,MID(A1553,1,4)="COMP"),"SUBÍTEM",IF(OR(AND(F1553=0,G1553=0),F1553="COEF.",F1553&gt;0),"SUBÍTEM",IF(MID(A1553,1,5)="COMP.",IF(COUNTIF(ORÇAMENTO!$B$5:$B$9792,COMPOSIÇÕES!A1553)=0,"NOK",IF(COUNTIF(ORÇAMENTO!$B$5:$B$9792,COMPOSIÇÕES!A1553)&gt;0,"OK","SUBÍTEM"))))))</f>
        <v>SUBÍTEM</v>
      </c>
      <c r="P1553" s="655" t="b">
        <f t="shared" si="406"/>
        <v>1</v>
      </c>
      <c r="Q1553" s="655">
        <v>88309</v>
      </c>
      <c r="R1553" s="655" t="s">
        <v>131</v>
      </c>
      <c r="S1553" s="717" t="s">
        <v>770</v>
      </c>
      <c r="T1553" s="655" t="s">
        <v>59</v>
      </c>
      <c r="U1553" s="655">
        <v>15.88</v>
      </c>
    </row>
    <row r="1554" spans="1:21" s="713" customFormat="1" ht="17.25" customHeight="1">
      <c r="A1554" s="989">
        <v>88316</v>
      </c>
      <c r="B1554" s="989" t="s">
        <v>131</v>
      </c>
      <c r="C1554" s="322" t="s">
        <v>772</v>
      </c>
      <c r="D1554" s="257" t="s">
        <v>59</v>
      </c>
      <c r="E1554" s="259">
        <v>12.7</v>
      </c>
      <c r="F1554" s="707">
        <v>1</v>
      </c>
      <c r="G1554" s="450">
        <f>ROUND(F1554*E1554,2)</f>
        <v>12.7</v>
      </c>
      <c r="H1554" s="713" t="str">
        <f>UPPER(C1554)</f>
        <v>SERVENTE COM ENCARGOS COMPLEMENTARES</v>
      </c>
      <c r="J1554" s="654" t="str">
        <f>IF(AND(F1554=0,G1554&gt;0),1+COUNT($J$3:J1539),IF(B1554="AUXILIAR","AUXILIAR","SUBÍTEM"))</f>
        <v>SUBÍTEM</v>
      </c>
      <c r="K1554" s="655">
        <v>88316</v>
      </c>
      <c r="L1554" s="656">
        <f t="shared" si="409"/>
        <v>88316</v>
      </c>
      <c r="M1554" s="663" t="str">
        <f>IF(AND(MID(A1554,1,4)="comp",COUNTIF($A$1:$A$3937,A1554)&gt;1),"ok AUXILIAR",IF(AND(F1554&gt;0,MID(A1554,1,4)="COMP"),"SUBÍTEM",IF(OR(AND(F1554=0,G1554=0),F1554="COEF.",F1554&gt;0),"SUBÍTEM",IF(MID(A1554,1,5)="COMP.",IF(COUNTIF(ORÇAMENTO!$B$5:$B$9792,COMPOSIÇÕES!A1554)=0,"NOK",IF(COUNTIF(ORÇAMENTO!$B$5:$B$9792,COMPOSIÇÕES!A1554)&gt;0,"OK","SUBÍTEM"))))))</f>
        <v>SUBÍTEM</v>
      </c>
      <c r="P1554" s="655" t="b">
        <f t="shared" si="406"/>
        <v>1</v>
      </c>
      <c r="Q1554" s="655">
        <v>88316</v>
      </c>
      <c r="R1554" s="655" t="s">
        <v>131</v>
      </c>
      <c r="S1554" s="717" t="s">
        <v>772</v>
      </c>
      <c r="T1554" s="655" t="s">
        <v>59</v>
      </c>
      <c r="U1554" s="655">
        <v>12.52</v>
      </c>
    </row>
    <row r="1555" spans="1:21" s="713" customFormat="1" ht="17.25" customHeight="1">
      <c r="A1555" s="989">
        <v>88628</v>
      </c>
      <c r="B1555" s="989" t="s">
        <v>131</v>
      </c>
      <c r="C1555" s="322" t="s">
        <v>1276</v>
      </c>
      <c r="D1555" s="257" t="s">
        <v>61</v>
      </c>
      <c r="E1555" s="259">
        <v>340.5</v>
      </c>
      <c r="F1555" s="707">
        <v>0.25</v>
      </c>
      <c r="G1555" s="450">
        <f>ROUND(F1555*E1555,2)</f>
        <v>85.13</v>
      </c>
      <c r="H1555" s="713" t="str">
        <f>UPPER(C1555)</f>
        <v>ARGAMASSA TRAÇO 1:3 (CIMENTO E AREIA MÉDIA), PREPARO MECÂNICO COM BETONEIRA 400 L. AF_08/2014</v>
      </c>
      <c r="J1555" s="654" t="str">
        <f>IF(AND(F1555=0,G1555&gt;0),1+COUNT($J$3:J1540),IF(B1555="AUXILIAR","AUXILIAR","SUBÍTEM"))</f>
        <v>SUBÍTEM</v>
      </c>
      <c r="K1555" s="655">
        <v>88628</v>
      </c>
      <c r="L1555" s="656">
        <f t="shared" si="409"/>
        <v>88628</v>
      </c>
      <c r="M1555" s="663" t="str">
        <f>IF(AND(MID(A1555,1,4)="comp",COUNTIF($A$1:$A$3937,A1555)&gt;1),"ok AUXILIAR",IF(AND(F1555&gt;0,MID(A1555,1,4)="COMP"),"SUBÍTEM",IF(OR(AND(F1555=0,G1555=0),F1555="COEF.",F1555&gt;0),"SUBÍTEM",IF(MID(A1555,1,5)="COMP.",IF(COUNTIF(ORÇAMENTO!$B$5:$B$9792,COMPOSIÇÕES!A1555)=0,"NOK",IF(COUNTIF(ORÇAMENTO!$B$5:$B$9792,COMPOSIÇÕES!A1555)&gt;0,"OK","SUBÍTEM"))))))</f>
        <v>SUBÍTEM</v>
      </c>
      <c r="P1555" s="655" t="b">
        <f>C1555=S1555</f>
        <v>1</v>
      </c>
      <c r="Q1555" s="655">
        <v>88628</v>
      </c>
      <c r="R1555" s="655" t="s">
        <v>131</v>
      </c>
      <c r="S1555" s="717" t="s">
        <v>1276</v>
      </c>
      <c r="T1555" s="655" t="s">
        <v>61</v>
      </c>
      <c r="U1555" s="655">
        <v>340.51</v>
      </c>
    </row>
    <row r="1556" spans="1:21" s="713" customFormat="1" ht="17.25" customHeight="1">
      <c r="A1556" s="989">
        <v>10501</v>
      </c>
      <c r="B1556" s="989" t="s">
        <v>836</v>
      </c>
      <c r="C1556" s="322" t="s">
        <v>812</v>
      </c>
      <c r="D1556" s="257" t="s">
        <v>2834</v>
      </c>
      <c r="E1556" s="259">
        <v>171.16</v>
      </c>
      <c r="F1556" s="707">
        <v>1</v>
      </c>
      <c r="G1556" s="450">
        <f>ROUND(F1556*E1556,2)</f>
        <v>171.16</v>
      </c>
      <c r="H1556" s="713" t="str">
        <f>UPPER(C1556)</f>
        <v>VIDRO TEMPERADO VERDE E = 6 MM, SEM COLOCACAO</v>
      </c>
      <c r="J1556" s="654" t="str">
        <f>IF(AND(F1556=0,G1556&gt;0),1+COUNT($J$3:J1549),IF(B1556="AUXILIAR","AUXILIAR","SUBÍTEM"))</f>
        <v>SUBÍTEM</v>
      </c>
      <c r="K1556" s="655">
        <v>10501</v>
      </c>
      <c r="L1556" s="656">
        <f t="shared" si="409"/>
        <v>10501</v>
      </c>
      <c r="M1556" s="663" t="str">
        <f>IF(AND(MID(A1556,1,4)="comp",COUNTIF($A$1:$A$3937,A1556)&gt;1),"ok AUXILIAR",IF(AND(F1556&gt;0,MID(A1556,1,4)="COMP"),"SUBÍTEM",IF(OR(AND(F1556=0,G1556=0),F1556="COEF.",F1556&gt;0),"SUBÍTEM",IF(MID(A1556,1,5)="COMP.",IF(COUNTIF(ORÇAMENTO!$B$5:$B$9792,COMPOSIÇÕES!A1556)=0,"NOK",IF(COUNTIF(ORÇAMENTO!$B$5:$B$9792,COMPOSIÇÕES!A1556)&gt;0,"OK","SUBÍTEM"))))))</f>
        <v>SUBÍTEM</v>
      </c>
      <c r="P1556" s="655" t="b">
        <f t="shared" ref="P1556:P1568" si="410">C1556=S1556</f>
        <v>1</v>
      </c>
      <c r="Q1556" s="655">
        <v>10501</v>
      </c>
      <c r="R1556" s="655" t="s">
        <v>836</v>
      </c>
      <c r="S1556" s="717" t="s">
        <v>812</v>
      </c>
      <c r="T1556" s="655" t="s">
        <v>57</v>
      </c>
      <c r="U1556" s="655">
        <v>164.58</v>
      </c>
    </row>
    <row r="1557" spans="1:21" s="713" customFormat="1">
      <c r="A1557" s="723" t="s">
        <v>1590</v>
      </c>
      <c r="B1557" s="723"/>
      <c r="C1557" s="723"/>
      <c r="D1557" s="723" t="s">
        <v>183</v>
      </c>
      <c r="E1557" s="723" t="s">
        <v>183</v>
      </c>
      <c r="F1557" s="723"/>
      <c r="G1557" s="723"/>
      <c r="H1557" s="713" t="str">
        <f>IF(MID(A1557,1,3)="OBS","REMOVER ESPAÇOS","OK")</f>
        <v>REMOVER ESPAÇOS</v>
      </c>
      <c r="J1557" s="654" t="str">
        <f>IF(AND(F1557=0,G1557&gt;0),1+COUNT($J$3:J1556),IF(B1557="AUXILIAR","AUXILIAR","SUBÍTEM"))</f>
        <v>SUBÍTEM</v>
      </c>
      <c r="K1557" s="655" t="s">
        <v>1590</v>
      </c>
      <c r="L1557" s="656" t="str">
        <f t="shared" si="409"/>
        <v>Obs: composição/Base -  ORSE Agost.2016 - 9561+ 599/SINAPI INSUMO</v>
      </c>
      <c r="M1557" s="663" t="str">
        <f>IF(AND(MID(A1557,1,4)="comp",COUNTIF($A$1:$A$3937,A1557)&gt;1),"ok AUXILIAR",IF(AND(F1557&gt;0,MID(A1557,1,4)="COMP"),"SUBÍTEM",IF(OR(AND(F1557=0,G1557=0),F1557="COEF.",F1557&gt;0),"SUBÍTEM",IF(MID(A1557,1,5)="COMP.",IF(COUNTIF(ORÇAMENTO!$B$5:$B$9792,COMPOSIÇÕES!A1557)=0,"NOK",IF(COUNTIF(ORÇAMENTO!$B$5:$B$9792,COMPOSIÇÕES!A1557)&gt;0,"OK","SUBÍTEM"))))))</f>
        <v>SUBÍTEM</v>
      </c>
      <c r="P1557" s="655" t="b">
        <f t="shared" si="410"/>
        <v>1</v>
      </c>
      <c r="Q1557" s="655" t="s">
        <v>1590</v>
      </c>
      <c r="R1557" s="655"/>
      <c r="S1557" s="723"/>
      <c r="T1557" s="655" t="s">
        <v>183</v>
      </c>
      <c r="U1557" s="655" t="s">
        <v>183</v>
      </c>
    </row>
    <row r="1558" spans="1:21" s="713" customFormat="1" ht="15.75" thickBot="1">
      <c r="A1558" s="660"/>
      <c r="E1558" s="660"/>
      <c r="J1558" s="712"/>
      <c r="K1558" s="712"/>
      <c r="L1558" s="712"/>
      <c r="M1558" s="712"/>
      <c r="P1558" s="655" t="b">
        <f t="shared" si="410"/>
        <v>1</v>
      </c>
    </row>
    <row r="1559" spans="1:21" s="713" customFormat="1" ht="32.25" customHeight="1" thickBot="1">
      <c r="A1559" s="947" t="s">
        <v>125</v>
      </c>
      <c r="B1559" s="948"/>
      <c r="C1559" s="949" t="s">
        <v>103</v>
      </c>
      <c r="D1559" s="949" t="s">
        <v>126</v>
      </c>
      <c r="E1559" s="949" t="s">
        <v>128</v>
      </c>
      <c r="F1559" s="949" t="s">
        <v>127</v>
      </c>
      <c r="G1559" s="950" t="s">
        <v>129</v>
      </c>
      <c r="H1559" s="713" t="str">
        <f>UPPER(C1559)</f>
        <v>DESCRIÇÃO</v>
      </c>
      <c r="J1559" s="654" t="str">
        <f>IF(AND(F1559=0,G1559&gt;0),1+COUNT($J$3:J1558),IF(B1559="AUXILIAR","AUXILIAR","SUBÍTEM"))</f>
        <v>SUBÍTEM</v>
      </c>
      <c r="K1559" s="655" t="s">
        <v>125</v>
      </c>
      <c r="L1559" s="656" t="str">
        <f t="shared" ref="L1559:L1568" si="411">A1559</f>
        <v>COD.</v>
      </c>
      <c r="M1559" s="663" t="str">
        <f>IF(AND(MID(A1559,1,4)="comp",COUNTIF($A$1:$A$3937,A1559)&gt;1),"ok AUXILIAR",IF(AND(F1559&gt;0,MID(A1559,1,4)="COMP"),"SUBÍTEM",IF(OR(AND(F1559=0,G1559=0),F1559="COEF.",F1559&gt;0),"SUBÍTEM",IF(MID(A1559,1,5)="COMP.",IF(COUNTIF(ORÇAMENTO!$B$5:$B$9792,COMPOSIÇÕES!A1559)=0,"NOK",IF(COUNTIF(ORÇAMENTO!$B$5:$B$9792,COMPOSIÇÕES!A1559)&gt;0,"OK","SUBÍTEM"))))))</f>
        <v>SUBÍTEM</v>
      </c>
      <c r="P1559" s="655" t="b">
        <f t="shared" si="410"/>
        <v>1</v>
      </c>
      <c r="Q1559" s="655" t="s">
        <v>125</v>
      </c>
      <c r="R1559" s="655"/>
      <c r="S1559" s="715" t="s">
        <v>103</v>
      </c>
      <c r="T1559" s="655" t="s">
        <v>126</v>
      </c>
      <c r="U1559" s="655" t="s">
        <v>128</v>
      </c>
    </row>
    <row r="1560" spans="1:21" s="713" customFormat="1" ht="45.75" customHeight="1" thickBot="1">
      <c r="A1560" s="935" t="s">
        <v>693</v>
      </c>
      <c r="B1560" s="936"/>
      <c r="C1560" s="986" t="s">
        <v>1628</v>
      </c>
      <c r="D1560" s="936" t="s">
        <v>57</v>
      </c>
      <c r="E1560" s="936" t="s">
        <v>183</v>
      </c>
      <c r="F1560" s="936"/>
      <c r="G1560" s="946">
        <f>SUM(G1561:G1567)</f>
        <v>535.34</v>
      </c>
      <c r="H1560" s="713" t="str">
        <f>UPPER(C1560)</f>
        <v>PORTÃO EM BARRAS DE FERRO VERT. QUADR. 5/8" C/ 10CM, 6 BARRAS HOR. 3/4"X3/16" (2 A 2) E QUADRO 1"X3/16", COM REVESTIMENO DE NYLON, INCLUSIVE DOBRADIÇAS, FERROLHOS E CHUMBADORES</v>
      </c>
      <c r="J1560" s="654">
        <f>IF(AND(F1560=0,G1560&gt;0),1+COUNT($J$3:J1559),IF(B1560="AUXILIAR","AUXILIAR","SUBÍTEM"))</f>
        <v>208</v>
      </c>
      <c r="K1560" s="655" t="s">
        <v>693</v>
      </c>
      <c r="L1560" s="656" t="str">
        <f t="shared" si="411"/>
        <v>COMP. 208</v>
      </c>
      <c r="M1560" s="663" t="str">
        <f>IF(AND(MID(A1560,1,4)="comp",COUNTIF($A$1:$A$3937,A1560)&gt;1),"ok AUXILIAR",IF(AND(F1560&gt;0,MID(A1560,1,4)="COMP"),"SUBÍTEM",IF(OR(AND(F1560=0,G1560=0),F1560="COEF.",F1560&gt;0),"SUBÍTEM",IF(MID(A1560,1,5)="COMP.",IF(COUNTIF(ORÇAMENTO!$B$5:$B$9792,COMPOSIÇÕES!A1560)=0,"NOK",IF(COUNTIF(ORÇAMENTO!$B$5:$B$9792,COMPOSIÇÕES!A1560)&gt;0,"OK","SUBÍTEM"))))))</f>
        <v>OK</v>
      </c>
      <c r="P1560" s="655" t="b">
        <f t="shared" si="410"/>
        <v>1</v>
      </c>
      <c r="Q1560" s="655" t="s">
        <v>693</v>
      </c>
      <c r="R1560" s="655"/>
      <c r="S1560" s="716" t="s">
        <v>1628</v>
      </c>
      <c r="T1560" s="655" t="s">
        <v>57</v>
      </c>
      <c r="U1560" s="655" t="s">
        <v>183</v>
      </c>
    </row>
    <row r="1561" spans="1:21" s="713" customFormat="1" ht="36.75" customHeight="1">
      <c r="A1561" s="988">
        <v>9169</v>
      </c>
      <c r="B1561" s="501" t="s">
        <v>134</v>
      </c>
      <c r="C1561" s="322" t="s">
        <v>2775</v>
      </c>
      <c r="D1561" s="257" t="s">
        <v>57</v>
      </c>
      <c r="E1561" s="259">
        <v>466.59</v>
      </c>
      <c r="F1561" s="462">
        <v>1</v>
      </c>
      <c r="G1561" s="450">
        <f t="shared" ref="G1561:G1567" si="412">ROUND(F1561*E1561,2)</f>
        <v>466.59</v>
      </c>
      <c r="H1561" s="713" t="str">
        <f>IF(MID(A1561,1,3)="OBS","REMOVER ESPAÇOS","OK")</f>
        <v>OK</v>
      </c>
      <c r="J1561" s="654" t="str">
        <f>IF(AND(F1561=0,G1561&gt;0),1+COUNT($J$3:J1557),IF(B1561="AUXILIAR","AUXILIAR","SUBÍTEM"))</f>
        <v>SUBÍTEM</v>
      </c>
      <c r="K1561" s="655">
        <v>9169</v>
      </c>
      <c r="L1561" s="656">
        <f t="shared" si="411"/>
        <v>9169</v>
      </c>
      <c r="M1561" s="663" t="str">
        <f>IF(AND(MID(A1561,1,4)="comp",COUNTIF($A$1:$A$3937,A1561)&gt;1),"ok AUXILIAR",IF(AND(F1561&gt;0,MID(A1561,1,4)="COMP"),"SUBÍTEM",IF(OR(AND(F1561=0,G1561=0),F1561="COEF.",F1561&gt;0),"SUBÍTEM",IF(MID(A1561,1,5)="COMP.",IF(COUNTIF(ORÇAMENTO!$B$5:$B$9792,COMPOSIÇÕES!A1561)=0,"NOK",IF(COUNTIF(ORÇAMENTO!$B$5:$B$9792,COMPOSIÇÕES!A1561)&gt;0,"OK","SUBÍTEM"))))))</f>
        <v>SUBÍTEM</v>
      </c>
      <c r="N1561" s="713" t="e">
        <f>VLOOKUP(K1561,#REF!,2,FALSE)</f>
        <v>#REF!</v>
      </c>
      <c r="P1561" s="655" t="b">
        <f t="shared" si="410"/>
        <v>1</v>
      </c>
      <c r="Q1561" s="655">
        <v>9169</v>
      </c>
      <c r="R1561" s="655" t="s">
        <v>134</v>
      </c>
      <c r="S1561" s="721" t="s">
        <v>2775</v>
      </c>
      <c r="T1561" s="655" t="s">
        <v>57</v>
      </c>
      <c r="U1561" s="655">
        <v>466.59</v>
      </c>
    </row>
    <row r="1562" spans="1:21" s="713" customFormat="1" ht="31.5" customHeight="1">
      <c r="A1562" s="988">
        <v>4688</v>
      </c>
      <c r="B1562" s="501" t="s">
        <v>134</v>
      </c>
      <c r="C1562" s="322" t="s">
        <v>2776</v>
      </c>
      <c r="D1562" s="257" t="s">
        <v>130</v>
      </c>
      <c r="E1562" s="259">
        <v>22.5</v>
      </c>
      <c r="F1562" s="707">
        <v>1</v>
      </c>
      <c r="G1562" s="450">
        <f t="shared" si="412"/>
        <v>22.5</v>
      </c>
      <c r="H1562" s="713" t="str">
        <f t="shared" ref="H1562:H1567" si="413">UPPER(C1562)</f>
        <v>FORNECIMENTO E INSTALAÇÃO DE REDE DE PROTEÇÃO EM NYLON MALHA 5 X 5 CM PARA JANELAS, VARANDAS, ETC., INCLUSIVE</v>
      </c>
      <c r="J1562" s="654" t="str">
        <f>IF(AND(F1562=0,G1562&gt;0),1+COUNT($J$3:J1554),IF(B1562="AUXILIAR","AUXILIAR","SUBÍTEM"))</f>
        <v>SUBÍTEM</v>
      </c>
      <c r="K1562" s="655">
        <v>4688</v>
      </c>
      <c r="L1562" s="656">
        <f t="shared" si="411"/>
        <v>4688</v>
      </c>
      <c r="M1562" s="663" t="str">
        <f>IF(AND(MID(A1562,1,4)="comp",COUNTIF($A$1:$A$3937,A1562)&gt;1),"ok AUXILIAR",IF(AND(F1562&gt;0,MID(A1562,1,4)="COMP"),"SUBÍTEM",IF(OR(AND(F1562=0,G1562=0),F1562="COEF.",F1562&gt;0),"SUBÍTEM",IF(MID(A1562,1,5)="COMP.",IF(COUNTIF(ORÇAMENTO!$B$5:$B$9792,COMPOSIÇÕES!A1562)=0,"NOK",IF(COUNTIF(ORÇAMENTO!$B$5:$B$9792,COMPOSIÇÕES!A1562)&gt;0,"OK","SUBÍTEM"))))))</f>
        <v>SUBÍTEM</v>
      </c>
      <c r="P1562" s="655" t="b">
        <f>C1562=S1562</f>
        <v>1</v>
      </c>
      <c r="Q1562" s="655">
        <v>4688</v>
      </c>
      <c r="R1562" s="655" t="s">
        <v>134</v>
      </c>
      <c r="S1562" s="717" t="s">
        <v>2776</v>
      </c>
      <c r="T1562" s="655" t="s">
        <v>130</v>
      </c>
      <c r="U1562" s="655">
        <v>22.5</v>
      </c>
    </row>
    <row r="1563" spans="1:21" s="713" customFormat="1" ht="17.25" customHeight="1">
      <c r="A1563" s="988">
        <v>9171</v>
      </c>
      <c r="B1563" s="501" t="s">
        <v>134</v>
      </c>
      <c r="C1563" s="322" t="s">
        <v>2777</v>
      </c>
      <c r="D1563" s="257" t="s">
        <v>95</v>
      </c>
      <c r="E1563" s="259">
        <v>3.28</v>
      </c>
      <c r="F1563" s="707">
        <v>4</v>
      </c>
      <c r="G1563" s="450">
        <f t="shared" si="412"/>
        <v>13.12</v>
      </c>
      <c r="H1563" s="713" t="str">
        <f t="shared" si="413"/>
        <v>PARAFUSO CABEÇA SEXTAVADA 5/8" X 3 1/2"</v>
      </c>
      <c r="J1563" s="654" t="str">
        <f>IF(AND(F1563=0,G1563&gt;0),1+COUNT($J$3:J1555),IF(B1563="AUXILIAR","AUXILIAR","SUBÍTEM"))</f>
        <v>SUBÍTEM</v>
      </c>
      <c r="K1563" s="655">
        <v>9171</v>
      </c>
      <c r="L1563" s="656">
        <f t="shared" si="411"/>
        <v>9171</v>
      </c>
      <c r="M1563" s="663" t="str">
        <f>IF(AND(MID(A1563,1,4)="comp",COUNTIF($A$1:$A$3937,A1563)&gt;1),"ok AUXILIAR",IF(AND(F1563&gt;0,MID(A1563,1,4)="COMP"),"SUBÍTEM",IF(OR(AND(F1563=0,G1563=0),F1563="COEF.",F1563&gt;0),"SUBÍTEM",IF(MID(A1563,1,5)="COMP.",IF(COUNTIF(ORÇAMENTO!$B$5:$B$9792,COMPOSIÇÕES!A1563)=0,"NOK",IF(COUNTIF(ORÇAMENTO!$B$5:$B$9792,COMPOSIÇÕES!A1563)&gt;0,"OK","SUBÍTEM"))))))</f>
        <v>SUBÍTEM</v>
      </c>
      <c r="P1563" s="655" t="b">
        <f t="shared" si="410"/>
        <v>1</v>
      </c>
      <c r="Q1563" s="655">
        <v>9171</v>
      </c>
      <c r="R1563" s="655" t="s">
        <v>134</v>
      </c>
      <c r="S1563" s="717" t="s">
        <v>2777</v>
      </c>
      <c r="T1563" s="655" t="s">
        <v>95</v>
      </c>
      <c r="U1563" s="655">
        <v>3.24</v>
      </c>
    </row>
    <row r="1564" spans="1:21" s="713" customFormat="1" ht="17.25" customHeight="1">
      <c r="A1564" s="500">
        <v>370</v>
      </c>
      <c r="B1564" s="501" t="s">
        <v>836</v>
      </c>
      <c r="C1564" s="322" t="s">
        <v>962</v>
      </c>
      <c r="D1564" s="257" t="s">
        <v>2839</v>
      </c>
      <c r="E1564" s="259">
        <v>67</v>
      </c>
      <c r="F1564" s="707">
        <v>8.9999999999999993E-3</v>
      </c>
      <c r="G1564" s="450">
        <f t="shared" si="412"/>
        <v>0.6</v>
      </c>
      <c r="H1564" s="713" t="str">
        <f t="shared" si="413"/>
        <v>AREIA MEDIA - POSTO JAZIDA/FORNECEDOR (RETIRADO NA JAZIDA, SEM TRANSPORTE)</v>
      </c>
      <c r="J1564" s="654" t="str">
        <f>IF(AND(F1564=0,G1564&gt;0),1+COUNT($J$3:J1556),IF(B1564="AUXILIAR","AUXILIAR","SUBÍTEM"))</f>
        <v>SUBÍTEM</v>
      </c>
      <c r="K1564" s="655">
        <v>370</v>
      </c>
      <c r="L1564" s="656">
        <f t="shared" si="411"/>
        <v>370</v>
      </c>
      <c r="M1564" s="663" t="str">
        <f>IF(AND(MID(A1564,1,4)="comp",COUNTIF($A$1:$A$3937,A1564)&gt;1),"ok AUXILIAR",IF(AND(F1564&gt;0,MID(A1564,1,4)="COMP"),"SUBÍTEM",IF(OR(AND(F1564=0,G1564=0),F1564="COEF.",F1564&gt;0),"SUBÍTEM",IF(MID(A1564,1,5)="COMP.",IF(COUNTIF(ORÇAMENTO!$B$5:$B$9792,COMPOSIÇÕES!A1564)=0,"NOK",IF(COUNTIF(ORÇAMENTO!$B$5:$B$9792,COMPOSIÇÕES!A1564)&gt;0,"OK","SUBÍTEM"))))))</f>
        <v>SUBÍTEM</v>
      </c>
      <c r="P1564" s="655" t="b">
        <f t="shared" si="410"/>
        <v>1</v>
      </c>
      <c r="Q1564" s="655">
        <v>370</v>
      </c>
      <c r="R1564" s="655" t="s">
        <v>836</v>
      </c>
      <c r="S1564" s="717" t="s">
        <v>962</v>
      </c>
      <c r="T1564" s="655" t="s">
        <v>61</v>
      </c>
      <c r="U1564" s="655">
        <v>67</v>
      </c>
    </row>
    <row r="1565" spans="1:21" s="713" customFormat="1" ht="17.25" customHeight="1">
      <c r="A1565" s="988">
        <v>1379</v>
      </c>
      <c r="B1565" s="501" t="s">
        <v>836</v>
      </c>
      <c r="C1565" s="322" t="s">
        <v>177</v>
      </c>
      <c r="D1565" s="257" t="s">
        <v>2838</v>
      </c>
      <c r="E1565" s="259">
        <v>0.5</v>
      </c>
      <c r="F1565" s="707">
        <v>2.8</v>
      </c>
      <c r="G1565" s="450">
        <f t="shared" si="412"/>
        <v>1.4</v>
      </c>
      <c r="H1565" s="713" t="str">
        <f t="shared" si="413"/>
        <v>CIMENTO PORTLAND COMPOSTO CP II-32</v>
      </c>
      <c r="J1565" s="654" t="str">
        <f>IF(AND(F1565=0,G1565&gt;0),1+COUNT($J$3:J1555),IF(B1565="AUXILIAR","AUXILIAR","SUBÍTEM"))</f>
        <v>SUBÍTEM</v>
      </c>
      <c r="K1565" s="655">
        <v>1379</v>
      </c>
      <c r="L1565" s="656">
        <f t="shared" si="411"/>
        <v>1379</v>
      </c>
      <c r="M1565" s="663" t="str">
        <f>IF(AND(MID(A1565,1,4)="comp",COUNTIF($A$1:$A$3937,A1565)&gt;1),"ok AUXILIAR",IF(AND(F1565&gt;0,MID(A1565,1,4)="COMP"),"SUBÍTEM",IF(OR(AND(F1565=0,G1565=0),F1565="COEF.",F1565&gt;0),"SUBÍTEM",IF(MID(A1565,1,5)="COMP.",IF(COUNTIF(ORÇAMENTO!$B$5:$B$9792,COMPOSIÇÕES!A1565)=0,"NOK",IF(COUNTIF(ORÇAMENTO!$B$5:$B$9792,COMPOSIÇÕES!A1565)&gt;0,"OK","SUBÍTEM"))))))</f>
        <v>SUBÍTEM</v>
      </c>
      <c r="P1565" s="655" t="b">
        <f t="shared" si="410"/>
        <v>1</v>
      </c>
      <c r="Q1565" s="655">
        <v>1379</v>
      </c>
      <c r="R1565" s="655" t="s">
        <v>836</v>
      </c>
      <c r="S1565" s="717" t="s">
        <v>177</v>
      </c>
      <c r="T1565" s="655" t="s">
        <v>55</v>
      </c>
      <c r="U1565" s="655">
        <v>0.5</v>
      </c>
    </row>
    <row r="1566" spans="1:21" s="713" customFormat="1" ht="17.25" customHeight="1">
      <c r="A1566" s="261">
        <v>88309</v>
      </c>
      <c r="B1566" s="996" t="s">
        <v>131</v>
      </c>
      <c r="C1566" s="322" t="s">
        <v>770</v>
      </c>
      <c r="D1566" s="257" t="s">
        <v>59</v>
      </c>
      <c r="E1566" s="259">
        <v>15.89</v>
      </c>
      <c r="F1566" s="707">
        <v>1</v>
      </c>
      <c r="G1566" s="450">
        <f t="shared" si="412"/>
        <v>15.89</v>
      </c>
      <c r="H1566" s="713" t="str">
        <f t="shared" si="413"/>
        <v>PEDREIRO COM ENCARGOS COMPLEMENTARES</v>
      </c>
      <c r="J1566" s="654" t="str">
        <f>IF(AND(F1566=0,G1566&gt;0),1+COUNT($J$3:J1556),IF(B1566="AUXILIAR","AUXILIAR","SUBÍTEM"))</f>
        <v>SUBÍTEM</v>
      </c>
      <c r="K1566" s="655">
        <v>88309</v>
      </c>
      <c r="L1566" s="656">
        <f t="shared" si="411"/>
        <v>88309</v>
      </c>
      <c r="M1566" s="663" t="str">
        <f>IF(AND(MID(A1566,1,4)="comp",COUNTIF($A$1:$A$3937,A1566)&gt;1),"ok AUXILIAR",IF(AND(F1566&gt;0,MID(A1566,1,4)="COMP"),"SUBÍTEM",IF(OR(AND(F1566=0,G1566=0),F1566="COEF.",F1566&gt;0),"SUBÍTEM",IF(MID(A1566,1,5)="COMP.",IF(COUNTIF(ORÇAMENTO!$B$5:$B$9792,COMPOSIÇÕES!A1566)=0,"NOK",IF(COUNTIF(ORÇAMENTO!$B$5:$B$9792,COMPOSIÇÕES!A1566)&gt;0,"OK","SUBÍTEM"))))))</f>
        <v>SUBÍTEM</v>
      </c>
      <c r="P1566" s="655" t="b">
        <f t="shared" si="410"/>
        <v>1</v>
      </c>
      <c r="Q1566" s="655">
        <v>88309</v>
      </c>
      <c r="R1566" s="655" t="s">
        <v>131</v>
      </c>
      <c r="S1566" s="717" t="s">
        <v>770</v>
      </c>
      <c r="T1566" s="655" t="s">
        <v>59</v>
      </c>
      <c r="U1566" s="655">
        <v>15.88</v>
      </c>
    </row>
    <row r="1567" spans="1:21" s="713" customFormat="1" ht="17.25" customHeight="1">
      <c r="A1567" s="988">
        <v>88316</v>
      </c>
      <c r="B1567" s="996" t="s">
        <v>131</v>
      </c>
      <c r="C1567" s="322" t="s">
        <v>772</v>
      </c>
      <c r="D1567" s="257" t="s">
        <v>59</v>
      </c>
      <c r="E1567" s="259">
        <v>12.7</v>
      </c>
      <c r="F1567" s="707">
        <v>1.2</v>
      </c>
      <c r="G1567" s="450">
        <f t="shared" si="412"/>
        <v>15.24</v>
      </c>
      <c r="H1567" s="713" t="str">
        <f t="shared" si="413"/>
        <v>SERVENTE COM ENCARGOS COMPLEMENTARES</v>
      </c>
      <c r="J1567" s="654" t="str">
        <f>IF(AND(F1567=0,G1567&gt;0),1+COUNT($J$3:J1557),IF(B1567="AUXILIAR","AUXILIAR","SUBÍTEM"))</f>
        <v>SUBÍTEM</v>
      </c>
      <c r="K1567" s="655">
        <v>88316</v>
      </c>
      <c r="L1567" s="656">
        <f t="shared" si="411"/>
        <v>88316</v>
      </c>
      <c r="M1567" s="663" t="str">
        <f>IF(AND(MID(A1567,1,4)="comp",COUNTIF($A$1:$A$3937,A1567)&gt;1),"ok AUXILIAR",IF(AND(F1567&gt;0,MID(A1567,1,4)="COMP"),"SUBÍTEM",IF(OR(AND(F1567=0,G1567=0),F1567="COEF.",F1567&gt;0),"SUBÍTEM",IF(MID(A1567,1,5)="COMP.",IF(COUNTIF(ORÇAMENTO!$B$5:$B$9792,COMPOSIÇÕES!A1567)=0,"NOK",IF(COUNTIF(ORÇAMENTO!$B$5:$B$9792,COMPOSIÇÕES!A1567)&gt;0,"OK","SUBÍTEM"))))))</f>
        <v>SUBÍTEM</v>
      </c>
      <c r="P1567" s="655" t="b">
        <f t="shared" si="410"/>
        <v>1</v>
      </c>
      <c r="Q1567" s="655">
        <v>88316</v>
      </c>
      <c r="R1567" s="655" t="s">
        <v>131</v>
      </c>
      <c r="S1567" s="717" t="s">
        <v>772</v>
      </c>
      <c r="T1567" s="655" t="s">
        <v>59</v>
      </c>
      <c r="U1567" s="655">
        <v>12.52</v>
      </c>
    </row>
    <row r="1568" spans="1:21" s="713" customFormat="1">
      <c r="A1568" s="723" t="s">
        <v>1629</v>
      </c>
      <c r="B1568" s="723"/>
      <c r="C1568" s="723"/>
      <c r="D1568" s="723" t="s">
        <v>183</v>
      </c>
      <c r="E1568" s="723" t="s">
        <v>183</v>
      </c>
      <c r="F1568" s="723"/>
      <c r="G1568" s="723"/>
      <c r="H1568" s="713" t="str">
        <f>IF(MID(A1568,1,3)="OBS","REMOVER ESPAÇOS","OK")</f>
        <v>REMOVER ESPAÇOS</v>
      </c>
      <c r="J1568" s="654" t="str">
        <f>IF(AND(F1568=0,G1568&gt;0),1+COUNT($J$3:J1567),IF(B1568="AUXILIAR","AUXILIAR","SUBÍTEM"))</f>
        <v>SUBÍTEM</v>
      </c>
      <c r="K1568" s="655" t="s">
        <v>1629</v>
      </c>
      <c r="L1568" s="656" t="str">
        <f t="shared" si="411"/>
        <v>Obs: composição/Base -  ORSE -8899+ 4688/ORSE INSUMO</v>
      </c>
      <c r="M1568" s="663" t="str">
        <f>IF(AND(MID(A1568,1,4)="comp",COUNTIF($A$1:$A$3937,A1568)&gt;1),"ok AUXILIAR",IF(AND(F1568&gt;0,MID(A1568,1,4)="COMP"),"SUBÍTEM",IF(OR(AND(F1568=0,G1568=0),F1568="COEF.",F1568&gt;0),"SUBÍTEM",IF(MID(A1568,1,5)="COMP.",IF(COUNTIF(ORÇAMENTO!$B$5:$B$9792,COMPOSIÇÕES!A1568)=0,"NOK",IF(COUNTIF(ORÇAMENTO!$B$5:$B$9792,COMPOSIÇÕES!A1568)&gt;0,"OK","SUBÍTEM"))))))</f>
        <v>SUBÍTEM</v>
      </c>
      <c r="P1568" s="655" t="b">
        <f t="shared" si="410"/>
        <v>1</v>
      </c>
      <c r="Q1568" s="655" t="s">
        <v>1629</v>
      </c>
      <c r="R1568" s="655"/>
      <c r="S1568" s="723"/>
      <c r="T1568" s="655" t="s">
        <v>183</v>
      </c>
      <c r="U1568" s="655" t="s">
        <v>183</v>
      </c>
    </row>
    <row r="1569" spans="1:21" s="713" customFormat="1" ht="15.75" thickBot="1">
      <c r="A1569" s="660"/>
      <c r="E1569" s="660"/>
      <c r="J1569" s="712"/>
      <c r="K1569" s="712"/>
      <c r="L1569" s="712"/>
      <c r="M1569" s="712"/>
      <c r="P1569" s="655" t="b">
        <f t="shared" ref="P1569:P1583" si="414">C1569=S1569</f>
        <v>1</v>
      </c>
    </row>
    <row r="1570" spans="1:21" s="713" customFormat="1" ht="32.25" customHeight="1" thickBot="1">
      <c r="A1570" s="947" t="s">
        <v>125</v>
      </c>
      <c r="B1570" s="948"/>
      <c r="C1570" s="949" t="s">
        <v>103</v>
      </c>
      <c r="D1570" s="949" t="s">
        <v>126</v>
      </c>
      <c r="E1570" s="949" t="s">
        <v>128</v>
      </c>
      <c r="F1570" s="949" t="s">
        <v>127</v>
      </c>
      <c r="G1570" s="950" t="s">
        <v>129</v>
      </c>
      <c r="H1570" s="713" t="str">
        <f>UPPER(C1570)</f>
        <v>DESCRIÇÃO</v>
      </c>
      <c r="J1570" s="654" t="str">
        <f>IF(AND(F1570=0,G1570&gt;0),1+COUNT($J$3:J1569),IF(B1570="AUXILIAR","AUXILIAR","SUBÍTEM"))</f>
        <v>SUBÍTEM</v>
      </c>
      <c r="K1570" s="655" t="s">
        <v>125</v>
      </c>
      <c r="L1570" s="656" t="str">
        <f t="shared" ref="L1570:L1579" si="415">A1570</f>
        <v>COD.</v>
      </c>
      <c r="M1570" s="663" t="str">
        <f>IF(AND(MID(A1570,1,4)="comp",COUNTIF($A$1:$A$3937,A1570)&gt;1),"ok AUXILIAR",IF(AND(F1570&gt;0,MID(A1570,1,4)="COMP"),"SUBÍTEM",IF(OR(AND(F1570=0,G1570=0),F1570="COEF.",F1570&gt;0),"SUBÍTEM",IF(MID(A1570,1,5)="COMP.",IF(COUNTIF(ORÇAMENTO!$B$5:$B$9792,COMPOSIÇÕES!A1570)=0,"NOK",IF(COUNTIF(ORÇAMENTO!$B$5:$B$9792,COMPOSIÇÕES!A1570)&gt;0,"OK","SUBÍTEM"))))))</f>
        <v>SUBÍTEM</v>
      </c>
      <c r="P1570" s="655" t="b">
        <f t="shared" si="414"/>
        <v>1</v>
      </c>
      <c r="Q1570" s="655" t="s">
        <v>125</v>
      </c>
      <c r="R1570" s="655"/>
      <c r="S1570" s="715" t="s">
        <v>103</v>
      </c>
      <c r="T1570" s="655" t="s">
        <v>126</v>
      </c>
      <c r="U1570" s="655" t="s">
        <v>128</v>
      </c>
    </row>
    <row r="1571" spans="1:21" s="713" customFormat="1" ht="45.75" customHeight="1" thickBot="1">
      <c r="A1571" s="935" t="s">
        <v>694</v>
      </c>
      <c r="B1571" s="936"/>
      <c r="C1571" s="986" t="s">
        <v>1742</v>
      </c>
      <c r="D1571" s="936" t="s">
        <v>126</v>
      </c>
      <c r="E1571" s="936" t="s">
        <v>183</v>
      </c>
      <c r="F1571" s="936"/>
      <c r="G1571" s="946">
        <f>SUM(G1572:G1582)</f>
        <v>1105.5999999999999</v>
      </c>
      <c r="H1571" s="713" t="str">
        <f>UPPER(C1571)</f>
        <v>PORTA EM MADEIRA LEI (IPÊ), LISA, SEMI-ÔCA, 90 X 210CM  C/LAMINADO LISO, COM VISOR DE VIDRO 4MM (60X50CM), INCLUSIVE BATENTES E FERRAGENS COM FECHADURA, REVESTIMENTO LAMINADO E COM GRELHA VERNEZIANA (50X30CM)</v>
      </c>
      <c r="J1571" s="654">
        <f>IF(AND(F1571=0,G1571&gt;0),1+COUNT($J$3:J1570),IF(B1571="AUXILIAR","AUXILIAR","SUBÍTEM"))</f>
        <v>209</v>
      </c>
      <c r="K1571" s="655" t="s">
        <v>694</v>
      </c>
      <c r="L1571" s="656" t="str">
        <f t="shared" si="415"/>
        <v>COMP. 209</v>
      </c>
      <c r="M1571" s="663" t="str">
        <f>IF(AND(MID(A1571,1,4)="comp",COUNTIF($A$1:$A$3937,A1571)&gt;1),"ok AUXILIAR",IF(AND(F1571&gt;0,MID(A1571,1,4)="COMP"),"SUBÍTEM",IF(OR(AND(F1571=0,G1571=0),F1571="COEF.",F1571&gt;0),"SUBÍTEM",IF(MID(A1571,1,5)="COMP.",IF(COUNTIF(ORÇAMENTO!$B$5:$B$9792,COMPOSIÇÕES!A1571)=0,"NOK",IF(COUNTIF(ORÇAMENTO!$B$5:$B$9792,COMPOSIÇÕES!A1571)&gt;0,"OK","SUBÍTEM"))))))</f>
        <v>OK</v>
      </c>
      <c r="P1571" s="655" t="b">
        <f t="shared" si="414"/>
        <v>1</v>
      </c>
      <c r="Q1571" s="655" t="s">
        <v>694</v>
      </c>
      <c r="R1571" s="655"/>
      <c r="S1571" s="716" t="s">
        <v>1742</v>
      </c>
      <c r="T1571" s="655" t="s">
        <v>126</v>
      </c>
      <c r="U1571" s="655" t="s">
        <v>183</v>
      </c>
    </row>
    <row r="1572" spans="1:21" s="713" customFormat="1" ht="36" customHeight="1">
      <c r="A1572" s="989">
        <v>87298</v>
      </c>
      <c r="B1572" s="989" t="s">
        <v>131</v>
      </c>
      <c r="C1572" s="322" t="s">
        <v>1275</v>
      </c>
      <c r="D1572" s="257" t="s">
        <v>61</v>
      </c>
      <c r="E1572" s="259">
        <v>435.53</v>
      </c>
      <c r="F1572" s="449">
        <v>0.01</v>
      </c>
      <c r="G1572" s="450">
        <f>ROUND(F1572*E1572,2)</f>
        <v>4.3600000000000003</v>
      </c>
      <c r="H1572" s="713" t="str">
        <f>IF(MID(A1572,1,3)="OBS","REMOVER ESPAÇOS","OK")</f>
        <v>OK</v>
      </c>
      <c r="J1572" s="654" t="str">
        <f>IF(AND(F1572=0,G1572&gt;0),1+COUNT($J$3:J1568),IF(B1572="AUXILIAR","AUXILIAR","SUBÍTEM"))</f>
        <v>SUBÍTEM</v>
      </c>
      <c r="K1572" s="655">
        <v>87298</v>
      </c>
      <c r="L1572" s="656">
        <f t="shared" si="415"/>
        <v>87298</v>
      </c>
      <c r="M1572" s="663" t="str">
        <f>IF(AND(MID(A1572,1,4)="comp",COUNTIF($A$1:$A$3937,A1572)&gt;1),"ok AUXILIAR",IF(AND(F1572&gt;0,MID(A1572,1,4)="COMP"),"SUBÍTEM",IF(OR(AND(F1572=0,G1572=0),F1572="COEF.",F1572&gt;0),"SUBÍTEM",IF(MID(A1572,1,5)="COMP.",IF(COUNTIF(ORÇAMENTO!$B$5:$B$9792,COMPOSIÇÕES!A1572)=0,"NOK",IF(COUNTIF(ORÇAMENTO!$B$5:$B$9792,COMPOSIÇÕES!A1572)&gt;0,"OK","SUBÍTEM"))))))</f>
        <v>SUBÍTEM</v>
      </c>
      <c r="N1572" s="713" t="e">
        <f>VLOOKUP(K1572,#REF!,2,FALSE)</f>
        <v>#REF!</v>
      </c>
      <c r="P1572" s="655" t="b">
        <f t="shared" si="414"/>
        <v>1</v>
      </c>
      <c r="Q1572" s="655">
        <v>87298</v>
      </c>
      <c r="R1572" s="655" t="s">
        <v>131</v>
      </c>
      <c r="S1572" s="721" t="s">
        <v>1275</v>
      </c>
      <c r="T1572" s="655" t="s">
        <v>61</v>
      </c>
      <c r="U1572" s="655">
        <v>435.54</v>
      </c>
    </row>
    <row r="1573" spans="1:21" s="713" customFormat="1" ht="19.5" customHeight="1">
      <c r="A1573" s="989">
        <v>88316</v>
      </c>
      <c r="B1573" s="989" t="s">
        <v>131</v>
      </c>
      <c r="C1573" s="322" t="s">
        <v>772</v>
      </c>
      <c r="D1573" s="257" t="s">
        <v>59</v>
      </c>
      <c r="E1573" s="259">
        <v>12.7</v>
      </c>
      <c r="F1573" s="707">
        <v>4.75</v>
      </c>
      <c r="G1573" s="450">
        <f>ROUND(F1573*E1573,2)</f>
        <v>60.33</v>
      </c>
      <c r="H1573" s="713" t="str">
        <f t="shared" ref="H1573:H1579" si="416">UPPER(C1573)</f>
        <v>SERVENTE COM ENCARGOS COMPLEMENTARES</v>
      </c>
      <c r="J1573" s="654" t="str">
        <f>IF(AND(F1573=0,G1573&gt;0),1+COUNT($J$3:J1553),IF(B1573="AUXILIAR","AUXILIAR","SUBÍTEM"))</f>
        <v>SUBÍTEM</v>
      </c>
      <c r="K1573" s="655">
        <v>88316</v>
      </c>
      <c r="L1573" s="656">
        <f t="shared" si="415"/>
        <v>88316</v>
      </c>
      <c r="M1573" s="663" t="str">
        <f>IF(AND(MID(A1573,1,4)="comp",COUNTIF($A$1:$A$3937,A1573)&gt;1),"ok AUXILIAR",IF(AND(F1573&gt;0,MID(A1573,1,4)="COMP"),"SUBÍTEM",IF(OR(AND(F1573=0,G1573=0),F1573="COEF.",F1573&gt;0),"SUBÍTEM",IF(MID(A1573,1,5)="COMP.",IF(COUNTIF(ORÇAMENTO!$B$5:$B$9792,COMPOSIÇÕES!A1573)=0,"NOK",IF(COUNTIF(ORÇAMENTO!$B$5:$B$9792,COMPOSIÇÕES!A1573)&gt;0,"OK","SUBÍTEM"))))))</f>
        <v>SUBÍTEM</v>
      </c>
      <c r="P1573" s="655" t="b">
        <f t="shared" si="414"/>
        <v>1</v>
      </c>
      <c r="Q1573" s="655">
        <v>88316</v>
      </c>
      <c r="R1573" s="655" t="s">
        <v>131</v>
      </c>
      <c r="S1573" s="717" t="s">
        <v>772</v>
      </c>
      <c r="T1573" s="655" t="s">
        <v>59</v>
      </c>
      <c r="U1573" s="655">
        <v>12.52</v>
      </c>
    </row>
    <row r="1574" spans="1:21" s="713" customFormat="1" ht="19.5" customHeight="1">
      <c r="A1574" s="989">
        <v>5075</v>
      </c>
      <c r="B1574" s="989" t="s">
        <v>836</v>
      </c>
      <c r="C1574" s="322" t="s">
        <v>966</v>
      </c>
      <c r="D1574" s="257" t="s">
        <v>2838</v>
      </c>
      <c r="E1574" s="259">
        <v>11.19</v>
      </c>
      <c r="F1574" s="449">
        <v>4.0000000000000001E-3</v>
      </c>
      <c r="G1574" s="450">
        <f>ROUND(F1574*E1574,2)</f>
        <v>0.04</v>
      </c>
      <c r="H1574" s="713" t="str">
        <f t="shared" si="416"/>
        <v>PREGO DE ACO POLIDO COM CABECA 18 X 30 (2 3/4 X 10)</v>
      </c>
      <c r="J1574" s="654" t="str">
        <f>IF(AND(F1574=0,G1574&gt;0),1+COUNT($J$3:J1554),IF(B1574="AUXILIAR","AUXILIAR","SUBÍTEM"))</f>
        <v>SUBÍTEM</v>
      </c>
      <c r="K1574" s="655">
        <v>5075</v>
      </c>
      <c r="L1574" s="656">
        <f t="shared" si="415"/>
        <v>5075</v>
      </c>
      <c r="M1574" s="663" t="str">
        <f>IF(AND(MID(A1574,1,4)="comp",COUNTIF($A$1:$A$3937,A1574)&gt;1),"ok AUXILIAR",IF(AND(F1574&gt;0,MID(A1574,1,4)="COMP"),"SUBÍTEM",IF(OR(AND(F1574=0,G1574=0),F1574="COEF.",F1574&gt;0),"SUBÍTEM",IF(MID(A1574,1,5)="COMP.",IF(COUNTIF(ORÇAMENTO!$B$5:$B$9792,COMPOSIÇÕES!A1574)=0,"NOK",IF(COUNTIF(ORÇAMENTO!$B$5:$B$9792,COMPOSIÇÕES!A1574)&gt;0,"OK","SUBÍTEM"))))))</f>
        <v>SUBÍTEM</v>
      </c>
      <c r="P1574" s="655" t="b">
        <f t="shared" si="414"/>
        <v>1</v>
      </c>
      <c r="Q1574" s="655">
        <v>5075</v>
      </c>
      <c r="R1574" s="655" t="s">
        <v>836</v>
      </c>
      <c r="S1574" s="717" t="s">
        <v>966</v>
      </c>
      <c r="T1574" s="655" t="s">
        <v>55</v>
      </c>
      <c r="U1574" s="655">
        <v>11.03</v>
      </c>
    </row>
    <row r="1575" spans="1:21" s="713" customFormat="1" ht="19.5" customHeight="1">
      <c r="A1575" s="322" t="s">
        <v>2644</v>
      </c>
      <c r="B1575" s="989" t="s">
        <v>838</v>
      </c>
      <c r="C1575" s="322" t="s">
        <v>1632</v>
      </c>
      <c r="D1575" s="257" t="s">
        <v>126</v>
      </c>
      <c r="E1575" s="808">
        <v>196.92000000000002</v>
      </c>
      <c r="F1575" s="707">
        <v>1</v>
      </c>
      <c r="G1575" s="466">
        <f>ROUND(F1575*E1575,2)</f>
        <v>196.92</v>
      </c>
      <c r="H1575" s="713" t="str">
        <f t="shared" si="416"/>
        <v>FECHADURA PADO, EXTERNA, LINHA ECOINOX, MODELO CHOPIN, MAÇANETA, ROSETA, REF. 596-90</v>
      </c>
      <c r="J1575" s="654" t="str">
        <f>IF(AND(F1575=0,G1575&gt;0),1+COUNT($J$3:J1555),IF(B1575="AUXILIAR","AUXILIAR","SUBÍTEM"))</f>
        <v>AUXILIAR</v>
      </c>
      <c r="K1575" s="655" t="s">
        <v>2644</v>
      </c>
      <c r="L1575" s="656" t="str">
        <f t="shared" si="415"/>
        <v>COMP. 212</v>
      </c>
      <c r="M1575" s="663" t="str">
        <f>IF(AND(MID(A1575,1,4)="comp",COUNTIF($A$1:$A$3937,A1575)&gt;1),"ok AUXILIAR",IF(AND(F1575&gt;0,MID(A1575,1,4)="COMP"),"SUBÍTEM",IF(OR(AND(F1575=0,G1575=0),F1575="COEF.",F1575&gt;0),"SUBÍTEM",IF(MID(A1575,1,5)="COMP.",IF(COUNTIF(ORÇAMENTO!$B$5:$B$9792,COMPOSIÇÕES!A1575)=0,"NOK",IF(COUNTIF(ORÇAMENTO!$B$5:$B$9792,COMPOSIÇÕES!A1575)&gt;0,"OK","SUBÍTEM"))))))</f>
        <v>ok AUXILIAR</v>
      </c>
      <c r="P1575" s="655" t="b">
        <f t="shared" si="414"/>
        <v>1</v>
      </c>
      <c r="Q1575" s="655" t="s">
        <v>2644</v>
      </c>
      <c r="R1575" s="655" t="s">
        <v>838</v>
      </c>
      <c r="S1575" s="717" t="s">
        <v>1632</v>
      </c>
      <c r="T1575" s="655" t="s">
        <v>126</v>
      </c>
      <c r="U1575" s="655">
        <v>195.12</v>
      </c>
    </row>
    <row r="1576" spans="1:21" s="713" customFormat="1" ht="19.5" customHeight="1">
      <c r="A1576" s="989">
        <v>88262</v>
      </c>
      <c r="B1576" s="989" t="s">
        <v>131</v>
      </c>
      <c r="C1576" s="322" t="s">
        <v>765</v>
      </c>
      <c r="D1576" s="257" t="s">
        <v>59</v>
      </c>
      <c r="E1576" s="259">
        <v>15.82</v>
      </c>
      <c r="F1576" s="707">
        <v>4.75</v>
      </c>
      <c r="G1576" s="450">
        <f t="shared" ref="G1576:G1582" si="417">ROUND(F1576*E1576,2)</f>
        <v>75.150000000000006</v>
      </c>
      <c r="H1576" s="713" t="str">
        <f t="shared" si="416"/>
        <v>CARPINTEIRO DE FORMAS COM ENCARGOS COMPLEMENTARES</v>
      </c>
      <c r="J1576" s="654" t="str">
        <f>IF(AND(F1576=0,G1576&gt;0),1+COUNT($J$3:J1556),IF(B1576="AUXILIAR","AUXILIAR","SUBÍTEM"))</f>
        <v>SUBÍTEM</v>
      </c>
      <c r="K1576" s="655">
        <v>88262</v>
      </c>
      <c r="L1576" s="656">
        <f t="shared" si="415"/>
        <v>88262</v>
      </c>
      <c r="M1576" s="663" t="str">
        <f>IF(AND(MID(A1576,1,4)="comp",COUNTIF($A$1:$A$3937,A1576)&gt;1),"ok AUXILIAR",IF(AND(F1576&gt;0,MID(A1576,1,4)="COMP"),"SUBÍTEM",IF(OR(AND(F1576=0,G1576=0),F1576="COEF.",F1576&gt;0),"SUBÍTEM",IF(MID(A1576,1,5)="COMP.",IF(COUNTIF(ORÇAMENTO!$B$5:$B$9792,COMPOSIÇÕES!A1576)=0,"NOK",IF(COUNTIF(ORÇAMENTO!$B$5:$B$9792,COMPOSIÇÕES!A1576)&gt;0,"OK","SUBÍTEM"))))))</f>
        <v>SUBÍTEM</v>
      </c>
      <c r="P1576" s="655" t="b">
        <f t="shared" si="414"/>
        <v>1</v>
      </c>
      <c r="Q1576" s="655">
        <v>88262</v>
      </c>
      <c r="R1576" s="655" t="s">
        <v>131</v>
      </c>
      <c r="S1576" s="717" t="s">
        <v>765</v>
      </c>
      <c r="T1576" s="655" t="s">
        <v>59</v>
      </c>
      <c r="U1576" s="655">
        <v>15.81</v>
      </c>
    </row>
    <row r="1577" spans="1:21" s="713" customFormat="1" ht="19.5" customHeight="1">
      <c r="A1577" s="989">
        <v>9249</v>
      </c>
      <c r="B1577" s="989" t="s">
        <v>134</v>
      </c>
      <c r="C1577" s="322" t="s">
        <v>2778</v>
      </c>
      <c r="D1577" s="257" t="s">
        <v>54</v>
      </c>
      <c r="E1577" s="259">
        <v>22.9</v>
      </c>
      <c r="F1577" s="707">
        <v>3</v>
      </c>
      <c r="G1577" s="450">
        <f t="shared" si="417"/>
        <v>68.7</v>
      </c>
      <c r="H1577" s="713" t="str">
        <f t="shared" si="416"/>
        <v>DOBRADIÇA LATÃO CROMADO 3 1/2" X 3", COM ANEIS, C/PARAFUSOS</v>
      </c>
      <c r="J1577" s="654" t="str">
        <f>IF(AND(F1577=0,G1577&gt;0),1+COUNT($J$3:J1557),IF(B1577="AUXILIAR","AUXILIAR","SUBÍTEM"))</f>
        <v>SUBÍTEM</v>
      </c>
      <c r="K1577" s="655">
        <v>9249</v>
      </c>
      <c r="L1577" s="656">
        <f t="shared" si="415"/>
        <v>9249</v>
      </c>
      <c r="M1577" s="663" t="str">
        <f>IF(AND(MID(A1577,1,4)="comp",COUNTIF($A$1:$A$3937,A1577)&gt;1),"ok AUXILIAR",IF(AND(F1577&gt;0,MID(A1577,1,4)="COMP"),"SUBÍTEM",IF(OR(AND(F1577=0,G1577=0),F1577="COEF.",F1577&gt;0),"SUBÍTEM",IF(MID(A1577,1,5)="COMP.",IF(COUNTIF(ORÇAMENTO!$B$5:$B$9792,COMPOSIÇÕES!A1577)=0,"NOK",IF(COUNTIF(ORÇAMENTO!$B$5:$B$9792,COMPOSIÇÕES!A1577)&gt;0,"OK","SUBÍTEM"))))))</f>
        <v>SUBÍTEM</v>
      </c>
      <c r="P1577" s="655" t="b">
        <f t="shared" si="414"/>
        <v>1</v>
      </c>
      <c r="Q1577" s="655">
        <v>9249</v>
      </c>
      <c r="R1577" s="655" t="s">
        <v>134</v>
      </c>
      <c r="S1577" s="717" t="s">
        <v>2778</v>
      </c>
      <c r="T1577" s="655" t="s">
        <v>54</v>
      </c>
      <c r="U1577" s="655">
        <v>22.9</v>
      </c>
    </row>
    <row r="1578" spans="1:21" s="713" customFormat="1" ht="33" customHeight="1">
      <c r="A1578" s="989">
        <v>7967</v>
      </c>
      <c r="B1578" s="989" t="s">
        <v>134</v>
      </c>
      <c r="C1578" s="322" t="s">
        <v>2779</v>
      </c>
      <c r="D1578" s="257" t="s">
        <v>54</v>
      </c>
      <c r="E1578" s="259">
        <v>233.81</v>
      </c>
      <c r="F1578" s="707">
        <v>1</v>
      </c>
      <c r="G1578" s="450">
        <f t="shared" si="417"/>
        <v>233.81</v>
      </c>
      <c r="H1578" s="713" t="str">
        <f t="shared" si="416"/>
        <v>PORTA EM MADEIRA COMPENSADA CANELA, 90 X 210CM, LISA, SEMI-OCA, C/VISOR 0,16M2, INCLUSIVE VIDRO 4MM</v>
      </c>
      <c r="J1578" s="654" t="str">
        <f>IF(AND(F1578=0,G1578&gt;0),1+COUNT($J$3:J1558),IF(B1578="AUXILIAR","AUXILIAR","SUBÍTEM"))</f>
        <v>SUBÍTEM</v>
      </c>
      <c r="K1578" s="655">
        <v>7967</v>
      </c>
      <c r="L1578" s="656">
        <f t="shared" si="415"/>
        <v>7967</v>
      </c>
      <c r="M1578" s="663" t="str">
        <f>IF(AND(MID(A1578,1,4)="comp",COUNTIF($A$1:$A$3937,A1578)&gt;1),"ok AUXILIAR",IF(AND(F1578&gt;0,MID(A1578,1,4)="COMP"),"SUBÍTEM",IF(OR(AND(F1578=0,G1578=0),F1578="COEF.",F1578&gt;0),"SUBÍTEM",IF(MID(A1578,1,5)="COMP.",IF(COUNTIF(ORÇAMENTO!$B$5:$B$9792,COMPOSIÇÕES!A1578)=0,"NOK",IF(COUNTIF(ORÇAMENTO!$B$5:$B$9792,COMPOSIÇÕES!A1578)&gt;0,"OK","SUBÍTEM"))))))</f>
        <v>SUBÍTEM</v>
      </c>
      <c r="P1578" s="655" t="b">
        <f t="shared" si="414"/>
        <v>1</v>
      </c>
      <c r="Q1578" s="655">
        <v>7967</v>
      </c>
      <c r="R1578" s="655" t="s">
        <v>134</v>
      </c>
      <c r="S1578" s="717" t="s">
        <v>2779</v>
      </c>
      <c r="T1578" s="655" t="s">
        <v>54</v>
      </c>
      <c r="U1578" s="655">
        <v>232.01</v>
      </c>
    </row>
    <row r="1579" spans="1:21" s="713" customFormat="1" ht="19.5" customHeight="1">
      <c r="A1579" s="989">
        <v>5015</v>
      </c>
      <c r="B1579" s="989" t="s">
        <v>134</v>
      </c>
      <c r="C1579" s="322" t="s">
        <v>2780</v>
      </c>
      <c r="D1579" s="257" t="s">
        <v>95</v>
      </c>
      <c r="E1579" s="259">
        <v>118</v>
      </c>
      <c r="F1579" s="707">
        <v>1</v>
      </c>
      <c r="G1579" s="450">
        <f t="shared" si="417"/>
        <v>118</v>
      </c>
      <c r="H1579" s="713" t="str">
        <f t="shared" si="416"/>
        <v>BATENTE (CAIXÃO) EM MADEIRA LEI L=14CM (90X220CM), COMPLETO C/02 JOGOS ALIZAR</v>
      </c>
      <c r="J1579" s="654" t="str">
        <f>IF(AND(F1579=0,G1579&gt;0),1+COUNT($J$3:J1559),IF(B1579="AUXILIAR","AUXILIAR","SUBÍTEM"))</f>
        <v>SUBÍTEM</v>
      </c>
      <c r="K1579" s="655">
        <v>5015</v>
      </c>
      <c r="L1579" s="656">
        <f t="shared" si="415"/>
        <v>5015</v>
      </c>
      <c r="M1579" s="663" t="str">
        <f>IF(AND(MID(A1579,1,4)="comp",COUNTIF($A$1:$A$3937,A1579)&gt;1),"ok AUXILIAR",IF(AND(F1579&gt;0,MID(A1579,1,4)="COMP"),"SUBÍTEM",IF(OR(AND(F1579=0,G1579=0),F1579="COEF.",F1579&gt;0),"SUBÍTEM",IF(MID(A1579,1,5)="COMP.",IF(COUNTIF(ORÇAMENTO!$B$5:$B$9792,COMPOSIÇÕES!A1579)=0,"NOK",IF(COUNTIF(ORÇAMENTO!$B$5:$B$9792,COMPOSIÇÕES!A1579)&gt;0,"OK","SUBÍTEM"))))))</f>
        <v>SUBÍTEM</v>
      </c>
      <c r="P1579" s="655" t="b">
        <f t="shared" si="414"/>
        <v>1</v>
      </c>
      <c r="Q1579" s="655">
        <v>5015</v>
      </c>
      <c r="R1579" s="655" t="s">
        <v>134</v>
      </c>
      <c r="S1579" s="717" t="s">
        <v>2780</v>
      </c>
      <c r="T1579" s="655" t="s">
        <v>95</v>
      </c>
      <c r="U1579" s="655">
        <v>118</v>
      </c>
    </row>
    <row r="1580" spans="1:21" s="713" customFormat="1" ht="19.5" customHeight="1">
      <c r="A1580" s="988">
        <v>9171</v>
      </c>
      <c r="B1580" s="501" t="s">
        <v>134</v>
      </c>
      <c r="C1580" s="322" t="s">
        <v>2777</v>
      </c>
      <c r="D1580" s="257" t="s">
        <v>95</v>
      </c>
      <c r="E1580" s="259">
        <v>3.28</v>
      </c>
      <c r="F1580" s="462">
        <v>4</v>
      </c>
      <c r="G1580" s="450">
        <f t="shared" si="417"/>
        <v>13.12</v>
      </c>
      <c r="H1580" s="713" t="str">
        <f>IF(MID(A1580,1,3)="OBS","REMOVER ESPAÇOS","OK")</f>
        <v>OK</v>
      </c>
      <c r="J1580" s="654" t="str">
        <f>IF(AND(F1580=0,G1580&gt;0),1+COUNT($J$3:J1577),IF(B1580="AUXILIAR","AUXILIAR","SUBÍTEM"))</f>
        <v>SUBÍTEM</v>
      </c>
      <c r="K1580" s="655">
        <v>9171</v>
      </c>
      <c r="L1580" s="656">
        <f>A1580</f>
        <v>9171</v>
      </c>
      <c r="M1580" s="663" t="str">
        <f>IF(AND(MID(A1580,1,4)="comp",COUNTIF($A$1:$A$3937,A1580)&gt;1),"ok AUXILIAR",IF(AND(F1580&gt;0,MID(A1580,1,4)="COMP"),"SUBÍTEM",IF(OR(AND(F1580=0,G1580=0),F1580="COEF.",F1580&gt;0),"SUBÍTEM",IF(MID(A1580,1,5)="COMP.",IF(COUNTIF(ORÇAMENTO!$B$5:$B$9792,COMPOSIÇÕES!A1580)=0,"NOK",IF(COUNTIF(ORÇAMENTO!$B$5:$B$9792,COMPOSIÇÕES!A1580)&gt;0,"OK","SUBÍTEM"))))))</f>
        <v>SUBÍTEM</v>
      </c>
      <c r="N1580" s="713" t="e">
        <f>VLOOKUP(K1580,#REF!,2,FALSE)</f>
        <v>#REF!</v>
      </c>
      <c r="P1580" s="655" t="b">
        <f>C1580=S1580</f>
        <v>1</v>
      </c>
      <c r="Q1580" s="655">
        <v>9171</v>
      </c>
      <c r="R1580" s="655" t="s">
        <v>134</v>
      </c>
      <c r="S1580" s="721" t="s">
        <v>2777</v>
      </c>
      <c r="T1580" s="655" t="s">
        <v>95</v>
      </c>
      <c r="U1580" s="655">
        <v>3.24</v>
      </c>
    </row>
    <row r="1581" spans="1:21" s="713" customFormat="1" ht="18" customHeight="1">
      <c r="A1581" s="989">
        <v>9337</v>
      </c>
      <c r="B1581" s="989" t="s">
        <v>134</v>
      </c>
      <c r="C1581" s="322" t="s">
        <v>2781</v>
      </c>
      <c r="D1581" s="257" t="s">
        <v>57</v>
      </c>
      <c r="E1581" s="259">
        <v>118.9</v>
      </c>
      <c r="F1581" s="1000">
        <v>0.15</v>
      </c>
      <c r="G1581" s="450">
        <f t="shared" si="417"/>
        <v>17.84</v>
      </c>
      <c r="H1581" s="713" t="str">
        <f>UPPER(C1581)</f>
        <v>VENEZIANA INDUSTRIAL DE PVC RÍGIDO, TRANSLÚCIDO E MONTANTES EM ALÚMINIO</v>
      </c>
      <c r="J1581" s="654" t="str">
        <f>IF(AND(F1581=0,G1581&gt;0),1+COUNT($J$3:J1555),IF(B1581="AUXILIAR","AUXILIAR","SUBÍTEM"))</f>
        <v>SUBÍTEM</v>
      </c>
      <c r="K1581" s="655">
        <v>9337</v>
      </c>
      <c r="L1581" s="656">
        <f>A1581</f>
        <v>9337</v>
      </c>
      <c r="M1581" s="663" t="str">
        <f>IF(AND(MID(A1581,1,4)="comp",COUNTIF($A$1:$A$3937,A1581)&gt;1),"ok AUXILIAR",IF(AND(F1581&gt;0,MID(A1581,1,4)="COMP"),"SUBÍTEM",IF(OR(AND(F1581=0,G1581=0),F1581="COEF.",F1581&gt;0),"SUBÍTEM",IF(MID(A1581,1,5)="COMP.",IF(COUNTIF(ORÇAMENTO!$B$5:$B$9792,COMPOSIÇÕES!A1581)=0,"NOK",IF(COUNTIF(ORÇAMENTO!$B$5:$B$9792,COMPOSIÇÕES!A1581)&gt;0,"OK","SUBÍTEM"))))))</f>
        <v>SUBÍTEM</v>
      </c>
      <c r="P1581" s="655" t="b">
        <f>C1581=S1581</f>
        <v>1</v>
      </c>
      <c r="Q1581" s="655">
        <v>9337</v>
      </c>
      <c r="R1581" s="655" t="s">
        <v>134</v>
      </c>
      <c r="S1581" s="717" t="s">
        <v>2781</v>
      </c>
      <c r="T1581" s="655" t="s">
        <v>57</v>
      </c>
      <c r="U1581" s="655">
        <v>118.9</v>
      </c>
    </row>
    <row r="1582" spans="1:21" s="713" customFormat="1" ht="18.75" customHeight="1">
      <c r="A1582" s="989">
        <v>72200</v>
      </c>
      <c r="B1582" s="989" t="s">
        <v>131</v>
      </c>
      <c r="C1582" s="322" t="s">
        <v>1270</v>
      </c>
      <c r="D1582" s="257" t="s">
        <v>57</v>
      </c>
      <c r="E1582" s="259">
        <v>83.95</v>
      </c>
      <c r="F1582" s="707">
        <v>3.7800000000000002</v>
      </c>
      <c r="G1582" s="450">
        <f t="shared" si="417"/>
        <v>317.33</v>
      </c>
      <c r="H1582" s="713" t="str">
        <f>UPPER(C1582)</f>
        <v>REVESTIMENTO EM LAMINADO MELAMINICO TEXTURIZADO, ESPESSURA 0,8 MM, FIXADO COM COLA</v>
      </c>
      <c r="J1582" s="654" t="str">
        <f>IF(AND(F1582=0,G1582&gt;0),1+COUNT($J$3:J1568),IF(B1582="AUXILIAR","AUXILIAR","SUBÍTEM"))</f>
        <v>SUBÍTEM</v>
      </c>
      <c r="K1582" s="655">
        <v>72200</v>
      </c>
      <c r="L1582" s="656">
        <f>A1582</f>
        <v>72200</v>
      </c>
      <c r="M1582" s="663" t="str">
        <f>IF(AND(MID(A1582,1,4)="comp",COUNTIF($A$1:$A$3937,A1582)&gt;1),"ok AUXILIAR",IF(AND(F1582&gt;0,MID(A1582,1,4)="COMP"),"SUBÍTEM",IF(OR(AND(F1582=0,G1582=0),F1582="COEF.",F1582&gt;0),"SUBÍTEM",IF(MID(A1582,1,5)="COMP.",IF(COUNTIF(ORÇAMENTO!$B$5:$B$9792,COMPOSIÇÕES!A1582)=0,"NOK",IF(COUNTIF(ORÇAMENTO!$B$5:$B$9792,COMPOSIÇÕES!A1582)&gt;0,"OK","SUBÍTEM"))))))</f>
        <v>SUBÍTEM</v>
      </c>
      <c r="P1582" s="655" t="b">
        <f t="shared" si="414"/>
        <v>1</v>
      </c>
      <c r="Q1582" s="655">
        <v>72200</v>
      </c>
      <c r="R1582" s="655" t="s">
        <v>131</v>
      </c>
      <c r="S1582" s="717" t="s">
        <v>1270</v>
      </c>
      <c r="T1582" s="655" t="s">
        <v>57</v>
      </c>
      <c r="U1582" s="655">
        <v>83.8</v>
      </c>
    </row>
    <row r="1583" spans="1:21" s="713" customFormat="1">
      <c r="A1583" s="723" t="s">
        <v>1743</v>
      </c>
      <c r="B1583" s="723"/>
      <c r="C1583" s="723"/>
      <c r="D1583" s="723" t="s">
        <v>183</v>
      </c>
      <c r="E1583" s="723" t="s">
        <v>183</v>
      </c>
      <c r="F1583" s="723"/>
      <c r="G1583" s="723"/>
      <c r="H1583" s="713" t="str">
        <f>IF(MID(A1583,1,3)="OBS","REMOVER ESPAÇOS","OK")</f>
        <v>REMOVER ESPAÇOS</v>
      </c>
      <c r="J1583" s="654" t="str">
        <f>IF(AND(F1583=0,G1583&gt;0),1+COUNT($J$3:J1582),IF(B1583="AUXILIAR","AUXILIAR","SUBÍTEM"))</f>
        <v>SUBÍTEM</v>
      </c>
      <c r="K1583" s="655" t="s">
        <v>1743</v>
      </c>
      <c r="L1583" s="656" t="str">
        <f>A1583</f>
        <v>Obs: composição/Base -  ORSE - 8029 + 72200(SINAPI)+2062/ORSE INSUMO</v>
      </c>
      <c r="M1583" s="663" t="str">
        <f>IF(AND(MID(A1583,1,4)="comp",COUNTIF($A$1:$A$3937,A1583)&gt;1),"ok AUXILIAR",IF(AND(F1583&gt;0,MID(A1583,1,4)="COMP"),"SUBÍTEM",IF(OR(AND(F1583=0,G1583=0),F1583="COEF.",F1583&gt;0),"SUBÍTEM",IF(MID(A1583,1,5)="COMP.",IF(COUNTIF(ORÇAMENTO!$B$5:$B$9792,COMPOSIÇÕES!A1583)=0,"NOK",IF(COUNTIF(ORÇAMENTO!$B$5:$B$9792,COMPOSIÇÕES!A1583)&gt;0,"OK","SUBÍTEM"))))))</f>
        <v>SUBÍTEM</v>
      </c>
      <c r="P1583" s="655" t="b">
        <f t="shared" si="414"/>
        <v>1</v>
      </c>
      <c r="Q1583" s="655" t="s">
        <v>1743</v>
      </c>
      <c r="R1583" s="655"/>
      <c r="S1583" s="723"/>
      <c r="T1583" s="655" t="s">
        <v>183</v>
      </c>
      <c r="U1583" s="655" t="s">
        <v>183</v>
      </c>
    </row>
    <row r="1584" spans="1:21" s="713" customFormat="1" ht="15.75" thickBot="1">
      <c r="A1584" s="660"/>
      <c r="E1584" s="660"/>
      <c r="J1584" s="712"/>
      <c r="K1584" s="712"/>
      <c r="L1584" s="712"/>
      <c r="M1584" s="712"/>
      <c r="P1584" s="655" t="b">
        <f t="shared" ref="P1584:P1599" si="418">C1584=S1584</f>
        <v>1</v>
      </c>
    </row>
    <row r="1585" spans="1:21" s="713" customFormat="1" ht="32.25" customHeight="1" thickBot="1">
      <c r="A1585" s="947" t="s">
        <v>125</v>
      </c>
      <c r="B1585" s="948"/>
      <c r="C1585" s="949" t="s">
        <v>103</v>
      </c>
      <c r="D1585" s="949" t="s">
        <v>126</v>
      </c>
      <c r="E1585" s="949" t="s">
        <v>128</v>
      </c>
      <c r="F1585" s="949" t="s">
        <v>127</v>
      </c>
      <c r="G1585" s="950" t="s">
        <v>129</v>
      </c>
      <c r="H1585" s="713" t="str">
        <f>UPPER(C1585)</f>
        <v>DESCRIÇÃO</v>
      </c>
      <c r="J1585" s="654" t="str">
        <f>IF(AND(F1585=0,G1585&gt;0),1+COUNT($J$3:J1584),IF(B1585="AUXILIAR","AUXILIAR","SUBÍTEM"))</f>
        <v>SUBÍTEM</v>
      </c>
      <c r="K1585" s="655" t="s">
        <v>125</v>
      </c>
      <c r="L1585" s="656" t="str">
        <f t="shared" ref="L1585:L1596" si="419">A1585</f>
        <v>COD.</v>
      </c>
      <c r="M1585" s="663" t="str">
        <f>IF(AND(MID(A1585,1,4)="comp",COUNTIF($A$1:$A$3937,A1585)&gt;1),"ok AUXILIAR",IF(AND(F1585&gt;0,MID(A1585,1,4)="COMP"),"SUBÍTEM",IF(OR(AND(F1585=0,G1585=0),F1585="COEF.",F1585&gt;0),"SUBÍTEM",IF(MID(A1585,1,5)="COMP.",IF(COUNTIF(ORÇAMENTO!$B$5:$B$9792,COMPOSIÇÕES!A1585)=0,"NOK",IF(COUNTIF(ORÇAMENTO!$B$5:$B$9792,COMPOSIÇÕES!A1585)&gt;0,"OK","SUBÍTEM"))))))</f>
        <v>SUBÍTEM</v>
      </c>
      <c r="P1585" s="655" t="b">
        <f t="shared" si="418"/>
        <v>1</v>
      </c>
      <c r="Q1585" s="655" t="s">
        <v>125</v>
      </c>
      <c r="R1585" s="655"/>
      <c r="S1585" s="715" t="s">
        <v>103</v>
      </c>
      <c r="T1585" s="655" t="s">
        <v>126</v>
      </c>
      <c r="U1585" s="655" t="s">
        <v>128</v>
      </c>
    </row>
    <row r="1586" spans="1:21" s="713" customFormat="1" ht="45.75" customHeight="1" thickBot="1">
      <c r="A1586" s="935" t="s">
        <v>695</v>
      </c>
      <c r="B1586" s="936"/>
      <c r="C1586" s="986" t="s">
        <v>1745</v>
      </c>
      <c r="D1586" s="936" t="s">
        <v>126</v>
      </c>
      <c r="E1586" s="936" t="s">
        <v>183</v>
      </c>
      <c r="F1586" s="936"/>
      <c r="G1586" s="946">
        <f>SUM(G1587:G1598)</f>
        <v>1974.04</v>
      </c>
      <c r="H1586" s="713" t="str">
        <f>UPPER(C1586)</f>
        <v>PORTA EM MADEIRA COMPENSADA, 1,20 X 210CM  C/LAMINADO LISO, COM VISOR DE VIDRO 4MM (60X50CM), INCLUSIVE BATENTES E FERRAGENS COM FECHADURA, REVESTIMENTO LAMINADO E COM GRELHA VERNEZIANA (50X30CM)</v>
      </c>
      <c r="J1586" s="654">
        <f>IF(AND(F1586=0,G1586&gt;0),1+COUNT($J$3:J1585),IF(B1586="AUXILIAR","AUXILIAR","SUBÍTEM"))</f>
        <v>210</v>
      </c>
      <c r="K1586" s="655" t="s">
        <v>695</v>
      </c>
      <c r="L1586" s="656" t="str">
        <f t="shared" si="419"/>
        <v>COMP. 210</v>
      </c>
      <c r="M1586" s="663" t="str">
        <f>IF(AND(MID(A1586,1,4)="comp",COUNTIF($A$1:$A$3937,A1586)&gt;1),"ok AUXILIAR",IF(AND(F1586&gt;0,MID(A1586,1,4)="COMP"),"SUBÍTEM",IF(OR(AND(F1586=0,G1586=0),F1586="COEF.",F1586&gt;0),"SUBÍTEM",IF(MID(A1586,1,5)="COMP.",IF(COUNTIF(ORÇAMENTO!$B$5:$B$9792,COMPOSIÇÕES!A1586)=0,"NOK",IF(COUNTIF(ORÇAMENTO!$B$5:$B$9792,COMPOSIÇÕES!A1586)&gt;0,"OK","SUBÍTEM"))))))</f>
        <v>OK</v>
      </c>
      <c r="P1586" s="655" t="b">
        <f t="shared" si="418"/>
        <v>1</v>
      </c>
      <c r="Q1586" s="655" t="s">
        <v>695</v>
      </c>
      <c r="R1586" s="655"/>
      <c r="S1586" s="716" t="s">
        <v>1745</v>
      </c>
      <c r="T1586" s="655" t="s">
        <v>126</v>
      </c>
      <c r="U1586" s="655" t="s">
        <v>183</v>
      </c>
    </row>
    <row r="1587" spans="1:21" s="713" customFormat="1" ht="43.5" customHeight="1">
      <c r="A1587" s="988">
        <v>88628</v>
      </c>
      <c r="B1587" s="989" t="s">
        <v>131</v>
      </c>
      <c r="C1587" s="322" t="s">
        <v>1276</v>
      </c>
      <c r="D1587" s="257" t="s">
        <v>61</v>
      </c>
      <c r="E1587" s="259">
        <v>340.5</v>
      </c>
      <c r="F1587" s="449">
        <v>0.01</v>
      </c>
      <c r="G1587" s="450">
        <f>ROUND(F1587*E1587,2)</f>
        <v>3.41</v>
      </c>
      <c r="H1587" s="713" t="str">
        <f>IF(MID(A1587,1,3)="OBS","REMOVER ESPAÇOS","OK")</f>
        <v>OK</v>
      </c>
      <c r="J1587" s="654" t="str">
        <f>IF(AND(F1587=0,G1587&gt;0),1+COUNT($J$3:J1583),IF(B1587="AUXILIAR","AUXILIAR","SUBÍTEM"))</f>
        <v>SUBÍTEM</v>
      </c>
      <c r="K1587" s="655">
        <v>88628</v>
      </c>
      <c r="L1587" s="656">
        <f t="shared" si="419"/>
        <v>88628</v>
      </c>
      <c r="M1587" s="663" t="str">
        <f>IF(AND(MID(A1587,1,4)="comp",COUNTIF($A$1:$A$3937,A1587)&gt;1),"ok AUXILIAR",IF(AND(F1587&gt;0,MID(A1587,1,4)="COMP"),"SUBÍTEM",IF(OR(AND(F1587=0,G1587=0),F1587="COEF.",F1587&gt;0),"SUBÍTEM",IF(MID(A1587,1,5)="COMP.",IF(COUNTIF(ORÇAMENTO!$B$5:$B$9792,COMPOSIÇÕES!A1587)=0,"NOK",IF(COUNTIF(ORÇAMENTO!$B$5:$B$9792,COMPOSIÇÕES!A1587)&gt;0,"OK","SUBÍTEM"))))))</f>
        <v>SUBÍTEM</v>
      </c>
      <c r="N1587" s="713" t="e">
        <f>VLOOKUP(K1587,#REF!,2,FALSE)</f>
        <v>#REF!</v>
      </c>
      <c r="P1587" s="655" t="b">
        <f t="shared" si="418"/>
        <v>1</v>
      </c>
      <c r="Q1587" s="655">
        <v>88628</v>
      </c>
      <c r="R1587" s="655" t="s">
        <v>131</v>
      </c>
      <c r="S1587" s="721" t="s">
        <v>1276</v>
      </c>
      <c r="T1587" s="655" t="s">
        <v>61</v>
      </c>
      <c r="U1587" s="655">
        <v>340.51</v>
      </c>
    </row>
    <row r="1588" spans="1:21" s="713" customFormat="1" ht="19.5" customHeight="1">
      <c r="A1588" s="989">
        <v>88316</v>
      </c>
      <c r="B1588" s="989" t="s">
        <v>131</v>
      </c>
      <c r="C1588" s="322" t="s">
        <v>772</v>
      </c>
      <c r="D1588" s="257" t="s">
        <v>59</v>
      </c>
      <c r="E1588" s="259">
        <v>12.7</v>
      </c>
      <c r="F1588" s="707">
        <v>3.75</v>
      </c>
      <c r="G1588" s="450">
        <f>ROUND(F1588*E1588,2)</f>
        <v>47.63</v>
      </c>
      <c r="H1588" s="713" t="str">
        <f t="shared" ref="H1588:H1595" si="420">UPPER(C1588)</f>
        <v>SERVENTE COM ENCARGOS COMPLEMENTARES</v>
      </c>
      <c r="J1588" s="654" t="str">
        <f>IF(AND(F1588=0,G1588&gt;0),1+COUNT($J$3:J1568),IF(B1588="AUXILIAR","AUXILIAR","SUBÍTEM"))</f>
        <v>SUBÍTEM</v>
      </c>
      <c r="K1588" s="655">
        <v>88316</v>
      </c>
      <c r="L1588" s="656">
        <f t="shared" si="419"/>
        <v>88316</v>
      </c>
      <c r="M1588" s="663" t="str">
        <f>IF(AND(MID(A1588,1,4)="comp",COUNTIF($A$1:$A$3937,A1588)&gt;1),"ok AUXILIAR",IF(AND(F1588&gt;0,MID(A1588,1,4)="COMP"),"SUBÍTEM",IF(OR(AND(F1588=0,G1588=0),F1588="COEF.",F1588&gt;0),"SUBÍTEM",IF(MID(A1588,1,5)="COMP.",IF(COUNTIF(ORÇAMENTO!$B$5:$B$9792,COMPOSIÇÕES!A1588)=0,"NOK",IF(COUNTIF(ORÇAMENTO!$B$5:$B$9792,COMPOSIÇÕES!A1588)&gt;0,"OK","SUBÍTEM"))))))</f>
        <v>SUBÍTEM</v>
      </c>
      <c r="P1588" s="655" t="b">
        <f t="shared" si="418"/>
        <v>1</v>
      </c>
      <c r="Q1588" s="655">
        <v>88316</v>
      </c>
      <c r="R1588" s="655" t="s">
        <v>131</v>
      </c>
      <c r="S1588" s="717" t="s">
        <v>772</v>
      </c>
      <c r="T1588" s="655" t="s">
        <v>59</v>
      </c>
      <c r="U1588" s="655">
        <v>12.52</v>
      </c>
    </row>
    <row r="1589" spans="1:21" s="713" customFormat="1" ht="19.5" customHeight="1">
      <c r="A1589" s="989">
        <v>5075</v>
      </c>
      <c r="B1589" s="989" t="s">
        <v>836</v>
      </c>
      <c r="C1589" s="322" t="s">
        <v>966</v>
      </c>
      <c r="D1589" s="257" t="s">
        <v>2838</v>
      </c>
      <c r="E1589" s="259">
        <v>11.19</v>
      </c>
      <c r="F1589" s="449">
        <v>4.0000000000000001E-3</v>
      </c>
      <c r="G1589" s="450">
        <f>ROUND(F1589*E1589,2)</f>
        <v>0.04</v>
      </c>
      <c r="H1589" s="713" t="str">
        <f t="shared" si="420"/>
        <v>PREGO DE ACO POLIDO COM CABECA 18 X 30 (2 3/4 X 10)</v>
      </c>
      <c r="J1589" s="654" t="str">
        <f>IF(AND(F1589=0,G1589&gt;0),1+COUNT($J$3:J1569),IF(B1589="AUXILIAR","AUXILIAR","SUBÍTEM"))</f>
        <v>SUBÍTEM</v>
      </c>
      <c r="K1589" s="655">
        <v>5075</v>
      </c>
      <c r="L1589" s="656">
        <f t="shared" si="419"/>
        <v>5075</v>
      </c>
      <c r="M1589" s="663" t="str">
        <f>IF(AND(MID(A1589,1,4)="comp",COUNTIF($A$1:$A$3937,A1589)&gt;1),"ok AUXILIAR",IF(AND(F1589&gt;0,MID(A1589,1,4)="COMP"),"SUBÍTEM",IF(OR(AND(F1589=0,G1589=0),F1589="COEF.",F1589&gt;0),"SUBÍTEM",IF(MID(A1589,1,5)="COMP.",IF(COUNTIF(ORÇAMENTO!$B$5:$B$9792,COMPOSIÇÕES!A1589)=0,"NOK",IF(COUNTIF(ORÇAMENTO!$B$5:$B$9792,COMPOSIÇÕES!A1589)&gt;0,"OK","SUBÍTEM"))))))</f>
        <v>SUBÍTEM</v>
      </c>
      <c r="P1589" s="655" t="b">
        <f t="shared" si="418"/>
        <v>1</v>
      </c>
      <c r="Q1589" s="655">
        <v>5075</v>
      </c>
      <c r="R1589" s="655" t="s">
        <v>836</v>
      </c>
      <c r="S1589" s="717" t="s">
        <v>966</v>
      </c>
      <c r="T1589" s="655" t="s">
        <v>55</v>
      </c>
      <c r="U1589" s="655">
        <v>11.03</v>
      </c>
    </row>
    <row r="1590" spans="1:21" s="713" customFormat="1" ht="30.75" customHeight="1">
      <c r="A1590" s="989">
        <v>3108</v>
      </c>
      <c r="B1590" s="989" t="s">
        <v>836</v>
      </c>
      <c r="C1590" s="322" t="s">
        <v>2782</v>
      </c>
      <c r="D1590" s="257" t="s">
        <v>2836</v>
      </c>
      <c r="E1590" s="259">
        <v>20.63</v>
      </c>
      <c r="F1590" s="449">
        <v>2</v>
      </c>
      <c r="G1590" s="450">
        <f>ROUND(F1590*E1590,2)</f>
        <v>41.26</v>
      </c>
      <c r="H1590" s="713" t="str">
        <f>UPPER(C1590)</f>
        <v>FECHO DE EMBUTIR, TIPO UNHA, COMANDO COM ALAVANCA, EM LATAO CROMADO, 22 CM, PARA PORTAS E JANELAS - INCLUI PARAFUSOS</v>
      </c>
      <c r="J1590" s="654" t="str">
        <f>IF(AND(F1590=0,G1590&gt;0),1+COUNT($J$3:J1570),IF(B1590="AUXILIAR","AUXILIAR","SUBÍTEM"))</f>
        <v>SUBÍTEM</v>
      </c>
      <c r="K1590" s="655">
        <v>3108</v>
      </c>
      <c r="L1590" s="656">
        <f>A1590</f>
        <v>3108</v>
      </c>
      <c r="M1590" s="663" t="str">
        <f>IF(AND(MID(A1590,1,4)="comp",COUNTIF($A$1:$A$3937,A1590)&gt;1),"ok AUXILIAR",IF(AND(F1590&gt;0,MID(A1590,1,4)="COMP"),"SUBÍTEM",IF(OR(AND(F1590=0,G1590=0),F1590="COEF.",F1590&gt;0),"SUBÍTEM",IF(MID(A1590,1,5)="COMP.",IF(COUNTIF(ORÇAMENTO!$B$5:$B$9792,COMPOSIÇÕES!A1590)=0,"NOK",IF(COUNTIF(ORÇAMENTO!$B$5:$B$9792,COMPOSIÇÕES!A1590)&gt;0,"OK","SUBÍTEM"))))))</f>
        <v>SUBÍTEM</v>
      </c>
      <c r="P1590" s="655" t="b">
        <f>C1590=S1590</f>
        <v>1</v>
      </c>
      <c r="Q1590" s="655">
        <v>3108</v>
      </c>
      <c r="R1590" s="655" t="s">
        <v>836</v>
      </c>
      <c r="S1590" s="717" t="s">
        <v>2782</v>
      </c>
      <c r="T1590" s="655" t="s">
        <v>54</v>
      </c>
      <c r="U1590" s="655">
        <v>21.31</v>
      </c>
    </row>
    <row r="1591" spans="1:21" s="713" customFormat="1" ht="19.5" customHeight="1">
      <c r="A1591" s="322" t="s">
        <v>2644</v>
      </c>
      <c r="B1591" s="989" t="s">
        <v>838</v>
      </c>
      <c r="C1591" s="322" t="s">
        <v>1632</v>
      </c>
      <c r="D1591" s="257" t="s">
        <v>126</v>
      </c>
      <c r="E1591" s="808">
        <v>196.92000000000002</v>
      </c>
      <c r="F1591" s="707">
        <v>1</v>
      </c>
      <c r="G1591" s="466">
        <f>ROUND(F1591*E1591,2)</f>
        <v>196.92</v>
      </c>
      <c r="H1591" s="713" t="str">
        <f t="shared" si="420"/>
        <v>FECHADURA PADO, EXTERNA, LINHA ECOINOX, MODELO CHOPIN, MAÇANETA, ROSETA, REF. 596-90</v>
      </c>
      <c r="J1591" s="654" t="str">
        <f>IF(AND(F1591=0,G1591&gt;0),1+COUNT($J$3:J1570),IF(B1591="AUXILIAR","AUXILIAR","SUBÍTEM"))</f>
        <v>AUXILIAR</v>
      </c>
      <c r="K1591" s="655" t="s">
        <v>2644</v>
      </c>
      <c r="L1591" s="656" t="str">
        <f t="shared" si="419"/>
        <v>COMP. 212</v>
      </c>
      <c r="M1591" s="663" t="str">
        <f>IF(AND(MID(A1591,1,4)="comp",COUNTIF($A$1:$A$3937,A1591)&gt;1),"ok AUXILIAR",IF(AND(F1591&gt;0,MID(A1591,1,4)="COMP"),"SUBÍTEM",IF(OR(AND(F1591=0,G1591=0),F1591="COEF.",F1591&gt;0),"SUBÍTEM",IF(MID(A1591,1,5)="COMP.",IF(COUNTIF(ORÇAMENTO!$B$5:$B$9792,COMPOSIÇÕES!A1591)=0,"NOK",IF(COUNTIF(ORÇAMENTO!$B$5:$B$9792,COMPOSIÇÕES!A1591)&gt;0,"OK","SUBÍTEM"))))))</f>
        <v>ok AUXILIAR</v>
      </c>
      <c r="P1591" s="655" t="b">
        <f t="shared" si="418"/>
        <v>1</v>
      </c>
      <c r="Q1591" s="655" t="s">
        <v>2644</v>
      </c>
      <c r="R1591" s="655" t="s">
        <v>838</v>
      </c>
      <c r="S1591" s="717" t="s">
        <v>1632</v>
      </c>
      <c r="T1591" s="655" t="s">
        <v>126</v>
      </c>
      <c r="U1591" s="655">
        <v>195.12</v>
      </c>
    </row>
    <row r="1592" spans="1:21" s="713" customFormat="1" ht="19.5" customHeight="1">
      <c r="A1592" s="989">
        <v>88262</v>
      </c>
      <c r="B1592" s="989" t="s">
        <v>131</v>
      </c>
      <c r="C1592" s="322" t="s">
        <v>765</v>
      </c>
      <c r="D1592" s="257" t="s">
        <v>59</v>
      </c>
      <c r="E1592" s="259">
        <v>15.82</v>
      </c>
      <c r="F1592" s="707">
        <v>3.75</v>
      </c>
      <c r="G1592" s="450">
        <f t="shared" ref="G1592:G1598" si="421">ROUND(F1592*E1592,2)</f>
        <v>59.33</v>
      </c>
      <c r="H1592" s="713" t="str">
        <f t="shared" si="420"/>
        <v>CARPINTEIRO DE FORMAS COM ENCARGOS COMPLEMENTARES</v>
      </c>
      <c r="J1592" s="654" t="str">
        <f>IF(AND(F1592=0,G1592&gt;0),1+COUNT($J$3:J1571),IF(B1592="AUXILIAR","AUXILIAR","SUBÍTEM"))</f>
        <v>SUBÍTEM</v>
      </c>
      <c r="K1592" s="655">
        <v>88262</v>
      </c>
      <c r="L1592" s="656">
        <f t="shared" si="419"/>
        <v>88262</v>
      </c>
      <c r="M1592" s="663" t="str">
        <f>IF(AND(MID(A1592,1,4)="comp",COUNTIF($A$1:$A$3937,A1592)&gt;1),"ok AUXILIAR",IF(AND(F1592&gt;0,MID(A1592,1,4)="COMP"),"SUBÍTEM",IF(OR(AND(F1592=0,G1592=0),F1592="COEF.",F1592&gt;0),"SUBÍTEM",IF(MID(A1592,1,5)="COMP.",IF(COUNTIF(ORÇAMENTO!$B$5:$B$9792,COMPOSIÇÕES!A1592)=0,"NOK",IF(COUNTIF(ORÇAMENTO!$B$5:$B$9792,COMPOSIÇÕES!A1592)&gt;0,"OK","SUBÍTEM"))))))</f>
        <v>SUBÍTEM</v>
      </c>
      <c r="P1592" s="655" t="b">
        <f t="shared" si="418"/>
        <v>1</v>
      </c>
      <c r="Q1592" s="655">
        <v>88262</v>
      </c>
      <c r="R1592" s="655" t="s">
        <v>131</v>
      </c>
      <c r="S1592" s="717" t="s">
        <v>765</v>
      </c>
      <c r="T1592" s="655" t="s">
        <v>59</v>
      </c>
      <c r="U1592" s="655">
        <v>15.81</v>
      </c>
    </row>
    <row r="1593" spans="1:21" s="713" customFormat="1" ht="19.5" customHeight="1">
      <c r="A1593" s="989">
        <v>848</v>
      </c>
      <c r="B1593" s="989" t="s">
        <v>134</v>
      </c>
      <c r="C1593" s="322" t="s">
        <v>2783</v>
      </c>
      <c r="D1593" s="257" t="s">
        <v>54</v>
      </c>
      <c r="E1593" s="259">
        <v>6.9</v>
      </c>
      <c r="F1593" s="707">
        <v>6</v>
      </c>
      <c r="G1593" s="450">
        <f t="shared" si="421"/>
        <v>41.4</v>
      </c>
      <c r="H1593" s="713" t="str">
        <f t="shared" si="420"/>
        <v>DOBRADIÇA FERRO GALVANIZADO 3" X 3" SEM ANEIS</v>
      </c>
      <c r="J1593" s="654" t="str">
        <f>IF(AND(F1593=0,G1593&gt;0),1+COUNT($J$3:J1572),IF(B1593="AUXILIAR","AUXILIAR","SUBÍTEM"))</f>
        <v>SUBÍTEM</v>
      </c>
      <c r="K1593" s="655">
        <v>848</v>
      </c>
      <c r="L1593" s="656">
        <f t="shared" si="419"/>
        <v>848</v>
      </c>
      <c r="M1593" s="663" t="str">
        <f>IF(AND(MID(A1593,1,4)="comp",COUNTIF($A$1:$A$3937,A1593)&gt;1),"ok AUXILIAR",IF(AND(F1593&gt;0,MID(A1593,1,4)="COMP"),"SUBÍTEM",IF(OR(AND(F1593=0,G1593=0),F1593="COEF.",F1593&gt;0),"SUBÍTEM",IF(MID(A1593,1,5)="COMP.",IF(COUNTIF(ORÇAMENTO!$B$5:$B$9792,COMPOSIÇÕES!A1593)=0,"NOK",IF(COUNTIF(ORÇAMENTO!$B$5:$B$9792,COMPOSIÇÕES!A1593)&gt;0,"OK","SUBÍTEM"))))))</f>
        <v>SUBÍTEM</v>
      </c>
      <c r="P1593" s="655" t="b">
        <f t="shared" si="418"/>
        <v>1</v>
      </c>
      <c r="Q1593" s="655">
        <v>848</v>
      </c>
      <c r="R1593" s="655" t="s">
        <v>134</v>
      </c>
      <c r="S1593" s="717" t="s">
        <v>2783</v>
      </c>
      <c r="T1593" s="655" t="s">
        <v>54</v>
      </c>
      <c r="U1593" s="655">
        <v>6.83</v>
      </c>
    </row>
    <row r="1594" spans="1:21" s="713" customFormat="1" ht="33" customHeight="1">
      <c r="A1594" s="989">
        <v>183</v>
      </c>
      <c r="B1594" s="261" t="s">
        <v>836</v>
      </c>
      <c r="C1594" s="322" t="s">
        <v>2841</v>
      </c>
      <c r="D1594" s="257" t="s">
        <v>2842</v>
      </c>
      <c r="E1594" s="259">
        <v>100</v>
      </c>
      <c r="F1594" s="707">
        <v>1</v>
      </c>
      <c r="G1594" s="450">
        <f t="shared" si="421"/>
        <v>100</v>
      </c>
      <c r="H1594" s="713" t="str">
        <f>UPPER(C1594)</f>
        <v>BATENTE/ PORTAL/ ADUELA/ MARCO MACICO, E= *3 CM, L= *13 CM, *60 CM A 120* CM X *210 CM,  EM CEDRINHO/ ANGELIM COMERCIAL/ EUCALIPTO/ CURUPIXA/ PEROBA/ CUMARU OU EQUIVALENTE DA REGIAO (NAO INCLUI ALIZARES)</v>
      </c>
      <c r="J1594" s="654" t="str">
        <f>IF(AND(F1594=0,G1594&gt;0),1+COUNT($J$3:J1574),IF(B1594="AUXILIAR","AUXILIAR","SUBÍTEM"))</f>
        <v>SUBÍTEM</v>
      </c>
      <c r="K1594" s="655">
        <v>183</v>
      </c>
      <c r="L1594" s="656">
        <f>A1594</f>
        <v>183</v>
      </c>
      <c r="M1594" s="663" t="str">
        <f>IF(AND(MID(A1594,1,4)="comp",COUNTIF($A$1:$A$3937,A1594)&gt;1),"ok AUXILIAR",IF(AND(F1594&gt;0,MID(A1594,1,4)="COMP"),"SUBÍTEM",IF(OR(AND(F1594=0,G1594=0),F1594="COEF.",F1594&gt;0),"SUBÍTEM",IF(MID(A1594,1,5)="COMP.",IF(COUNTIF(ORÇAMENTO!$B$5:$B$9792,COMPOSIÇÕES!A1594)=0,"NOK",IF(COUNTIF(ORÇAMENTO!$B$5:$B$9792,COMPOSIÇÕES!A1594)&gt;0,"OK","SUBÍTEM"))))))</f>
        <v>SUBÍTEM</v>
      </c>
      <c r="P1594" s="655" t="b">
        <f>C1594=S1594</f>
        <v>1</v>
      </c>
      <c r="Q1594" s="655">
        <v>183</v>
      </c>
      <c r="R1594" s="655" t="s">
        <v>134</v>
      </c>
      <c r="S1594" s="717" t="s">
        <v>2841</v>
      </c>
      <c r="T1594" s="655" t="s">
        <v>173</v>
      </c>
      <c r="U1594" s="655">
        <v>100</v>
      </c>
    </row>
    <row r="1595" spans="1:21" s="713" customFormat="1" ht="19.5" customHeight="1">
      <c r="A1595" s="989">
        <v>1827</v>
      </c>
      <c r="B1595" s="989" t="s">
        <v>134</v>
      </c>
      <c r="C1595" s="322" t="s">
        <v>2784</v>
      </c>
      <c r="D1595" s="257" t="s">
        <v>54</v>
      </c>
      <c r="E1595" s="259">
        <v>508.43</v>
      </c>
      <c r="F1595" s="707">
        <v>2</v>
      </c>
      <c r="G1595" s="450">
        <f t="shared" si="421"/>
        <v>1016.86</v>
      </c>
      <c r="H1595" s="713" t="str">
        <f t="shared" si="420"/>
        <v>PORTA EM MADEIRA DE LEI MUIRACATIARA COM ALMOFADAS - 100 X 210CM</v>
      </c>
      <c r="J1595" s="654" t="str">
        <f>IF(AND(F1595=0,G1595&gt;0),1+COUNT($J$3:J1573),IF(B1595="AUXILIAR","AUXILIAR","SUBÍTEM"))</f>
        <v>SUBÍTEM</v>
      </c>
      <c r="K1595" s="655">
        <v>1827</v>
      </c>
      <c r="L1595" s="656">
        <f t="shared" si="419"/>
        <v>1827</v>
      </c>
      <c r="M1595" s="663" t="str">
        <f>IF(AND(MID(A1595,1,4)="comp",COUNTIF($A$1:$A$3937,A1595)&gt;1),"ok AUXILIAR",IF(AND(F1595&gt;0,MID(A1595,1,4)="COMP"),"SUBÍTEM",IF(OR(AND(F1595=0,G1595=0),F1595="COEF.",F1595&gt;0),"SUBÍTEM",IF(MID(A1595,1,5)="COMP.",IF(COUNTIF(ORÇAMENTO!$B$5:$B$9792,COMPOSIÇÕES!A1595)=0,"NOK",IF(COUNTIF(ORÇAMENTO!$B$5:$B$9792,COMPOSIÇÕES!A1595)&gt;0,"OK","SUBÍTEM"))))))</f>
        <v>SUBÍTEM</v>
      </c>
      <c r="P1595" s="655" t="b">
        <f t="shared" si="418"/>
        <v>1</v>
      </c>
      <c r="Q1595" s="655">
        <v>1827</v>
      </c>
      <c r="R1595" s="655" t="s">
        <v>134</v>
      </c>
      <c r="S1595" s="717" t="s">
        <v>2784</v>
      </c>
      <c r="T1595" s="655" t="s">
        <v>54</v>
      </c>
      <c r="U1595" s="655">
        <v>504.51</v>
      </c>
    </row>
    <row r="1596" spans="1:21" s="713" customFormat="1" ht="19.5" customHeight="1">
      <c r="A1596" s="988">
        <v>9171</v>
      </c>
      <c r="B1596" s="501" t="s">
        <v>134</v>
      </c>
      <c r="C1596" s="322" t="s">
        <v>2777</v>
      </c>
      <c r="D1596" s="257" t="s">
        <v>95</v>
      </c>
      <c r="E1596" s="259">
        <v>3.28</v>
      </c>
      <c r="F1596" s="462">
        <v>8</v>
      </c>
      <c r="G1596" s="450">
        <f t="shared" si="421"/>
        <v>26.24</v>
      </c>
      <c r="H1596" s="713" t="str">
        <f>IF(MID(A1596,1,3)="OBS","REMOVER ESPAÇOS","OK")</f>
        <v>OK</v>
      </c>
      <c r="J1596" s="654" t="str">
        <f>IF(AND(F1596=0,G1596&gt;0),1+COUNT($J$3:J1593),IF(B1596="AUXILIAR","AUXILIAR","SUBÍTEM"))</f>
        <v>SUBÍTEM</v>
      </c>
      <c r="K1596" s="655">
        <v>9171</v>
      </c>
      <c r="L1596" s="656">
        <f t="shared" si="419"/>
        <v>9171</v>
      </c>
      <c r="M1596" s="663" t="str">
        <f>IF(AND(MID(A1596,1,4)="comp",COUNTIF($A$1:$A$3937,A1596)&gt;1),"ok AUXILIAR",IF(AND(F1596&gt;0,MID(A1596,1,4)="COMP"),"SUBÍTEM",IF(OR(AND(F1596=0,G1596=0),F1596="COEF.",F1596&gt;0),"SUBÍTEM",IF(MID(A1596,1,5)="COMP.",IF(COUNTIF(ORÇAMENTO!$B$5:$B$9792,COMPOSIÇÕES!A1596)=0,"NOK",IF(COUNTIF(ORÇAMENTO!$B$5:$B$9792,COMPOSIÇÕES!A1596)&gt;0,"OK","SUBÍTEM"))))))</f>
        <v>SUBÍTEM</v>
      </c>
      <c r="N1596" s="713" t="e">
        <f>VLOOKUP(K1596,#REF!,2,FALSE)</f>
        <v>#REF!</v>
      </c>
      <c r="P1596" s="655" t="b">
        <f t="shared" si="418"/>
        <v>1</v>
      </c>
      <c r="Q1596" s="655">
        <v>9171</v>
      </c>
      <c r="R1596" s="655" t="s">
        <v>134</v>
      </c>
      <c r="S1596" s="721" t="s">
        <v>2777</v>
      </c>
      <c r="T1596" s="655" t="s">
        <v>95</v>
      </c>
      <c r="U1596" s="655">
        <v>3.24</v>
      </c>
    </row>
    <row r="1597" spans="1:21" s="713" customFormat="1" ht="18" customHeight="1">
      <c r="A1597" s="989">
        <v>9337</v>
      </c>
      <c r="B1597" s="989" t="s">
        <v>134</v>
      </c>
      <c r="C1597" s="322" t="s">
        <v>2781</v>
      </c>
      <c r="D1597" s="257" t="s">
        <v>57</v>
      </c>
      <c r="E1597" s="259">
        <v>118.9</v>
      </c>
      <c r="F1597" s="1000">
        <v>0.15</v>
      </c>
      <c r="G1597" s="450">
        <f t="shared" si="421"/>
        <v>17.84</v>
      </c>
      <c r="H1597" s="713" t="str">
        <f>UPPER(C1597)</f>
        <v>VENEZIANA INDUSTRIAL DE PVC RÍGIDO, TRANSLÚCIDO E MONTANTES EM ALÚMINIO</v>
      </c>
      <c r="J1597" s="654" t="str">
        <f>IF(AND(F1597=0,G1597&gt;0),1+COUNT($J$3:J1571),IF(B1597="AUXILIAR","AUXILIAR","SUBÍTEM"))</f>
        <v>SUBÍTEM</v>
      </c>
      <c r="K1597" s="655">
        <v>9337</v>
      </c>
      <c r="L1597" s="656">
        <f>A1597</f>
        <v>9337</v>
      </c>
      <c r="M1597" s="663" t="str">
        <f>IF(AND(MID(A1597,1,4)="comp",COUNTIF($A$1:$A$3937,A1597)&gt;1),"ok AUXILIAR",IF(AND(F1597&gt;0,MID(A1597,1,4)="COMP"),"SUBÍTEM",IF(OR(AND(F1597=0,G1597=0),F1597="COEF.",F1597&gt;0),"SUBÍTEM",IF(MID(A1597,1,5)="COMP.",IF(COUNTIF(ORÇAMENTO!$B$5:$B$9792,COMPOSIÇÕES!A1597)=0,"NOK",IF(COUNTIF(ORÇAMENTO!$B$5:$B$9792,COMPOSIÇÕES!A1597)&gt;0,"OK","SUBÍTEM"))))))</f>
        <v>SUBÍTEM</v>
      </c>
      <c r="P1597" s="655" t="b">
        <f>C1597=S1597</f>
        <v>1</v>
      </c>
      <c r="Q1597" s="655">
        <v>9337</v>
      </c>
      <c r="R1597" s="655" t="s">
        <v>134</v>
      </c>
      <c r="S1597" s="717" t="s">
        <v>2781</v>
      </c>
      <c r="T1597" s="655" t="s">
        <v>57</v>
      </c>
      <c r="U1597" s="655">
        <v>118.9</v>
      </c>
    </row>
    <row r="1598" spans="1:21" s="713" customFormat="1" ht="18.75" customHeight="1">
      <c r="A1598" s="989">
        <v>72200</v>
      </c>
      <c r="B1598" s="989" t="s">
        <v>131</v>
      </c>
      <c r="C1598" s="322" t="s">
        <v>1270</v>
      </c>
      <c r="D1598" s="257" t="s">
        <v>57</v>
      </c>
      <c r="E1598" s="259">
        <v>83.95</v>
      </c>
      <c r="F1598" s="707">
        <v>5.04</v>
      </c>
      <c r="G1598" s="450">
        <f t="shared" si="421"/>
        <v>423.11</v>
      </c>
      <c r="H1598" s="713" t="str">
        <f>UPPER(C1598)</f>
        <v>REVESTIMENTO EM LAMINADO MELAMINICO TEXTURIZADO, ESPESSURA 0,8 MM, FIXADO COM COLA</v>
      </c>
      <c r="J1598" s="654" t="str">
        <f>IF(AND(F1598=0,G1598&gt;0),1+COUNT($J$3:J1583),IF(B1598="AUXILIAR","AUXILIAR","SUBÍTEM"))</f>
        <v>SUBÍTEM</v>
      </c>
      <c r="K1598" s="655">
        <v>72200</v>
      </c>
      <c r="L1598" s="656">
        <f>A1598</f>
        <v>72200</v>
      </c>
      <c r="M1598" s="663" t="str">
        <f>IF(AND(MID(A1598,1,4)="comp",COUNTIF($A$1:$A$3937,A1598)&gt;1),"ok AUXILIAR",IF(AND(F1598&gt;0,MID(A1598,1,4)="COMP"),"SUBÍTEM",IF(OR(AND(F1598=0,G1598=0),F1598="COEF.",F1598&gt;0),"SUBÍTEM",IF(MID(A1598,1,5)="COMP.",IF(COUNTIF(ORÇAMENTO!$B$5:$B$9792,COMPOSIÇÕES!A1598)=0,"NOK",IF(COUNTIF(ORÇAMENTO!$B$5:$B$9792,COMPOSIÇÕES!A1598)&gt;0,"OK","SUBÍTEM"))))))</f>
        <v>SUBÍTEM</v>
      </c>
      <c r="P1598" s="655" t="b">
        <f t="shared" si="418"/>
        <v>1</v>
      </c>
      <c r="Q1598" s="655">
        <v>72200</v>
      </c>
      <c r="R1598" s="655" t="s">
        <v>131</v>
      </c>
      <c r="S1598" s="717" t="s">
        <v>1270</v>
      </c>
      <c r="T1598" s="655" t="s">
        <v>57</v>
      </c>
      <c r="U1598" s="655">
        <v>83.8</v>
      </c>
    </row>
    <row r="1599" spans="1:21" s="713" customFormat="1">
      <c r="A1599" s="723" t="s">
        <v>1744</v>
      </c>
      <c r="B1599" s="723"/>
      <c r="C1599" s="723"/>
      <c r="D1599" s="723" t="s">
        <v>183</v>
      </c>
      <c r="E1599" s="723" t="s">
        <v>183</v>
      </c>
      <c r="F1599" s="723"/>
      <c r="G1599" s="723"/>
      <c r="H1599" s="713" t="str">
        <f>IF(MID(A1599,1,3)="OBS","REMOVER ESPAÇOS","OK")</f>
        <v>REMOVER ESPAÇOS</v>
      </c>
      <c r="J1599" s="654" t="str">
        <f>IF(AND(F1599=0,G1599&gt;0),1+COUNT($J$3:J1598),IF(B1599="AUXILIAR","AUXILIAR","SUBÍTEM"))</f>
        <v>SUBÍTEM</v>
      </c>
      <c r="K1599" s="655" t="s">
        <v>1744</v>
      </c>
      <c r="L1599" s="656" t="str">
        <f>A1599</f>
        <v>Obs: composição/Base -  ORSE - 8199 + 72200(SINAPI) + 2062/ORSE INSUMO</v>
      </c>
      <c r="M1599" s="663" t="str">
        <f>IF(AND(MID(A1599,1,4)="comp",COUNTIF($A$1:$A$3937,A1599)&gt;1),"ok AUXILIAR",IF(AND(F1599&gt;0,MID(A1599,1,4)="COMP"),"SUBÍTEM",IF(OR(AND(F1599=0,G1599=0),F1599="COEF.",F1599&gt;0),"SUBÍTEM",IF(MID(A1599,1,5)="COMP.",IF(COUNTIF(ORÇAMENTO!$B$5:$B$9792,COMPOSIÇÕES!A1599)=0,"NOK",IF(COUNTIF(ORÇAMENTO!$B$5:$B$9792,COMPOSIÇÕES!A1599)&gt;0,"OK","SUBÍTEM"))))))</f>
        <v>SUBÍTEM</v>
      </c>
      <c r="P1599" s="655" t="b">
        <f t="shared" si="418"/>
        <v>1</v>
      </c>
      <c r="Q1599" s="655" t="s">
        <v>1744</v>
      </c>
      <c r="R1599" s="655"/>
      <c r="S1599" s="723"/>
      <c r="T1599" s="655" t="s">
        <v>183</v>
      </c>
      <c r="U1599" s="655" t="s">
        <v>183</v>
      </c>
    </row>
    <row r="1600" spans="1:21" s="713" customFormat="1" ht="15.75" thickBot="1">
      <c r="A1600" s="660"/>
      <c r="E1600" s="660"/>
      <c r="J1600" s="712"/>
      <c r="K1600" s="712"/>
      <c r="L1600" s="712"/>
      <c r="M1600" s="712"/>
      <c r="P1600" s="655" t="b">
        <f t="shared" ref="P1600:P1609" si="422">C1600=S1600</f>
        <v>1</v>
      </c>
    </row>
    <row r="1601" spans="1:21" s="713" customFormat="1" ht="32.25" customHeight="1" thickBot="1">
      <c r="A1601" s="947" t="s">
        <v>125</v>
      </c>
      <c r="B1601" s="948"/>
      <c r="C1601" s="949" t="s">
        <v>103</v>
      </c>
      <c r="D1601" s="949" t="s">
        <v>126</v>
      </c>
      <c r="E1601" s="949" t="s">
        <v>128</v>
      </c>
      <c r="F1601" s="949" t="s">
        <v>127</v>
      </c>
      <c r="G1601" s="950" t="s">
        <v>129</v>
      </c>
      <c r="H1601" s="713" t="str">
        <f>UPPER(C1601)</f>
        <v>DESCRIÇÃO</v>
      </c>
      <c r="J1601" s="654" t="str">
        <f>IF(AND(F1601=0,G1601&gt;0),1+COUNT($J$3:J1600),IF(B1601="AUXILIAR","AUXILIAR","SUBÍTEM"))</f>
        <v>SUBÍTEM</v>
      </c>
      <c r="K1601" s="655" t="s">
        <v>125</v>
      </c>
      <c r="L1601" s="656" t="str">
        <f t="shared" ref="L1601:L1609" si="423">A1601</f>
        <v>COD.</v>
      </c>
      <c r="M1601" s="663" t="str">
        <f>IF(AND(MID(A1601,1,4)="comp",COUNTIF($A$1:$A$3937,A1601)&gt;1),"ok AUXILIAR",IF(AND(F1601&gt;0,MID(A1601,1,4)="COMP"),"SUBÍTEM",IF(OR(AND(F1601=0,G1601=0),F1601="COEF.",F1601&gt;0),"SUBÍTEM",IF(MID(A1601,1,5)="COMP.",IF(COUNTIF(ORÇAMENTO!$B$5:$B$9792,COMPOSIÇÕES!A1601)=0,"NOK",IF(COUNTIF(ORÇAMENTO!$B$5:$B$9792,COMPOSIÇÕES!A1601)&gt;0,"OK","SUBÍTEM"))))))</f>
        <v>SUBÍTEM</v>
      </c>
      <c r="P1601" s="655" t="b">
        <f t="shared" si="422"/>
        <v>1</v>
      </c>
      <c r="Q1601" s="655" t="s">
        <v>125</v>
      </c>
      <c r="R1601" s="655"/>
      <c r="S1601" s="715" t="s">
        <v>103</v>
      </c>
      <c r="T1601" s="655" t="s">
        <v>126</v>
      </c>
      <c r="U1601" s="655" t="s">
        <v>128</v>
      </c>
    </row>
    <row r="1602" spans="1:21" s="713" customFormat="1" ht="45.75" customHeight="1" thickBot="1">
      <c r="A1602" s="935" t="s">
        <v>696</v>
      </c>
      <c r="B1602" s="936"/>
      <c r="C1602" s="986" t="s">
        <v>1635</v>
      </c>
      <c r="D1602" s="936" t="s">
        <v>126</v>
      </c>
      <c r="E1602" s="936" t="s">
        <v>183</v>
      </c>
      <c r="F1602" s="936"/>
      <c r="G1602" s="946">
        <f>SUM(G1603:G1613)</f>
        <v>1991.46</v>
      </c>
      <c r="H1602" s="713" t="str">
        <f>UPPER(C1602)</f>
        <v>PORTA EM MADEIRA COMPENSADA, 1,30 X 210CM  C/LAMINADO LISO, COM VISOR DE VIDRO 4MM (60X50CM), INCLUSIVE BATENTES E FERRAGENS COM FECHADURA E REVESTIMENTO LAMINADO</v>
      </c>
      <c r="J1602" s="654">
        <f>IF(AND(F1602=0,G1602&gt;0),1+COUNT($J$3:J1601),IF(B1602="AUXILIAR","AUXILIAR","SUBÍTEM"))</f>
        <v>211</v>
      </c>
      <c r="K1602" s="655" t="s">
        <v>696</v>
      </c>
      <c r="L1602" s="656" t="str">
        <f t="shared" si="423"/>
        <v>COMP. 211</v>
      </c>
      <c r="M1602" s="663" t="str">
        <f>IF(AND(MID(A1602,1,4)="comp",COUNTIF($A$1:$A$3937,A1602)&gt;1),"ok AUXILIAR",IF(AND(F1602&gt;0,MID(A1602,1,4)="COMP"),"SUBÍTEM",IF(OR(AND(F1602=0,G1602=0),F1602="COEF.",F1602&gt;0),"SUBÍTEM",IF(MID(A1602,1,5)="COMP.",IF(COUNTIF(ORÇAMENTO!$B$5:$B$9792,COMPOSIÇÕES!A1602)=0,"NOK",IF(COUNTIF(ORÇAMENTO!$B$5:$B$9792,COMPOSIÇÕES!A1602)&gt;0,"OK","SUBÍTEM"))))))</f>
        <v>OK</v>
      </c>
      <c r="P1602" s="655" t="b">
        <f t="shared" si="422"/>
        <v>1</v>
      </c>
      <c r="Q1602" s="655" t="s">
        <v>696</v>
      </c>
      <c r="R1602" s="655"/>
      <c r="S1602" s="716" t="s">
        <v>1635</v>
      </c>
      <c r="T1602" s="655" t="s">
        <v>126</v>
      </c>
      <c r="U1602" s="655" t="s">
        <v>183</v>
      </c>
    </row>
    <row r="1603" spans="1:21" s="713" customFormat="1" ht="38.25" customHeight="1">
      <c r="A1603" s="988">
        <v>88628</v>
      </c>
      <c r="B1603" s="989" t="s">
        <v>131</v>
      </c>
      <c r="C1603" s="322" t="s">
        <v>1276</v>
      </c>
      <c r="D1603" s="257" t="s">
        <v>61</v>
      </c>
      <c r="E1603" s="259">
        <v>340.5</v>
      </c>
      <c r="F1603" s="449">
        <v>0.01</v>
      </c>
      <c r="G1603" s="450">
        <f>ROUND(F1603*E1603,2)</f>
        <v>3.41</v>
      </c>
      <c r="H1603" s="713" t="str">
        <f>IF(MID(A1603,1,3)="OBS","REMOVER ESPAÇOS","OK")</f>
        <v>OK</v>
      </c>
      <c r="J1603" s="654" t="str">
        <f>IF(AND(F1603=0,G1603&gt;0),1+COUNT($J$3:J1599),IF(B1603="AUXILIAR","AUXILIAR","SUBÍTEM"))</f>
        <v>SUBÍTEM</v>
      </c>
      <c r="K1603" s="655">
        <v>88628</v>
      </c>
      <c r="L1603" s="656">
        <f t="shared" si="423"/>
        <v>88628</v>
      </c>
      <c r="M1603" s="663" t="str">
        <f>IF(AND(MID(A1603,1,4)="comp",COUNTIF($A$1:$A$3937,A1603)&gt;1),"ok AUXILIAR",IF(AND(F1603&gt;0,MID(A1603,1,4)="COMP"),"SUBÍTEM",IF(OR(AND(F1603=0,G1603=0),F1603="COEF.",F1603&gt;0),"SUBÍTEM",IF(MID(A1603,1,5)="COMP.",IF(COUNTIF(ORÇAMENTO!$B$5:$B$9792,COMPOSIÇÕES!A1603)=0,"NOK",IF(COUNTIF(ORÇAMENTO!$B$5:$B$9792,COMPOSIÇÕES!A1603)&gt;0,"OK","SUBÍTEM"))))))</f>
        <v>SUBÍTEM</v>
      </c>
      <c r="N1603" s="713" t="e">
        <f>VLOOKUP(K1603,#REF!,2,FALSE)</f>
        <v>#REF!</v>
      </c>
      <c r="P1603" s="655" t="b">
        <f t="shared" si="422"/>
        <v>1</v>
      </c>
      <c r="Q1603" s="655">
        <v>88628</v>
      </c>
      <c r="R1603" s="655" t="s">
        <v>131</v>
      </c>
      <c r="S1603" s="721" t="s">
        <v>1276</v>
      </c>
      <c r="T1603" s="655" t="s">
        <v>61</v>
      </c>
      <c r="U1603" s="655">
        <v>340.51</v>
      </c>
    </row>
    <row r="1604" spans="1:21" s="713" customFormat="1" ht="19.5" customHeight="1">
      <c r="A1604" s="989">
        <v>88316</v>
      </c>
      <c r="B1604" s="989" t="s">
        <v>131</v>
      </c>
      <c r="C1604" s="322" t="s">
        <v>772</v>
      </c>
      <c r="D1604" s="257" t="s">
        <v>59</v>
      </c>
      <c r="E1604" s="259">
        <v>12.7</v>
      </c>
      <c r="F1604" s="707">
        <v>3.75</v>
      </c>
      <c r="G1604" s="450">
        <f>ROUND(F1604*E1604,2)</f>
        <v>47.63</v>
      </c>
      <c r="H1604" s="713" t="str">
        <f t="shared" ref="H1604:H1609" si="424">UPPER(C1604)</f>
        <v>SERVENTE COM ENCARGOS COMPLEMENTARES</v>
      </c>
      <c r="J1604" s="654" t="str">
        <f>IF(AND(F1604=0,G1604&gt;0),1+COUNT($J$3:J1584),IF(B1604="AUXILIAR","AUXILIAR","SUBÍTEM"))</f>
        <v>SUBÍTEM</v>
      </c>
      <c r="K1604" s="655">
        <v>88316</v>
      </c>
      <c r="L1604" s="656">
        <f t="shared" si="423"/>
        <v>88316</v>
      </c>
      <c r="M1604" s="663" t="str">
        <f>IF(AND(MID(A1604,1,4)="comp",COUNTIF($A$1:$A$3937,A1604)&gt;1),"ok AUXILIAR",IF(AND(F1604&gt;0,MID(A1604,1,4)="COMP"),"SUBÍTEM",IF(OR(AND(F1604=0,G1604=0),F1604="COEF.",F1604&gt;0),"SUBÍTEM",IF(MID(A1604,1,5)="COMP.",IF(COUNTIF(ORÇAMENTO!$B$5:$B$9792,COMPOSIÇÕES!A1604)=0,"NOK",IF(COUNTIF(ORÇAMENTO!$B$5:$B$9792,COMPOSIÇÕES!A1604)&gt;0,"OK","SUBÍTEM"))))))</f>
        <v>SUBÍTEM</v>
      </c>
      <c r="P1604" s="655" t="b">
        <f t="shared" si="422"/>
        <v>1</v>
      </c>
      <c r="Q1604" s="655">
        <v>88316</v>
      </c>
      <c r="R1604" s="655" t="s">
        <v>131</v>
      </c>
      <c r="S1604" s="717" t="s">
        <v>772</v>
      </c>
      <c r="T1604" s="655" t="s">
        <v>59</v>
      </c>
      <c r="U1604" s="655">
        <v>12.52</v>
      </c>
    </row>
    <row r="1605" spans="1:21" s="713" customFormat="1" ht="19.5" customHeight="1">
      <c r="A1605" s="989">
        <v>5075</v>
      </c>
      <c r="B1605" s="989" t="s">
        <v>836</v>
      </c>
      <c r="C1605" s="322" t="s">
        <v>966</v>
      </c>
      <c r="D1605" s="257" t="s">
        <v>2838</v>
      </c>
      <c r="E1605" s="259">
        <v>11.19</v>
      </c>
      <c r="F1605" s="449">
        <v>4.0000000000000001E-3</v>
      </c>
      <c r="G1605" s="450">
        <f>ROUND(F1605*E1605,2)</f>
        <v>0.04</v>
      </c>
      <c r="H1605" s="713" t="str">
        <f t="shared" si="424"/>
        <v>PREGO DE ACO POLIDO COM CABECA 18 X 30 (2 3/4 X 10)</v>
      </c>
      <c r="J1605" s="654" t="str">
        <f>IF(AND(F1605=0,G1605&gt;0),1+COUNT($J$3:J1585),IF(B1605="AUXILIAR","AUXILIAR","SUBÍTEM"))</f>
        <v>SUBÍTEM</v>
      </c>
      <c r="K1605" s="655">
        <v>5075</v>
      </c>
      <c r="L1605" s="656">
        <f t="shared" si="423"/>
        <v>5075</v>
      </c>
      <c r="M1605" s="663" t="str">
        <f>IF(AND(MID(A1605,1,4)="comp",COUNTIF($A$1:$A$3937,A1605)&gt;1),"ok AUXILIAR",IF(AND(F1605&gt;0,MID(A1605,1,4)="COMP"),"SUBÍTEM",IF(OR(AND(F1605=0,G1605=0),F1605="COEF.",F1605&gt;0),"SUBÍTEM",IF(MID(A1605,1,5)="COMP.",IF(COUNTIF(ORÇAMENTO!$B$5:$B$9792,COMPOSIÇÕES!A1605)=0,"NOK",IF(COUNTIF(ORÇAMENTO!$B$5:$B$9792,COMPOSIÇÕES!A1605)&gt;0,"OK","SUBÍTEM"))))))</f>
        <v>SUBÍTEM</v>
      </c>
      <c r="P1605" s="655" t="b">
        <f t="shared" si="422"/>
        <v>1</v>
      </c>
      <c r="Q1605" s="655">
        <v>5075</v>
      </c>
      <c r="R1605" s="655" t="s">
        <v>836</v>
      </c>
      <c r="S1605" s="717" t="s">
        <v>966</v>
      </c>
      <c r="T1605" s="655" t="s">
        <v>55</v>
      </c>
      <c r="U1605" s="655">
        <v>11.03</v>
      </c>
    </row>
    <row r="1606" spans="1:21" s="713" customFormat="1" ht="30.75" customHeight="1">
      <c r="A1606" s="989">
        <v>3108</v>
      </c>
      <c r="B1606" s="989" t="s">
        <v>836</v>
      </c>
      <c r="C1606" s="322" t="s">
        <v>2782</v>
      </c>
      <c r="D1606" s="257" t="s">
        <v>2836</v>
      </c>
      <c r="E1606" s="259">
        <v>20.63</v>
      </c>
      <c r="F1606" s="449">
        <v>2</v>
      </c>
      <c r="G1606" s="450">
        <f>ROUND(F1606*E1606,2)</f>
        <v>41.26</v>
      </c>
      <c r="H1606" s="713" t="str">
        <f t="shared" si="424"/>
        <v>FECHO DE EMBUTIR, TIPO UNHA, COMANDO COM ALAVANCA, EM LATAO CROMADO, 22 CM, PARA PORTAS E JANELAS - INCLUI PARAFUSOS</v>
      </c>
      <c r="J1606" s="654" t="str">
        <f>IF(AND(F1606=0,G1606&gt;0),1+COUNT($J$3:J1586),IF(B1606="AUXILIAR","AUXILIAR","SUBÍTEM"))</f>
        <v>SUBÍTEM</v>
      </c>
      <c r="K1606" s="655">
        <v>3108</v>
      </c>
      <c r="L1606" s="656">
        <f t="shared" si="423"/>
        <v>3108</v>
      </c>
      <c r="M1606" s="663" t="str">
        <f>IF(AND(MID(A1606,1,4)="comp",COUNTIF($A$1:$A$3937,A1606)&gt;1),"ok AUXILIAR",IF(AND(F1606&gt;0,MID(A1606,1,4)="COMP"),"SUBÍTEM",IF(OR(AND(F1606=0,G1606=0),F1606="COEF.",F1606&gt;0),"SUBÍTEM",IF(MID(A1606,1,5)="COMP.",IF(COUNTIF(ORÇAMENTO!$B$5:$B$9792,COMPOSIÇÕES!A1606)=0,"NOK",IF(COUNTIF(ORÇAMENTO!$B$5:$B$9792,COMPOSIÇÕES!A1606)&gt;0,"OK","SUBÍTEM"))))))</f>
        <v>SUBÍTEM</v>
      </c>
      <c r="P1606" s="655" t="b">
        <f t="shared" si="422"/>
        <v>1</v>
      </c>
      <c r="Q1606" s="655">
        <v>3108</v>
      </c>
      <c r="R1606" s="655" t="s">
        <v>836</v>
      </c>
      <c r="S1606" s="717" t="s">
        <v>2782</v>
      </c>
      <c r="T1606" s="655" t="s">
        <v>54</v>
      </c>
      <c r="U1606" s="655">
        <v>21.31</v>
      </c>
    </row>
    <row r="1607" spans="1:21" s="713" customFormat="1" ht="19.5" customHeight="1">
      <c r="A1607" s="322" t="s">
        <v>2644</v>
      </c>
      <c r="B1607" s="989" t="s">
        <v>838</v>
      </c>
      <c r="C1607" s="322" t="s">
        <v>1632</v>
      </c>
      <c r="D1607" s="257" t="s">
        <v>126</v>
      </c>
      <c r="E1607" s="808">
        <v>196.92000000000002</v>
      </c>
      <c r="F1607" s="707">
        <v>1</v>
      </c>
      <c r="G1607" s="466">
        <f>ROUND(F1607*E1607,2)</f>
        <v>196.92</v>
      </c>
      <c r="H1607" s="713" t="str">
        <f t="shared" si="424"/>
        <v>FECHADURA PADO, EXTERNA, LINHA ECOINOX, MODELO CHOPIN, MAÇANETA, ROSETA, REF. 596-90</v>
      </c>
      <c r="J1607" s="654" t="str">
        <f>IF(AND(F1607=0,G1607&gt;0),1+COUNT($J$3:J1586),IF(B1607="AUXILIAR","AUXILIAR","SUBÍTEM"))</f>
        <v>AUXILIAR</v>
      </c>
      <c r="K1607" s="655" t="s">
        <v>2644</v>
      </c>
      <c r="L1607" s="656" t="str">
        <f t="shared" si="423"/>
        <v>COMP. 212</v>
      </c>
      <c r="M1607" s="663" t="str">
        <f>IF(AND(MID(A1607,1,4)="comp",COUNTIF($A$1:$A$3937,A1607)&gt;1),"ok AUXILIAR",IF(AND(F1607&gt;0,MID(A1607,1,4)="COMP"),"SUBÍTEM",IF(OR(AND(F1607=0,G1607=0),F1607="COEF.",F1607&gt;0),"SUBÍTEM",IF(MID(A1607,1,5)="COMP.",IF(COUNTIF(ORÇAMENTO!$B$5:$B$9792,COMPOSIÇÕES!A1607)=0,"NOK",IF(COUNTIF(ORÇAMENTO!$B$5:$B$9792,COMPOSIÇÕES!A1607)&gt;0,"OK","SUBÍTEM"))))))</f>
        <v>ok AUXILIAR</v>
      </c>
      <c r="P1607" s="655" t="b">
        <f t="shared" si="422"/>
        <v>1</v>
      </c>
      <c r="Q1607" s="655" t="s">
        <v>2644</v>
      </c>
      <c r="R1607" s="655" t="s">
        <v>838</v>
      </c>
      <c r="S1607" s="717" t="s">
        <v>1632</v>
      </c>
      <c r="T1607" s="655" t="s">
        <v>126</v>
      </c>
      <c r="U1607" s="655">
        <v>195.12</v>
      </c>
    </row>
    <row r="1608" spans="1:21" s="713" customFormat="1" ht="19.5" customHeight="1">
      <c r="A1608" s="989">
        <v>88262</v>
      </c>
      <c r="B1608" s="989" t="s">
        <v>131</v>
      </c>
      <c r="C1608" s="322" t="s">
        <v>765</v>
      </c>
      <c r="D1608" s="257" t="s">
        <v>59</v>
      </c>
      <c r="E1608" s="259">
        <v>15.82</v>
      </c>
      <c r="F1608" s="707">
        <v>3.75</v>
      </c>
      <c r="G1608" s="450">
        <f t="shared" ref="G1608:G1613" si="425">ROUND(F1608*E1608,2)</f>
        <v>59.33</v>
      </c>
      <c r="H1608" s="713" t="str">
        <f t="shared" si="424"/>
        <v>CARPINTEIRO DE FORMAS COM ENCARGOS COMPLEMENTARES</v>
      </c>
      <c r="J1608" s="654" t="str">
        <f>IF(AND(F1608=0,G1608&gt;0),1+COUNT($J$3:J1587),IF(B1608="AUXILIAR","AUXILIAR","SUBÍTEM"))</f>
        <v>SUBÍTEM</v>
      </c>
      <c r="K1608" s="655">
        <v>88262</v>
      </c>
      <c r="L1608" s="656">
        <f t="shared" si="423"/>
        <v>88262</v>
      </c>
      <c r="M1608" s="663" t="str">
        <f>IF(AND(MID(A1608,1,4)="comp",COUNTIF($A$1:$A$3937,A1608)&gt;1),"ok AUXILIAR",IF(AND(F1608&gt;0,MID(A1608,1,4)="COMP"),"SUBÍTEM",IF(OR(AND(F1608=0,G1608=0),F1608="COEF.",F1608&gt;0),"SUBÍTEM",IF(MID(A1608,1,5)="COMP.",IF(COUNTIF(ORÇAMENTO!$B$5:$B$9792,COMPOSIÇÕES!A1608)=0,"NOK",IF(COUNTIF(ORÇAMENTO!$B$5:$B$9792,COMPOSIÇÕES!A1608)&gt;0,"OK","SUBÍTEM"))))))</f>
        <v>SUBÍTEM</v>
      </c>
      <c r="P1608" s="655" t="b">
        <f t="shared" si="422"/>
        <v>1</v>
      </c>
      <c r="Q1608" s="655">
        <v>88262</v>
      </c>
      <c r="R1608" s="655" t="s">
        <v>131</v>
      </c>
      <c r="S1608" s="717" t="s">
        <v>765</v>
      </c>
      <c r="T1608" s="655" t="s">
        <v>59</v>
      </c>
      <c r="U1608" s="655">
        <v>15.81</v>
      </c>
    </row>
    <row r="1609" spans="1:21" s="713" customFormat="1" ht="19.5" customHeight="1">
      <c r="A1609" s="989">
        <v>848</v>
      </c>
      <c r="B1609" s="989" t="s">
        <v>134</v>
      </c>
      <c r="C1609" s="322" t="s">
        <v>2783</v>
      </c>
      <c r="D1609" s="257" t="s">
        <v>54</v>
      </c>
      <c r="E1609" s="259">
        <v>6.9</v>
      </c>
      <c r="F1609" s="707">
        <v>6</v>
      </c>
      <c r="G1609" s="450">
        <f t="shared" si="425"/>
        <v>41.4</v>
      </c>
      <c r="H1609" s="713" t="str">
        <f t="shared" si="424"/>
        <v>DOBRADIÇA FERRO GALVANIZADO 3" X 3" SEM ANEIS</v>
      </c>
      <c r="J1609" s="654" t="str">
        <f>IF(AND(F1609=0,G1609&gt;0),1+COUNT($J$3:J1588),IF(B1609="AUXILIAR","AUXILIAR","SUBÍTEM"))</f>
        <v>SUBÍTEM</v>
      </c>
      <c r="K1609" s="655">
        <v>848</v>
      </c>
      <c r="L1609" s="656">
        <f t="shared" si="423"/>
        <v>848</v>
      </c>
      <c r="M1609" s="663" t="str">
        <f>IF(AND(MID(A1609,1,4)="comp",COUNTIF($A$1:$A$3937,A1609)&gt;1),"ok AUXILIAR",IF(AND(F1609&gt;0,MID(A1609,1,4)="COMP"),"SUBÍTEM",IF(OR(AND(F1609=0,G1609=0),F1609="COEF.",F1609&gt;0),"SUBÍTEM",IF(MID(A1609,1,5)="COMP.",IF(COUNTIF(ORÇAMENTO!$B$5:$B$9792,COMPOSIÇÕES!A1609)=0,"NOK",IF(COUNTIF(ORÇAMENTO!$B$5:$B$9792,COMPOSIÇÕES!A1609)&gt;0,"OK","SUBÍTEM"))))))</f>
        <v>SUBÍTEM</v>
      </c>
      <c r="P1609" s="655" t="b">
        <f t="shared" si="422"/>
        <v>1</v>
      </c>
      <c r="Q1609" s="655">
        <v>848</v>
      </c>
      <c r="R1609" s="655" t="s">
        <v>134</v>
      </c>
      <c r="S1609" s="717" t="s">
        <v>2783</v>
      </c>
      <c r="T1609" s="655" t="s">
        <v>54</v>
      </c>
      <c r="U1609" s="655">
        <v>6.83</v>
      </c>
    </row>
    <row r="1610" spans="1:21" s="713" customFormat="1" ht="33" customHeight="1">
      <c r="A1610" s="989">
        <v>183</v>
      </c>
      <c r="B1610" s="261" t="s">
        <v>836</v>
      </c>
      <c r="C1610" s="322" t="s">
        <v>2841</v>
      </c>
      <c r="D1610" s="257" t="s">
        <v>2842</v>
      </c>
      <c r="E1610" s="259">
        <v>100</v>
      </c>
      <c r="F1610" s="707">
        <v>1</v>
      </c>
      <c r="G1610" s="450">
        <f t="shared" si="425"/>
        <v>100</v>
      </c>
      <c r="H1610" s="713" t="str">
        <f>UPPER(C1610)</f>
        <v>BATENTE/ PORTAL/ ADUELA/ MARCO MACICO, E= *3 CM, L= *13 CM, *60 CM A 120* CM X *210 CM,  EM CEDRINHO/ ANGELIM COMERCIAL/ EUCALIPTO/ CURUPIXA/ PEROBA/ CUMARU OU EQUIVALENTE DA REGIAO (NAO INCLUI ALIZARES)</v>
      </c>
      <c r="J1610" s="654" t="str">
        <f>IF(AND(F1610=0,G1610&gt;0),1+COUNT($J$3:J1590),IF(B1610="AUXILIAR","AUXILIAR","SUBÍTEM"))</f>
        <v>SUBÍTEM</v>
      </c>
      <c r="K1610" s="655">
        <v>183</v>
      </c>
      <c r="L1610" s="656">
        <f>A1610</f>
        <v>183</v>
      </c>
      <c r="M1610" s="663" t="str">
        <f>IF(AND(MID(A1610,1,4)="comp",COUNTIF($A$1:$A$3937,A1610)&gt;1),"ok AUXILIAR",IF(AND(F1610&gt;0,MID(A1610,1,4)="COMP"),"SUBÍTEM",IF(OR(AND(F1610=0,G1610=0),F1610="COEF.",F1610&gt;0),"SUBÍTEM",IF(MID(A1610,1,5)="COMP.",IF(COUNTIF(ORÇAMENTO!$B$5:$B$9792,COMPOSIÇÕES!A1610)=0,"NOK",IF(COUNTIF(ORÇAMENTO!$B$5:$B$9792,COMPOSIÇÕES!A1610)&gt;0,"OK","SUBÍTEM"))))))</f>
        <v>SUBÍTEM</v>
      </c>
      <c r="P1610" s="655" t="b">
        <f>C1610=S1610</f>
        <v>1</v>
      </c>
      <c r="Q1610" s="655">
        <v>183</v>
      </c>
      <c r="R1610" s="655" t="s">
        <v>134</v>
      </c>
      <c r="S1610" s="717" t="s">
        <v>2841</v>
      </c>
      <c r="T1610" s="655" t="s">
        <v>173</v>
      </c>
      <c r="U1610" s="655">
        <v>100</v>
      </c>
    </row>
    <row r="1611" spans="1:21" s="713" customFormat="1" ht="19.5" customHeight="1">
      <c r="A1611" s="989">
        <v>1827</v>
      </c>
      <c r="B1611" s="989" t="s">
        <v>134</v>
      </c>
      <c r="C1611" s="322" t="s">
        <v>2784</v>
      </c>
      <c r="D1611" s="257" t="s">
        <v>54</v>
      </c>
      <c r="E1611" s="259">
        <v>508.43</v>
      </c>
      <c r="F1611" s="707">
        <v>2</v>
      </c>
      <c r="G1611" s="450">
        <f t="shared" si="425"/>
        <v>1016.86</v>
      </c>
      <c r="H1611" s="713" t="str">
        <f>UPPER(C1611)</f>
        <v>PORTA EM MADEIRA DE LEI MUIRACATIARA COM ALMOFADAS - 100 X 210CM</v>
      </c>
      <c r="J1611" s="654" t="str">
        <f>IF(AND(F1611=0,G1611&gt;0),1+COUNT($J$3:J1589),IF(B1611="AUXILIAR","AUXILIAR","SUBÍTEM"))</f>
        <v>SUBÍTEM</v>
      </c>
      <c r="K1611" s="655">
        <v>1827</v>
      </c>
      <c r="L1611" s="656">
        <f>A1611</f>
        <v>1827</v>
      </c>
      <c r="M1611" s="663" t="str">
        <f>IF(AND(MID(A1611,1,4)="comp",COUNTIF($A$1:$A$3937,A1611)&gt;1),"ok AUXILIAR",IF(AND(F1611&gt;0,MID(A1611,1,4)="COMP"),"SUBÍTEM",IF(OR(AND(F1611=0,G1611=0),F1611="COEF.",F1611&gt;0),"SUBÍTEM",IF(MID(A1611,1,5)="COMP.",IF(COUNTIF(ORÇAMENTO!$B$5:$B$9792,COMPOSIÇÕES!A1611)=0,"NOK",IF(COUNTIF(ORÇAMENTO!$B$5:$B$9792,COMPOSIÇÕES!A1611)&gt;0,"OK","SUBÍTEM"))))))</f>
        <v>SUBÍTEM</v>
      </c>
      <c r="P1611" s="655" t="b">
        <f>C1611=S1611</f>
        <v>1</v>
      </c>
      <c r="Q1611" s="655">
        <v>1827</v>
      </c>
      <c r="R1611" s="655" t="s">
        <v>134</v>
      </c>
      <c r="S1611" s="717" t="s">
        <v>2784</v>
      </c>
      <c r="T1611" s="655" t="s">
        <v>54</v>
      </c>
      <c r="U1611" s="655">
        <v>504.51</v>
      </c>
    </row>
    <row r="1612" spans="1:21" s="713" customFormat="1" ht="19.5" customHeight="1">
      <c r="A1612" s="988">
        <v>9171</v>
      </c>
      <c r="B1612" s="501" t="s">
        <v>134</v>
      </c>
      <c r="C1612" s="322" t="s">
        <v>2777</v>
      </c>
      <c r="D1612" s="257" t="s">
        <v>95</v>
      </c>
      <c r="E1612" s="259">
        <v>3.28</v>
      </c>
      <c r="F1612" s="462">
        <v>8</v>
      </c>
      <c r="G1612" s="450">
        <f t="shared" si="425"/>
        <v>26.24</v>
      </c>
      <c r="H1612" s="713" t="str">
        <f>IF(MID(A1612,1,3)="OBS","REMOVER ESPAÇOS","OK")</f>
        <v>OK</v>
      </c>
      <c r="J1612" s="654" t="str">
        <f>IF(AND(F1612=0,G1612&gt;0),1+COUNT($J$3:J1609),IF(B1612="AUXILIAR","AUXILIAR","SUBÍTEM"))</f>
        <v>SUBÍTEM</v>
      </c>
      <c r="K1612" s="655">
        <v>9171</v>
      </c>
      <c r="L1612" s="656">
        <f>A1612</f>
        <v>9171</v>
      </c>
      <c r="M1612" s="663" t="str">
        <f>IF(AND(MID(A1612,1,4)="comp",COUNTIF($A$1:$A$3937,A1612)&gt;1),"ok AUXILIAR",IF(AND(F1612&gt;0,MID(A1612,1,4)="COMP"),"SUBÍTEM",IF(OR(AND(F1612=0,G1612=0),F1612="COEF.",F1612&gt;0),"SUBÍTEM",IF(MID(A1612,1,5)="COMP.",IF(COUNTIF(ORÇAMENTO!$B$5:$B$9792,COMPOSIÇÕES!A1612)=0,"NOK",IF(COUNTIF(ORÇAMENTO!$B$5:$B$9792,COMPOSIÇÕES!A1612)&gt;0,"OK","SUBÍTEM"))))))</f>
        <v>SUBÍTEM</v>
      </c>
      <c r="N1612" s="713" t="e">
        <f>VLOOKUP(K1612,#REF!,2,FALSE)</f>
        <v>#REF!</v>
      </c>
      <c r="P1612" s="655" t="b">
        <f>C1612=S1612</f>
        <v>1</v>
      </c>
      <c r="Q1612" s="655">
        <v>9171</v>
      </c>
      <c r="R1612" s="655" t="s">
        <v>134</v>
      </c>
      <c r="S1612" s="721" t="s">
        <v>2777</v>
      </c>
      <c r="T1612" s="655" t="s">
        <v>95</v>
      </c>
      <c r="U1612" s="655">
        <v>3.24</v>
      </c>
    </row>
    <row r="1613" spans="1:21" s="713" customFormat="1" ht="18.75" customHeight="1">
      <c r="A1613" s="989">
        <v>72200</v>
      </c>
      <c r="B1613" s="989" t="s">
        <v>131</v>
      </c>
      <c r="C1613" s="322" t="s">
        <v>1270</v>
      </c>
      <c r="D1613" s="257" t="s">
        <v>57</v>
      </c>
      <c r="E1613" s="259">
        <v>83.95</v>
      </c>
      <c r="F1613" s="707">
        <v>5.4600000000000009</v>
      </c>
      <c r="G1613" s="450">
        <f t="shared" si="425"/>
        <v>458.37</v>
      </c>
      <c r="H1613" s="713" t="str">
        <f>UPPER(C1613)</f>
        <v>REVESTIMENTO EM LAMINADO MELAMINICO TEXTURIZADO, ESPESSURA 0,8 MM, FIXADO COM COLA</v>
      </c>
      <c r="J1613" s="654" t="str">
        <f>IF(AND(F1613=0,G1613&gt;0),1+COUNT($J$3:J1599),IF(B1613="AUXILIAR","AUXILIAR","SUBÍTEM"))</f>
        <v>SUBÍTEM</v>
      </c>
      <c r="K1613" s="655">
        <v>72200</v>
      </c>
      <c r="L1613" s="656">
        <f>A1613</f>
        <v>72200</v>
      </c>
      <c r="M1613" s="663" t="str">
        <f>IF(AND(MID(A1613,1,4)="comp",COUNTIF($A$1:$A$3937,A1613)&gt;1),"ok AUXILIAR",IF(AND(F1613&gt;0,MID(A1613,1,4)="COMP"),"SUBÍTEM",IF(OR(AND(F1613=0,G1613=0),F1613="COEF.",F1613&gt;0),"SUBÍTEM",IF(MID(A1613,1,5)="COMP.",IF(COUNTIF(ORÇAMENTO!$B$5:$B$9792,COMPOSIÇÕES!A1613)=0,"NOK",IF(COUNTIF(ORÇAMENTO!$B$5:$B$9792,COMPOSIÇÕES!A1613)&gt;0,"OK","SUBÍTEM"))))))</f>
        <v>SUBÍTEM</v>
      </c>
      <c r="P1613" s="655" t="b">
        <f>C1613=S1613</f>
        <v>1</v>
      </c>
      <c r="Q1613" s="655">
        <v>72200</v>
      </c>
      <c r="R1613" s="655" t="s">
        <v>131</v>
      </c>
      <c r="S1613" s="717" t="s">
        <v>1270</v>
      </c>
      <c r="T1613" s="655" t="s">
        <v>57</v>
      </c>
      <c r="U1613" s="655">
        <v>83.8</v>
      </c>
    </row>
    <row r="1614" spans="1:21" s="713" customFormat="1">
      <c r="A1614" s="723" t="s">
        <v>2880</v>
      </c>
      <c r="B1614" s="723"/>
      <c r="C1614" s="723"/>
      <c r="D1614" s="723" t="s">
        <v>183</v>
      </c>
      <c r="E1614" s="723" t="s">
        <v>183</v>
      </c>
      <c r="F1614" s="723"/>
      <c r="G1614" s="723"/>
      <c r="H1614" s="713" t="str">
        <f>IF(MID(A1614,1,3)="OBS","REMOVER ESPAÇOS","OK")</f>
        <v>REMOVER ESPAÇOS</v>
      </c>
      <c r="J1614" s="654" t="str">
        <f>IF(AND(F1614=0,G1614&gt;0),1+COUNT($J$3:J1613),IF(B1614="AUXILIAR","AUXILIAR","SUBÍTEM"))</f>
        <v>SUBÍTEM</v>
      </c>
      <c r="K1614" s="655" t="s">
        <v>1634</v>
      </c>
      <c r="L1614" s="656" t="str">
        <f>A1614</f>
        <v>Obs: composição/Base -  ORSE - 8837 + 72200(SINAPI)</v>
      </c>
      <c r="M1614" s="663" t="str">
        <f>IF(AND(MID(A1614,1,4)="comp",COUNTIF($A$1:$A$3937,A1614)&gt;1),"ok AUXILIAR",IF(AND(F1614&gt;0,MID(A1614,1,4)="COMP"),"SUBÍTEM",IF(OR(AND(F1614=0,G1614=0),F1614="COEF.",F1614&gt;0),"SUBÍTEM",IF(MID(A1614,1,5)="COMP.",IF(COUNTIF(ORÇAMENTO!$B$5:$B$9792,COMPOSIÇÕES!A1614)=0,"NOK",IF(COUNTIF(ORÇAMENTO!$B$5:$B$9792,COMPOSIÇÕES!A1614)&gt;0,"OK","SUBÍTEM"))))))</f>
        <v>SUBÍTEM</v>
      </c>
      <c r="P1614" s="655" t="b">
        <f>C1614=S1614</f>
        <v>1</v>
      </c>
      <c r="Q1614" s="655" t="s">
        <v>1634</v>
      </c>
      <c r="R1614" s="655"/>
      <c r="S1614" s="723"/>
      <c r="T1614" s="655" t="s">
        <v>183</v>
      </c>
      <c r="U1614" s="655" t="s">
        <v>183</v>
      </c>
    </row>
    <row r="1615" spans="1:21" s="713" customFormat="1" ht="15.75" thickBot="1">
      <c r="A1615" s="660"/>
      <c r="E1615" s="660"/>
      <c r="J1615" s="712"/>
      <c r="K1615" s="712"/>
      <c r="L1615" s="712"/>
      <c r="M1615" s="712"/>
      <c r="P1615" s="655" t="b">
        <f t="shared" ref="P1615:P1630" si="426">C1615=S1615</f>
        <v>1</v>
      </c>
    </row>
    <row r="1616" spans="1:21" s="713" customFormat="1" ht="32.25" customHeight="1" thickBot="1">
      <c r="A1616" s="947" t="s">
        <v>125</v>
      </c>
      <c r="B1616" s="948"/>
      <c r="C1616" s="949" t="s">
        <v>103</v>
      </c>
      <c r="D1616" s="949" t="s">
        <v>126</v>
      </c>
      <c r="E1616" s="949" t="s">
        <v>128</v>
      </c>
      <c r="F1616" s="949" t="s">
        <v>127</v>
      </c>
      <c r="G1616" s="950" t="s">
        <v>129</v>
      </c>
      <c r="H1616" s="713" t="str">
        <f>UPPER(C1616)</f>
        <v>DESCRIÇÃO</v>
      </c>
      <c r="J1616" s="654" t="str">
        <f>IF(AND(F1616=0,G1616&gt;0),1+COUNT($J$3:J1615),IF(B1616="AUXILIAR","AUXILIAR","SUBÍTEM"))</f>
        <v>SUBÍTEM</v>
      </c>
      <c r="K1616" s="655" t="s">
        <v>125</v>
      </c>
      <c r="L1616" s="656" t="str">
        <f t="shared" ref="L1616:L1621" si="427">A1616</f>
        <v>COD.</v>
      </c>
      <c r="M1616" s="663" t="str">
        <f>IF(AND(MID(A1616,1,4)="comp",COUNTIF($A$1:$A$3937,A1616)&gt;1),"ok AUXILIAR",IF(AND(F1616&gt;0,MID(A1616,1,4)="COMP"),"SUBÍTEM",IF(OR(AND(F1616=0,G1616=0),F1616="COEF.",F1616&gt;0),"SUBÍTEM",IF(MID(A1616,1,5)="COMP.",IF(COUNTIF(ORÇAMENTO!$B$5:$B$9792,COMPOSIÇÕES!A1616)=0,"NOK",IF(COUNTIF(ORÇAMENTO!$B$5:$B$9792,COMPOSIÇÕES!A1616)&gt;0,"OK","SUBÍTEM"))))))</f>
        <v>SUBÍTEM</v>
      </c>
      <c r="P1616" s="655" t="b">
        <f t="shared" si="426"/>
        <v>1</v>
      </c>
      <c r="Q1616" s="655" t="s">
        <v>125</v>
      </c>
      <c r="R1616" s="655"/>
      <c r="S1616" s="715" t="s">
        <v>103</v>
      </c>
      <c r="T1616" s="655" t="s">
        <v>126</v>
      </c>
      <c r="U1616" s="655" t="s">
        <v>128</v>
      </c>
    </row>
    <row r="1617" spans="1:21" s="713" customFormat="1" ht="45.75" customHeight="1" thickBot="1">
      <c r="A1617" s="935" t="s">
        <v>2644</v>
      </c>
      <c r="B1617" s="936"/>
      <c r="C1617" s="986" t="s">
        <v>1632</v>
      </c>
      <c r="D1617" s="936" t="s">
        <v>126</v>
      </c>
      <c r="E1617" s="936" t="s">
        <v>183</v>
      </c>
      <c r="F1617" s="936"/>
      <c r="G1617" s="946">
        <f>SUM(G1618:G1620)</f>
        <v>196.92000000000002</v>
      </c>
      <c r="H1617" s="713" t="str">
        <f>UPPER(C1617)</f>
        <v>FECHADURA PADO, EXTERNA, LINHA ECOINOX, MODELO CHOPIN, MAÇANETA, ROSETA, REF. 596-90</v>
      </c>
      <c r="J1617" s="654">
        <f>IF(AND(F1617=0,G1617&gt;0),1+COUNT($J$3:J1616),IF(B1617="AUXILIAR","AUXILIAR","SUBÍTEM"))</f>
        <v>212</v>
      </c>
      <c r="K1617" s="655" t="s">
        <v>2644</v>
      </c>
      <c r="L1617" s="656" t="str">
        <f t="shared" si="427"/>
        <v>COMP. 212</v>
      </c>
      <c r="M1617" s="663" t="str">
        <f>IF(AND(MID(A1617,1,4)="comp",COUNTIF($A$1:$A$3937,A1617)&gt;1),"ok AUXILIAR",IF(AND(F1617&gt;0,MID(A1617,1,4)="COMP"),"SUBÍTEM",IF(OR(AND(F1617=0,G1617=0),F1617="COEF.",F1617&gt;0),"SUBÍTEM",IF(MID(A1617,1,5)="COMP.",IF(COUNTIF(ORÇAMENTO!$B$5:$B$9792,COMPOSIÇÕES!A1617)=0,"NOK",IF(COUNTIF(ORÇAMENTO!$B$5:$B$9792,COMPOSIÇÕES!A1617)&gt;0,"OK","SUBÍTEM"))))))</f>
        <v>ok AUXILIAR</v>
      </c>
      <c r="P1617" s="655" t="b">
        <f t="shared" si="426"/>
        <v>1</v>
      </c>
      <c r="Q1617" s="655" t="s">
        <v>2644</v>
      </c>
      <c r="R1617" s="655"/>
      <c r="S1617" s="716" t="s">
        <v>1632</v>
      </c>
      <c r="T1617" s="655" t="s">
        <v>126</v>
      </c>
      <c r="U1617" s="655" t="s">
        <v>183</v>
      </c>
    </row>
    <row r="1618" spans="1:21" s="713" customFormat="1" ht="31.5" customHeight="1">
      <c r="A1618" s="980">
        <v>11769</v>
      </c>
      <c r="B1618" s="980" t="s">
        <v>134</v>
      </c>
      <c r="C1618" s="322" t="s">
        <v>2785</v>
      </c>
      <c r="D1618" s="257" t="s">
        <v>54</v>
      </c>
      <c r="E1618" s="259">
        <v>132.74</v>
      </c>
      <c r="F1618" s="462">
        <v>1</v>
      </c>
      <c r="G1618" s="450">
        <f>ROUND(F1618*E1618,2)</f>
        <v>132.74</v>
      </c>
      <c r="H1618" s="713" t="str">
        <f>IF(MID(A1618,1,3)="OBS","REMOVER ESPAÇOS","OK")</f>
        <v>OK</v>
      </c>
      <c r="J1618" s="654" t="str">
        <f>IF(AND(F1618=0,G1618&gt;0),1+COUNT($J$3:J1583),IF(B1618="AUXILIAR","AUXILIAR","SUBÍTEM"))</f>
        <v>SUBÍTEM</v>
      </c>
      <c r="K1618" s="655">
        <v>11769</v>
      </c>
      <c r="L1618" s="656">
        <f t="shared" si="427"/>
        <v>11769</v>
      </c>
      <c r="M1618" s="663" t="str">
        <f>IF(AND(MID(A1618,1,4)="comp",COUNTIF($A$1:$A$3937,A1618)&gt;1),"ok AUXILIAR",IF(AND(F1618&gt;0,MID(A1618,1,4)="COMP"),"SUBÍTEM",IF(OR(AND(F1618=0,G1618=0),F1618="COEF.",F1618&gt;0),"SUBÍTEM",IF(MID(A1618,1,5)="COMP.",IF(COUNTIF(ORÇAMENTO!$B$5:$B$9792,COMPOSIÇÕES!A1618)=0,"NOK",IF(COUNTIF(ORÇAMENTO!$B$5:$B$9792,COMPOSIÇÕES!A1618)&gt;0,"OK","SUBÍTEM"))))))</f>
        <v>SUBÍTEM</v>
      </c>
      <c r="N1618" s="713" t="e">
        <f>VLOOKUP(K1618,#REF!,2,FALSE)</f>
        <v>#REF!</v>
      </c>
      <c r="P1618" s="655" t="b">
        <f t="shared" si="426"/>
        <v>1</v>
      </c>
      <c r="Q1618" s="655">
        <v>11769</v>
      </c>
      <c r="R1618" s="655" t="s">
        <v>134</v>
      </c>
      <c r="S1618" s="721" t="s">
        <v>2785</v>
      </c>
      <c r="T1618" s="655" t="s">
        <v>54</v>
      </c>
      <c r="U1618" s="655">
        <v>131.38</v>
      </c>
    </row>
    <row r="1619" spans="1:21" s="713" customFormat="1" ht="19.5" customHeight="1">
      <c r="A1619" s="980">
        <v>88262</v>
      </c>
      <c r="B1619" s="980" t="s">
        <v>131</v>
      </c>
      <c r="C1619" s="322" t="s">
        <v>765</v>
      </c>
      <c r="D1619" s="257" t="s">
        <v>59</v>
      </c>
      <c r="E1619" s="259">
        <v>15.82</v>
      </c>
      <c r="F1619" s="707">
        <v>2.25</v>
      </c>
      <c r="G1619" s="450">
        <f>ROUND(F1619*E1619,2)</f>
        <v>35.6</v>
      </c>
      <c r="H1619" s="713" t="str">
        <f>UPPER(C1619)</f>
        <v>CARPINTEIRO DE FORMAS COM ENCARGOS COMPLEMENTARES</v>
      </c>
      <c r="J1619" s="654" t="str">
        <f>IF(AND(F1619=0,G1619&gt;0),1+COUNT($J$3:J1568),IF(B1619="AUXILIAR","AUXILIAR","SUBÍTEM"))</f>
        <v>SUBÍTEM</v>
      </c>
      <c r="K1619" s="655">
        <v>88262</v>
      </c>
      <c r="L1619" s="656">
        <f t="shared" si="427"/>
        <v>88262</v>
      </c>
      <c r="M1619" s="663" t="str">
        <f>IF(AND(MID(A1619,1,4)="comp",COUNTIF($A$1:$A$3937,A1619)&gt;1),"ok AUXILIAR",IF(AND(F1619&gt;0,MID(A1619,1,4)="COMP"),"SUBÍTEM",IF(OR(AND(F1619=0,G1619=0),F1619="COEF.",F1619&gt;0),"SUBÍTEM",IF(MID(A1619,1,5)="COMP.",IF(COUNTIF(ORÇAMENTO!$B$5:$B$9792,COMPOSIÇÕES!A1619)=0,"NOK",IF(COUNTIF(ORÇAMENTO!$B$5:$B$9792,COMPOSIÇÕES!A1619)&gt;0,"OK","SUBÍTEM"))))))</f>
        <v>SUBÍTEM</v>
      </c>
      <c r="P1619" s="655" t="b">
        <f t="shared" si="426"/>
        <v>1</v>
      </c>
      <c r="Q1619" s="655">
        <v>88262</v>
      </c>
      <c r="R1619" s="655" t="s">
        <v>131</v>
      </c>
      <c r="S1619" s="717" t="s">
        <v>765</v>
      </c>
      <c r="T1619" s="655" t="s">
        <v>59</v>
      </c>
      <c r="U1619" s="655">
        <v>15.81</v>
      </c>
    </row>
    <row r="1620" spans="1:21" s="713" customFormat="1" ht="19.5" customHeight="1">
      <c r="A1620" s="980">
        <v>88316</v>
      </c>
      <c r="B1620" s="980" t="s">
        <v>131</v>
      </c>
      <c r="C1620" s="322" t="s">
        <v>772</v>
      </c>
      <c r="D1620" s="257" t="s">
        <v>59</v>
      </c>
      <c r="E1620" s="259">
        <v>12.7</v>
      </c>
      <c r="F1620" s="707">
        <v>2.25</v>
      </c>
      <c r="G1620" s="450">
        <f>ROUND(F1620*E1620,2)</f>
        <v>28.58</v>
      </c>
      <c r="H1620" s="713" t="str">
        <f>UPPER(C1620)</f>
        <v>SERVENTE COM ENCARGOS COMPLEMENTARES</v>
      </c>
      <c r="J1620" s="654" t="str">
        <f>IF(AND(F1620=0,G1620&gt;0),1+COUNT($J$3:J1569),IF(B1620="AUXILIAR","AUXILIAR","SUBÍTEM"))</f>
        <v>SUBÍTEM</v>
      </c>
      <c r="K1620" s="655">
        <v>88316</v>
      </c>
      <c r="L1620" s="656">
        <f t="shared" si="427"/>
        <v>88316</v>
      </c>
      <c r="M1620" s="663" t="str">
        <f>IF(AND(MID(A1620,1,4)="comp",COUNTIF($A$1:$A$3937,A1620)&gt;1),"ok AUXILIAR",IF(AND(F1620&gt;0,MID(A1620,1,4)="COMP"),"SUBÍTEM",IF(OR(AND(F1620=0,G1620=0),F1620="COEF.",F1620&gt;0),"SUBÍTEM",IF(MID(A1620,1,5)="COMP.",IF(COUNTIF(ORÇAMENTO!$B$5:$B$9792,COMPOSIÇÕES!A1620)=0,"NOK",IF(COUNTIF(ORÇAMENTO!$B$5:$B$9792,COMPOSIÇÕES!A1620)&gt;0,"OK","SUBÍTEM"))))))</f>
        <v>SUBÍTEM</v>
      </c>
      <c r="P1620" s="655" t="b">
        <f t="shared" si="426"/>
        <v>1</v>
      </c>
      <c r="Q1620" s="655">
        <v>88316</v>
      </c>
      <c r="R1620" s="655" t="s">
        <v>131</v>
      </c>
      <c r="S1620" s="717" t="s">
        <v>772</v>
      </c>
      <c r="T1620" s="655" t="s">
        <v>59</v>
      </c>
      <c r="U1620" s="655">
        <v>12.52</v>
      </c>
    </row>
    <row r="1621" spans="1:21" s="713" customFormat="1">
      <c r="A1621" s="723" t="s">
        <v>1633</v>
      </c>
      <c r="B1621" s="723"/>
      <c r="C1621" s="723"/>
      <c r="D1621" s="723" t="s">
        <v>183</v>
      </c>
      <c r="E1621" s="723" t="s">
        <v>183</v>
      </c>
      <c r="F1621" s="723"/>
      <c r="G1621" s="723"/>
      <c r="H1621" s="713" t="str">
        <f>IF(MID(A1621,1,3)="OBS","REMOVER ESPAÇOS","OK")</f>
        <v>REMOVER ESPAÇOS</v>
      </c>
      <c r="J1621" s="654" t="str">
        <f>IF(AND(F1621=0,G1621&gt;0),1+COUNT($J$3:J1620),IF(B1621="AUXILIAR","AUXILIAR","SUBÍTEM"))</f>
        <v>SUBÍTEM</v>
      </c>
      <c r="K1621" s="655" t="s">
        <v>1633</v>
      </c>
      <c r="L1621" s="656" t="str">
        <f t="shared" si="427"/>
        <v>Obs: composição/Base -  ORSE - 3518</v>
      </c>
      <c r="M1621" s="663" t="str">
        <f>IF(AND(MID(A1621,1,4)="comp",COUNTIF($A$1:$A$3937,A1621)&gt;1),"ok AUXILIAR",IF(AND(F1621&gt;0,MID(A1621,1,4)="COMP"),"SUBÍTEM",IF(OR(AND(F1621=0,G1621=0),F1621="COEF.",F1621&gt;0),"SUBÍTEM",IF(MID(A1621,1,5)="COMP.",IF(COUNTIF(ORÇAMENTO!$B$5:$B$9792,COMPOSIÇÕES!A1621)=0,"NOK",IF(COUNTIF(ORÇAMENTO!$B$5:$B$9792,COMPOSIÇÕES!A1621)&gt;0,"OK","SUBÍTEM"))))))</f>
        <v>SUBÍTEM</v>
      </c>
      <c r="P1621" s="655" t="b">
        <f t="shared" si="426"/>
        <v>1</v>
      </c>
      <c r="Q1621" s="655" t="s">
        <v>1633</v>
      </c>
      <c r="R1621" s="655"/>
      <c r="S1621" s="723"/>
      <c r="T1621" s="655" t="s">
        <v>183</v>
      </c>
      <c r="U1621" s="655" t="s">
        <v>183</v>
      </c>
    </row>
    <row r="1622" spans="1:21" s="713" customFormat="1" ht="15.75" thickBot="1">
      <c r="A1622" s="660"/>
      <c r="E1622" s="660"/>
      <c r="J1622" s="712"/>
      <c r="K1622" s="712"/>
      <c r="L1622" s="712"/>
      <c r="M1622" s="712"/>
      <c r="P1622" s="655" t="b">
        <f t="shared" si="426"/>
        <v>1</v>
      </c>
    </row>
    <row r="1623" spans="1:21" s="713" customFormat="1" ht="32.25" customHeight="1" thickBot="1">
      <c r="A1623" s="947" t="s">
        <v>125</v>
      </c>
      <c r="B1623" s="948"/>
      <c r="C1623" s="949" t="s">
        <v>103</v>
      </c>
      <c r="D1623" s="949" t="s">
        <v>126</v>
      </c>
      <c r="E1623" s="949" t="s">
        <v>128</v>
      </c>
      <c r="F1623" s="949" t="s">
        <v>127</v>
      </c>
      <c r="G1623" s="950" t="s">
        <v>129</v>
      </c>
      <c r="H1623" s="713" t="str">
        <f>UPPER(C1623)</f>
        <v>DESCRIÇÃO</v>
      </c>
      <c r="J1623" s="654" t="str">
        <f>IF(AND(F1623=0,G1623&gt;0),1+COUNT($J$3:J1622),IF(B1623="AUXILIAR","AUXILIAR","SUBÍTEM"))</f>
        <v>SUBÍTEM</v>
      </c>
      <c r="K1623" s="655" t="s">
        <v>125</v>
      </c>
      <c r="L1623" s="656" t="str">
        <f t="shared" ref="L1623:L1630" si="428">A1623</f>
        <v>COD.</v>
      </c>
      <c r="M1623" s="663" t="str">
        <f>IF(AND(MID(A1623,1,4)="comp",COUNTIF($A$1:$A$3937,A1623)&gt;1),"ok AUXILIAR",IF(AND(F1623&gt;0,MID(A1623,1,4)="COMP"),"SUBÍTEM",IF(OR(AND(F1623=0,G1623=0),F1623="COEF.",F1623&gt;0),"SUBÍTEM",IF(MID(A1623,1,5)="COMP.",IF(COUNTIF(ORÇAMENTO!$B$5:$B$9792,COMPOSIÇÕES!A1623)=0,"NOK",IF(COUNTIF(ORÇAMENTO!$B$5:$B$9792,COMPOSIÇÕES!A1623)&gt;0,"OK","SUBÍTEM"))))))</f>
        <v>SUBÍTEM</v>
      </c>
      <c r="P1623" s="655" t="b">
        <f t="shared" si="426"/>
        <v>1</v>
      </c>
      <c r="Q1623" s="655" t="s">
        <v>125</v>
      </c>
      <c r="R1623" s="655"/>
      <c r="S1623" s="715" t="s">
        <v>103</v>
      </c>
      <c r="T1623" s="655" t="s">
        <v>126</v>
      </c>
      <c r="U1623" s="655" t="s">
        <v>128</v>
      </c>
    </row>
    <row r="1624" spans="1:21" s="713" customFormat="1" ht="45.75" customHeight="1" thickBot="1">
      <c r="A1624" s="935" t="s">
        <v>697</v>
      </c>
      <c r="B1624" s="936"/>
      <c r="C1624" s="986" t="s">
        <v>1636</v>
      </c>
      <c r="D1624" s="936" t="s">
        <v>126</v>
      </c>
      <c r="E1624" s="936" t="s">
        <v>183</v>
      </c>
      <c r="F1624" s="936"/>
      <c r="G1624" s="946">
        <f>SUM(G1625:G1633)</f>
        <v>2038.4</v>
      </c>
      <c r="H1624" s="713" t="str">
        <f>UPPER(C1624)</f>
        <v>PORTA EM MADEIRA COMPENSADA (CANELA), LISA, SEMI-ÔCA, 1,40 X 2,10 M, 2 FOLHAS, COM VISOR(30X30CM), TIPO VAI-VEM, PROVIDA DE BATE MACA E RODAPÉ EM CHAPA DE AÇO INOX, INCLUSIVE BATENTES,FERRAGENS E VIDROS</v>
      </c>
      <c r="J1624" s="654">
        <f>IF(AND(F1624=0,G1624&gt;0),1+COUNT($J$3:J1623),IF(B1624="AUXILIAR","AUXILIAR","SUBÍTEM"))</f>
        <v>213</v>
      </c>
      <c r="K1624" s="655" t="s">
        <v>697</v>
      </c>
      <c r="L1624" s="656" t="str">
        <f t="shared" si="428"/>
        <v>COMP. 213</v>
      </c>
      <c r="M1624" s="663" t="str">
        <f>IF(AND(MID(A1624,1,4)="comp",COUNTIF($A$1:$A$3937,A1624)&gt;1),"ok AUXILIAR",IF(AND(F1624&gt;0,MID(A1624,1,4)="COMP"),"SUBÍTEM",IF(OR(AND(F1624=0,G1624=0),F1624="COEF.",F1624&gt;0),"SUBÍTEM",IF(MID(A1624,1,5)="COMP.",IF(COUNTIF(ORÇAMENTO!$B$5:$B$9792,COMPOSIÇÕES!A1624)=0,"NOK",IF(COUNTIF(ORÇAMENTO!$B$5:$B$9792,COMPOSIÇÕES!A1624)&gt;0,"OK","SUBÍTEM"))))))</f>
        <v>OK</v>
      </c>
      <c r="P1624" s="655" t="b">
        <f t="shared" si="426"/>
        <v>1</v>
      </c>
      <c r="Q1624" s="655" t="s">
        <v>697</v>
      </c>
      <c r="R1624" s="655"/>
      <c r="S1624" s="716" t="s">
        <v>1636</v>
      </c>
      <c r="T1624" s="655" t="s">
        <v>126</v>
      </c>
      <c r="U1624" s="655" t="s">
        <v>183</v>
      </c>
    </row>
    <row r="1625" spans="1:21" s="713" customFormat="1" ht="33" customHeight="1">
      <c r="A1625" s="988">
        <v>88628</v>
      </c>
      <c r="B1625" s="989" t="s">
        <v>131</v>
      </c>
      <c r="C1625" s="322" t="s">
        <v>1276</v>
      </c>
      <c r="D1625" s="257" t="s">
        <v>61</v>
      </c>
      <c r="E1625" s="259">
        <v>340.5</v>
      </c>
      <c r="F1625" s="449">
        <v>0.01</v>
      </c>
      <c r="G1625" s="450">
        <f t="shared" ref="G1625:G1631" si="429">ROUND(F1625*E1625,2)</f>
        <v>3.41</v>
      </c>
      <c r="H1625" s="713" t="str">
        <f>IF(MID(A1625,1,3)="OBS","REMOVER ESPAÇOS","OK")</f>
        <v>OK</v>
      </c>
      <c r="J1625" s="654" t="str">
        <f>IF(AND(F1625=0,G1625&gt;0),1+COUNT($J$3:J1621),IF(B1625="AUXILIAR","AUXILIAR","SUBÍTEM"))</f>
        <v>SUBÍTEM</v>
      </c>
      <c r="K1625" s="655">
        <v>88628</v>
      </c>
      <c r="L1625" s="656">
        <f t="shared" si="428"/>
        <v>88628</v>
      </c>
      <c r="M1625" s="663" t="str">
        <f>IF(AND(MID(A1625,1,4)="comp",COUNTIF($A$1:$A$3937,A1625)&gt;1),"ok AUXILIAR",IF(AND(F1625&gt;0,MID(A1625,1,4)="COMP"),"SUBÍTEM",IF(OR(AND(F1625=0,G1625=0),F1625="COEF.",F1625&gt;0),"SUBÍTEM",IF(MID(A1625,1,5)="COMP.",IF(COUNTIF(ORÇAMENTO!$B$5:$B$9792,COMPOSIÇÕES!A1625)=0,"NOK",IF(COUNTIF(ORÇAMENTO!$B$5:$B$9792,COMPOSIÇÕES!A1625)&gt;0,"OK","SUBÍTEM"))))))</f>
        <v>SUBÍTEM</v>
      </c>
      <c r="N1625" s="713" t="e">
        <f>VLOOKUP(K1625,#REF!,2,FALSE)</f>
        <v>#REF!</v>
      </c>
      <c r="P1625" s="655" t="b">
        <f t="shared" si="426"/>
        <v>1</v>
      </c>
      <c r="Q1625" s="655">
        <v>88628</v>
      </c>
      <c r="R1625" s="655" t="s">
        <v>131</v>
      </c>
      <c r="S1625" s="721" t="s">
        <v>1276</v>
      </c>
      <c r="T1625" s="655" t="s">
        <v>61</v>
      </c>
      <c r="U1625" s="655">
        <v>340.51</v>
      </c>
    </row>
    <row r="1626" spans="1:21" s="713" customFormat="1" ht="19.5" customHeight="1">
      <c r="A1626" s="989">
        <v>11451</v>
      </c>
      <c r="B1626" s="989" t="s">
        <v>836</v>
      </c>
      <c r="C1626" s="322" t="s">
        <v>906</v>
      </c>
      <c r="D1626" s="257" t="s">
        <v>2836</v>
      </c>
      <c r="E1626" s="259">
        <v>118.08</v>
      </c>
      <c r="F1626" s="707">
        <v>6</v>
      </c>
      <c r="G1626" s="450">
        <f t="shared" si="429"/>
        <v>708.48</v>
      </c>
      <c r="H1626" s="713" t="str">
        <f t="shared" ref="H1626:H1633" si="430">UPPER(C1626)</f>
        <v>DOBRADICA TIPO VAI-E-VEM EM ACO/FERRO, TAMANHO 3'', GALVANIZADO, COM PARAFUSOS</v>
      </c>
      <c r="J1626" s="654" t="str">
        <f>IF(AND(F1626=0,G1626&gt;0),1+COUNT($J$3:J1607),IF(B1626="AUXILIAR","AUXILIAR","SUBÍTEM"))</f>
        <v>SUBÍTEM</v>
      </c>
      <c r="K1626" s="655">
        <v>11451</v>
      </c>
      <c r="L1626" s="656">
        <f t="shared" si="428"/>
        <v>11451</v>
      </c>
      <c r="M1626" s="663" t="str">
        <f>IF(AND(MID(A1626,1,4)="comp",COUNTIF($A$1:$A$3937,A1626)&gt;1),"ok AUXILIAR",IF(AND(F1626&gt;0,MID(A1626,1,4)="COMP"),"SUBÍTEM",IF(OR(AND(F1626=0,G1626=0),F1626="COEF.",F1626&gt;0),"SUBÍTEM",IF(MID(A1626,1,5)="COMP.",IF(COUNTIF(ORÇAMENTO!$B$5:$B$9792,COMPOSIÇÕES!A1626)=0,"NOK",IF(COUNTIF(ORÇAMENTO!$B$5:$B$9792,COMPOSIÇÕES!A1626)&gt;0,"OK","SUBÍTEM"))))))</f>
        <v>SUBÍTEM</v>
      </c>
      <c r="P1626" s="655" t="b">
        <f t="shared" si="426"/>
        <v>1</v>
      </c>
      <c r="Q1626" s="655">
        <v>11451</v>
      </c>
      <c r="R1626" s="655" t="s">
        <v>836</v>
      </c>
      <c r="S1626" s="717" t="s">
        <v>906</v>
      </c>
      <c r="T1626" s="655" t="s">
        <v>54</v>
      </c>
      <c r="U1626" s="655">
        <v>66.45</v>
      </c>
    </row>
    <row r="1627" spans="1:21" s="713" customFormat="1" ht="19.5" customHeight="1">
      <c r="A1627" s="989">
        <v>88316</v>
      </c>
      <c r="B1627" s="989" t="s">
        <v>131</v>
      </c>
      <c r="C1627" s="322" t="s">
        <v>772</v>
      </c>
      <c r="D1627" s="257" t="s">
        <v>59</v>
      </c>
      <c r="E1627" s="259">
        <v>12.7</v>
      </c>
      <c r="F1627" s="449">
        <v>4.75</v>
      </c>
      <c r="G1627" s="450">
        <f t="shared" si="429"/>
        <v>60.33</v>
      </c>
      <c r="H1627" s="713" t="str">
        <f t="shared" si="430"/>
        <v>SERVENTE COM ENCARGOS COMPLEMENTARES</v>
      </c>
      <c r="J1627" s="654" t="str">
        <f>IF(AND(F1627=0,G1627&gt;0),1+COUNT($J$3:J1608),IF(B1627="AUXILIAR","AUXILIAR","SUBÍTEM"))</f>
        <v>SUBÍTEM</v>
      </c>
      <c r="K1627" s="655">
        <v>88316</v>
      </c>
      <c r="L1627" s="656">
        <f t="shared" si="428"/>
        <v>88316</v>
      </c>
      <c r="M1627" s="663" t="str">
        <f>IF(AND(MID(A1627,1,4)="comp",COUNTIF($A$1:$A$3937,A1627)&gt;1),"ok AUXILIAR",IF(AND(F1627&gt;0,MID(A1627,1,4)="COMP"),"SUBÍTEM",IF(OR(AND(F1627=0,G1627=0),F1627="COEF.",F1627&gt;0),"SUBÍTEM",IF(MID(A1627,1,5)="COMP.",IF(COUNTIF(ORÇAMENTO!$B$5:$B$9792,COMPOSIÇÕES!A1627)=0,"NOK",IF(COUNTIF(ORÇAMENTO!$B$5:$B$9792,COMPOSIÇÕES!A1627)&gt;0,"OK","SUBÍTEM"))))))</f>
        <v>SUBÍTEM</v>
      </c>
      <c r="P1627" s="655" t="b">
        <f t="shared" si="426"/>
        <v>1</v>
      </c>
      <c r="Q1627" s="655">
        <v>88316</v>
      </c>
      <c r="R1627" s="655" t="s">
        <v>131</v>
      </c>
      <c r="S1627" s="717" t="s">
        <v>772</v>
      </c>
      <c r="T1627" s="655" t="s">
        <v>59</v>
      </c>
      <c r="U1627" s="655">
        <v>12.52</v>
      </c>
    </row>
    <row r="1628" spans="1:21" s="713" customFormat="1" ht="30.75" customHeight="1">
      <c r="A1628" s="989">
        <v>5075</v>
      </c>
      <c r="B1628" s="989" t="s">
        <v>836</v>
      </c>
      <c r="C1628" s="322" t="s">
        <v>966</v>
      </c>
      <c r="D1628" s="257" t="s">
        <v>2838</v>
      </c>
      <c r="E1628" s="259">
        <v>11.19</v>
      </c>
      <c r="F1628" s="449">
        <v>4.0000000000000001E-3</v>
      </c>
      <c r="G1628" s="450">
        <f t="shared" si="429"/>
        <v>0.04</v>
      </c>
      <c r="H1628" s="713" t="str">
        <f t="shared" si="430"/>
        <v>PREGO DE ACO POLIDO COM CABECA 18 X 30 (2 3/4 X 10)</v>
      </c>
      <c r="J1628" s="654" t="str">
        <f>IF(AND(F1628=0,G1628&gt;0),1+COUNT($J$3:J1609),IF(B1628="AUXILIAR","AUXILIAR","SUBÍTEM"))</f>
        <v>SUBÍTEM</v>
      </c>
      <c r="K1628" s="655">
        <v>5075</v>
      </c>
      <c r="L1628" s="656">
        <f t="shared" si="428"/>
        <v>5075</v>
      </c>
      <c r="M1628" s="663" t="str">
        <f>IF(AND(MID(A1628,1,4)="comp",COUNTIF($A$1:$A$3937,A1628)&gt;1),"ok AUXILIAR",IF(AND(F1628&gt;0,MID(A1628,1,4)="COMP"),"SUBÍTEM",IF(OR(AND(F1628=0,G1628=0),F1628="COEF.",F1628&gt;0),"SUBÍTEM",IF(MID(A1628,1,5)="COMP.",IF(COUNTIF(ORÇAMENTO!$B$5:$B$9792,COMPOSIÇÕES!A1628)=0,"NOK",IF(COUNTIF(ORÇAMENTO!$B$5:$B$9792,COMPOSIÇÕES!A1628)&gt;0,"OK","SUBÍTEM"))))))</f>
        <v>SUBÍTEM</v>
      </c>
      <c r="P1628" s="655" t="b">
        <f t="shared" si="426"/>
        <v>1</v>
      </c>
      <c r="Q1628" s="655">
        <v>5075</v>
      </c>
      <c r="R1628" s="655" t="s">
        <v>836</v>
      </c>
      <c r="S1628" s="717" t="s">
        <v>966</v>
      </c>
      <c r="T1628" s="655" t="s">
        <v>55</v>
      </c>
      <c r="U1628" s="655">
        <v>11.03</v>
      </c>
    </row>
    <row r="1629" spans="1:21" s="713" customFormat="1" ht="19.5" customHeight="1">
      <c r="A1629" s="989">
        <v>88262</v>
      </c>
      <c r="B1629" s="989" t="s">
        <v>131</v>
      </c>
      <c r="C1629" s="322" t="s">
        <v>765</v>
      </c>
      <c r="D1629" s="257" t="s">
        <v>59</v>
      </c>
      <c r="E1629" s="259">
        <v>15.82</v>
      </c>
      <c r="F1629" s="707">
        <v>4.75</v>
      </c>
      <c r="G1629" s="450">
        <f t="shared" si="429"/>
        <v>75.150000000000006</v>
      </c>
      <c r="H1629" s="713" t="str">
        <f t="shared" si="430"/>
        <v>CARPINTEIRO DE FORMAS COM ENCARGOS COMPLEMENTARES</v>
      </c>
      <c r="J1629" s="654" t="str">
        <f>IF(AND(F1629=0,G1629&gt;0),1+COUNT($J$3:J1609),IF(B1629="AUXILIAR","AUXILIAR","SUBÍTEM"))</f>
        <v>SUBÍTEM</v>
      </c>
      <c r="K1629" s="655">
        <v>88262</v>
      </c>
      <c r="L1629" s="656">
        <f>A1629</f>
        <v>88262</v>
      </c>
      <c r="M1629" s="663" t="str">
        <f>IF(AND(MID(A1629,1,4)="comp",COUNTIF($A$1:$A$3937,A1629)&gt;1),"ok AUXILIAR",IF(AND(F1629&gt;0,MID(A1629,1,4)="COMP"),"SUBÍTEM",IF(OR(AND(F1629=0,G1629=0),F1629="COEF.",F1629&gt;0),"SUBÍTEM",IF(MID(A1629,1,5)="COMP.",IF(COUNTIF(ORÇAMENTO!$B$5:$B$9792,COMPOSIÇÕES!A1629)=0,"NOK",IF(COUNTIF(ORÇAMENTO!$B$5:$B$9792,COMPOSIÇÕES!A1629)&gt;0,"OK","SUBÍTEM"))))))</f>
        <v>SUBÍTEM</v>
      </c>
      <c r="P1629" s="655" t="b">
        <f>C1629=S1629</f>
        <v>1</v>
      </c>
      <c r="Q1629" s="655">
        <v>88262</v>
      </c>
      <c r="R1629" s="655" t="s">
        <v>131</v>
      </c>
      <c r="S1629" s="717" t="s">
        <v>765</v>
      </c>
      <c r="T1629" s="655" t="s">
        <v>59</v>
      </c>
      <c r="U1629" s="655">
        <v>15.81</v>
      </c>
    </row>
    <row r="1630" spans="1:21" s="713" customFormat="1" ht="31.5" customHeight="1">
      <c r="A1630" s="989">
        <v>183</v>
      </c>
      <c r="B1630" s="261" t="s">
        <v>836</v>
      </c>
      <c r="C1630" s="322" t="s">
        <v>2841</v>
      </c>
      <c r="D1630" s="257" t="s">
        <v>2842</v>
      </c>
      <c r="E1630" s="259">
        <v>100</v>
      </c>
      <c r="F1630" s="707">
        <v>1</v>
      </c>
      <c r="G1630" s="450">
        <f t="shared" si="429"/>
        <v>100</v>
      </c>
      <c r="H1630" s="713" t="str">
        <f t="shared" si="430"/>
        <v>BATENTE/ PORTAL/ ADUELA/ MARCO MACICO, E= *3 CM, L= *13 CM, *60 CM A 120* CM X *210 CM,  EM CEDRINHO/ ANGELIM COMERCIAL/ EUCALIPTO/ CURUPIXA/ PEROBA/ CUMARU OU EQUIVALENTE DA REGIAO (NAO INCLUI ALIZARES)</v>
      </c>
      <c r="J1630" s="654" t="str">
        <f>IF(AND(F1630=0,G1630&gt;0),1+COUNT($J$3:J1610),IF(B1630="AUXILIAR","AUXILIAR","SUBÍTEM"))</f>
        <v>SUBÍTEM</v>
      </c>
      <c r="K1630" s="655">
        <v>183</v>
      </c>
      <c r="L1630" s="656">
        <f t="shared" si="428"/>
        <v>183</v>
      </c>
      <c r="M1630" s="663" t="str">
        <f>IF(AND(MID(A1630,1,4)="comp",COUNTIF($A$1:$A$3937,A1630)&gt;1),"ok AUXILIAR",IF(AND(F1630&gt;0,MID(A1630,1,4)="COMP"),"SUBÍTEM",IF(OR(AND(F1630=0,G1630=0),F1630="COEF.",F1630&gt;0),"SUBÍTEM",IF(MID(A1630,1,5)="COMP.",IF(COUNTIF(ORÇAMENTO!$B$5:$B$9792,COMPOSIÇÕES!A1630)=0,"NOK",IF(COUNTIF(ORÇAMENTO!$B$5:$B$9792,COMPOSIÇÕES!A1630)&gt;0,"OK","SUBÍTEM"))))))</f>
        <v>SUBÍTEM</v>
      </c>
      <c r="P1630" s="655" t="b">
        <f t="shared" si="426"/>
        <v>1</v>
      </c>
      <c r="Q1630" s="655">
        <v>183</v>
      </c>
      <c r="R1630" s="655" t="s">
        <v>134</v>
      </c>
      <c r="S1630" s="717" t="s">
        <v>2841</v>
      </c>
      <c r="T1630" s="655" t="s">
        <v>173</v>
      </c>
      <c r="U1630" s="655">
        <v>100</v>
      </c>
    </row>
    <row r="1631" spans="1:21" s="713" customFormat="1" ht="38.25" customHeight="1">
      <c r="A1631" s="989">
        <v>8195</v>
      </c>
      <c r="B1631" s="989" t="s">
        <v>134</v>
      </c>
      <c r="C1631" s="322" t="s">
        <v>2786</v>
      </c>
      <c r="D1631" s="257" t="s">
        <v>54</v>
      </c>
      <c r="E1631" s="259">
        <v>199.94</v>
      </c>
      <c r="F1631" s="707">
        <v>2</v>
      </c>
      <c r="G1631" s="450">
        <f t="shared" si="429"/>
        <v>399.88</v>
      </c>
      <c r="H1631" s="713" t="str">
        <f t="shared" si="430"/>
        <v>PORTA EM MADEIRA COMPENSADA CANELA, LISA, SEMI-ÔCA - 70X210X3,5CM, COM VISOR 0,16M2, INCLUSIVE VIDRO 4MM</v>
      </c>
      <c r="J1631" s="654" t="str">
        <f>IF(AND(F1631=0,G1631&gt;0),1+COUNT($J$3:J1613),IF(B1631="AUXILIAR","AUXILIAR","SUBÍTEM"))</f>
        <v>SUBÍTEM</v>
      </c>
      <c r="K1631" s="655">
        <v>8195</v>
      </c>
      <c r="L1631" s="656">
        <f>A1631</f>
        <v>8195</v>
      </c>
      <c r="M1631" s="663" t="str">
        <f>IF(AND(MID(A1631,1,4)="comp",COUNTIF($A$1:$A$3937,A1631)&gt;1),"ok AUXILIAR",IF(AND(F1631&gt;0,MID(A1631,1,4)="COMP"),"SUBÍTEM",IF(OR(AND(F1631=0,G1631=0),F1631="COEF.",F1631&gt;0),"SUBÍTEM",IF(MID(A1631,1,5)="COMP.",IF(COUNTIF(ORÇAMENTO!$B$5:$B$9792,COMPOSIÇÕES!A1631)=0,"NOK",IF(COUNTIF(ORÇAMENTO!$B$5:$B$9792,COMPOSIÇÕES!A1631)&gt;0,"OK","SUBÍTEM"))))))</f>
        <v>SUBÍTEM</v>
      </c>
      <c r="P1631" s="655" t="b">
        <f>C1631=S1631</f>
        <v>1</v>
      </c>
      <c r="Q1631" s="655">
        <v>8195</v>
      </c>
      <c r="R1631" s="655" t="s">
        <v>134</v>
      </c>
      <c r="S1631" s="717" t="s">
        <v>2786</v>
      </c>
      <c r="T1631" s="655" t="s">
        <v>54</v>
      </c>
      <c r="U1631" s="655">
        <v>198.4</v>
      </c>
    </row>
    <row r="1632" spans="1:21" s="713" customFormat="1" ht="30.75" customHeight="1">
      <c r="A1632" s="322" t="s">
        <v>2645</v>
      </c>
      <c r="B1632" s="989" t="s">
        <v>838</v>
      </c>
      <c r="C1632" s="322" t="s">
        <v>2883</v>
      </c>
      <c r="D1632" s="257" t="s">
        <v>53</v>
      </c>
      <c r="E1632" s="808">
        <v>70.53</v>
      </c>
      <c r="F1632" s="449">
        <v>2.8</v>
      </c>
      <c r="G1632" s="466">
        <f>ROUND(F1632*E1632,2)</f>
        <v>197.48</v>
      </c>
      <c r="H1632" s="713" t="str">
        <f t="shared" si="430"/>
        <v>BATE MACA EM CHAPA DE AÇO INOX 304, L=20CM, E=1MM, ACABAMENTO POLIDO, DOTADO DE 4 FUROS E PARAFUSOS INOX AUTO-ATARRACHANTE</v>
      </c>
      <c r="J1632" s="654" t="str">
        <f>IF(AND(F1632=0,G1632&gt;0),1+COUNT($J$3:J1612),IF(B1632="AUXILIAR","AUXILIAR","SUBÍTEM"))</f>
        <v>AUXILIAR</v>
      </c>
      <c r="K1632" s="655" t="s">
        <v>2645</v>
      </c>
      <c r="L1632" s="656" t="str">
        <f>A1632</f>
        <v>COMP. 215</v>
      </c>
      <c r="M1632" s="663" t="str">
        <f>IF(AND(MID(A1632,1,4)="comp",COUNTIF($A$1:$A$3937,A1632)&gt;1),"ok AUXILIAR",IF(AND(F1632&gt;0,MID(A1632,1,4)="COMP"),"SUBÍTEM",IF(OR(AND(F1632=0,G1632=0),F1632="COEF.",F1632&gt;0),"SUBÍTEM",IF(MID(A1632,1,5)="COMP.",IF(COUNTIF(ORÇAMENTO!$B$5:$B$9792,COMPOSIÇÕES!A1632)=0,"NOK",IF(COUNTIF(ORÇAMENTO!$B$5:$B$9792,COMPOSIÇÕES!A1632)&gt;0,"OK","SUBÍTEM"))))))</f>
        <v>ok AUXILIAR</v>
      </c>
      <c r="P1632" s="655" t="b">
        <f t="shared" ref="P1632:P1665" si="431">C1632=S1632</f>
        <v>0</v>
      </c>
      <c r="Q1632" s="655" t="s">
        <v>2645</v>
      </c>
      <c r="R1632" s="655" t="s">
        <v>838</v>
      </c>
      <c r="S1632" s="717" t="s">
        <v>1001</v>
      </c>
      <c r="T1632" s="655" t="s">
        <v>53</v>
      </c>
      <c r="U1632" s="655">
        <v>139.88</v>
      </c>
    </row>
    <row r="1633" spans="1:21" s="713" customFormat="1" ht="18.75" customHeight="1">
      <c r="A1633" s="989">
        <v>72200</v>
      </c>
      <c r="B1633" s="989" t="s">
        <v>131</v>
      </c>
      <c r="C1633" s="322" t="s">
        <v>1270</v>
      </c>
      <c r="D1633" s="257" t="s">
        <v>57</v>
      </c>
      <c r="E1633" s="259">
        <v>83.95</v>
      </c>
      <c r="F1633" s="707">
        <v>5.88</v>
      </c>
      <c r="G1633" s="450">
        <f>ROUND(F1633*E1633,2)</f>
        <v>493.63</v>
      </c>
      <c r="H1633" s="713" t="str">
        <f t="shared" si="430"/>
        <v>REVESTIMENTO EM LAMINADO MELAMINICO TEXTURIZADO, ESPESSURA 0,8 MM, FIXADO COM COLA</v>
      </c>
      <c r="J1633" s="654" t="str">
        <f>IF(AND(F1633=0,G1633&gt;0),1+COUNT($J$3:J1621),IF(B1633="AUXILIAR","AUXILIAR","SUBÍTEM"))</f>
        <v>SUBÍTEM</v>
      </c>
      <c r="K1633" s="655">
        <v>72200</v>
      </c>
      <c r="L1633" s="656">
        <f>A1633</f>
        <v>72200</v>
      </c>
      <c r="M1633" s="663" t="str">
        <f>IF(AND(MID(A1633,1,4)="comp",COUNTIF($A$1:$A$3937,A1633)&gt;1),"ok AUXILIAR",IF(AND(F1633&gt;0,MID(A1633,1,4)="COMP"),"SUBÍTEM",IF(OR(AND(F1633=0,G1633=0),F1633="COEF.",F1633&gt;0),"SUBÍTEM",IF(MID(A1633,1,5)="COMP.",IF(COUNTIF(ORÇAMENTO!$B$5:$B$9792,COMPOSIÇÕES!A1633)=0,"NOK",IF(COUNTIF(ORÇAMENTO!$B$5:$B$9792,COMPOSIÇÕES!A1633)&gt;0,"OK","SUBÍTEM"))))))</f>
        <v>SUBÍTEM</v>
      </c>
      <c r="P1633" s="655" t="b">
        <f t="shared" si="431"/>
        <v>1</v>
      </c>
      <c r="Q1633" s="655">
        <v>72200</v>
      </c>
      <c r="R1633" s="655" t="s">
        <v>131</v>
      </c>
      <c r="S1633" s="717" t="s">
        <v>1270</v>
      </c>
      <c r="T1633" s="655" t="s">
        <v>57</v>
      </c>
      <c r="U1633" s="655">
        <v>83.8</v>
      </c>
    </row>
    <row r="1634" spans="1:21" s="713" customFormat="1">
      <c r="A1634" s="723" t="s">
        <v>2881</v>
      </c>
      <c r="B1634" s="723"/>
      <c r="C1634" s="723"/>
      <c r="D1634" s="723" t="s">
        <v>183</v>
      </c>
      <c r="E1634" s="723" t="s">
        <v>183</v>
      </c>
      <c r="F1634" s="723"/>
      <c r="G1634" s="723"/>
      <c r="H1634" s="713" t="str">
        <f>IF(MID(A1634,1,3)="OBS","REMOVER ESPAÇOS","OK")</f>
        <v>REMOVER ESPAÇOS</v>
      </c>
      <c r="J1634" s="654" t="str">
        <f>IF(AND(F1634=0,G1634&gt;0),1+COUNT($J$3:J1633),IF(B1634="AUXILIAR","AUXILIAR","SUBÍTEM"))</f>
        <v>SUBÍTEM</v>
      </c>
      <c r="K1634" s="655" t="s">
        <v>1638</v>
      </c>
      <c r="L1634" s="656" t="str">
        <f>A1634</f>
        <v>Obs: composição/Base -  ORSE - 7149 + 72200(SINAPI) + 8195/ORSE INSUMO</v>
      </c>
      <c r="M1634" s="663" t="str">
        <f>IF(AND(MID(A1634,1,4)="comp",COUNTIF($A$1:$A$3937,A1634)&gt;1),"ok AUXILIAR",IF(AND(F1634&gt;0,MID(A1634,1,4)="COMP"),"SUBÍTEM",IF(OR(AND(F1634=0,G1634=0),F1634="COEF.",F1634&gt;0),"SUBÍTEM",IF(MID(A1634,1,5)="COMP.",IF(COUNTIF(ORÇAMENTO!$B$5:$B$9792,COMPOSIÇÕES!A1634)=0,"NOK",IF(COUNTIF(ORÇAMENTO!$B$5:$B$9792,COMPOSIÇÕES!A1634)&gt;0,"OK","SUBÍTEM"))))))</f>
        <v>SUBÍTEM</v>
      </c>
      <c r="P1634" s="655" t="b">
        <f t="shared" si="431"/>
        <v>1</v>
      </c>
      <c r="Q1634" s="655" t="s">
        <v>1638</v>
      </c>
      <c r="R1634" s="655"/>
      <c r="S1634" s="723"/>
      <c r="T1634" s="655" t="s">
        <v>183</v>
      </c>
      <c r="U1634" s="655" t="s">
        <v>183</v>
      </c>
    </row>
    <row r="1635" spans="1:21" s="713" customFormat="1" ht="15.75" thickBot="1">
      <c r="A1635" s="660"/>
      <c r="E1635" s="660"/>
      <c r="J1635" s="712"/>
      <c r="K1635" s="712"/>
      <c r="L1635" s="712"/>
      <c r="M1635" s="712"/>
      <c r="P1635" s="655" t="b">
        <f t="shared" si="431"/>
        <v>1</v>
      </c>
    </row>
    <row r="1636" spans="1:21" s="713" customFormat="1" ht="32.25" customHeight="1" thickBot="1">
      <c r="A1636" s="947" t="s">
        <v>125</v>
      </c>
      <c r="B1636" s="948"/>
      <c r="C1636" s="949" t="s">
        <v>103</v>
      </c>
      <c r="D1636" s="949" t="s">
        <v>126</v>
      </c>
      <c r="E1636" s="949" t="s">
        <v>128</v>
      </c>
      <c r="F1636" s="949" t="s">
        <v>127</v>
      </c>
      <c r="G1636" s="950" t="s">
        <v>129</v>
      </c>
      <c r="H1636" s="713" t="str">
        <f>UPPER(C1636)</f>
        <v>DESCRIÇÃO</v>
      </c>
      <c r="J1636" s="654" t="str">
        <f>IF(AND(F1636=0,G1636&gt;0),1+COUNT($J$3:J1635),IF(B1636="AUXILIAR","AUXILIAR","SUBÍTEM"))</f>
        <v>SUBÍTEM</v>
      </c>
      <c r="K1636" s="655" t="s">
        <v>125</v>
      </c>
      <c r="L1636" s="656" t="str">
        <f t="shared" ref="L1636:L1643" si="432">A1636</f>
        <v>COD.</v>
      </c>
      <c r="M1636" s="663" t="str">
        <f>IF(AND(MID(A1636,1,4)="comp",COUNTIF($A$1:$A$3937,A1636)&gt;1),"ok AUXILIAR",IF(AND(F1636&gt;0,MID(A1636,1,4)="COMP"),"SUBÍTEM",IF(OR(AND(F1636=0,G1636=0),F1636="COEF.",F1636&gt;0),"SUBÍTEM",IF(MID(A1636,1,5)="COMP.",IF(COUNTIF(ORÇAMENTO!$B$5:$B$9792,COMPOSIÇÕES!A1636)=0,"NOK",IF(COUNTIF(ORÇAMENTO!$B$5:$B$9792,COMPOSIÇÕES!A1636)&gt;0,"OK","SUBÍTEM"))))))</f>
        <v>SUBÍTEM</v>
      </c>
      <c r="P1636" s="655" t="b">
        <f t="shared" si="431"/>
        <v>1</v>
      </c>
      <c r="Q1636" s="655" t="s">
        <v>125</v>
      </c>
      <c r="R1636" s="655"/>
      <c r="S1636" s="715" t="s">
        <v>103</v>
      </c>
      <c r="T1636" s="655" t="s">
        <v>126</v>
      </c>
      <c r="U1636" s="655" t="s">
        <v>128</v>
      </c>
    </row>
    <row r="1637" spans="1:21" s="713" customFormat="1" ht="45.75" customHeight="1" thickBot="1">
      <c r="A1637" s="935" t="s">
        <v>698</v>
      </c>
      <c r="B1637" s="936"/>
      <c r="C1637" s="986" t="s">
        <v>1637</v>
      </c>
      <c r="D1637" s="936" t="s">
        <v>126</v>
      </c>
      <c r="E1637" s="936" t="s">
        <v>183</v>
      </c>
      <c r="F1637" s="936"/>
      <c r="G1637" s="946">
        <f>SUM(G1638:G1646)</f>
        <v>2244.4699999999998</v>
      </c>
      <c r="H1637" s="713" t="str">
        <f>UPPER(C1637)</f>
        <v>PORTA EM MADEIRA COMPENSADA (CANELA), LISA, SEMI-ÔCA, 1,80 X 2,10 M, 2 FOLHAS, COM VISOR(30X30CM), TIPO VAI-VEM, PROVIDA DE BATE MACA E RODAPÉ EM CHAPA DE AÇO INOX, INCLUSIVE BATENTES,FERRAGENS E VIDROS</v>
      </c>
      <c r="J1637" s="654">
        <f>IF(AND(F1637=0,G1637&gt;0),1+COUNT($J$3:J1636),IF(B1637="AUXILIAR","AUXILIAR","SUBÍTEM"))</f>
        <v>214</v>
      </c>
      <c r="K1637" s="655" t="s">
        <v>698</v>
      </c>
      <c r="L1637" s="656" t="str">
        <f t="shared" si="432"/>
        <v>COMP. 214</v>
      </c>
      <c r="M1637" s="663" t="str">
        <f>IF(AND(MID(A1637,1,4)="comp",COUNTIF($A$1:$A$3937,A1637)&gt;1),"ok AUXILIAR",IF(AND(F1637&gt;0,MID(A1637,1,4)="COMP"),"SUBÍTEM",IF(OR(AND(F1637=0,G1637=0),F1637="COEF.",F1637&gt;0),"SUBÍTEM",IF(MID(A1637,1,5)="COMP.",IF(COUNTIF(ORÇAMENTO!$B$5:$B$9792,COMPOSIÇÕES!A1637)=0,"NOK",IF(COUNTIF(ORÇAMENTO!$B$5:$B$9792,COMPOSIÇÕES!A1637)&gt;0,"OK","SUBÍTEM"))))))</f>
        <v>OK</v>
      </c>
      <c r="P1637" s="655" t="b">
        <f t="shared" si="431"/>
        <v>1</v>
      </c>
      <c r="Q1637" s="655" t="s">
        <v>698</v>
      </c>
      <c r="R1637" s="655"/>
      <c r="S1637" s="716" t="s">
        <v>1637</v>
      </c>
      <c r="T1637" s="655" t="s">
        <v>126</v>
      </c>
      <c r="U1637" s="655" t="s">
        <v>183</v>
      </c>
    </row>
    <row r="1638" spans="1:21" s="713" customFormat="1" ht="34.5" customHeight="1">
      <c r="A1638" s="988">
        <v>88628</v>
      </c>
      <c r="B1638" s="989" t="s">
        <v>131</v>
      </c>
      <c r="C1638" s="322" t="s">
        <v>1276</v>
      </c>
      <c r="D1638" s="257" t="s">
        <v>61</v>
      </c>
      <c r="E1638" s="259">
        <v>340.5</v>
      </c>
      <c r="F1638" s="449">
        <v>0.01</v>
      </c>
      <c r="G1638" s="450">
        <f t="shared" ref="G1638:G1644" si="433">ROUND(F1638*E1638,2)</f>
        <v>3.41</v>
      </c>
      <c r="H1638" s="713" t="str">
        <f>IF(MID(A1638,1,3)="OBS","REMOVER ESPAÇOS","OK")</f>
        <v>OK</v>
      </c>
      <c r="J1638" s="654" t="str">
        <f>IF(AND(F1638=0,G1638&gt;0),1+COUNT($J$3:J1634),IF(B1638="AUXILIAR","AUXILIAR","SUBÍTEM"))</f>
        <v>SUBÍTEM</v>
      </c>
      <c r="K1638" s="655">
        <v>88628</v>
      </c>
      <c r="L1638" s="656">
        <f t="shared" si="432"/>
        <v>88628</v>
      </c>
      <c r="M1638" s="663" t="str">
        <f>IF(AND(MID(A1638,1,4)="comp",COUNTIF($A$1:$A$3937,A1638)&gt;1),"ok AUXILIAR",IF(AND(F1638&gt;0,MID(A1638,1,4)="COMP"),"SUBÍTEM",IF(OR(AND(F1638=0,G1638=0),F1638="COEF.",F1638&gt;0),"SUBÍTEM",IF(MID(A1638,1,5)="COMP.",IF(COUNTIF(ORÇAMENTO!$B$5:$B$9792,COMPOSIÇÕES!A1638)=0,"NOK",IF(COUNTIF(ORÇAMENTO!$B$5:$B$9792,COMPOSIÇÕES!A1638)&gt;0,"OK","SUBÍTEM"))))))</f>
        <v>SUBÍTEM</v>
      </c>
      <c r="N1638" s="713" t="e">
        <f>VLOOKUP(K1638,#REF!,2,FALSE)</f>
        <v>#REF!</v>
      </c>
      <c r="P1638" s="655" t="b">
        <f t="shared" si="431"/>
        <v>1</v>
      </c>
      <c r="Q1638" s="655">
        <v>88628</v>
      </c>
      <c r="R1638" s="655" t="s">
        <v>131</v>
      </c>
      <c r="S1638" s="721" t="s">
        <v>1276</v>
      </c>
      <c r="T1638" s="655" t="s">
        <v>61</v>
      </c>
      <c r="U1638" s="655">
        <v>340.51</v>
      </c>
    </row>
    <row r="1639" spans="1:21" s="713" customFormat="1" ht="19.5" customHeight="1">
      <c r="A1639" s="989">
        <v>11451</v>
      </c>
      <c r="B1639" s="989" t="s">
        <v>836</v>
      </c>
      <c r="C1639" s="322" t="s">
        <v>906</v>
      </c>
      <c r="D1639" s="257" t="s">
        <v>2836</v>
      </c>
      <c r="E1639" s="259">
        <v>118.08</v>
      </c>
      <c r="F1639" s="707">
        <v>6</v>
      </c>
      <c r="G1639" s="450">
        <f t="shared" si="433"/>
        <v>708.48</v>
      </c>
      <c r="H1639" s="713" t="str">
        <f t="shared" ref="H1639:H1646" si="434">UPPER(C1639)</f>
        <v>DOBRADICA TIPO VAI-E-VEM EM ACO/FERRO, TAMANHO 3'', GALVANIZADO, COM PARAFUSOS</v>
      </c>
      <c r="J1639" s="654" t="str">
        <f>IF(AND(F1639=0,G1639&gt;0),1+COUNT($J$3:J1621),IF(B1639="AUXILIAR","AUXILIAR","SUBÍTEM"))</f>
        <v>SUBÍTEM</v>
      </c>
      <c r="K1639" s="655">
        <v>11451</v>
      </c>
      <c r="L1639" s="656">
        <f t="shared" si="432"/>
        <v>11451</v>
      </c>
      <c r="M1639" s="663" t="str">
        <f>IF(AND(MID(A1639,1,4)="comp",COUNTIF($A$1:$A$3937,A1639)&gt;1),"ok AUXILIAR",IF(AND(F1639&gt;0,MID(A1639,1,4)="COMP"),"SUBÍTEM",IF(OR(AND(F1639=0,G1639=0),F1639="COEF.",F1639&gt;0),"SUBÍTEM",IF(MID(A1639,1,5)="COMP.",IF(COUNTIF(ORÇAMENTO!$B$5:$B$9792,COMPOSIÇÕES!A1639)=0,"NOK",IF(COUNTIF(ORÇAMENTO!$B$5:$B$9792,COMPOSIÇÕES!A1639)&gt;0,"OK","SUBÍTEM"))))))</f>
        <v>SUBÍTEM</v>
      </c>
      <c r="P1639" s="655" t="b">
        <f t="shared" si="431"/>
        <v>1</v>
      </c>
      <c r="Q1639" s="655">
        <v>11451</v>
      </c>
      <c r="R1639" s="655" t="s">
        <v>836</v>
      </c>
      <c r="S1639" s="717" t="s">
        <v>906</v>
      </c>
      <c r="T1639" s="655" t="s">
        <v>54</v>
      </c>
      <c r="U1639" s="655">
        <v>66.45</v>
      </c>
    </row>
    <row r="1640" spans="1:21" s="713" customFormat="1" ht="19.5" customHeight="1">
      <c r="A1640" s="989">
        <v>88316</v>
      </c>
      <c r="B1640" s="989" t="s">
        <v>131</v>
      </c>
      <c r="C1640" s="322" t="s">
        <v>772</v>
      </c>
      <c r="D1640" s="257" t="s">
        <v>59</v>
      </c>
      <c r="E1640" s="259">
        <v>12.7</v>
      </c>
      <c r="F1640" s="449">
        <v>4.75</v>
      </c>
      <c r="G1640" s="450">
        <f t="shared" si="433"/>
        <v>60.33</v>
      </c>
      <c r="H1640" s="713" t="str">
        <f t="shared" si="434"/>
        <v>SERVENTE COM ENCARGOS COMPLEMENTARES</v>
      </c>
      <c r="J1640" s="654" t="str">
        <f>IF(AND(F1640=0,G1640&gt;0),1+COUNT($J$3:J1622),IF(B1640="AUXILIAR","AUXILIAR","SUBÍTEM"))</f>
        <v>SUBÍTEM</v>
      </c>
      <c r="K1640" s="655">
        <v>88316</v>
      </c>
      <c r="L1640" s="656">
        <f t="shared" si="432"/>
        <v>88316</v>
      </c>
      <c r="M1640" s="663" t="str">
        <f>IF(AND(MID(A1640,1,4)="comp",COUNTIF($A$1:$A$3937,A1640)&gt;1),"ok AUXILIAR",IF(AND(F1640&gt;0,MID(A1640,1,4)="COMP"),"SUBÍTEM",IF(OR(AND(F1640=0,G1640=0),F1640="COEF.",F1640&gt;0),"SUBÍTEM",IF(MID(A1640,1,5)="COMP.",IF(COUNTIF(ORÇAMENTO!$B$5:$B$9792,COMPOSIÇÕES!A1640)=0,"NOK",IF(COUNTIF(ORÇAMENTO!$B$5:$B$9792,COMPOSIÇÕES!A1640)&gt;0,"OK","SUBÍTEM"))))))</f>
        <v>SUBÍTEM</v>
      </c>
      <c r="P1640" s="655" t="b">
        <f t="shared" si="431"/>
        <v>1</v>
      </c>
      <c r="Q1640" s="655">
        <v>88316</v>
      </c>
      <c r="R1640" s="655" t="s">
        <v>131</v>
      </c>
      <c r="S1640" s="717" t="s">
        <v>772</v>
      </c>
      <c r="T1640" s="655" t="s">
        <v>59</v>
      </c>
      <c r="U1640" s="655">
        <v>12.52</v>
      </c>
    </row>
    <row r="1641" spans="1:21" s="713" customFormat="1" ht="30.75" customHeight="1">
      <c r="A1641" s="989">
        <v>5075</v>
      </c>
      <c r="B1641" s="989" t="s">
        <v>836</v>
      </c>
      <c r="C1641" s="322" t="s">
        <v>966</v>
      </c>
      <c r="D1641" s="257" t="s">
        <v>2838</v>
      </c>
      <c r="E1641" s="259">
        <v>11.19</v>
      </c>
      <c r="F1641" s="449">
        <v>4.0000000000000001E-3</v>
      </c>
      <c r="G1641" s="450">
        <f t="shared" si="433"/>
        <v>0.04</v>
      </c>
      <c r="H1641" s="713" t="str">
        <f t="shared" si="434"/>
        <v>PREGO DE ACO POLIDO COM CABECA 18 X 30 (2 3/4 X 10)</v>
      </c>
      <c r="J1641" s="654" t="str">
        <f>IF(AND(F1641=0,G1641&gt;0),1+COUNT($J$3:J1623),IF(B1641="AUXILIAR","AUXILIAR","SUBÍTEM"))</f>
        <v>SUBÍTEM</v>
      </c>
      <c r="K1641" s="655">
        <v>5075</v>
      </c>
      <c r="L1641" s="656">
        <f t="shared" si="432"/>
        <v>5075</v>
      </c>
      <c r="M1641" s="663" t="str">
        <f>IF(AND(MID(A1641,1,4)="comp",COUNTIF($A$1:$A$3937,A1641)&gt;1),"ok AUXILIAR",IF(AND(F1641&gt;0,MID(A1641,1,4)="COMP"),"SUBÍTEM",IF(OR(AND(F1641=0,G1641=0),F1641="COEF.",F1641&gt;0),"SUBÍTEM",IF(MID(A1641,1,5)="COMP.",IF(COUNTIF(ORÇAMENTO!$B$5:$B$9792,COMPOSIÇÕES!A1641)=0,"NOK",IF(COUNTIF(ORÇAMENTO!$B$5:$B$9792,COMPOSIÇÕES!A1641)&gt;0,"OK","SUBÍTEM"))))))</f>
        <v>SUBÍTEM</v>
      </c>
      <c r="P1641" s="655" t="b">
        <f t="shared" si="431"/>
        <v>1</v>
      </c>
      <c r="Q1641" s="655">
        <v>5075</v>
      </c>
      <c r="R1641" s="655" t="s">
        <v>836</v>
      </c>
      <c r="S1641" s="717" t="s">
        <v>966</v>
      </c>
      <c r="T1641" s="655" t="s">
        <v>55</v>
      </c>
      <c r="U1641" s="655">
        <v>11.03</v>
      </c>
    </row>
    <row r="1642" spans="1:21" s="713" customFormat="1" ht="19.5" customHeight="1">
      <c r="A1642" s="989">
        <v>88262</v>
      </c>
      <c r="B1642" s="989" t="s">
        <v>131</v>
      </c>
      <c r="C1642" s="322" t="s">
        <v>765</v>
      </c>
      <c r="D1642" s="257" t="s">
        <v>59</v>
      </c>
      <c r="E1642" s="259">
        <v>15.82</v>
      </c>
      <c r="F1642" s="707">
        <v>4.75</v>
      </c>
      <c r="G1642" s="450">
        <f t="shared" si="433"/>
        <v>75.150000000000006</v>
      </c>
      <c r="H1642" s="713" t="str">
        <f t="shared" si="434"/>
        <v>CARPINTEIRO DE FORMAS COM ENCARGOS COMPLEMENTARES</v>
      </c>
      <c r="J1642" s="654" t="str">
        <f>IF(AND(F1642=0,G1642&gt;0),1+COUNT($J$3:J1623),IF(B1642="AUXILIAR","AUXILIAR","SUBÍTEM"))</f>
        <v>SUBÍTEM</v>
      </c>
      <c r="K1642" s="655">
        <v>88262</v>
      </c>
      <c r="L1642" s="656">
        <f t="shared" si="432"/>
        <v>88262</v>
      </c>
      <c r="M1642" s="663" t="str">
        <f>IF(AND(MID(A1642,1,4)="comp",COUNTIF($A$1:$A$3937,A1642)&gt;1),"ok AUXILIAR",IF(AND(F1642&gt;0,MID(A1642,1,4)="COMP"),"SUBÍTEM",IF(OR(AND(F1642=0,G1642=0),F1642="COEF.",F1642&gt;0),"SUBÍTEM",IF(MID(A1642,1,5)="COMP.",IF(COUNTIF(ORÇAMENTO!$B$5:$B$9792,COMPOSIÇÕES!A1642)=0,"NOK",IF(COUNTIF(ORÇAMENTO!$B$5:$B$9792,COMPOSIÇÕES!A1642)&gt;0,"OK","SUBÍTEM"))))))</f>
        <v>SUBÍTEM</v>
      </c>
      <c r="P1642" s="655" t="b">
        <f t="shared" si="431"/>
        <v>1</v>
      </c>
      <c r="Q1642" s="655">
        <v>88262</v>
      </c>
      <c r="R1642" s="655" t="s">
        <v>131</v>
      </c>
      <c r="S1642" s="717" t="s">
        <v>765</v>
      </c>
      <c r="T1642" s="655" t="s">
        <v>59</v>
      </c>
      <c r="U1642" s="655">
        <v>15.81</v>
      </c>
    </row>
    <row r="1643" spans="1:21" s="713" customFormat="1" ht="30.75" customHeight="1">
      <c r="A1643" s="989">
        <v>183</v>
      </c>
      <c r="B1643" s="261" t="s">
        <v>836</v>
      </c>
      <c r="C1643" s="322" t="s">
        <v>2841</v>
      </c>
      <c r="D1643" s="257" t="s">
        <v>2842</v>
      </c>
      <c r="E1643" s="259">
        <v>100</v>
      </c>
      <c r="F1643" s="707">
        <v>1</v>
      </c>
      <c r="G1643" s="450">
        <f t="shared" si="433"/>
        <v>100</v>
      </c>
      <c r="H1643" s="713" t="str">
        <f t="shared" si="434"/>
        <v>BATENTE/ PORTAL/ ADUELA/ MARCO MACICO, E= *3 CM, L= *13 CM, *60 CM A 120* CM X *210 CM,  EM CEDRINHO/ ANGELIM COMERCIAL/ EUCALIPTO/ CURUPIXA/ PEROBA/ CUMARU OU EQUIVALENTE DA REGIAO (NAO INCLUI ALIZARES)</v>
      </c>
      <c r="J1643" s="654" t="str">
        <f>IF(AND(F1643=0,G1643&gt;0),1+COUNT($J$3:J1624),IF(B1643="AUXILIAR","AUXILIAR","SUBÍTEM"))</f>
        <v>SUBÍTEM</v>
      </c>
      <c r="K1643" s="655">
        <v>183</v>
      </c>
      <c r="L1643" s="656">
        <f t="shared" si="432"/>
        <v>183</v>
      </c>
      <c r="M1643" s="663" t="str">
        <f>IF(AND(MID(A1643,1,4)="comp",COUNTIF($A$1:$A$3937,A1643)&gt;1),"ok AUXILIAR",IF(AND(F1643&gt;0,MID(A1643,1,4)="COMP"),"SUBÍTEM",IF(OR(AND(F1643=0,G1643=0),F1643="COEF.",F1643&gt;0),"SUBÍTEM",IF(MID(A1643,1,5)="COMP.",IF(COUNTIF(ORÇAMENTO!$B$5:$B$9792,COMPOSIÇÕES!A1643)=0,"NOK",IF(COUNTIF(ORÇAMENTO!$B$5:$B$9792,COMPOSIÇÕES!A1643)&gt;0,"OK","SUBÍTEM"))))))</f>
        <v>SUBÍTEM</v>
      </c>
      <c r="P1643" s="655" t="b">
        <f t="shared" si="431"/>
        <v>1</v>
      </c>
      <c r="Q1643" s="655">
        <v>183</v>
      </c>
      <c r="R1643" s="655" t="s">
        <v>134</v>
      </c>
      <c r="S1643" s="717" t="s">
        <v>2841</v>
      </c>
      <c r="T1643" s="655" t="s">
        <v>173</v>
      </c>
      <c r="U1643" s="655">
        <v>100</v>
      </c>
    </row>
    <row r="1644" spans="1:21" s="713" customFormat="1" ht="34.5" customHeight="1">
      <c r="A1644" s="989">
        <v>7966</v>
      </c>
      <c r="B1644" s="989" t="s">
        <v>134</v>
      </c>
      <c r="C1644" s="322" t="s">
        <v>2787</v>
      </c>
      <c r="D1644" s="257" t="s">
        <v>54</v>
      </c>
      <c r="E1644" s="259">
        <v>218.35</v>
      </c>
      <c r="F1644" s="707">
        <v>2</v>
      </c>
      <c r="G1644" s="450">
        <f t="shared" si="433"/>
        <v>436.7</v>
      </c>
      <c r="H1644" s="713" t="str">
        <f t="shared" si="434"/>
        <v>PORTA EM MADEIRA COMPENSADA CANELA, 80 X 210CM, LISA, SEMI-OCA, C/VISOR 0,16M2, INCLUSIVE VIDRO 4MM</v>
      </c>
      <c r="J1644" s="654" t="str">
        <f>IF(AND(F1644=0,G1644&gt;0),1+COUNT($J$3:J1627),IF(B1644="AUXILIAR","AUXILIAR","SUBÍTEM"))</f>
        <v>SUBÍTEM</v>
      </c>
      <c r="K1644" s="655">
        <v>7966</v>
      </c>
      <c r="L1644" s="656">
        <f>A1644</f>
        <v>7966</v>
      </c>
      <c r="M1644" s="663" t="str">
        <f>IF(AND(MID(A1644,1,4)="comp",COUNTIF($A$1:$A$3937,A1644)&gt;1),"ok AUXILIAR",IF(AND(F1644&gt;0,MID(A1644,1,4)="COMP"),"SUBÍTEM",IF(OR(AND(F1644=0,G1644=0),F1644="COEF.",F1644&gt;0),"SUBÍTEM",IF(MID(A1644,1,5)="COMP.",IF(COUNTIF(ORÇAMENTO!$B$5:$B$9792,COMPOSIÇÕES!A1644)=0,"NOK",IF(COUNTIF(ORÇAMENTO!$B$5:$B$9792,COMPOSIÇÕES!A1644)&gt;0,"OK","SUBÍTEM"))))))</f>
        <v>SUBÍTEM</v>
      </c>
      <c r="P1644" s="655" t="b">
        <f>C1644=S1644</f>
        <v>1</v>
      </c>
      <c r="Q1644" s="655">
        <v>7966</v>
      </c>
      <c r="R1644" s="655" t="s">
        <v>134</v>
      </c>
      <c r="S1644" s="717" t="s">
        <v>2787</v>
      </c>
      <c r="T1644" s="655" t="s">
        <v>54</v>
      </c>
      <c r="U1644" s="655">
        <v>216.67</v>
      </c>
    </row>
    <row r="1645" spans="1:21" s="713" customFormat="1" ht="30.75" customHeight="1">
      <c r="A1645" s="322" t="s">
        <v>2645</v>
      </c>
      <c r="B1645" s="989" t="s">
        <v>838</v>
      </c>
      <c r="C1645" s="322" t="s">
        <v>2883</v>
      </c>
      <c r="D1645" s="257" t="s">
        <v>53</v>
      </c>
      <c r="E1645" s="808">
        <v>70.53</v>
      </c>
      <c r="F1645" s="449">
        <v>3.2</v>
      </c>
      <c r="G1645" s="466">
        <f>ROUND(F1645*E1645,2)</f>
        <v>225.7</v>
      </c>
      <c r="H1645" s="713" t="str">
        <f t="shared" si="434"/>
        <v>BATE MACA EM CHAPA DE AÇO INOX 304, L=20CM, E=1MM, ACABAMENTO POLIDO, DOTADO DE 4 FUROS E PARAFUSOS INOX AUTO-ATARRACHANTE</v>
      </c>
      <c r="J1645" s="654" t="str">
        <f>IF(AND(F1645=0,G1645&gt;0),1+COUNT($J$3:J1626),IF(B1645="AUXILIAR","AUXILIAR","SUBÍTEM"))</f>
        <v>AUXILIAR</v>
      </c>
      <c r="K1645" s="655" t="s">
        <v>2645</v>
      </c>
      <c r="L1645" s="656" t="str">
        <f>A1645</f>
        <v>COMP. 215</v>
      </c>
      <c r="M1645" s="663" t="str">
        <f>IF(AND(MID(A1645,1,4)="comp",COUNTIF($A$1:$A$3937,A1645)&gt;1),"ok AUXILIAR",IF(AND(F1645&gt;0,MID(A1645,1,4)="COMP"),"SUBÍTEM",IF(OR(AND(F1645=0,G1645=0),F1645="COEF.",F1645&gt;0),"SUBÍTEM",IF(MID(A1645,1,5)="COMP.",IF(COUNTIF(ORÇAMENTO!$B$5:$B$9792,COMPOSIÇÕES!A1645)=0,"NOK",IF(COUNTIF(ORÇAMENTO!$B$5:$B$9792,COMPOSIÇÕES!A1645)&gt;0,"OK","SUBÍTEM"))))))</f>
        <v>ok AUXILIAR</v>
      </c>
      <c r="P1645" s="655" t="b">
        <f>C1645=S1645</f>
        <v>0</v>
      </c>
      <c r="Q1645" s="655" t="s">
        <v>2645</v>
      </c>
      <c r="R1645" s="655" t="s">
        <v>838</v>
      </c>
      <c r="S1645" s="717" t="s">
        <v>1001</v>
      </c>
      <c r="T1645" s="655" t="s">
        <v>53</v>
      </c>
      <c r="U1645" s="655">
        <v>139.88</v>
      </c>
    </row>
    <row r="1646" spans="1:21" s="713" customFormat="1" ht="18.75" customHeight="1">
      <c r="A1646" s="989">
        <v>72200</v>
      </c>
      <c r="B1646" s="989" t="s">
        <v>131</v>
      </c>
      <c r="C1646" s="322" t="s">
        <v>1270</v>
      </c>
      <c r="D1646" s="257" t="s">
        <v>57</v>
      </c>
      <c r="E1646" s="259">
        <v>83.95</v>
      </c>
      <c r="F1646" s="707">
        <v>7.5600000000000005</v>
      </c>
      <c r="G1646" s="450">
        <f>ROUND(F1646*E1646,2)</f>
        <v>634.66</v>
      </c>
      <c r="H1646" s="713" t="str">
        <f t="shared" si="434"/>
        <v>REVESTIMENTO EM LAMINADO MELAMINICO TEXTURIZADO, ESPESSURA 0,8 MM, FIXADO COM COLA</v>
      </c>
      <c r="J1646" s="654" t="str">
        <f>IF(AND(F1646=0,G1646&gt;0),1+COUNT($J$3:J1634),IF(B1646="AUXILIAR","AUXILIAR","SUBÍTEM"))</f>
        <v>SUBÍTEM</v>
      </c>
      <c r="K1646" s="655">
        <v>72200</v>
      </c>
      <c r="L1646" s="656">
        <f>A1646</f>
        <v>72200</v>
      </c>
      <c r="M1646" s="663" t="str">
        <f>IF(AND(MID(A1646,1,4)="comp",COUNTIF($A$1:$A$3937,A1646)&gt;1),"ok AUXILIAR",IF(AND(F1646&gt;0,MID(A1646,1,4)="COMP"),"SUBÍTEM",IF(OR(AND(F1646=0,G1646=0),F1646="COEF.",F1646&gt;0),"SUBÍTEM",IF(MID(A1646,1,5)="COMP.",IF(COUNTIF(ORÇAMENTO!$B$5:$B$9792,COMPOSIÇÕES!A1646)=0,"NOK",IF(COUNTIF(ORÇAMENTO!$B$5:$B$9792,COMPOSIÇÕES!A1646)&gt;0,"OK","SUBÍTEM"))))))</f>
        <v>SUBÍTEM</v>
      </c>
      <c r="P1646" s="655" t="b">
        <f>C1646=S1646</f>
        <v>1</v>
      </c>
      <c r="Q1646" s="655">
        <v>72200</v>
      </c>
      <c r="R1646" s="655" t="s">
        <v>131</v>
      </c>
      <c r="S1646" s="717" t="s">
        <v>1270</v>
      </c>
      <c r="T1646" s="655" t="s">
        <v>57</v>
      </c>
      <c r="U1646" s="655">
        <v>83.8</v>
      </c>
    </row>
    <row r="1647" spans="1:21" s="713" customFormat="1">
      <c r="A1647" s="723" t="s">
        <v>2882</v>
      </c>
      <c r="B1647" s="723"/>
      <c r="C1647" s="723"/>
      <c r="D1647" s="723" t="s">
        <v>183</v>
      </c>
      <c r="E1647" s="723" t="s">
        <v>183</v>
      </c>
      <c r="F1647" s="723"/>
      <c r="G1647" s="723"/>
      <c r="H1647" s="713" t="str">
        <f>IF(MID(A1647,1,3)="OBS","REMOVER ESPAÇOS","OK")</f>
        <v>REMOVER ESPAÇOS</v>
      </c>
      <c r="J1647" s="654" t="str">
        <f>IF(AND(F1647=0,G1647&gt;0),1+COUNT($J$3:J1646),IF(B1647="AUXILIAR","AUXILIAR","SUBÍTEM"))</f>
        <v>SUBÍTEM</v>
      </c>
      <c r="K1647" s="655" t="s">
        <v>1639</v>
      </c>
      <c r="L1647" s="656" t="str">
        <f>A1647</f>
        <v>Obs: composição/Base -  ORSE - 12065 + 72200(SINAPI) + 7966/ORSE INSUMO</v>
      </c>
      <c r="M1647" s="663" t="str">
        <f>IF(AND(MID(A1647,1,4)="comp",COUNTIF($A$1:$A$3937,A1647)&gt;1),"ok AUXILIAR",IF(AND(F1647&gt;0,MID(A1647,1,4)="COMP"),"SUBÍTEM",IF(OR(AND(F1647=0,G1647=0),F1647="COEF.",F1647&gt;0),"SUBÍTEM",IF(MID(A1647,1,5)="COMP.",IF(COUNTIF(ORÇAMENTO!$B$5:$B$9792,COMPOSIÇÕES!A1647)=0,"NOK",IF(COUNTIF(ORÇAMENTO!$B$5:$B$9792,COMPOSIÇÕES!A1647)&gt;0,"OK","SUBÍTEM"))))))</f>
        <v>SUBÍTEM</v>
      </c>
      <c r="P1647" s="655" t="b">
        <f>C1647=S1647</f>
        <v>1</v>
      </c>
      <c r="Q1647" s="655" t="s">
        <v>1639</v>
      </c>
      <c r="R1647" s="655"/>
      <c r="S1647" s="723"/>
      <c r="T1647" s="655" t="s">
        <v>183</v>
      </c>
      <c r="U1647" s="655" t="s">
        <v>183</v>
      </c>
    </row>
    <row r="1648" spans="1:21" s="713" customFormat="1" ht="15.75" thickBot="1">
      <c r="A1648" s="660"/>
      <c r="E1648" s="660"/>
      <c r="J1648" s="712"/>
      <c r="K1648" s="712"/>
      <c r="L1648" s="712"/>
      <c r="M1648" s="712"/>
      <c r="P1648" s="655" t="b">
        <f t="shared" si="431"/>
        <v>1</v>
      </c>
    </row>
    <row r="1649" spans="1:21" s="713" customFormat="1" ht="32.25" customHeight="1" thickBot="1">
      <c r="A1649" s="947" t="s">
        <v>125</v>
      </c>
      <c r="B1649" s="948"/>
      <c r="C1649" s="949" t="s">
        <v>103</v>
      </c>
      <c r="D1649" s="949" t="s">
        <v>126</v>
      </c>
      <c r="E1649" s="949" t="s">
        <v>128</v>
      </c>
      <c r="F1649" s="949" t="s">
        <v>127</v>
      </c>
      <c r="G1649" s="950" t="s">
        <v>129</v>
      </c>
      <c r="H1649" s="713" t="str">
        <f>UPPER(C1649)</f>
        <v>DESCRIÇÃO</v>
      </c>
      <c r="J1649" s="654" t="str">
        <f>IF(AND(F1649=0,G1649&gt;0),1+COUNT($J$3:J1648),IF(B1649="AUXILIAR","AUXILIAR","SUBÍTEM"))</f>
        <v>SUBÍTEM</v>
      </c>
      <c r="K1649" s="655" t="s">
        <v>125</v>
      </c>
      <c r="L1649" s="656" t="str">
        <f t="shared" ref="L1649:L1654" si="435">A1649</f>
        <v>COD.</v>
      </c>
      <c r="M1649" s="663" t="str">
        <f>IF(AND(MID(A1649,1,4)="comp",COUNTIF($A$1:$A$3937,A1649)&gt;1),"ok AUXILIAR",IF(AND(F1649&gt;0,MID(A1649,1,4)="COMP"),"SUBÍTEM",IF(OR(AND(F1649=0,G1649=0),F1649="COEF.",F1649&gt;0),"SUBÍTEM",IF(MID(A1649,1,5)="COMP.",IF(COUNTIF(ORÇAMENTO!$B$5:$B$9792,COMPOSIÇÕES!A1649)=0,"NOK",IF(COUNTIF(ORÇAMENTO!$B$5:$B$9792,COMPOSIÇÕES!A1649)&gt;0,"OK","SUBÍTEM"))))))</f>
        <v>SUBÍTEM</v>
      </c>
      <c r="P1649" s="655" t="b">
        <f t="shared" si="431"/>
        <v>1</v>
      </c>
      <c r="Q1649" s="655" t="s">
        <v>125</v>
      </c>
      <c r="R1649" s="655"/>
      <c r="S1649" s="715" t="s">
        <v>103</v>
      </c>
      <c r="T1649" s="655" t="s">
        <v>126</v>
      </c>
      <c r="U1649" s="655" t="s">
        <v>128</v>
      </c>
    </row>
    <row r="1650" spans="1:21" s="713" customFormat="1" ht="45.75" customHeight="1" thickBot="1">
      <c r="A1650" s="935" t="s">
        <v>2645</v>
      </c>
      <c r="B1650" s="936"/>
      <c r="C1650" s="986" t="s">
        <v>2883</v>
      </c>
      <c r="D1650" s="936" t="s">
        <v>53</v>
      </c>
      <c r="E1650" s="936" t="s">
        <v>183</v>
      </c>
      <c r="F1650" s="936"/>
      <c r="G1650" s="946">
        <f>SUM(G1651:G1653)</f>
        <v>70.53</v>
      </c>
      <c r="H1650" s="713" t="str">
        <f>UPPER(C1650)</f>
        <v>BATE MACA EM CHAPA DE AÇO INOX 304, L=20CM, E=1MM, ACABAMENTO POLIDO, DOTADO DE 4 FUROS E PARAFUSOS INOX AUTO-ATARRACHANTE</v>
      </c>
      <c r="J1650" s="654">
        <f>IF(AND(F1650=0,G1650&gt;0),1+COUNT($J$3:J1649),IF(B1650="AUXILIAR","AUXILIAR","SUBÍTEM"))</f>
        <v>215</v>
      </c>
      <c r="K1650" s="655" t="s">
        <v>2645</v>
      </c>
      <c r="L1650" s="656" t="str">
        <f t="shared" si="435"/>
        <v>COMP. 215</v>
      </c>
      <c r="M1650" s="663" t="str">
        <f>IF(AND(MID(A1650,1,4)="comp",COUNTIF($A$1:$A$3937,A1650)&gt;1),"ok AUXILIAR",IF(AND(F1650&gt;0,MID(A1650,1,4)="COMP"),"SUBÍTEM",IF(OR(AND(F1650=0,G1650=0),F1650="COEF.",F1650&gt;0),"SUBÍTEM",IF(MID(A1650,1,5)="COMP.",IF(COUNTIF(ORÇAMENTO!$B$5:$B$9792,COMPOSIÇÕES!A1650)=0,"NOK",IF(COUNTIF(ORÇAMENTO!$B$5:$B$9792,COMPOSIÇÕES!A1650)&gt;0,"OK","SUBÍTEM"))))))</f>
        <v>ok AUXILIAR</v>
      </c>
      <c r="P1650" s="655" t="b">
        <f t="shared" si="431"/>
        <v>0</v>
      </c>
      <c r="Q1650" s="655" t="s">
        <v>2645</v>
      </c>
      <c r="R1650" s="655"/>
      <c r="S1650" s="716" t="s">
        <v>1001</v>
      </c>
      <c r="T1650" s="655" t="s">
        <v>53</v>
      </c>
      <c r="U1650" s="655" t="s">
        <v>183</v>
      </c>
    </row>
    <row r="1651" spans="1:21" s="713" customFormat="1" ht="31.5" customHeight="1">
      <c r="A1651" s="980">
        <v>7905</v>
      </c>
      <c r="B1651" s="980" t="s">
        <v>134</v>
      </c>
      <c r="C1651" s="322" t="s">
        <v>2901</v>
      </c>
      <c r="D1651" s="257" t="s">
        <v>54</v>
      </c>
      <c r="E1651" s="259">
        <v>61.95</v>
      </c>
      <c r="F1651" s="462">
        <v>1</v>
      </c>
      <c r="G1651" s="450">
        <f>ROUND(F1651*E1651,2)</f>
        <v>61.95</v>
      </c>
      <c r="H1651" s="713" t="str">
        <f>IF(MID(A1651,1,3)="OBS","REMOVER ESPAÇOS","OK")</f>
        <v>OK</v>
      </c>
      <c r="J1651" s="654" t="str">
        <f>IF(AND(F1651=0,G1651&gt;0),1+COUNT($J$3:J1605),IF(B1651="AUXILIAR","AUXILIAR","SUBÍTEM"))</f>
        <v>SUBÍTEM</v>
      </c>
      <c r="K1651" s="655">
        <v>11769</v>
      </c>
      <c r="L1651" s="656">
        <f t="shared" si="435"/>
        <v>7905</v>
      </c>
      <c r="M1651" s="663" t="str">
        <f>IF(AND(MID(A1651,1,4)="comp",COUNTIF($A$1:$A$3937,A1651)&gt;1),"ok AUXILIAR",IF(AND(F1651&gt;0,MID(A1651,1,4)="COMP"),"SUBÍTEM",IF(OR(AND(F1651=0,G1651=0),F1651="COEF.",F1651&gt;0),"SUBÍTEM",IF(MID(A1651,1,5)="COMP.",IF(COUNTIF(ORÇAMENTO!$B$5:$B$9792,COMPOSIÇÕES!A1651)=0,"NOK",IF(COUNTIF(ORÇAMENTO!$B$5:$B$9792,COMPOSIÇÕES!A1651)&gt;0,"OK","SUBÍTEM"))))))</f>
        <v>SUBÍTEM</v>
      </c>
      <c r="N1651" s="713" t="e">
        <f>VLOOKUP(K1651,#REF!,2,FALSE)</f>
        <v>#REF!</v>
      </c>
      <c r="P1651" s="655" t="b">
        <f t="shared" si="431"/>
        <v>0</v>
      </c>
      <c r="Q1651" s="655">
        <v>11769</v>
      </c>
      <c r="R1651" s="655" t="s">
        <v>134</v>
      </c>
      <c r="S1651" s="721" t="s">
        <v>2785</v>
      </c>
      <c r="T1651" s="655" t="s">
        <v>54</v>
      </c>
      <c r="U1651" s="655">
        <v>131.38</v>
      </c>
    </row>
    <row r="1652" spans="1:21" s="713" customFormat="1" ht="19.5" customHeight="1">
      <c r="A1652" s="261">
        <v>88309</v>
      </c>
      <c r="B1652" s="980" t="s">
        <v>131</v>
      </c>
      <c r="C1652" s="322" t="s">
        <v>770</v>
      </c>
      <c r="D1652" s="257" t="s">
        <v>59</v>
      </c>
      <c r="E1652" s="259">
        <v>15.89</v>
      </c>
      <c r="F1652" s="707">
        <v>0.3</v>
      </c>
      <c r="G1652" s="450">
        <f>ROUND(F1652*E1652,2)</f>
        <v>4.7699999999999996</v>
      </c>
      <c r="H1652" s="713" t="str">
        <f>UPPER(C1652)</f>
        <v>PEDREIRO COM ENCARGOS COMPLEMENTARES</v>
      </c>
      <c r="J1652" s="654" t="str">
        <f>IF(AND(F1652=0,G1652&gt;0),1+COUNT($J$3:J1590),IF(B1652="AUXILIAR","AUXILIAR","SUBÍTEM"))</f>
        <v>SUBÍTEM</v>
      </c>
      <c r="K1652" s="655">
        <v>88262</v>
      </c>
      <c r="L1652" s="656">
        <f t="shared" si="435"/>
        <v>88309</v>
      </c>
      <c r="M1652" s="663" t="str">
        <f>IF(AND(MID(A1652,1,4)="comp",COUNTIF($A$1:$A$3937,A1652)&gt;1),"ok AUXILIAR",IF(AND(F1652&gt;0,MID(A1652,1,4)="COMP"),"SUBÍTEM",IF(OR(AND(F1652=0,G1652=0),F1652="COEF.",F1652&gt;0),"SUBÍTEM",IF(MID(A1652,1,5)="COMP.",IF(COUNTIF(ORÇAMENTO!$B$5:$B$9792,COMPOSIÇÕES!A1652)=0,"NOK",IF(COUNTIF(ORÇAMENTO!$B$5:$B$9792,COMPOSIÇÕES!A1652)&gt;0,"OK","SUBÍTEM"))))))</f>
        <v>SUBÍTEM</v>
      </c>
      <c r="P1652" s="655" t="b">
        <f t="shared" si="431"/>
        <v>0</v>
      </c>
      <c r="Q1652" s="655">
        <v>88262</v>
      </c>
      <c r="R1652" s="655" t="s">
        <v>131</v>
      </c>
      <c r="S1652" s="717" t="s">
        <v>765</v>
      </c>
      <c r="T1652" s="655" t="s">
        <v>59</v>
      </c>
      <c r="U1652" s="655">
        <v>15.81</v>
      </c>
    </row>
    <row r="1653" spans="1:21" s="713" customFormat="1" ht="19.5" customHeight="1">
      <c r="A1653" s="980">
        <v>88316</v>
      </c>
      <c r="B1653" s="980" t="s">
        <v>131</v>
      </c>
      <c r="C1653" s="322" t="s">
        <v>772</v>
      </c>
      <c r="D1653" s="257" t="s">
        <v>59</v>
      </c>
      <c r="E1653" s="259">
        <v>12.7</v>
      </c>
      <c r="F1653" s="707">
        <v>0.3</v>
      </c>
      <c r="G1653" s="450">
        <f>ROUND(F1653*E1653,2)</f>
        <v>3.81</v>
      </c>
      <c r="H1653" s="713" t="str">
        <f>UPPER(C1653)</f>
        <v>SERVENTE COM ENCARGOS COMPLEMENTARES</v>
      </c>
      <c r="J1653" s="654" t="str">
        <f>IF(AND(F1653=0,G1653&gt;0),1+COUNT($J$3:J1591),IF(B1653="AUXILIAR","AUXILIAR","SUBÍTEM"))</f>
        <v>SUBÍTEM</v>
      </c>
      <c r="K1653" s="655">
        <v>88316</v>
      </c>
      <c r="L1653" s="656">
        <f t="shared" si="435"/>
        <v>88316</v>
      </c>
      <c r="M1653" s="663" t="str">
        <f>IF(AND(MID(A1653,1,4)="comp",COUNTIF($A$1:$A$3937,A1653)&gt;1),"ok AUXILIAR",IF(AND(F1653&gt;0,MID(A1653,1,4)="COMP"),"SUBÍTEM",IF(OR(AND(F1653=0,G1653=0),F1653="COEF.",F1653&gt;0),"SUBÍTEM",IF(MID(A1653,1,5)="COMP.",IF(COUNTIF(ORÇAMENTO!$B$5:$B$9792,COMPOSIÇÕES!A1653)=0,"NOK",IF(COUNTIF(ORÇAMENTO!$B$5:$B$9792,COMPOSIÇÕES!A1653)&gt;0,"OK","SUBÍTEM"))))))</f>
        <v>SUBÍTEM</v>
      </c>
      <c r="P1653" s="655" t="b">
        <f t="shared" si="431"/>
        <v>1</v>
      </c>
      <c r="Q1653" s="655">
        <v>88316</v>
      </c>
      <c r="R1653" s="655" t="s">
        <v>131</v>
      </c>
      <c r="S1653" s="717" t="s">
        <v>772</v>
      </c>
      <c r="T1653" s="655" t="s">
        <v>59</v>
      </c>
      <c r="U1653" s="655">
        <v>12.52</v>
      </c>
    </row>
    <row r="1654" spans="1:21" s="713" customFormat="1">
      <c r="A1654" s="723" t="s">
        <v>2884</v>
      </c>
      <c r="B1654" s="723"/>
      <c r="C1654" s="723"/>
      <c r="D1654" s="723" t="s">
        <v>183</v>
      </c>
      <c r="E1654" s="723" t="s">
        <v>183</v>
      </c>
      <c r="F1654" s="723"/>
      <c r="G1654" s="723"/>
      <c r="H1654" s="713" t="str">
        <f>IF(MID(A1654,1,3)="OBS","REMOVER ESPAÇOS","OK")</f>
        <v>REMOVER ESPAÇOS</v>
      </c>
      <c r="J1654" s="654" t="str">
        <f>IF(AND(F1654=0,G1654&gt;0),1+COUNT($J$3:J1653),IF(B1654="AUXILIAR","AUXILIAR","SUBÍTEM"))</f>
        <v>SUBÍTEM</v>
      </c>
      <c r="K1654" s="655" t="s">
        <v>1002</v>
      </c>
      <c r="L1654" s="656" t="str">
        <f t="shared" si="435"/>
        <v>Obs: composição/Base -  ORSE - 7979</v>
      </c>
      <c r="M1654" s="663" t="str">
        <f>IF(AND(MID(A1654,1,4)="comp",COUNTIF($A$1:$A$3937,A1654)&gt;1),"ok AUXILIAR",IF(AND(F1654&gt;0,MID(A1654,1,4)="COMP"),"SUBÍTEM",IF(OR(AND(F1654=0,G1654=0),F1654="COEF.",F1654&gt;0),"SUBÍTEM",IF(MID(A1654,1,5)="COMP.",IF(COUNTIF(ORÇAMENTO!$B$5:$B$9792,COMPOSIÇÕES!A1654)=0,"NOK",IF(COUNTIF(ORÇAMENTO!$B$5:$B$9792,COMPOSIÇÕES!A1654)&gt;0,"OK","SUBÍTEM"))))))</f>
        <v>SUBÍTEM</v>
      </c>
      <c r="P1654" s="655" t="b">
        <f t="shared" si="431"/>
        <v>1</v>
      </c>
      <c r="Q1654" s="655" t="s">
        <v>1002</v>
      </c>
      <c r="R1654" s="655"/>
      <c r="S1654" s="723"/>
      <c r="T1654" s="655" t="s">
        <v>183</v>
      </c>
      <c r="U1654" s="655" t="s">
        <v>183</v>
      </c>
    </row>
    <row r="1655" spans="1:21" s="713" customFormat="1" ht="15.75" thickBot="1">
      <c r="A1655" s="660"/>
      <c r="E1655" s="660"/>
      <c r="J1655" s="712"/>
      <c r="K1655" s="712"/>
      <c r="L1655" s="712"/>
      <c r="M1655" s="712"/>
      <c r="P1655" s="655" t="b">
        <f t="shared" si="431"/>
        <v>1</v>
      </c>
    </row>
    <row r="1656" spans="1:21" s="713" customFormat="1" ht="32.25" customHeight="1" thickBot="1">
      <c r="A1656" s="947" t="s">
        <v>125</v>
      </c>
      <c r="B1656" s="948"/>
      <c r="C1656" s="949" t="s">
        <v>103</v>
      </c>
      <c r="D1656" s="949" t="s">
        <v>126</v>
      </c>
      <c r="E1656" s="949" t="s">
        <v>128</v>
      </c>
      <c r="F1656" s="949" t="s">
        <v>127</v>
      </c>
      <c r="G1656" s="950" t="s">
        <v>129</v>
      </c>
      <c r="H1656" s="713" t="str">
        <f>UPPER(C1656)</f>
        <v>DESCRIÇÃO</v>
      </c>
      <c r="J1656" s="654" t="str">
        <f>IF(AND(F1656=0,G1656&gt;0),1+COUNT($J$3:J1655),IF(B1656="AUXILIAR","AUXILIAR","SUBÍTEM"))</f>
        <v>SUBÍTEM</v>
      </c>
      <c r="K1656" s="655" t="s">
        <v>125</v>
      </c>
      <c r="L1656" s="656" t="str">
        <f t="shared" ref="L1656:L1665" si="436">A1656</f>
        <v>COD.</v>
      </c>
      <c r="M1656" s="663" t="str">
        <f>IF(AND(MID(A1656,1,4)="comp",COUNTIF($A$1:$A$3937,A1656)&gt;1),"ok AUXILIAR",IF(AND(F1656&gt;0,MID(A1656,1,4)="COMP"),"SUBÍTEM",IF(OR(AND(F1656=0,G1656=0),F1656="COEF.",F1656&gt;0),"SUBÍTEM",IF(MID(A1656,1,5)="COMP.",IF(COUNTIF(ORÇAMENTO!$B$5:$B$9792,COMPOSIÇÕES!A1656)=0,"NOK",IF(COUNTIF(ORÇAMENTO!$B$5:$B$9792,COMPOSIÇÕES!A1656)&gt;0,"OK","SUBÍTEM"))))))</f>
        <v>SUBÍTEM</v>
      </c>
      <c r="P1656" s="655" t="b">
        <f t="shared" si="431"/>
        <v>1</v>
      </c>
      <c r="Q1656" s="655" t="s">
        <v>125</v>
      </c>
      <c r="R1656" s="655"/>
      <c r="S1656" s="715" t="s">
        <v>103</v>
      </c>
      <c r="T1656" s="655" t="s">
        <v>126</v>
      </c>
      <c r="U1656" s="655" t="s">
        <v>128</v>
      </c>
    </row>
    <row r="1657" spans="1:21" s="713" customFormat="1" ht="45.75" customHeight="1" thickBot="1">
      <c r="A1657" s="935" t="s">
        <v>699</v>
      </c>
      <c r="B1657" s="936"/>
      <c r="C1657" s="986" t="s">
        <v>1640</v>
      </c>
      <c r="D1657" s="936" t="s">
        <v>126</v>
      </c>
      <c r="E1657" s="936" t="s">
        <v>183</v>
      </c>
      <c r="F1657" s="936"/>
      <c r="G1657" s="946">
        <f>SUM(G1658:G1667)</f>
        <v>1005.5699999999999</v>
      </c>
      <c r="H1657" s="713" t="str">
        <f>UPPER(C1657)</f>
        <v>PORTA EM MADEIRA, LISA, SEMI-ÔCA, 90 X 210CM  C/LAMINADO LISO, COM GRELHA VERNEZIANA (50X30CM), INCLUSIVE BATENTES,FERRAGENS, E FECHADURA</v>
      </c>
      <c r="J1657" s="654">
        <f>IF(AND(F1657=0,G1657&gt;0),1+COUNT($J$3:J1656),IF(B1657="AUXILIAR","AUXILIAR","SUBÍTEM"))</f>
        <v>216</v>
      </c>
      <c r="K1657" s="655" t="s">
        <v>699</v>
      </c>
      <c r="L1657" s="656" t="str">
        <f t="shared" si="436"/>
        <v>COMP. 216</v>
      </c>
      <c r="M1657" s="663" t="str">
        <f>IF(AND(MID(A1657,1,4)="comp",COUNTIF($A$1:$A$3937,A1657)&gt;1),"ok AUXILIAR",IF(AND(F1657&gt;0,MID(A1657,1,4)="COMP"),"SUBÍTEM",IF(OR(AND(F1657=0,G1657=0),F1657="COEF.",F1657&gt;0),"SUBÍTEM",IF(MID(A1657,1,5)="COMP.",IF(COUNTIF(ORÇAMENTO!$B$5:$B$9792,COMPOSIÇÕES!A1657)=0,"NOK",IF(COUNTIF(ORÇAMENTO!$B$5:$B$9792,COMPOSIÇÕES!A1657)&gt;0,"OK","SUBÍTEM"))))))</f>
        <v>OK</v>
      </c>
      <c r="P1657" s="655" t="b">
        <f t="shared" si="431"/>
        <v>1</v>
      </c>
      <c r="Q1657" s="655" t="s">
        <v>699</v>
      </c>
      <c r="R1657" s="655"/>
      <c r="S1657" s="716" t="s">
        <v>1640</v>
      </c>
      <c r="T1657" s="655" t="s">
        <v>126</v>
      </c>
      <c r="U1657" s="655" t="s">
        <v>183</v>
      </c>
    </row>
    <row r="1658" spans="1:21" s="713" customFormat="1" ht="16.5" customHeight="1">
      <c r="A1658" s="988">
        <v>9337</v>
      </c>
      <c r="B1658" s="989" t="s">
        <v>134</v>
      </c>
      <c r="C1658" s="322" t="s">
        <v>2781</v>
      </c>
      <c r="D1658" s="257" t="s">
        <v>57</v>
      </c>
      <c r="E1658" s="259">
        <v>118.9</v>
      </c>
      <c r="F1658" s="1000">
        <v>0.15</v>
      </c>
      <c r="G1658" s="450">
        <f t="shared" ref="G1658:G1667" si="437">ROUND(F1658*E1658,2)</f>
        <v>17.84</v>
      </c>
      <c r="H1658" s="713" t="str">
        <f>IF(MID(A1658,1,3)="OBS","REMOVER ESPAÇOS","OK")</f>
        <v>OK</v>
      </c>
      <c r="J1658" s="654" t="str">
        <f>IF(AND(F1658=0,G1658&gt;0),1+COUNT($J$3:J1654),IF(B1658="AUXILIAR","AUXILIAR","SUBÍTEM"))</f>
        <v>SUBÍTEM</v>
      </c>
      <c r="K1658" s="655">
        <v>9337</v>
      </c>
      <c r="L1658" s="656">
        <f t="shared" si="436"/>
        <v>9337</v>
      </c>
      <c r="M1658" s="663" t="str">
        <f>IF(AND(MID(A1658,1,4)="comp",COUNTIF($A$1:$A$3937,A1658)&gt;1),"ok AUXILIAR",IF(AND(F1658&gt;0,MID(A1658,1,4)="COMP"),"SUBÍTEM",IF(OR(AND(F1658=0,G1658=0),F1658="COEF.",F1658&gt;0),"SUBÍTEM",IF(MID(A1658,1,5)="COMP.",IF(COUNTIF(ORÇAMENTO!$B$5:$B$9792,COMPOSIÇÕES!A1658)=0,"NOK",IF(COUNTIF(ORÇAMENTO!$B$5:$B$9792,COMPOSIÇÕES!A1658)&gt;0,"OK","SUBÍTEM"))))))</f>
        <v>SUBÍTEM</v>
      </c>
      <c r="N1658" s="713" t="e">
        <f>VLOOKUP(K1658,#REF!,2,FALSE)</f>
        <v>#REF!</v>
      </c>
      <c r="P1658" s="655" t="b">
        <f t="shared" si="431"/>
        <v>1</v>
      </c>
      <c r="Q1658" s="655">
        <v>9337</v>
      </c>
      <c r="R1658" s="655" t="s">
        <v>134</v>
      </c>
      <c r="S1658" s="721" t="s">
        <v>2781</v>
      </c>
      <c r="T1658" s="655" t="s">
        <v>57</v>
      </c>
      <c r="U1658" s="655">
        <v>118.9</v>
      </c>
    </row>
    <row r="1659" spans="1:21" s="713" customFormat="1" ht="18.75" customHeight="1">
      <c r="A1659" s="989">
        <v>5015</v>
      </c>
      <c r="B1659" s="989" t="s">
        <v>134</v>
      </c>
      <c r="C1659" s="322" t="s">
        <v>2780</v>
      </c>
      <c r="D1659" s="257" t="s">
        <v>95</v>
      </c>
      <c r="E1659" s="259">
        <v>118</v>
      </c>
      <c r="F1659" s="1000">
        <v>1</v>
      </c>
      <c r="G1659" s="450">
        <f t="shared" si="437"/>
        <v>118</v>
      </c>
      <c r="H1659" s="713" t="str">
        <f t="shared" ref="H1659:H1665" si="438">UPPER(C1659)</f>
        <v>BATENTE (CAIXÃO) EM MADEIRA LEI L=14CM (90X220CM), COMPLETO C/02 JOGOS ALIZAR</v>
      </c>
      <c r="J1659" s="654" t="str">
        <f>IF(AND(F1659=0,G1659&gt;0),1+COUNT($J$3:J1640),IF(B1659="AUXILIAR","AUXILIAR","SUBÍTEM"))</f>
        <v>SUBÍTEM</v>
      </c>
      <c r="K1659" s="655">
        <v>5015</v>
      </c>
      <c r="L1659" s="656">
        <f t="shared" si="436"/>
        <v>5015</v>
      </c>
      <c r="M1659" s="663" t="str">
        <f>IF(AND(MID(A1659,1,4)="comp",COUNTIF($A$1:$A$3937,A1659)&gt;1),"ok AUXILIAR",IF(AND(F1659&gt;0,MID(A1659,1,4)="COMP"),"SUBÍTEM",IF(OR(AND(F1659=0,G1659=0),F1659="COEF.",F1659&gt;0),"SUBÍTEM",IF(MID(A1659,1,5)="COMP.",IF(COUNTIF(ORÇAMENTO!$B$5:$B$9792,COMPOSIÇÕES!A1659)=0,"NOK",IF(COUNTIF(ORÇAMENTO!$B$5:$B$9792,COMPOSIÇÕES!A1659)&gt;0,"OK","SUBÍTEM"))))))</f>
        <v>SUBÍTEM</v>
      </c>
      <c r="P1659" s="655" t="b">
        <f t="shared" si="431"/>
        <v>1</v>
      </c>
      <c r="Q1659" s="655">
        <v>5015</v>
      </c>
      <c r="R1659" s="655" t="s">
        <v>134</v>
      </c>
      <c r="S1659" s="717" t="s">
        <v>2780</v>
      </c>
      <c r="T1659" s="655" t="s">
        <v>95</v>
      </c>
      <c r="U1659" s="655">
        <v>118</v>
      </c>
    </row>
    <row r="1660" spans="1:21" s="713" customFormat="1" ht="18.75" customHeight="1">
      <c r="A1660" s="989">
        <v>1807</v>
      </c>
      <c r="B1660" s="989" t="s">
        <v>134</v>
      </c>
      <c r="C1660" s="322" t="s">
        <v>2788</v>
      </c>
      <c r="D1660" s="257" t="s">
        <v>54</v>
      </c>
      <c r="E1660" s="259">
        <v>146.9</v>
      </c>
      <c r="F1660" s="1000">
        <v>1</v>
      </c>
      <c r="G1660" s="450">
        <f t="shared" si="437"/>
        <v>146.9</v>
      </c>
      <c r="H1660" s="713" t="str">
        <f t="shared" si="438"/>
        <v>PORTA EM MADEIRA COMPENSADA CANELA, LISA, SEMI-OCA - 80 X (160 A 210) X 3,5CM</v>
      </c>
      <c r="J1660" s="654" t="str">
        <f>IF(AND(F1660=0,G1660&gt;0),1+COUNT($J$3:J1641),IF(B1660="AUXILIAR","AUXILIAR","SUBÍTEM"))</f>
        <v>SUBÍTEM</v>
      </c>
      <c r="K1660" s="655">
        <v>1807</v>
      </c>
      <c r="L1660" s="656">
        <f t="shared" si="436"/>
        <v>1807</v>
      </c>
      <c r="M1660" s="663" t="str">
        <f>IF(AND(MID(A1660,1,4)="comp",COUNTIF($A$1:$A$3937,A1660)&gt;1),"ok AUXILIAR",IF(AND(F1660&gt;0,MID(A1660,1,4)="COMP"),"SUBÍTEM",IF(OR(AND(F1660=0,G1660=0),F1660="COEF.",F1660&gt;0),"SUBÍTEM",IF(MID(A1660,1,5)="COMP.",IF(COUNTIF(ORÇAMENTO!$B$5:$B$9792,COMPOSIÇÕES!A1660)=0,"NOK",IF(COUNTIF(ORÇAMENTO!$B$5:$B$9792,COMPOSIÇÕES!A1660)&gt;0,"OK","SUBÍTEM"))))))</f>
        <v>SUBÍTEM</v>
      </c>
      <c r="P1660" s="655" t="b">
        <f t="shared" si="431"/>
        <v>1</v>
      </c>
      <c r="Q1660" s="655">
        <v>1807</v>
      </c>
      <c r="R1660" s="655" t="s">
        <v>134</v>
      </c>
      <c r="S1660" s="717" t="s">
        <v>2788</v>
      </c>
      <c r="T1660" s="655" t="s">
        <v>54</v>
      </c>
      <c r="U1660" s="655">
        <v>146.9</v>
      </c>
    </row>
    <row r="1661" spans="1:21" s="713" customFormat="1" ht="18.75" customHeight="1">
      <c r="A1661" s="989">
        <v>9249</v>
      </c>
      <c r="B1661" s="989" t="s">
        <v>134</v>
      </c>
      <c r="C1661" s="322" t="s">
        <v>2778</v>
      </c>
      <c r="D1661" s="257" t="s">
        <v>54</v>
      </c>
      <c r="E1661" s="259">
        <v>22.9</v>
      </c>
      <c r="F1661" s="1000">
        <v>3</v>
      </c>
      <c r="G1661" s="450">
        <f t="shared" si="437"/>
        <v>68.7</v>
      </c>
      <c r="H1661" s="713" t="str">
        <f>UPPER(C1661)</f>
        <v>DOBRADIÇA LATÃO CROMADO 3 1/2" X 3", COM ANEIS, C/PARAFUSOS</v>
      </c>
      <c r="J1661" s="654" t="str">
        <f>IF(AND(F1661=0,G1661&gt;0),1+COUNT($J$3:J1641),IF(B1661="AUXILIAR","AUXILIAR","SUBÍTEM"))</f>
        <v>SUBÍTEM</v>
      </c>
      <c r="K1661" s="655">
        <v>9249</v>
      </c>
      <c r="L1661" s="656">
        <f>A1661</f>
        <v>9249</v>
      </c>
      <c r="M1661" s="663" t="str">
        <f>IF(AND(MID(A1661,1,4)="comp",COUNTIF($A$1:$A$3937,A1661)&gt;1),"ok AUXILIAR",IF(AND(F1661&gt;0,MID(A1661,1,4)="COMP"),"SUBÍTEM",IF(OR(AND(F1661=0,G1661=0),F1661="COEF.",F1661&gt;0),"SUBÍTEM",IF(MID(A1661,1,5)="COMP.",IF(COUNTIF(ORÇAMENTO!$B$5:$B$9792,COMPOSIÇÕES!A1661)=0,"NOK",IF(COUNTIF(ORÇAMENTO!$B$5:$B$9792,COMPOSIÇÕES!A1661)&gt;0,"OK","SUBÍTEM"))))))</f>
        <v>SUBÍTEM</v>
      </c>
      <c r="P1661" s="655" t="b">
        <f>C1661=S1661</f>
        <v>1</v>
      </c>
      <c r="Q1661" s="655">
        <v>9249</v>
      </c>
      <c r="R1661" s="655" t="s">
        <v>134</v>
      </c>
      <c r="S1661" s="717" t="s">
        <v>2778</v>
      </c>
      <c r="T1661" s="655" t="s">
        <v>54</v>
      </c>
      <c r="U1661" s="655">
        <v>22.9</v>
      </c>
    </row>
    <row r="1662" spans="1:21" s="713" customFormat="1" ht="18.75" customHeight="1">
      <c r="A1662" s="989">
        <v>88262</v>
      </c>
      <c r="B1662" s="989" t="s">
        <v>131</v>
      </c>
      <c r="C1662" s="322" t="s">
        <v>765</v>
      </c>
      <c r="D1662" s="257" t="s">
        <v>59</v>
      </c>
      <c r="E1662" s="259">
        <v>15.82</v>
      </c>
      <c r="F1662" s="449">
        <v>4.75</v>
      </c>
      <c r="G1662" s="450">
        <f t="shared" si="437"/>
        <v>75.150000000000006</v>
      </c>
      <c r="H1662" s="713" t="str">
        <f t="shared" si="438"/>
        <v>CARPINTEIRO DE FORMAS COM ENCARGOS COMPLEMENTARES</v>
      </c>
      <c r="J1662" s="654" t="str">
        <f>IF(AND(F1662=0,G1662&gt;0),1+COUNT($J$3:J1642),IF(B1662="AUXILIAR","AUXILIAR","SUBÍTEM"))</f>
        <v>SUBÍTEM</v>
      </c>
      <c r="K1662" s="655">
        <v>88262</v>
      </c>
      <c r="L1662" s="656">
        <f t="shared" si="436"/>
        <v>88262</v>
      </c>
      <c r="M1662" s="663" t="str">
        <f>IF(AND(MID(A1662,1,4)="comp",COUNTIF($A$1:$A$3937,A1662)&gt;1),"ok AUXILIAR",IF(AND(F1662&gt;0,MID(A1662,1,4)="COMP"),"SUBÍTEM",IF(OR(AND(F1662=0,G1662=0),F1662="COEF.",F1662&gt;0),"SUBÍTEM",IF(MID(A1662,1,5)="COMP.",IF(COUNTIF(ORÇAMENTO!$B$5:$B$9792,COMPOSIÇÕES!A1662)=0,"NOK",IF(COUNTIF(ORÇAMENTO!$B$5:$B$9792,COMPOSIÇÕES!A1662)&gt;0,"OK","SUBÍTEM"))))))</f>
        <v>SUBÍTEM</v>
      </c>
      <c r="P1662" s="655" t="b">
        <f t="shared" si="431"/>
        <v>1</v>
      </c>
      <c r="Q1662" s="655">
        <v>88262</v>
      </c>
      <c r="R1662" s="655" t="s">
        <v>131</v>
      </c>
      <c r="S1662" s="717" t="s">
        <v>765</v>
      </c>
      <c r="T1662" s="655" t="s">
        <v>59</v>
      </c>
      <c r="U1662" s="655">
        <v>15.81</v>
      </c>
    </row>
    <row r="1663" spans="1:21" s="713" customFormat="1" ht="19.5" customHeight="1">
      <c r="A1663" s="322" t="s">
        <v>2644</v>
      </c>
      <c r="B1663" s="989" t="s">
        <v>838</v>
      </c>
      <c r="C1663" s="322" t="s">
        <v>1632</v>
      </c>
      <c r="D1663" s="257" t="s">
        <v>126</v>
      </c>
      <c r="E1663" s="808">
        <v>196.92000000000002</v>
      </c>
      <c r="F1663" s="707">
        <v>1</v>
      </c>
      <c r="G1663" s="466">
        <f t="shared" si="437"/>
        <v>196.92</v>
      </c>
      <c r="H1663" s="713" t="str">
        <f t="shared" si="438"/>
        <v>FECHADURA PADO, EXTERNA, LINHA ECOINOX, MODELO CHOPIN, MAÇANETA, ROSETA, REF. 596-90</v>
      </c>
      <c r="J1663" s="654" t="str">
        <f>IF(AND(F1663=0,G1663&gt;0),1+COUNT($J$3:J1642),IF(B1663="AUXILIAR","AUXILIAR","SUBÍTEM"))</f>
        <v>AUXILIAR</v>
      </c>
      <c r="K1663" s="655" t="s">
        <v>2644</v>
      </c>
      <c r="L1663" s="656" t="str">
        <f t="shared" si="436"/>
        <v>COMP. 212</v>
      </c>
      <c r="M1663" s="663" t="str">
        <f>IF(AND(MID(A1663,1,4)="comp",COUNTIF($A$1:$A$3937,A1663)&gt;1),"ok AUXILIAR",IF(AND(F1663&gt;0,MID(A1663,1,4)="COMP"),"SUBÍTEM",IF(OR(AND(F1663=0,G1663=0),F1663="COEF.",F1663&gt;0),"SUBÍTEM",IF(MID(A1663,1,5)="COMP.",IF(COUNTIF(ORÇAMENTO!$B$5:$B$9792,COMPOSIÇÕES!A1663)=0,"NOK",IF(COUNTIF(ORÇAMENTO!$B$5:$B$9792,COMPOSIÇÕES!A1663)&gt;0,"OK","SUBÍTEM"))))))</f>
        <v>ok AUXILIAR</v>
      </c>
      <c r="P1663" s="655" t="b">
        <f t="shared" si="431"/>
        <v>1</v>
      </c>
      <c r="Q1663" s="655" t="s">
        <v>2644</v>
      </c>
      <c r="R1663" s="655" t="s">
        <v>838</v>
      </c>
      <c r="S1663" s="717" t="s">
        <v>1632</v>
      </c>
      <c r="T1663" s="655" t="s">
        <v>126</v>
      </c>
      <c r="U1663" s="655">
        <v>195.12</v>
      </c>
    </row>
    <row r="1664" spans="1:21" s="713" customFormat="1" ht="19.5" customHeight="1">
      <c r="A1664" s="989">
        <v>5075</v>
      </c>
      <c r="B1664" s="989" t="s">
        <v>836</v>
      </c>
      <c r="C1664" s="322" t="s">
        <v>966</v>
      </c>
      <c r="D1664" s="257" t="s">
        <v>2838</v>
      </c>
      <c r="E1664" s="259">
        <v>11.19</v>
      </c>
      <c r="F1664" s="1000">
        <v>4.0000000000000001E-3</v>
      </c>
      <c r="G1664" s="450">
        <f t="shared" si="437"/>
        <v>0.04</v>
      </c>
      <c r="H1664" s="713" t="str">
        <f t="shared" si="438"/>
        <v>PREGO DE ACO POLIDO COM CABECA 18 X 30 (2 3/4 X 10)</v>
      </c>
      <c r="J1664" s="654" t="str">
        <f>IF(AND(F1664=0,G1664&gt;0),1+COUNT($J$3:J1643),IF(B1664="AUXILIAR","AUXILIAR","SUBÍTEM"))</f>
        <v>SUBÍTEM</v>
      </c>
      <c r="K1664" s="655">
        <v>5075</v>
      </c>
      <c r="L1664" s="656">
        <f t="shared" si="436"/>
        <v>5075</v>
      </c>
      <c r="M1664" s="663" t="str">
        <f>IF(AND(MID(A1664,1,4)="comp",COUNTIF($A$1:$A$3937,A1664)&gt;1),"ok AUXILIAR",IF(AND(F1664&gt;0,MID(A1664,1,4)="COMP"),"SUBÍTEM",IF(OR(AND(F1664=0,G1664=0),F1664="COEF.",F1664&gt;0),"SUBÍTEM",IF(MID(A1664,1,5)="COMP.",IF(COUNTIF(ORÇAMENTO!$B$5:$B$9792,COMPOSIÇÕES!A1664)=0,"NOK",IF(COUNTIF(ORÇAMENTO!$B$5:$B$9792,COMPOSIÇÕES!A1664)&gt;0,"OK","SUBÍTEM"))))))</f>
        <v>SUBÍTEM</v>
      </c>
      <c r="P1664" s="655" t="b">
        <f t="shared" si="431"/>
        <v>1</v>
      </c>
      <c r="Q1664" s="655">
        <v>5075</v>
      </c>
      <c r="R1664" s="655" t="s">
        <v>836</v>
      </c>
      <c r="S1664" s="717" t="s">
        <v>966</v>
      </c>
      <c r="T1664" s="655" t="s">
        <v>55</v>
      </c>
      <c r="U1664" s="655">
        <v>11.03</v>
      </c>
    </row>
    <row r="1665" spans="1:21" s="713" customFormat="1" ht="19.5" customHeight="1">
      <c r="A1665" s="989">
        <v>88316</v>
      </c>
      <c r="B1665" s="989" t="s">
        <v>131</v>
      </c>
      <c r="C1665" s="322" t="s">
        <v>772</v>
      </c>
      <c r="D1665" s="257" t="s">
        <v>59</v>
      </c>
      <c r="E1665" s="259">
        <v>12.7</v>
      </c>
      <c r="F1665" s="1000">
        <v>4.75</v>
      </c>
      <c r="G1665" s="450">
        <f t="shared" si="437"/>
        <v>60.33</v>
      </c>
      <c r="H1665" s="713" t="str">
        <f t="shared" si="438"/>
        <v>SERVENTE COM ENCARGOS COMPLEMENTARES</v>
      </c>
      <c r="J1665" s="654" t="str">
        <f>IF(AND(F1665=0,G1665&gt;0),1+COUNT($J$3:J1644),IF(B1665="AUXILIAR","AUXILIAR","SUBÍTEM"))</f>
        <v>SUBÍTEM</v>
      </c>
      <c r="K1665" s="655">
        <v>88316</v>
      </c>
      <c r="L1665" s="656">
        <f t="shared" si="436"/>
        <v>88316</v>
      </c>
      <c r="M1665" s="663" t="str">
        <f>IF(AND(MID(A1665,1,4)="comp",COUNTIF($A$1:$A$3937,A1665)&gt;1),"ok AUXILIAR",IF(AND(F1665&gt;0,MID(A1665,1,4)="COMP"),"SUBÍTEM",IF(OR(AND(F1665=0,G1665=0),F1665="COEF.",F1665&gt;0),"SUBÍTEM",IF(MID(A1665,1,5)="COMP.",IF(COUNTIF(ORÇAMENTO!$B$5:$B$9792,COMPOSIÇÕES!A1665)=0,"NOK",IF(COUNTIF(ORÇAMENTO!$B$5:$B$9792,COMPOSIÇÕES!A1665)&gt;0,"OK","SUBÍTEM"))))))</f>
        <v>SUBÍTEM</v>
      </c>
      <c r="P1665" s="655" t="b">
        <f t="shared" si="431"/>
        <v>1</v>
      </c>
      <c r="Q1665" s="655">
        <v>88316</v>
      </c>
      <c r="R1665" s="655" t="s">
        <v>131</v>
      </c>
      <c r="S1665" s="717" t="s">
        <v>772</v>
      </c>
      <c r="T1665" s="655" t="s">
        <v>59</v>
      </c>
      <c r="U1665" s="655">
        <v>12.52</v>
      </c>
    </row>
    <row r="1666" spans="1:21" s="713" customFormat="1" ht="33" customHeight="1">
      <c r="A1666" s="989">
        <v>87298</v>
      </c>
      <c r="B1666" s="989" t="s">
        <v>131</v>
      </c>
      <c r="C1666" s="322" t="s">
        <v>1275</v>
      </c>
      <c r="D1666" s="257" t="s">
        <v>61</v>
      </c>
      <c r="E1666" s="259">
        <v>435.53</v>
      </c>
      <c r="F1666" s="1000">
        <v>0.01</v>
      </c>
      <c r="G1666" s="450">
        <f t="shared" si="437"/>
        <v>4.3600000000000003</v>
      </c>
      <c r="H1666" s="713" t="str">
        <f>UPPER(C1666)</f>
        <v>ARGAMASSA TRAÇO 1:3 (CIMENTO E AREIA MÉDIA) PARA CONTRAPISO, PREPARO MECÂNICO COM BETONEIRA 400 L. AF_06/2014</v>
      </c>
      <c r="J1666" s="654" t="str">
        <f>IF(AND(F1666=0,G1666&gt;0),1+COUNT($J$3:J1646),IF(B1666="AUXILIAR","AUXILIAR","SUBÍTEM"))</f>
        <v>SUBÍTEM</v>
      </c>
      <c r="K1666" s="655">
        <v>87298</v>
      </c>
      <c r="L1666" s="656">
        <f>A1666</f>
        <v>87298</v>
      </c>
      <c r="M1666" s="663" t="str">
        <f>IF(AND(MID(A1666,1,4)="comp",COUNTIF($A$1:$A$3937,A1666)&gt;1),"ok AUXILIAR",IF(AND(F1666&gt;0,MID(A1666,1,4)="COMP"),"SUBÍTEM",IF(OR(AND(F1666=0,G1666=0),F1666="COEF.",F1666&gt;0),"SUBÍTEM",IF(MID(A1666,1,5)="COMP.",IF(COUNTIF(ORÇAMENTO!$B$5:$B$9792,COMPOSIÇÕES!A1666)=0,"NOK",IF(COUNTIF(ORÇAMENTO!$B$5:$B$9792,COMPOSIÇÕES!A1666)&gt;0,"OK","SUBÍTEM"))))))</f>
        <v>SUBÍTEM</v>
      </c>
      <c r="P1666" s="655" t="b">
        <f>C1666=S1666</f>
        <v>1</v>
      </c>
      <c r="Q1666" s="655">
        <v>87298</v>
      </c>
      <c r="R1666" s="655" t="s">
        <v>131</v>
      </c>
      <c r="S1666" s="717" t="s">
        <v>1275</v>
      </c>
      <c r="T1666" s="655" t="s">
        <v>61</v>
      </c>
      <c r="U1666" s="655">
        <v>435.54</v>
      </c>
    </row>
    <row r="1667" spans="1:21" s="713" customFormat="1" ht="18.75" customHeight="1">
      <c r="A1667" s="989">
        <v>72200</v>
      </c>
      <c r="B1667" s="989" t="s">
        <v>131</v>
      </c>
      <c r="C1667" s="322" t="s">
        <v>1270</v>
      </c>
      <c r="D1667" s="257" t="s">
        <v>57</v>
      </c>
      <c r="E1667" s="259">
        <v>83.95</v>
      </c>
      <c r="F1667" s="707">
        <v>3.7800000000000002</v>
      </c>
      <c r="G1667" s="450">
        <f t="shared" si="437"/>
        <v>317.33</v>
      </c>
      <c r="H1667" s="713" t="str">
        <f>UPPER(C1667)</f>
        <v>REVESTIMENTO EM LAMINADO MELAMINICO TEXTURIZADO, ESPESSURA 0,8 MM, FIXADO COM COLA</v>
      </c>
      <c r="J1667" s="654" t="str">
        <f>IF(AND(F1667=0,G1667&gt;0),1+COUNT($J$3:J1654),IF(B1667="AUXILIAR","AUXILIAR","SUBÍTEM"))</f>
        <v>SUBÍTEM</v>
      </c>
      <c r="K1667" s="655">
        <v>72200</v>
      </c>
      <c r="L1667" s="656">
        <f>A1667</f>
        <v>72200</v>
      </c>
      <c r="M1667" s="663" t="str">
        <f>IF(AND(MID(A1667,1,4)="comp",COUNTIF($A$1:$A$3937,A1667)&gt;1),"ok AUXILIAR",IF(AND(F1667&gt;0,MID(A1667,1,4)="COMP"),"SUBÍTEM",IF(OR(AND(F1667=0,G1667=0),F1667="COEF.",F1667&gt;0),"SUBÍTEM",IF(MID(A1667,1,5)="COMP.",IF(COUNTIF(ORÇAMENTO!$B$5:$B$9792,COMPOSIÇÕES!A1667)=0,"NOK",IF(COUNTIF(ORÇAMENTO!$B$5:$B$9792,COMPOSIÇÕES!A1667)&gt;0,"OK","SUBÍTEM"))))))</f>
        <v>SUBÍTEM</v>
      </c>
      <c r="P1667" s="655" t="b">
        <f t="shared" ref="P1667:P1679" si="439">C1667=S1667</f>
        <v>1</v>
      </c>
      <c r="Q1667" s="655">
        <v>72200</v>
      </c>
      <c r="R1667" s="655" t="s">
        <v>131</v>
      </c>
      <c r="S1667" s="717" t="s">
        <v>1270</v>
      </c>
      <c r="T1667" s="655" t="s">
        <v>57</v>
      </c>
      <c r="U1667" s="655">
        <v>83.8</v>
      </c>
    </row>
    <row r="1668" spans="1:21" s="713" customFormat="1">
      <c r="A1668" s="723" t="s">
        <v>1641</v>
      </c>
      <c r="B1668" s="723"/>
      <c r="C1668" s="723"/>
      <c r="D1668" s="723" t="s">
        <v>183</v>
      </c>
      <c r="E1668" s="723" t="s">
        <v>183</v>
      </c>
      <c r="F1668" s="723"/>
      <c r="G1668" s="723"/>
      <c r="H1668" s="713" t="str">
        <f>IF(MID(A1668,1,3)="OBS","REMOVER ESPAÇOS","OK")</f>
        <v>REMOVER ESPAÇOS</v>
      </c>
      <c r="J1668" s="654" t="str">
        <f>IF(AND(F1668=0,G1668&gt;0),1+COUNT($J$3:J1667),IF(B1668="AUXILIAR","AUXILIAR","SUBÍTEM"))</f>
        <v>SUBÍTEM</v>
      </c>
      <c r="K1668" s="655" t="s">
        <v>1641</v>
      </c>
      <c r="L1668" s="656" t="str">
        <f>A1668</f>
        <v>Obs: composição/Base -  ORSE modificada - 8030 + 72200(SINAPI) + 9337/ORSE INSUMO</v>
      </c>
      <c r="M1668" s="663" t="str">
        <f>IF(AND(MID(A1668,1,4)="comp",COUNTIF($A$1:$A$3937,A1668)&gt;1),"ok AUXILIAR",IF(AND(F1668&gt;0,MID(A1668,1,4)="COMP"),"SUBÍTEM",IF(OR(AND(F1668=0,G1668=0),F1668="COEF.",F1668&gt;0),"SUBÍTEM",IF(MID(A1668,1,5)="COMP.",IF(COUNTIF(ORÇAMENTO!$B$5:$B$9792,COMPOSIÇÕES!A1668)=0,"NOK",IF(COUNTIF(ORÇAMENTO!$B$5:$B$9792,COMPOSIÇÕES!A1668)&gt;0,"OK","SUBÍTEM"))))))</f>
        <v>SUBÍTEM</v>
      </c>
      <c r="P1668" s="655" t="b">
        <f t="shared" si="439"/>
        <v>1</v>
      </c>
      <c r="Q1668" s="655" t="s">
        <v>1641</v>
      </c>
      <c r="R1668" s="655"/>
      <c r="S1668" s="723"/>
      <c r="T1668" s="655" t="s">
        <v>183</v>
      </c>
      <c r="U1668" s="655" t="s">
        <v>183</v>
      </c>
    </row>
    <row r="1669" spans="1:21" s="713" customFormat="1" ht="15.75" thickBot="1">
      <c r="A1669" s="660"/>
      <c r="E1669" s="660"/>
      <c r="J1669" s="712"/>
      <c r="K1669" s="712"/>
      <c r="L1669" s="712"/>
      <c r="M1669" s="712"/>
      <c r="P1669" s="655" t="b">
        <f t="shared" si="439"/>
        <v>1</v>
      </c>
    </row>
    <row r="1670" spans="1:21" s="713" customFormat="1" ht="32.25" customHeight="1" thickBot="1">
      <c r="A1670" s="947" t="s">
        <v>125</v>
      </c>
      <c r="B1670" s="948"/>
      <c r="C1670" s="949" t="s">
        <v>103</v>
      </c>
      <c r="D1670" s="949" t="s">
        <v>126</v>
      </c>
      <c r="E1670" s="949" t="s">
        <v>128</v>
      </c>
      <c r="F1670" s="949" t="s">
        <v>127</v>
      </c>
      <c r="G1670" s="950" t="s">
        <v>129</v>
      </c>
      <c r="H1670" s="713" t="str">
        <f>UPPER(C1670)</f>
        <v>DESCRIÇÃO</v>
      </c>
      <c r="J1670" s="654" t="str">
        <f>IF(AND(F1670=0,G1670&gt;0),1+COUNT($J$3:J1669),IF(B1670="AUXILIAR","AUXILIAR","SUBÍTEM"))</f>
        <v>SUBÍTEM</v>
      </c>
      <c r="K1670" s="655" t="s">
        <v>125</v>
      </c>
      <c r="L1670" s="656" t="str">
        <f t="shared" ref="L1670:L1679" si="440">A1670</f>
        <v>COD.</v>
      </c>
      <c r="M1670" s="663" t="str">
        <f>IF(AND(MID(A1670,1,4)="comp",COUNTIF($A$1:$A$3937,A1670)&gt;1),"ok AUXILIAR",IF(AND(F1670&gt;0,MID(A1670,1,4)="COMP"),"SUBÍTEM",IF(OR(AND(F1670=0,G1670=0),F1670="COEF.",F1670&gt;0),"SUBÍTEM",IF(MID(A1670,1,5)="COMP.",IF(COUNTIF(ORÇAMENTO!$B$5:$B$9792,COMPOSIÇÕES!A1670)=0,"NOK",IF(COUNTIF(ORÇAMENTO!$B$5:$B$9792,COMPOSIÇÕES!A1670)&gt;0,"OK","SUBÍTEM"))))))</f>
        <v>SUBÍTEM</v>
      </c>
      <c r="P1670" s="655" t="b">
        <f t="shared" si="439"/>
        <v>1</v>
      </c>
      <c r="Q1670" s="655" t="s">
        <v>125</v>
      </c>
      <c r="R1670" s="655"/>
      <c r="S1670" s="715" t="s">
        <v>103</v>
      </c>
      <c r="T1670" s="655" t="s">
        <v>126</v>
      </c>
      <c r="U1670" s="655" t="s">
        <v>128</v>
      </c>
    </row>
    <row r="1671" spans="1:21" s="713" customFormat="1" ht="45.75" customHeight="1" thickBot="1">
      <c r="A1671" s="935" t="s">
        <v>700</v>
      </c>
      <c r="B1671" s="936"/>
      <c r="C1671" s="986" t="s">
        <v>1643</v>
      </c>
      <c r="D1671" s="936" t="s">
        <v>126</v>
      </c>
      <c r="E1671" s="936" t="s">
        <v>183</v>
      </c>
      <c r="F1671" s="936"/>
      <c r="G1671" s="946">
        <f>SUM(G1672:G1681)</f>
        <v>1403.46</v>
      </c>
      <c r="H1671" s="713" t="str">
        <f>UPPER(C1671)</f>
        <v>PORTA EM MADEIRA, LISA, SEMI-ÔCA, 120 X 210CM  C/LAMINADO LISO, COM GRELHA VERNEZIANA (50X30CM), INCLUSIVE BATENTES,FERRAGENS, E FECHADURA</v>
      </c>
      <c r="J1671" s="654">
        <f>IF(AND(F1671=0,G1671&gt;0),1+COUNT($J$3:J1670),IF(B1671="AUXILIAR","AUXILIAR","SUBÍTEM"))</f>
        <v>217</v>
      </c>
      <c r="K1671" s="655" t="s">
        <v>700</v>
      </c>
      <c r="L1671" s="656" t="str">
        <f t="shared" si="440"/>
        <v>COMP. 217</v>
      </c>
      <c r="M1671" s="663" t="str">
        <f>IF(AND(MID(A1671,1,4)="comp",COUNTIF($A$1:$A$3937,A1671)&gt;1),"ok AUXILIAR",IF(AND(F1671&gt;0,MID(A1671,1,4)="COMP"),"SUBÍTEM",IF(OR(AND(F1671=0,G1671=0),F1671="COEF.",F1671&gt;0),"SUBÍTEM",IF(MID(A1671,1,5)="COMP.",IF(COUNTIF(ORÇAMENTO!$B$5:$B$9792,COMPOSIÇÕES!A1671)=0,"NOK",IF(COUNTIF(ORÇAMENTO!$B$5:$B$9792,COMPOSIÇÕES!A1671)&gt;0,"OK","SUBÍTEM"))))))</f>
        <v>OK</v>
      </c>
      <c r="P1671" s="655" t="b">
        <f t="shared" si="439"/>
        <v>1</v>
      </c>
      <c r="Q1671" s="655" t="s">
        <v>700</v>
      </c>
      <c r="R1671" s="655"/>
      <c r="S1671" s="716" t="s">
        <v>1643</v>
      </c>
      <c r="T1671" s="655" t="s">
        <v>126</v>
      </c>
      <c r="U1671" s="655" t="s">
        <v>183</v>
      </c>
    </row>
    <row r="1672" spans="1:21" s="713" customFormat="1" ht="16.5" customHeight="1">
      <c r="A1672" s="988">
        <v>9337</v>
      </c>
      <c r="B1672" s="989" t="s">
        <v>134</v>
      </c>
      <c r="C1672" s="322" t="s">
        <v>2781</v>
      </c>
      <c r="D1672" s="257" t="s">
        <v>57</v>
      </c>
      <c r="E1672" s="259">
        <v>118.9</v>
      </c>
      <c r="F1672" s="1000">
        <v>0.15</v>
      </c>
      <c r="G1672" s="450">
        <f t="shared" ref="G1672:G1681" si="441">ROUND(F1672*E1672,2)</f>
        <v>17.84</v>
      </c>
      <c r="H1672" s="713" t="str">
        <f>IF(MID(A1672,1,3)="OBS","REMOVER ESPAÇOS","OK")</f>
        <v>OK</v>
      </c>
      <c r="J1672" s="654" t="str">
        <f>IF(AND(F1672=0,G1672&gt;0),1+COUNT($J$3:J1668),IF(B1672="AUXILIAR","AUXILIAR","SUBÍTEM"))</f>
        <v>SUBÍTEM</v>
      </c>
      <c r="K1672" s="655">
        <v>9337</v>
      </c>
      <c r="L1672" s="656">
        <f t="shared" si="440"/>
        <v>9337</v>
      </c>
      <c r="M1672" s="663" t="str">
        <f>IF(AND(MID(A1672,1,4)="comp",COUNTIF($A$1:$A$3937,A1672)&gt;1),"ok AUXILIAR",IF(AND(F1672&gt;0,MID(A1672,1,4)="COMP"),"SUBÍTEM",IF(OR(AND(F1672=0,G1672=0),F1672="COEF.",F1672&gt;0),"SUBÍTEM",IF(MID(A1672,1,5)="COMP.",IF(COUNTIF(ORÇAMENTO!$B$5:$B$9792,COMPOSIÇÕES!A1672)=0,"NOK",IF(COUNTIF(ORÇAMENTO!$B$5:$B$9792,COMPOSIÇÕES!A1672)&gt;0,"OK","SUBÍTEM"))))))</f>
        <v>SUBÍTEM</v>
      </c>
      <c r="N1672" s="713" t="e">
        <f>VLOOKUP(K1672,#REF!,2,FALSE)</f>
        <v>#REF!</v>
      </c>
      <c r="P1672" s="655" t="b">
        <f t="shared" si="439"/>
        <v>1</v>
      </c>
      <c r="Q1672" s="655">
        <v>9337</v>
      </c>
      <c r="R1672" s="655" t="s">
        <v>134</v>
      </c>
      <c r="S1672" s="721" t="s">
        <v>2781</v>
      </c>
      <c r="T1672" s="655" t="s">
        <v>57</v>
      </c>
      <c r="U1672" s="655">
        <v>118.9</v>
      </c>
    </row>
    <row r="1673" spans="1:21" s="713" customFormat="1" ht="35.25" customHeight="1">
      <c r="A1673" s="989">
        <v>183</v>
      </c>
      <c r="B1673" s="261" t="s">
        <v>836</v>
      </c>
      <c r="C1673" s="322" t="s">
        <v>2841</v>
      </c>
      <c r="D1673" s="257" t="s">
        <v>2842</v>
      </c>
      <c r="E1673" s="259">
        <v>100</v>
      </c>
      <c r="F1673" s="1000">
        <v>1</v>
      </c>
      <c r="G1673" s="450">
        <f t="shared" si="441"/>
        <v>100</v>
      </c>
      <c r="H1673" s="713" t="str">
        <f t="shared" ref="H1673:H1679" si="442">UPPER(C1673)</f>
        <v>BATENTE/ PORTAL/ ADUELA/ MARCO MACICO, E= *3 CM, L= *13 CM, *60 CM A 120* CM X *210 CM,  EM CEDRINHO/ ANGELIM COMERCIAL/ EUCALIPTO/ CURUPIXA/ PEROBA/ CUMARU OU EQUIVALENTE DA REGIAO (NAO INCLUI ALIZARES)</v>
      </c>
      <c r="J1673" s="654" t="str">
        <f>IF(AND(F1673=0,G1673&gt;0),1+COUNT($J$3:J1654),IF(B1673="AUXILIAR","AUXILIAR","SUBÍTEM"))</f>
        <v>SUBÍTEM</v>
      </c>
      <c r="K1673" s="655">
        <v>183</v>
      </c>
      <c r="L1673" s="656">
        <f t="shared" si="440"/>
        <v>183</v>
      </c>
      <c r="M1673" s="663" t="str">
        <f>IF(AND(MID(A1673,1,4)="comp",COUNTIF($A$1:$A$3937,A1673)&gt;1),"ok AUXILIAR",IF(AND(F1673&gt;0,MID(A1673,1,4)="COMP"),"SUBÍTEM",IF(OR(AND(F1673=0,G1673=0),F1673="COEF.",F1673&gt;0),"SUBÍTEM",IF(MID(A1673,1,5)="COMP.",IF(COUNTIF(ORÇAMENTO!$B$5:$B$9792,COMPOSIÇÕES!A1673)=0,"NOK",IF(COUNTIF(ORÇAMENTO!$B$5:$B$9792,COMPOSIÇÕES!A1673)&gt;0,"OK","SUBÍTEM"))))))</f>
        <v>SUBÍTEM</v>
      </c>
      <c r="P1673" s="655" t="b">
        <f t="shared" si="439"/>
        <v>1</v>
      </c>
      <c r="Q1673" s="655">
        <v>183</v>
      </c>
      <c r="R1673" s="655" t="s">
        <v>134</v>
      </c>
      <c r="S1673" s="717" t="s">
        <v>2841</v>
      </c>
      <c r="T1673" s="655" t="s">
        <v>173</v>
      </c>
      <c r="U1673" s="655">
        <v>100</v>
      </c>
    </row>
    <row r="1674" spans="1:21" s="713" customFormat="1" ht="18.75" customHeight="1">
      <c r="A1674" s="989">
        <v>1827</v>
      </c>
      <c r="B1674" s="989" t="s">
        <v>134</v>
      </c>
      <c r="C1674" s="322" t="s">
        <v>2784</v>
      </c>
      <c r="D1674" s="257" t="s">
        <v>54</v>
      </c>
      <c r="E1674" s="259">
        <v>508.43</v>
      </c>
      <c r="F1674" s="1000">
        <v>1</v>
      </c>
      <c r="G1674" s="450">
        <f t="shared" si="441"/>
        <v>508.43</v>
      </c>
      <c r="H1674" s="713" t="str">
        <f t="shared" si="442"/>
        <v>PORTA EM MADEIRA DE LEI MUIRACATIARA COM ALMOFADAS - 100 X 210CM</v>
      </c>
      <c r="J1674" s="654" t="str">
        <f>IF(AND(F1674=0,G1674&gt;0),1+COUNT($J$3:J1655),IF(B1674="AUXILIAR","AUXILIAR","SUBÍTEM"))</f>
        <v>SUBÍTEM</v>
      </c>
      <c r="K1674" s="655">
        <v>1827</v>
      </c>
      <c r="L1674" s="656">
        <f t="shared" si="440"/>
        <v>1827</v>
      </c>
      <c r="M1674" s="663" t="str">
        <f>IF(AND(MID(A1674,1,4)="comp",COUNTIF($A$1:$A$3937,A1674)&gt;1),"ok AUXILIAR",IF(AND(F1674&gt;0,MID(A1674,1,4)="COMP"),"SUBÍTEM",IF(OR(AND(F1674=0,G1674=0),F1674="COEF.",F1674&gt;0),"SUBÍTEM",IF(MID(A1674,1,5)="COMP.",IF(COUNTIF(ORÇAMENTO!$B$5:$B$9792,COMPOSIÇÕES!A1674)=0,"NOK",IF(COUNTIF(ORÇAMENTO!$B$5:$B$9792,COMPOSIÇÕES!A1674)&gt;0,"OK","SUBÍTEM"))))))</f>
        <v>SUBÍTEM</v>
      </c>
      <c r="P1674" s="655" t="b">
        <f t="shared" si="439"/>
        <v>1</v>
      </c>
      <c r="Q1674" s="655">
        <v>1827</v>
      </c>
      <c r="R1674" s="655" t="s">
        <v>134</v>
      </c>
      <c r="S1674" s="717" t="s">
        <v>2784</v>
      </c>
      <c r="T1674" s="655" t="s">
        <v>54</v>
      </c>
      <c r="U1674" s="655">
        <v>504.51</v>
      </c>
    </row>
    <row r="1675" spans="1:21" s="713" customFormat="1" ht="18.75" customHeight="1">
      <c r="A1675" s="989">
        <v>848</v>
      </c>
      <c r="B1675" s="989" t="s">
        <v>134</v>
      </c>
      <c r="C1675" s="322" t="s">
        <v>2783</v>
      </c>
      <c r="D1675" s="257" t="s">
        <v>54</v>
      </c>
      <c r="E1675" s="259">
        <v>6.9</v>
      </c>
      <c r="F1675" s="1000">
        <v>6</v>
      </c>
      <c r="G1675" s="450">
        <f t="shared" si="441"/>
        <v>41.4</v>
      </c>
      <c r="H1675" s="713" t="str">
        <f t="shared" si="442"/>
        <v>DOBRADIÇA FERRO GALVANIZADO 3" X 3" SEM ANEIS</v>
      </c>
      <c r="J1675" s="654" t="str">
        <f>IF(AND(F1675=0,G1675&gt;0),1+COUNT($J$3:J1655),IF(B1675="AUXILIAR","AUXILIAR","SUBÍTEM"))</f>
        <v>SUBÍTEM</v>
      </c>
      <c r="K1675" s="655">
        <v>848</v>
      </c>
      <c r="L1675" s="656">
        <f t="shared" si="440"/>
        <v>848</v>
      </c>
      <c r="M1675" s="663" t="str">
        <f>IF(AND(MID(A1675,1,4)="comp",COUNTIF($A$1:$A$3937,A1675)&gt;1),"ok AUXILIAR",IF(AND(F1675&gt;0,MID(A1675,1,4)="COMP"),"SUBÍTEM",IF(OR(AND(F1675=0,G1675=0),F1675="COEF.",F1675&gt;0),"SUBÍTEM",IF(MID(A1675,1,5)="COMP.",IF(COUNTIF(ORÇAMENTO!$B$5:$B$9792,COMPOSIÇÕES!A1675)=0,"NOK",IF(COUNTIF(ORÇAMENTO!$B$5:$B$9792,COMPOSIÇÕES!A1675)&gt;0,"OK","SUBÍTEM"))))))</f>
        <v>SUBÍTEM</v>
      </c>
      <c r="P1675" s="655" t="b">
        <f t="shared" si="439"/>
        <v>1</v>
      </c>
      <c r="Q1675" s="655">
        <v>848</v>
      </c>
      <c r="R1675" s="655" t="s">
        <v>134</v>
      </c>
      <c r="S1675" s="717" t="s">
        <v>2783</v>
      </c>
      <c r="T1675" s="655" t="s">
        <v>54</v>
      </c>
      <c r="U1675" s="655">
        <v>6.83</v>
      </c>
    </row>
    <row r="1676" spans="1:21" s="713" customFormat="1" ht="18.75" customHeight="1">
      <c r="A1676" s="989">
        <v>88262</v>
      </c>
      <c r="B1676" s="989" t="s">
        <v>131</v>
      </c>
      <c r="C1676" s="322" t="s">
        <v>765</v>
      </c>
      <c r="D1676" s="257" t="s">
        <v>59</v>
      </c>
      <c r="E1676" s="259">
        <v>15.82</v>
      </c>
      <c r="F1676" s="449">
        <v>3.75</v>
      </c>
      <c r="G1676" s="450">
        <f t="shared" si="441"/>
        <v>59.33</v>
      </c>
      <c r="H1676" s="713" t="str">
        <f t="shared" si="442"/>
        <v>CARPINTEIRO DE FORMAS COM ENCARGOS COMPLEMENTARES</v>
      </c>
      <c r="J1676" s="654" t="str">
        <f>IF(AND(F1676=0,G1676&gt;0),1+COUNT($J$3:J1656),IF(B1676="AUXILIAR","AUXILIAR","SUBÍTEM"))</f>
        <v>SUBÍTEM</v>
      </c>
      <c r="K1676" s="655">
        <v>88262</v>
      </c>
      <c r="L1676" s="656">
        <f t="shared" si="440"/>
        <v>88262</v>
      </c>
      <c r="M1676" s="663" t="str">
        <f>IF(AND(MID(A1676,1,4)="comp",COUNTIF($A$1:$A$3937,A1676)&gt;1),"ok AUXILIAR",IF(AND(F1676&gt;0,MID(A1676,1,4)="COMP"),"SUBÍTEM",IF(OR(AND(F1676=0,G1676=0),F1676="COEF.",F1676&gt;0),"SUBÍTEM",IF(MID(A1676,1,5)="COMP.",IF(COUNTIF(ORÇAMENTO!$B$5:$B$9792,COMPOSIÇÕES!A1676)=0,"NOK",IF(COUNTIF(ORÇAMENTO!$B$5:$B$9792,COMPOSIÇÕES!A1676)&gt;0,"OK","SUBÍTEM"))))))</f>
        <v>SUBÍTEM</v>
      </c>
      <c r="P1676" s="655" t="b">
        <f t="shared" si="439"/>
        <v>1</v>
      </c>
      <c r="Q1676" s="655">
        <v>88262</v>
      </c>
      <c r="R1676" s="655" t="s">
        <v>131</v>
      </c>
      <c r="S1676" s="717" t="s">
        <v>765</v>
      </c>
      <c r="T1676" s="655" t="s">
        <v>59</v>
      </c>
      <c r="U1676" s="655">
        <v>15.81</v>
      </c>
    </row>
    <row r="1677" spans="1:21" s="713" customFormat="1" ht="19.5" customHeight="1">
      <c r="A1677" s="322" t="s">
        <v>2644</v>
      </c>
      <c r="B1677" s="989" t="s">
        <v>838</v>
      </c>
      <c r="C1677" s="322" t="s">
        <v>1632</v>
      </c>
      <c r="D1677" s="257" t="s">
        <v>126</v>
      </c>
      <c r="E1677" s="808">
        <v>196.92000000000002</v>
      </c>
      <c r="F1677" s="707">
        <v>1</v>
      </c>
      <c r="G1677" s="466">
        <f t="shared" si="441"/>
        <v>196.92</v>
      </c>
      <c r="H1677" s="713" t="str">
        <f t="shared" si="442"/>
        <v>FECHADURA PADO, EXTERNA, LINHA ECOINOX, MODELO CHOPIN, MAÇANETA, ROSETA, REF. 596-90</v>
      </c>
      <c r="J1677" s="654" t="str">
        <f>IF(AND(F1677=0,G1677&gt;0),1+COUNT($J$3:J1656),IF(B1677="AUXILIAR","AUXILIAR","SUBÍTEM"))</f>
        <v>AUXILIAR</v>
      </c>
      <c r="K1677" s="655" t="s">
        <v>2644</v>
      </c>
      <c r="L1677" s="656" t="str">
        <f t="shared" si="440"/>
        <v>COMP. 212</v>
      </c>
      <c r="M1677" s="663" t="str">
        <f>IF(AND(MID(A1677,1,4)="comp",COUNTIF($A$1:$A$3937,A1677)&gt;1),"ok AUXILIAR",IF(AND(F1677&gt;0,MID(A1677,1,4)="COMP"),"SUBÍTEM",IF(OR(AND(F1677=0,G1677=0),F1677="COEF.",F1677&gt;0),"SUBÍTEM",IF(MID(A1677,1,5)="COMP.",IF(COUNTIF(ORÇAMENTO!$B$5:$B$9792,COMPOSIÇÕES!A1677)=0,"NOK",IF(COUNTIF(ORÇAMENTO!$B$5:$B$9792,COMPOSIÇÕES!A1677)&gt;0,"OK","SUBÍTEM"))))))</f>
        <v>ok AUXILIAR</v>
      </c>
      <c r="P1677" s="655" t="b">
        <f t="shared" si="439"/>
        <v>1</v>
      </c>
      <c r="Q1677" s="655" t="s">
        <v>2644</v>
      </c>
      <c r="R1677" s="655" t="s">
        <v>838</v>
      </c>
      <c r="S1677" s="717" t="s">
        <v>1632</v>
      </c>
      <c r="T1677" s="655" t="s">
        <v>126</v>
      </c>
      <c r="U1677" s="655">
        <v>195.12</v>
      </c>
    </row>
    <row r="1678" spans="1:21" s="713" customFormat="1" ht="19.5" customHeight="1">
      <c r="A1678" s="989">
        <v>5075</v>
      </c>
      <c r="B1678" s="989" t="s">
        <v>836</v>
      </c>
      <c r="C1678" s="322" t="s">
        <v>966</v>
      </c>
      <c r="D1678" s="257" t="s">
        <v>2838</v>
      </c>
      <c r="E1678" s="259">
        <v>11.19</v>
      </c>
      <c r="F1678" s="1000">
        <v>8.0000000000000002E-3</v>
      </c>
      <c r="G1678" s="450">
        <f t="shared" si="441"/>
        <v>0.09</v>
      </c>
      <c r="H1678" s="713" t="str">
        <f t="shared" si="442"/>
        <v>PREGO DE ACO POLIDO COM CABECA 18 X 30 (2 3/4 X 10)</v>
      </c>
      <c r="J1678" s="654" t="str">
        <f>IF(AND(F1678=0,G1678&gt;0),1+COUNT($J$3:J1657),IF(B1678="AUXILIAR","AUXILIAR","SUBÍTEM"))</f>
        <v>SUBÍTEM</v>
      </c>
      <c r="K1678" s="655">
        <v>5075</v>
      </c>
      <c r="L1678" s="656">
        <f t="shared" si="440"/>
        <v>5075</v>
      </c>
      <c r="M1678" s="663" t="str">
        <f>IF(AND(MID(A1678,1,4)="comp",COUNTIF($A$1:$A$3937,A1678)&gt;1),"ok AUXILIAR",IF(AND(F1678&gt;0,MID(A1678,1,4)="COMP"),"SUBÍTEM",IF(OR(AND(F1678=0,G1678=0),F1678="COEF.",F1678&gt;0),"SUBÍTEM",IF(MID(A1678,1,5)="COMP.",IF(COUNTIF(ORÇAMENTO!$B$5:$B$9792,COMPOSIÇÕES!A1678)=0,"NOK",IF(COUNTIF(ORÇAMENTO!$B$5:$B$9792,COMPOSIÇÕES!A1678)&gt;0,"OK","SUBÍTEM"))))))</f>
        <v>SUBÍTEM</v>
      </c>
      <c r="P1678" s="655" t="b">
        <f t="shared" si="439"/>
        <v>1</v>
      </c>
      <c r="Q1678" s="655">
        <v>5075</v>
      </c>
      <c r="R1678" s="655" t="s">
        <v>836</v>
      </c>
      <c r="S1678" s="717" t="s">
        <v>966</v>
      </c>
      <c r="T1678" s="655" t="s">
        <v>55</v>
      </c>
      <c r="U1678" s="655">
        <v>11.03</v>
      </c>
    </row>
    <row r="1679" spans="1:21" s="713" customFormat="1" ht="19.5" customHeight="1">
      <c r="A1679" s="989">
        <v>88316</v>
      </c>
      <c r="B1679" s="989" t="s">
        <v>131</v>
      </c>
      <c r="C1679" s="322" t="s">
        <v>772</v>
      </c>
      <c r="D1679" s="257" t="s">
        <v>59</v>
      </c>
      <c r="E1679" s="259">
        <v>12.7</v>
      </c>
      <c r="F1679" s="1000">
        <v>3.75</v>
      </c>
      <c r="G1679" s="450">
        <f t="shared" si="441"/>
        <v>47.63</v>
      </c>
      <c r="H1679" s="713" t="str">
        <f t="shared" si="442"/>
        <v>SERVENTE COM ENCARGOS COMPLEMENTARES</v>
      </c>
      <c r="J1679" s="654" t="str">
        <f>IF(AND(F1679=0,G1679&gt;0),1+COUNT($J$3:J1658),IF(B1679="AUXILIAR","AUXILIAR","SUBÍTEM"))</f>
        <v>SUBÍTEM</v>
      </c>
      <c r="K1679" s="655">
        <v>88316</v>
      </c>
      <c r="L1679" s="656">
        <f t="shared" si="440"/>
        <v>88316</v>
      </c>
      <c r="M1679" s="663" t="str">
        <f>IF(AND(MID(A1679,1,4)="comp",COUNTIF($A$1:$A$3937,A1679)&gt;1),"ok AUXILIAR",IF(AND(F1679&gt;0,MID(A1679,1,4)="COMP"),"SUBÍTEM",IF(OR(AND(F1679=0,G1679=0),F1679="COEF.",F1679&gt;0),"SUBÍTEM",IF(MID(A1679,1,5)="COMP.",IF(COUNTIF(ORÇAMENTO!$B$5:$B$9792,COMPOSIÇÕES!A1679)=0,"NOK",IF(COUNTIF(ORÇAMENTO!$B$5:$B$9792,COMPOSIÇÕES!A1679)&gt;0,"OK","SUBÍTEM"))))))</f>
        <v>SUBÍTEM</v>
      </c>
      <c r="P1679" s="655" t="b">
        <f t="shared" si="439"/>
        <v>1</v>
      </c>
      <c r="Q1679" s="655">
        <v>88316</v>
      </c>
      <c r="R1679" s="655" t="s">
        <v>131</v>
      </c>
      <c r="S1679" s="717" t="s">
        <v>772</v>
      </c>
      <c r="T1679" s="655" t="s">
        <v>59</v>
      </c>
      <c r="U1679" s="655">
        <v>12.52</v>
      </c>
    </row>
    <row r="1680" spans="1:21" s="713" customFormat="1" ht="30.75" customHeight="1">
      <c r="A1680" s="989">
        <v>87298</v>
      </c>
      <c r="B1680" s="989" t="s">
        <v>131</v>
      </c>
      <c r="C1680" s="322" t="s">
        <v>1275</v>
      </c>
      <c r="D1680" s="257" t="s">
        <v>61</v>
      </c>
      <c r="E1680" s="259">
        <v>435.53</v>
      </c>
      <c r="F1680" s="1000">
        <v>0.02</v>
      </c>
      <c r="G1680" s="450">
        <f t="shared" si="441"/>
        <v>8.7100000000000009</v>
      </c>
      <c r="H1680" s="713" t="str">
        <f>UPPER(C1680)</f>
        <v>ARGAMASSA TRAÇO 1:3 (CIMENTO E AREIA MÉDIA) PARA CONTRAPISO, PREPARO MECÂNICO COM BETONEIRA 400 L. AF_06/2014</v>
      </c>
      <c r="J1680" s="654" t="str">
        <f>IF(AND(F1680=0,G1680&gt;0),1+COUNT($J$3:J1660),IF(B1680="AUXILIAR","AUXILIAR","SUBÍTEM"))</f>
        <v>SUBÍTEM</v>
      </c>
      <c r="K1680" s="655">
        <v>87298</v>
      </c>
      <c r="L1680" s="656">
        <f>A1680</f>
        <v>87298</v>
      </c>
      <c r="M1680" s="663" t="str">
        <f>IF(AND(MID(A1680,1,4)="comp",COUNTIF($A$1:$A$3937,A1680)&gt;1),"ok AUXILIAR",IF(AND(F1680&gt;0,MID(A1680,1,4)="COMP"),"SUBÍTEM",IF(OR(AND(F1680=0,G1680=0),F1680="COEF.",F1680&gt;0),"SUBÍTEM",IF(MID(A1680,1,5)="COMP.",IF(COUNTIF(ORÇAMENTO!$B$5:$B$9792,COMPOSIÇÕES!A1680)=0,"NOK",IF(COUNTIF(ORÇAMENTO!$B$5:$B$9792,COMPOSIÇÕES!A1680)&gt;0,"OK","SUBÍTEM"))))))</f>
        <v>SUBÍTEM</v>
      </c>
      <c r="P1680" s="655" t="b">
        <f>C1680=S1680</f>
        <v>1</v>
      </c>
      <c r="Q1680" s="655">
        <v>87298</v>
      </c>
      <c r="R1680" s="655" t="s">
        <v>131</v>
      </c>
      <c r="S1680" s="717" t="s">
        <v>1275</v>
      </c>
      <c r="T1680" s="655" t="s">
        <v>61</v>
      </c>
      <c r="U1680" s="655">
        <v>435.54</v>
      </c>
    </row>
    <row r="1681" spans="1:21" s="713" customFormat="1" ht="18.75" customHeight="1">
      <c r="A1681" s="989">
        <v>72200</v>
      </c>
      <c r="B1681" s="989" t="s">
        <v>131</v>
      </c>
      <c r="C1681" s="322" t="s">
        <v>1270</v>
      </c>
      <c r="D1681" s="257" t="s">
        <v>57</v>
      </c>
      <c r="E1681" s="259">
        <v>83.95</v>
      </c>
      <c r="F1681" s="707">
        <v>5.04</v>
      </c>
      <c r="G1681" s="450">
        <f t="shared" si="441"/>
        <v>423.11</v>
      </c>
      <c r="H1681" s="713" t="str">
        <f>UPPER(C1681)</f>
        <v>REVESTIMENTO EM LAMINADO MELAMINICO TEXTURIZADO, ESPESSURA 0,8 MM, FIXADO COM COLA</v>
      </c>
      <c r="J1681" s="654" t="str">
        <f>IF(AND(F1681=0,G1681&gt;0),1+COUNT($J$3:J1668),IF(B1681="AUXILIAR","AUXILIAR","SUBÍTEM"))</f>
        <v>SUBÍTEM</v>
      </c>
      <c r="K1681" s="655">
        <v>72200</v>
      </c>
      <c r="L1681" s="656">
        <f>A1681</f>
        <v>72200</v>
      </c>
      <c r="M1681" s="663" t="str">
        <f>IF(AND(MID(A1681,1,4)="comp",COUNTIF($A$1:$A$3937,A1681)&gt;1),"ok AUXILIAR",IF(AND(F1681&gt;0,MID(A1681,1,4)="COMP"),"SUBÍTEM",IF(OR(AND(F1681=0,G1681=0),F1681="COEF.",F1681&gt;0),"SUBÍTEM",IF(MID(A1681,1,5)="COMP.",IF(COUNTIF(ORÇAMENTO!$B$5:$B$9792,COMPOSIÇÕES!A1681)=0,"NOK",IF(COUNTIF(ORÇAMENTO!$B$5:$B$9792,COMPOSIÇÕES!A1681)&gt;0,"OK","SUBÍTEM"))))))</f>
        <v>SUBÍTEM</v>
      </c>
      <c r="P1681" s="655" t="b">
        <f t="shared" ref="P1681:P1689" si="443">C1681=S1681</f>
        <v>1</v>
      </c>
      <c r="Q1681" s="655">
        <v>72200</v>
      </c>
      <c r="R1681" s="655" t="s">
        <v>131</v>
      </c>
      <c r="S1681" s="717" t="s">
        <v>1270</v>
      </c>
      <c r="T1681" s="655" t="s">
        <v>57</v>
      </c>
      <c r="U1681" s="655">
        <v>83.8</v>
      </c>
    </row>
    <row r="1682" spans="1:21" s="713" customFormat="1">
      <c r="A1682" s="723" t="s">
        <v>1642</v>
      </c>
      <c r="B1682" s="723"/>
      <c r="C1682" s="723"/>
      <c r="D1682" s="723" t="s">
        <v>183</v>
      </c>
      <c r="E1682" s="723" t="s">
        <v>183</v>
      </c>
      <c r="F1682" s="723"/>
      <c r="G1682" s="723"/>
      <c r="H1682" s="713" t="str">
        <f>IF(MID(A1682,1,3)="OBS","REMOVER ESPAÇOS","OK")</f>
        <v>REMOVER ESPAÇOS</v>
      </c>
      <c r="J1682" s="654" t="str">
        <f>IF(AND(F1682=0,G1682&gt;0),1+COUNT($J$3:J1681),IF(B1682="AUXILIAR","AUXILIAR","SUBÍTEM"))</f>
        <v>SUBÍTEM</v>
      </c>
      <c r="K1682" s="655" t="s">
        <v>1642</v>
      </c>
      <c r="L1682" s="656" t="str">
        <f>A1682</f>
        <v>Obs: composição/Base -  ORSE modificada - 9429 + 72200(SINAPI) + 9337/ORSE INSUMO</v>
      </c>
      <c r="M1682" s="663" t="str">
        <f>IF(AND(MID(A1682,1,4)="comp",COUNTIF($A$1:$A$3937,A1682)&gt;1),"ok AUXILIAR",IF(AND(F1682&gt;0,MID(A1682,1,4)="COMP"),"SUBÍTEM",IF(OR(AND(F1682=0,G1682=0),F1682="COEF.",F1682&gt;0),"SUBÍTEM",IF(MID(A1682,1,5)="COMP.",IF(COUNTIF(ORÇAMENTO!$B$5:$B$9792,COMPOSIÇÕES!A1682)=0,"NOK",IF(COUNTIF(ORÇAMENTO!$B$5:$B$9792,COMPOSIÇÕES!A1682)&gt;0,"OK","SUBÍTEM"))))))</f>
        <v>SUBÍTEM</v>
      </c>
      <c r="P1682" s="655" t="b">
        <f t="shared" si="443"/>
        <v>1</v>
      </c>
      <c r="Q1682" s="655" t="s">
        <v>1642</v>
      </c>
      <c r="R1682" s="655"/>
      <c r="S1682" s="723"/>
      <c r="T1682" s="655" t="s">
        <v>183</v>
      </c>
      <c r="U1682" s="655" t="s">
        <v>183</v>
      </c>
    </row>
    <row r="1683" spans="1:21" s="713" customFormat="1" ht="15.75" thickBot="1">
      <c r="A1683" s="660"/>
      <c r="E1683" s="660"/>
      <c r="J1683" s="712"/>
      <c r="K1683" s="712"/>
      <c r="L1683" s="712"/>
      <c r="M1683" s="712"/>
      <c r="P1683" s="655" t="b">
        <f t="shared" si="443"/>
        <v>1</v>
      </c>
    </row>
    <row r="1684" spans="1:21" s="713" customFormat="1" ht="32.25" customHeight="1" thickBot="1">
      <c r="A1684" s="947" t="s">
        <v>125</v>
      </c>
      <c r="B1684" s="948"/>
      <c r="C1684" s="949" t="s">
        <v>103</v>
      </c>
      <c r="D1684" s="949" t="s">
        <v>126</v>
      </c>
      <c r="E1684" s="949" t="s">
        <v>128</v>
      </c>
      <c r="F1684" s="949" t="s">
        <v>127</v>
      </c>
      <c r="G1684" s="950" t="s">
        <v>129</v>
      </c>
      <c r="H1684" s="713" t="str">
        <f>UPPER(C1684)</f>
        <v>DESCRIÇÃO</v>
      </c>
      <c r="J1684" s="654" t="str">
        <f>IF(AND(F1684=0,G1684&gt;0),1+COUNT($J$3:J1683),IF(B1684="AUXILIAR","AUXILIAR","SUBÍTEM"))</f>
        <v>SUBÍTEM</v>
      </c>
      <c r="K1684" s="655" t="s">
        <v>125</v>
      </c>
      <c r="L1684" s="656" t="str">
        <f t="shared" ref="L1684:L1689" si="444">A1684</f>
        <v>COD.</v>
      </c>
      <c r="M1684" s="663" t="str">
        <f>IF(AND(MID(A1684,1,4)="comp",COUNTIF($A$1:$A$3937,A1684)&gt;1),"ok AUXILIAR",IF(AND(F1684&gt;0,MID(A1684,1,4)="COMP"),"SUBÍTEM",IF(OR(AND(F1684=0,G1684=0),F1684="COEF.",F1684&gt;0),"SUBÍTEM",IF(MID(A1684,1,5)="COMP.",IF(COUNTIF(ORÇAMENTO!$B$5:$B$9792,COMPOSIÇÕES!A1684)=0,"NOK",IF(COUNTIF(ORÇAMENTO!$B$5:$B$9792,COMPOSIÇÕES!A1684)&gt;0,"OK","SUBÍTEM"))))))</f>
        <v>SUBÍTEM</v>
      </c>
      <c r="P1684" s="655" t="b">
        <f t="shared" si="443"/>
        <v>1</v>
      </c>
      <c r="Q1684" s="655" t="s">
        <v>125</v>
      </c>
      <c r="R1684" s="655"/>
      <c r="S1684" s="715" t="s">
        <v>103</v>
      </c>
      <c r="T1684" s="655" t="s">
        <v>126</v>
      </c>
      <c r="U1684" s="655" t="s">
        <v>128</v>
      </c>
    </row>
    <row r="1685" spans="1:21" s="713" customFormat="1" ht="60.75" customHeight="1" thickBot="1">
      <c r="A1685" s="935" t="s">
        <v>701</v>
      </c>
      <c r="B1685" s="936"/>
      <c r="C1685" s="986" t="s">
        <v>1645</v>
      </c>
      <c r="D1685" s="936" t="s">
        <v>126</v>
      </c>
      <c r="E1685" s="936" t="s">
        <v>183</v>
      </c>
      <c r="F1685" s="936"/>
      <c r="G1685" s="946">
        <f>SUM(G1686:G1689)</f>
        <v>3736.2999999999997</v>
      </c>
      <c r="H1685" s="713" t="str">
        <f>UPPER(C1685)</f>
        <v>PORTA RADIOLÓGICA EM MAD/MAD DE LEI P/PINTURA, DIM: 0,92X2,12M, LAMINADO DE CHUMBO EMBUTIDO, E=2MM, COM VISOR(0,40X0,30), DOBRADIÇAS REFORÇADAS ANELADAS DE 3 1/2" X 3", FECHADURA TAMBOR AUTOBLOCANTE, MARCA AROUCA, REF.: 108449/40-Z-ZCE OU SIMILAR, MAÇANETA TIPO ALAVANCA</v>
      </c>
      <c r="J1685" s="654">
        <f>IF(AND(F1685=0,G1685&gt;0),1+COUNT($J$3:J1684),IF(B1685="AUXILIAR","AUXILIAR","SUBÍTEM"))</f>
        <v>218</v>
      </c>
      <c r="K1685" s="655" t="s">
        <v>701</v>
      </c>
      <c r="L1685" s="656" t="str">
        <f t="shared" si="444"/>
        <v>COMP. 218</v>
      </c>
      <c r="M1685" s="663" t="str">
        <f>IF(AND(MID(A1685,1,4)="comp",COUNTIF($A$1:$A$3937,A1685)&gt;1),"ok AUXILIAR",IF(AND(F1685&gt;0,MID(A1685,1,4)="COMP"),"SUBÍTEM",IF(OR(AND(F1685=0,G1685=0),F1685="COEF.",F1685&gt;0),"SUBÍTEM",IF(MID(A1685,1,5)="COMP.",IF(COUNTIF(ORÇAMENTO!$B$5:$B$9792,COMPOSIÇÕES!A1685)=0,"NOK",IF(COUNTIF(ORÇAMENTO!$B$5:$B$9792,COMPOSIÇÕES!A1685)&gt;0,"OK","SUBÍTEM"))))))</f>
        <v>OK</v>
      </c>
      <c r="P1685" s="655" t="b">
        <f t="shared" si="443"/>
        <v>1</v>
      </c>
      <c r="Q1685" s="655" t="s">
        <v>701</v>
      </c>
      <c r="R1685" s="655"/>
      <c r="S1685" s="716" t="s">
        <v>1645</v>
      </c>
      <c r="T1685" s="655" t="s">
        <v>126</v>
      </c>
      <c r="U1685" s="655" t="s">
        <v>183</v>
      </c>
    </row>
    <row r="1686" spans="1:21" s="713" customFormat="1" ht="49.5" customHeight="1">
      <c r="A1686" s="988">
        <v>12919</v>
      </c>
      <c r="B1686" s="989" t="s">
        <v>134</v>
      </c>
      <c r="C1686" s="322" t="s">
        <v>2789</v>
      </c>
      <c r="D1686" s="257" t="s">
        <v>54</v>
      </c>
      <c r="E1686" s="259">
        <v>3603.47</v>
      </c>
      <c r="F1686" s="1000">
        <v>1</v>
      </c>
      <c r="G1686" s="450">
        <f>ROUND(F1686*E1686,2)</f>
        <v>3603.47</v>
      </c>
      <c r="H1686" s="713" t="str">
        <f>IF(MID(A1686,1,3)="OBS","REMOVER ESPAÇOS","OK")</f>
        <v>OK</v>
      </c>
      <c r="J1686" s="654" t="str">
        <f>IF(AND(F1686=0,G1686&gt;0),1+COUNT($J$3:J1682),IF(B1686="AUXILIAR","AUXILIAR","SUBÍTEM"))</f>
        <v>SUBÍTEM</v>
      </c>
      <c r="K1686" s="655">
        <v>12919</v>
      </c>
      <c r="L1686" s="656">
        <f t="shared" si="444"/>
        <v>12919</v>
      </c>
      <c r="M1686" s="663" t="str">
        <f>IF(AND(MID(A1686,1,4)="comp",COUNTIF($A$1:$A$3937,A1686)&gt;1),"ok AUXILIAR",IF(AND(F1686&gt;0,MID(A1686,1,4)="COMP"),"SUBÍTEM",IF(OR(AND(F1686=0,G1686=0),F1686="COEF.",F1686&gt;0),"SUBÍTEM",IF(MID(A1686,1,5)="COMP.",IF(COUNTIF(ORÇAMENTO!$B$5:$B$9792,COMPOSIÇÕES!A1686)=0,"NOK",IF(COUNTIF(ORÇAMENTO!$B$5:$B$9792,COMPOSIÇÕES!A1686)&gt;0,"OK","SUBÍTEM"))))))</f>
        <v>SUBÍTEM</v>
      </c>
      <c r="N1686" s="713" t="e">
        <f>VLOOKUP(K1686,#REF!,2,FALSE)</f>
        <v>#REF!</v>
      </c>
      <c r="P1686" s="655" t="b">
        <f t="shared" si="443"/>
        <v>1</v>
      </c>
      <c r="Q1686" s="655">
        <v>12919</v>
      </c>
      <c r="R1686" s="655" t="s">
        <v>134</v>
      </c>
      <c r="S1686" s="721" t="s">
        <v>2789</v>
      </c>
      <c r="T1686" s="655" t="s">
        <v>54</v>
      </c>
      <c r="U1686" s="655">
        <v>3603.47</v>
      </c>
    </row>
    <row r="1687" spans="1:21" s="713" customFormat="1" ht="35.25" customHeight="1">
      <c r="A1687" s="989">
        <v>88262</v>
      </c>
      <c r="B1687" s="989" t="s">
        <v>131</v>
      </c>
      <c r="C1687" s="322" t="s">
        <v>765</v>
      </c>
      <c r="D1687" s="257" t="s">
        <v>59</v>
      </c>
      <c r="E1687" s="259">
        <v>15.82</v>
      </c>
      <c r="F1687" s="1000">
        <v>3.9</v>
      </c>
      <c r="G1687" s="450">
        <f>ROUND(F1687*E1687,2)</f>
        <v>61.7</v>
      </c>
      <c r="H1687" s="713" t="str">
        <f>UPPER(C1687)</f>
        <v>CARPINTEIRO DE FORMAS COM ENCARGOS COMPLEMENTARES</v>
      </c>
      <c r="J1687" s="654" t="str">
        <f>IF(AND(F1687=0,G1687&gt;0),1+COUNT($J$3:J1668),IF(B1687="AUXILIAR","AUXILIAR","SUBÍTEM"))</f>
        <v>SUBÍTEM</v>
      </c>
      <c r="K1687" s="655">
        <v>88262</v>
      </c>
      <c r="L1687" s="656">
        <f t="shared" si="444"/>
        <v>88262</v>
      </c>
      <c r="M1687" s="663" t="str">
        <f>IF(AND(MID(A1687,1,4)="comp",COUNTIF($A$1:$A$3937,A1687)&gt;1),"ok AUXILIAR",IF(AND(F1687&gt;0,MID(A1687,1,4)="COMP"),"SUBÍTEM",IF(OR(AND(F1687=0,G1687=0),F1687="COEF.",F1687&gt;0),"SUBÍTEM",IF(MID(A1687,1,5)="COMP.",IF(COUNTIF(ORÇAMENTO!$B$5:$B$9792,COMPOSIÇÕES!A1687)=0,"NOK",IF(COUNTIF(ORÇAMENTO!$B$5:$B$9792,COMPOSIÇÕES!A1687)&gt;0,"OK","SUBÍTEM"))))))</f>
        <v>SUBÍTEM</v>
      </c>
      <c r="P1687" s="655" t="b">
        <f t="shared" si="443"/>
        <v>1</v>
      </c>
      <c r="Q1687" s="655">
        <v>88262</v>
      </c>
      <c r="R1687" s="655" t="s">
        <v>131</v>
      </c>
      <c r="S1687" s="717" t="s">
        <v>765</v>
      </c>
      <c r="T1687" s="655" t="s">
        <v>59</v>
      </c>
      <c r="U1687" s="655">
        <v>15.81</v>
      </c>
    </row>
    <row r="1688" spans="1:21" s="713" customFormat="1" ht="18.75" customHeight="1">
      <c r="A1688" s="989">
        <v>88316</v>
      </c>
      <c r="B1688" s="989" t="s">
        <v>131</v>
      </c>
      <c r="C1688" s="322" t="s">
        <v>772</v>
      </c>
      <c r="D1688" s="257" t="s">
        <v>59</v>
      </c>
      <c r="E1688" s="259">
        <v>12.7</v>
      </c>
      <c r="F1688" s="1000">
        <v>3.9</v>
      </c>
      <c r="G1688" s="450">
        <f>ROUND(F1688*E1688,2)</f>
        <v>49.53</v>
      </c>
      <c r="H1688" s="713" t="str">
        <f>UPPER(C1688)</f>
        <v>SERVENTE COM ENCARGOS COMPLEMENTARES</v>
      </c>
      <c r="J1688" s="654" t="str">
        <f>IF(AND(F1688=0,G1688&gt;0),1+COUNT($J$3:J1668),IF(B1688="AUXILIAR","AUXILIAR","SUBÍTEM"))</f>
        <v>SUBÍTEM</v>
      </c>
      <c r="K1688" s="655">
        <v>88316</v>
      </c>
      <c r="L1688" s="656">
        <f>A1688</f>
        <v>88316</v>
      </c>
      <c r="M1688" s="663" t="str">
        <f>IF(AND(MID(A1688,1,4)="comp",COUNTIF($A$1:$A$3937,A1688)&gt;1),"ok AUXILIAR",IF(AND(F1688&gt;0,MID(A1688,1,4)="COMP"),"SUBÍTEM",IF(OR(AND(F1688=0,G1688=0),F1688="COEF.",F1688&gt;0),"SUBÍTEM",IF(MID(A1688,1,5)="COMP.",IF(COUNTIF(ORÇAMENTO!$B$5:$B$9792,COMPOSIÇÕES!A1688)=0,"NOK",IF(COUNTIF(ORÇAMENTO!$B$5:$B$9792,COMPOSIÇÕES!A1688)&gt;0,"OK","SUBÍTEM"))))))</f>
        <v>SUBÍTEM</v>
      </c>
      <c r="P1688" s="655" t="b">
        <f>C1688=S1688</f>
        <v>1</v>
      </c>
      <c r="Q1688" s="655">
        <v>88316</v>
      </c>
      <c r="R1688" s="655" t="s">
        <v>131</v>
      </c>
      <c r="S1688" s="717" t="s">
        <v>772</v>
      </c>
      <c r="T1688" s="655" t="s">
        <v>59</v>
      </c>
      <c r="U1688" s="655">
        <v>12.52</v>
      </c>
    </row>
    <row r="1689" spans="1:21" s="713" customFormat="1" ht="18.75" customHeight="1">
      <c r="A1689" s="989">
        <v>2445</v>
      </c>
      <c r="B1689" s="989" t="s">
        <v>134</v>
      </c>
      <c r="C1689" s="322" t="s">
        <v>2790</v>
      </c>
      <c r="D1689" s="257" t="s">
        <v>57</v>
      </c>
      <c r="E1689" s="259">
        <v>180</v>
      </c>
      <c r="F1689" s="1000">
        <v>0.12</v>
      </c>
      <c r="G1689" s="450">
        <f>ROUND(F1689*E1689,2)</f>
        <v>21.6</v>
      </c>
      <c r="H1689" s="713" t="str">
        <f>UPPER(C1689)</f>
        <v>VISOR EM ALUMINIO COM VIDRO LISO 4MM</v>
      </c>
      <c r="J1689" s="654" t="str">
        <f>IF(AND(F1689=0,G1689&gt;0),1+COUNT($J$3:J1669),IF(B1689="AUXILIAR","AUXILIAR","SUBÍTEM"))</f>
        <v>SUBÍTEM</v>
      </c>
      <c r="K1689" s="655">
        <v>2445</v>
      </c>
      <c r="L1689" s="656">
        <f t="shared" si="444"/>
        <v>2445</v>
      </c>
      <c r="M1689" s="663" t="str">
        <f>IF(AND(MID(A1689,1,4)="comp",COUNTIF($A$1:$A$3937,A1689)&gt;1),"ok AUXILIAR",IF(AND(F1689&gt;0,MID(A1689,1,4)="COMP"),"SUBÍTEM",IF(OR(AND(F1689=0,G1689=0),F1689="COEF.",F1689&gt;0),"SUBÍTEM",IF(MID(A1689,1,5)="COMP.",IF(COUNTIF(ORÇAMENTO!$B$5:$B$9792,COMPOSIÇÕES!A1689)=0,"NOK",IF(COUNTIF(ORÇAMENTO!$B$5:$B$9792,COMPOSIÇÕES!A1689)&gt;0,"OK","SUBÍTEM"))))))</f>
        <v>SUBÍTEM</v>
      </c>
      <c r="P1689" s="655" t="b">
        <f t="shared" si="443"/>
        <v>1</v>
      </c>
      <c r="Q1689" s="655">
        <v>2445</v>
      </c>
      <c r="R1689" s="655" t="s">
        <v>134</v>
      </c>
      <c r="S1689" s="717" t="s">
        <v>2790</v>
      </c>
      <c r="T1689" s="655" t="s">
        <v>57</v>
      </c>
      <c r="U1689" s="655">
        <v>180</v>
      </c>
    </row>
    <row r="1690" spans="1:21" s="713" customFormat="1">
      <c r="A1690" s="723" t="s">
        <v>1644</v>
      </c>
      <c r="B1690" s="723"/>
      <c r="C1690" s="723"/>
      <c r="D1690" s="723" t="s">
        <v>183</v>
      </c>
      <c r="E1690" s="723" t="s">
        <v>183</v>
      </c>
      <c r="F1690" s="723"/>
      <c r="G1690" s="723"/>
      <c r="H1690" s="713" t="str">
        <f>IF(MID(A1690,1,3)="OBS","REMOVER ESPAÇOS","OK")</f>
        <v>REMOVER ESPAÇOS</v>
      </c>
      <c r="J1690" s="654" t="str">
        <f>IF(AND(F1690=0,G1690&gt;0),1+COUNT($J$3:J1689),IF(B1690="AUXILIAR","AUXILIAR","SUBÍTEM"))</f>
        <v>SUBÍTEM</v>
      </c>
      <c r="K1690" s="655" t="s">
        <v>1644</v>
      </c>
      <c r="L1690" s="656" t="str">
        <f>A1690</f>
        <v>Obs: composição/Base -  ORSE - 12082 + 2445/ORSE INSUMO</v>
      </c>
      <c r="M1690" s="663" t="str">
        <f>IF(AND(MID(A1690,1,4)="comp",COUNTIF($A$1:$A$3937,A1690)&gt;1),"ok AUXILIAR",IF(AND(F1690&gt;0,MID(A1690,1,4)="COMP"),"SUBÍTEM",IF(OR(AND(F1690=0,G1690=0),F1690="COEF.",F1690&gt;0),"SUBÍTEM",IF(MID(A1690,1,5)="COMP.",IF(COUNTIF(ORÇAMENTO!$B$5:$B$9792,COMPOSIÇÕES!A1690)=0,"NOK",IF(COUNTIF(ORÇAMENTO!$B$5:$B$9792,COMPOSIÇÕES!A1690)&gt;0,"OK","SUBÍTEM"))))))</f>
        <v>SUBÍTEM</v>
      </c>
      <c r="P1690" s="655" t="b">
        <f>C1690=S1690</f>
        <v>1</v>
      </c>
      <c r="Q1690" s="655" t="s">
        <v>1644</v>
      </c>
      <c r="R1690" s="655"/>
      <c r="S1690" s="723"/>
      <c r="T1690" s="655" t="s">
        <v>183</v>
      </c>
      <c r="U1690" s="655" t="s">
        <v>183</v>
      </c>
    </row>
    <row r="1691" spans="1:21" s="713" customFormat="1" ht="15.75" thickBot="1">
      <c r="A1691" s="660"/>
      <c r="E1691" s="660"/>
      <c r="J1691" s="712"/>
      <c r="K1691" s="712"/>
      <c r="L1691" s="712"/>
      <c r="M1691" s="712"/>
      <c r="P1691" s="655" t="b">
        <f>C1691=S1691</f>
        <v>1</v>
      </c>
    </row>
    <row r="1692" spans="1:21" s="713" customFormat="1" ht="32.25" customHeight="1" thickBot="1">
      <c r="A1692" s="947" t="s">
        <v>125</v>
      </c>
      <c r="B1692" s="948"/>
      <c r="C1692" s="949" t="s">
        <v>103</v>
      </c>
      <c r="D1692" s="949" t="s">
        <v>126</v>
      </c>
      <c r="E1692" s="949" t="s">
        <v>128</v>
      </c>
      <c r="F1692" s="949" t="s">
        <v>127</v>
      </c>
      <c r="G1692" s="950" t="s">
        <v>129</v>
      </c>
      <c r="H1692" s="713" t="str">
        <f>UPPER(C1692)</f>
        <v>DESCRIÇÃO</v>
      </c>
      <c r="J1692" s="654" t="str">
        <f>IF(AND(F1692=0,G1692&gt;0),1+COUNT($J$3:J1691),IF(B1692="AUXILIAR","AUXILIAR","SUBÍTEM"))</f>
        <v>SUBÍTEM</v>
      </c>
      <c r="K1692" s="655" t="s">
        <v>125</v>
      </c>
      <c r="L1692" s="656" t="str">
        <f>A1692</f>
        <v>COD.</v>
      </c>
      <c r="M1692" s="663" t="str">
        <f>IF(AND(MID(A1692,1,4)="comp",COUNTIF($A$1:$A$3937,A1692)&gt;1),"ok AUXILIAR",IF(AND(F1692&gt;0,MID(A1692,1,4)="COMP"),"SUBÍTEM",IF(OR(AND(F1692=0,G1692=0),F1692="COEF.",F1692&gt;0),"SUBÍTEM",IF(MID(A1692,1,5)="COMP.",IF(COUNTIF(ORÇAMENTO!$B$5:$B$9792,COMPOSIÇÕES!A1692)=0,"NOK",IF(COUNTIF(ORÇAMENTO!$B$5:$B$9792,COMPOSIÇÕES!A1692)&gt;0,"OK","SUBÍTEM"))))))</f>
        <v>SUBÍTEM</v>
      </c>
      <c r="P1692" s="655" t="b">
        <f>C1692=S1692</f>
        <v>1</v>
      </c>
      <c r="Q1692" s="655" t="s">
        <v>125</v>
      </c>
      <c r="R1692" s="655"/>
      <c r="S1692" s="715" t="s">
        <v>103</v>
      </c>
      <c r="T1692" s="655" t="s">
        <v>126</v>
      </c>
      <c r="U1692" s="655" t="s">
        <v>128</v>
      </c>
    </row>
    <row r="1693" spans="1:21" s="713" customFormat="1" ht="45.75" customHeight="1" thickBot="1">
      <c r="A1693" s="935" t="s">
        <v>702</v>
      </c>
      <c r="B1693" s="936"/>
      <c r="C1693" s="986" t="s">
        <v>1647</v>
      </c>
      <c r="D1693" s="936" t="s">
        <v>57</v>
      </c>
      <c r="E1693" s="936" t="s">
        <v>183</v>
      </c>
      <c r="F1693" s="936"/>
      <c r="G1693" s="946">
        <f>SUM(G1694:G1694)</f>
        <v>400</v>
      </c>
      <c r="H1693" s="713" t="str">
        <f>UPPER(C1693)</f>
        <v>PORTA EM VIDRO TEMPERADO 10MM, NA COR VERDE, INCLUSIVE FERRAGENS E ACESSÓRIOS E INSTALAÇÃO</v>
      </c>
      <c r="J1693" s="654">
        <f>IF(AND(F1693=0,G1693&gt;0),1+COUNT($J$3:J1692),IF(B1693="AUXILIAR","AUXILIAR","SUBÍTEM"))</f>
        <v>219</v>
      </c>
      <c r="K1693" s="655" t="s">
        <v>702</v>
      </c>
      <c r="L1693" s="656" t="str">
        <f>A1693</f>
        <v>COMP. 219</v>
      </c>
      <c r="M1693" s="663" t="str">
        <f>IF(AND(MID(A1693,1,4)="comp",COUNTIF($A$1:$A$3937,A1693)&gt;1),"ok AUXILIAR",IF(AND(F1693&gt;0,MID(A1693,1,4)="COMP"),"SUBÍTEM",IF(OR(AND(F1693=0,G1693=0),F1693="COEF.",F1693&gt;0),"SUBÍTEM",IF(MID(A1693,1,5)="COMP.",IF(COUNTIF(ORÇAMENTO!$B$5:$B$9792,COMPOSIÇÕES!A1693)=0,"NOK",IF(COUNTIF(ORÇAMENTO!$B$5:$B$9792,COMPOSIÇÕES!A1693)&gt;0,"OK","SUBÍTEM"))))))</f>
        <v>OK</v>
      </c>
      <c r="P1693" s="655" t="b">
        <f>C1693=S1693</f>
        <v>1</v>
      </c>
      <c r="Q1693" s="655" t="s">
        <v>702</v>
      </c>
      <c r="R1693" s="655"/>
      <c r="S1693" s="716" t="s">
        <v>1647</v>
      </c>
      <c r="T1693" s="655" t="s">
        <v>57</v>
      </c>
      <c r="U1693" s="655" t="s">
        <v>183</v>
      </c>
    </row>
    <row r="1694" spans="1:21" s="713" customFormat="1" ht="30" customHeight="1">
      <c r="A1694" s="988">
        <v>9900</v>
      </c>
      <c r="B1694" s="989" t="s">
        <v>134</v>
      </c>
      <c r="C1694" s="322" t="s">
        <v>1647</v>
      </c>
      <c r="D1694" s="257" t="s">
        <v>57</v>
      </c>
      <c r="E1694" s="259">
        <v>400</v>
      </c>
      <c r="F1694" s="1000">
        <v>1</v>
      </c>
      <c r="G1694" s="450">
        <f>ROUND(F1694*E1694,2)</f>
        <v>400</v>
      </c>
      <c r="H1694" s="713" t="str">
        <f>IF(MID(A1694,1,3)="OBS","REMOVER ESPAÇOS","OK")</f>
        <v>OK</v>
      </c>
      <c r="J1694" s="654" t="str">
        <f>IF(AND(F1694=0,G1694&gt;0),1+COUNT($J$3:J1690),IF(B1694="AUXILIAR","AUXILIAR","SUBÍTEM"))</f>
        <v>SUBÍTEM</v>
      </c>
      <c r="K1694" s="655">
        <v>9900</v>
      </c>
      <c r="L1694" s="656">
        <f>A1694</f>
        <v>9900</v>
      </c>
      <c r="M1694" s="663" t="str">
        <f>IF(AND(MID(A1694,1,4)="comp",COUNTIF($A$1:$A$3937,A1694)&gt;1),"ok AUXILIAR",IF(AND(F1694&gt;0,MID(A1694,1,4)="COMP"),"SUBÍTEM",IF(OR(AND(F1694=0,G1694=0),F1694="COEF.",F1694&gt;0),"SUBÍTEM",IF(MID(A1694,1,5)="COMP.",IF(COUNTIF(ORÇAMENTO!$B$5:$B$9792,COMPOSIÇÕES!A1694)=0,"NOK",IF(COUNTIF(ORÇAMENTO!$B$5:$B$9792,COMPOSIÇÕES!A1694)&gt;0,"OK","SUBÍTEM"))))))</f>
        <v>SUBÍTEM</v>
      </c>
      <c r="N1694" s="713" t="e">
        <f>VLOOKUP(K1694,#REF!,2,FALSE)</f>
        <v>#REF!</v>
      </c>
      <c r="P1694" s="655" t="b">
        <f>C1694=S1694</f>
        <v>1</v>
      </c>
      <c r="Q1694" s="655">
        <v>9900</v>
      </c>
      <c r="R1694" s="655" t="s">
        <v>134</v>
      </c>
      <c r="S1694" s="721" t="s">
        <v>1647</v>
      </c>
      <c r="T1694" s="655" t="s">
        <v>57</v>
      </c>
      <c r="U1694" s="655">
        <v>400</v>
      </c>
    </row>
    <row r="1695" spans="1:21" s="713" customFormat="1">
      <c r="A1695" s="723" t="s">
        <v>1646</v>
      </c>
      <c r="B1695" s="723"/>
      <c r="C1695" s="723"/>
      <c r="D1695" s="723" t="s">
        <v>183</v>
      </c>
      <c r="E1695" s="723" t="s">
        <v>183</v>
      </c>
      <c r="F1695" s="723"/>
      <c r="G1695" s="723"/>
      <c r="H1695" s="713" t="str">
        <f>IF(MID(A1695,1,3)="OBS","REMOVER ESPAÇOS","OK")</f>
        <v>REMOVER ESPAÇOS</v>
      </c>
      <c r="J1695" s="654" t="str">
        <f>IF(AND(F1695=0,G1695&gt;0),1+COUNT($J$3:J1694),IF(B1695="AUXILIAR","AUXILIAR","SUBÍTEM"))</f>
        <v>SUBÍTEM</v>
      </c>
      <c r="K1695" s="655" t="s">
        <v>1646</v>
      </c>
      <c r="L1695" s="656" t="str">
        <f>A1695</f>
        <v>Obs: composição/Base -  ORSE - 9564</v>
      </c>
      <c r="M1695" s="663" t="str">
        <f>IF(AND(MID(A1695,1,4)="comp",COUNTIF($A$1:$A$3937,A1695)&gt;1),"ok AUXILIAR",IF(AND(F1695&gt;0,MID(A1695,1,4)="COMP"),"SUBÍTEM",IF(OR(AND(F1695=0,G1695=0),F1695="COEF.",F1695&gt;0),"SUBÍTEM",IF(MID(A1695,1,5)="COMP.",IF(COUNTIF(ORÇAMENTO!$B$5:$B$9792,COMPOSIÇÕES!A1695)=0,"NOK",IF(COUNTIF(ORÇAMENTO!$B$5:$B$9792,COMPOSIÇÕES!A1695)&gt;0,"OK","SUBÍTEM"))))))</f>
        <v>SUBÍTEM</v>
      </c>
      <c r="P1695" s="655" t="b">
        <f t="shared" ref="P1695:P1707" si="445">C1695=S1695</f>
        <v>1</v>
      </c>
      <c r="Q1695" s="655" t="s">
        <v>1646</v>
      </c>
      <c r="R1695" s="655"/>
      <c r="S1695" s="723"/>
      <c r="T1695" s="655" t="s">
        <v>183</v>
      </c>
      <c r="U1695" s="655" t="s">
        <v>183</v>
      </c>
    </row>
    <row r="1696" spans="1:21" s="713" customFormat="1" ht="15.75" thickBot="1">
      <c r="A1696" s="660"/>
      <c r="E1696" s="660"/>
      <c r="J1696" s="712"/>
      <c r="K1696" s="712"/>
      <c r="L1696" s="712"/>
      <c r="M1696" s="712"/>
      <c r="P1696" s="655" t="b">
        <f t="shared" si="445"/>
        <v>1</v>
      </c>
    </row>
    <row r="1697" spans="1:21" s="713" customFormat="1" ht="32.25" customHeight="1" thickBot="1">
      <c r="A1697" s="947" t="s">
        <v>125</v>
      </c>
      <c r="B1697" s="948"/>
      <c r="C1697" s="949" t="s">
        <v>103</v>
      </c>
      <c r="D1697" s="949" t="s">
        <v>126</v>
      </c>
      <c r="E1697" s="949" t="s">
        <v>128</v>
      </c>
      <c r="F1697" s="949" t="s">
        <v>127</v>
      </c>
      <c r="G1697" s="950" t="s">
        <v>129</v>
      </c>
      <c r="H1697" s="713" t="str">
        <f>UPPER(C1697)</f>
        <v>DESCRIÇÃO</v>
      </c>
      <c r="J1697" s="654" t="str">
        <f>IF(AND(F1697=0,G1697&gt;0),1+COUNT($J$3:J1696),IF(B1697="AUXILIAR","AUXILIAR","SUBÍTEM"))</f>
        <v>SUBÍTEM</v>
      </c>
      <c r="K1697" s="655" t="s">
        <v>125</v>
      </c>
      <c r="L1697" s="656" t="str">
        <f t="shared" ref="L1697:L1705" si="446">A1697</f>
        <v>COD.</v>
      </c>
      <c r="M1697" s="663" t="str">
        <f>IF(AND(MID(A1697,1,4)="comp",COUNTIF($A$1:$A$3937,A1697)&gt;1),"ok AUXILIAR",IF(AND(F1697&gt;0,MID(A1697,1,4)="COMP"),"SUBÍTEM",IF(OR(AND(F1697=0,G1697=0),F1697="COEF.",F1697&gt;0),"SUBÍTEM",IF(MID(A1697,1,5)="COMP.",IF(COUNTIF(ORÇAMENTO!$B$5:$B$9792,COMPOSIÇÕES!A1697)=0,"NOK",IF(COUNTIF(ORÇAMENTO!$B$5:$B$9792,COMPOSIÇÕES!A1697)&gt;0,"OK","SUBÍTEM"))))))</f>
        <v>SUBÍTEM</v>
      </c>
      <c r="P1697" s="655" t="b">
        <f t="shared" si="445"/>
        <v>1</v>
      </c>
      <c r="Q1697" s="655" t="s">
        <v>125</v>
      </c>
      <c r="R1697" s="655"/>
      <c r="S1697" s="715" t="s">
        <v>103</v>
      </c>
      <c r="T1697" s="655" t="s">
        <v>126</v>
      </c>
      <c r="U1697" s="655" t="s">
        <v>128</v>
      </c>
    </row>
    <row r="1698" spans="1:21" s="713" customFormat="1" ht="45.75" customHeight="1" thickBot="1">
      <c r="A1698" s="935" t="s">
        <v>1649</v>
      </c>
      <c r="B1698" s="936"/>
      <c r="C1698" s="986" t="s">
        <v>1650</v>
      </c>
      <c r="D1698" s="936" t="s">
        <v>126</v>
      </c>
      <c r="E1698" s="936" t="s">
        <v>183</v>
      </c>
      <c r="F1698" s="936"/>
      <c r="G1698" s="946">
        <f>SUM(G1699:G1706)</f>
        <v>958.93000000000006</v>
      </c>
      <c r="H1698" s="713" t="str">
        <f>UPPER(C1698)</f>
        <v>PORTA PARA DIVISÓRIAS DE GRANITO(0,60X1,80), REVESTIDA C/LAMINADO MELAMÍNICO, INCLUSIVE FERRAGENS, EXCLUSIVE BATENTES, PARA USO EM DIVISÓRIAS GRANITO OU MARMORE</v>
      </c>
      <c r="J1698" s="654">
        <f>IF(AND(F1698=0,G1698&gt;0),1+COUNT($J$3:J1697),IF(B1698="AUXILIAR","AUXILIAR","SUBÍTEM"))</f>
        <v>220</v>
      </c>
      <c r="K1698" s="655" t="s">
        <v>1649</v>
      </c>
      <c r="L1698" s="656" t="str">
        <f t="shared" si="446"/>
        <v>COMP. 220</v>
      </c>
      <c r="M1698" s="663" t="str">
        <f>IF(AND(MID(A1698,1,4)="comp",COUNTIF($A$1:$A$3937,A1698)&gt;1),"ok AUXILIAR",IF(AND(F1698&gt;0,MID(A1698,1,4)="COMP"),"SUBÍTEM",IF(OR(AND(F1698=0,G1698=0),F1698="COEF.",F1698&gt;0),"SUBÍTEM",IF(MID(A1698,1,5)="COMP.",IF(COUNTIF(ORÇAMENTO!$B$5:$B$9792,COMPOSIÇÕES!A1698)=0,"NOK",IF(COUNTIF(ORÇAMENTO!$B$5:$B$9792,COMPOSIÇÕES!A1698)&gt;0,"OK","SUBÍTEM"))))))</f>
        <v>OK</v>
      </c>
      <c r="P1698" s="655" t="b">
        <f t="shared" si="445"/>
        <v>1</v>
      </c>
      <c r="Q1698" s="655" t="s">
        <v>1649</v>
      </c>
      <c r="R1698" s="655"/>
      <c r="S1698" s="716" t="s">
        <v>1650</v>
      </c>
      <c r="T1698" s="655" t="s">
        <v>126</v>
      </c>
      <c r="U1698" s="655" t="s">
        <v>183</v>
      </c>
    </row>
    <row r="1699" spans="1:21" s="713" customFormat="1" ht="22.5" customHeight="1">
      <c r="A1699" s="989">
        <v>88316</v>
      </c>
      <c r="B1699" s="989" t="s">
        <v>131</v>
      </c>
      <c r="C1699" s="322" t="s">
        <v>772</v>
      </c>
      <c r="D1699" s="257" t="s">
        <v>59</v>
      </c>
      <c r="E1699" s="259">
        <v>12.7</v>
      </c>
      <c r="F1699" s="1000">
        <v>3.75</v>
      </c>
      <c r="G1699" s="450">
        <f t="shared" ref="G1699:G1706" si="447">ROUND(F1699*E1699,2)</f>
        <v>47.63</v>
      </c>
      <c r="H1699" s="713" t="str">
        <f>IF(MID(A1699,1,3)="OBS","REMOVER ESPAÇOS","OK")</f>
        <v>OK</v>
      </c>
      <c r="J1699" s="654" t="str">
        <f>IF(AND(F1699=0,G1699&gt;0),1+COUNT($J$3:J1695),IF(B1699="AUXILIAR","AUXILIAR","SUBÍTEM"))</f>
        <v>SUBÍTEM</v>
      </c>
      <c r="K1699" s="655">
        <v>88316</v>
      </c>
      <c r="L1699" s="656">
        <f t="shared" si="446"/>
        <v>88316</v>
      </c>
      <c r="M1699" s="663" t="str">
        <f>IF(AND(MID(A1699,1,4)="comp",COUNTIF($A$1:$A$3937,A1699)&gt;1),"ok AUXILIAR",IF(AND(F1699&gt;0,MID(A1699,1,4)="COMP"),"SUBÍTEM",IF(OR(AND(F1699=0,G1699=0),F1699="COEF.",F1699&gt;0),"SUBÍTEM",IF(MID(A1699,1,5)="COMP.",IF(COUNTIF(ORÇAMENTO!$B$5:$B$9792,COMPOSIÇÕES!A1699)=0,"NOK",IF(COUNTIF(ORÇAMENTO!$B$5:$B$9792,COMPOSIÇÕES!A1699)&gt;0,"OK","SUBÍTEM"))))))</f>
        <v>SUBÍTEM</v>
      </c>
      <c r="N1699" s="713" t="e">
        <f>VLOOKUP(K1699,#REF!,2,FALSE)</f>
        <v>#REF!</v>
      </c>
      <c r="P1699" s="655" t="b">
        <f t="shared" si="445"/>
        <v>1</v>
      </c>
      <c r="Q1699" s="655">
        <v>88316</v>
      </c>
      <c r="R1699" s="655" t="s">
        <v>131</v>
      </c>
      <c r="S1699" s="721" t="s">
        <v>772</v>
      </c>
      <c r="T1699" s="655" t="s">
        <v>59</v>
      </c>
      <c r="U1699" s="655">
        <v>12.52</v>
      </c>
    </row>
    <row r="1700" spans="1:21" s="713" customFormat="1" ht="35.25" customHeight="1">
      <c r="A1700" s="989">
        <v>5020</v>
      </c>
      <c r="B1700" s="989" t="s">
        <v>836</v>
      </c>
      <c r="C1700" s="322" t="s">
        <v>2791</v>
      </c>
      <c r="D1700" s="257" t="s">
        <v>2836</v>
      </c>
      <c r="E1700" s="259">
        <v>190.27</v>
      </c>
      <c r="F1700" s="1000">
        <v>1</v>
      </c>
      <c r="G1700" s="450">
        <f t="shared" si="447"/>
        <v>190.27</v>
      </c>
      <c r="H1700" s="713" t="str">
        <f t="shared" ref="H1700:H1705" si="448">UPPER(C1700)</f>
        <v>PORTA DE MADEIRA, FOLHA MEDIA (NBR 15930) DE 60 X 210 CM, E = 35 MM, NUCLEO SARRAFEADO, CAPA LISA EM HDF, ACABAMENTO LAMINADO NATURAL PARA VERNIZ</v>
      </c>
      <c r="J1700" s="654" t="str">
        <f>IF(AND(F1700=0,G1700&gt;0),1+COUNT($J$3:J1681),IF(B1700="AUXILIAR","AUXILIAR","SUBÍTEM"))</f>
        <v>SUBÍTEM</v>
      </c>
      <c r="K1700" s="655">
        <v>5020</v>
      </c>
      <c r="L1700" s="656">
        <f t="shared" si="446"/>
        <v>5020</v>
      </c>
      <c r="M1700" s="663" t="str">
        <f>IF(AND(MID(A1700,1,4)="comp",COUNTIF($A$1:$A$3937,A1700)&gt;1),"ok AUXILIAR",IF(AND(F1700&gt;0,MID(A1700,1,4)="COMP"),"SUBÍTEM",IF(OR(AND(F1700=0,G1700=0),F1700="COEF.",F1700&gt;0),"SUBÍTEM",IF(MID(A1700,1,5)="COMP.",IF(COUNTIF(ORÇAMENTO!$B$5:$B$9792,COMPOSIÇÕES!A1700)=0,"NOK",IF(COUNTIF(ORÇAMENTO!$B$5:$B$9792,COMPOSIÇÕES!A1700)&gt;0,"OK","SUBÍTEM"))))))</f>
        <v>SUBÍTEM</v>
      </c>
      <c r="P1700" s="655" t="b">
        <f t="shared" si="445"/>
        <v>1</v>
      </c>
      <c r="Q1700" s="655">
        <v>5020</v>
      </c>
      <c r="R1700" s="655" t="s">
        <v>836</v>
      </c>
      <c r="S1700" s="717" t="s">
        <v>2791</v>
      </c>
      <c r="T1700" s="655" t="s">
        <v>54</v>
      </c>
      <c r="U1700" s="655">
        <v>190.2</v>
      </c>
    </row>
    <row r="1701" spans="1:21" s="713" customFormat="1" ht="18.75" customHeight="1">
      <c r="A1701" s="989">
        <v>88262</v>
      </c>
      <c r="B1701" s="989" t="s">
        <v>131</v>
      </c>
      <c r="C1701" s="322" t="s">
        <v>765</v>
      </c>
      <c r="D1701" s="257" t="s">
        <v>59</v>
      </c>
      <c r="E1701" s="259">
        <v>15.82</v>
      </c>
      <c r="F1701" s="1000">
        <v>3.75</v>
      </c>
      <c r="G1701" s="450">
        <f t="shared" si="447"/>
        <v>59.33</v>
      </c>
      <c r="H1701" s="713" t="str">
        <f t="shared" si="448"/>
        <v>CARPINTEIRO DE FORMAS COM ENCARGOS COMPLEMENTARES</v>
      </c>
      <c r="J1701" s="654" t="str">
        <f>IF(AND(F1701=0,G1701&gt;0),1+COUNT($J$3:J1681),IF(B1701="AUXILIAR","AUXILIAR","SUBÍTEM"))</f>
        <v>SUBÍTEM</v>
      </c>
      <c r="K1701" s="655">
        <v>88262</v>
      </c>
      <c r="L1701" s="656">
        <f t="shared" si="446"/>
        <v>88262</v>
      </c>
      <c r="M1701" s="663" t="str">
        <f>IF(AND(MID(A1701,1,4)="comp",COUNTIF($A$1:$A$3937,A1701)&gt;1),"ok AUXILIAR",IF(AND(F1701&gt;0,MID(A1701,1,4)="COMP"),"SUBÍTEM",IF(OR(AND(F1701=0,G1701=0),F1701="COEF.",F1701&gt;0),"SUBÍTEM",IF(MID(A1701,1,5)="COMP.",IF(COUNTIF(ORÇAMENTO!$B$5:$B$9792,COMPOSIÇÕES!A1701)=0,"NOK",IF(COUNTIF(ORÇAMENTO!$B$5:$B$9792,COMPOSIÇÕES!A1701)&gt;0,"OK","SUBÍTEM"))))))</f>
        <v>SUBÍTEM</v>
      </c>
      <c r="P1701" s="655" t="b">
        <f t="shared" si="445"/>
        <v>1</v>
      </c>
      <c r="Q1701" s="655">
        <v>88262</v>
      </c>
      <c r="R1701" s="655" t="s">
        <v>131</v>
      </c>
      <c r="S1701" s="717" t="s">
        <v>765</v>
      </c>
      <c r="T1701" s="655" t="s">
        <v>59</v>
      </c>
      <c r="U1701" s="655">
        <v>15.81</v>
      </c>
    </row>
    <row r="1702" spans="1:21" s="713" customFormat="1" ht="18.75" customHeight="1">
      <c r="A1702" s="989">
        <v>3381</v>
      </c>
      <c r="B1702" s="989" t="s">
        <v>134</v>
      </c>
      <c r="C1702" s="322" t="s">
        <v>2792</v>
      </c>
      <c r="D1702" s="257" t="s">
        <v>54</v>
      </c>
      <c r="E1702" s="259">
        <v>9.9</v>
      </c>
      <c r="F1702" s="1000">
        <v>2</v>
      </c>
      <c r="G1702" s="450">
        <f t="shared" si="447"/>
        <v>19.8</v>
      </c>
      <c r="H1702" s="713" t="str">
        <f>UPPER(C1702)</f>
        <v>PARAFUSO EM AÇO INOX P/ BATEDOR DE FECHADURA (TARJETA) LIVRE-OCUPADO P/DIV.MARMORE OU GRANITO REF. PF0860 - IMAB</v>
      </c>
      <c r="J1702" s="654" t="str">
        <f>IF(AND(F1702=0,G1702&gt;0),1+COUNT($J$3:J1679),IF(B1702="AUXILIAR","AUXILIAR","SUBÍTEM"))</f>
        <v>SUBÍTEM</v>
      </c>
      <c r="K1702" s="655">
        <v>3381</v>
      </c>
      <c r="L1702" s="656">
        <f>A1702</f>
        <v>3381</v>
      </c>
      <c r="M1702" s="663" t="str">
        <f>IF(AND(MID(A1702,1,4)="comp",COUNTIF($A$1:$A$3937,A1702)&gt;1),"ok AUXILIAR",IF(AND(F1702&gt;0,MID(A1702,1,4)="COMP"),"SUBÍTEM",IF(OR(AND(F1702=0,G1702=0),F1702="COEF.",F1702&gt;0),"SUBÍTEM",IF(MID(A1702,1,5)="COMP.",IF(COUNTIF(ORÇAMENTO!$B$5:$B$9792,COMPOSIÇÕES!A1702)=0,"NOK",IF(COUNTIF(ORÇAMENTO!$B$5:$B$9792,COMPOSIÇÕES!A1702)&gt;0,"OK","SUBÍTEM"))))))</f>
        <v>SUBÍTEM</v>
      </c>
      <c r="P1702" s="655" t="b">
        <f>C1702=S1702</f>
        <v>1</v>
      </c>
      <c r="Q1702" s="655">
        <v>3381</v>
      </c>
      <c r="R1702" s="655" t="s">
        <v>134</v>
      </c>
      <c r="S1702" s="717" t="s">
        <v>2792</v>
      </c>
      <c r="T1702" s="655" t="s">
        <v>54</v>
      </c>
      <c r="U1702" s="655">
        <v>9.9</v>
      </c>
    </row>
    <row r="1703" spans="1:21" s="713" customFormat="1" ht="40.5" customHeight="1">
      <c r="A1703" s="989">
        <v>3380</v>
      </c>
      <c r="B1703" s="989" t="s">
        <v>134</v>
      </c>
      <c r="C1703" s="322" t="s">
        <v>2793</v>
      </c>
      <c r="D1703" s="257" t="s">
        <v>54</v>
      </c>
      <c r="E1703" s="259">
        <v>64.900000000000006</v>
      </c>
      <c r="F1703" s="1000">
        <v>1</v>
      </c>
      <c r="G1703" s="450">
        <f t="shared" si="447"/>
        <v>64.900000000000006</v>
      </c>
      <c r="H1703" s="713" t="str">
        <f>UPPER(C1703)</f>
        <v>BATEDOR P/FECHADURA (TARJETA) LIVRE-OCUPADO P/DIV.MARMORE OU GRANITO, REF. BT0830 - IMAB OU SIMILAR</v>
      </c>
      <c r="J1703" s="654" t="str">
        <f>IF(AND(F1703=0,G1703&gt;0),1+COUNT($J$3:J1680),IF(B1703="AUXILIAR","AUXILIAR","SUBÍTEM"))</f>
        <v>SUBÍTEM</v>
      </c>
      <c r="K1703" s="655">
        <v>3380</v>
      </c>
      <c r="L1703" s="656">
        <f>A1703</f>
        <v>3380</v>
      </c>
      <c r="M1703" s="663" t="str">
        <f>IF(AND(MID(A1703,1,4)="comp",COUNTIF($A$1:$A$3937,A1703)&gt;1),"ok AUXILIAR",IF(AND(F1703&gt;0,MID(A1703,1,4)="COMP"),"SUBÍTEM",IF(OR(AND(F1703=0,G1703=0),F1703="COEF.",F1703&gt;0),"SUBÍTEM",IF(MID(A1703,1,5)="COMP.",IF(COUNTIF(ORÇAMENTO!$B$5:$B$9792,COMPOSIÇÕES!A1703)=0,"NOK",IF(COUNTIF(ORÇAMENTO!$B$5:$B$9792,COMPOSIÇÕES!A1703)&gt;0,"OK","SUBÍTEM"))))))</f>
        <v>SUBÍTEM</v>
      </c>
      <c r="P1703" s="655" t="b">
        <f>C1703=S1703</f>
        <v>1</v>
      </c>
      <c r="Q1703" s="655">
        <v>3380</v>
      </c>
      <c r="R1703" s="655" t="s">
        <v>134</v>
      </c>
      <c r="S1703" s="717" t="s">
        <v>2793</v>
      </c>
      <c r="T1703" s="655" t="s">
        <v>54</v>
      </c>
      <c r="U1703" s="655">
        <v>64.900000000000006</v>
      </c>
    </row>
    <row r="1704" spans="1:21" s="713" customFormat="1" ht="18.75" customHeight="1">
      <c r="A1704" s="989">
        <v>3379</v>
      </c>
      <c r="B1704" s="989" t="s">
        <v>134</v>
      </c>
      <c r="C1704" s="322" t="s">
        <v>2794</v>
      </c>
      <c r="D1704" s="257" t="s">
        <v>54</v>
      </c>
      <c r="E1704" s="259">
        <v>67.45</v>
      </c>
      <c r="F1704" s="1000">
        <v>1</v>
      </c>
      <c r="G1704" s="450">
        <f t="shared" si="447"/>
        <v>67.45</v>
      </c>
      <c r="H1704" s="713" t="str">
        <f>UPPER(C1704)</f>
        <v>FECHADURA (TARJETA) LIVRE-OCUPADO P/DIVISÓRIA EM MÁRMORE OU GRANITO, REF. TG0819 - IMAB OU SIMILAR, INCLUSIVE</v>
      </c>
      <c r="J1704" s="654" t="str">
        <f>IF(AND(F1704=0,G1704&gt;0),1+COUNT($J$3:J1681),IF(B1704="AUXILIAR","AUXILIAR","SUBÍTEM"))</f>
        <v>SUBÍTEM</v>
      </c>
      <c r="K1704" s="655">
        <v>3379</v>
      </c>
      <c r="L1704" s="656">
        <f>A1704</f>
        <v>3379</v>
      </c>
      <c r="M1704" s="663" t="str">
        <f>IF(AND(MID(A1704,1,4)="comp",COUNTIF($A$1:$A$3937,A1704)&gt;1),"ok AUXILIAR",IF(AND(F1704&gt;0,MID(A1704,1,4)="COMP"),"SUBÍTEM",IF(OR(AND(F1704=0,G1704=0),F1704="COEF.",F1704&gt;0),"SUBÍTEM",IF(MID(A1704,1,5)="COMP.",IF(COUNTIF(ORÇAMENTO!$B$5:$B$9792,COMPOSIÇÕES!A1704)=0,"NOK",IF(COUNTIF(ORÇAMENTO!$B$5:$B$9792,COMPOSIÇÕES!A1704)&gt;0,"OK","SUBÍTEM"))))))</f>
        <v>SUBÍTEM</v>
      </c>
      <c r="P1704" s="655" t="b">
        <f>C1704=S1704</f>
        <v>1</v>
      </c>
      <c r="Q1704" s="655">
        <v>3379</v>
      </c>
      <c r="R1704" s="655" t="s">
        <v>134</v>
      </c>
      <c r="S1704" s="717" t="s">
        <v>2794</v>
      </c>
      <c r="T1704" s="655" t="s">
        <v>54</v>
      </c>
      <c r="U1704" s="655">
        <v>67.45</v>
      </c>
    </row>
    <row r="1705" spans="1:21" s="713" customFormat="1" ht="33.75" customHeight="1">
      <c r="A1705" s="989">
        <v>3378</v>
      </c>
      <c r="B1705" s="989" t="s">
        <v>134</v>
      </c>
      <c r="C1705" s="322" t="s">
        <v>2795</v>
      </c>
      <c r="D1705" s="257" t="s">
        <v>54</v>
      </c>
      <c r="E1705" s="259">
        <v>149</v>
      </c>
      <c r="F1705" s="1000">
        <v>2</v>
      </c>
      <c r="G1705" s="450">
        <f t="shared" si="447"/>
        <v>298</v>
      </c>
      <c r="H1705" s="713" t="str">
        <f t="shared" si="448"/>
        <v>DOBRADIÇA PARA DIVISÓRIA MÁRMORE OU GRANITO COM MOLA, INCLUISVE PARAFUSO LATÃO, IMAB REF. DO0825G00 OU SIMILAR</v>
      </c>
      <c r="J1705" s="654" t="str">
        <f>IF(AND(F1705=0,G1705&gt;0),1+COUNT($J$3:J1682),IF(B1705="AUXILIAR","AUXILIAR","SUBÍTEM"))</f>
        <v>SUBÍTEM</v>
      </c>
      <c r="K1705" s="655">
        <v>3378</v>
      </c>
      <c r="L1705" s="656">
        <f t="shared" si="446"/>
        <v>3378</v>
      </c>
      <c r="M1705" s="663" t="str">
        <f>IF(AND(MID(A1705,1,4)="comp",COUNTIF($A$1:$A$3937,A1705)&gt;1),"ok AUXILIAR",IF(AND(F1705&gt;0,MID(A1705,1,4)="COMP"),"SUBÍTEM",IF(OR(AND(F1705=0,G1705=0),F1705="COEF.",F1705&gt;0),"SUBÍTEM",IF(MID(A1705,1,5)="COMP.",IF(COUNTIF(ORÇAMENTO!$B$5:$B$9792,COMPOSIÇÕES!A1705)=0,"NOK",IF(COUNTIF(ORÇAMENTO!$B$5:$B$9792,COMPOSIÇÕES!A1705)&gt;0,"OK","SUBÍTEM"))))))</f>
        <v>SUBÍTEM</v>
      </c>
      <c r="P1705" s="655" t="b">
        <f t="shared" si="445"/>
        <v>1</v>
      </c>
      <c r="Q1705" s="655">
        <v>3378</v>
      </c>
      <c r="R1705" s="655" t="s">
        <v>134</v>
      </c>
      <c r="S1705" s="717" t="s">
        <v>2795</v>
      </c>
      <c r="T1705" s="655" t="s">
        <v>54</v>
      </c>
      <c r="U1705" s="655">
        <v>149</v>
      </c>
    </row>
    <row r="1706" spans="1:21" s="713" customFormat="1" ht="18.75" customHeight="1">
      <c r="A1706" s="989">
        <v>72200</v>
      </c>
      <c r="B1706" s="989" t="s">
        <v>131</v>
      </c>
      <c r="C1706" s="322" t="s">
        <v>1270</v>
      </c>
      <c r="D1706" s="257" t="s">
        <v>57</v>
      </c>
      <c r="E1706" s="259">
        <v>83.95</v>
      </c>
      <c r="F1706" s="707">
        <v>2.52</v>
      </c>
      <c r="G1706" s="450">
        <f t="shared" si="447"/>
        <v>211.55</v>
      </c>
      <c r="H1706" s="713" t="str">
        <f>UPPER(C1706)</f>
        <v>REVESTIMENTO EM LAMINADO MELAMINICO TEXTURIZADO, ESPESSURA 0,8 MM, FIXADO COM COLA</v>
      </c>
      <c r="J1706" s="654" t="str">
        <f>IF(AND(F1706=0,G1706&gt;0),1+COUNT($J$3:J1693),IF(B1706="AUXILIAR","AUXILIAR","SUBÍTEM"))</f>
        <v>SUBÍTEM</v>
      </c>
      <c r="K1706" s="655">
        <v>72200</v>
      </c>
      <c r="L1706" s="656">
        <f>A1706</f>
        <v>72200</v>
      </c>
      <c r="M1706" s="663" t="str">
        <f>IF(AND(MID(A1706,1,4)="comp",COUNTIF($A$1:$A$3937,A1706)&gt;1),"ok AUXILIAR",IF(AND(F1706&gt;0,MID(A1706,1,4)="COMP"),"SUBÍTEM",IF(OR(AND(F1706=0,G1706=0),F1706="COEF.",F1706&gt;0),"SUBÍTEM",IF(MID(A1706,1,5)="COMP.",IF(COUNTIF(ORÇAMENTO!$B$5:$B$9792,COMPOSIÇÕES!A1706)=0,"NOK",IF(COUNTIF(ORÇAMENTO!$B$5:$B$9792,COMPOSIÇÕES!A1706)&gt;0,"OK","SUBÍTEM"))))))</f>
        <v>SUBÍTEM</v>
      </c>
      <c r="P1706" s="655" t="b">
        <f t="shared" si="445"/>
        <v>1</v>
      </c>
      <c r="Q1706" s="655">
        <v>72200</v>
      </c>
      <c r="R1706" s="655" t="s">
        <v>131</v>
      </c>
      <c r="S1706" s="717" t="s">
        <v>1270</v>
      </c>
      <c r="T1706" s="655" t="s">
        <v>57</v>
      </c>
      <c r="U1706" s="655">
        <v>83.8</v>
      </c>
    </row>
    <row r="1707" spans="1:21" s="713" customFormat="1">
      <c r="A1707" s="723" t="s">
        <v>1651</v>
      </c>
      <c r="B1707" s="723"/>
      <c r="C1707" s="723"/>
      <c r="D1707" s="723" t="s">
        <v>183</v>
      </c>
      <c r="E1707" s="723" t="s">
        <v>183</v>
      </c>
      <c r="F1707" s="723"/>
      <c r="G1707" s="723"/>
      <c r="H1707" s="713" t="str">
        <f>IF(MID(A1707,1,3)="OBS","REMOVER ESPAÇOS","OK")</f>
        <v>REMOVER ESPAÇOS</v>
      </c>
      <c r="J1707" s="654" t="str">
        <f>IF(AND(F1707=0,G1707&gt;0),1+COUNT($J$3:J1705),IF(B1707="AUXILIAR","AUXILIAR","SUBÍTEM"))</f>
        <v>SUBÍTEM</v>
      </c>
      <c r="K1707" s="655" t="s">
        <v>1651</v>
      </c>
      <c r="L1707" s="656" t="str">
        <f>A1707</f>
        <v>Obs: composição/Base -  ORSE- 8410 + 72200(SINAPI)</v>
      </c>
      <c r="M1707" s="663" t="str">
        <f>IF(AND(MID(A1707,1,4)="comp",COUNTIF($A$1:$A$3937,A1707)&gt;1),"ok AUXILIAR",IF(AND(F1707&gt;0,MID(A1707,1,4)="COMP"),"SUBÍTEM",IF(OR(AND(F1707=0,G1707=0),F1707="COEF.",F1707&gt;0),"SUBÍTEM",IF(MID(A1707,1,5)="COMP.",IF(COUNTIF(ORÇAMENTO!$B$5:$B$9792,COMPOSIÇÕES!A1707)=0,"NOK",IF(COUNTIF(ORÇAMENTO!$B$5:$B$9792,COMPOSIÇÕES!A1707)&gt;0,"OK","SUBÍTEM"))))))</f>
        <v>SUBÍTEM</v>
      </c>
      <c r="P1707" s="655" t="b">
        <f t="shared" si="445"/>
        <v>1</v>
      </c>
      <c r="Q1707" s="655" t="s">
        <v>1651</v>
      </c>
      <c r="R1707" s="655"/>
      <c r="S1707" s="723"/>
      <c r="T1707" s="655" t="s">
        <v>183</v>
      </c>
      <c r="U1707" s="655" t="s">
        <v>183</v>
      </c>
    </row>
    <row r="1708" spans="1:21" s="713" customFormat="1" ht="15.75" thickBot="1">
      <c r="A1708" s="660"/>
      <c r="E1708" s="660"/>
      <c r="J1708" s="712"/>
      <c r="K1708" s="712"/>
      <c r="L1708" s="712"/>
      <c r="M1708" s="712"/>
      <c r="P1708" s="655" t="b">
        <f t="shared" ref="P1708:P1723" si="449">C1708=S1708</f>
        <v>1</v>
      </c>
    </row>
    <row r="1709" spans="1:21" s="713" customFormat="1" ht="32.25" customHeight="1" thickBot="1">
      <c r="A1709" s="947" t="s">
        <v>125</v>
      </c>
      <c r="B1709" s="948"/>
      <c r="C1709" s="949" t="s">
        <v>103</v>
      </c>
      <c r="D1709" s="949" t="s">
        <v>126</v>
      </c>
      <c r="E1709" s="949" t="s">
        <v>128</v>
      </c>
      <c r="F1709" s="949" t="s">
        <v>127</v>
      </c>
      <c r="G1709" s="950" t="s">
        <v>129</v>
      </c>
      <c r="H1709" s="713" t="str">
        <f>UPPER(C1709)</f>
        <v>DESCRIÇÃO</v>
      </c>
      <c r="J1709" s="654" t="str">
        <f>IF(AND(F1709=0,G1709&gt;0),1+COUNT($J$3:J1708),IF(B1709="AUXILIAR","AUXILIAR","SUBÍTEM"))</f>
        <v>SUBÍTEM</v>
      </c>
      <c r="K1709" s="655" t="s">
        <v>125</v>
      </c>
      <c r="L1709" s="656" t="str">
        <f t="shared" ref="L1709:L1717" si="450">A1709</f>
        <v>COD.</v>
      </c>
      <c r="M1709" s="663" t="str">
        <f>IF(AND(MID(A1709,1,4)="comp",COUNTIF($A$1:$A$3937,A1709)&gt;1),"ok AUXILIAR",IF(AND(F1709&gt;0,MID(A1709,1,4)="COMP"),"SUBÍTEM",IF(OR(AND(F1709=0,G1709=0),F1709="COEF.",F1709&gt;0),"SUBÍTEM",IF(MID(A1709,1,5)="COMP.",IF(COUNTIF(ORÇAMENTO!$B$5:$B$9792,COMPOSIÇÕES!A1709)=0,"NOK",IF(COUNTIF(ORÇAMENTO!$B$5:$B$9792,COMPOSIÇÕES!A1709)&gt;0,"OK","SUBÍTEM"))))))</f>
        <v>SUBÍTEM</v>
      </c>
      <c r="P1709" s="655" t="b">
        <f t="shared" si="449"/>
        <v>1</v>
      </c>
      <c r="Q1709" s="655" t="s">
        <v>125</v>
      </c>
      <c r="R1709" s="655"/>
      <c r="S1709" s="715" t="s">
        <v>103</v>
      </c>
      <c r="T1709" s="655" t="s">
        <v>126</v>
      </c>
      <c r="U1709" s="655" t="s">
        <v>128</v>
      </c>
    </row>
    <row r="1710" spans="1:21" s="713" customFormat="1" ht="45.75" customHeight="1" thickBot="1">
      <c r="A1710" s="935" t="s">
        <v>703</v>
      </c>
      <c r="B1710" s="936"/>
      <c r="C1710" s="986" t="s">
        <v>1655</v>
      </c>
      <c r="D1710" s="936" t="s">
        <v>126</v>
      </c>
      <c r="E1710" s="936" t="s">
        <v>183</v>
      </c>
      <c r="F1710" s="936"/>
      <c r="G1710" s="946">
        <f>SUM(G1711:G1722)</f>
        <v>1513.41</v>
      </c>
      <c r="H1710" s="713" t="str">
        <f>UPPER(C1710)</f>
        <v>PORTA DE MADEIRA  ALMOFADADA, 0,90X2,10 M, PARA SANITÁRIO DE DEFICIENTE FÍSICO, COMPLETA(BATENTES E FERRAGENS), COM BARRAS DE APOIO</v>
      </c>
      <c r="J1710" s="654">
        <f>IF(AND(F1710=0,G1710&gt;0),1+COUNT($J$3:J1709),IF(B1710="AUXILIAR","AUXILIAR","SUBÍTEM"))</f>
        <v>221</v>
      </c>
      <c r="K1710" s="655" t="s">
        <v>703</v>
      </c>
      <c r="L1710" s="656" t="str">
        <f t="shared" si="450"/>
        <v>COMP. 221</v>
      </c>
      <c r="M1710" s="663" t="str">
        <f>IF(AND(MID(A1710,1,4)="comp",COUNTIF($A$1:$A$3937,A1710)&gt;1),"ok AUXILIAR",IF(AND(F1710&gt;0,MID(A1710,1,4)="COMP"),"SUBÍTEM",IF(OR(AND(F1710=0,G1710=0),F1710="COEF.",F1710&gt;0),"SUBÍTEM",IF(MID(A1710,1,5)="COMP.",IF(COUNTIF(ORÇAMENTO!$B$5:$B$9792,COMPOSIÇÕES!A1710)=0,"NOK",IF(COUNTIF(ORÇAMENTO!$B$5:$B$9792,COMPOSIÇÕES!A1710)&gt;0,"OK","SUBÍTEM"))))))</f>
        <v>OK</v>
      </c>
      <c r="P1710" s="655" t="b">
        <f t="shared" si="449"/>
        <v>1</v>
      </c>
      <c r="Q1710" s="655" t="s">
        <v>703</v>
      </c>
      <c r="R1710" s="655"/>
      <c r="S1710" s="716" t="s">
        <v>1655</v>
      </c>
      <c r="T1710" s="655" t="s">
        <v>126</v>
      </c>
      <c r="U1710" s="655" t="s">
        <v>183</v>
      </c>
    </row>
    <row r="1711" spans="1:21" s="713" customFormat="1" ht="22.5" customHeight="1">
      <c r="A1711" s="989">
        <v>88316</v>
      </c>
      <c r="B1711" s="989" t="s">
        <v>131</v>
      </c>
      <c r="C1711" s="322" t="s">
        <v>772</v>
      </c>
      <c r="D1711" s="257" t="s">
        <v>59</v>
      </c>
      <c r="E1711" s="259">
        <v>12.7</v>
      </c>
      <c r="F1711" s="1000">
        <v>3.79</v>
      </c>
      <c r="G1711" s="450">
        <f t="shared" ref="G1711:G1722" si="451">ROUND(F1711*E1711,2)</f>
        <v>48.13</v>
      </c>
      <c r="H1711" s="713" t="str">
        <f>IF(MID(A1711,1,3)="OBS","REMOVER ESPAÇOS","OK")</f>
        <v>OK</v>
      </c>
      <c r="J1711" s="654" t="str">
        <f>IF(AND(F1711=0,G1711&gt;0),1+COUNT($J$3:J1707),IF(B1711="AUXILIAR","AUXILIAR","SUBÍTEM"))</f>
        <v>SUBÍTEM</v>
      </c>
      <c r="K1711" s="655">
        <v>88316</v>
      </c>
      <c r="L1711" s="656">
        <f t="shared" si="450"/>
        <v>88316</v>
      </c>
      <c r="M1711" s="663" t="str">
        <f>IF(AND(MID(A1711,1,4)="comp",COUNTIF($A$1:$A$3937,A1711)&gt;1),"ok AUXILIAR",IF(AND(F1711&gt;0,MID(A1711,1,4)="COMP"),"SUBÍTEM",IF(OR(AND(F1711=0,G1711=0),F1711="COEF.",F1711&gt;0),"SUBÍTEM",IF(MID(A1711,1,5)="COMP.",IF(COUNTIF(ORÇAMENTO!$B$5:$B$9792,COMPOSIÇÕES!A1711)=0,"NOK",IF(COUNTIF(ORÇAMENTO!$B$5:$B$9792,COMPOSIÇÕES!A1711)&gt;0,"OK","SUBÍTEM"))))))</f>
        <v>SUBÍTEM</v>
      </c>
      <c r="N1711" s="713" t="e">
        <f>VLOOKUP(K1711,#REF!,2,FALSE)</f>
        <v>#REF!</v>
      </c>
      <c r="P1711" s="655" t="b">
        <f t="shared" si="449"/>
        <v>1</v>
      </c>
      <c r="Q1711" s="655">
        <v>88316</v>
      </c>
      <c r="R1711" s="655" t="s">
        <v>131</v>
      </c>
      <c r="S1711" s="721" t="s">
        <v>772</v>
      </c>
      <c r="T1711" s="655" t="s">
        <v>59</v>
      </c>
      <c r="U1711" s="655">
        <v>12.52</v>
      </c>
    </row>
    <row r="1712" spans="1:21" s="713" customFormat="1" ht="35.25" customHeight="1">
      <c r="A1712" s="989">
        <v>5075</v>
      </c>
      <c r="B1712" s="989" t="s">
        <v>836</v>
      </c>
      <c r="C1712" s="322" t="s">
        <v>966</v>
      </c>
      <c r="D1712" s="257" t="s">
        <v>2838</v>
      </c>
      <c r="E1712" s="259">
        <v>11.19</v>
      </c>
      <c r="F1712" s="1000">
        <v>4.0000000000000001E-3</v>
      </c>
      <c r="G1712" s="450">
        <f t="shared" si="451"/>
        <v>0.04</v>
      </c>
      <c r="H1712" s="713" t="str">
        <f t="shared" ref="H1712:H1717" si="452">UPPER(C1712)</f>
        <v>PREGO DE ACO POLIDO COM CABECA 18 X 30 (2 3/4 X 10)</v>
      </c>
      <c r="J1712" s="654" t="str">
        <f>IF(AND(F1712=0,G1712&gt;0),1+COUNT($J$3:J1693),IF(B1712="AUXILIAR","AUXILIAR","SUBÍTEM"))</f>
        <v>SUBÍTEM</v>
      </c>
      <c r="K1712" s="655">
        <v>5075</v>
      </c>
      <c r="L1712" s="656">
        <f t="shared" si="450"/>
        <v>5075</v>
      </c>
      <c r="M1712" s="663" t="str">
        <f>IF(AND(MID(A1712,1,4)="comp",COUNTIF($A$1:$A$3937,A1712)&gt;1),"ok AUXILIAR",IF(AND(F1712&gt;0,MID(A1712,1,4)="COMP"),"SUBÍTEM",IF(OR(AND(F1712=0,G1712=0),F1712="COEF.",F1712&gt;0),"SUBÍTEM",IF(MID(A1712,1,5)="COMP.",IF(COUNTIF(ORÇAMENTO!$B$5:$B$9792,COMPOSIÇÕES!A1712)=0,"NOK",IF(COUNTIF(ORÇAMENTO!$B$5:$B$9792,COMPOSIÇÕES!A1712)&gt;0,"OK","SUBÍTEM"))))))</f>
        <v>SUBÍTEM</v>
      </c>
      <c r="P1712" s="655" t="b">
        <f t="shared" si="449"/>
        <v>1</v>
      </c>
      <c r="Q1712" s="655">
        <v>5075</v>
      </c>
      <c r="R1712" s="655" t="s">
        <v>836</v>
      </c>
      <c r="S1712" s="717" t="s">
        <v>966</v>
      </c>
      <c r="T1712" s="655" t="s">
        <v>55</v>
      </c>
      <c r="U1712" s="655">
        <v>11.03</v>
      </c>
    </row>
    <row r="1713" spans="1:21" s="713" customFormat="1" ht="18.75" customHeight="1">
      <c r="A1713" s="989">
        <v>1379</v>
      </c>
      <c r="B1713" s="989" t="s">
        <v>836</v>
      </c>
      <c r="C1713" s="322" t="s">
        <v>177</v>
      </c>
      <c r="D1713" s="257" t="s">
        <v>2838</v>
      </c>
      <c r="E1713" s="259">
        <v>0.5</v>
      </c>
      <c r="F1713" s="1000">
        <v>4.5220000000000002</v>
      </c>
      <c r="G1713" s="450">
        <f t="shared" si="451"/>
        <v>2.2599999999999998</v>
      </c>
      <c r="H1713" s="713" t="str">
        <f t="shared" si="452"/>
        <v>CIMENTO PORTLAND COMPOSTO CP II-32</v>
      </c>
      <c r="J1713" s="654" t="str">
        <f>IF(AND(F1713=0,G1713&gt;0),1+COUNT($J$3:J1693),IF(B1713="AUXILIAR","AUXILIAR","SUBÍTEM"))</f>
        <v>SUBÍTEM</v>
      </c>
      <c r="K1713" s="655">
        <v>1379</v>
      </c>
      <c r="L1713" s="656">
        <f t="shared" si="450"/>
        <v>1379</v>
      </c>
      <c r="M1713" s="663" t="str">
        <f>IF(AND(MID(A1713,1,4)="comp",COUNTIF($A$1:$A$3937,A1713)&gt;1),"ok AUXILIAR",IF(AND(F1713&gt;0,MID(A1713,1,4)="COMP"),"SUBÍTEM",IF(OR(AND(F1713=0,G1713=0),F1713="COEF.",F1713&gt;0),"SUBÍTEM",IF(MID(A1713,1,5)="COMP.",IF(COUNTIF(ORÇAMENTO!$B$5:$B$9792,COMPOSIÇÕES!A1713)=0,"NOK",IF(COUNTIF(ORÇAMENTO!$B$5:$B$9792,COMPOSIÇÕES!A1713)&gt;0,"OK","SUBÍTEM"))))))</f>
        <v>SUBÍTEM</v>
      </c>
      <c r="P1713" s="655" t="b">
        <f t="shared" si="449"/>
        <v>1</v>
      </c>
      <c r="Q1713" s="655">
        <v>1379</v>
      </c>
      <c r="R1713" s="655" t="s">
        <v>836</v>
      </c>
      <c r="S1713" s="717" t="s">
        <v>177</v>
      </c>
      <c r="T1713" s="655" t="s">
        <v>55</v>
      </c>
      <c r="U1713" s="655">
        <v>0.5</v>
      </c>
    </row>
    <row r="1714" spans="1:21" s="713" customFormat="1" ht="18.75" customHeight="1">
      <c r="A1714" s="989">
        <v>88262</v>
      </c>
      <c r="B1714" s="989" t="s">
        <v>131</v>
      </c>
      <c r="C1714" s="322" t="s">
        <v>765</v>
      </c>
      <c r="D1714" s="257" t="s">
        <v>59</v>
      </c>
      <c r="E1714" s="259">
        <v>15.82</v>
      </c>
      <c r="F1714" s="1000">
        <v>3.75</v>
      </c>
      <c r="G1714" s="450">
        <f t="shared" si="451"/>
        <v>59.33</v>
      </c>
      <c r="H1714" s="713" t="str">
        <f t="shared" si="452"/>
        <v>CARPINTEIRO DE FORMAS COM ENCARGOS COMPLEMENTARES</v>
      </c>
      <c r="J1714" s="654" t="str">
        <f>IF(AND(F1714=0,G1714&gt;0),1+COUNT($J$3:J1691),IF(B1714="AUXILIAR","AUXILIAR","SUBÍTEM"))</f>
        <v>SUBÍTEM</v>
      </c>
      <c r="K1714" s="655">
        <v>88262</v>
      </c>
      <c r="L1714" s="656">
        <f t="shared" si="450"/>
        <v>88262</v>
      </c>
      <c r="M1714" s="663" t="str">
        <f>IF(AND(MID(A1714,1,4)="comp",COUNTIF($A$1:$A$3937,A1714)&gt;1),"ok AUXILIAR",IF(AND(F1714&gt;0,MID(A1714,1,4)="COMP"),"SUBÍTEM",IF(OR(AND(F1714=0,G1714=0),F1714="COEF.",F1714&gt;0),"SUBÍTEM",IF(MID(A1714,1,5)="COMP.",IF(COUNTIF(ORÇAMENTO!$B$5:$B$9792,COMPOSIÇÕES!A1714)=0,"NOK",IF(COUNTIF(ORÇAMENTO!$B$5:$B$9792,COMPOSIÇÕES!A1714)&gt;0,"OK","SUBÍTEM"))))))</f>
        <v>SUBÍTEM</v>
      </c>
      <c r="P1714" s="655" t="b">
        <f t="shared" si="449"/>
        <v>1</v>
      </c>
      <c r="Q1714" s="655">
        <v>88262</v>
      </c>
      <c r="R1714" s="655" t="s">
        <v>131</v>
      </c>
      <c r="S1714" s="717" t="s">
        <v>765</v>
      </c>
      <c r="T1714" s="655" t="s">
        <v>59</v>
      </c>
      <c r="U1714" s="655">
        <v>15.81</v>
      </c>
    </row>
    <row r="1715" spans="1:21" s="713" customFormat="1" ht="21.75" customHeight="1">
      <c r="A1715" s="989">
        <v>370</v>
      </c>
      <c r="B1715" s="989" t="s">
        <v>836</v>
      </c>
      <c r="C1715" s="322" t="s">
        <v>962</v>
      </c>
      <c r="D1715" s="257" t="s">
        <v>2839</v>
      </c>
      <c r="E1715" s="259">
        <v>67</v>
      </c>
      <c r="F1715" s="1000">
        <v>0.108</v>
      </c>
      <c r="G1715" s="450">
        <f t="shared" si="451"/>
        <v>7.24</v>
      </c>
      <c r="H1715" s="713" t="str">
        <f t="shared" si="452"/>
        <v>AREIA MEDIA - POSTO JAZIDA/FORNECEDOR (RETIRADO NA JAZIDA, SEM TRANSPORTE)</v>
      </c>
      <c r="J1715" s="654" t="str">
        <f>IF(AND(F1715=0,G1715&gt;0),1+COUNT($J$3:J1692),IF(B1715="AUXILIAR","AUXILIAR","SUBÍTEM"))</f>
        <v>SUBÍTEM</v>
      </c>
      <c r="K1715" s="655">
        <v>370</v>
      </c>
      <c r="L1715" s="656">
        <f t="shared" si="450"/>
        <v>370</v>
      </c>
      <c r="M1715" s="663" t="str">
        <f>IF(AND(MID(A1715,1,4)="comp",COUNTIF($A$1:$A$3937,A1715)&gt;1),"ok AUXILIAR",IF(AND(F1715&gt;0,MID(A1715,1,4)="COMP"),"SUBÍTEM",IF(OR(AND(F1715=0,G1715=0),F1715="COEF.",F1715&gt;0),"SUBÍTEM",IF(MID(A1715,1,5)="COMP.",IF(COUNTIF(ORÇAMENTO!$B$5:$B$9792,COMPOSIÇÕES!A1715)=0,"NOK",IF(COUNTIF(ORÇAMENTO!$B$5:$B$9792,COMPOSIÇÕES!A1715)&gt;0,"OK","SUBÍTEM"))))))</f>
        <v>SUBÍTEM</v>
      </c>
      <c r="P1715" s="655" t="b">
        <f t="shared" si="449"/>
        <v>1</v>
      </c>
      <c r="Q1715" s="655">
        <v>370</v>
      </c>
      <c r="R1715" s="655" t="s">
        <v>836</v>
      </c>
      <c r="S1715" s="717" t="s">
        <v>962</v>
      </c>
      <c r="T1715" s="655" t="s">
        <v>61</v>
      </c>
      <c r="U1715" s="655">
        <v>67</v>
      </c>
    </row>
    <row r="1716" spans="1:21" s="713" customFormat="1" ht="18.75" customHeight="1">
      <c r="A1716" s="989">
        <v>6641</v>
      </c>
      <c r="B1716" s="989" t="s">
        <v>134</v>
      </c>
      <c r="C1716" s="322" t="s">
        <v>2796</v>
      </c>
      <c r="D1716" s="257" t="s">
        <v>57</v>
      </c>
      <c r="E1716" s="259">
        <v>78.040000000000006</v>
      </c>
      <c r="F1716" s="1000">
        <v>0.72</v>
      </c>
      <c r="G1716" s="450">
        <f t="shared" si="451"/>
        <v>56.19</v>
      </c>
      <c r="H1716" s="713" t="str">
        <f t="shared" si="452"/>
        <v>CHAPA DE ALUMÍNIO 1MM - DIMENSÃO 2,00 X 1,00 M</v>
      </c>
      <c r="J1716" s="654" t="str">
        <f>IF(AND(F1716=0,G1716&gt;0),1+COUNT($J$3:J1693),IF(B1716="AUXILIAR","AUXILIAR","SUBÍTEM"))</f>
        <v>SUBÍTEM</v>
      </c>
      <c r="K1716" s="655">
        <v>6641</v>
      </c>
      <c r="L1716" s="656">
        <f t="shared" si="450"/>
        <v>6641</v>
      </c>
      <c r="M1716" s="663" t="str">
        <f>IF(AND(MID(A1716,1,4)="comp",COUNTIF($A$1:$A$3937,A1716)&gt;1),"ok AUXILIAR",IF(AND(F1716&gt;0,MID(A1716,1,4)="COMP"),"SUBÍTEM",IF(OR(AND(F1716=0,G1716=0),F1716="COEF.",F1716&gt;0),"SUBÍTEM",IF(MID(A1716,1,5)="COMP.",IF(COUNTIF(ORÇAMENTO!$B$5:$B$9792,COMPOSIÇÕES!A1716)=0,"NOK",IF(COUNTIF(ORÇAMENTO!$B$5:$B$9792,COMPOSIÇÕES!A1716)&gt;0,"OK","SUBÍTEM"))))))</f>
        <v>SUBÍTEM</v>
      </c>
      <c r="P1716" s="655" t="b">
        <f t="shared" si="449"/>
        <v>1</v>
      </c>
      <c r="Q1716" s="655">
        <v>6641</v>
      </c>
      <c r="R1716" s="655" t="s">
        <v>134</v>
      </c>
      <c r="S1716" s="717" t="s">
        <v>2796</v>
      </c>
      <c r="T1716" s="655" t="s">
        <v>57</v>
      </c>
      <c r="U1716" s="655">
        <v>75.83</v>
      </c>
    </row>
    <row r="1717" spans="1:21" s="713" customFormat="1" ht="18" customHeight="1">
      <c r="A1717" s="989">
        <v>2062</v>
      </c>
      <c r="B1717" s="989" t="s">
        <v>134</v>
      </c>
      <c r="C1717" s="322" t="s">
        <v>2797</v>
      </c>
      <c r="D1717" s="257" t="s">
        <v>54</v>
      </c>
      <c r="E1717" s="259">
        <v>104.9</v>
      </c>
      <c r="F1717" s="1000">
        <v>2</v>
      </c>
      <c r="G1717" s="450">
        <f t="shared" si="451"/>
        <v>209.8</v>
      </c>
      <c r="H1717" s="713" t="str">
        <f t="shared" si="452"/>
        <v>BARRA DE APOIO, RETA, FIXA, EM AÇO INOX, L=40CM, D=1 1/4" - JACKWAL OU SIMILAR</v>
      </c>
      <c r="J1717" s="654" t="str">
        <f>IF(AND(F1717=0,G1717&gt;0),1+COUNT($J$3:J1694),IF(B1717="AUXILIAR","AUXILIAR","SUBÍTEM"))</f>
        <v>SUBÍTEM</v>
      </c>
      <c r="K1717" s="655">
        <v>2062</v>
      </c>
      <c r="L1717" s="656">
        <f t="shared" si="450"/>
        <v>2062</v>
      </c>
      <c r="M1717" s="663" t="str">
        <f>IF(AND(MID(A1717,1,4)="comp",COUNTIF($A$1:$A$3937,A1717)&gt;1),"ok AUXILIAR",IF(AND(F1717&gt;0,MID(A1717,1,4)="COMP"),"SUBÍTEM",IF(OR(AND(F1717=0,G1717=0),F1717="COEF.",F1717&gt;0),"SUBÍTEM",IF(MID(A1717,1,5)="COMP.",IF(COUNTIF(ORÇAMENTO!$B$5:$B$9792,COMPOSIÇÕES!A1717)=0,"NOK",IF(COUNTIF(ORÇAMENTO!$B$5:$B$9792,COMPOSIÇÕES!A1717)&gt;0,"OK","SUBÍTEM"))))))</f>
        <v>SUBÍTEM</v>
      </c>
      <c r="P1717" s="655" t="b">
        <f t="shared" si="449"/>
        <v>1</v>
      </c>
      <c r="Q1717" s="655">
        <v>2062</v>
      </c>
      <c r="R1717" s="655" t="s">
        <v>134</v>
      </c>
      <c r="S1717" s="717" t="s">
        <v>2797</v>
      </c>
      <c r="T1717" s="655" t="s">
        <v>54</v>
      </c>
      <c r="U1717" s="655">
        <v>104.9</v>
      </c>
    </row>
    <row r="1718" spans="1:21" s="713" customFormat="1" ht="18" customHeight="1">
      <c r="A1718" s="989">
        <v>1826</v>
      </c>
      <c r="B1718" s="989" t="s">
        <v>134</v>
      </c>
      <c r="C1718" s="322" t="s">
        <v>2798</v>
      </c>
      <c r="D1718" s="257" t="s">
        <v>54</v>
      </c>
      <c r="E1718" s="259">
        <v>602.49</v>
      </c>
      <c r="F1718" s="1000">
        <v>1</v>
      </c>
      <c r="G1718" s="450">
        <f t="shared" si="451"/>
        <v>602.49</v>
      </c>
      <c r="H1718" s="713" t="str">
        <f>UPPER(C1718)</f>
        <v>PORTA EM MADEIRA DE LEI MUIRACATIARA COM ALMOFADAS - 90 X 210CM</v>
      </c>
      <c r="J1718" s="654" t="str">
        <f>IF(AND(F1718=0,G1718&gt;0),1+COUNT($J$3:J1695),IF(B1718="AUXILIAR","AUXILIAR","SUBÍTEM"))</f>
        <v>SUBÍTEM</v>
      </c>
      <c r="K1718" s="655">
        <v>1826</v>
      </c>
      <c r="L1718" s="656">
        <f t="shared" ref="L1718:L1723" si="453">A1718</f>
        <v>1826</v>
      </c>
      <c r="M1718" s="663" t="str">
        <f>IF(AND(MID(A1718,1,4)="comp",COUNTIF($A$1:$A$3937,A1718)&gt;1),"ok AUXILIAR",IF(AND(F1718&gt;0,MID(A1718,1,4)="COMP"),"SUBÍTEM",IF(OR(AND(F1718=0,G1718=0),F1718="COEF.",F1718&gt;0),"SUBÍTEM",IF(MID(A1718,1,5)="COMP.",IF(COUNTIF(ORÇAMENTO!$B$5:$B$9792,COMPOSIÇÕES!A1718)=0,"NOK",IF(COUNTIF(ORÇAMENTO!$B$5:$B$9792,COMPOSIÇÕES!A1718)&gt;0,"OK","SUBÍTEM"))))))</f>
        <v>SUBÍTEM</v>
      </c>
      <c r="P1718" s="655" t="b">
        <f>C1718=S1718</f>
        <v>1</v>
      </c>
      <c r="Q1718" s="655">
        <v>1826</v>
      </c>
      <c r="R1718" s="655" t="s">
        <v>134</v>
      </c>
      <c r="S1718" s="717" t="s">
        <v>2798</v>
      </c>
      <c r="T1718" s="655" t="s">
        <v>54</v>
      </c>
      <c r="U1718" s="655">
        <v>597.84</v>
      </c>
    </row>
    <row r="1719" spans="1:21" s="713" customFormat="1" ht="33.75" customHeight="1">
      <c r="A1719" s="989">
        <v>945</v>
      </c>
      <c r="B1719" s="989" t="s">
        <v>134</v>
      </c>
      <c r="C1719" s="322" t="s">
        <v>2799</v>
      </c>
      <c r="D1719" s="257" t="s">
        <v>54</v>
      </c>
      <c r="E1719" s="259">
        <v>89.9</v>
      </c>
      <c r="F1719" s="1000">
        <v>1</v>
      </c>
      <c r="G1719" s="450">
        <f t="shared" si="451"/>
        <v>89.9</v>
      </c>
      <c r="H1719" s="713" t="str">
        <f>UPPER(C1719)</f>
        <v>FECHADURA PADO, LINHA ZAMAC, MODELO EVIDENCE, MAÇANETA EM ZAMAC, ROSETA, TESTA E CONTRATESTA EM AÇO INOXÁVEL,</v>
      </c>
      <c r="J1719" s="654" t="str">
        <f>IF(AND(F1719=0,G1719&gt;0),1+COUNT($J$3:J1696),IF(B1719="AUXILIAR","AUXILIAR","SUBÍTEM"))</f>
        <v>SUBÍTEM</v>
      </c>
      <c r="K1719" s="655">
        <v>945</v>
      </c>
      <c r="L1719" s="656">
        <f t="shared" si="453"/>
        <v>945</v>
      </c>
      <c r="M1719" s="663" t="str">
        <f>IF(AND(MID(A1719,1,4)="comp",COUNTIF($A$1:$A$3937,A1719)&gt;1),"ok AUXILIAR",IF(AND(F1719&gt;0,MID(A1719,1,4)="COMP"),"SUBÍTEM",IF(OR(AND(F1719=0,G1719=0),F1719="COEF.",F1719&gt;0),"SUBÍTEM",IF(MID(A1719,1,5)="COMP.",IF(COUNTIF(ORÇAMENTO!$B$5:$B$9792,COMPOSIÇÕES!A1719)=0,"NOK",IF(COUNTIF(ORÇAMENTO!$B$5:$B$9792,COMPOSIÇÕES!A1719)&gt;0,"OK","SUBÍTEM"))))))</f>
        <v>SUBÍTEM</v>
      </c>
      <c r="P1719" s="655" t="b">
        <f>C1719=S1719</f>
        <v>1</v>
      </c>
      <c r="Q1719" s="655">
        <v>945</v>
      </c>
      <c r="R1719" s="655" t="s">
        <v>134</v>
      </c>
      <c r="S1719" s="717" t="s">
        <v>2799</v>
      </c>
      <c r="T1719" s="655" t="s">
        <v>54</v>
      </c>
      <c r="U1719" s="655">
        <v>88.97</v>
      </c>
    </row>
    <row r="1720" spans="1:21" s="713" customFormat="1" ht="18.75" customHeight="1">
      <c r="A1720" s="989">
        <v>848</v>
      </c>
      <c r="B1720" s="989" t="s">
        <v>134</v>
      </c>
      <c r="C1720" s="322" t="s">
        <v>2783</v>
      </c>
      <c r="D1720" s="257" t="s">
        <v>54</v>
      </c>
      <c r="E1720" s="259">
        <v>6.9</v>
      </c>
      <c r="F1720" s="707">
        <v>3</v>
      </c>
      <c r="G1720" s="450">
        <f t="shared" si="451"/>
        <v>20.7</v>
      </c>
      <c r="H1720" s="713" t="str">
        <f>UPPER(C1720)</f>
        <v>DOBRADIÇA FERRO GALVANIZADO 3" X 3" SEM ANEIS</v>
      </c>
      <c r="J1720" s="654" t="str">
        <f>IF(AND(F1720=0,G1720&gt;0),1+COUNT($J$3:J1705),IF(B1720="AUXILIAR","AUXILIAR","SUBÍTEM"))</f>
        <v>SUBÍTEM</v>
      </c>
      <c r="K1720" s="655">
        <v>848</v>
      </c>
      <c r="L1720" s="656">
        <f t="shared" si="453"/>
        <v>848</v>
      </c>
      <c r="M1720" s="663" t="str">
        <f>IF(AND(MID(A1720,1,4)="comp",COUNTIF($A$1:$A$3937,A1720)&gt;1),"ok AUXILIAR",IF(AND(F1720&gt;0,MID(A1720,1,4)="COMP"),"SUBÍTEM",IF(OR(AND(F1720=0,G1720=0),F1720="COEF.",F1720&gt;0),"SUBÍTEM",IF(MID(A1720,1,5)="COMP.",IF(COUNTIF(ORÇAMENTO!$B$5:$B$9792,COMPOSIÇÕES!A1720)=0,"NOK",IF(COUNTIF(ORÇAMENTO!$B$5:$B$9792,COMPOSIÇÕES!A1720)&gt;0,"OK","SUBÍTEM"))))))</f>
        <v>SUBÍTEM</v>
      </c>
      <c r="P1720" s="655" t="b">
        <f t="shared" si="449"/>
        <v>1</v>
      </c>
      <c r="Q1720" s="655">
        <v>848</v>
      </c>
      <c r="R1720" s="655" t="s">
        <v>134</v>
      </c>
      <c r="S1720" s="717" t="s">
        <v>2783</v>
      </c>
      <c r="T1720" s="655" t="s">
        <v>54</v>
      </c>
      <c r="U1720" s="655">
        <v>6.83</v>
      </c>
    </row>
    <row r="1721" spans="1:21" s="713" customFormat="1" ht="48.75" customHeight="1">
      <c r="A1721" s="989">
        <v>183</v>
      </c>
      <c r="B1721" s="261" t="s">
        <v>836</v>
      </c>
      <c r="C1721" s="322" t="s">
        <v>2841</v>
      </c>
      <c r="D1721" s="257" t="s">
        <v>2842</v>
      </c>
      <c r="E1721" s="259">
        <v>100</v>
      </c>
      <c r="F1721" s="1000">
        <v>1</v>
      </c>
      <c r="G1721" s="450">
        <f t="shared" si="451"/>
        <v>100</v>
      </c>
      <c r="H1721" s="713" t="str">
        <f>UPPER(C1721)</f>
        <v>BATENTE/ PORTAL/ ADUELA/ MARCO MACICO, E= *3 CM, L= *13 CM, *60 CM A 120* CM X *210 CM,  EM CEDRINHO/ ANGELIM COMERCIAL/ EUCALIPTO/ CURUPIXA/ PEROBA/ CUMARU OU EQUIVALENTE DA REGIAO (NAO INCLUI ALIZARES)</v>
      </c>
      <c r="J1721" s="654" t="str">
        <f>IF(AND(F1721=0,G1721&gt;0),1+COUNT($J$3:J1702),IF(B1721="AUXILIAR","AUXILIAR","SUBÍTEM"))</f>
        <v>SUBÍTEM</v>
      </c>
      <c r="K1721" s="655">
        <v>183</v>
      </c>
      <c r="L1721" s="656">
        <f t="shared" si="453"/>
        <v>183</v>
      </c>
      <c r="M1721" s="663" t="str">
        <f>IF(AND(MID(A1721,1,4)="comp",COUNTIF($A$1:$A$3937,A1721)&gt;1),"ok AUXILIAR",IF(AND(F1721&gt;0,MID(A1721,1,4)="COMP"),"SUBÍTEM",IF(OR(AND(F1721=0,G1721=0),F1721="COEF.",F1721&gt;0),"SUBÍTEM",IF(MID(A1721,1,5)="COMP.",IF(COUNTIF(ORÇAMENTO!$B$5:$B$9792,COMPOSIÇÕES!A1721)=0,"NOK",IF(COUNTIF(ORÇAMENTO!$B$5:$B$9792,COMPOSIÇÕES!A1721)&gt;0,"OK","SUBÍTEM"))))))</f>
        <v>SUBÍTEM</v>
      </c>
      <c r="P1721" s="655" t="b">
        <f t="shared" si="449"/>
        <v>1</v>
      </c>
      <c r="Q1721" s="655">
        <v>183</v>
      </c>
      <c r="R1721" s="655" t="s">
        <v>134</v>
      </c>
      <c r="S1721" s="717" t="s">
        <v>2841</v>
      </c>
      <c r="T1721" s="655" t="s">
        <v>173</v>
      </c>
      <c r="U1721" s="655">
        <v>100</v>
      </c>
    </row>
    <row r="1722" spans="1:21" s="713" customFormat="1" ht="18.75" customHeight="1">
      <c r="A1722" s="989">
        <v>72200</v>
      </c>
      <c r="B1722" s="989" t="s">
        <v>131</v>
      </c>
      <c r="C1722" s="322" t="s">
        <v>1270</v>
      </c>
      <c r="D1722" s="257" t="s">
        <v>57</v>
      </c>
      <c r="E1722" s="259">
        <v>83.95</v>
      </c>
      <c r="F1722" s="707">
        <v>3.7800000000000002</v>
      </c>
      <c r="G1722" s="450">
        <f t="shared" si="451"/>
        <v>317.33</v>
      </c>
      <c r="H1722" s="713" t="str">
        <f>UPPER(C1722)</f>
        <v>REVESTIMENTO EM LAMINADO MELAMINICO TEXTURIZADO, ESPESSURA 0,8 MM, FIXADO COM COLA</v>
      </c>
      <c r="J1722" s="654" t="str">
        <f>IF(AND(F1722=0,G1722&gt;0),1+COUNT($J$3:J1709),IF(B1722="AUXILIAR","AUXILIAR","SUBÍTEM"))</f>
        <v>SUBÍTEM</v>
      </c>
      <c r="K1722" s="655">
        <v>72200</v>
      </c>
      <c r="L1722" s="656">
        <f t="shared" si="453"/>
        <v>72200</v>
      </c>
      <c r="M1722" s="663" t="str">
        <f>IF(AND(MID(A1722,1,4)="comp",COUNTIF($A$1:$A$3937,A1722)&gt;1),"ok AUXILIAR",IF(AND(F1722&gt;0,MID(A1722,1,4)="COMP"),"SUBÍTEM",IF(OR(AND(F1722=0,G1722=0),F1722="COEF.",F1722&gt;0),"SUBÍTEM",IF(MID(A1722,1,5)="COMP.",IF(COUNTIF(ORÇAMENTO!$B$5:$B$9792,COMPOSIÇÕES!A1722)=0,"NOK",IF(COUNTIF(ORÇAMENTO!$B$5:$B$9792,COMPOSIÇÕES!A1722)&gt;0,"OK","SUBÍTEM"))))))</f>
        <v>SUBÍTEM</v>
      </c>
      <c r="P1722" s="655" t="b">
        <f t="shared" si="449"/>
        <v>1</v>
      </c>
      <c r="Q1722" s="655">
        <v>72200</v>
      </c>
      <c r="R1722" s="655" t="s">
        <v>131</v>
      </c>
      <c r="S1722" s="717" t="s">
        <v>1270</v>
      </c>
      <c r="T1722" s="655" t="s">
        <v>57</v>
      </c>
      <c r="U1722" s="655">
        <v>83.8</v>
      </c>
    </row>
    <row r="1723" spans="1:21" s="713" customFormat="1">
      <c r="A1723" s="723" t="s">
        <v>2885</v>
      </c>
      <c r="B1723" s="723"/>
      <c r="C1723" s="723"/>
      <c r="D1723" s="723" t="s">
        <v>183</v>
      </c>
      <c r="E1723" s="723" t="s">
        <v>183</v>
      </c>
      <c r="F1723" s="723"/>
      <c r="G1723" s="723"/>
      <c r="H1723" s="713" t="str">
        <f>IF(MID(A1723,1,3)="OBS","REMOVER ESPAÇOS","OK")</f>
        <v>REMOVER ESPAÇOS</v>
      </c>
      <c r="J1723" s="654" t="str">
        <f>IF(AND(F1723=0,G1723&gt;0),1+COUNT($J$3:J1717),IF(B1723="AUXILIAR","AUXILIAR","SUBÍTEM"))</f>
        <v>SUBÍTEM</v>
      </c>
      <c r="K1723" s="655" t="s">
        <v>1685</v>
      </c>
      <c r="L1723" s="656" t="str">
        <f t="shared" si="453"/>
        <v>Obs: composição/Base -  ORSE- 9809 + 72200(SINAPI) + 183/SINAPI INSUMO</v>
      </c>
      <c r="M1723" s="663" t="str">
        <f>IF(AND(MID(A1723,1,4)="comp",COUNTIF($A$1:$A$3937,A1723)&gt;1),"ok AUXILIAR",IF(AND(F1723&gt;0,MID(A1723,1,4)="COMP"),"SUBÍTEM",IF(OR(AND(F1723=0,G1723=0),F1723="COEF.",F1723&gt;0),"SUBÍTEM",IF(MID(A1723,1,5)="COMP.",IF(COUNTIF(ORÇAMENTO!$B$5:$B$9792,COMPOSIÇÕES!A1723)=0,"NOK",IF(COUNTIF(ORÇAMENTO!$B$5:$B$9792,COMPOSIÇÕES!A1723)&gt;0,"OK","SUBÍTEM"))))))</f>
        <v>SUBÍTEM</v>
      </c>
      <c r="P1723" s="655" t="b">
        <f t="shared" si="449"/>
        <v>1</v>
      </c>
      <c r="Q1723" s="655" t="s">
        <v>1685</v>
      </c>
      <c r="R1723" s="655"/>
      <c r="S1723" s="723"/>
      <c r="T1723" s="655" t="s">
        <v>183</v>
      </c>
      <c r="U1723" s="655" t="s">
        <v>183</v>
      </c>
    </row>
    <row r="1724" spans="1:21" s="713" customFormat="1" ht="15.75" thickBot="1">
      <c r="A1724" s="660"/>
      <c r="E1724" s="660"/>
      <c r="J1724" s="712"/>
      <c r="K1724" s="712"/>
      <c r="L1724" s="712"/>
      <c r="M1724" s="712"/>
      <c r="P1724" s="655" t="b">
        <f t="shared" ref="P1724:P1745" si="454">C1724=S1724</f>
        <v>1</v>
      </c>
    </row>
    <row r="1725" spans="1:21" s="713" customFormat="1" ht="32.25" customHeight="1" thickBot="1">
      <c r="A1725" s="947" t="s">
        <v>125</v>
      </c>
      <c r="B1725" s="948"/>
      <c r="C1725" s="949" t="s">
        <v>103</v>
      </c>
      <c r="D1725" s="949" t="s">
        <v>126</v>
      </c>
      <c r="E1725" s="949" t="s">
        <v>128</v>
      </c>
      <c r="F1725" s="949" t="s">
        <v>127</v>
      </c>
      <c r="G1725" s="950" t="s">
        <v>129</v>
      </c>
      <c r="H1725" s="713" t="str">
        <f>UPPER(C1725)</f>
        <v>DESCRIÇÃO</v>
      </c>
      <c r="J1725" s="654" t="str">
        <f>IF(AND(F1725=0,G1725&gt;0),1+COUNT($J$3:J1724),IF(B1725="AUXILIAR","AUXILIAR","SUBÍTEM"))</f>
        <v>SUBÍTEM</v>
      </c>
      <c r="K1725" s="655" t="s">
        <v>125</v>
      </c>
      <c r="L1725" s="656" t="str">
        <f t="shared" ref="L1725:L1731" si="455">A1725</f>
        <v>COD.</v>
      </c>
      <c r="M1725" s="663" t="str">
        <f>IF(AND(MID(A1725,1,4)="comp",COUNTIF($A$1:$A$3937,A1725)&gt;1),"ok AUXILIAR",IF(AND(F1725&gt;0,MID(A1725,1,4)="COMP"),"SUBÍTEM",IF(OR(AND(F1725=0,G1725=0),F1725="COEF.",F1725&gt;0),"SUBÍTEM",IF(MID(A1725,1,5)="COMP.",IF(COUNTIF(ORÇAMENTO!$B$5:$B$9792,COMPOSIÇÕES!A1725)=0,"NOK",IF(COUNTIF(ORÇAMENTO!$B$5:$B$9792,COMPOSIÇÕES!A1725)&gt;0,"OK","SUBÍTEM"))))))</f>
        <v>SUBÍTEM</v>
      </c>
      <c r="P1725" s="655" t="b">
        <f t="shared" si="454"/>
        <v>1</v>
      </c>
      <c r="Q1725" s="655" t="s">
        <v>125</v>
      </c>
      <c r="R1725" s="655"/>
      <c r="S1725" s="715" t="s">
        <v>103</v>
      </c>
      <c r="T1725" s="655" t="s">
        <v>126</v>
      </c>
      <c r="U1725" s="655" t="s">
        <v>128</v>
      </c>
    </row>
    <row r="1726" spans="1:21" s="713" customFormat="1" ht="45.75" customHeight="1" thickBot="1">
      <c r="A1726" s="935" t="s">
        <v>704</v>
      </c>
      <c r="B1726" s="936"/>
      <c r="C1726" s="986" t="s">
        <v>1683</v>
      </c>
      <c r="D1726" s="936" t="s">
        <v>57</v>
      </c>
      <c r="E1726" s="936" t="s">
        <v>183</v>
      </c>
      <c r="F1726" s="936"/>
      <c r="G1726" s="946">
        <f>SUM(G1727:G1731)</f>
        <v>453.9</v>
      </c>
      <c r="H1726" s="713" t="str">
        <f>UPPER(C1726)</f>
        <v>PORTA ALUMÍNIO, COR N/P/B,TIPO VENEZIANA COM VIDROS, DE ABRIR OU CORRER, COMPLETA INCLUSIVE CAIXILHOS, DOBRADIÇAS OU ROLDANAS E FECHADURA</v>
      </c>
      <c r="J1726" s="654">
        <f>IF(AND(F1726=0,G1726&gt;0),1+COUNT($J$3:J1725),IF(B1726="AUXILIAR","AUXILIAR","SUBÍTEM"))</f>
        <v>222</v>
      </c>
      <c r="K1726" s="655" t="s">
        <v>704</v>
      </c>
      <c r="L1726" s="656" t="str">
        <f t="shared" si="455"/>
        <v>COMP. 222</v>
      </c>
      <c r="M1726" s="663" t="str">
        <f>IF(AND(MID(A1726,1,4)="comp",COUNTIF($A$1:$A$3937,A1726)&gt;1),"ok AUXILIAR",IF(AND(F1726&gt;0,MID(A1726,1,4)="COMP"),"SUBÍTEM",IF(OR(AND(F1726=0,G1726=0),F1726="COEF.",F1726&gt;0),"SUBÍTEM",IF(MID(A1726,1,5)="COMP.",IF(COUNTIF(ORÇAMENTO!$B$5:$B$9792,COMPOSIÇÕES!A1726)=0,"NOK",IF(COUNTIF(ORÇAMENTO!$B$5:$B$9792,COMPOSIÇÕES!A1726)&gt;0,"OK","SUBÍTEM"))))))</f>
        <v>OK</v>
      </c>
      <c r="P1726" s="655" t="b">
        <f t="shared" si="454"/>
        <v>1</v>
      </c>
      <c r="Q1726" s="655" t="s">
        <v>704</v>
      </c>
      <c r="R1726" s="655"/>
      <c r="S1726" s="716" t="s">
        <v>1683</v>
      </c>
      <c r="T1726" s="655" t="s">
        <v>57</v>
      </c>
      <c r="U1726" s="655" t="s">
        <v>183</v>
      </c>
    </row>
    <row r="1727" spans="1:21" s="713" customFormat="1" ht="41.25" customHeight="1">
      <c r="A1727" s="989">
        <v>12797</v>
      </c>
      <c r="B1727" s="989" t="s">
        <v>134</v>
      </c>
      <c r="C1727" s="322" t="s">
        <v>2800</v>
      </c>
      <c r="D1727" s="257" t="s">
        <v>57</v>
      </c>
      <c r="E1727" s="259">
        <v>280</v>
      </c>
      <c r="F1727" s="1000">
        <v>1</v>
      </c>
      <c r="G1727" s="450">
        <f>ROUND(F1727*E1727,2)</f>
        <v>280</v>
      </c>
      <c r="H1727" s="713" t="str">
        <f>IF(MID(A1727,1,3)="OBS","REMOVER ESPAÇOS","OK")</f>
        <v>OK</v>
      </c>
      <c r="J1727" s="654" t="str">
        <f>IF(AND(F1727=0,G1727&gt;0),1+COUNT($J$3:J1723),IF(B1727="AUXILIAR","AUXILIAR","SUBÍTEM"))</f>
        <v>SUBÍTEM</v>
      </c>
      <c r="K1727" s="655">
        <v>12797</v>
      </c>
      <c r="L1727" s="656">
        <f t="shared" si="455"/>
        <v>12797</v>
      </c>
      <c r="M1727" s="663" t="str">
        <f>IF(AND(MID(A1727,1,4)="comp",COUNTIF($A$1:$A$3937,A1727)&gt;1),"ok AUXILIAR",IF(AND(F1727&gt;0,MID(A1727,1,4)="COMP"),"SUBÍTEM",IF(OR(AND(F1727=0,G1727=0),F1727="COEF.",F1727&gt;0),"SUBÍTEM",IF(MID(A1727,1,5)="COMP.",IF(COUNTIF(ORÇAMENTO!$B$5:$B$9792,COMPOSIÇÕES!A1727)=0,"NOK",IF(COUNTIF(ORÇAMENTO!$B$5:$B$9792,COMPOSIÇÕES!A1727)&gt;0,"OK","SUBÍTEM"))))))</f>
        <v>SUBÍTEM</v>
      </c>
      <c r="N1727" s="713" t="e">
        <f>VLOOKUP(K1727,#REF!,2,FALSE)</f>
        <v>#REF!</v>
      </c>
      <c r="P1727" s="655" t="b">
        <f t="shared" si="454"/>
        <v>1</v>
      </c>
      <c r="Q1727" s="655">
        <v>12797</v>
      </c>
      <c r="R1727" s="655" t="s">
        <v>134</v>
      </c>
      <c r="S1727" s="721" t="s">
        <v>2800</v>
      </c>
      <c r="T1727" s="655" t="s">
        <v>57</v>
      </c>
      <c r="U1727" s="655">
        <v>280</v>
      </c>
    </row>
    <row r="1728" spans="1:21" s="713" customFormat="1" ht="35.25" customHeight="1">
      <c r="A1728" s="261">
        <v>88309</v>
      </c>
      <c r="B1728" s="996" t="s">
        <v>131</v>
      </c>
      <c r="C1728" s="322" t="s">
        <v>770</v>
      </c>
      <c r="D1728" s="257" t="s">
        <v>59</v>
      </c>
      <c r="E1728" s="259">
        <v>15.89</v>
      </c>
      <c r="F1728" s="1000">
        <v>1</v>
      </c>
      <c r="G1728" s="450">
        <f>ROUND(F1728*E1728,2)</f>
        <v>15.89</v>
      </c>
      <c r="H1728" s="713" t="str">
        <f>UPPER(C1728)</f>
        <v>PEDREIRO COM ENCARGOS COMPLEMENTARES</v>
      </c>
      <c r="J1728" s="654" t="str">
        <f>IF(AND(F1728=0,G1728&gt;0),1+COUNT($J$3:J1708),IF(B1728="AUXILIAR","AUXILIAR","SUBÍTEM"))</f>
        <v>SUBÍTEM</v>
      </c>
      <c r="K1728" s="655">
        <v>88309</v>
      </c>
      <c r="L1728" s="656">
        <f t="shared" si="455"/>
        <v>88309</v>
      </c>
      <c r="M1728" s="663" t="str">
        <f>IF(AND(MID(A1728,1,4)="comp",COUNTIF($A$1:$A$3937,A1728)&gt;1),"ok AUXILIAR",IF(AND(F1728&gt;0,MID(A1728,1,4)="COMP"),"SUBÍTEM",IF(OR(AND(F1728=0,G1728=0),F1728="COEF.",F1728&gt;0),"SUBÍTEM",IF(MID(A1728,1,5)="COMP.",IF(COUNTIF(ORÇAMENTO!$B$5:$B$9792,COMPOSIÇÕES!A1728)=0,"NOK",IF(COUNTIF(ORÇAMENTO!$B$5:$B$9792,COMPOSIÇÕES!A1728)&gt;0,"OK","SUBÍTEM"))))))</f>
        <v>SUBÍTEM</v>
      </c>
      <c r="P1728" s="655" t="b">
        <f t="shared" si="454"/>
        <v>1</v>
      </c>
      <c r="Q1728" s="655">
        <v>88309</v>
      </c>
      <c r="R1728" s="655" t="s">
        <v>131</v>
      </c>
      <c r="S1728" s="717" t="s">
        <v>770</v>
      </c>
      <c r="T1728" s="655" t="s">
        <v>59</v>
      </c>
      <c r="U1728" s="655">
        <v>15.88</v>
      </c>
    </row>
    <row r="1729" spans="1:21" s="713" customFormat="1" ht="18.75" customHeight="1">
      <c r="A1729" s="989">
        <v>88316</v>
      </c>
      <c r="B1729" s="989" t="s">
        <v>131</v>
      </c>
      <c r="C1729" s="322" t="s">
        <v>772</v>
      </c>
      <c r="D1729" s="257" t="s">
        <v>59</v>
      </c>
      <c r="E1729" s="259">
        <v>12.7</v>
      </c>
      <c r="F1729" s="1000">
        <v>1</v>
      </c>
      <c r="G1729" s="450">
        <f>ROUND(F1729*E1729,2)</f>
        <v>12.7</v>
      </c>
      <c r="H1729" s="713" t="str">
        <f>UPPER(C1729)</f>
        <v>SERVENTE COM ENCARGOS COMPLEMENTARES</v>
      </c>
      <c r="J1729" s="654" t="str">
        <f>IF(AND(F1729=0,G1729&gt;0),1+COUNT($J$3:J1708),IF(B1729="AUXILIAR","AUXILIAR","SUBÍTEM"))</f>
        <v>SUBÍTEM</v>
      </c>
      <c r="K1729" s="655">
        <v>88316</v>
      </c>
      <c r="L1729" s="656">
        <f t="shared" si="455"/>
        <v>88316</v>
      </c>
      <c r="M1729" s="663" t="str">
        <f>IF(AND(MID(A1729,1,4)="comp",COUNTIF($A$1:$A$3937,A1729)&gt;1),"ok AUXILIAR",IF(AND(F1729&gt;0,MID(A1729,1,4)="COMP"),"SUBÍTEM",IF(OR(AND(F1729=0,G1729=0),F1729="COEF.",F1729&gt;0),"SUBÍTEM",IF(MID(A1729,1,5)="COMP.",IF(COUNTIF(ORÇAMENTO!$B$5:$B$9792,COMPOSIÇÕES!A1729)=0,"NOK",IF(COUNTIF(ORÇAMENTO!$B$5:$B$9792,COMPOSIÇÕES!A1729)&gt;0,"OK","SUBÍTEM"))))))</f>
        <v>SUBÍTEM</v>
      </c>
      <c r="P1729" s="655" t="b">
        <f t="shared" si="454"/>
        <v>1</v>
      </c>
      <c r="Q1729" s="655">
        <v>88316</v>
      </c>
      <c r="R1729" s="655" t="s">
        <v>131</v>
      </c>
      <c r="S1729" s="717" t="s">
        <v>772</v>
      </c>
      <c r="T1729" s="655" t="s">
        <v>59</v>
      </c>
      <c r="U1729" s="655">
        <v>12.52</v>
      </c>
    </row>
    <row r="1730" spans="1:21" s="713" customFormat="1" ht="18.75" customHeight="1">
      <c r="A1730" s="989">
        <v>87298</v>
      </c>
      <c r="B1730" s="989" t="s">
        <v>131</v>
      </c>
      <c r="C1730" s="322" t="s">
        <v>1275</v>
      </c>
      <c r="D1730" s="257" t="s">
        <v>61</v>
      </c>
      <c r="E1730" s="259">
        <v>435.53</v>
      </c>
      <c r="F1730" s="1000">
        <v>3.0000000000000001E-3</v>
      </c>
      <c r="G1730" s="450">
        <f>ROUND(F1730*E1730,2)</f>
        <v>1.31</v>
      </c>
      <c r="H1730" s="713" t="str">
        <f>UPPER(C1730)</f>
        <v>ARGAMASSA TRAÇO 1:3 (CIMENTO E AREIA MÉDIA) PARA CONTRAPISO, PREPARO MECÂNICO COM BETONEIRA 400 L. AF_06/2014</v>
      </c>
      <c r="J1730" s="654" t="str">
        <f>IF(AND(F1730=0,G1730&gt;0),1+COUNT($J$3:J1705),IF(B1730="AUXILIAR","AUXILIAR","SUBÍTEM"))</f>
        <v>SUBÍTEM</v>
      </c>
      <c r="K1730" s="655">
        <v>87298</v>
      </c>
      <c r="L1730" s="656">
        <f>A1730</f>
        <v>87298</v>
      </c>
      <c r="M1730" s="663" t="str">
        <f>IF(AND(MID(A1730,1,4)="comp",COUNTIF($A$1:$A$3937,A1730)&gt;1),"ok AUXILIAR",IF(AND(F1730&gt;0,MID(A1730,1,4)="COMP"),"SUBÍTEM",IF(OR(AND(F1730=0,G1730=0),F1730="COEF.",F1730&gt;0),"SUBÍTEM",IF(MID(A1730,1,5)="COMP.",IF(COUNTIF(ORÇAMENTO!$B$5:$B$9792,COMPOSIÇÕES!A1730)=0,"NOK",IF(COUNTIF(ORÇAMENTO!$B$5:$B$9792,COMPOSIÇÕES!A1730)&gt;0,"OK","SUBÍTEM"))))))</f>
        <v>SUBÍTEM</v>
      </c>
      <c r="P1730" s="655" t="b">
        <f>C1730=S1730</f>
        <v>1</v>
      </c>
      <c r="Q1730" s="655">
        <v>87298</v>
      </c>
      <c r="R1730" s="655" t="s">
        <v>131</v>
      </c>
      <c r="S1730" s="717" t="s">
        <v>1275</v>
      </c>
      <c r="T1730" s="655" t="s">
        <v>61</v>
      </c>
      <c r="U1730" s="655">
        <v>435.54</v>
      </c>
    </row>
    <row r="1731" spans="1:21" s="713" customFormat="1" ht="18.75" customHeight="1">
      <c r="A1731" s="989">
        <v>2445</v>
      </c>
      <c r="B1731" s="989" t="s">
        <v>134</v>
      </c>
      <c r="C1731" s="322" t="s">
        <v>2790</v>
      </c>
      <c r="D1731" s="257" t="s">
        <v>57</v>
      </c>
      <c r="E1731" s="259">
        <v>180</v>
      </c>
      <c r="F1731" s="1000">
        <v>0.8</v>
      </c>
      <c r="G1731" s="450">
        <f>ROUND(F1731*E1731,2)</f>
        <v>144</v>
      </c>
      <c r="H1731" s="713" t="str">
        <f>UPPER(C1731)</f>
        <v>VISOR EM ALUMINIO COM VIDRO LISO 4MM</v>
      </c>
      <c r="J1731" s="654" t="str">
        <f>IF(AND(F1731=0,G1731&gt;0),1+COUNT($J$3:J1706),IF(B1731="AUXILIAR","AUXILIAR","SUBÍTEM"))</f>
        <v>SUBÍTEM</v>
      </c>
      <c r="K1731" s="655">
        <v>2445</v>
      </c>
      <c r="L1731" s="656">
        <f t="shared" si="455"/>
        <v>2445</v>
      </c>
      <c r="M1731" s="663" t="str">
        <f>IF(AND(MID(A1731,1,4)="comp",COUNTIF($A$1:$A$3937,A1731)&gt;1),"ok AUXILIAR",IF(AND(F1731&gt;0,MID(A1731,1,4)="COMP"),"SUBÍTEM",IF(OR(AND(F1731=0,G1731=0),F1731="COEF.",F1731&gt;0),"SUBÍTEM",IF(MID(A1731,1,5)="COMP.",IF(COUNTIF(ORÇAMENTO!$B$5:$B$9792,COMPOSIÇÕES!A1731)=0,"NOK",IF(COUNTIF(ORÇAMENTO!$B$5:$B$9792,COMPOSIÇÕES!A1731)&gt;0,"OK","SUBÍTEM"))))))</f>
        <v>SUBÍTEM</v>
      </c>
      <c r="P1731" s="655" t="b">
        <f t="shared" si="454"/>
        <v>1</v>
      </c>
      <c r="Q1731" s="655">
        <v>2445</v>
      </c>
      <c r="R1731" s="655" t="s">
        <v>134</v>
      </c>
      <c r="S1731" s="717" t="s">
        <v>2790</v>
      </c>
      <c r="T1731" s="655" t="s">
        <v>57</v>
      </c>
      <c r="U1731" s="655">
        <v>180</v>
      </c>
    </row>
    <row r="1732" spans="1:21" s="713" customFormat="1">
      <c r="A1732" s="723" t="s">
        <v>1684</v>
      </c>
      <c r="B1732" s="723"/>
      <c r="C1732" s="723"/>
      <c r="D1732" s="723" t="s">
        <v>183</v>
      </c>
      <c r="E1732" s="723" t="s">
        <v>183</v>
      </c>
      <c r="F1732" s="723"/>
      <c r="G1732" s="723"/>
      <c r="H1732" s="713" t="str">
        <f>IF(MID(A1732,1,3)="OBS","REMOVER ESPAÇOS","OK")</f>
        <v>REMOVER ESPAÇOS</v>
      </c>
      <c r="J1732" s="654" t="str">
        <f>IF(AND(F1732=0,G1732&gt;0),1+COUNT($J$3:J1731),IF(B1732="AUXILIAR","AUXILIAR","SUBÍTEM"))</f>
        <v>SUBÍTEM</v>
      </c>
      <c r="K1732" s="655" t="s">
        <v>1684</v>
      </c>
      <c r="L1732" s="656" t="str">
        <f>A1732</f>
        <v>Obs: composição/Base -  ORSE adaptada- 11948 + 2445/ORSE INSUMO</v>
      </c>
      <c r="M1732" s="663" t="str">
        <f>IF(AND(MID(A1732,1,4)="comp",COUNTIF($A$1:$A$3937,A1732)&gt;1),"ok AUXILIAR",IF(AND(F1732&gt;0,MID(A1732,1,4)="COMP"),"SUBÍTEM",IF(OR(AND(F1732=0,G1732=0),F1732="COEF.",F1732&gt;0),"SUBÍTEM",IF(MID(A1732,1,5)="COMP.",IF(COUNTIF(ORÇAMENTO!$B$5:$B$9792,COMPOSIÇÕES!A1732)=0,"NOK",IF(COUNTIF(ORÇAMENTO!$B$5:$B$9792,COMPOSIÇÕES!A1732)&gt;0,"OK","SUBÍTEM"))))))</f>
        <v>SUBÍTEM</v>
      </c>
      <c r="P1732" s="655" t="b">
        <f t="shared" si="454"/>
        <v>1</v>
      </c>
      <c r="Q1732" s="655" t="s">
        <v>1684</v>
      </c>
      <c r="R1732" s="655"/>
      <c r="S1732" s="723"/>
      <c r="T1732" s="655" t="s">
        <v>183</v>
      </c>
      <c r="U1732" s="655" t="s">
        <v>183</v>
      </c>
    </row>
    <row r="1733" spans="1:21" s="713" customFormat="1" ht="15.75" thickBot="1">
      <c r="A1733" s="660"/>
      <c r="E1733" s="660"/>
      <c r="J1733" s="712"/>
      <c r="K1733" s="712"/>
      <c r="L1733" s="712"/>
      <c r="M1733" s="712"/>
      <c r="P1733" s="655" t="b">
        <f t="shared" si="454"/>
        <v>1</v>
      </c>
    </row>
    <row r="1734" spans="1:21" s="713" customFormat="1" ht="32.25" customHeight="1" thickBot="1">
      <c r="A1734" s="947" t="s">
        <v>125</v>
      </c>
      <c r="B1734" s="948"/>
      <c r="C1734" s="949" t="s">
        <v>103</v>
      </c>
      <c r="D1734" s="949" t="s">
        <v>126</v>
      </c>
      <c r="E1734" s="949" t="s">
        <v>128</v>
      </c>
      <c r="F1734" s="949" t="s">
        <v>127</v>
      </c>
      <c r="G1734" s="950" t="s">
        <v>129</v>
      </c>
      <c r="H1734" s="713" t="str">
        <f>UPPER(C1734)</f>
        <v>DESCRIÇÃO</v>
      </c>
      <c r="J1734" s="654" t="str">
        <f>IF(AND(F1734=0,G1734&gt;0),1+COUNT($J$3:J1733),IF(B1734="AUXILIAR","AUXILIAR","SUBÍTEM"))</f>
        <v>SUBÍTEM</v>
      </c>
      <c r="K1734" s="655" t="s">
        <v>125</v>
      </c>
      <c r="L1734" s="656" t="str">
        <f t="shared" ref="L1734:L1744" si="456">A1734</f>
        <v>COD.</v>
      </c>
      <c r="M1734" s="663" t="str">
        <f>IF(AND(MID(A1734,1,4)="comp",COUNTIF($A$1:$A$3937,A1734)&gt;1),"ok AUXILIAR",IF(AND(F1734&gt;0,MID(A1734,1,4)="COMP"),"SUBÍTEM",IF(OR(AND(F1734=0,G1734=0),F1734="COEF.",F1734&gt;0),"SUBÍTEM",IF(MID(A1734,1,5)="COMP.",IF(COUNTIF(ORÇAMENTO!$B$5:$B$9792,COMPOSIÇÕES!A1734)=0,"NOK",IF(COUNTIF(ORÇAMENTO!$B$5:$B$9792,COMPOSIÇÕES!A1734)&gt;0,"OK","SUBÍTEM"))))))</f>
        <v>SUBÍTEM</v>
      </c>
      <c r="P1734" s="655" t="b">
        <f t="shared" si="454"/>
        <v>1</v>
      </c>
      <c r="Q1734" s="655" t="s">
        <v>125</v>
      </c>
      <c r="R1734" s="655"/>
      <c r="S1734" s="715" t="s">
        <v>103</v>
      </c>
      <c r="T1734" s="655" t="s">
        <v>126</v>
      </c>
      <c r="U1734" s="655" t="s">
        <v>128</v>
      </c>
    </row>
    <row r="1735" spans="1:21" s="713" customFormat="1" ht="45.75" customHeight="1" thickBot="1">
      <c r="A1735" s="935" t="s">
        <v>705</v>
      </c>
      <c r="B1735" s="936"/>
      <c r="C1735" s="986" t="s">
        <v>1741</v>
      </c>
      <c r="D1735" s="936" t="s">
        <v>126</v>
      </c>
      <c r="E1735" s="936" t="s">
        <v>183</v>
      </c>
      <c r="F1735" s="936"/>
      <c r="G1735" s="946">
        <f>SUM(G1736:G1744)</f>
        <v>696.86999999999989</v>
      </c>
      <c r="H1735" s="713" t="str">
        <f>UPPER(C1735)</f>
        <v>PORTA DE MADEIRA  ALMOFADADA C/ REVESTIMENTO LAMINADO, 0,80X2,10 M, COMPLETA(BATENTES E FERRAGENS), COM GRELHA VERNEZIANA (50X30CM)</v>
      </c>
      <c r="J1735" s="654">
        <f>IF(AND(F1735=0,G1735&gt;0),1+COUNT($J$3:J1734),IF(B1735="AUXILIAR","AUXILIAR","SUBÍTEM"))</f>
        <v>223</v>
      </c>
      <c r="K1735" s="655" t="s">
        <v>705</v>
      </c>
      <c r="L1735" s="656" t="str">
        <f t="shared" si="456"/>
        <v>COMP. 223</v>
      </c>
      <c r="M1735" s="663" t="str">
        <f>IF(AND(MID(A1735,1,4)="comp",COUNTIF($A$1:$A$3937,A1735)&gt;1),"ok AUXILIAR",IF(AND(F1735&gt;0,MID(A1735,1,4)="COMP"),"SUBÍTEM",IF(OR(AND(F1735=0,G1735=0),F1735="COEF.",F1735&gt;0),"SUBÍTEM",IF(MID(A1735,1,5)="COMP.",IF(COUNTIF(ORÇAMENTO!$B$5:$B$9792,COMPOSIÇÕES!A1735)=0,"NOK",IF(COUNTIF(ORÇAMENTO!$B$5:$B$9792,COMPOSIÇÕES!A1735)&gt;0,"OK","SUBÍTEM"))))))</f>
        <v>OK</v>
      </c>
      <c r="P1735" s="655" t="b">
        <f t="shared" si="454"/>
        <v>1</v>
      </c>
      <c r="Q1735" s="655" t="s">
        <v>705</v>
      </c>
      <c r="R1735" s="655"/>
      <c r="S1735" s="716" t="s">
        <v>1741</v>
      </c>
      <c r="T1735" s="655" t="s">
        <v>126</v>
      </c>
      <c r="U1735" s="655" t="s">
        <v>183</v>
      </c>
    </row>
    <row r="1736" spans="1:21" s="713" customFormat="1" ht="42.75" customHeight="1">
      <c r="A1736" s="989">
        <v>87298</v>
      </c>
      <c r="B1736" s="989" t="s">
        <v>131</v>
      </c>
      <c r="C1736" s="322" t="s">
        <v>1275</v>
      </c>
      <c r="D1736" s="257" t="s">
        <v>61</v>
      </c>
      <c r="E1736" s="259">
        <v>435.53</v>
      </c>
      <c r="F1736" s="1000">
        <v>0.01</v>
      </c>
      <c r="G1736" s="450">
        <f t="shared" ref="G1736:G1744" si="457">ROUND(F1736*E1736,2)</f>
        <v>4.3600000000000003</v>
      </c>
      <c r="H1736" s="713" t="str">
        <f>IF(MID(A1736,1,3)="OBS","REMOVER ESPAÇOS","OK")</f>
        <v>OK</v>
      </c>
      <c r="J1736" s="654" t="str">
        <f>IF(AND(F1736=0,G1736&gt;0),1+COUNT($J$3:J1732),IF(B1736="AUXILIAR","AUXILIAR","SUBÍTEM"))</f>
        <v>SUBÍTEM</v>
      </c>
      <c r="K1736" s="655">
        <v>87298</v>
      </c>
      <c r="L1736" s="656">
        <f t="shared" si="456"/>
        <v>87298</v>
      </c>
      <c r="M1736" s="663" t="str">
        <f>IF(AND(MID(A1736,1,4)="comp",COUNTIF($A$1:$A$3937,A1736)&gt;1),"ok AUXILIAR",IF(AND(F1736&gt;0,MID(A1736,1,4)="COMP"),"SUBÍTEM",IF(OR(AND(F1736=0,G1736=0),F1736="COEF.",F1736&gt;0),"SUBÍTEM",IF(MID(A1736,1,5)="COMP.",IF(COUNTIF(ORÇAMENTO!$B$5:$B$9792,COMPOSIÇÕES!A1736)=0,"NOK",IF(COUNTIF(ORÇAMENTO!$B$5:$B$9792,COMPOSIÇÕES!A1736)&gt;0,"OK","SUBÍTEM"))))))</f>
        <v>SUBÍTEM</v>
      </c>
      <c r="N1736" s="713" t="e">
        <f>VLOOKUP(K1736,#REF!,2,FALSE)</f>
        <v>#REF!</v>
      </c>
      <c r="P1736" s="655" t="b">
        <f t="shared" si="454"/>
        <v>1</v>
      </c>
      <c r="Q1736" s="655">
        <v>87298</v>
      </c>
      <c r="R1736" s="655" t="s">
        <v>131</v>
      </c>
      <c r="S1736" s="721" t="s">
        <v>1275</v>
      </c>
      <c r="T1736" s="655" t="s">
        <v>61</v>
      </c>
      <c r="U1736" s="655">
        <v>435.54</v>
      </c>
    </row>
    <row r="1737" spans="1:21" s="713" customFormat="1" ht="35.25" customHeight="1">
      <c r="A1737" s="989">
        <v>88316</v>
      </c>
      <c r="B1737" s="989" t="s">
        <v>131</v>
      </c>
      <c r="C1737" s="322" t="s">
        <v>772</v>
      </c>
      <c r="D1737" s="257" t="s">
        <v>59</v>
      </c>
      <c r="E1737" s="259">
        <v>12.7</v>
      </c>
      <c r="F1737" s="1000">
        <v>3.75</v>
      </c>
      <c r="G1737" s="450">
        <f t="shared" si="457"/>
        <v>47.63</v>
      </c>
      <c r="H1737" s="713" t="str">
        <f t="shared" ref="H1737:H1744" si="458">UPPER(C1737)</f>
        <v>SERVENTE COM ENCARGOS COMPLEMENTARES</v>
      </c>
      <c r="J1737" s="654" t="str">
        <f>IF(AND(F1737=0,G1737&gt;0),1+COUNT($J$3:J1717),IF(B1737="AUXILIAR","AUXILIAR","SUBÍTEM"))</f>
        <v>SUBÍTEM</v>
      </c>
      <c r="K1737" s="655">
        <v>88316</v>
      </c>
      <c r="L1737" s="656">
        <f t="shared" si="456"/>
        <v>88316</v>
      </c>
      <c r="M1737" s="663" t="str">
        <f>IF(AND(MID(A1737,1,4)="comp",COUNTIF($A$1:$A$3937,A1737)&gt;1),"ok AUXILIAR",IF(AND(F1737&gt;0,MID(A1737,1,4)="COMP"),"SUBÍTEM",IF(OR(AND(F1737=0,G1737=0),F1737="COEF.",F1737&gt;0),"SUBÍTEM",IF(MID(A1737,1,5)="COMP.",IF(COUNTIF(ORÇAMENTO!$B$5:$B$9792,COMPOSIÇÕES!A1737)=0,"NOK",IF(COUNTIF(ORÇAMENTO!$B$5:$B$9792,COMPOSIÇÕES!A1737)&gt;0,"OK","SUBÍTEM"))))))</f>
        <v>SUBÍTEM</v>
      </c>
      <c r="P1737" s="655" t="b">
        <f t="shared" si="454"/>
        <v>1</v>
      </c>
      <c r="Q1737" s="655">
        <v>88316</v>
      </c>
      <c r="R1737" s="655" t="s">
        <v>131</v>
      </c>
      <c r="S1737" s="717" t="s">
        <v>772</v>
      </c>
      <c r="T1737" s="655" t="s">
        <v>59</v>
      </c>
      <c r="U1737" s="655">
        <v>12.52</v>
      </c>
    </row>
    <row r="1738" spans="1:21" s="713" customFormat="1" ht="18.75" customHeight="1">
      <c r="A1738" s="989">
        <v>5075</v>
      </c>
      <c r="B1738" s="989" t="s">
        <v>836</v>
      </c>
      <c r="C1738" s="322" t="s">
        <v>966</v>
      </c>
      <c r="D1738" s="257" t="s">
        <v>2838</v>
      </c>
      <c r="E1738" s="259">
        <v>11.19</v>
      </c>
      <c r="F1738" s="1000">
        <v>4.0000000000000001E-3</v>
      </c>
      <c r="G1738" s="450">
        <f t="shared" si="457"/>
        <v>0.04</v>
      </c>
      <c r="H1738" s="713" t="str">
        <f t="shared" si="458"/>
        <v>PREGO DE ACO POLIDO COM CABECA 18 X 30 (2 3/4 X 10)</v>
      </c>
      <c r="J1738" s="654" t="str">
        <f>IF(AND(F1738=0,G1738&gt;0),1+COUNT($J$3:J1717),IF(B1738="AUXILIAR","AUXILIAR","SUBÍTEM"))</f>
        <v>SUBÍTEM</v>
      </c>
      <c r="K1738" s="655">
        <v>5075</v>
      </c>
      <c r="L1738" s="656">
        <f t="shared" si="456"/>
        <v>5075</v>
      </c>
      <c r="M1738" s="663" t="str">
        <f>IF(AND(MID(A1738,1,4)="comp",COUNTIF($A$1:$A$3937,A1738)&gt;1),"ok AUXILIAR",IF(AND(F1738&gt;0,MID(A1738,1,4)="COMP"),"SUBÍTEM",IF(OR(AND(F1738=0,G1738=0),F1738="COEF.",F1738&gt;0),"SUBÍTEM",IF(MID(A1738,1,5)="COMP.",IF(COUNTIF(ORÇAMENTO!$B$5:$B$9792,COMPOSIÇÕES!A1738)=0,"NOK",IF(COUNTIF(ORÇAMENTO!$B$5:$B$9792,COMPOSIÇÕES!A1738)&gt;0,"OK","SUBÍTEM"))))))</f>
        <v>SUBÍTEM</v>
      </c>
      <c r="P1738" s="655" t="b">
        <f t="shared" si="454"/>
        <v>1</v>
      </c>
      <c r="Q1738" s="655">
        <v>5075</v>
      </c>
      <c r="R1738" s="655" t="s">
        <v>836</v>
      </c>
      <c r="S1738" s="717" t="s">
        <v>966</v>
      </c>
      <c r="T1738" s="655" t="s">
        <v>55</v>
      </c>
      <c r="U1738" s="655">
        <v>11.03</v>
      </c>
    </row>
    <row r="1739" spans="1:21" s="713" customFormat="1" ht="18.75" customHeight="1">
      <c r="A1739" s="989">
        <v>88262</v>
      </c>
      <c r="B1739" s="989" t="s">
        <v>131</v>
      </c>
      <c r="C1739" s="322" t="s">
        <v>765</v>
      </c>
      <c r="D1739" s="257" t="s">
        <v>59</v>
      </c>
      <c r="E1739" s="259">
        <v>15.82</v>
      </c>
      <c r="F1739" s="1000">
        <v>3.75</v>
      </c>
      <c r="G1739" s="450">
        <f t="shared" si="457"/>
        <v>59.33</v>
      </c>
      <c r="H1739" s="713" t="str">
        <f t="shared" si="458"/>
        <v>CARPINTEIRO DE FORMAS COM ENCARGOS COMPLEMENTARES</v>
      </c>
      <c r="J1739" s="654" t="str">
        <f>IF(AND(F1739=0,G1739&gt;0),1+COUNT($J$3:J1715),IF(B1739="AUXILIAR","AUXILIAR","SUBÍTEM"))</f>
        <v>SUBÍTEM</v>
      </c>
      <c r="K1739" s="655">
        <v>88262</v>
      </c>
      <c r="L1739" s="656">
        <f t="shared" si="456"/>
        <v>88262</v>
      </c>
      <c r="M1739" s="663" t="str">
        <f>IF(AND(MID(A1739,1,4)="comp",COUNTIF($A$1:$A$3937,A1739)&gt;1),"ok AUXILIAR",IF(AND(F1739&gt;0,MID(A1739,1,4)="COMP"),"SUBÍTEM",IF(OR(AND(F1739=0,G1739=0),F1739="COEF.",F1739&gt;0),"SUBÍTEM",IF(MID(A1739,1,5)="COMP.",IF(COUNTIF(ORÇAMENTO!$B$5:$B$9792,COMPOSIÇÕES!A1739)=0,"NOK",IF(COUNTIF(ORÇAMENTO!$B$5:$B$9792,COMPOSIÇÕES!A1739)&gt;0,"OK","SUBÍTEM"))))))</f>
        <v>SUBÍTEM</v>
      </c>
      <c r="P1739" s="655" t="b">
        <f t="shared" si="454"/>
        <v>1</v>
      </c>
      <c r="Q1739" s="655">
        <v>88262</v>
      </c>
      <c r="R1739" s="655" t="s">
        <v>131</v>
      </c>
      <c r="S1739" s="717" t="s">
        <v>765</v>
      </c>
      <c r="T1739" s="655" t="s">
        <v>59</v>
      </c>
      <c r="U1739" s="655">
        <v>15.81</v>
      </c>
    </row>
    <row r="1740" spans="1:21" s="713" customFormat="1" ht="21.75" customHeight="1">
      <c r="A1740" s="989">
        <v>5015</v>
      </c>
      <c r="B1740" s="989" t="s">
        <v>134</v>
      </c>
      <c r="C1740" s="322" t="s">
        <v>2780</v>
      </c>
      <c r="D1740" s="257" t="s">
        <v>95</v>
      </c>
      <c r="E1740" s="259">
        <v>118</v>
      </c>
      <c r="F1740" s="1000">
        <v>1</v>
      </c>
      <c r="G1740" s="450">
        <f t="shared" si="457"/>
        <v>118</v>
      </c>
      <c r="H1740" s="713" t="str">
        <f t="shared" si="458"/>
        <v>BATENTE (CAIXÃO) EM MADEIRA LEI L=14CM (90X220CM), COMPLETO C/02 JOGOS ALIZAR</v>
      </c>
      <c r="J1740" s="654" t="str">
        <f>IF(AND(F1740=0,G1740&gt;0),1+COUNT($J$3:J1716),IF(B1740="AUXILIAR","AUXILIAR","SUBÍTEM"))</f>
        <v>SUBÍTEM</v>
      </c>
      <c r="K1740" s="655">
        <v>5015</v>
      </c>
      <c r="L1740" s="656">
        <f t="shared" si="456"/>
        <v>5015</v>
      </c>
      <c r="M1740" s="663" t="str">
        <f>IF(AND(MID(A1740,1,4)="comp",COUNTIF($A$1:$A$3937,A1740)&gt;1),"ok AUXILIAR",IF(AND(F1740&gt;0,MID(A1740,1,4)="COMP"),"SUBÍTEM",IF(OR(AND(F1740=0,G1740=0),F1740="COEF.",F1740&gt;0),"SUBÍTEM",IF(MID(A1740,1,5)="COMP.",IF(COUNTIF(ORÇAMENTO!$B$5:$B$9792,COMPOSIÇÕES!A1740)=0,"NOK",IF(COUNTIF(ORÇAMENTO!$B$5:$B$9792,COMPOSIÇÕES!A1740)&gt;0,"OK","SUBÍTEM"))))))</f>
        <v>SUBÍTEM</v>
      </c>
      <c r="P1740" s="655" t="b">
        <f t="shared" si="454"/>
        <v>1</v>
      </c>
      <c r="Q1740" s="655">
        <v>5015</v>
      </c>
      <c r="R1740" s="655" t="s">
        <v>134</v>
      </c>
      <c r="S1740" s="717" t="s">
        <v>2780</v>
      </c>
      <c r="T1740" s="655" t="s">
        <v>95</v>
      </c>
      <c r="U1740" s="655">
        <v>118</v>
      </c>
    </row>
    <row r="1741" spans="1:21" s="713" customFormat="1" ht="18.75" customHeight="1">
      <c r="A1741" s="989">
        <v>1807</v>
      </c>
      <c r="B1741" s="989" t="s">
        <v>134</v>
      </c>
      <c r="C1741" s="322" t="s">
        <v>2788</v>
      </c>
      <c r="D1741" s="257" t="s">
        <v>54</v>
      </c>
      <c r="E1741" s="259">
        <v>146.9</v>
      </c>
      <c r="F1741" s="1000">
        <v>1</v>
      </c>
      <c r="G1741" s="450">
        <f t="shared" si="457"/>
        <v>146.9</v>
      </c>
      <c r="H1741" s="713" t="str">
        <f t="shared" si="458"/>
        <v>PORTA EM MADEIRA COMPENSADA CANELA, LISA, SEMI-OCA - 80 X (160 A 210) X 3,5CM</v>
      </c>
      <c r="J1741" s="654" t="str">
        <f>IF(AND(F1741=0,G1741&gt;0),1+COUNT($J$3:J1717),IF(B1741="AUXILIAR","AUXILIAR","SUBÍTEM"))</f>
        <v>SUBÍTEM</v>
      </c>
      <c r="K1741" s="655">
        <v>1807</v>
      </c>
      <c r="L1741" s="656">
        <f t="shared" si="456"/>
        <v>1807</v>
      </c>
      <c r="M1741" s="663" t="str">
        <f>IF(AND(MID(A1741,1,4)="comp",COUNTIF($A$1:$A$3937,A1741)&gt;1),"ok AUXILIAR",IF(AND(F1741&gt;0,MID(A1741,1,4)="COMP"),"SUBÍTEM",IF(OR(AND(F1741=0,G1741=0),F1741="COEF.",F1741&gt;0),"SUBÍTEM",IF(MID(A1741,1,5)="COMP.",IF(COUNTIF(ORÇAMENTO!$B$5:$B$9792,COMPOSIÇÕES!A1741)=0,"NOK",IF(COUNTIF(ORÇAMENTO!$B$5:$B$9792,COMPOSIÇÕES!A1741)&gt;0,"OK","SUBÍTEM"))))))</f>
        <v>SUBÍTEM</v>
      </c>
      <c r="P1741" s="655" t="b">
        <f t="shared" si="454"/>
        <v>1</v>
      </c>
      <c r="Q1741" s="655">
        <v>1807</v>
      </c>
      <c r="R1741" s="655" t="s">
        <v>134</v>
      </c>
      <c r="S1741" s="717" t="s">
        <v>2788</v>
      </c>
      <c r="T1741" s="655" t="s">
        <v>54</v>
      </c>
      <c r="U1741" s="655">
        <v>146.9</v>
      </c>
    </row>
    <row r="1742" spans="1:21" s="713" customFormat="1" ht="18" customHeight="1">
      <c r="A1742" s="989">
        <v>848</v>
      </c>
      <c r="B1742" s="989" t="s">
        <v>134</v>
      </c>
      <c r="C1742" s="322" t="s">
        <v>2783</v>
      </c>
      <c r="D1742" s="257" t="s">
        <v>54</v>
      </c>
      <c r="E1742" s="259">
        <v>6.9</v>
      </c>
      <c r="F1742" s="1000">
        <v>3</v>
      </c>
      <c r="G1742" s="450">
        <f t="shared" si="457"/>
        <v>20.7</v>
      </c>
      <c r="H1742" s="713" t="str">
        <f t="shared" si="458"/>
        <v>DOBRADIÇA FERRO GALVANIZADO 3" X 3" SEM ANEIS</v>
      </c>
      <c r="J1742" s="654" t="str">
        <f>IF(AND(F1742=0,G1742&gt;0),1+COUNT($J$3:J1718),IF(B1742="AUXILIAR","AUXILIAR","SUBÍTEM"))</f>
        <v>SUBÍTEM</v>
      </c>
      <c r="K1742" s="655">
        <v>848</v>
      </c>
      <c r="L1742" s="656">
        <f t="shared" si="456"/>
        <v>848</v>
      </c>
      <c r="M1742" s="663" t="str">
        <f>IF(AND(MID(A1742,1,4)="comp",COUNTIF($A$1:$A$3937,A1742)&gt;1),"ok AUXILIAR",IF(AND(F1742&gt;0,MID(A1742,1,4)="COMP"),"SUBÍTEM",IF(OR(AND(F1742=0,G1742=0),F1742="COEF.",F1742&gt;0),"SUBÍTEM",IF(MID(A1742,1,5)="COMP.",IF(COUNTIF(ORÇAMENTO!$B$5:$B$9792,COMPOSIÇÕES!A1742)=0,"NOK",IF(COUNTIF(ORÇAMENTO!$B$5:$B$9792,COMPOSIÇÕES!A1742)&gt;0,"OK","SUBÍTEM"))))))</f>
        <v>SUBÍTEM</v>
      </c>
      <c r="P1742" s="655" t="b">
        <f t="shared" si="454"/>
        <v>1</v>
      </c>
      <c r="Q1742" s="655">
        <v>848</v>
      </c>
      <c r="R1742" s="655" t="s">
        <v>134</v>
      </c>
      <c r="S1742" s="717" t="s">
        <v>2783</v>
      </c>
      <c r="T1742" s="655" t="s">
        <v>54</v>
      </c>
      <c r="U1742" s="655">
        <v>6.83</v>
      </c>
    </row>
    <row r="1743" spans="1:21" s="713" customFormat="1" ht="18" customHeight="1">
      <c r="A1743" s="989">
        <v>9337</v>
      </c>
      <c r="B1743" s="989" t="s">
        <v>134</v>
      </c>
      <c r="C1743" s="322" t="s">
        <v>2781</v>
      </c>
      <c r="D1743" s="257" t="s">
        <v>57</v>
      </c>
      <c r="E1743" s="259">
        <v>118.9</v>
      </c>
      <c r="F1743" s="1000">
        <v>0.15</v>
      </c>
      <c r="G1743" s="450">
        <f t="shared" si="457"/>
        <v>17.84</v>
      </c>
      <c r="H1743" s="713" t="str">
        <f>UPPER(C1743)</f>
        <v>VENEZIANA INDUSTRIAL DE PVC RÍGIDO, TRANSLÚCIDO E MONTANTES EM ALÚMINIO</v>
      </c>
      <c r="J1743" s="654" t="str">
        <f>IF(AND(F1743=0,G1743&gt;0),1+COUNT($J$3:J1717),IF(B1743="AUXILIAR","AUXILIAR","SUBÍTEM"))</f>
        <v>SUBÍTEM</v>
      </c>
      <c r="K1743" s="655">
        <v>9337</v>
      </c>
      <c r="L1743" s="656">
        <f>A1743</f>
        <v>9337</v>
      </c>
      <c r="M1743" s="663" t="str">
        <f>IF(AND(MID(A1743,1,4)="comp",COUNTIF($A$1:$A$3937,A1743)&gt;1),"ok AUXILIAR",IF(AND(F1743&gt;0,MID(A1743,1,4)="COMP"),"SUBÍTEM",IF(OR(AND(F1743=0,G1743=0),F1743="COEF.",F1743&gt;0),"SUBÍTEM",IF(MID(A1743,1,5)="COMP.",IF(COUNTIF(ORÇAMENTO!$B$5:$B$9792,COMPOSIÇÕES!A1743)=0,"NOK",IF(COUNTIF(ORÇAMENTO!$B$5:$B$9792,COMPOSIÇÕES!A1743)&gt;0,"OK","SUBÍTEM"))))))</f>
        <v>SUBÍTEM</v>
      </c>
      <c r="P1743" s="655" t="b">
        <f>C1743=S1743</f>
        <v>1</v>
      </c>
      <c r="Q1743" s="655">
        <v>9337</v>
      </c>
      <c r="R1743" s="655" t="s">
        <v>134</v>
      </c>
      <c r="S1743" s="717" t="s">
        <v>2781</v>
      </c>
      <c r="T1743" s="655" t="s">
        <v>57</v>
      </c>
      <c r="U1743" s="655">
        <v>118.9</v>
      </c>
    </row>
    <row r="1744" spans="1:21" s="713" customFormat="1" ht="18" customHeight="1">
      <c r="A1744" s="989">
        <v>72200</v>
      </c>
      <c r="B1744" s="989" t="s">
        <v>131</v>
      </c>
      <c r="C1744" s="322" t="s">
        <v>1270</v>
      </c>
      <c r="D1744" s="257" t="s">
        <v>57</v>
      </c>
      <c r="E1744" s="259">
        <v>83.95</v>
      </c>
      <c r="F1744" s="1000">
        <v>3.3600000000000003</v>
      </c>
      <c r="G1744" s="450">
        <f t="shared" si="457"/>
        <v>282.07</v>
      </c>
      <c r="H1744" s="713" t="str">
        <f t="shared" si="458"/>
        <v>REVESTIMENTO EM LAMINADO MELAMINICO TEXTURIZADO, ESPESSURA 0,8 MM, FIXADO COM COLA</v>
      </c>
      <c r="J1744" s="654" t="str">
        <f>IF(AND(F1744=0,G1744&gt;0),1+COUNT($J$3:J1719),IF(B1744="AUXILIAR","AUXILIAR","SUBÍTEM"))</f>
        <v>SUBÍTEM</v>
      </c>
      <c r="K1744" s="655">
        <v>72200</v>
      </c>
      <c r="L1744" s="656">
        <f t="shared" si="456"/>
        <v>72200</v>
      </c>
      <c r="M1744" s="663" t="str">
        <f>IF(AND(MID(A1744,1,4)="comp",COUNTIF($A$1:$A$3937,A1744)&gt;1),"ok AUXILIAR",IF(AND(F1744&gt;0,MID(A1744,1,4)="COMP"),"SUBÍTEM",IF(OR(AND(F1744=0,G1744=0),F1744="COEF.",F1744&gt;0),"SUBÍTEM",IF(MID(A1744,1,5)="COMP.",IF(COUNTIF(ORÇAMENTO!$B$5:$B$9792,COMPOSIÇÕES!A1744)=0,"NOK",IF(COUNTIF(ORÇAMENTO!$B$5:$B$9792,COMPOSIÇÕES!A1744)&gt;0,"OK","SUBÍTEM"))))))</f>
        <v>SUBÍTEM</v>
      </c>
      <c r="P1744" s="655" t="b">
        <f t="shared" si="454"/>
        <v>1</v>
      </c>
      <c r="Q1744" s="655">
        <v>72200</v>
      </c>
      <c r="R1744" s="655" t="s">
        <v>131</v>
      </c>
      <c r="S1744" s="717" t="s">
        <v>1270</v>
      </c>
      <c r="T1744" s="655" t="s">
        <v>57</v>
      </c>
      <c r="U1744" s="655">
        <v>83.8</v>
      </c>
    </row>
    <row r="1745" spans="1:21" s="713" customFormat="1">
      <c r="A1745" s="723" t="s">
        <v>2886</v>
      </c>
      <c r="B1745" s="723"/>
      <c r="C1745" s="723"/>
      <c r="D1745" s="723" t="s">
        <v>183</v>
      </c>
      <c r="E1745" s="723" t="s">
        <v>183</v>
      </c>
      <c r="F1745" s="723"/>
      <c r="G1745" s="723"/>
      <c r="H1745" s="713" t="str">
        <f>IF(MID(A1745,1,3)="OBS","REMOVER ESPAÇOS","OK")</f>
        <v>REMOVER ESPAÇOS</v>
      </c>
      <c r="J1745" s="654" t="str">
        <f>IF(AND(F1745=0,G1745&gt;0),1+COUNT($J$3:J1742),IF(B1745="AUXILIAR","AUXILIAR","SUBÍTEM"))</f>
        <v>SUBÍTEM</v>
      </c>
      <c r="K1745" s="655" t="s">
        <v>1740</v>
      </c>
      <c r="L1745" s="656" t="str">
        <f>A1745</f>
        <v>Obs: composição/Base -  ORSE- 3540 + 72200(SINAPI)+9337/ORSE INSUMO</v>
      </c>
      <c r="M1745" s="663" t="str">
        <f>IF(AND(MID(A1745,1,4)="comp",COUNTIF($A$1:$A$3937,A1745)&gt;1),"ok AUXILIAR",IF(AND(F1745&gt;0,MID(A1745,1,4)="COMP"),"SUBÍTEM",IF(OR(AND(F1745=0,G1745=0),F1745="COEF.",F1745&gt;0),"SUBÍTEM",IF(MID(A1745,1,5)="COMP.",IF(COUNTIF(ORÇAMENTO!$B$5:$B$9792,COMPOSIÇÕES!A1745)=0,"NOK",IF(COUNTIF(ORÇAMENTO!$B$5:$B$9792,COMPOSIÇÕES!A1745)&gt;0,"OK","SUBÍTEM"))))))</f>
        <v>SUBÍTEM</v>
      </c>
      <c r="P1745" s="655" t="b">
        <f t="shared" si="454"/>
        <v>1</v>
      </c>
      <c r="Q1745" s="655" t="s">
        <v>1740</v>
      </c>
      <c r="R1745" s="655"/>
      <c r="S1745" s="723"/>
      <c r="T1745" s="655" t="s">
        <v>183</v>
      </c>
      <c r="U1745" s="655" t="s">
        <v>183</v>
      </c>
    </row>
    <row r="1746" spans="1:21" s="713" customFormat="1" ht="15.75" thickBot="1">
      <c r="A1746" s="660"/>
      <c r="E1746" s="660"/>
      <c r="J1746" s="712"/>
      <c r="K1746" s="712"/>
      <c r="L1746" s="712"/>
      <c r="M1746" s="712"/>
      <c r="P1746" s="655" t="b">
        <f t="shared" ref="P1746:P1759" si="459">C1746=S1746</f>
        <v>1</v>
      </c>
    </row>
    <row r="1747" spans="1:21" s="713" customFormat="1" ht="32.25" customHeight="1" thickBot="1">
      <c r="A1747" s="947" t="s">
        <v>125</v>
      </c>
      <c r="B1747" s="948"/>
      <c r="C1747" s="949" t="s">
        <v>103</v>
      </c>
      <c r="D1747" s="949" t="s">
        <v>126</v>
      </c>
      <c r="E1747" s="949" t="s">
        <v>128</v>
      </c>
      <c r="F1747" s="949" t="s">
        <v>127</v>
      </c>
      <c r="G1747" s="950" t="s">
        <v>129</v>
      </c>
      <c r="H1747" s="713" t="str">
        <f>UPPER(C1747)</f>
        <v>DESCRIÇÃO</v>
      </c>
      <c r="J1747" s="654" t="str">
        <f>IF(AND(F1747=0,G1747&gt;0),1+COUNT($J$3:J1746),IF(B1747="AUXILIAR","AUXILIAR","SUBÍTEM"))</f>
        <v>SUBÍTEM</v>
      </c>
      <c r="K1747" s="655" t="s">
        <v>125</v>
      </c>
      <c r="L1747" s="656" t="str">
        <f t="shared" ref="L1747:L1758" si="460">A1747</f>
        <v>COD.</v>
      </c>
      <c r="M1747" s="663" t="str">
        <f>IF(AND(MID(A1747,1,4)="comp",COUNTIF($A$1:$A$3937,A1747)&gt;1),"ok AUXILIAR",IF(AND(F1747&gt;0,MID(A1747,1,4)="COMP"),"SUBÍTEM",IF(OR(AND(F1747=0,G1747=0),F1747="COEF.",F1747&gt;0),"SUBÍTEM",IF(MID(A1747,1,5)="COMP.",IF(COUNTIF(ORÇAMENTO!$B$5:$B$9792,COMPOSIÇÕES!A1747)=0,"NOK",IF(COUNTIF(ORÇAMENTO!$B$5:$B$9792,COMPOSIÇÕES!A1747)&gt;0,"OK","SUBÍTEM"))))))</f>
        <v>SUBÍTEM</v>
      </c>
      <c r="P1747" s="655" t="b">
        <f t="shared" si="459"/>
        <v>1</v>
      </c>
      <c r="Q1747" s="655" t="s">
        <v>125</v>
      </c>
      <c r="R1747" s="655"/>
      <c r="S1747" s="715" t="s">
        <v>103</v>
      </c>
      <c r="T1747" s="655" t="s">
        <v>126</v>
      </c>
      <c r="U1747" s="655" t="s">
        <v>128</v>
      </c>
    </row>
    <row r="1748" spans="1:21" s="713" customFormat="1" ht="45.75" customHeight="1" thickBot="1">
      <c r="A1748" s="935" t="s">
        <v>706</v>
      </c>
      <c r="B1748" s="936"/>
      <c r="C1748" s="986" t="s">
        <v>1686</v>
      </c>
      <c r="D1748" s="936" t="s">
        <v>126</v>
      </c>
      <c r="E1748" s="936" t="s">
        <v>183</v>
      </c>
      <c r="F1748" s="936"/>
      <c r="G1748" s="946">
        <f>SUM(G1749:G1758)</f>
        <v>801.77</v>
      </c>
      <c r="H1748" s="713" t="str">
        <f>UPPER(C1748)</f>
        <v>PORTA DE MADEIRA  ALMOFADADA C/ REVESTIMENTO LAMINADO, 0,80X2,10 M, COMPLETA(BATENTES E FERRAGENS), COM GRELHA VERNEZIANA (50X30CM) E BARRAS DE APOIO</v>
      </c>
      <c r="J1748" s="654">
        <f>IF(AND(F1748=0,G1748&gt;0),1+COUNT($J$3:J1747),IF(B1748="AUXILIAR","AUXILIAR","SUBÍTEM"))</f>
        <v>224</v>
      </c>
      <c r="K1748" s="655" t="s">
        <v>706</v>
      </c>
      <c r="L1748" s="656" t="str">
        <f t="shared" si="460"/>
        <v>COMP. 224</v>
      </c>
      <c r="M1748" s="663" t="str">
        <f>IF(AND(MID(A1748,1,4)="comp",COUNTIF($A$1:$A$3937,A1748)&gt;1),"ok AUXILIAR",IF(AND(F1748&gt;0,MID(A1748,1,4)="COMP"),"SUBÍTEM",IF(OR(AND(F1748=0,G1748=0),F1748="COEF.",F1748&gt;0),"SUBÍTEM",IF(MID(A1748,1,5)="COMP.",IF(COUNTIF(ORÇAMENTO!$B$5:$B$9792,COMPOSIÇÕES!A1748)=0,"NOK",IF(COUNTIF(ORÇAMENTO!$B$5:$B$9792,COMPOSIÇÕES!A1748)&gt;0,"OK","SUBÍTEM"))))))</f>
        <v>OK</v>
      </c>
      <c r="P1748" s="655" t="b">
        <f t="shared" si="459"/>
        <v>1</v>
      </c>
      <c r="Q1748" s="655" t="s">
        <v>706</v>
      </c>
      <c r="R1748" s="655"/>
      <c r="S1748" s="716" t="s">
        <v>1686</v>
      </c>
      <c r="T1748" s="655" t="s">
        <v>126</v>
      </c>
      <c r="U1748" s="655" t="s">
        <v>183</v>
      </c>
    </row>
    <row r="1749" spans="1:21" s="713" customFormat="1" ht="54" customHeight="1">
      <c r="A1749" s="989">
        <v>87298</v>
      </c>
      <c r="B1749" s="989" t="s">
        <v>131</v>
      </c>
      <c r="C1749" s="322" t="s">
        <v>1275</v>
      </c>
      <c r="D1749" s="257" t="s">
        <v>61</v>
      </c>
      <c r="E1749" s="259">
        <v>435.53</v>
      </c>
      <c r="F1749" s="1000">
        <v>0.01</v>
      </c>
      <c r="G1749" s="450">
        <f t="shared" ref="G1749:G1758" si="461">ROUND(F1749*E1749,2)</f>
        <v>4.3600000000000003</v>
      </c>
      <c r="H1749" s="713" t="str">
        <f>IF(MID(A1749,1,3)="OBS","REMOVER ESPAÇOS","OK")</f>
        <v>OK</v>
      </c>
      <c r="J1749" s="654" t="str">
        <f>IF(AND(F1749=0,G1749&gt;0),1+COUNT($J$3:J1745),IF(B1749="AUXILIAR","AUXILIAR","SUBÍTEM"))</f>
        <v>SUBÍTEM</v>
      </c>
      <c r="K1749" s="655">
        <v>87298</v>
      </c>
      <c r="L1749" s="656">
        <f t="shared" si="460"/>
        <v>87298</v>
      </c>
      <c r="M1749" s="663" t="str">
        <f>IF(AND(MID(A1749,1,4)="comp",COUNTIF($A$1:$A$3937,A1749)&gt;1),"ok AUXILIAR",IF(AND(F1749&gt;0,MID(A1749,1,4)="COMP"),"SUBÍTEM",IF(OR(AND(F1749=0,G1749=0),F1749="COEF.",F1749&gt;0),"SUBÍTEM",IF(MID(A1749,1,5)="COMP.",IF(COUNTIF(ORÇAMENTO!$B$5:$B$9792,COMPOSIÇÕES!A1749)=0,"NOK",IF(COUNTIF(ORÇAMENTO!$B$5:$B$9792,COMPOSIÇÕES!A1749)&gt;0,"OK","SUBÍTEM"))))))</f>
        <v>SUBÍTEM</v>
      </c>
      <c r="N1749" s="713" t="e">
        <f>VLOOKUP(K1749,#REF!,2,FALSE)</f>
        <v>#REF!</v>
      </c>
      <c r="P1749" s="655" t="b">
        <f t="shared" si="459"/>
        <v>1</v>
      </c>
      <c r="Q1749" s="655">
        <v>87298</v>
      </c>
      <c r="R1749" s="655" t="s">
        <v>131</v>
      </c>
      <c r="S1749" s="721" t="s">
        <v>1275</v>
      </c>
      <c r="T1749" s="655" t="s">
        <v>61</v>
      </c>
      <c r="U1749" s="655">
        <v>435.54</v>
      </c>
    </row>
    <row r="1750" spans="1:21" s="713" customFormat="1" ht="35.25" customHeight="1">
      <c r="A1750" s="989">
        <v>88316</v>
      </c>
      <c r="B1750" s="989" t="s">
        <v>131</v>
      </c>
      <c r="C1750" s="322" t="s">
        <v>772</v>
      </c>
      <c r="D1750" s="257" t="s">
        <v>59</v>
      </c>
      <c r="E1750" s="259">
        <v>12.7</v>
      </c>
      <c r="F1750" s="1000">
        <v>3.75</v>
      </c>
      <c r="G1750" s="450">
        <f t="shared" si="461"/>
        <v>47.63</v>
      </c>
      <c r="H1750" s="713" t="str">
        <f t="shared" ref="H1750:H1758" si="462">UPPER(C1750)</f>
        <v>SERVENTE COM ENCARGOS COMPLEMENTARES</v>
      </c>
      <c r="J1750" s="654" t="str">
        <f>IF(AND(F1750=0,G1750&gt;0),1+COUNT($J$3:J1729),IF(B1750="AUXILIAR","AUXILIAR","SUBÍTEM"))</f>
        <v>SUBÍTEM</v>
      </c>
      <c r="K1750" s="655">
        <v>88316</v>
      </c>
      <c r="L1750" s="656">
        <f t="shared" si="460"/>
        <v>88316</v>
      </c>
      <c r="M1750" s="663" t="str">
        <f>IF(AND(MID(A1750,1,4)="comp",COUNTIF($A$1:$A$3937,A1750)&gt;1),"ok AUXILIAR",IF(AND(F1750&gt;0,MID(A1750,1,4)="COMP"),"SUBÍTEM",IF(OR(AND(F1750=0,G1750=0),F1750="COEF.",F1750&gt;0),"SUBÍTEM",IF(MID(A1750,1,5)="COMP.",IF(COUNTIF(ORÇAMENTO!$B$5:$B$9792,COMPOSIÇÕES!A1750)=0,"NOK",IF(COUNTIF(ORÇAMENTO!$B$5:$B$9792,COMPOSIÇÕES!A1750)&gt;0,"OK","SUBÍTEM"))))))</f>
        <v>SUBÍTEM</v>
      </c>
      <c r="P1750" s="655" t="b">
        <f t="shared" si="459"/>
        <v>1</v>
      </c>
      <c r="Q1750" s="655">
        <v>88316</v>
      </c>
      <c r="R1750" s="655" t="s">
        <v>131</v>
      </c>
      <c r="S1750" s="717" t="s">
        <v>772</v>
      </c>
      <c r="T1750" s="655" t="s">
        <v>59</v>
      </c>
      <c r="U1750" s="655">
        <v>12.52</v>
      </c>
    </row>
    <row r="1751" spans="1:21" s="713" customFormat="1" ht="18.75" customHeight="1">
      <c r="A1751" s="989">
        <v>5075</v>
      </c>
      <c r="B1751" s="989" t="s">
        <v>836</v>
      </c>
      <c r="C1751" s="322" t="s">
        <v>966</v>
      </c>
      <c r="D1751" s="257" t="s">
        <v>2838</v>
      </c>
      <c r="E1751" s="259">
        <v>11.19</v>
      </c>
      <c r="F1751" s="1000">
        <v>4.0000000000000001E-3</v>
      </c>
      <c r="G1751" s="450">
        <f t="shared" si="461"/>
        <v>0.04</v>
      </c>
      <c r="H1751" s="713" t="str">
        <f t="shared" si="462"/>
        <v>PREGO DE ACO POLIDO COM CABECA 18 X 30 (2 3/4 X 10)</v>
      </c>
      <c r="J1751" s="654" t="str">
        <f>IF(AND(F1751=0,G1751&gt;0),1+COUNT($J$3:J1729),IF(B1751="AUXILIAR","AUXILIAR","SUBÍTEM"))</f>
        <v>SUBÍTEM</v>
      </c>
      <c r="K1751" s="655">
        <v>5075</v>
      </c>
      <c r="L1751" s="656">
        <f t="shared" si="460"/>
        <v>5075</v>
      </c>
      <c r="M1751" s="663" t="str">
        <f>IF(AND(MID(A1751,1,4)="comp",COUNTIF($A$1:$A$3937,A1751)&gt;1),"ok AUXILIAR",IF(AND(F1751&gt;0,MID(A1751,1,4)="COMP"),"SUBÍTEM",IF(OR(AND(F1751=0,G1751=0),F1751="COEF.",F1751&gt;0),"SUBÍTEM",IF(MID(A1751,1,5)="COMP.",IF(COUNTIF(ORÇAMENTO!$B$5:$B$9792,COMPOSIÇÕES!A1751)=0,"NOK",IF(COUNTIF(ORÇAMENTO!$B$5:$B$9792,COMPOSIÇÕES!A1751)&gt;0,"OK","SUBÍTEM"))))))</f>
        <v>SUBÍTEM</v>
      </c>
      <c r="P1751" s="655" t="b">
        <f t="shared" si="459"/>
        <v>1</v>
      </c>
      <c r="Q1751" s="655">
        <v>5075</v>
      </c>
      <c r="R1751" s="655" t="s">
        <v>836</v>
      </c>
      <c r="S1751" s="717" t="s">
        <v>966</v>
      </c>
      <c r="T1751" s="655" t="s">
        <v>55</v>
      </c>
      <c r="U1751" s="655">
        <v>11.03</v>
      </c>
    </row>
    <row r="1752" spans="1:21" s="713" customFormat="1" ht="18.75" customHeight="1">
      <c r="A1752" s="989">
        <v>88262</v>
      </c>
      <c r="B1752" s="989" t="s">
        <v>131</v>
      </c>
      <c r="C1752" s="322" t="s">
        <v>765</v>
      </c>
      <c r="D1752" s="257" t="s">
        <v>59</v>
      </c>
      <c r="E1752" s="259">
        <v>15.82</v>
      </c>
      <c r="F1752" s="1000">
        <v>3.75</v>
      </c>
      <c r="G1752" s="450">
        <f t="shared" si="461"/>
        <v>59.33</v>
      </c>
      <c r="H1752" s="713" t="str">
        <f t="shared" si="462"/>
        <v>CARPINTEIRO DE FORMAS COM ENCARGOS COMPLEMENTARES</v>
      </c>
      <c r="J1752" s="654" t="str">
        <f>IF(AND(F1752=0,G1752&gt;0),1+COUNT($J$3:J1727),IF(B1752="AUXILIAR","AUXILIAR","SUBÍTEM"))</f>
        <v>SUBÍTEM</v>
      </c>
      <c r="K1752" s="655">
        <v>88262</v>
      </c>
      <c r="L1752" s="656">
        <f t="shared" si="460"/>
        <v>88262</v>
      </c>
      <c r="M1752" s="663" t="str">
        <f>IF(AND(MID(A1752,1,4)="comp",COUNTIF($A$1:$A$3937,A1752)&gt;1),"ok AUXILIAR",IF(AND(F1752&gt;0,MID(A1752,1,4)="COMP"),"SUBÍTEM",IF(OR(AND(F1752=0,G1752=0),F1752="COEF.",F1752&gt;0),"SUBÍTEM",IF(MID(A1752,1,5)="COMP.",IF(COUNTIF(ORÇAMENTO!$B$5:$B$9792,COMPOSIÇÕES!A1752)=0,"NOK",IF(COUNTIF(ORÇAMENTO!$B$5:$B$9792,COMPOSIÇÕES!A1752)&gt;0,"OK","SUBÍTEM"))))))</f>
        <v>SUBÍTEM</v>
      </c>
      <c r="P1752" s="655" t="b">
        <f t="shared" si="459"/>
        <v>1</v>
      </c>
      <c r="Q1752" s="655">
        <v>88262</v>
      </c>
      <c r="R1752" s="655" t="s">
        <v>131</v>
      </c>
      <c r="S1752" s="717" t="s">
        <v>765</v>
      </c>
      <c r="T1752" s="655" t="s">
        <v>59</v>
      </c>
      <c r="U1752" s="655">
        <v>15.81</v>
      </c>
    </row>
    <row r="1753" spans="1:21" s="713" customFormat="1" ht="21.75" customHeight="1">
      <c r="A1753" s="989">
        <v>5015</v>
      </c>
      <c r="B1753" s="989" t="s">
        <v>134</v>
      </c>
      <c r="C1753" s="322" t="s">
        <v>2780</v>
      </c>
      <c r="D1753" s="257" t="s">
        <v>95</v>
      </c>
      <c r="E1753" s="259">
        <v>118</v>
      </c>
      <c r="F1753" s="1000">
        <v>1</v>
      </c>
      <c r="G1753" s="450">
        <f t="shared" si="461"/>
        <v>118</v>
      </c>
      <c r="H1753" s="713" t="str">
        <f t="shared" si="462"/>
        <v>BATENTE (CAIXÃO) EM MADEIRA LEI L=14CM (90X220CM), COMPLETO C/02 JOGOS ALIZAR</v>
      </c>
      <c r="J1753" s="654" t="str">
        <f>IF(AND(F1753=0,G1753&gt;0),1+COUNT($J$3:J1728),IF(B1753="AUXILIAR","AUXILIAR","SUBÍTEM"))</f>
        <v>SUBÍTEM</v>
      </c>
      <c r="K1753" s="655">
        <v>5015</v>
      </c>
      <c r="L1753" s="656">
        <f t="shared" si="460"/>
        <v>5015</v>
      </c>
      <c r="M1753" s="663" t="str">
        <f>IF(AND(MID(A1753,1,4)="comp",COUNTIF($A$1:$A$3937,A1753)&gt;1),"ok AUXILIAR",IF(AND(F1753&gt;0,MID(A1753,1,4)="COMP"),"SUBÍTEM",IF(OR(AND(F1753=0,G1753=0),F1753="COEF.",F1753&gt;0),"SUBÍTEM",IF(MID(A1753,1,5)="COMP.",IF(COUNTIF(ORÇAMENTO!$B$5:$B$9792,COMPOSIÇÕES!A1753)=0,"NOK",IF(COUNTIF(ORÇAMENTO!$B$5:$B$9792,COMPOSIÇÕES!A1753)&gt;0,"OK","SUBÍTEM"))))))</f>
        <v>SUBÍTEM</v>
      </c>
      <c r="P1753" s="655" t="b">
        <f t="shared" si="459"/>
        <v>1</v>
      </c>
      <c r="Q1753" s="655">
        <v>5015</v>
      </c>
      <c r="R1753" s="655" t="s">
        <v>134</v>
      </c>
      <c r="S1753" s="717" t="s">
        <v>2780</v>
      </c>
      <c r="T1753" s="655" t="s">
        <v>95</v>
      </c>
      <c r="U1753" s="655">
        <v>118</v>
      </c>
    </row>
    <row r="1754" spans="1:21" s="713" customFormat="1" ht="18.75" customHeight="1">
      <c r="A1754" s="989">
        <v>1807</v>
      </c>
      <c r="B1754" s="989" t="s">
        <v>134</v>
      </c>
      <c r="C1754" s="322" t="s">
        <v>2788</v>
      </c>
      <c r="D1754" s="257" t="s">
        <v>54</v>
      </c>
      <c r="E1754" s="259">
        <v>146.9</v>
      </c>
      <c r="F1754" s="1000">
        <v>1</v>
      </c>
      <c r="G1754" s="450">
        <f t="shared" si="461"/>
        <v>146.9</v>
      </c>
      <c r="H1754" s="713" t="str">
        <f t="shared" si="462"/>
        <v>PORTA EM MADEIRA COMPENSADA CANELA, LISA, SEMI-OCA - 80 X (160 A 210) X 3,5CM</v>
      </c>
      <c r="J1754" s="654" t="str">
        <f>IF(AND(F1754=0,G1754&gt;0),1+COUNT($J$3:J1729),IF(B1754="AUXILIAR","AUXILIAR","SUBÍTEM"))</f>
        <v>SUBÍTEM</v>
      </c>
      <c r="K1754" s="655">
        <v>1807</v>
      </c>
      <c r="L1754" s="656">
        <f t="shared" si="460"/>
        <v>1807</v>
      </c>
      <c r="M1754" s="663" t="str">
        <f>IF(AND(MID(A1754,1,4)="comp",COUNTIF($A$1:$A$3937,A1754)&gt;1),"ok AUXILIAR",IF(AND(F1754&gt;0,MID(A1754,1,4)="COMP"),"SUBÍTEM",IF(OR(AND(F1754=0,G1754=0),F1754="COEF.",F1754&gt;0),"SUBÍTEM",IF(MID(A1754,1,5)="COMP.",IF(COUNTIF(ORÇAMENTO!$B$5:$B$9792,COMPOSIÇÕES!A1754)=0,"NOK",IF(COUNTIF(ORÇAMENTO!$B$5:$B$9792,COMPOSIÇÕES!A1754)&gt;0,"OK","SUBÍTEM"))))))</f>
        <v>SUBÍTEM</v>
      </c>
      <c r="P1754" s="655" t="b">
        <f t="shared" si="459"/>
        <v>1</v>
      </c>
      <c r="Q1754" s="655">
        <v>1807</v>
      </c>
      <c r="R1754" s="655" t="s">
        <v>134</v>
      </c>
      <c r="S1754" s="717" t="s">
        <v>2788</v>
      </c>
      <c r="T1754" s="655" t="s">
        <v>54</v>
      </c>
      <c r="U1754" s="655">
        <v>146.9</v>
      </c>
    </row>
    <row r="1755" spans="1:21" s="713" customFormat="1" ht="18" customHeight="1">
      <c r="A1755" s="989">
        <v>848</v>
      </c>
      <c r="B1755" s="989" t="s">
        <v>134</v>
      </c>
      <c r="C1755" s="322" t="s">
        <v>2783</v>
      </c>
      <c r="D1755" s="257" t="s">
        <v>54</v>
      </c>
      <c r="E1755" s="259">
        <v>6.9</v>
      </c>
      <c r="F1755" s="1000">
        <v>3</v>
      </c>
      <c r="G1755" s="450">
        <f t="shared" si="461"/>
        <v>20.7</v>
      </c>
      <c r="H1755" s="713" t="str">
        <f t="shared" si="462"/>
        <v>DOBRADIÇA FERRO GALVANIZADO 3" X 3" SEM ANEIS</v>
      </c>
      <c r="J1755" s="654" t="str">
        <f>IF(AND(F1755=0,G1755&gt;0),1+COUNT($J$3:J1730),IF(B1755="AUXILIAR","AUXILIAR","SUBÍTEM"))</f>
        <v>SUBÍTEM</v>
      </c>
      <c r="K1755" s="655">
        <v>848</v>
      </c>
      <c r="L1755" s="656">
        <f t="shared" si="460"/>
        <v>848</v>
      </c>
      <c r="M1755" s="663" t="str">
        <f>IF(AND(MID(A1755,1,4)="comp",COUNTIF($A$1:$A$3937,A1755)&gt;1),"ok AUXILIAR",IF(AND(F1755&gt;0,MID(A1755,1,4)="COMP"),"SUBÍTEM",IF(OR(AND(F1755=0,G1755=0),F1755="COEF.",F1755&gt;0),"SUBÍTEM",IF(MID(A1755,1,5)="COMP.",IF(COUNTIF(ORÇAMENTO!$B$5:$B$9792,COMPOSIÇÕES!A1755)=0,"NOK",IF(COUNTIF(ORÇAMENTO!$B$5:$B$9792,COMPOSIÇÕES!A1755)&gt;0,"OK","SUBÍTEM"))))))</f>
        <v>SUBÍTEM</v>
      </c>
      <c r="P1755" s="655" t="b">
        <f t="shared" si="459"/>
        <v>1</v>
      </c>
      <c r="Q1755" s="655">
        <v>848</v>
      </c>
      <c r="R1755" s="655" t="s">
        <v>134</v>
      </c>
      <c r="S1755" s="717" t="s">
        <v>2783</v>
      </c>
      <c r="T1755" s="655" t="s">
        <v>54</v>
      </c>
      <c r="U1755" s="655">
        <v>6.83</v>
      </c>
    </row>
    <row r="1756" spans="1:21" s="713" customFormat="1" ht="18" customHeight="1">
      <c r="A1756" s="989">
        <v>9337</v>
      </c>
      <c r="B1756" s="989" t="s">
        <v>134</v>
      </c>
      <c r="C1756" s="322" t="s">
        <v>2781</v>
      </c>
      <c r="D1756" s="257" t="s">
        <v>57</v>
      </c>
      <c r="E1756" s="259">
        <v>118.9</v>
      </c>
      <c r="F1756" s="1000">
        <v>0.15</v>
      </c>
      <c r="G1756" s="450">
        <f t="shared" si="461"/>
        <v>17.84</v>
      </c>
      <c r="H1756" s="713" t="str">
        <f>UPPER(C1756)</f>
        <v>VENEZIANA INDUSTRIAL DE PVC RÍGIDO, TRANSLÚCIDO E MONTANTES EM ALÚMINIO</v>
      </c>
      <c r="J1756" s="654" t="str">
        <f>IF(AND(F1756=0,G1756&gt;0),1+COUNT($J$3:J1730),IF(B1756="AUXILIAR","AUXILIAR","SUBÍTEM"))</f>
        <v>SUBÍTEM</v>
      </c>
      <c r="K1756" s="655">
        <v>9337</v>
      </c>
      <c r="L1756" s="656">
        <f>A1756</f>
        <v>9337</v>
      </c>
      <c r="M1756" s="663" t="str">
        <f>IF(AND(MID(A1756,1,4)="comp",COUNTIF($A$1:$A$3937,A1756)&gt;1),"ok AUXILIAR",IF(AND(F1756&gt;0,MID(A1756,1,4)="COMP"),"SUBÍTEM",IF(OR(AND(F1756=0,G1756=0),F1756="COEF.",F1756&gt;0),"SUBÍTEM",IF(MID(A1756,1,5)="COMP.",IF(COUNTIF(ORÇAMENTO!$B$5:$B$9792,COMPOSIÇÕES!A1756)=0,"NOK",IF(COUNTIF(ORÇAMENTO!$B$5:$B$9792,COMPOSIÇÕES!A1756)&gt;0,"OK","SUBÍTEM"))))))</f>
        <v>SUBÍTEM</v>
      </c>
      <c r="P1756" s="655" t="b">
        <f>C1756=S1756</f>
        <v>1</v>
      </c>
      <c r="Q1756" s="655">
        <v>9337</v>
      </c>
      <c r="R1756" s="655" t="s">
        <v>134</v>
      </c>
      <c r="S1756" s="717" t="s">
        <v>2781</v>
      </c>
      <c r="T1756" s="655" t="s">
        <v>57</v>
      </c>
      <c r="U1756" s="655">
        <v>118.9</v>
      </c>
    </row>
    <row r="1757" spans="1:21" s="713" customFormat="1" ht="18" customHeight="1">
      <c r="A1757" s="989">
        <v>2062</v>
      </c>
      <c r="B1757" s="989" t="s">
        <v>134</v>
      </c>
      <c r="C1757" s="322" t="s">
        <v>2797</v>
      </c>
      <c r="D1757" s="257" t="s">
        <v>54</v>
      </c>
      <c r="E1757" s="259">
        <v>104.9</v>
      </c>
      <c r="F1757" s="1000">
        <v>1</v>
      </c>
      <c r="G1757" s="450">
        <f t="shared" si="461"/>
        <v>104.9</v>
      </c>
      <c r="H1757" s="713" t="str">
        <f>UPPER(C1757)</f>
        <v>BARRA DE APOIO, RETA, FIXA, EM AÇO INOX, L=40CM, D=1 1/4" - JACKWAL OU SIMILAR</v>
      </c>
      <c r="J1757" s="654" t="str">
        <f>IF(AND(F1757=0,G1757&gt;0),1+COUNT($J$3:J1731),IF(B1757="AUXILIAR","AUXILIAR","SUBÍTEM"))</f>
        <v>SUBÍTEM</v>
      </c>
      <c r="K1757" s="655">
        <v>2062</v>
      </c>
      <c r="L1757" s="656">
        <f>A1757</f>
        <v>2062</v>
      </c>
      <c r="M1757" s="663" t="str">
        <f>IF(AND(MID(A1757,1,4)="comp",COUNTIF($A$1:$A$3937,A1757)&gt;1),"ok AUXILIAR",IF(AND(F1757&gt;0,MID(A1757,1,4)="COMP"),"SUBÍTEM",IF(OR(AND(F1757=0,G1757=0),F1757="COEF.",F1757&gt;0),"SUBÍTEM",IF(MID(A1757,1,5)="COMP.",IF(COUNTIF(ORÇAMENTO!$B$5:$B$9792,COMPOSIÇÕES!A1757)=0,"NOK",IF(COUNTIF(ORÇAMENTO!$B$5:$B$9792,COMPOSIÇÕES!A1757)&gt;0,"OK","SUBÍTEM"))))))</f>
        <v>SUBÍTEM</v>
      </c>
      <c r="P1757" s="655" t="b">
        <f>C1757=S1757</f>
        <v>1</v>
      </c>
      <c r="Q1757" s="655">
        <v>2062</v>
      </c>
      <c r="R1757" s="655" t="s">
        <v>134</v>
      </c>
      <c r="S1757" s="717" t="s">
        <v>2797</v>
      </c>
      <c r="T1757" s="655" t="s">
        <v>54</v>
      </c>
      <c r="U1757" s="655">
        <v>104.9</v>
      </c>
    </row>
    <row r="1758" spans="1:21" s="713" customFormat="1" ht="18" customHeight="1">
      <c r="A1758" s="989">
        <v>72200</v>
      </c>
      <c r="B1758" s="989" t="s">
        <v>131</v>
      </c>
      <c r="C1758" s="322" t="s">
        <v>1270</v>
      </c>
      <c r="D1758" s="257" t="s">
        <v>57</v>
      </c>
      <c r="E1758" s="259">
        <v>83.95</v>
      </c>
      <c r="F1758" s="1000">
        <v>3.3600000000000003</v>
      </c>
      <c r="G1758" s="450">
        <f t="shared" si="461"/>
        <v>282.07</v>
      </c>
      <c r="H1758" s="713" t="str">
        <f t="shared" si="462"/>
        <v>REVESTIMENTO EM LAMINADO MELAMINICO TEXTURIZADO, ESPESSURA 0,8 MM, FIXADO COM COLA</v>
      </c>
      <c r="J1758" s="654" t="str">
        <f>IF(AND(F1758=0,G1758&gt;0),1+COUNT($J$3:J1731),IF(B1758="AUXILIAR","AUXILIAR","SUBÍTEM"))</f>
        <v>SUBÍTEM</v>
      </c>
      <c r="K1758" s="655">
        <v>72200</v>
      </c>
      <c r="L1758" s="656">
        <f t="shared" si="460"/>
        <v>72200</v>
      </c>
      <c r="M1758" s="663" t="str">
        <f>IF(AND(MID(A1758,1,4)="comp",COUNTIF($A$1:$A$3937,A1758)&gt;1),"ok AUXILIAR",IF(AND(F1758&gt;0,MID(A1758,1,4)="COMP"),"SUBÍTEM",IF(OR(AND(F1758=0,G1758=0),F1758="COEF.",F1758&gt;0),"SUBÍTEM",IF(MID(A1758,1,5)="COMP.",IF(COUNTIF(ORÇAMENTO!$B$5:$B$9792,COMPOSIÇÕES!A1758)=0,"NOK",IF(COUNTIF(ORÇAMENTO!$B$5:$B$9792,COMPOSIÇÕES!A1758)&gt;0,"OK","SUBÍTEM"))))))</f>
        <v>SUBÍTEM</v>
      </c>
      <c r="P1758" s="655" t="b">
        <f t="shared" si="459"/>
        <v>1</v>
      </c>
      <c r="Q1758" s="655">
        <v>72200</v>
      </c>
      <c r="R1758" s="655" t="s">
        <v>131</v>
      </c>
      <c r="S1758" s="717" t="s">
        <v>1270</v>
      </c>
      <c r="T1758" s="655" t="s">
        <v>57</v>
      </c>
      <c r="U1758" s="655">
        <v>83.8</v>
      </c>
    </row>
    <row r="1759" spans="1:21" s="713" customFormat="1">
      <c r="A1759" s="723" t="s">
        <v>1687</v>
      </c>
      <c r="B1759" s="723"/>
      <c r="C1759" s="723"/>
      <c r="D1759" s="723" t="s">
        <v>183</v>
      </c>
      <c r="E1759" s="723" t="s">
        <v>183</v>
      </c>
      <c r="F1759" s="723"/>
      <c r="G1759" s="723"/>
      <c r="H1759" s="713" t="str">
        <f>IF(MID(A1759,1,3)="OBS","REMOVER ESPAÇOS","OK")</f>
        <v>REMOVER ESPAÇOS</v>
      </c>
      <c r="J1759" s="654" t="str">
        <f>IF(AND(F1759=0,G1759&gt;0),1+COUNT($J$3:J1755),IF(B1759="AUXILIAR","AUXILIAR","SUBÍTEM"))</f>
        <v>SUBÍTEM</v>
      </c>
      <c r="K1759" s="655" t="s">
        <v>1687</v>
      </c>
      <c r="L1759" s="656" t="str">
        <f>A1759</f>
        <v>Obs: composição/Base -  ORSE- 3540 + 72200(SINAPI) +9337+2062/ORSE INSUMO</v>
      </c>
      <c r="M1759" s="663" t="str">
        <f>IF(AND(MID(A1759,1,4)="comp",COUNTIF($A$1:$A$3937,A1759)&gt;1),"ok AUXILIAR",IF(AND(F1759&gt;0,MID(A1759,1,4)="COMP"),"SUBÍTEM",IF(OR(AND(F1759=0,G1759=0),F1759="COEF.",F1759&gt;0),"SUBÍTEM",IF(MID(A1759,1,5)="COMP.",IF(COUNTIF(ORÇAMENTO!$B$5:$B$9792,COMPOSIÇÕES!A1759)=0,"NOK",IF(COUNTIF(ORÇAMENTO!$B$5:$B$9792,COMPOSIÇÕES!A1759)&gt;0,"OK","SUBÍTEM"))))))</f>
        <v>SUBÍTEM</v>
      </c>
      <c r="P1759" s="655" t="b">
        <f t="shared" si="459"/>
        <v>1</v>
      </c>
      <c r="Q1759" s="655" t="s">
        <v>1687</v>
      </c>
      <c r="R1759" s="655"/>
      <c r="S1759" s="723"/>
      <c r="T1759" s="655" t="s">
        <v>183</v>
      </c>
      <c r="U1759" s="655" t="s">
        <v>183</v>
      </c>
    </row>
    <row r="1760" spans="1:21" s="713" customFormat="1" ht="15.75" thickBot="1">
      <c r="A1760" s="660"/>
      <c r="E1760" s="660"/>
      <c r="J1760" s="712"/>
      <c r="K1760" s="712"/>
      <c r="L1760" s="712"/>
      <c r="M1760" s="712"/>
      <c r="P1760" s="655" t="b">
        <f t="shared" ref="P1760:P1769" si="463">C1760=S1760</f>
        <v>1</v>
      </c>
    </row>
    <row r="1761" spans="1:21" s="713" customFormat="1" ht="32.25" customHeight="1" thickBot="1">
      <c r="A1761" s="947" t="s">
        <v>125</v>
      </c>
      <c r="B1761" s="948"/>
      <c r="C1761" s="949" t="s">
        <v>103</v>
      </c>
      <c r="D1761" s="949" t="s">
        <v>126</v>
      </c>
      <c r="E1761" s="949" t="s">
        <v>128</v>
      </c>
      <c r="F1761" s="949" t="s">
        <v>127</v>
      </c>
      <c r="G1761" s="950" t="s">
        <v>129</v>
      </c>
      <c r="H1761" s="713" t="str">
        <f>UPPER(C1761)</f>
        <v>DESCRIÇÃO</v>
      </c>
      <c r="J1761" s="654" t="str">
        <f>IF(AND(F1761=0,G1761&gt;0),1+COUNT($J$3:J1760),IF(B1761="AUXILIAR","AUXILIAR","SUBÍTEM"))</f>
        <v>SUBÍTEM</v>
      </c>
      <c r="K1761" s="655" t="s">
        <v>125</v>
      </c>
      <c r="L1761" s="656" t="str">
        <f t="shared" ref="L1761:L1769" si="464">A1761</f>
        <v>COD.</v>
      </c>
      <c r="M1761" s="663" t="str">
        <f>IF(AND(MID(A1761,1,4)="comp",COUNTIF($A$1:$A$3937,A1761)&gt;1),"ok AUXILIAR",IF(AND(F1761&gt;0,MID(A1761,1,4)="COMP"),"SUBÍTEM",IF(OR(AND(F1761=0,G1761=0),F1761="COEF.",F1761&gt;0),"SUBÍTEM",IF(MID(A1761,1,5)="COMP.",IF(COUNTIF(ORÇAMENTO!$B$5:$B$9792,COMPOSIÇÕES!A1761)=0,"NOK",IF(COUNTIF(ORÇAMENTO!$B$5:$B$9792,COMPOSIÇÕES!A1761)&gt;0,"OK","SUBÍTEM"))))))</f>
        <v>SUBÍTEM</v>
      </c>
      <c r="P1761" s="655" t="b">
        <f t="shared" si="463"/>
        <v>1</v>
      </c>
      <c r="Q1761" s="655" t="s">
        <v>125</v>
      </c>
      <c r="R1761" s="655"/>
      <c r="S1761" s="715" t="s">
        <v>103</v>
      </c>
      <c r="T1761" s="655" t="s">
        <v>126</v>
      </c>
      <c r="U1761" s="655" t="s">
        <v>128</v>
      </c>
    </row>
    <row r="1762" spans="1:21" s="713" customFormat="1" ht="45.75" customHeight="1" thickBot="1">
      <c r="A1762" s="935" t="s">
        <v>1716</v>
      </c>
      <c r="B1762" s="936"/>
      <c r="C1762" s="986" t="s">
        <v>1714</v>
      </c>
      <c r="D1762" s="936" t="s">
        <v>57</v>
      </c>
      <c r="E1762" s="936" t="s">
        <v>183</v>
      </c>
      <c r="F1762" s="936"/>
      <c r="G1762" s="946">
        <f>SUM(G1763:G1770)</f>
        <v>3.5599999999999996</v>
      </c>
      <c r="H1762" s="713" t="str">
        <f>UPPER(C1762)</f>
        <v>LOCAÇÃO DE CONSTRUÇÃO DE EDIFICAÇÃO ACIMA DE 1.000 M2, INCLUSIVE GABARITO DE MADEIRA</v>
      </c>
      <c r="J1762" s="654">
        <f>IF(AND(F1762=0,G1762&gt;0),1+COUNT($J$3:J1761),IF(B1762="AUXILIAR","AUXILIAR","SUBÍTEM"))</f>
        <v>225</v>
      </c>
      <c r="K1762" s="655" t="s">
        <v>1716</v>
      </c>
      <c r="L1762" s="656" t="str">
        <f t="shared" si="464"/>
        <v>COMP. 225</v>
      </c>
      <c r="M1762" s="663" t="str">
        <f>IF(AND(MID(A1762,1,4)="comp",COUNTIF($A$1:$A$3937,A1762)&gt;1),"ok AUXILIAR",IF(AND(F1762&gt;0,MID(A1762,1,4)="COMP"),"SUBÍTEM",IF(OR(AND(F1762=0,G1762=0),F1762="COEF.",F1762&gt;0),"SUBÍTEM",IF(MID(A1762,1,5)="COMP.",IF(COUNTIF(ORÇAMENTO!$B$5:$B$9792,COMPOSIÇÕES!A1762)=0,"NOK",IF(COUNTIF(ORÇAMENTO!$B$5:$B$9792,COMPOSIÇÕES!A1762)&gt;0,"OK","SUBÍTEM"))))))</f>
        <v>OK</v>
      </c>
      <c r="P1762" s="655" t="b">
        <f t="shared" si="463"/>
        <v>1</v>
      </c>
      <c r="Q1762" s="655" t="s">
        <v>1716</v>
      </c>
      <c r="R1762" s="655"/>
      <c r="S1762" s="716" t="s">
        <v>1714</v>
      </c>
      <c r="T1762" s="655" t="s">
        <v>57</v>
      </c>
      <c r="U1762" s="655" t="s">
        <v>183</v>
      </c>
    </row>
    <row r="1763" spans="1:21" s="713" customFormat="1" ht="22.5" customHeight="1">
      <c r="A1763" s="989">
        <v>10567</v>
      </c>
      <c r="B1763" s="989" t="s">
        <v>836</v>
      </c>
      <c r="C1763" s="322" t="s">
        <v>2681</v>
      </c>
      <c r="D1763" s="257" t="s">
        <v>2837</v>
      </c>
      <c r="E1763" s="259">
        <v>7.32</v>
      </c>
      <c r="F1763" s="1000">
        <v>0.11</v>
      </c>
      <c r="G1763" s="450">
        <f t="shared" ref="G1763:G1770" si="465">ROUND(F1763*E1763,2)</f>
        <v>0.81</v>
      </c>
      <c r="H1763" s="713" t="str">
        <f>IF(MID(A1763,1,3)="OBS","REMOVER ESPAÇOS","OK")</f>
        <v>OK</v>
      </c>
      <c r="J1763" s="654" t="str">
        <f>IF(AND(F1763=0,G1763&gt;0),1+COUNT($J$3:J1759),IF(B1763="AUXILIAR","AUXILIAR","SUBÍTEM"))</f>
        <v>SUBÍTEM</v>
      </c>
      <c r="K1763" s="655">
        <v>10567</v>
      </c>
      <c r="L1763" s="656">
        <f t="shared" si="464"/>
        <v>10567</v>
      </c>
      <c r="M1763" s="663" t="str">
        <f>IF(AND(MID(A1763,1,4)="comp",COUNTIF($A$1:$A$3937,A1763)&gt;1),"ok AUXILIAR",IF(AND(F1763&gt;0,MID(A1763,1,4)="COMP"),"SUBÍTEM",IF(OR(AND(F1763=0,G1763=0),F1763="COEF.",F1763&gt;0),"SUBÍTEM",IF(MID(A1763,1,5)="COMP.",IF(COUNTIF(ORÇAMENTO!$B$5:$B$9792,COMPOSIÇÕES!A1763)=0,"NOK",IF(COUNTIF(ORÇAMENTO!$B$5:$B$9792,COMPOSIÇÕES!A1763)&gt;0,"OK","SUBÍTEM"))))))</f>
        <v>SUBÍTEM</v>
      </c>
      <c r="N1763" s="713" t="e">
        <f>VLOOKUP(K1763,#REF!,2,FALSE)</f>
        <v>#REF!</v>
      </c>
      <c r="P1763" s="655" t="b">
        <f t="shared" si="463"/>
        <v>1</v>
      </c>
      <c r="Q1763" s="655">
        <v>10567</v>
      </c>
      <c r="R1763" s="655" t="s">
        <v>836</v>
      </c>
      <c r="S1763" s="721" t="s">
        <v>2681</v>
      </c>
      <c r="T1763" s="655" t="s">
        <v>53</v>
      </c>
      <c r="U1763" s="655">
        <v>7.32</v>
      </c>
    </row>
    <row r="1764" spans="1:21" s="713" customFormat="1" ht="35.25" customHeight="1">
      <c r="A1764" s="989">
        <v>88316</v>
      </c>
      <c r="B1764" s="989" t="s">
        <v>131</v>
      </c>
      <c r="C1764" s="322" t="s">
        <v>772</v>
      </c>
      <c r="D1764" s="257" t="s">
        <v>59</v>
      </c>
      <c r="E1764" s="259">
        <v>12.7</v>
      </c>
      <c r="F1764" s="1000">
        <v>0.04</v>
      </c>
      <c r="G1764" s="450">
        <f t="shared" si="465"/>
        <v>0.51</v>
      </c>
      <c r="H1764" s="713" t="str">
        <f t="shared" ref="H1764:H1769" si="466">UPPER(C1764)</f>
        <v>SERVENTE COM ENCARGOS COMPLEMENTARES</v>
      </c>
      <c r="J1764" s="654" t="str">
        <f>IF(AND(F1764=0,G1764&gt;0),1+COUNT($J$3:J1744),IF(B1764="AUXILIAR","AUXILIAR","SUBÍTEM"))</f>
        <v>SUBÍTEM</v>
      </c>
      <c r="K1764" s="655">
        <v>88316</v>
      </c>
      <c r="L1764" s="656">
        <f t="shared" si="464"/>
        <v>88316</v>
      </c>
      <c r="M1764" s="663" t="str">
        <f>IF(AND(MID(A1764,1,4)="comp",COUNTIF($A$1:$A$3937,A1764)&gt;1),"ok AUXILIAR",IF(AND(F1764&gt;0,MID(A1764,1,4)="COMP"),"SUBÍTEM",IF(OR(AND(F1764=0,G1764=0),F1764="COEF.",F1764&gt;0),"SUBÍTEM",IF(MID(A1764,1,5)="COMP.",IF(COUNTIF(ORÇAMENTO!$B$5:$B$9792,COMPOSIÇÕES!A1764)=0,"NOK",IF(COUNTIF(ORÇAMENTO!$B$5:$B$9792,COMPOSIÇÕES!A1764)&gt;0,"OK","SUBÍTEM"))))))</f>
        <v>SUBÍTEM</v>
      </c>
      <c r="P1764" s="655" t="b">
        <f t="shared" si="463"/>
        <v>1</v>
      </c>
      <c r="Q1764" s="655">
        <v>88316</v>
      </c>
      <c r="R1764" s="655" t="s">
        <v>131</v>
      </c>
      <c r="S1764" s="717" t="s">
        <v>772</v>
      </c>
      <c r="T1764" s="655" t="s">
        <v>59</v>
      </c>
      <c r="U1764" s="655">
        <v>12.52</v>
      </c>
    </row>
    <row r="1765" spans="1:21" s="713" customFormat="1" ht="18.75" customHeight="1">
      <c r="A1765" s="989">
        <v>5067</v>
      </c>
      <c r="B1765" s="989" t="s">
        <v>836</v>
      </c>
      <c r="C1765" s="322" t="s">
        <v>965</v>
      </c>
      <c r="D1765" s="257" t="s">
        <v>2838</v>
      </c>
      <c r="E1765" s="259">
        <v>11.92</v>
      </c>
      <c r="F1765" s="1000">
        <v>1.2E-2</v>
      </c>
      <c r="G1765" s="450">
        <f t="shared" si="465"/>
        <v>0.14000000000000001</v>
      </c>
      <c r="H1765" s="713" t="str">
        <f t="shared" si="466"/>
        <v>PREGO DE ACO POLIDO COM CABECA 16 X 24 (2 1/4 X 12)</v>
      </c>
      <c r="J1765" s="654" t="str">
        <f>IF(AND(F1765=0,G1765&gt;0),1+COUNT($J$3:J1744),IF(B1765="AUXILIAR","AUXILIAR","SUBÍTEM"))</f>
        <v>SUBÍTEM</v>
      </c>
      <c r="K1765" s="655">
        <v>5067</v>
      </c>
      <c r="L1765" s="656">
        <f t="shared" si="464"/>
        <v>5067</v>
      </c>
      <c r="M1765" s="663" t="str">
        <f>IF(AND(MID(A1765,1,4)="comp",COUNTIF($A$1:$A$3937,A1765)&gt;1),"ok AUXILIAR",IF(AND(F1765&gt;0,MID(A1765,1,4)="COMP"),"SUBÍTEM",IF(OR(AND(F1765=0,G1765=0),F1765="COEF.",F1765&gt;0),"SUBÍTEM",IF(MID(A1765,1,5)="COMP.",IF(COUNTIF(ORÇAMENTO!$B$5:$B$9792,COMPOSIÇÕES!A1765)=0,"NOK",IF(COUNTIF(ORÇAMENTO!$B$5:$B$9792,COMPOSIÇÕES!A1765)&gt;0,"OK","SUBÍTEM"))))))</f>
        <v>SUBÍTEM</v>
      </c>
      <c r="P1765" s="655" t="b">
        <f t="shared" si="463"/>
        <v>1</v>
      </c>
      <c r="Q1765" s="655">
        <v>5067</v>
      </c>
      <c r="R1765" s="655" t="s">
        <v>836</v>
      </c>
      <c r="S1765" s="717" t="s">
        <v>965</v>
      </c>
      <c r="T1765" s="655" t="s">
        <v>55</v>
      </c>
      <c r="U1765" s="655">
        <v>11.76</v>
      </c>
    </row>
    <row r="1766" spans="1:21" s="713" customFormat="1" ht="18.75" customHeight="1">
      <c r="A1766" s="989">
        <v>88262</v>
      </c>
      <c r="B1766" s="989" t="s">
        <v>131</v>
      </c>
      <c r="C1766" s="322" t="s">
        <v>765</v>
      </c>
      <c r="D1766" s="257" t="s">
        <v>59</v>
      </c>
      <c r="E1766" s="259">
        <v>15.82</v>
      </c>
      <c r="F1766" s="1000">
        <v>0.04</v>
      </c>
      <c r="G1766" s="450">
        <f t="shared" si="465"/>
        <v>0.63</v>
      </c>
      <c r="H1766" s="713" t="str">
        <f t="shared" si="466"/>
        <v>CARPINTEIRO DE FORMAS COM ENCARGOS COMPLEMENTARES</v>
      </c>
      <c r="J1766" s="654" t="str">
        <f>IF(AND(F1766=0,G1766&gt;0),1+COUNT($J$3:J1741),IF(B1766="AUXILIAR","AUXILIAR","SUBÍTEM"))</f>
        <v>SUBÍTEM</v>
      </c>
      <c r="K1766" s="655">
        <v>88262</v>
      </c>
      <c r="L1766" s="656">
        <f t="shared" si="464"/>
        <v>88262</v>
      </c>
      <c r="M1766" s="663" t="str">
        <f>IF(AND(MID(A1766,1,4)="comp",COUNTIF($A$1:$A$3937,A1766)&gt;1),"ok AUXILIAR",IF(AND(F1766&gt;0,MID(A1766,1,4)="COMP"),"SUBÍTEM",IF(OR(AND(F1766=0,G1766=0),F1766="COEF.",F1766&gt;0),"SUBÍTEM",IF(MID(A1766,1,5)="COMP.",IF(COUNTIF(ORÇAMENTO!$B$5:$B$9792,COMPOSIÇÕES!A1766)=0,"NOK",IF(COUNTIF(ORÇAMENTO!$B$5:$B$9792,COMPOSIÇÕES!A1766)&gt;0,"OK","SUBÍTEM"))))))</f>
        <v>SUBÍTEM</v>
      </c>
      <c r="P1766" s="655" t="b">
        <f t="shared" si="463"/>
        <v>1</v>
      </c>
      <c r="Q1766" s="655">
        <v>88262</v>
      </c>
      <c r="R1766" s="655" t="s">
        <v>131</v>
      </c>
      <c r="S1766" s="717" t="s">
        <v>765</v>
      </c>
      <c r="T1766" s="655" t="s">
        <v>59</v>
      </c>
      <c r="U1766" s="655">
        <v>15.81</v>
      </c>
    </row>
    <row r="1767" spans="1:21" s="713" customFormat="1" ht="21.75" customHeight="1">
      <c r="A1767" s="989">
        <v>345</v>
      </c>
      <c r="B1767" s="989" t="s">
        <v>836</v>
      </c>
      <c r="C1767" s="322" t="s">
        <v>788</v>
      </c>
      <c r="D1767" s="257" t="s">
        <v>2838</v>
      </c>
      <c r="E1767" s="259">
        <v>18.5</v>
      </c>
      <c r="F1767" s="1000">
        <v>0.02</v>
      </c>
      <c r="G1767" s="450">
        <f t="shared" si="465"/>
        <v>0.37</v>
      </c>
      <c r="H1767" s="713" t="str">
        <f t="shared" si="466"/>
        <v>ARAME GALVANIZADO 18 BWG, 1,24MM (0,009 KG/M)</v>
      </c>
      <c r="J1767" s="654" t="str">
        <f>IF(AND(F1767=0,G1767&gt;0),1+COUNT($J$3:J1742),IF(B1767="AUXILIAR","AUXILIAR","SUBÍTEM"))</f>
        <v>SUBÍTEM</v>
      </c>
      <c r="K1767" s="655">
        <v>345</v>
      </c>
      <c r="L1767" s="656">
        <f t="shared" si="464"/>
        <v>345</v>
      </c>
      <c r="M1767" s="663" t="str">
        <f>IF(AND(MID(A1767,1,4)="comp",COUNTIF($A$1:$A$3937,A1767)&gt;1),"ok AUXILIAR",IF(AND(F1767&gt;0,MID(A1767,1,4)="COMP"),"SUBÍTEM",IF(OR(AND(F1767=0,G1767=0),F1767="COEF.",F1767&gt;0),"SUBÍTEM",IF(MID(A1767,1,5)="COMP.",IF(COUNTIF(ORÇAMENTO!$B$5:$B$9792,COMPOSIÇÕES!A1767)=0,"NOK",IF(COUNTIF(ORÇAMENTO!$B$5:$B$9792,COMPOSIÇÕES!A1767)&gt;0,"OK","SUBÍTEM"))))))</f>
        <v>SUBÍTEM</v>
      </c>
      <c r="P1767" s="655" t="b">
        <f t="shared" si="463"/>
        <v>1</v>
      </c>
      <c r="Q1767" s="655">
        <v>345</v>
      </c>
      <c r="R1767" s="655" t="s">
        <v>836</v>
      </c>
      <c r="S1767" s="717" t="s">
        <v>788</v>
      </c>
      <c r="T1767" s="655" t="s">
        <v>55</v>
      </c>
      <c r="U1767" s="655">
        <v>17.78</v>
      </c>
    </row>
    <row r="1768" spans="1:21" s="713" customFormat="1" ht="18.75" customHeight="1">
      <c r="A1768" s="989">
        <v>1569</v>
      </c>
      <c r="B1768" s="989" t="s">
        <v>134</v>
      </c>
      <c r="C1768" s="322" t="s">
        <v>2801</v>
      </c>
      <c r="D1768" s="257" t="s">
        <v>53</v>
      </c>
      <c r="E1768" s="259">
        <v>6.5</v>
      </c>
      <c r="F1768" s="1000">
        <v>0.09</v>
      </c>
      <c r="G1768" s="450">
        <f t="shared" si="465"/>
        <v>0.59</v>
      </c>
      <c r="H1768" s="713" t="str">
        <f t="shared" si="466"/>
        <v>MADEIRA MISTA SERRADA (BARROTE) 6 X 6CM - 0,0036 M3/M (ANGELIM, LOURO)</v>
      </c>
      <c r="J1768" s="654" t="str">
        <f>IF(AND(F1768=0,G1768&gt;0),1+COUNT($J$3:J1744),IF(B1768="AUXILIAR","AUXILIAR","SUBÍTEM"))</f>
        <v>SUBÍTEM</v>
      </c>
      <c r="K1768" s="655">
        <v>1569</v>
      </c>
      <c r="L1768" s="656">
        <f t="shared" si="464"/>
        <v>1569</v>
      </c>
      <c r="M1768" s="663" t="str">
        <f>IF(AND(MID(A1768,1,4)="comp",COUNTIF($A$1:$A$3937,A1768)&gt;1),"ok AUXILIAR",IF(AND(F1768&gt;0,MID(A1768,1,4)="COMP"),"SUBÍTEM",IF(OR(AND(F1768=0,G1768=0),F1768="COEF.",F1768&gt;0),"SUBÍTEM",IF(MID(A1768,1,5)="COMP.",IF(COUNTIF(ORÇAMENTO!$B$5:$B$9792,COMPOSIÇÕES!A1768)=0,"NOK",IF(COUNTIF(ORÇAMENTO!$B$5:$B$9792,COMPOSIÇÕES!A1768)&gt;0,"OK","SUBÍTEM"))))))</f>
        <v>SUBÍTEM</v>
      </c>
      <c r="P1768" s="655" t="b">
        <f t="shared" si="463"/>
        <v>1</v>
      </c>
      <c r="Q1768" s="655">
        <v>1569</v>
      </c>
      <c r="R1768" s="655" t="s">
        <v>134</v>
      </c>
      <c r="S1768" s="717" t="s">
        <v>2801</v>
      </c>
      <c r="T1768" s="655" t="s">
        <v>53</v>
      </c>
      <c r="U1768" s="655">
        <v>6.5</v>
      </c>
    </row>
    <row r="1769" spans="1:21" s="713" customFormat="1" ht="18" customHeight="1">
      <c r="A1769" s="989">
        <v>70</v>
      </c>
      <c r="B1769" s="989" t="s">
        <v>134</v>
      </c>
      <c r="C1769" s="322" t="s">
        <v>2852</v>
      </c>
      <c r="D1769" s="257" t="s">
        <v>59</v>
      </c>
      <c r="E1769" s="259">
        <v>16.18</v>
      </c>
      <c r="F1769" s="1000">
        <v>0.02</v>
      </c>
      <c r="G1769" s="450">
        <f t="shared" si="465"/>
        <v>0.32</v>
      </c>
      <c r="H1769" s="713" t="str">
        <f t="shared" si="466"/>
        <v>TOPOGRAFO - T2 - FONTE DNIT - MÊS DE REF.: 02/19</v>
      </c>
      <c r="J1769" s="654" t="str">
        <f>IF(AND(F1769=0,G1769&gt;0),1+COUNT($J$3:J1745),IF(B1769="AUXILIAR","AUXILIAR","SUBÍTEM"))</f>
        <v>SUBÍTEM</v>
      </c>
      <c r="K1769" s="655">
        <v>70</v>
      </c>
      <c r="L1769" s="656">
        <f t="shared" si="464"/>
        <v>70</v>
      </c>
      <c r="M1769" s="663" t="str">
        <f>IF(AND(MID(A1769,1,4)="comp",COUNTIF($A$1:$A$3937,A1769)&gt;1),"ok AUXILIAR",IF(AND(F1769&gt;0,MID(A1769,1,4)="COMP"),"SUBÍTEM",IF(OR(AND(F1769=0,G1769=0),F1769="COEF.",F1769&gt;0),"SUBÍTEM",IF(MID(A1769,1,5)="COMP.",IF(COUNTIF(ORÇAMENTO!$B$5:$B$9792,COMPOSIÇÕES!A1769)=0,"NOK",IF(COUNTIF(ORÇAMENTO!$B$5:$B$9792,COMPOSIÇÕES!A1769)&gt;0,"OK","SUBÍTEM"))))))</f>
        <v>SUBÍTEM</v>
      </c>
      <c r="P1769" s="655" t="b">
        <f t="shared" si="463"/>
        <v>1</v>
      </c>
      <c r="Q1769" s="655">
        <v>70</v>
      </c>
      <c r="R1769" s="655" t="s">
        <v>134</v>
      </c>
      <c r="S1769" s="717" t="s">
        <v>2852</v>
      </c>
      <c r="T1769" s="655" t="s">
        <v>59</v>
      </c>
      <c r="U1769" s="655">
        <v>15.93</v>
      </c>
    </row>
    <row r="1770" spans="1:21" s="713" customFormat="1" ht="18" customHeight="1">
      <c r="A1770" s="989">
        <v>48</v>
      </c>
      <c r="B1770" s="989" t="s">
        <v>134</v>
      </c>
      <c r="C1770" s="322" t="s">
        <v>2853</v>
      </c>
      <c r="D1770" s="257" t="s">
        <v>59</v>
      </c>
      <c r="E1770" s="259">
        <v>9.6999999999999993</v>
      </c>
      <c r="F1770" s="1000">
        <v>0.02</v>
      </c>
      <c r="G1770" s="450">
        <f t="shared" si="465"/>
        <v>0.19</v>
      </c>
      <c r="H1770" s="713" t="str">
        <f>UPPER(C1770)</f>
        <v>AUXILIAR TOPOGRAFIA - T4 - SEGUNDO GRAU COMPLETO - DNIT - MÊS DE REF.: 02/19</v>
      </c>
      <c r="J1770" s="654" t="str">
        <f>IF(AND(F1770=0,G1770&gt;0),1+COUNT($J$3:J1745),IF(B1770="AUXILIAR","AUXILIAR","SUBÍTEM"))</f>
        <v>SUBÍTEM</v>
      </c>
      <c r="K1770" s="655">
        <v>48</v>
      </c>
      <c r="L1770" s="656">
        <f>A1770</f>
        <v>48</v>
      </c>
      <c r="M1770" s="663" t="str">
        <f>IF(AND(MID(A1770,1,4)="comp",COUNTIF($A$1:$A$3937,A1770)&gt;1),"ok AUXILIAR",IF(AND(F1770&gt;0,MID(A1770,1,4)="COMP"),"SUBÍTEM",IF(OR(AND(F1770=0,G1770=0),F1770="COEF.",F1770&gt;0),"SUBÍTEM",IF(MID(A1770,1,5)="COMP.",IF(COUNTIF(ORÇAMENTO!$B$5:$B$9792,COMPOSIÇÕES!A1770)=0,"NOK",IF(COUNTIF(ORÇAMENTO!$B$5:$B$9792,COMPOSIÇÕES!A1770)&gt;0,"OK","SUBÍTEM"))))))</f>
        <v>SUBÍTEM</v>
      </c>
      <c r="P1770" s="655" t="b">
        <f t="shared" ref="P1770:P1777" si="467">C1770=S1770</f>
        <v>1</v>
      </c>
      <c r="Q1770" s="655">
        <v>48</v>
      </c>
      <c r="R1770" s="655" t="s">
        <v>134</v>
      </c>
      <c r="S1770" s="717" t="s">
        <v>2853</v>
      </c>
      <c r="T1770" s="655" t="s">
        <v>59</v>
      </c>
      <c r="U1770" s="655">
        <v>9.5500000000000007</v>
      </c>
    </row>
    <row r="1771" spans="1:21" s="713" customFormat="1">
      <c r="A1771" s="723" t="s">
        <v>1715</v>
      </c>
      <c r="B1771" s="723"/>
      <c r="C1771" s="723"/>
      <c r="D1771" s="723" t="s">
        <v>183</v>
      </c>
      <c r="E1771" s="723" t="s">
        <v>183</v>
      </c>
      <c r="F1771" s="723"/>
      <c r="G1771" s="723"/>
      <c r="H1771" s="713" t="str">
        <f>IF(MID(A1771,1,3)="OBS","REMOVER ESPAÇOS","OK")</f>
        <v>REMOVER ESPAÇOS</v>
      </c>
      <c r="J1771" s="654" t="str">
        <f>IF(AND(F1771=0,G1771&gt;0),1+COUNT($J$3:J1769),IF(B1771="AUXILIAR","AUXILIAR","SUBÍTEM"))</f>
        <v>SUBÍTEM</v>
      </c>
      <c r="K1771" s="655" t="s">
        <v>1715</v>
      </c>
      <c r="L1771" s="656" t="str">
        <f>A1771</f>
        <v>Obs: composição/Base -  ORSE- 4177</v>
      </c>
      <c r="M1771" s="663" t="str">
        <f>IF(AND(MID(A1771,1,4)="comp",COUNTIF($A$1:$A$3937,A1771)&gt;1),"ok AUXILIAR",IF(AND(F1771&gt;0,MID(A1771,1,4)="COMP"),"SUBÍTEM",IF(OR(AND(F1771=0,G1771=0),F1771="COEF.",F1771&gt;0),"SUBÍTEM",IF(MID(A1771,1,5)="COMP.",IF(COUNTIF(ORÇAMENTO!$B$5:$B$9792,COMPOSIÇÕES!A1771)=0,"NOK",IF(COUNTIF(ORÇAMENTO!$B$5:$B$9792,COMPOSIÇÕES!A1771)&gt;0,"OK","SUBÍTEM"))))))</f>
        <v>SUBÍTEM</v>
      </c>
      <c r="P1771" s="655" t="b">
        <f t="shared" si="467"/>
        <v>1</v>
      </c>
      <c r="Q1771" s="655" t="s">
        <v>1715</v>
      </c>
      <c r="R1771" s="655"/>
      <c r="S1771" s="723"/>
      <c r="T1771" s="655" t="s">
        <v>183</v>
      </c>
      <c r="U1771" s="655" t="s">
        <v>183</v>
      </c>
    </row>
    <row r="1772" spans="1:21" s="713" customFormat="1" ht="15.75" thickBot="1">
      <c r="A1772" s="660"/>
      <c r="E1772" s="660"/>
      <c r="J1772" s="712"/>
      <c r="K1772" s="712"/>
      <c r="L1772" s="712"/>
      <c r="M1772" s="712"/>
      <c r="P1772" s="655" t="b">
        <f t="shared" si="467"/>
        <v>1</v>
      </c>
    </row>
    <row r="1773" spans="1:21" s="713" customFormat="1" ht="32.25" customHeight="1" thickBot="1">
      <c r="A1773" s="947" t="s">
        <v>125</v>
      </c>
      <c r="B1773" s="948"/>
      <c r="C1773" s="949" t="s">
        <v>103</v>
      </c>
      <c r="D1773" s="949" t="s">
        <v>126</v>
      </c>
      <c r="E1773" s="949" t="s">
        <v>128</v>
      </c>
      <c r="F1773" s="949" t="s">
        <v>127</v>
      </c>
      <c r="G1773" s="950" t="s">
        <v>129</v>
      </c>
      <c r="H1773" s="713" t="str">
        <f>UPPER(C1773)</f>
        <v>DESCRIÇÃO</v>
      </c>
      <c r="J1773" s="654" t="str">
        <f>IF(AND(F1773=0,G1773&gt;0),1+COUNT($J$3:J1772),IF(B1773="AUXILIAR","AUXILIAR","SUBÍTEM"))</f>
        <v>SUBÍTEM</v>
      </c>
      <c r="K1773" s="655" t="s">
        <v>125</v>
      </c>
      <c r="L1773" s="656" t="str">
        <f>A1773</f>
        <v>COD.</v>
      </c>
      <c r="M1773" s="663" t="str">
        <f>IF(AND(MID(A1773,1,4)="comp",COUNTIF($A$1:$A$3937,A1773)&gt;1),"ok AUXILIAR",IF(AND(F1773&gt;0,MID(A1773,1,4)="COMP"),"SUBÍTEM",IF(OR(AND(F1773=0,G1773=0),F1773="COEF.",F1773&gt;0),"SUBÍTEM",IF(MID(A1773,1,5)="COMP.",IF(COUNTIF(ORÇAMENTO!$B$5:$B$9792,COMPOSIÇÕES!A1773)=0,"NOK",IF(COUNTIF(ORÇAMENTO!$B$5:$B$9792,COMPOSIÇÕES!A1773)&gt;0,"OK","SUBÍTEM"))))))</f>
        <v>SUBÍTEM</v>
      </c>
      <c r="P1773" s="655" t="b">
        <f t="shared" si="467"/>
        <v>1</v>
      </c>
      <c r="Q1773" s="655" t="s">
        <v>125</v>
      </c>
      <c r="R1773" s="655"/>
      <c r="S1773" s="715" t="s">
        <v>103</v>
      </c>
      <c r="T1773" s="655" t="s">
        <v>126</v>
      </c>
      <c r="U1773" s="655" t="s">
        <v>128</v>
      </c>
    </row>
    <row r="1774" spans="1:21" s="713" customFormat="1" ht="34.5" customHeight="1" thickBot="1">
      <c r="A1774" s="935" t="s">
        <v>1724</v>
      </c>
      <c r="B1774" s="936"/>
      <c r="C1774" s="986" t="s">
        <v>1722</v>
      </c>
      <c r="D1774" s="936" t="s">
        <v>61</v>
      </c>
      <c r="E1774" s="936" t="s">
        <v>183</v>
      </c>
      <c r="F1774" s="936"/>
      <c r="G1774" s="946">
        <f>SUM(G1775:G1776)</f>
        <v>40.54</v>
      </c>
      <c r="H1774" s="713" t="str">
        <f>UPPER(C1774)</f>
        <v>DEMOLIÇÃO MECANIZADA COM RETROESCAVADEIRA E ESCAVADEIRA HIDRÁULICA E PÁ CARREGADEIRA</v>
      </c>
      <c r="J1774" s="654">
        <f>IF(AND(F1774=0,G1774&gt;0),1+COUNT($J$3:J1773),IF(B1774="AUXILIAR","AUXILIAR","SUBÍTEM"))</f>
        <v>226</v>
      </c>
      <c r="K1774" s="655" t="s">
        <v>1724</v>
      </c>
      <c r="L1774" s="656" t="str">
        <f>A1774</f>
        <v>COMP. 226</v>
      </c>
      <c r="M1774" s="663" t="str">
        <f>IF(AND(MID(A1774,1,4)="comp",COUNTIF($A$1:$A$3937,A1774)&gt;1),"ok AUXILIAR",IF(AND(F1774&gt;0,MID(A1774,1,4)="COMP"),"SUBÍTEM",IF(OR(AND(F1774=0,G1774=0),F1774="COEF.",F1774&gt;0),"SUBÍTEM",IF(MID(A1774,1,5)="COMP.",IF(COUNTIF(ORÇAMENTO!$B$5:$B$9792,COMPOSIÇÕES!A1774)=0,"NOK",IF(COUNTIF(ORÇAMENTO!$B$5:$B$9792,COMPOSIÇÕES!A1774)&gt;0,"OK","SUBÍTEM"))))))</f>
        <v>OK</v>
      </c>
      <c r="P1774" s="655" t="b">
        <f t="shared" si="467"/>
        <v>1</v>
      </c>
      <c r="Q1774" s="655" t="s">
        <v>1724</v>
      </c>
      <c r="R1774" s="655"/>
      <c r="S1774" s="716" t="s">
        <v>1722</v>
      </c>
      <c r="T1774" s="655" t="s">
        <v>61</v>
      </c>
      <c r="U1774" s="655" t="s">
        <v>183</v>
      </c>
    </row>
    <row r="1775" spans="1:21" s="713" customFormat="1" ht="30" customHeight="1">
      <c r="A1775" s="989">
        <v>5631</v>
      </c>
      <c r="B1775" s="989" t="s">
        <v>131</v>
      </c>
      <c r="C1775" s="322" t="s">
        <v>1070</v>
      </c>
      <c r="D1775" s="257" t="s">
        <v>312</v>
      </c>
      <c r="E1775" s="259">
        <v>127.74</v>
      </c>
      <c r="F1775" s="1000">
        <v>0.1394</v>
      </c>
      <c r="G1775" s="450">
        <f>ROUND(F1775*E1775,2)</f>
        <v>17.809999999999999</v>
      </c>
      <c r="H1775" s="713" t="str">
        <f>IF(MID(A1775,1,3)="OBS","REMOVER ESPAÇOS","OK")</f>
        <v>OK</v>
      </c>
      <c r="J1775" s="654" t="str">
        <f>IF(AND(F1775=0,G1775&gt;0),1+COUNT($J$3:J1771),IF(B1775="AUXILIAR","AUXILIAR","SUBÍTEM"))</f>
        <v>SUBÍTEM</v>
      </c>
      <c r="K1775" s="655">
        <v>5631</v>
      </c>
      <c r="L1775" s="656">
        <f>A1775</f>
        <v>5631</v>
      </c>
      <c r="M1775" s="663" t="str">
        <f>IF(AND(MID(A1775,1,4)="comp",COUNTIF($A$1:$A$3937,A1775)&gt;1),"ok AUXILIAR",IF(AND(F1775&gt;0,MID(A1775,1,4)="COMP"),"SUBÍTEM",IF(OR(AND(F1775=0,G1775=0),F1775="COEF.",F1775&gt;0),"SUBÍTEM",IF(MID(A1775,1,5)="COMP.",IF(COUNTIF(ORÇAMENTO!$B$5:$B$9792,COMPOSIÇÕES!A1775)=0,"NOK",IF(COUNTIF(ORÇAMENTO!$B$5:$B$9792,COMPOSIÇÕES!A1775)&gt;0,"OK","SUBÍTEM"))))))</f>
        <v>SUBÍTEM</v>
      </c>
      <c r="N1775" s="713" t="e">
        <f>VLOOKUP(K1775,#REF!,2,FALSE)</f>
        <v>#REF!</v>
      </c>
      <c r="P1775" s="655" t="b">
        <f t="shared" si="467"/>
        <v>1</v>
      </c>
      <c r="Q1775" s="655">
        <v>5631</v>
      </c>
      <c r="R1775" s="655" t="s">
        <v>131</v>
      </c>
      <c r="S1775" s="721" t="s">
        <v>1070</v>
      </c>
      <c r="T1775" s="655" t="s">
        <v>312</v>
      </c>
      <c r="U1775" s="655">
        <v>127.95</v>
      </c>
    </row>
    <row r="1776" spans="1:21" s="713" customFormat="1" ht="49.5" customHeight="1">
      <c r="A1776" s="989">
        <v>5678</v>
      </c>
      <c r="B1776" s="989" t="s">
        <v>131</v>
      </c>
      <c r="C1776" s="322" t="s">
        <v>1071</v>
      </c>
      <c r="D1776" s="257" t="s">
        <v>312</v>
      </c>
      <c r="E1776" s="259">
        <v>94.69</v>
      </c>
      <c r="F1776" s="1000">
        <v>0.24</v>
      </c>
      <c r="G1776" s="450">
        <f>ROUND(F1776*E1776,2)</f>
        <v>22.73</v>
      </c>
      <c r="H1776" s="713" t="str">
        <f>UPPER(C1776)</f>
        <v>RETROESCAVADEIRA SOBRE RODAS COM CARREGADEIRA, TRAÇÃO 4X4, POTÊNCIA LÍQ. 88 HP, CAÇAMBA CARREG. CAP. MÍN. 1 M3, CAÇAMBA RETRO CAP. 0,26 M3, PESO OPERACIONAL MÍN. 6.674 KG, PROFUNDIDADE ESCAVAÇÃO MÁX. 4,37 M - CHP DIURNO. AF_06/2014</v>
      </c>
      <c r="J1776" s="654" t="str">
        <f>IF(AND(F1776=0,G1776&gt;0),1+COUNT($J$3:J1756),IF(B1776="AUXILIAR","AUXILIAR","SUBÍTEM"))</f>
        <v>SUBÍTEM</v>
      </c>
      <c r="K1776" s="655">
        <v>5678</v>
      </c>
      <c r="L1776" s="656">
        <f>A1776</f>
        <v>5678</v>
      </c>
      <c r="M1776" s="663" t="str">
        <f>IF(AND(MID(A1776,1,4)="comp",COUNTIF($A$1:$A$3937,A1776)&gt;1),"ok AUXILIAR",IF(AND(F1776&gt;0,MID(A1776,1,4)="COMP"),"SUBÍTEM",IF(OR(AND(F1776=0,G1776=0),F1776="COEF.",F1776&gt;0),"SUBÍTEM",IF(MID(A1776,1,5)="COMP.",IF(COUNTIF(ORÇAMENTO!$B$5:$B$9792,COMPOSIÇÕES!A1776)=0,"NOK",IF(COUNTIF(ORÇAMENTO!$B$5:$B$9792,COMPOSIÇÕES!A1776)&gt;0,"OK","SUBÍTEM"))))))</f>
        <v>SUBÍTEM</v>
      </c>
      <c r="P1776" s="655" t="b">
        <f t="shared" si="467"/>
        <v>1</v>
      </c>
      <c r="Q1776" s="655">
        <v>5678</v>
      </c>
      <c r="R1776" s="655" t="s">
        <v>131</v>
      </c>
      <c r="S1776" s="717" t="s">
        <v>1071</v>
      </c>
      <c r="T1776" s="655" t="s">
        <v>312</v>
      </c>
      <c r="U1776" s="655">
        <v>95.68</v>
      </c>
    </row>
    <row r="1777" spans="1:21" s="713" customFormat="1">
      <c r="A1777" s="723" t="s">
        <v>1723</v>
      </c>
      <c r="B1777" s="723"/>
      <c r="C1777" s="723"/>
      <c r="D1777" s="723" t="s">
        <v>183</v>
      </c>
      <c r="E1777" s="723" t="s">
        <v>183</v>
      </c>
      <c r="F1777" s="723"/>
      <c r="G1777" s="723"/>
      <c r="H1777" s="713" t="str">
        <f>IF(MID(A1777,1,3)="OBS","REMOVER ESPAÇOS","OK")</f>
        <v>REMOVER ESPAÇOS</v>
      </c>
      <c r="J1777" s="654" t="str">
        <f>IF(AND(F1777=0,G1777&gt;0),1+COUNT($J$3:J1776),IF(B1777="AUXILIAR","AUXILIAR","SUBÍTEM"))</f>
        <v>SUBÍTEM</v>
      </c>
      <c r="K1777" s="655" t="s">
        <v>1723</v>
      </c>
      <c r="L1777" s="656" t="str">
        <f>A1777</f>
        <v>Obs: composição/Base - SINAPI adaptada - 97625</v>
      </c>
      <c r="M1777" s="663" t="str">
        <f>IF(AND(MID(A1777,1,4)="comp",COUNTIF($A$1:$A$3937,A1777)&gt;1),"ok AUXILIAR",IF(AND(F1777&gt;0,MID(A1777,1,4)="COMP"),"SUBÍTEM",IF(OR(AND(F1777=0,G1777=0),F1777="COEF.",F1777&gt;0),"SUBÍTEM",IF(MID(A1777,1,5)="COMP.",IF(COUNTIF(ORÇAMENTO!$B$5:$B$9792,COMPOSIÇÕES!A1777)=0,"NOK",IF(COUNTIF(ORÇAMENTO!$B$5:$B$9792,COMPOSIÇÕES!A1777)&gt;0,"OK","SUBÍTEM"))))))</f>
        <v>SUBÍTEM</v>
      </c>
      <c r="P1777" s="655" t="b">
        <f t="shared" si="467"/>
        <v>1</v>
      </c>
      <c r="Q1777" s="655" t="s">
        <v>1723</v>
      </c>
      <c r="R1777" s="655"/>
      <c r="S1777" s="723"/>
      <c r="T1777" s="655" t="s">
        <v>183</v>
      </c>
      <c r="U1777" s="655" t="s">
        <v>183</v>
      </c>
    </row>
    <row r="1778" spans="1:21" s="713" customFormat="1" ht="15.75" thickBot="1">
      <c r="A1778" s="790"/>
      <c r="B1778" s="728"/>
      <c r="C1778" s="728"/>
      <c r="D1778" s="728"/>
      <c r="E1778" s="728"/>
      <c r="F1778" s="728"/>
      <c r="G1778" s="791"/>
      <c r="J1778" s="779"/>
      <c r="K1778" s="780"/>
      <c r="L1778" s="781"/>
      <c r="M1778" s="663"/>
      <c r="P1778" s="655" t="b">
        <f t="shared" ref="P1778:P1797" si="468">C1778=S1778</f>
        <v>1</v>
      </c>
      <c r="Q1778" s="780"/>
      <c r="R1778" s="780"/>
      <c r="S1778" s="728"/>
      <c r="T1778" s="780"/>
      <c r="U1778" s="780"/>
    </row>
    <row r="1779" spans="1:21" s="713" customFormat="1" ht="26.25" customHeight="1" thickBot="1">
      <c r="A1779" s="982" t="s">
        <v>125</v>
      </c>
      <c r="B1779" s="983"/>
      <c r="C1779" s="949" t="s">
        <v>103</v>
      </c>
      <c r="D1779" s="956" t="s">
        <v>126</v>
      </c>
      <c r="E1779" s="949" t="s">
        <v>128</v>
      </c>
      <c r="F1779" s="949" t="s">
        <v>127</v>
      </c>
      <c r="G1779" s="957" t="s">
        <v>129</v>
      </c>
      <c r="H1779" s="713" t="str">
        <f t="shared" ref="H1779:H1785" si="469">IF(MID(A1779,1,3)="OBS","REMOVER ESPAÇOS","OK")</f>
        <v>OK</v>
      </c>
      <c r="J1779" s="654" t="str">
        <f>IF(AND(F1779=0,G1779&gt;0),1+COUNT($J$3:J1537),IF(B1779="AUXILIAR","AUXILIAR","SUBÍTEM"))</f>
        <v>SUBÍTEM</v>
      </c>
      <c r="K1779" s="655" t="s">
        <v>125</v>
      </c>
      <c r="L1779" s="656" t="str">
        <f t="shared" ref="L1779:L1785" si="470">A1779</f>
        <v>COD.</v>
      </c>
      <c r="M1779" s="663" t="str">
        <f>IF(AND(MID(A1779,1,4)="comp",COUNTIF($A$1:$A$3937,A1779)&gt;1),"ok AUXILIAR",IF(AND(F1779&gt;0,MID(A1779,1,4)="COMP"),"SUBÍTEM",IF(OR(AND(F1779=0,G1779=0),F1779="COEF.",F1779&gt;0),"SUBÍTEM",IF(MID(A1779,1,5)="COMP.",IF(COUNTIF(ORÇAMENTO!$B$5:$B$9792,COMPOSIÇÕES!A1779)=0,"NOK",IF(COUNTIF(ORÇAMENTO!$B$5:$B$9792,COMPOSIÇÕES!A1779)&gt;0,"OK","SUBÍTEM"))))))</f>
        <v>SUBÍTEM</v>
      </c>
      <c r="P1779" s="655" t="b">
        <f t="shared" si="468"/>
        <v>1</v>
      </c>
      <c r="Q1779" s="655" t="s">
        <v>125</v>
      </c>
      <c r="R1779" s="655"/>
      <c r="S1779" s="715" t="s">
        <v>103</v>
      </c>
      <c r="T1779" s="655" t="s">
        <v>126</v>
      </c>
      <c r="U1779" s="655" t="s">
        <v>128</v>
      </c>
    </row>
    <row r="1780" spans="1:21" s="713" customFormat="1" ht="34.5" customHeight="1" thickBot="1">
      <c r="A1780" s="935" t="s">
        <v>1739</v>
      </c>
      <c r="B1780" s="945"/>
      <c r="C1780" s="945" t="s">
        <v>810</v>
      </c>
      <c r="D1780" s="953" t="s">
        <v>126</v>
      </c>
      <c r="E1780" s="953"/>
      <c r="F1780" s="953"/>
      <c r="G1780" s="946">
        <f>SUM(G1781:G1784)</f>
        <v>62.84</v>
      </c>
      <c r="H1780" s="713" t="str">
        <f t="shared" si="469"/>
        <v>OK</v>
      </c>
      <c r="J1780" s="654">
        <f>IF(AND(F1780=0,G1780&gt;0),1+COUNT($J$3:J1779),IF(B1780="AUXILIAR","AUXILIAR","SUBÍTEM"))</f>
        <v>227</v>
      </c>
      <c r="K1780" s="655" t="s">
        <v>1747</v>
      </c>
      <c r="L1780" s="656" t="str">
        <f t="shared" si="470"/>
        <v>COMP. 227</v>
      </c>
      <c r="M1780" s="663" t="str">
        <f>IF(AND(MID(A1780,1,4)="comp",COUNTIF($A$1:$A$3937,A1780)&gt;1),"ok AUXILIAR",IF(AND(F1780&gt;0,MID(A1780,1,4)="COMP"),"SUBÍTEM",IF(OR(AND(F1780=0,G1780=0),F1780="COEF.",F1780&gt;0),"SUBÍTEM",IF(MID(A1780,1,5)="COMP.",IF(COUNTIF(ORÇAMENTO!$B$5:$B$9792,COMPOSIÇÕES!A1780)=0,"NOK",IF(COUNTIF(ORÇAMENTO!$B$5:$B$9792,COMPOSIÇÕES!A1780)&gt;0,"OK","SUBÍTEM"))))))</f>
        <v>OK</v>
      </c>
      <c r="P1780" s="655" t="b">
        <f t="shared" si="468"/>
        <v>1</v>
      </c>
      <c r="Q1780" s="655" t="s">
        <v>1739</v>
      </c>
      <c r="R1780" s="655"/>
      <c r="S1780" s="720" t="s">
        <v>810</v>
      </c>
      <c r="T1780" s="655" t="s">
        <v>126</v>
      </c>
      <c r="U1780" s="655"/>
    </row>
    <row r="1781" spans="1:21" s="713" customFormat="1">
      <c r="A1781" s="463">
        <v>11762</v>
      </c>
      <c r="B1781" s="463" t="s">
        <v>836</v>
      </c>
      <c r="C1781" s="322" t="s">
        <v>810</v>
      </c>
      <c r="D1781" s="257" t="s">
        <v>2836</v>
      </c>
      <c r="E1781" s="259">
        <v>46.93</v>
      </c>
      <c r="F1781" s="242">
        <v>1</v>
      </c>
      <c r="G1781" s="450">
        <f>ROUND(F1781*E1781,2)</f>
        <v>46.93</v>
      </c>
      <c r="H1781" s="713" t="str">
        <f t="shared" si="469"/>
        <v>OK</v>
      </c>
      <c r="J1781" s="654" t="str">
        <f>IF(AND(F1781=0,G1781&gt;0),1+COUNT($J$3:J1780),IF(B1781="AUXILIAR","AUXILIAR","SUBÍTEM"))</f>
        <v>SUBÍTEM</v>
      </c>
      <c r="K1781" s="655">
        <v>11762</v>
      </c>
      <c r="L1781" s="656">
        <f t="shared" si="470"/>
        <v>11762</v>
      </c>
      <c r="M1781" s="663" t="str">
        <f>IF(AND(MID(A1781,1,4)="comp",COUNTIF($A$1:$A$3937,A1781)&gt;1),"ok AUXILIAR",IF(AND(F1781&gt;0,MID(A1781,1,4)="COMP"),"SUBÍTEM",IF(OR(AND(F1781=0,G1781=0),F1781="COEF.",F1781&gt;0),"SUBÍTEM",IF(MID(A1781,1,5)="COMP.",IF(COUNTIF(ORÇAMENTO!$B$5:$B$9792,COMPOSIÇÕES!A1781)=0,"NOK",IF(COUNTIF(ORÇAMENTO!$B$5:$B$9792,COMPOSIÇÕES!A1781)&gt;0,"OK","SUBÍTEM"))))))</f>
        <v>SUBÍTEM</v>
      </c>
      <c r="P1781" s="655" t="b">
        <f t="shared" si="468"/>
        <v>1</v>
      </c>
      <c r="Q1781" s="655">
        <v>11762</v>
      </c>
      <c r="R1781" s="655" t="s">
        <v>836</v>
      </c>
      <c r="S1781" s="717" t="s">
        <v>810</v>
      </c>
      <c r="T1781" s="655" t="s">
        <v>54</v>
      </c>
      <c r="U1781" s="655">
        <v>48.11</v>
      </c>
    </row>
    <row r="1782" spans="1:21" s="713" customFormat="1">
      <c r="A1782" s="494">
        <v>981</v>
      </c>
      <c r="B1782" s="494" t="s">
        <v>134</v>
      </c>
      <c r="C1782" s="322" t="s">
        <v>327</v>
      </c>
      <c r="D1782" s="257" t="s">
        <v>53</v>
      </c>
      <c r="E1782" s="259">
        <v>0.18</v>
      </c>
      <c r="F1782" s="251">
        <v>0.5</v>
      </c>
      <c r="G1782" s="450">
        <f>ROUND(F1782*E1782,2)</f>
        <v>0.09</v>
      </c>
      <c r="H1782" s="713" t="str">
        <f t="shared" si="469"/>
        <v>OK</v>
      </c>
      <c r="J1782" s="654" t="str">
        <f>IF(AND(F1782=0,G1782&gt;0),1+COUNT($J$3:J1780),IF(B1782="AUXILIAR","AUXILIAR","SUBÍTEM"))</f>
        <v>SUBÍTEM</v>
      </c>
      <c r="K1782" s="655">
        <v>981</v>
      </c>
      <c r="L1782" s="656">
        <f>A1782</f>
        <v>981</v>
      </c>
      <c r="M1782" s="663" t="str">
        <f>IF(AND(MID(A1782,1,4)="comp",COUNTIF($A$1:$A$3937,A1782)&gt;1),"ok AUXILIAR",IF(AND(F1782&gt;0,MID(A1782,1,4)="COMP"),"SUBÍTEM",IF(OR(AND(F1782=0,G1782=0),F1782="COEF.",F1782&gt;0),"SUBÍTEM",IF(MID(A1782,1,5)="COMP.",IF(COUNTIF(ORÇAMENTO!$B$5:$B$9792,COMPOSIÇÕES!A1782)=0,"NOK",IF(COUNTIF(ORÇAMENTO!$B$5:$B$9792,COMPOSIÇÕES!A1782)&gt;0,"OK","SUBÍTEM"))))))</f>
        <v>SUBÍTEM</v>
      </c>
      <c r="P1782" s="655" t="b">
        <f>C1782=S1782</f>
        <v>1</v>
      </c>
      <c r="Q1782" s="655">
        <v>981</v>
      </c>
      <c r="R1782" s="655" t="s">
        <v>134</v>
      </c>
      <c r="S1782" s="717" t="s">
        <v>327</v>
      </c>
      <c r="T1782" s="655" t="s">
        <v>53</v>
      </c>
      <c r="U1782" s="655">
        <v>0.18</v>
      </c>
    </row>
    <row r="1783" spans="1:21" s="713" customFormat="1">
      <c r="A1783" s="494">
        <v>88267</v>
      </c>
      <c r="B1783" s="494" t="s">
        <v>131</v>
      </c>
      <c r="C1783" s="322" t="s">
        <v>767</v>
      </c>
      <c r="D1783" s="257" t="s">
        <v>59</v>
      </c>
      <c r="E1783" s="259">
        <v>18.940000000000001</v>
      </c>
      <c r="F1783" s="251">
        <v>0.5</v>
      </c>
      <c r="G1783" s="450">
        <f>ROUND(F1783*E1783,2)</f>
        <v>9.4700000000000006</v>
      </c>
      <c r="H1783" s="713" t="str">
        <f t="shared" si="469"/>
        <v>OK</v>
      </c>
      <c r="J1783" s="654" t="str">
        <f>IF(AND(F1783=0,G1783&gt;0),1+COUNT($J$3:J1781),IF(B1783="AUXILIAR","AUXILIAR","SUBÍTEM"))</f>
        <v>SUBÍTEM</v>
      </c>
      <c r="K1783" s="655">
        <v>88267</v>
      </c>
      <c r="L1783" s="656">
        <f t="shared" si="470"/>
        <v>88267</v>
      </c>
      <c r="M1783" s="663" t="str">
        <f>IF(AND(MID(A1783,1,4)="comp",COUNTIF($A$1:$A$3937,A1783)&gt;1),"ok AUXILIAR",IF(AND(F1783&gt;0,MID(A1783,1,4)="COMP"),"SUBÍTEM",IF(OR(AND(F1783=0,G1783=0),F1783="COEF.",F1783&gt;0),"SUBÍTEM",IF(MID(A1783,1,5)="COMP.",IF(COUNTIF(ORÇAMENTO!$B$5:$B$9792,COMPOSIÇÕES!A1783)=0,"NOK",IF(COUNTIF(ORÇAMENTO!$B$5:$B$9792,COMPOSIÇÕES!A1783)&gt;0,"OK","SUBÍTEM"))))))</f>
        <v>SUBÍTEM</v>
      </c>
      <c r="P1783" s="655" t="b">
        <f t="shared" si="468"/>
        <v>1</v>
      </c>
      <c r="Q1783" s="655">
        <v>88267</v>
      </c>
      <c r="R1783" s="655" t="s">
        <v>131</v>
      </c>
      <c r="S1783" s="717" t="s">
        <v>767</v>
      </c>
      <c r="T1783" s="655" t="s">
        <v>59</v>
      </c>
      <c r="U1783" s="655">
        <v>18.93</v>
      </c>
    </row>
    <row r="1784" spans="1:21" s="713" customFormat="1">
      <c r="A1784" s="261">
        <v>88316</v>
      </c>
      <c r="B1784" s="260" t="s">
        <v>131</v>
      </c>
      <c r="C1784" s="322" t="s">
        <v>772</v>
      </c>
      <c r="D1784" s="257" t="s">
        <v>59</v>
      </c>
      <c r="E1784" s="259">
        <v>12.7</v>
      </c>
      <c r="F1784" s="258">
        <v>0.5</v>
      </c>
      <c r="G1784" s="450">
        <f>ROUND(F1784*E1784,2)</f>
        <v>6.35</v>
      </c>
      <c r="H1784" s="713" t="str">
        <f t="shared" si="469"/>
        <v>OK</v>
      </c>
      <c r="J1784" s="654" t="str">
        <f>IF(AND(F1784=0,G1784&gt;0),1+COUNT($J$3:J1783),IF(B1784="AUXILIAR","AUXILIAR","SUBÍTEM"))</f>
        <v>SUBÍTEM</v>
      </c>
      <c r="K1784" s="655">
        <v>88316</v>
      </c>
      <c r="L1784" s="656">
        <f t="shared" si="470"/>
        <v>88316</v>
      </c>
      <c r="M1784" s="663" t="str">
        <f>IF(AND(MID(A1784,1,4)="comp",COUNTIF($A$1:$A$3937,A1784)&gt;1),"ok AUXILIAR",IF(AND(F1784&gt;0,MID(A1784,1,4)="COMP"),"SUBÍTEM",IF(OR(AND(F1784=0,G1784=0),F1784="COEF.",F1784&gt;0),"SUBÍTEM",IF(MID(A1784,1,5)="COMP.",IF(COUNTIF(ORÇAMENTO!$B$5:$B$9792,COMPOSIÇÕES!A1784)=0,"NOK",IF(COUNTIF(ORÇAMENTO!$B$5:$B$9792,COMPOSIÇÕES!A1784)&gt;0,"OK","SUBÍTEM"))))))</f>
        <v>SUBÍTEM</v>
      </c>
      <c r="P1784" s="655" t="b">
        <f t="shared" si="468"/>
        <v>1</v>
      </c>
      <c r="Q1784" s="655">
        <v>88316</v>
      </c>
      <c r="R1784" s="655" t="s">
        <v>131</v>
      </c>
      <c r="S1784" s="717" t="s">
        <v>772</v>
      </c>
      <c r="T1784" s="655" t="s">
        <v>59</v>
      </c>
      <c r="U1784" s="655">
        <v>12.52</v>
      </c>
    </row>
    <row r="1785" spans="1:21" s="713" customFormat="1">
      <c r="A1785" s="723" t="s">
        <v>1746</v>
      </c>
      <c r="B1785" s="723"/>
      <c r="C1785" s="723"/>
      <c r="D1785" s="723"/>
      <c r="E1785" s="723"/>
      <c r="F1785" s="723"/>
      <c r="G1785" s="723"/>
      <c r="H1785" s="713" t="str">
        <f t="shared" si="469"/>
        <v>REMOVER ESPAÇOS</v>
      </c>
      <c r="J1785" s="654" t="str">
        <f>IF(AND(F1785=0,G1785&gt;0),1+COUNT($J$3:J1784),IF(B1785="AUXILIAR","AUXILIAR","SUBÍTEM"))</f>
        <v>SUBÍTEM</v>
      </c>
      <c r="K1785" s="655" t="s">
        <v>1746</v>
      </c>
      <c r="L1785" s="656" t="str">
        <f t="shared" si="470"/>
        <v>Obs: composição/Base -  ORSE -  3682</v>
      </c>
      <c r="M1785" s="663" t="str">
        <f>IF(AND(MID(A1785,1,4)="comp",COUNTIF($A$1:$A$3937,A1785)&gt;1),"ok AUXILIAR",IF(AND(F1785&gt;0,MID(A1785,1,4)="COMP"),"SUBÍTEM",IF(OR(AND(F1785=0,G1785=0),F1785="COEF.",F1785&gt;0),"SUBÍTEM",IF(MID(A1785,1,5)="COMP.",IF(COUNTIF(ORÇAMENTO!$B$5:$B$9792,COMPOSIÇÕES!A1785)=0,"NOK",IF(COUNTIF(ORÇAMENTO!$B$5:$B$9792,COMPOSIÇÕES!A1785)&gt;0,"OK","SUBÍTEM"))))))</f>
        <v>SUBÍTEM</v>
      </c>
      <c r="P1785" s="655" t="b">
        <f t="shared" si="468"/>
        <v>1</v>
      </c>
      <c r="Q1785" s="655" t="s">
        <v>1746</v>
      </c>
      <c r="R1785" s="655"/>
      <c r="S1785" s="723"/>
      <c r="T1785" s="655"/>
      <c r="U1785" s="655"/>
    </row>
    <row r="1786" spans="1:21" s="713" customFormat="1" ht="15.75" thickBot="1">
      <c r="A1786" s="660"/>
      <c r="E1786" s="660"/>
      <c r="J1786" s="712"/>
      <c r="K1786" s="712"/>
      <c r="L1786" s="712"/>
      <c r="M1786" s="712"/>
      <c r="P1786" s="655" t="b">
        <f t="shared" si="468"/>
        <v>1</v>
      </c>
    </row>
    <row r="1787" spans="1:21" s="713" customFormat="1" ht="32.25" customHeight="1" thickBot="1">
      <c r="A1787" s="947" t="s">
        <v>125</v>
      </c>
      <c r="B1787" s="948"/>
      <c r="C1787" s="949" t="s">
        <v>103</v>
      </c>
      <c r="D1787" s="949" t="s">
        <v>126</v>
      </c>
      <c r="E1787" s="949" t="s">
        <v>128</v>
      </c>
      <c r="F1787" s="949" t="s">
        <v>127</v>
      </c>
      <c r="G1787" s="950" t="s">
        <v>129</v>
      </c>
      <c r="H1787" s="713" t="str">
        <f>UPPER(C1787)</f>
        <v>DESCRIÇÃO</v>
      </c>
      <c r="J1787" s="654" t="str">
        <f>IF(AND(F1787=0,G1787&gt;0),1+COUNT($J$3:J1786),IF(B1787="AUXILIAR","AUXILIAR","SUBÍTEM"))</f>
        <v>SUBÍTEM</v>
      </c>
      <c r="K1787" s="655" t="s">
        <v>125</v>
      </c>
      <c r="L1787" s="656" t="str">
        <f t="shared" ref="L1787:L1797" si="471">A1787</f>
        <v>COD.</v>
      </c>
      <c r="M1787" s="663" t="str">
        <f>IF(AND(MID(A1787,1,4)="comp",COUNTIF($A$1:$A$3937,A1787)&gt;1),"ok AUXILIAR",IF(AND(F1787&gt;0,MID(A1787,1,4)="COMP"),"SUBÍTEM",IF(OR(AND(F1787=0,G1787=0),F1787="COEF.",F1787&gt;0),"SUBÍTEM",IF(MID(A1787,1,5)="COMP.",IF(COUNTIF(ORÇAMENTO!$B$5:$B$9792,COMPOSIÇÕES!A1787)=0,"NOK",IF(COUNTIF(ORÇAMENTO!$B$5:$B$9792,COMPOSIÇÕES!A1787)&gt;0,"OK","SUBÍTEM"))))))</f>
        <v>SUBÍTEM</v>
      </c>
      <c r="P1787" s="655" t="b">
        <f t="shared" si="468"/>
        <v>1</v>
      </c>
      <c r="Q1787" s="655" t="s">
        <v>125</v>
      </c>
      <c r="R1787" s="655"/>
      <c r="S1787" s="715" t="s">
        <v>103</v>
      </c>
      <c r="T1787" s="655" t="s">
        <v>126</v>
      </c>
      <c r="U1787" s="655" t="s">
        <v>128</v>
      </c>
    </row>
    <row r="1788" spans="1:21" s="713" customFormat="1" ht="33.75" customHeight="1" thickBot="1">
      <c r="A1788" s="935" t="s">
        <v>1747</v>
      </c>
      <c r="B1788" s="936"/>
      <c r="C1788" s="986" t="s">
        <v>1764</v>
      </c>
      <c r="D1788" s="936" t="s">
        <v>126</v>
      </c>
      <c r="E1788" s="936" t="s">
        <v>183</v>
      </c>
      <c r="F1788" s="936"/>
      <c r="G1788" s="946">
        <f>SUM(G1789:G1796)</f>
        <v>383.18999999999994</v>
      </c>
      <c r="H1788" s="713" t="str">
        <f>UPPER(C1788)</f>
        <v>CAIXA DE COLETORA DE ÓLEO 60X60 EM ALVENARIA</v>
      </c>
      <c r="J1788" s="654">
        <f>IF(AND(F1788=0,G1788&gt;0),1+COUNT($J$3:J1787),IF(B1788="AUXILIAR","AUXILIAR","SUBÍTEM"))</f>
        <v>228</v>
      </c>
      <c r="K1788" s="655" t="s">
        <v>1766</v>
      </c>
      <c r="L1788" s="656" t="str">
        <f t="shared" si="471"/>
        <v>COMP. 228</v>
      </c>
      <c r="M1788" s="663" t="str">
        <f>IF(AND(MID(A1788,1,4)="comp",COUNTIF($A$1:$A$3937,A1788)&gt;1),"ok AUXILIAR",IF(AND(F1788&gt;0,MID(A1788,1,4)="COMP"),"SUBÍTEM",IF(OR(AND(F1788=0,G1788=0),F1788="COEF.",F1788&gt;0),"SUBÍTEM",IF(MID(A1788,1,5)="COMP.",IF(COUNTIF(ORÇAMENTO!$B$5:$B$9792,COMPOSIÇÕES!A1788)=0,"NOK",IF(COUNTIF(ORÇAMENTO!$B$5:$B$9792,COMPOSIÇÕES!A1788)&gt;0,"OK","SUBÍTEM"))))))</f>
        <v>OK</v>
      </c>
      <c r="P1788" s="655" t="b">
        <f t="shared" si="468"/>
        <v>1</v>
      </c>
      <c r="Q1788" s="655" t="s">
        <v>1747</v>
      </c>
      <c r="R1788" s="655"/>
      <c r="S1788" s="716" t="s">
        <v>1764</v>
      </c>
      <c r="T1788" s="655" t="s">
        <v>126</v>
      </c>
      <c r="U1788" s="655" t="s">
        <v>183</v>
      </c>
    </row>
    <row r="1789" spans="1:21" s="713" customFormat="1" ht="54.75" customHeight="1">
      <c r="A1789" s="988">
        <v>87905</v>
      </c>
      <c r="B1789" s="996" t="s">
        <v>131</v>
      </c>
      <c r="C1789" s="322" t="s">
        <v>1265</v>
      </c>
      <c r="D1789" s="257" t="s">
        <v>57</v>
      </c>
      <c r="E1789" s="259">
        <v>5.39</v>
      </c>
      <c r="F1789" s="462">
        <v>2.2000000000000002</v>
      </c>
      <c r="G1789" s="450">
        <f t="shared" ref="G1789:G1796" si="472">ROUND(F1789*E1789,2)</f>
        <v>11.86</v>
      </c>
      <c r="H1789" s="713" t="str">
        <f>IF(MID(A1789,1,3)="OBS","REMOVER ESPAÇOS","OK")</f>
        <v>OK</v>
      </c>
      <c r="J1789" s="654" t="str">
        <f>IF(AND(F1789=0,G1789&gt;0),1+COUNT($J$3:J1785),IF(B1789="AUXILIAR","AUXILIAR","SUBÍTEM"))</f>
        <v>SUBÍTEM</v>
      </c>
      <c r="K1789" s="655">
        <v>87905</v>
      </c>
      <c r="L1789" s="656">
        <f t="shared" si="471"/>
        <v>87905</v>
      </c>
      <c r="M1789" s="663" t="str">
        <f>IF(AND(MID(A1789,1,4)="comp",COUNTIF($A$1:$A$3937,A1789)&gt;1),"ok AUXILIAR",IF(AND(F1789&gt;0,MID(A1789,1,4)="COMP"),"SUBÍTEM",IF(OR(AND(F1789=0,G1789=0),F1789="COEF.",F1789&gt;0),"SUBÍTEM",IF(MID(A1789,1,5)="COMP.",IF(COUNTIF(ORÇAMENTO!$B$5:$B$9792,COMPOSIÇÕES!A1789)=0,"NOK",IF(COUNTIF(ORÇAMENTO!$B$5:$B$9792,COMPOSIÇÕES!A1789)&gt;0,"OK","SUBÍTEM"))))))</f>
        <v>SUBÍTEM</v>
      </c>
      <c r="N1789" s="713" t="e">
        <f>VLOOKUP(K1789,#REF!,2,FALSE)</f>
        <v>#REF!</v>
      </c>
      <c r="P1789" s="655" t="b">
        <f t="shared" si="468"/>
        <v>1</v>
      </c>
      <c r="Q1789" s="655">
        <v>87905</v>
      </c>
      <c r="R1789" s="655" t="s">
        <v>131</v>
      </c>
      <c r="S1789" s="721" t="s">
        <v>1265</v>
      </c>
      <c r="T1789" s="655" t="s">
        <v>57</v>
      </c>
      <c r="U1789" s="655">
        <v>5.37</v>
      </c>
    </row>
    <row r="1790" spans="1:21" s="713" customFormat="1" ht="60" customHeight="1">
      <c r="A1790" s="988">
        <v>87527</v>
      </c>
      <c r="B1790" s="322" t="s">
        <v>131</v>
      </c>
      <c r="C1790" s="322" t="s">
        <v>1266</v>
      </c>
      <c r="D1790" s="257" t="s">
        <v>57</v>
      </c>
      <c r="E1790" s="259">
        <v>28.43</v>
      </c>
      <c r="F1790" s="707">
        <v>2.2000000000000002</v>
      </c>
      <c r="G1790" s="450">
        <f t="shared" si="472"/>
        <v>62.55</v>
      </c>
      <c r="H1790" s="713" t="str">
        <f t="shared" ref="H1790:H1796" si="473">UPPER(C1790)</f>
        <v>EMBOÇO, PARA RECEBIMENTO DE CERÂMICA, EM ARGAMASSA TRAÇO 1:2:8, PREPARO MECÂNICO COM BETONEIRA 400L, APLICADO MANUALMENTE EM FACES INTERNAS DE PAREDES, PARA AMBIENTE COM ÁREA MENOR QUE 5M2, ESPESSURA DE 20MM, COM EXECUÇÃO DE TALISCAS. AF_06/2014</v>
      </c>
      <c r="J1790" s="654" t="str">
        <f>IF(AND(F1790=0,G1790&gt;0),1+COUNT($J$3:J1779),IF(B1790="AUXILIAR","AUXILIAR","SUBÍTEM"))</f>
        <v>SUBÍTEM</v>
      </c>
      <c r="K1790" s="655">
        <v>87527</v>
      </c>
      <c r="L1790" s="656">
        <f>A1790</f>
        <v>87527</v>
      </c>
      <c r="M1790" s="663" t="str">
        <f>IF(AND(MID(A1790,1,4)="comp",COUNTIF($A$1:$A$3937,A1790)&gt;1),"ok AUXILIAR",IF(AND(F1790&gt;0,MID(A1790,1,4)="COMP"),"SUBÍTEM",IF(OR(AND(F1790=0,G1790=0),F1790="COEF.",F1790&gt;0),"SUBÍTEM",IF(MID(A1790,1,5)="COMP.",IF(COUNTIF(ORÇAMENTO!$B$5:$B$9792,COMPOSIÇÕES!A1790)=0,"NOK",IF(COUNTIF(ORÇAMENTO!$B$5:$B$9792,COMPOSIÇÕES!A1790)&gt;0,"OK","SUBÍTEM"))))))</f>
        <v>SUBÍTEM</v>
      </c>
      <c r="P1790" s="655" t="b">
        <f>C1790=S1790</f>
        <v>1</v>
      </c>
      <c r="Q1790" s="655">
        <v>87527</v>
      </c>
      <c r="R1790" s="655" t="s">
        <v>131</v>
      </c>
      <c r="S1790" s="717" t="s">
        <v>1266</v>
      </c>
      <c r="T1790" s="655" t="s">
        <v>57</v>
      </c>
      <c r="U1790" s="655">
        <v>28.4</v>
      </c>
    </row>
    <row r="1791" spans="1:21" s="713" customFormat="1" ht="48.75" customHeight="1">
      <c r="A1791" s="988">
        <v>87521</v>
      </c>
      <c r="B1791" s="322" t="s">
        <v>131</v>
      </c>
      <c r="C1791" s="322" t="s">
        <v>1250</v>
      </c>
      <c r="D1791" s="257" t="s">
        <v>57</v>
      </c>
      <c r="E1791" s="259">
        <v>50.33</v>
      </c>
      <c r="F1791" s="707">
        <v>2.9</v>
      </c>
      <c r="G1791" s="450">
        <f t="shared" si="472"/>
        <v>145.96</v>
      </c>
      <c r="H1791" s="713" t="str">
        <f t="shared" si="473"/>
        <v>ALVENARIA DE VEDAÇÃO DE BLOCOS CERÂMICOS FURADOS NA HORIZONTAL DE 11,5X19X19CM (ESPESSURA 11,5CM) DE PAREDES COM ÁREA LÍQUIDA MAIOR OU IGUAL A 6M² COM VÃOS E ARGAMASSA DE ASSENTAMENTO COM PREPARO EM BETONEIRA. AF_06/2014</v>
      </c>
      <c r="J1791" s="654" t="str">
        <f>IF(AND(F1791=0,G1791&gt;0),1+COUNT($J$3:J1780),IF(B1791="AUXILIAR","AUXILIAR","SUBÍTEM"))</f>
        <v>SUBÍTEM</v>
      </c>
      <c r="K1791" s="655">
        <v>87521</v>
      </c>
      <c r="L1791" s="656">
        <f>A1791</f>
        <v>87521</v>
      </c>
      <c r="M1791" s="663" t="str">
        <f>IF(AND(MID(A1791,1,4)="comp",COUNTIF($A$1:$A$3937,A1791)&gt;1),"ok AUXILIAR",IF(AND(F1791&gt;0,MID(A1791,1,4)="COMP"),"SUBÍTEM",IF(OR(AND(F1791=0,G1791=0),F1791="COEF.",F1791&gt;0),"SUBÍTEM",IF(MID(A1791,1,5)="COMP.",IF(COUNTIF(ORÇAMENTO!$B$5:$B$9792,COMPOSIÇÕES!A1791)=0,"NOK",IF(COUNTIF(ORÇAMENTO!$B$5:$B$9792,COMPOSIÇÕES!A1791)&gt;0,"OK","SUBÍTEM"))))))</f>
        <v>SUBÍTEM</v>
      </c>
      <c r="P1791" s="655" t="b">
        <f>C1791=S1791</f>
        <v>1</v>
      </c>
      <c r="Q1791" s="655">
        <v>87521</v>
      </c>
      <c r="R1791" s="655" t="s">
        <v>131</v>
      </c>
      <c r="S1791" s="717" t="s">
        <v>1250</v>
      </c>
      <c r="T1791" s="655" t="s">
        <v>57</v>
      </c>
      <c r="U1791" s="655">
        <v>49.35</v>
      </c>
    </row>
    <row r="1792" spans="1:21" s="713" customFormat="1" ht="36.75" customHeight="1">
      <c r="A1792" s="988">
        <v>96545</v>
      </c>
      <c r="B1792" s="322" t="s">
        <v>131</v>
      </c>
      <c r="C1792" s="322" t="s">
        <v>1100</v>
      </c>
      <c r="D1792" s="257" t="s">
        <v>55</v>
      </c>
      <c r="E1792" s="259">
        <v>9.64</v>
      </c>
      <c r="F1792" s="707">
        <v>7.2</v>
      </c>
      <c r="G1792" s="450">
        <f t="shared" si="472"/>
        <v>69.41</v>
      </c>
      <c r="H1792" s="713" t="str">
        <f t="shared" si="473"/>
        <v>ARMAÇÃO DE BLOCO, VIGA BALDRAME OU SAPATA UTILIZANDO AÇO CA-50 DE 8 MM - MONTAGEM. AF_06/2017</v>
      </c>
      <c r="J1792" s="654" t="str">
        <f>IF(AND(F1792=0,G1792&gt;0),1+COUNT($J$3:J1781),IF(B1792="AUXILIAR","AUXILIAR","SUBÍTEM"))</f>
        <v>SUBÍTEM</v>
      </c>
      <c r="K1792" s="655">
        <v>96545</v>
      </c>
      <c r="L1792" s="656">
        <f>A1792</f>
        <v>96545</v>
      </c>
      <c r="M1792" s="663" t="str">
        <f>IF(AND(MID(A1792,1,4)="comp",COUNTIF($A$1:$A$3937,A1792)&gt;1),"ok AUXILIAR",IF(AND(F1792&gt;0,MID(A1792,1,4)="COMP"),"SUBÍTEM",IF(OR(AND(F1792=0,G1792=0),F1792="COEF.",F1792&gt;0),"SUBÍTEM",IF(MID(A1792,1,5)="COMP.",IF(COUNTIF(ORÇAMENTO!$B$5:$B$9792,COMPOSIÇÕES!A1792)=0,"NOK",IF(COUNTIF(ORÇAMENTO!$B$5:$B$9792,COMPOSIÇÕES!A1792)&gt;0,"OK","SUBÍTEM"))))))</f>
        <v>SUBÍTEM</v>
      </c>
      <c r="P1792" s="655" t="b">
        <f>C1792=S1792</f>
        <v>1</v>
      </c>
      <c r="Q1792" s="655">
        <v>96545</v>
      </c>
      <c r="R1792" s="655" t="s">
        <v>131</v>
      </c>
      <c r="S1792" s="717" t="s">
        <v>1100</v>
      </c>
      <c r="T1792" s="655" t="s">
        <v>55</v>
      </c>
      <c r="U1792" s="655">
        <v>9.91</v>
      </c>
    </row>
    <row r="1793" spans="1:21" s="713" customFormat="1" ht="30.75" customHeight="1">
      <c r="A1793" s="500">
        <v>94963</v>
      </c>
      <c r="B1793" s="322" t="s">
        <v>131</v>
      </c>
      <c r="C1793" s="322" t="s">
        <v>1105</v>
      </c>
      <c r="D1793" s="257" t="s">
        <v>61</v>
      </c>
      <c r="E1793" s="259">
        <v>281.32</v>
      </c>
      <c r="F1793" s="707">
        <v>0.1895</v>
      </c>
      <c r="G1793" s="450">
        <f t="shared" si="472"/>
        <v>53.31</v>
      </c>
      <c r="H1793" s="713" t="str">
        <f t="shared" si="473"/>
        <v>CONCRETO FCK = 15MPA, TRAÇO 1:3,4:3,5 (CIMENTO/ AREIA MÉDIA/ BRITA 1)  - PREPARO MECÂNICO COM BETONEIRA 400 L. AF_07/2016</v>
      </c>
      <c r="J1793" s="654" t="str">
        <f>IF(AND(F1793=0,G1793&gt;0),1+COUNT($J$3:J1784),IF(B1793="AUXILIAR","AUXILIAR","SUBÍTEM"))</f>
        <v>SUBÍTEM</v>
      </c>
      <c r="K1793" s="655">
        <v>94963</v>
      </c>
      <c r="L1793" s="656">
        <f>A1793</f>
        <v>94963</v>
      </c>
      <c r="M1793" s="663" t="str">
        <f>IF(AND(MID(A1793,1,4)="comp",COUNTIF($A$1:$A$3937,A1793)&gt;1),"ok AUXILIAR",IF(AND(F1793&gt;0,MID(A1793,1,4)="COMP"),"SUBÍTEM",IF(OR(AND(F1793=0,G1793=0),F1793="COEF.",F1793&gt;0),"SUBÍTEM",IF(MID(A1793,1,5)="COMP.",IF(COUNTIF(ORÇAMENTO!$B$5:$B$9792,COMPOSIÇÕES!A1793)=0,"NOK",IF(COUNTIF(ORÇAMENTO!$B$5:$B$9792,COMPOSIÇÕES!A1793)&gt;0,"OK","SUBÍTEM"))))))</f>
        <v>SUBÍTEM</v>
      </c>
      <c r="P1793" s="655" t="b">
        <f>C1793=S1793</f>
        <v>1</v>
      </c>
      <c r="Q1793" s="655">
        <v>94963</v>
      </c>
      <c r="R1793" s="655" t="s">
        <v>131</v>
      </c>
      <c r="S1793" s="717" t="s">
        <v>1105</v>
      </c>
      <c r="T1793" s="655" t="s">
        <v>61</v>
      </c>
      <c r="U1793" s="655">
        <v>278.83</v>
      </c>
    </row>
    <row r="1794" spans="1:21" s="713" customFormat="1" ht="30.75" customHeight="1">
      <c r="A1794" s="500">
        <v>96536</v>
      </c>
      <c r="B1794" s="322" t="s">
        <v>131</v>
      </c>
      <c r="C1794" s="322" t="s">
        <v>1090</v>
      </c>
      <c r="D1794" s="257" t="s">
        <v>57</v>
      </c>
      <c r="E1794" s="259">
        <v>45.85</v>
      </c>
      <c r="F1794" s="707">
        <v>0.3</v>
      </c>
      <c r="G1794" s="450">
        <f t="shared" si="472"/>
        <v>13.76</v>
      </c>
      <c r="H1794" s="713" t="str">
        <f t="shared" si="473"/>
        <v>FABRICAÇÃO, MONTAGEM E DESMONTAGEM DE FÔRMA PARA VIGA BALDRAME, EM MADEIRA SERRADA, E=25 MM, 4 UTILIZAÇÕES. AF_06/2017</v>
      </c>
      <c r="J1794" s="654" t="str">
        <f>IF(AND(F1794=0,G1794&gt;0),1+COUNT($J$3:J1784),IF(B1794="AUXILIAR","AUXILIAR","SUBÍTEM"))</f>
        <v>SUBÍTEM</v>
      </c>
      <c r="K1794" s="655">
        <v>96536</v>
      </c>
      <c r="L1794" s="656">
        <f>A1794</f>
        <v>96536</v>
      </c>
      <c r="M1794" s="663" t="str">
        <f>IF(AND(MID(A1794,1,4)="comp",COUNTIF($A$1:$A$3937,A1794)&gt;1),"ok AUXILIAR",IF(AND(F1794&gt;0,MID(A1794,1,4)="COMP"),"SUBÍTEM",IF(OR(AND(F1794=0,G1794=0),F1794="COEF.",F1794&gt;0),"SUBÍTEM",IF(MID(A1794,1,5)="COMP.",IF(COUNTIF(ORÇAMENTO!$B$5:$B$9792,COMPOSIÇÕES!A1794)=0,"NOK",IF(COUNTIF(ORÇAMENTO!$B$5:$B$9792,COMPOSIÇÕES!A1794)&gt;0,"OK","SUBÍTEM"))))))</f>
        <v>SUBÍTEM</v>
      </c>
      <c r="P1794" s="655" t="b">
        <f>C1794=S1794</f>
        <v>1</v>
      </c>
      <c r="Q1794" s="655">
        <v>96536</v>
      </c>
      <c r="R1794" s="655" t="s">
        <v>131</v>
      </c>
      <c r="S1794" s="717" t="s">
        <v>1090</v>
      </c>
      <c r="T1794" s="655" t="s">
        <v>57</v>
      </c>
      <c r="U1794" s="655">
        <v>45.83</v>
      </c>
    </row>
    <row r="1795" spans="1:21" s="713" customFormat="1" ht="37.5" customHeight="1">
      <c r="A1795" s="988">
        <v>96523</v>
      </c>
      <c r="B1795" s="322" t="s">
        <v>131</v>
      </c>
      <c r="C1795" s="322" t="s">
        <v>1239</v>
      </c>
      <c r="D1795" s="257" t="s">
        <v>61</v>
      </c>
      <c r="E1795" s="259">
        <v>57.66</v>
      </c>
      <c r="F1795" s="707">
        <v>0.44800000000000006</v>
      </c>
      <c r="G1795" s="450">
        <f t="shared" si="472"/>
        <v>25.83</v>
      </c>
      <c r="H1795" s="713" t="str">
        <f t="shared" si="473"/>
        <v>ESCAVAÇÃO MANUAL PARA BLOCO DE COROAMENTO OU SAPATA, COM PREVISÃO DE FÔRMA. AF_06/2017</v>
      </c>
      <c r="J1795" s="654" t="str">
        <f>IF(AND(F1795=0,G1795&gt;0),1+COUNT($J$3:J1778),IF(B1795="AUXILIAR","AUXILIAR","SUBÍTEM"))</f>
        <v>SUBÍTEM</v>
      </c>
      <c r="K1795" s="655">
        <v>96523</v>
      </c>
      <c r="L1795" s="656">
        <f t="shared" si="471"/>
        <v>96523</v>
      </c>
      <c r="M1795" s="663" t="str">
        <f>IF(AND(MID(A1795,1,4)="comp",COUNTIF($A$1:$A$3937,A1795)&gt;1),"ok AUXILIAR",IF(AND(F1795&gt;0,MID(A1795,1,4)="COMP"),"SUBÍTEM",IF(OR(AND(F1795=0,G1795=0),F1795="COEF.",F1795&gt;0),"SUBÍTEM",IF(MID(A1795,1,5)="COMP.",IF(COUNTIF(ORÇAMENTO!$B$5:$B$9792,COMPOSIÇÕES!A1795)=0,"NOK",IF(COUNTIF(ORÇAMENTO!$B$5:$B$9792,COMPOSIÇÕES!A1795)&gt;0,"OK","SUBÍTEM"))))))</f>
        <v>SUBÍTEM</v>
      </c>
      <c r="P1795" s="655" t="b">
        <f t="shared" si="468"/>
        <v>1</v>
      </c>
      <c r="Q1795" s="655">
        <v>96523</v>
      </c>
      <c r="R1795" s="655" t="s">
        <v>131</v>
      </c>
      <c r="S1795" s="717" t="s">
        <v>1239</v>
      </c>
      <c r="T1795" s="655" t="s">
        <v>61</v>
      </c>
      <c r="U1795" s="655">
        <v>57.1</v>
      </c>
    </row>
    <row r="1796" spans="1:21" s="713" customFormat="1" ht="17.25" customHeight="1">
      <c r="A1796" s="500">
        <v>93382</v>
      </c>
      <c r="B1796" s="322" t="s">
        <v>131</v>
      </c>
      <c r="C1796" s="322" t="s">
        <v>960</v>
      </c>
      <c r="D1796" s="257" t="s">
        <v>61</v>
      </c>
      <c r="E1796" s="259">
        <v>18.27</v>
      </c>
      <c r="F1796" s="707">
        <v>2.8000000000000004E-2</v>
      </c>
      <c r="G1796" s="450">
        <f t="shared" si="472"/>
        <v>0.51</v>
      </c>
      <c r="H1796" s="713" t="str">
        <f t="shared" si="473"/>
        <v>REATERRO MANUAL DE VALAS COM COMPACTAÇÃO MECANIZADA. AF_04/2016</v>
      </c>
      <c r="J1796" s="654" t="str">
        <f>IF(AND(F1796=0,G1796&gt;0),1+COUNT($J$3:J1784),IF(B1796="AUXILIAR","AUXILIAR","SUBÍTEM"))</f>
        <v>SUBÍTEM</v>
      </c>
      <c r="K1796" s="655">
        <v>93382</v>
      </c>
      <c r="L1796" s="656">
        <f t="shared" si="471"/>
        <v>93382</v>
      </c>
      <c r="M1796" s="663" t="str">
        <f>IF(AND(MID(A1796,1,4)="comp",COUNTIF($A$1:$A$3937,A1796)&gt;1),"ok AUXILIAR",IF(AND(F1796&gt;0,MID(A1796,1,4)="COMP"),"SUBÍTEM",IF(OR(AND(F1796=0,G1796=0),F1796="COEF.",F1796&gt;0),"SUBÍTEM",IF(MID(A1796,1,5)="COMP.",IF(COUNTIF(ORÇAMENTO!$B$5:$B$9792,COMPOSIÇÕES!A1796)=0,"NOK",IF(COUNTIF(ORÇAMENTO!$B$5:$B$9792,COMPOSIÇÕES!A1796)&gt;0,"OK","SUBÍTEM"))))))</f>
        <v>SUBÍTEM</v>
      </c>
      <c r="P1796" s="655" t="b">
        <f t="shared" si="468"/>
        <v>1</v>
      </c>
      <c r="Q1796" s="655">
        <v>93382</v>
      </c>
      <c r="R1796" s="655" t="s">
        <v>131</v>
      </c>
      <c r="S1796" s="717" t="s">
        <v>960</v>
      </c>
      <c r="T1796" s="655" t="s">
        <v>61</v>
      </c>
      <c r="U1796" s="655">
        <v>18.18</v>
      </c>
    </row>
    <row r="1797" spans="1:21" s="713" customFormat="1">
      <c r="A1797" s="723" t="s">
        <v>1763</v>
      </c>
      <c r="B1797" s="723"/>
      <c r="C1797" s="723"/>
      <c r="D1797" s="723" t="s">
        <v>183</v>
      </c>
      <c r="E1797" s="723" t="s">
        <v>183</v>
      </c>
      <c r="F1797" s="723"/>
      <c r="G1797" s="723"/>
      <c r="H1797" s="713" t="str">
        <f>IF(MID(A1797,1,3)="OBS","REMOVER ESPAÇOS","OK")</f>
        <v>REMOVER ESPAÇOS</v>
      </c>
      <c r="J1797" s="654" t="str">
        <f>IF(AND(F1797=0,G1797&gt;0),1+COUNT($J$3:J1796),IF(B1797="AUXILIAR","AUXILIAR","SUBÍTEM"))</f>
        <v>SUBÍTEM</v>
      </c>
      <c r="K1797" s="655" t="s">
        <v>1763</v>
      </c>
      <c r="L1797" s="656" t="str">
        <f t="shared" si="471"/>
        <v>Obs: composição/Base -  ORSE - 2816</v>
      </c>
      <c r="M1797" s="663" t="str">
        <f>IF(AND(MID(A1797,1,4)="comp",COUNTIF($A$1:$A$3937,A1797)&gt;1),"ok AUXILIAR",IF(AND(F1797&gt;0,MID(A1797,1,4)="COMP"),"SUBÍTEM",IF(OR(AND(F1797=0,G1797=0),F1797="COEF.",F1797&gt;0),"SUBÍTEM",IF(MID(A1797,1,5)="COMP.",IF(COUNTIF(ORÇAMENTO!$B$5:$B$9792,COMPOSIÇÕES!A1797)=0,"NOK",IF(COUNTIF(ORÇAMENTO!$B$5:$B$9792,COMPOSIÇÕES!A1797)&gt;0,"OK","SUBÍTEM"))))))</f>
        <v>SUBÍTEM</v>
      </c>
      <c r="P1797" s="655" t="b">
        <f t="shared" si="468"/>
        <v>1</v>
      </c>
      <c r="Q1797" s="655" t="s">
        <v>1763</v>
      </c>
      <c r="R1797" s="655"/>
      <c r="S1797" s="723"/>
      <c r="T1797" s="655" t="s">
        <v>183</v>
      </c>
      <c r="U1797" s="655" t="s">
        <v>183</v>
      </c>
    </row>
    <row r="1798" spans="1:21" s="713" customFormat="1" ht="15.75" thickBot="1">
      <c r="A1798" s="660"/>
      <c r="E1798" s="660"/>
      <c r="J1798" s="712"/>
      <c r="K1798" s="712"/>
      <c r="L1798" s="712"/>
      <c r="M1798" s="712"/>
      <c r="P1798" s="655" t="b">
        <f t="shared" ref="P1798:P1807" si="474">C1798=S1798</f>
        <v>1</v>
      </c>
    </row>
    <row r="1799" spans="1:21" s="713" customFormat="1" ht="32.25" customHeight="1" thickBot="1">
      <c r="A1799" s="947" t="s">
        <v>125</v>
      </c>
      <c r="B1799" s="948"/>
      <c r="C1799" s="949" t="s">
        <v>103</v>
      </c>
      <c r="D1799" s="949" t="s">
        <v>126</v>
      </c>
      <c r="E1799" s="949" t="s">
        <v>128</v>
      </c>
      <c r="F1799" s="949" t="s">
        <v>127</v>
      </c>
      <c r="G1799" s="950" t="s">
        <v>129</v>
      </c>
      <c r="H1799" s="713" t="str">
        <f>UPPER(C1799)</f>
        <v>DESCRIÇÃO</v>
      </c>
      <c r="J1799" s="654" t="str">
        <f>IF(AND(F1799=0,G1799&gt;0),1+COUNT($J$3:J1798),IF(B1799="AUXILIAR","AUXILIAR","SUBÍTEM"))</f>
        <v>SUBÍTEM</v>
      </c>
      <c r="K1799" s="655" t="s">
        <v>125</v>
      </c>
      <c r="L1799" s="656" t="str">
        <f t="shared" ref="L1799:L1807" si="475">A1799</f>
        <v>COD.</v>
      </c>
      <c r="M1799" s="663" t="str">
        <f>IF(AND(MID(A1799,1,4)="comp",COUNTIF($A$1:$A$3937,A1799)&gt;1),"ok AUXILIAR",IF(AND(F1799&gt;0,MID(A1799,1,4)="COMP"),"SUBÍTEM",IF(OR(AND(F1799=0,G1799=0),F1799="COEF.",F1799&gt;0),"SUBÍTEM",IF(MID(A1799,1,5)="COMP.",IF(COUNTIF(ORÇAMENTO!$B$5:$B$9792,COMPOSIÇÕES!A1799)=0,"NOK",IF(COUNTIF(ORÇAMENTO!$B$5:$B$9792,COMPOSIÇÕES!A1799)&gt;0,"OK","SUBÍTEM"))))))</f>
        <v>SUBÍTEM</v>
      </c>
      <c r="P1799" s="655" t="b">
        <f t="shared" si="474"/>
        <v>1</v>
      </c>
      <c r="Q1799" s="655" t="s">
        <v>125</v>
      </c>
      <c r="R1799" s="655"/>
      <c r="S1799" s="715" t="s">
        <v>103</v>
      </c>
      <c r="T1799" s="655" t="s">
        <v>126</v>
      </c>
      <c r="U1799" s="655" t="s">
        <v>128</v>
      </c>
    </row>
    <row r="1800" spans="1:21" s="713" customFormat="1" ht="33.75" customHeight="1" thickBot="1">
      <c r="A1800" s="935" t="s">
        <v>1766</v>
      </c>
      <c r="B1800" s="936"/>
      <c r="C1800" s="986" t="s">
        <v>1765</v>
      </c>
      <c r="D1800" s="936" t="s">
        <v>126</v>
      </c>
      <c r="E1800" s="936" t="s">
        <v>183</v>
      </c>
      <c r="F1800" s="936"/>
      <c r="G1800" s="946">
        <f>SUM(G1801:G1806)</f>
        <v>368.83</v>
      </c>
      <c r="H1800" s="713" t="str">
        <f>UPPER(C1800)</f>
        <v>CAIXA DE SEPARADORA DE ÁGUA E ÓLEO 45X45X105</v>
      </c>
      <c r="J1800" s="654">
        <f>IF(AND(F1800=0,G1800&gt;0),1+COUNT($J$3:J1799),IF(B1800="AUXILIAR","AUXILIAR","SUBÍTEM"))</f>
        <v>229</v>
      </c>
      <c r="K1800" s="655" t="s">
        <v>1767</v>
      </c>
      <c r="L1800" s="656" t="str">
        <f t="shared" si="475"/>
        <v>COMP. 229</v>
      </c>
      <c r="M1800" s="663" t="str">
        <f>IF(AND(MID(A1800,1,4)="comp",COUNTIF($A$1:$A$3937,A1800)&gt;1),"ok AUXILIAR",IF(AND(F1800&gt;0,MID(A1800,1,4)="COMP"),"SUBÍTEM",IF(OR(AND(F1800=0,G1800=0),F1800="COEF.",F1800&gt;0),"SUBÍTEM",IF(MID(A1800,1,5)="COMP.",IF(COUNTIF(ORÇAMENTO!$B$5:$B$9792,COMPOSIÇÕES!A1800)=0,"NOK",IF(COUNTIF(ORÇAMENTO!$B$5:$B$9792,COMPOSIÇÕES!A1800)&gt;0,"OK","SUBÍTEM"))))))</f>
        <v>OK</v>
      </c>
      <c r="P1800" s="655" t="b">
        <f t="shared" si="474"/>
        <v>1</v>
      </c>
      <c r="Q1800" s="655" t="s">
        <v>1766</v>
      </c>
      <c r="R1800" s="655"/>
      <c r="S1800" s="716" t="s">
        <v>1765</v>
      </c>
      <c r="T1800" s="655" t="s">
        <v>126</v>
      </c>
      <c r="U1800" s="655" t="s">
        <v>183</v>
      </c>
    </row>
    <row r="1801" spans="1:21" s="713" customFormat="1" ht="34.5" customHeight="1">
      <c r="A1801" s="988">
        <v>96523</v>
      </c>
      <c r="B1801" s="322" t="s">
        <v>131</v>
      </c>
      <c r="C1801" s="322" t="s">
        <v>1239</v>
      </c>
      <c r="D1801" s="257" t="s">
        <v>61</v>
      </c>
      <c r="E1801" s="259">
        <v>57.66</v>
      </c>
      <c r="F1801" s="462">
        <v>0.44</v>
      </c>
      <c r="G1801" s="450">
        <f t="shared" ref="G1801:G1806" si="476">ROUND(F1801*E1801,2)</f>
        <v>25.37</v>
      </c>
      <c r="H1801" s="713" t="str">
        <f>IF(MID(A1801,1,3)="OBS","REMOVER ESPAÇOS","OK")</f>
        <v>OK</v>
      </c>
      <c r="J1801" s="654" t="str">
        <f>IF(AND(F1801=0,G1801&gt;0),1+COUNT($J$3:J1797),IF(B1801="AUXILIAR","AUXILIAR","SUBÍTEM"))</f>
        <v>SUBÍTEM</v>
      </c>
      <c r="K1801" s="655">
        <v>96523</v>
      </c>
      <c r="L1801" s="656">
        <f t="shared" si="475"/>
        <v>96523</v>
      </c>
      <c r="M1801" s="663" t="str">
        <f>IF(AND(MID(A1801,1,4)="comp",COUNTIF($A$1:$A$3937,A1801)&gt;1),"ok AUXILIAR",IF(AND(F1801&gt;0,MID(A1801,1,4)="COMP"),"SUBÍTEM",IF(OR(AND(F1801=0,G1801=0),F1801="COEF.",F1801&gt;0),"SUBÍTEM",IF(MID(A1801,1,5)="COMP.",IF(COUNTIF(ORÇAMENTO!$B$5:$B$9792,COMPOSIÇÕES!A1801)=0,"NOK",IF(COUNTIF(ORÇAMENTO!$B$5:$B$9792,COMPOSIÇÕES!A1801)&gt;0,"OK","SUBÍTEM"))))))</f>
        <v>SUBÍTEM</v>
      </c>
      <c r="N1801" s="713" t="e">
        <f>VLOOKUP(K1801,#REF!,2,FALSE)</f>
        <v>#REF!</v>
      </c>
      <c r="P1801" s="655" t="b">
        <f t="shared" si="474"/>
        <v>1</v>
      </c>
      <c r="Q1801" s="655">
        <v>96523</v>
      </c>
      <c r="R1801" s="655" t="s">
        <v>131</v>
      </c>
      <c r="S1801" s="721" t="s">
        <v>1239</v>
      </c>
      <c r="T1801" s="655" t="s">
        <v>61</v>
      </c>
      <c r="U1801" s="655">
        <v>57.1</v>
      </c>
    </row>
    <row r="1802" spans="1:21" s="713" customFormat="1" ht="43.5" customHeight="1">
      <c r="A1802" s="500">
        <v>94963</v>
      </c>
      <c r="B1802" s="322" t="s">
        <v>131</v>
      </c>
      <c r="C1802" s="322" t="s">
        <v>1105</v>
      </c>
      <c r="D1802" s="257" t="s">
        <v>61</v>
      </c>
      <c r="E1802" s="259">
        <v>281.32</v>
      </c>
      <c r="F1802" s="707">
        <v>0.03</v>
      </c>
      <c r="G1802" s="450">
        <f t="shared" si="476"/>
        <v>8.44</v>
      </c>
      <c r="H1802" s="713" t="str">
        <f>UPPER(C1802)</f>
        <v>CONCRETO FCK = 15MPA, TRAÇO 1:3,4:3,5 (CIMENTO/ AREIA MÉDIA/ BRITA 1)  - PREPARO MECÂNICO COM BETONEIRA 400 L. AF_07/2016</v>
      </c>
      <c r="J1802" s="654" t="str">
        <f>IF(AND(F1802=0,G1802&gt;0),1+COUNT($J$3:J1791),IF(B1802="AUXILIAR","AUXILIAR","SUBÍTEM"))</f>
        <v>SUBÍTEM</v>
      </c>
      <c r="K1802" s="655">
        <v>94963</v>
      </c>
      <c r="L1802" s="656">
        <f t="shared" si="475"/>
        <v>94963</v>
      </c>
      <c r="M1802" s="663" t="str">
        <f>IF(AND(MID(A1802,1,4)="comp",COUNTIF($A$1:$A$3937,A1802)&gt;1),"ok AUXILIAR",IF(AND(F1802&gt;0,MID(A1802,1,4)="COMP"),"SUBÍTEM",IF(OR(AND(F1802=0,G1802=0),F1802="COEF.",F1802&gt;0),"SUBÍTEM",IF(MID(A1802,1,5)="COMP.",IF(COUNTIF(ORÇAMENTO!$B$5:$B$9792,COMPOSIÇÕES!A1802)=0,"NOK",IF(COUNTIF(ORÇAMENTO!$B$5:$B$9792,COMPOSIÇÕES!A1802)&gt;0,"OK","SUBÍTEM"))))))</f>
        <v>SUBÍTEM</v>
      </c>
      <c r="P1802" s="655" t="b">
        <f t="shared" si="474"/>
        <v>1</v>
      </c>
      <c r="Q1802" s="655">
        <v>94963</v>
      </c>
      <c r="R1802" s="655" t="s">
        <v>131</v>
      </c>
      <c r="S1802" s="717" t="s">
        <v>1105</v>
      </c>
      <c r="T1802" s="655" t="s">
        <v>61</v>
      </c>
      <c r="U1802" s="655">
        <v>278.83</v>
      </c>
    </row>
    <row r="1803" spans="1:21" s="713" customFormat="1" ht="48.75" customHeight="1">
      <c r="A1803" s="500">
        <v>93382</v>
      </c>
      <c r="B1803" s="322" t="s">
        <v>131</v>
      </c>
      <c r="C1803" s="322" t="s">
        <v>960</v>
      </c>
      <c r="D1803" s="257" t="s">
        <v>61</v>
      </c>
      <c r="E1803" s="259">
        <v>18.27</v>
      </c>
      <c r="F1803" s="707">
        <v>0.23</v>
      </c>
      <c r="G1803" s="450">
        <f t="shared" si="476"/>
        <v>4.2</v>
      </c>
      <c r="H1803" s="713" t="str">
        <f>UPPER(C1803)</f>
        <v>REATERRO MANUAL DE VALAS COM COMPACTAÇÃO MECANIZADA. AF_04/2016</v>
      </c>
      <c r="J1803" s="654" t="str">
        <f>IF(AND(F1803=0,G1803&gt;0),1+COUNT($J$3:J1792),IF(B1803="AUXILIAR","AUXILIAR","SUBÍTEM"))</f>
        <v>SUBÍTEM</v>
      </c>
      <c r="K1803" s="655">
        <v>93382</v>
      </c>
      <c r="L1803" s="656">
        <f t="shared" si="475"/>
        <v>93382</v>
      </c>
      <c r="M1803" s="663" t="str">
        <f>IF(AND(MID(A1803,1,4)="comp",COUNTIF($A$1:$A$3937,A1803)&gt;1),"ok AUXILIAR",IF(AND(F1803&gt;0,MID(A1803,1,4)="COMP"),"SUBÍTEM",IF(OR(AND(F1803=0,G1803=0),F1803="COEF.",F1803&gt;0),"SUBÍTEM",IF(MID(A1803,1,5)="COMP.",IF(COUNTIF(ORÇAMENTO!$B$5:$B$9792,COMPOSIÇÕES!A1803)=0,"NOK",IF(COUNTIF(ORÇAMENTO!$B$5:$B$9792,COMPOSIÇÕES!A1803)&gt;0,"OK","SUBÍTEM"))))))</f>
        <v>SUBÍTEM</v>
      </c>
      <c r="P1803" s="655" t="b">
        <f t="shared" si="474"/>
        <v>1</v>
      </c>
      <c r="Q1803" s="655">
        <v>93382</v>
      </c>
      <c r="R1803" s="655" t="s">
        <v>131</v>
      </c>
      <c r="S1803" s="717" t="s">
        <v>960</v>
      </c>
      <c r="T1803" s="655" t="s">
        <v>61</v>
      </c>
      <c r="U1803" s="655">
        <v>18.18</v>
      </c>
    </row>
    <row r="1804" spans="1:21" s="713" customFormat="1" ht="19.5" customHeight="1">
      <c r="A1804" s="989">
        <v>88316</v>
      </c>
      <c r="B1804" s="989" t="s">
        <v>131</v>
      </c>
      <c r="C1804" s="322" t="s">
        <v>772</v>
      </c>
      <c r="D1804" s="257" t="s">
        <v>59</v>
      </c>
      <c r="E1804" s="259">
        <v>12.7</v>
      </c>
      <c r="F1804" s="707">
        <v>0.5</v>
      </c>
      <c r="G1804" s="450">
        <f t="shared" si="476"/>
        <v>6.35</v>
      </c>
      <c r="H1804" s="713" t="str">
        <f>UPPER(C1804)</f>
        <v>SERVENTE COM ENCARGOS COMPLEMENTARES</v>
      </c>
      <c r="J1804" s="654" t="str">
        <f>IF(AND(F1804=0,G1804&gt;0),1+COUNT($J$3:J1793),IF(B1804="AUXILIAR","AUXILIAR","SUBÍTEM"))</f>
        <v>SUBÍTEM</v>
      </c>
      <c r="K1804" s="655">
        <v>88316</v>
      </c>
      <c r="L1804" s="656">
        <f t="shared" si="475"/>
        <v>88316</v>
      </c>
      <c r="M1804" s="663" t="str">
        <f>IF(AND(MID(A1804,1,4)="comp",COUNTIF($A$1:$A$3937,A1804)&gt;1),"ok AUXILIAR",IF(AND(F1804&gt;0,MID(A1804,1,4)="COMP"),"SUBÍTEM",IF(OR(AND(F1804=0,G1804=0),F1804="COEF.",F1804&gt;0),"SUBÍTEM",IF(MID(A1804,1,5)="COMP.",IF(COUNTIF(ORÇAMENTO!$B$5:$B$9792,COMPOSIÇÕES!A1804)=0,"NOK",IF(COUNTIF(ORÇAMENTO!$B$5:$B$9792,COMPOSIÇÕES!A1804)&gt;0,"OK","SUBÍTEM"))))))</f>
        <v>SUBÍTEM</v>
      </c>
      <c r="P1804" s="655" t="b">
        <f t="shared" si="474"/>
        <v>1</v>
      </c>
      <c r="Q1804" s="655">
        <v>88316</v>
      </c>
      <c r="R1804" s="655" t="s">
        <v>131</v>
      </c>
      <c r="S1804" s="717" t="s">
        <v>772</v>
      </c>
      <c r="T1804" s="655" t="s">
        <v>59</v>
      </c>
      <c r="U1804" s="655">
        <v>12.52</v>
      </c>
    </row>
    <row r="1805" spans="1:21" s="713" customFormat="1" ht="30.75" customHeight="1">
      <c r="A1805" s="494">
        <v>88267</v>
      </c>
      <c r="B1805" s="494" t="s">
        <v>131</v>
      </c>
      <c r="C1805" s="322" t="s">
        <v>767</v>
      </c>
      <c r="D1805" s="257" t="s">
        <v>59</v>
      </c>
      <c r="E1805" s="259">
        <v>18.940000000000001</v>
      </c>
      <c r="F1805" s="707">
        <v>0.5</v>
      </c>
      <c r="G1805" s="450">
        <f t="shared" si="476"/>
        <v>9.4700000000000006</v>
      </c>
      <c r="H1805" s="713" t="str">
        <f>UPPER(C1805)</f>
        <v>ENCANADOR OU BOMBEIRO HIDRÁULICO COM ENCARGOS COMPLEMENTARES</v>
      </c>
      <c r="J1805" s="654" t="str">
        <f>IF(AND(F1805=0,G1805&gt;0),1+COUNT($J$3:J1796),IF(B1805="AUXILIAR","AUXILIAR","SUBÍTEM"))</f>
        <v>SUBÍTEM</v>
      </c>
      <c r="K1805" s="655">
        <v>88267</v>
      </c>
      <c r="L1805" s="656">
        <f t="shared" si="475"/>
        <v>88267</v>
      </c>
      <c r="M1805" s="663" t="str">
        <f>IF(AND(MID(A1805,1,4)="comp",COUNTIF($A$1:$A$3937,A1805)&gt;1),"ok AUXILIAR",IF(AND(F1805&gt;0,MID(A1805,1,4)="COMP"),"SUBÍTEM",IF(OR(AND(F1805=0,G1805=0),F1805="COEF.",F1805&gt;0),"SUBÍTEM",IF(MID(A1805,1,5)="COMP.",IF(COUNTIF(ORÇAMENTO!$B$5:$B$9792,COMPOSIÇÕES!A1805)=0,"NOK",IF(COUNTIF(ORÇAMENTO!$B$5:$B$9792,COMPOSIÇÕES!A1805)&gt;0,"OK","SUBÍTEM"))))))</f>
        <v>SUBÍTEM</v>
      </c>
      <c r="P1805" s="655" t="b">
        <f t="shared" si="474"/>
        <v>1</v>
      </c>
      <c r="Q1805" s="655">
        <v>88267</v>
      </c>
      <c r="R1805" s="655" t="s">
        <v>131</v>
      </c>
      <c r="S1805" s="717" t="s">
        <v>767</v>
      </c>
      <c r="T1805" s="655" t="s">
        <v>59</v>
      </c>
      <c r="U1805" s="655">
        <v>18.93</v>
      </c>
    </row>
    <row r="1806" spans="1:21" s="713" customFormat="1" ht="20.25" customHeight="1">
      <c r="A1806" s="500">
        <v>12241</v>
      </c>
      <c r="B1806" s="322" t="s">
        <v>134</v>
      </c>
      <c r="C1806" s="322" t="s">
        <v>2802</v>
      </c>
      <c r="D1806" s="257" t="s">
        <v>54</v>
      </c>
      <c r="E1806" s="259">
        <v>315</v>
      </c>
      <c r="F1806" s="707">
        <v>1</v>
      </c>
      <c r="G1806" s="450">
        <f t="shared" si="476"/>
        <v>315</v>
      </c>
      <c r="H1806" s="713" t="str">
        <f>UPPER(C1806)</f>
        <v>CAIXA SEPARADORA DE ÁGUA E ÓLEO EM PVC, VAZÃO DE 1000 LITROS/HORA - DIM.: 1,05X0,45X0,45M</v>
      </c>
      <c r="J1806" s="654" t="str">
        <f>IF(AND(F1806=0,G1806&gt;0),1+COUNT($J$3:J1796),IF(B1806="AUXILIAR","AUXILIAR","SUBÍTEM"))</f>
        <v>SUBÍTEM</v>
      </c>
      <c r="K1806" s="655">
        <v>12241</v>
      </c>
      <c r="L1806" s="656">
        <f t="shared" si="475"/>
        <v>12241</v>
      </c>
      <c r="M1806" s="663" t="str">
        <f>IF(AND(MID(A1806,1,4)="comp",COUNTIF($A$1:$A$3937,A1806)&gt;1),"ok AUXILIAR",IF(AND(F1806&gt;0,MID(A1806,1,4)="COMP"),"SUBÍTEM",IF(OR(AND(F1806=0,G1806=0),F1806="COEF.",F1806&gt;0),"SUBÍTEM",IF(MID(A1806,1,5)="COMP.",IF(COUNTIF(ORÇAMENTO!$B$5:$B$9792,COMPOSIÇÕES!A1806)=0,"NOK",IF(COUNTIF(ORÇAMENTO!$B$5:$B$9792,COMPOSIÇÕES!A1806)&gt;0,"OK","SUBÍTEM"))))))</f>
        <v>SUBÍTEM</v>
      </c>
      <c r="P1806" s="655" t="b">
        <f t="shared" si="474"/>
        <v>1</v>
      </c>
      <c r="Q1806" s="655">
        <v>12241</v>
      </c>
      <c r="R1806" s="655" t="s">
        <v>134</v>
      </c>
      <c r="S1806" s="717" t="s">
        <v>2802</v>
      </c>
      <c r="T1806" s="655" t="s">
        <v>54</v>
      </c>
      <c r="U1806" s="655">
        <v>315</v>
      </c>
    </row>
    <row r="1807" spans="1:21" s="713" customFormat="1">
      <c r="A1807" s="723" t="s">
        <v>2887</v>
      </c>
      <c r="B1807" s="723"/>
      <c r="C1807" s="723"/>
      <c r="D1807" s="723" t="s">
        <v>183</v>
      </c>
      <c r="E1807" s="723" t="s">
        <v>183</v>
      </c>
      <c r="F1807" s="723"/>
      <c r="G1807" s="723"/>
      <c r="H1807" s="713" t="str">
        <f>IF(MID(A1807,1,3)="OBS","REMOVER ESPAÇOS","OK")</f>
        <v>REMOVER ESPAÇOS</v>
      </c>
      <c r="J1807" s="654" t="str">
        <f>IF(AND(F1807=0,G1807&gt;0),1+COUNT($J$3:J1806),IF(B1807="AUXILIAR","AUXILIAR","SUBÍTEM"))</f>
        <v>SUBÍTEM</v>
      </c>
      <c r="K1807" s="655" t="s">
        <v>1763</v>
      </c>
      <c r="L1807" s="656" t="str">
        <f t="shared" si="475"/>
        <v>Obs: composição/Base -  ORSE - 2816 + 12241/ ORSE INSUMO</v>
      </c>
      <c r="M1807" s="663" t="str">
        <f>IF(AND(MID(A1807,1,4)="comp",COUNTIF($A$1:$A$3937,A1807)&gt;1),"ok AUXILIAR",IF(AND(F1807&gt;0,MID(A1807,1,4)="COMP"),"SUBÍTEM",IF(OR(AND(F1807=0,G1807=0),F1807="COEF.",F1807&gt;0),"SUBÍTEM",IF(MID(A1807,1,5)="COMP.",IF(COUNTIF(ORÇAMENTO!$B$5:$B$9792,COMPOSIÇÕES!A1807)=0,"NOK",IF(COUNTIF(ORÇAMENTO!$B$5:$B$9792,COMPOSIÇÕES!A1807)&gt;0,"OK","SUBÍTEM"))))))</f>
        <v>SUBÍTEM</v>
      </c>
      <c r="P1807" s="655" t="b">
        <f t="shared" si="474"/>
        <v>1</v>
      </c>
      <c r="Q1807" s="655" t="s">
        <v>1763</v>
      </c>
      <c r="R1807" s="655"/>
      <c r="S1807" s="723"/>
      <c r="T1807" s="655" t="s">
        <v>183</v>
      </c>
      <c r="U1807" s="655" t="s">
        <v>183</v>
      </c>
    </row>
    <row r="1808" spans="1:21" s="713" customFormat="1" ht="15.75" thickBot="1">
      <c r="A1808" s="660"/>
      <c r="E1808" s="660"/>
      <c r="J1808" s="712"/>
      <c r="K1808" s="712"/>
      <c r="L1808" s="712"/>
      <c r="M1808" s="712"/>
      <c r="P1808" s="655" t="b">
        <f t="shared" ref="P1808:P1816" si="477">C1808=S1808</f>
        <v>1</v>
      </c>
    </row>
    <row r="1809" spans="1:21" s="713" customFormat="1" ht="32.25" customHeight="1" thickBot="1">
      <c r="A1809" s="947" t="s">
        <v>125</v>
      </c>
      <c r="B1809" s="948"/>
      <c r="C1809" s="949" t="s">
        <v>103</v>
      </c>
      <c r="D1809" s="949" t="s">
        <v>126</v>
      </c>
      <c r="E1809" s="949" t="s">
        <v>128</v>
      </c>
      <c r="F1809" s="949" t="s">
        <v>127</v>
      </c>
      <c r="G1809" s="950" t="s">
        <v>129</v>
      </c>
      <c r="H1809" s="713" t="str">
        <f>UPPER(C1809)</f>
        <v>DESCRIÇÃO</v>
      </c>
      <c r="J1809" s="654" t="str">
        <f>IF(AND(F1809=0,G1809&gt;0),1+COUNT($J$3:J1808),IF(B1809="AUXILIAR","AUXILIAR","SUBÍTEM"))</f>
        <v>SUBÍTEM</v>
      </c>
      <c r="K1809" s="655" t="s">
        <v>125</v>
      </c>
      <c r="L1809" s="656" t="str">
        <f t="shared" ref="L1809:L1816" si="478">A1809</f>
        <v>COD.</v>
      </c>
      <c r="M1809" s="663" t="str">
        <f>IF(AND(MID(A1809,1,4)="comp",COUNTIF($A$1:$A$3937,A1809)&gt;1),"ok AUXILIAR",IF(AND(F1809&gt;0,MID(A1809,1,4)="COMP"),"SUBÍTEM",IF(OR(AND(F1809=0,G1809=0),F1809="COEF.",F1809&gt;0),"SUBÍTEM",IF(MID(A1809,1,5)="COMP.",IF(COUNTIF(ORÇAMENTO!$B$5:$B$9792,COMPOSIÇÕES!A1809)=0,"NOK",IF(COUNTIF(ORÇAMENTO!$B$5:$B$9792,COMPOSIÇÕES!A1809)&gt;0,"OK","SUBÍTEM"))))))</f>
        <v>SUBÍTEM</v>
      </c>
      <c r="P1809" s="655" t="b">
        <f t="shared" si="477"/>
        <v>1</v>
      </c>
      <c r="Q1809" s="655" t="s">
        <v>125</v>
      </c>
      <c r="R1809" s="655"/>
      <c r="S1809" s="715" t="s">
        <v>103</v>
      </c>
      <c r="T1809" s="655" t="s">
        <v>126</v>
      </c>
      <c r="U1809" s="655" t="s">
        <v>128</v>
      </c>
    </row>
    <row r="1810" spans="1:21" s="713" customFormat="1" ht="33.75" customHeight="1" thickBot="1">
      <c r="A1810" s="935" t="s">
        <v>1767</v>
      </c>
      <c r="B1810" s="936"/>
      <c r="C1810" s="986" t="s">
        <v>1769</v>
      </c>
      <c r="D1810" s="936" t="s">
        <v>126</v>
      </c>
      <c r="E1810" s="936" t="s">
        <v>183</v>
      </c>
      <c r="F1810" s="936"/>
      <c r="G1810" s="946">
        <f>SUM(G1811:G1815)</f>
        <v>3.75</v>
      </c>
      <c r="H1810" s="713" t="str">
        <f>UPPER(C1810)</f>
        <v>BUCHA DE REDUCAO DE PVC, SOLDAVEL, CURTA, COM 25 X 20 MM, PARA AGUA FRIA PREDIAL</v>
      </c>
      <c r="J1810" s="654">
        <f>IF(AND(F1810=0,G1810&gt;0),1+COUNT($J$3:J1809),IF(B1810="AUXILIAR","AUXILIAR","SUBÍTEM"))</f>
        <v>230</v>
      </c>
      <c r="K1810" s="655" t="s">
        <v>1770</v>
      </c>
      <c r="L1810" s="656" t="str">
        <f t="shared" si="478"/>
        <v>COMP. 230</v>
      </c>
      <c r="M1810" s="663" t="str">
        <f>IF(AND(MID(A1810,1,4)="comp",COUNTIF($A$1:$A$3937,A1810)&gt;1),"ok AUXILIAR",IF(AND(F1810&gt;0,MID(A1810,1,4)="COMP"),"SUBÍTEM",IF(OR(AND(F1810=0,G1810=0),F1810="COEF.",F1810&gt;0),"SUBÍTEM",IF(MID(A1810,1,5)="COMP.",IF(COUNTIF(ORÇAMENTO!$B$5:$B$9792,COMPOSIÇÕES!A1810)=0,"NOK",IF(COUNTIF(ORÇAMENTO!$B$5:$B$9792,COMPOSIÇÕES!A1810)&gt;0,"OK","SUBÍTEM"))))))</f>
        <v>OK</v>
      </c>
      <c r="P1810" s="655" t="b">
        <f t="shared" si="477"/>
        <v>1</v>
      </c>
      <c r="Q1810" s="655" t="s">
        <v>1767</v>
      </c>
      <c r="R1810" s="655"/>
      <c r="S1810" s="716" t="s">
        <v>1769</v>
      </c>
      <c r="T1810" s="655" t="s">
        <v>126</v>
      </c>
      <c r="U1810" s="655" t="s">
        <v>183</v>
      </c>
    </row>
    <row r="1811" spans="1:21" s="713" customFormat="1" ht="21" customHeight="1">
      <c r="A1811" s="989">
        <v>88316</v>
      </c>
      <c r="B1811" s="989" t="s">
        <v>131</v>
      </c>
      <c r="C1811" s="322" t="s">
        <v>772</v>
      </c>
      <c r="D1811" s="257" t="s">
        <v>59</v>
      </c>
      <c r="E1811" s="259">
        <v>12.7</v>
      </c>
      <c r="F1811" s="462">
        <v>0.09</v>
      </c>
      <c r="G1811" s="450">
        <f>ROUND(F1811*E1811,2)</f>
        <v>1.1399999999999999</v>
      </c>
      <c r="H1811" s="713" t="str">
        <f>IF(MID(A1811,1,3)="OBS","REMOVER ESPAÇOS","OK")</f>
        <v>OK</v>
      </c>
      <c r="J1811" s="654" t="str">
        <f>IF(AND(F1811=0,G1811&gt;0),1+COUNT($J$3:J1807),IF(B1811="AUXILIAR","AUXILIAR","SUBÍTEM"))</f>
        <v>SUBÍTEM</v>
      </c>
      <c r="K1811" s="655">
        <v>88316</v>
      </c>
      <c r="L1811" s="656">
        <f t="shared" si="478"/>
        <v>88316</v>
      </c>
      <c r="M1811" s="663" t="str">
        <f>IF(AND(MID(A1811,1,4)="comp",COUNTIF($A$1:$A$3937,A1811)&gt;1),"ok AUXILIAR",IF(AND(F1811&gt;0,MID(A1811,1,4)="COMP"),"SUBÍTEM",IF(OR(AND(F1811=0,G1811=0),F1811="COEF.",F1811&gt;0),"SUBÍTEM",IF(MID(A1811,1,5)="COMP.",IF(COUNTIF(ORÇAMENTO!$B$5:$B$9792,COMPOSIÇÕES!A1811)=0,"NOK",IF(COUNTIF(ORÇAMENTO!$B$5:$B$9792,COMPOSIÇÕES!A1811)&gt;0,"OK","SUBÍTEM"))))))</f>
        <v>SUBÍTEM</v>
      </c>
      <c r="N1811" s="713" t="e">
        <f>VLOOKUP(K1811,#REF!,2,FALSE)</f>
        <v>#REF!</v>
      </c>
      <c r="P1811" s="655" t="b">
        <f t="shared" si="477"/>
        <v>1</v>
      </c>
      <c r="Q1811" s="655">
        <v>88316</v>
      </c>
      <c r="R1811" s="655" t="s">
        <v>131</v>
      </c>
      <c r="S1811" s="721" t="s">
        <v>772</v>
      </c>
      <c r="T1811" s="655" t="s">
        <v>59</v>
      </c>
      <c r="U1811" s="655">
        <v>12.52</v>
      </c>
    </row>
    <row r="1812" spans="1:21" s="713" customFormat="1" ht="21" customHeight="1">
      <c r="A1812" s="494">
        <v>88267</v>
      </c>
      <c r="B1812" s="494" t="s">
        <v>131</v>
      </c>
      <c r="C1812" s="322" t="s">
        <v>767</v>
      </c>
      <c r="D1812" s="257" t="s">
        <v>59</v>
      </c>
      <c r="E1812" s="259">
        <v>18.940000000000001</v>
      </c>
      <c r="F1812" s="462">
        <v>0.09</v>
      </c>
      <c r="G1812" s="450">
        <f>ROUND(F1812*E1812,2)</f>
        <v>1.7</v>
      </c>
      <c r="H1812" s="713" t="str">
        <f>UPPER(C1812)</f>
        <v>ENCANADOR OU BOMBEIRO HIDRÁULICO COM ENCARGOS COMPLEMENTARES</v>
      </c>
      <c r="J1812" s="654" t="str">
        <f>IF(AND(F1812=0,G1812&gt;0),1+COUNT($J$3:J1801),IF(B1812="AUXILIAR","AUXILIAR","SUBÍTEM"))</f>
        <v>SUBÍTEM</v>
      </c>
      <c r="K1812" s="655">
        <v>88267</v>
      </c>
      <c r="L1812" s="656">
        <f t="shared" si="478"/>
        <v>88267</v>
      </c>
      <c r="M1812" s="663" t="str">
        <f>IF(AND(MID(A1812,1,4)="comp",COUNTIF($A$1:$A$3937,A1812)&gt;1),"ok AUXILIAR",IF(AND(F1812&gt;0,MID(A1812,1,4)="COMP"),"SUBÍTEM",IF(OR(AND(F1812=0,G1812=0),F1812="COEF.",F1812&gt;0),"SUBÍTEM",IF(MID(A1812,1,5)="COMP.",IF(COUNTIF(ORÇAMENTO!$B$5:$B$9792,COMPOSIÇÕES!A1812)=0,"NOK",IF(COUNTIF(ORÇAMENTO!$B$5:$B$9792,COMPOSIÇÕES!A1812)&gt;0,"OK","SUBÍTEM"))))))</f>
        <v>SUBÍTEM</v>
      </c>
      <c r="P1812" s="655" t="b">
        <f t="shared" si="477"/>
        <v>1</v>
      </c>
      <c r="Q1812" s="655">
        <v>88267</v>
      </c>
      <c r="R1812" s="655" t="s">
        <v>131</v>
      </c>
      <c r="S1812" s="717" t="s">
        <v>767</v>
      </c>
      <c r="T1812" s="655" t="s">
        <v>59</v>
      </c>
      <c r="U1812" s="655">
        <v>18.93</v>
      </c>
    </row>
    <row r="1813" spans="1:21" s="713" customFormat="1" ht="20.25" customHeight="1">
      <c r="A1813" s="500">
        <v>828</v>
      </c>
      <c r="B1813" s="322" t="s">
        <v>836</v>
      </c>
      <c r="C1813" s="322" t="s">
        <v>1769</v>
      </c>
      <c r="D1813" s="257" t="s">
        <v>2836</v>
      </c>
      <c r="E1813" s="259">
        <v>0.28000000000000003</v>
      </c>
      <c r="F1813" s="707">
        <v>1</v>
      </c>
      <c r="G1813" s="450">
        <f>ROUND(F1813*E1813,2)</f>
        <v>0.28000000000000003</v>
      </c>
      <c r="H1813" s="713" t="str">
        <f>UPPER(C1813)</f>
        <v>BUCHA DE REDUCAO DE PVC, SOLDAVEL, CURTA, COM 25 X 20 MM, PARA AGUA FRIA PREDIAL</v>
      </c>
      <c r="J1813" s="654" t="str">
        <f>IF(AND(F1813=0,G1813&gt;0),1+COUNT($J$3:J1802),IF(B1813="AUXILIAR","AUXILIAR","SUBÍTEM"))</f>
        <v>SUBÍTEM</v>
      </c>
      <c r="K1813" s="655">
        <v>828</v>
      </c>
      <c r="L1813" s="656">
        <f t="shared" si="478"/>
        <v>828</v>
      </c>
      <c r="M1813" s="663" t="str">
        <f>IF(AND(MID(A1813,1,4)="comp",COUNTIF($A$1:$A$3937,A1813)&gt;1),"ok AUXILIAR",IF(AND(F1813&gt;0,MID(A1813,1,4)="COMP"),"SUBÍTEM",IF(OR(AND(F1813=0,G1813=0),F1813="COEF.",F1813&gt;0),"SUBÍTEM",IF(MID(A1813,1,5)="COMP.",IF(COUNTIF(ORÇAMENTO!$B$5:$B$9792,COMPOSIÇÕES!A1813)=0,"NOK",IF(COUNTIF(ORÇAMENTO!$B$5:$B$9792,COMPOSIÇÕES!A1813)&gt;0,"OK","SUBÍTEM"))))))</f>
        <v>SUBÍTEM</v>
      </c>
      <c r="P1813" s="655" t="b">
        <f t="shared" si="477"/>
        <v>1</v>
      </c>
      <c r="Q1813" s="655">
        <v>828</v>
      </c>
      <c r="R1813" s="655" t="s">
        <v>836</v>
      </c>
      <c r="S1813" s="717" t="s">
        <v>1769</v>
      </c>
      <c r="T1813" s="655" t="s">
        <v>54</v>
      </c>
      <c r="U1813" s="655">
        <v>0.26</v>
      </c>
    </row>
    <row r="1814" spans="1:21" s="713" customFormat="1" ht="19.5" customHeight="1">
      <c r="A1814" s="989">
        <v>2036</v>
      </c>
      <c r="B1814" s="989" t="s">
        <v>134</v>
      </c>
      <c r="C1814" s="322" t="s">
        <v>2698</v>
      </c>
      <c r="D1814" s="257" t="s">
        <v>77</v>
      </c>
      <c r="E1814" s="259">
        <v>42.59</v>
      </c>
      <c r="F1814" s="707">
        <v>8.0000000000000002E-3</v>
      </c>
      <c r="G1814" s="450">
        <f>ROUND(F1814*E1814,2)</f>
        <v>0.34</v>
      </c>
      <c r="H1814" s="713" t="str">
        <f>UPPER(C1814)</f>
        <v>SOLUCAO LIMPADORA PVC</v>
      </c>
      <c r="J1814" s="654" t="str">
        <f>IF(AND(F1814=0,G1814&gt;0),1+COUNT($J$3:J1803),IF(B1814="AUXILIAR","AUXILIAR","SUBÍTEM"))</f>
        <v>SUBÍTEM</v>
      </c>
      <c r="K1814" s="655">
        <v>2036</v>
      </c>
      <c r="L1814" s="656">
        <f t="shared" si="478"/>
        <v>2036</v>
      </c>
      <c r="M1814" s="663" t="str">
        <f>IF(AND(MID(A1814,1,4)="comp",COUNTIF($A$1:$A$3937,A1814)&gt;1),"ok AUXILIAR",IF(AND(F1814&gt;0,MID(A1814,1,4)="COMP"),"SUBÍTEM",IF(OR(AND(F1814=0,G1814=0),F1814="COEF.",F1814&gt;0),"SUBÍTEM",IF(MID(A1814,1,5)="COMP.",IF(COUNTIF(ORÇAMENTO!$B$5:$B$9792,COMPOSIÇÕES!A1814)=0,"NOK",IF(COUNTIF(ORÇAMENTO!$B$5:$B$9792,COMPOSIÇÕES!A1814)&gt;0,"OK","SUBÍTEM"))))))</f>
        <v>SUBÍTEM</v>
      </c>
      <c r="P1814" s="655" t="b">
        <f t="shared" si="477"/>
        <v>1</v>
      </c>
      <c r="Q1814" s="655">
        <v>2036</v>
      </c>
      <c r="R1814" s="655" t="s">
        <v>134</v>
      </c>
      <c r="S1814" s="717" t="s">
        <v>2698</v>
      </c>
      <c r="T1814" s="655" t="s">
        <v>77</v>
      </c>
      <c r="U1814" s="655">
        <v>42.12</v>
      </c>
    </row>
    <row r="1815" spans="1:21" s="713" customFormat="1" ht="30.75" customHeight="1">
      <c r="A1815" s="494">
        <v>138</v>
      </c>
      <c r="B1815" s="494" t="s">
        <v>134</v>
      </c>
      <c r="C1815" s="322" t="s">
        <v>2699</v>
      </c>
      <c r="D1815" s="257" t="s">
        <v>55</v>
      </c>
      <c r="E1815" s="259">
        <v>57.71</v>
      </c>
      <c r="F1815" s="707">
        <v>5.0000000000000001E-3</v>
      </c>
      <c r="G1815" s="450">
        <f>ROUND(F1815*E1815,2)</f>
        <v>0.28999999999999998</v>
      </c>
      <c r="H1815" s="713" t="str">
        <f>UPPER(C1815)</f>
        <v>ADESIVO PVC EM FRASCO DE 850 GRAMAS</v>
      </c>
      <c r="J1815" s="654" t="str">
        <f>IF(AND(F1815=0,G1815&gt;0),1+COUNT($J$3:J1806),IF(B1815="AUXILIAR","AUXILIAR","SUBÍTEM"))</f>
        <v>SUBÍTEM</v>
      </c>
      <c r="K1815" s="655">
        <v>138</v>
      </c>
      <c r="L1815" s="656">
        <f t="shared" si="478"/>
        <v>138</v>
      </c>
      <c r="M1815" s="663" t="str">
        <f>IF(AND(MID(A1815,1,4)="comp",COUNTIF($A$1:$A$3937,A1815)&gt;1),"ok AUXILIAR",IF(AND(F1815&gt;0,MID(A1815,1,4)="COMP"),"SUBÍTEM",IF(OR(AND(F1815=0,G1815=0),F1815="COEF.",F1815&gt;0),"SUBÍTEM",IF(MID(A1815,1,5)="COMP.",IF(COUNTIF(ORÇAMENTO!$B$5:$B$9792,COMPOSIÇÕES!A1815)=0,"NOK",IF(COUNTIF(ORÇAMENTO!$B$5:$B$9792,COMPOSIÇÕES!A1815)&gt;0,"OK","SUBÍTEM"))))))</f>
        <v>SUBÍTEM</v>
      </c>
      <c r="P1815" s="655" t="b">
        <f t="shared" si="477"/>
        <v>1</v>
      </c>
      <c r="Q1815" s="655">
        <v>138</v>
      </c>
      <c r="R1815" s="655" t="s">
        <v>134</v>
      </c>
      <c r="S1815" s="717" t="s">
        <v>2699</v>
      </c>
      <c r="T1815" s="655" t="s">
        <v>55</v>
      </c>
      <c r="U1815" s="655">
        <v>57.07</v>
      </c>
    </row>
    <row r="1816" spans="1:21" s="713" customFormat="1">
      <c r="A1816" s="723" t="s">
        <v>1768</v>
      </c>
      <c r="B1816" s="723"/>
      <c r="C1816" s="723"/>
      <c r="D1816" s="723" t="s">
        <v>183</v>
      </c>
      <c r="E1816" s="723" t="s">
        <v>183</v>
      </c>
      <c r="F1816" s="723"/>
      <c r="G1816" s="723"/>
      <c r="H1816" s="713" t="str">
        <f>IF(MID(A1816,1,3)="OBS","REMOVER ESPAÇOS","OK")</f>
        <v>REMOVER ESPAÇOS</v>
      </c>
      <c r="J1816" s="654" t="str">
        <f>IF(AND(F1816=0,G1816&gt;0),1+COUNT($J$3:J1815),IF(B1816="AUXILIAR","AUXILIAR","SUBÍTEM"))</f>
        <v>SUBÍTEM</v>
      </c>
      <c r="K1816" s="655" t="s">
        <v>1768</v>
      </c>
      <c r="L1816" s="656" t="str">
        <f t="shared" si="478"/>
        <v>Obs: composição/Base -  ORSE - 1071</v>
      </c>
      <c r="M1816" s="663" t="str">
        <f>IF(AND(MID(A1816,1,4)="comp",COUNTIF($A$1:$A$3937,A1816)&gt;1),"ok AUXILIAR",IF(AND(F1816&gt;0,MID(A1816,1,4)="COMP"),"SUBÍTEM",IF(OR(AND(F1816=0,G1816=0),F1816="COEF.",F1816&gt;0),"SUBÍTEM",IF(MID(A1816,1,5)="COMP.",IF(COUNTIF(ORÇAMENTO!$B$5:$B$9792,COMPOSIÇÕES!A1816)=0,"NOK",IF(COUNTIF(ORÇAMENTO!$B$5:$B$9792,COMPOSIÇÕES!A1816)&gt;0,"OK","SUBÍTEM"))))))</f>
        <v>SUBÍTEM</v>
      </c>
      <c r="P1816" s="655" t="b">
        <f t="shared" si="477"/>
        <v>1</v>
      </c>
      <c r="Q1816" s="655" t="s">
        <v>1768</v>
      </c>
      <c r="R1816" s="655"/>
      <c r="S1816" s="723"/>
      <c r="T1816" s="655" t="s">
        <v>183</v>
      </c>
      <c r="U1816" s="655" t="s">
        <v>183</v>
      </c>
    </row>
    <row r="1817" spans="1:21" s="713" customFormat="1" ht="15.75" thickBot="1">
      <c r="A1817" s="660"/>
      <c r="E1817" s="660"/>
      <c r="J1817" s="712"/>
      <c r="K1817" s="712"/>
      <c r="L1817" s="712"/>
      <c r="M1817" s="712"/>
      <c r="P1817" s="655" t="b">
        <f t="shared" ref="P1817:P1833" si="479">C1817=S1817</f>
        <v>1</v>
      </c>
    </row>
    <row r="1818" spans="1:21" s="713" customFormat="1" ht="32.25" customHeight="1" thickBot="1">
      <c r="A1818" s="947" t="s">
        <v>125</v>
      </c>
      <c r="B1818" s="948"/>
      <c r="C1818" s="949" t="s">
        <v>103</v>
      </c>
      <c r="D1818" s="949" t="s">
        <v>126</v>
      </c>
      <c r="E1818" s="949" t="s">
        <v>128</v>
      </c>
      <c r="F1818" s="949" t="s">
        <v>127</v>
      </c>
      <c r="G1818" s="950" t="s">
        <v>129</v>
      </c>
      <c r="H1818" s="713" t="str">
        <f>UPPER(C1818)</f>
        <v>DESCRIÇÃO</v>
      </c>
      <c r="J1818" s="654" t="str">
        <f>IF(AND(F1818=0,G1818&gt;0),1+COUNT($J$3:J1817),IF(B1818="AUXILIAR","AUXILIAR","SUBÍTEM"))</f>
        <v>SUBÍTEM</v>
      </c>
      <c r="K1818" s="655" t="s">
        <v>125</v>
      </c>
      <c r="L1818" s="656" t="str">
        <f t="shared" ref="L1818:L1824" si="480">A1818</f>
        <v>COD.</v>
      </c>
      <c r="M1818" s="663" t="str">
        <f>IF(AND(MID(A1818,1,4)="comp",COUNTIF($A$1:$A$3937,A1818)&gt;1),"ok AUXILIAR",IF(AND(F1818&gt;0,MID(A1818,1,4)="COMP"),"SUBÍTEM",IF(OR(AND(F1818=0,G1818=0),F1818="COEF.",F1818&gt;0),"SUBÍTEM",IF(MID(A1818,1,5)="COMP.",IF(COUNTIF(ORÇAMENTO!$B$5:$B$9792,COMPOSIÇÕES!A1818)=0,"NOK",IF(COUNTIF(ORÇAMENTO!$B$5:$B$9792,COMPOSIÇÕES!A1818)&gt;0,"OK","SUBÍTEM"))))))</f>
        <v>SUBÍTEM</v>
      </c>
      <c r="P1818" s="655" t="b">
        <f t="shared" si="479"/>
        <v>1</v>
      </c>
      <c r="Q1818" s="655" t="s">
        <v>125</v>
      </c>
      <c r="R1818" s="655"/>
      <c r="S1818" s="715" t="s">
        <v>103</v>
      </c>
      <c r="T1818" s="655" t="s">
        <v>126</v>
      </c>
      <c r="U1818" s="655" t="s">
        <v>128</v>
      </c>
    </row>
    <row r="1819" spans="1:21" s="713" customFormat="1" ht="33.75" customHeight="1" thickBot="1">
      <c r="A1819" s="935" t="s">
        <v>1770</v>
      </c>
      <c r="B1819" s="936"/>
      <c r="C1819" s="986" t="s">
        <v>1773</v>
      </c>
      <c r="D1819" s="936" t="s">
        <v>126</v>
      </c>
      <c r="E1819" s="936" t="s">
        <v>183</v>
      </c>
      <c r="F1819" s="936"/>
      <c r="G1819" s="946">
        <f>SUM(G1820:G1823)</f>
        <v>73.819999999999993</v>
      </c>
      <c r="H1819" s="713" t="str">
        <f>UPPER(C1819)</f>
        <v>REGISTRO PRESSÃO 1" ACAB.CROMADO P/ MICTÓRIO (LINHA TARGA C40 - REF. 1416 DECA OU SIMILAR)</v>
      </c>
      <c r="J1819" s="654">
        <f>IF(AND(F1819=0,G1819&gt;0),1+COUNT($J$3:J1818),IF(B1819="AUXILIAR","AUXILIAR","SUBÍTEM"))</f>
        <v>231</v>
      </c>
      <c r="K1819" s="655" t="s">
        <v>1774</v>
      </c>
      <c r="L1819" s="656" t="str">
        <f t="shared" si="480"/>
        <v>COMP. 231</v>
      </c>
      <c r="M1819" s="663" t="str">
        <f>IF(AND(MID(A1819,1,4)="comp",COUNTIF($A$1:$A$3937,A1819)&gt;1),"ok AUXILIAR",IF(AND(F1819&gt;0,MID(A1819,1,4)="COMP"),"SUBÍTEM",IF(OR(AND(F1819=0,G1819=0),F1819="COEF.",F1819&gt;0),"SUBÍTEM",IF(MID(A1819,1,5)="COMP.",IF(COUNTIF(ORÇAMENTO!$B$5:$B$9792,COMPOSIÇÕES!A1819)=0,"NOK",IF(COUNTIF(ORÇAMENTO!$B$5:$B$9792,COMPOSIÇÕES!A1819)&gt;0,"OK","SUBÍTEM"))))))</f>
        <v>OK</v>
      </c>
      <c r="P1819" s="655" t="b">
        <f t="shared" si="479"/>
        <v>1</v>
      </c>
      <c r="Q1819" s="655" t="s">
        <v>1770</v>
      </c>
      <c r="R1819" s="655"/>
      <c r="S1819" s="716" t="s">
        <v>1773</v>
      </c>
      <c r="T1819" s="655" t="s">
        <v>126</v>
      </c>
      <c r="U1819" s="655" t="s">
        <v>183</v>
      </c>
    </row>
    <row r="1820" spans="1:21" s="713" customFormat="1" ht="21" customHeight="1">
      <c r="A1820" s="989">
        <v>88316</v>
      </c>
      <c r="B1820" s="989" t="s">
        <v>131</v>
      </c>
      <c r="C1820" s="322" t="s">
        <v>772</v>
      </c>
      <c r="D1820" s="257" t="s">
        <v>59</v>
      </c>
      <c r="E1820" s="259">
        <v>12.7</v>
      </c>
      <c r="F1820" s="462">
        <v>0.76</v>
      </c>
      <c r="G1820" s="450">
        <f>ROUND(F1820*E1820,2)</f>
        <v>9.65</v>
      </c>
      <c r="H1820" s="713" t="str">
        <f>IF(MID(A1820,1,3)="OBS","REMOVER ESPAÇOS","OK")</f>
        <v>OK</v>
      </c>
      <c r="J1820" s="654" t="str">
        <f>IF(AND(F1820=0,G1820&gt;0),1+COUNT($J$3:J1816),IF(B1820="AUXILIAR","AUXILIAR","SUBÍTEM"))</f>
        <v>SUBÍTEM</v>
      </c>
      <c r="K1820" s="655">
        <v>88316</v>
      </c>
      <c r="L1820" s="656">
        <f t="shared" si="480"/>
        <v>88316</v>
      </c>
      <c r="M1820" s="663" t="str">
        <f>IF(AND(MID(A1820,1,4)="comp",COUNTIF($A$1:$A$3937,A1820)&gt;1),"ok AUXILIAR",IF(AND(F1820&gt;0,MID(A1820,1,4)="COMP"),"SUBÍTEM",IF(OR(AND(F1820=0,G1820=0),F1820="COEF.",F1820&gt;0),"SUBÍTEM",IF(MID(A1820,1,5)="COMP.",IF(COUNTIF(ORÇAMENTO!$B$5:$B$9792,COMPOSIÇÕES!A1820)=0,"NOK",IF(COUNTIF(ORÇAMENTO!$B$5:$B$9792,COMPOSIÇÕES!A1820)&gt;0,"OK","SUBÍTEM"))))))</f>
        <v>SUBÍTEM</v>
      </c>
      <c r="N1820" s="713" t="e">
        <f>VLOOKUP(K1820,#REF!,2,FALSE)</f>
        <v>#REF!</v>
      </c>
      <c r="P1820" s="655" t="b">
        <f t="shared" si="479"/>
        <v>1</v>
      </c>
      <c r="Q1820" s="655">
        <v>88316</v>
      </c>
      <c r="R1820" s="655" t="s">
        <v>131</v>
      </c>
      <c r="S1820" s="721" t="s">
        <v>772</v>
      </c>
      <c r="T1820" s="655" t="s">
        <v>59</v>
      </c>
      <c r="U1820" s="655">
        <v>12.52</v>
      </c>
    </row>
    <row r="1821" spans="1:21" s="713" customFormat="1" ht="21" customHeight="1">
      <c r="A1821" s="494">
        <v>88267</v>
      </c>
      <c r="B1821" s="494" t="s">
        <v>131</v>
      </c>
      <c r="C1821" s="322" t="s">
        <v>767</v>
      </c>
      <c r="D1821" s="257" t="s">
        <v>59</v>
      </c>
      <c r="E1821" s="259">
        <v>18.940000000000001</v>
      </c>
      <c r="F1821" s="462">
        <v>0.76</v>
      </c>
      <c r="G1821" s="450">
        <f>ROUND(F1821*E1821,2)</f>
        <v>14.39</v>
      </c>
      <c r="H1821" s="713" t="str">
        <f>UPPER(C1821)</f>
        <v>ENCANADOR OU BOMBEIRO HIDRÁULICO COM ENCARGOS COMPLEMENTARES</v>
      </c>
      <c r="J1821" s="654" t="str">
        <f>IF(AND(F1821=0,G1821&gt;0),1+COUNT($J$3:J1810),IF(B1821="AUXILIAR","AUXILIAR","SUBÍTEM"))</f>
        <v>SUBÍTEM</v>
      </c>
      <c r="K1821" s="655">
        <v>88267</v>
      </c>
      <c r="L1821" s="656">
        <f t="shared" si="480"/>
        <v>88267</v>
      </c>
      <c r="M1821" s="663" t="str">
        <f>IF(AND(MID(A1821,1,4)="comp",COUNTIF($A$1:$A$3937,A1821)&gt;1),"ok AUXILIAR",IF(AND(F1821&gt;0,MID(A1821,1,4)="COMP"),"SUBÍTEM",IF(OR(AND(F1821=0,G1821=0),F1821="COEF.",F1821&gt;0),"SUBÍTEM",IF(MID(A1821,1,5)="COMP.",IF(COUNTIF(ORÇAMENTO!$B$5:$B$9792,COMPOSIÇÕES!A1821)=0,"NOK",IF(COUNTIF(ORÇAMENTO!$B$5:$B$9792,COMPOSIÇÕES!A1821)&gt;0,"OK","SUBÍTEM"))))))</f>
        <v>SUBÍTEM</v>
      </c>
      <c r="P1821" s="655" t="b">
        <f t="shared" si="479"/>
        <v>1</v>
      </c>
      <c r="Q1821" s="655">
        <v>88267</v>
      </c>
      <c r="R1821" s="655" t="s">
        <v>131</v>
      </c>
      <c r="S1821" s="717" t="s">
        <v>767</v>
      </c>
      <c r="T1821" s="655" t="s">
        <v>59</v>
      </c>
      <c r="U1821" s="655">
        <v>18.93</v>
      </c>
    </row>
    <row r="1822" spans="1:21" s="713" customFormat="1" ht="20.25" customHeight="1">
      <c r="A1822" s="500">
        <v>1967</v>
      </c>
      <c r="B1822" s="989" t="s">
        <v>134</v>
      </c>
      <c r="C1822" s="322" t="s">
        <v>1773</v>
      </c>
      <c r="D1822" s="257" t="s">
        <v>54</v>
      </c>
      <c r="E1822" s="259">
        <v>49.56</v>
      </c>
      <c r="F1822" s="707">
        <v>1</v>
      </c>
      <c r="G1822" s="450">
        <f>ROUND(F1822*E1822,2)</f>
        <v>49.56</v>
      </c>
      <c r="H1822" s="713" t="str">
        <f>UPPER(C1822)</f>
        <v>REGISTRO PRESSÃO 1" ACAB.CROMADO P/ MICTÓRIO (LINHA TARGA C40 - REF. 1416 DECA OU SIMILAR)</v>
      </c>
      <c r="J1822" s="654" t="str">
        <f>IF(AND(F1822=0,G1822&gt;0),1+COUNT($J$3:J1811),IF(B1822="AUXILIAR","AUXILIAR","SUBÍTEM"))</f>
        <v>SUBÍTEM</v>
      </c>
      <c r="K1822" s="655">
        <v>1967</v>
      </c>
      <c r="L1822" s="656">
        <f t="shared" si="480"/>
        <v>1967</v>
      </c>
      <c r="M1822" s="663" t="str">
        <f>IF(AND(MID(A1822,1,4)="comp",COUNTIF($A$1:$A$3937,A1822)&gt;1),"ok AUXILIAR",IF(AND(F1822&gt;0,MID(A1822,1,4)="COMP"),"SUBÍTEM",IF(OR(AND(F1822=0,G1822=0),F1822="COEF.",F1822&gt;0),"SUBÍTEM",IF(MID(A1822,1,5)="COMP.",IF(COUNTIF(ORÇAMENTO!$B$5:$B$9792,COMPOSIÇÕES!A1822)=0,"NOK",IF(COUNTIF(ORÇAMENTO!$B$5:$B$9792,COMPOSIÇÕES!A1822)&gt;0,"OK","SUBÍTEM"))))))</f>
        <v>SUBÍTEM</v>
      </c>
      <c r="P1822" s="655" t="b">
        <f t="shared" si="479"/>
        <v>1</v>
      </c>
      <c r="Q1822" s="655">
        <v>1967</v>
      </c>
      <c r="R1822" s="655" t="s">
        <v>134</v>
      </c>
      <c r="S1822" s="717" t="s">
        <v>1773</v>
      </c>
      <c r="T1822" s="655" t="s">
        <v>54</v>
      </c>
      <c r="U1822" s="655">
        <v>51.1</v>
      </c>
    </row>
    <row r="1823" spans="1:21" s="713" customFormat="1" ht="19.5" customHeight="1">
      <c r="A1823" s="989">
        <v>981</v>
      </c>
      <c r="B1823" s="989" t="s">
        <v>134</v>
      </c>
      <c r="C1823" s="322" t="s">
        <v>327</v>
      </c>
      <c r="D1823" s="257" t="s">
        <v>53</v>
      </c>
      <c r="E1823" s="259">
        <v>0.18</v>
      </c>
      <c r="F1823" s="707">
        <v>1.2</v>
      </c>
      <c r="G1823" s="450">
        <f>ROUND(F1823*E1823,2)</f>
        <v>0.22</v>
      </c>
      <c r="H1823" s="713" t="str">
        <f>UPPER(C1823)</f>
        <v>FITA VEDA ROSCA 18MM</v>
      </c>
      <c r="J1823" s="654" t="str">
        <f>IF(AND(F1823=0,G1823&gt;0),1+COUNT($J$3:J1812),IF(B1823="AUXILIAR","AUXILIAR","SUBÍTEM"))</f>
        <v>SUBÍTEM</v>
      </c>
      <c r="K1823" s="655">
        <v>981</v>
      </c>
      <c r="L1823" s="656">
        <f t="shared" si="480"/>
        <v>981</v>
      </c>
      <c r="M1823" s="663" t="str">
        <f>IF(AND(MID(A1823,1,4)="comp",COUNTIF($A$1:$A$3937,A1823)&gt;1),"ok AUXILIAR",IF(AND(F1823&gt;0,MID(A1823,1,4)="COMP"),"SUBÍTEM",IF(OR(AND(F1823=0,G1823=0),F1823="COEF.",F1823&gt;0),"SUBÍTEM",IF(MID(A1823,1,5)="COMP.",IF(COUNTIF(ORÇAMENTO!$B$5:$B$9792,COMPOSIÇÕES!A1823)=0,"NOK",IF(COUNTIF(ORÇAMENTO!$B$5:$B$9792,COMPOSIÇÕES!A1823)&gt;0,"OK","SUBÍTEM"))))))</f>
        <v>SUBÍTEM</v>
      </c>
      <c r="P1823" s="655" t="b">
        <f t="shared" si="479"/>
        <v>1</v>
      </c>
      <c r="Q1823" s="655">
        <v>981</v>
      </c>
      <c r="R1823" s="655" t="s">
        <v>134</v>
      </c>
      <c r="S1823" s="717" t="s">
        <v>327</v>
      </c>
      <c r="T1823" s="655" t="s">
        <v>53</v>
      </c>
      <c r="U1823" s="655">
        <v>0.18</v>
      </c>
    </row>
    <row r="1824" spans="1:21" s="713" customFormat="1">
      <c r="A1824" s="723" t="s">
        <v>1772</v>
      </c>
      <c r="B1824" s="723"/>
      <c r="C1824" s="723"/>
      <c r="D1824" s="723" t="s">
        <v>183</v>
      </c>
      <c r="E1824" s="723" t="s">
        <v>183</v>
      </c>
      <c r="F1824" s="723"/>
      <c r="G1824" s="723"/>
      <c r="H1824" s="713" t="str">
        <f>IF(MID(A1824,1,3)="OBS","REMOVER ESPAÇOS","OK")</f>
        <v>REMOVER ESPAÇOS</v>
      </c>
      <c r="J1824" s="654" t="str">
        <f>IF(AND(F1824=0,G1824&gt;0),1+COUNT($J$3:J1823),IF(B1824="AUXILIAR","AUXILIAR","SUBÍTEM"))</f>
        <v>SUBÍTEM</v>
      </c>
      <c r="K1824" s="655" t="s">
        <v>1772</v>
      </c>
      <c r="L1824" s="656" t="str">
        <f t="shared" si="480"/>
        <v>Obs: composição/Base -  ORSE - 2044</v>
      </c>
      <c r="M1824" s="663" t="str">
        <f>IF(AND(MID(A1824,1,4)="comp",COUNTIF($A$1:$A$3937,A1824)&gt;1),"ok AUXILIAR",IF(AND(F1824&gt;0,MID(A1824,1,4)="COMP"),"SUBÍTEM",IF(OR(AND(F1824=0,G1824=0),F1824="COEF.",F1824&gt;0),"SUBÍTEM",IF(MID(A1824,1,5)="COMP.",IF(COUNTIF(ORÇAMENTO!$B$5:$B$9792,COMPOSIÇÕES!A1824)=0,"NOK",IF(COUNTIF(ORÇAMENTO!$B$5:$B$9792,COMPOSIÇÕES!A1824)&gt;0,"OK","SUBÍTEM"))))))</f>
        <v>SUBÍTEM</v>
      </c>
      <c r="P1824" s="655" t="b">
        <f t="shared" si="479"/>
        <v>1</v>
      </c>
      <c r="Q1824" s="655" t="s">
        <v>1772</v>
      </c>
      <c r="R1824" s="655"/>
      <c r="S1824" s="723"/>
      <c r="T1824" s="655" t="s">
        <v>183</v>
      </c>
      <c r="U1824" s="655" t="s">
        <v>183</v>
      </c>
    </row>
    <row r="1825" spans="1:21" s="713" customFormat="1" ht="15.75" thickBot="1">
      <c r="A1825" s="660"/>
      <c r="E1825" s="660"/>
      <c r="J1825" s="712"/>
      <c r="K1825" s="712"/>
      <c r="L1825" s="712"/>
      <c r="M1825" s="712"/>
      <c r="P1825" s="655" t="b">
        <f t="shared" si="479"/>
        <v>1</v>
      </c>
    </row>
    <row r="1826" spans="1:21" s="713" customFormat="1" ht="32.25" customHeight="1" thickBot="1">
      <c r="A1826" s="947" t="s">
        <v>125</v>
      </c>
      <c r="B1826" s="948"/>
      <c r="C1826" s="949" t="s">
        <v>103</v>
      </c>
      <c r="D1826" s="949" t="s">
        <v>126</v>
      </c>
      <c r="E1826" s="949" t="s">
        <v>128</v>
      </c>
      <c r="F1826" s="949" t="s">
        <v>127</v>
      </c>
      <c r="G1826" s="950" t="s">
        <v>129</v>
      </c>
      <c r="H1826" s="713" t="str">
        <f>UPPER(C1826)</f>
        <v>DESCRIÇÃO</v>
      </c>
      <c r="J1826" s="654" t="str">
        <f>IF(AND(F1826=0,G1826&gt;0),1+COUNT($J$3:J1825),IF(B1826="AUXILIAR","AUXILIAR","SUBÍTEM"))</f>
        <v>SUBÍTEM</v>
      </c>
      <c r="K1826" s="655" t="s">
        <v>125</v>
      </c>
      <c r="L1826" s="656" t="str">
        <f t="shared" ref="L1826:L1833" si="481">A1826</f>
        <v>COD.</v>
      </c>
      <c r="M1826" s="663" t="str">
        <f>IF(AND(MID(A1826,1,4)="comp",COUNTIF($A$1:$A$3937,A1826)&gt;1),"ok AUXILIAR",IF(AND(F1826&gt;0,MID(A1826,1,4)="COMP"),"SUBÍTEM",IF(OR(AND(F1826=0,G1826=0),F1826="COEF.",F1826&gt;0),"SUBÍTEM",IF(MID(A1826,1,5)="COMP.",IF(COUNTIF(ORÇAMENTO!$B$5:$B$9792,COMPOSIÇÕES!A1826)=0,"NOK",IF(COUNTIF(ORÇAMENTO!$B$5:$B$9792,COMPOSIÇÕES!A1826)&gt;0,"OK","SUBÍTEM"))))))</f>
        <v>SUBÍTEM</v>
      </c>
      <c r="P1826" s="655" t="b">
        <f t="shared" si="479"/>
        <v>1</v>
      </c>
      <c r="Q1826" s="655" t="s">
        <v>125</v>
      </c>
      <c r="R1826" s="655"/>
      <c r="S1826" s="715" t="s">
        <v>103</v>
      </c>
      <c r="T1826" s="655" t="s">
        <v>126</v>
      </c>
      <c r="U1826" s="655" t="s">
        <v>128</v>
      </c>
    </row>
    <row r="1827" spans="1:21" s="713" customFormat="1" ht="33.75" customHeight="1" thickBot="1">
      <c r="A1827" s="935" t="s">
        <v>1774</v>
      </c>
      <c r="B1827" s="936"/>
      <c r="C1827" s="986" t="s">
        <v>1776</v>
      </c>
      <c r="D1827" s="936" t="s">
        <v>126</v>
      </c>
      <c r="E1827" s="936" t="s">
        <v>183</v>
      </c>
      <c r="F1827" s="936"/>
      <c r="G1827" s="946">
        <f>SUM(G1828:G1832)</f>
        <v>15.75</v>
      </c>
      <c r="H1827" s="713" t="str">
        <f>UPPER(C1827)</f>
        <v>TE 90° REDUCAO PVC RIGIDO SOLDAVEL, MARROM, D= 40 X 25MM</v>
      </c>
      <c r="J1827" s="654">
        <f>IF(AND(F1827=0,G1827&gt;0),1+COUNT($J$3:J1826),IF(B1827="AUXILIAR","AUXILIAR","SUBÍTEM"))</f>
        <v>232</v>
      </c>
      <c r="K1827" s="655" t="s">
        <v>1777</v>
      </c>
      <c r="L1827" s="656" t="str">
        <f t="shared" si="481"/>
        <v>COMP. 232</v>
      </c>
      <c r="M1827" s="663" t="str">
        <f>IF(AND(MID(A1827,1,4)="comp",COUNTIF($A$1:$A$3937,A1827)&gt;1),"ok AUXILIAR",IF(AND(F1827&gt;0,MID(A1827,1,4)="COMP"),"SUBÍTEM",IF(OR(AND(F1827=0,G1827=0),F1827="COEF.",F1827&gt;0),"SUBÍTEM",IF(MID(A1827,1,5)="COMP.",IF(COUNTIF(ORÇAMENTO!$B$5:$B$9792,COMPOSIÇÕES!A1827)=0,"NOK",IF(COUNTIF(ORÇAMENTO!$B$5:$B$9792,COMPOSIÇÕES!A1827)&gt;0,"OK","SUBÍTEM"))))))</f>
        <v>OK</v>
      </c>
      <c r="P1827" s="655" t="b">
        <f t="shared" si="479"/>
        <v>1</v>
      </c>
      <c r="Q1827" s="655" t="s">
        <v>1774</v>
      </c>
      <c r="R1827" s="655"/>
      <c r="S1827" s="716" t="s">
        <v>1776</v>
      </c>
      <c r="T1827" s="655" t="s">
        <v>126</v>
      </c>
      <c r="U1827" s="655" t="s">
        <v>183</v>
      </c>
    </row>
    <row r="1828" spans="1:21" s="713" customFormat="1" ht="21" customHeight="1">
      <c r="A1828" s="989">
        <v>88316</v>
      </c>
      <c r="B1828" s="989" t="s">
        <v>131</v>
      </c>
      <c r="C1828" s="322" t="s">
        <v>772</v>
      </c>
      <c r="D1828" s="257" t="s">
        <v>59</v>
      </c>
      <c r="E1828" s="259">
        <v>12.7</v>
      </c>
      <c r="F1828" s="462">
        <v>0.3</v>
      </c>
      <c r="G1828" s="450">
        <f>ROUND(F1828*E1828,2)</f>
        <v>3.81</v>
      </c>
      <c r="H1828" s="713" t="str">
        <f>IF(MID(A1828,1,3)="OBS","REMOVER ESPAÇOS","OK")</f>
        <v>OK</v>
      </c>
      <c r="J1828" s="654" t="str">
        <f>IF(AND(F1828=0,G1828&gt;0),1+COUNT($J$3:J1824),IF(B1828="AUXILIAR","AUXILIAR","SUBÍTEM"))</f>
        <v>SUBÍTEM</v>
      </c>
      <c r="K1828" s="655">
        <v>88316</v>
      </c>
      <c r="L1828" s="656">
        <f t="shared" si="481"/>
        <v>88316</v>
      </c>
      <c r="M1828" s="663" t="str">
        <f>IF(AND(MID(A1828,1,4)="comp",COUNTIF($A$1:$A$3937,A1828)&gt;1),"ok AUXILIAR",IF(AND(F1828&gt;0,MID(A1828,1,4)="COMP"),"SUBÍTEM",IF(OR(AND(F1828=0,G1828=0),F1828="COEF.",F1828&gt;0),"SUBÍTEM",IF(MID(A1828,1,5)="COMP.",IF(COUNTIF(ORÇAMENTO!$B$5:$B$9792,COMPOSIÇÕES!A1828)=0,"NOK",IF(COUNTIF(ORÇAMENTO!$B$5:$B$9792,COMPOSIÇÕES!A1828)&gt;0,"OK","SUBÍTEM"))))))</f>
        <v>SUBÍTEM</v>
      </c>
      <c r="N1828" s="713" t="e">
        <f>VLOOKUP(K1828,#REF!,2,FALSE)</f>
        <v>#REF!</v>
      </c>
      <c r="P1828" s="655" t="b">
        <f t="shared" si="479"/>
        <v>1</v>
      </c>
      <c r="Q1828" s="655">
        <v>88316</v>
      </c>
      <c r="R1828" s="655" t="s">
        <v>131</v>
      </c>
      <c r="S1828" s="721" t="s">
        <v>772</v>
      </c>
      <c r="T1828" s="655" t="s">
        <v>59</v>
      </c>
      <c r="U1828" s="655">
        <v>12.52</v>
      </c>
    </row>
    <row r="1829" spans="1:21" s="713" customFormat="1" ht="21" customHeight="1">
      <c r="A1829" s="494">
        <v>88267</v>
      </c>
      <c r="B1829" s="494" t="s">
        <v>131</v>
      </c>
      <c r="C1829" s="322" t="s">
        <v>767</v>
      </c>
      <c r="D1829" s="257" t="s">
        <v>59</v>
      </c>
      <c r="E1829" s="259">
        <v>18.940000000000001</v>
      </c>
      <c r="F1829" s="462">
        <v>0.3</v>
      </c>
      <c r="G1829" s="450">
        <f>ROUND(F1829*E1829,2)</f>
        <v>5.68</v>
      </c>
      <c r="H1829" s="713" t="str">
        <f>UPPER(C1829)</f>
        <v>ENCANADOR OU BOMBEIRO HIDRÁULICO COM ENCARGOS COMPLEMENTARES</v>
      </c>
      <c r="J1829" s="654" t="str">
        <f>IF(AND(F1829=0,G1829&gt;0),1+COUNT($J$3:J1818),IF(B1829="AUXILIAR","AUXILIAR","SUBÍTEM"))</f>
        <v>SUBÍTEM</v>
      </c>
      <c r="K1829" s="655">
        <v>88267</v>
      </c>
      <c r="L1829" s="656">
        <f t="shared" si="481"/>
        <v>88267</v>
      </c>
      <c r="M1829" s="663" t="str">
        <f>IF(AND(MID(A1829,1,4)="comp",COUNTIF($A$1:$A$3937,A1829)&gt;1),"ok AUXILIAR",IF(AND(F1829&gt;0,MID(A1829,1,4)="COMP"),"SUBÍTEM",IF(OR(AND(F1829=0,G1829=0),F1829="COEF.",F1829&gt;0),"SUBÍTEM",IF(MID(A1829,1,5)="COMP.",IF(COUNTIF(ORÇAMENTO!$B$5:$B$9792,COMPOSIÇÕES!A1829)=0,"NOK",IF(COUNTIF(ORÇAMENTO!$B$5:$B$9792,COMPOSIÇÕES!A1829)&gt;0,"OK","SUBÍTEM"))))))</f>
        <v>SUBÍTEM</v>
      </c>
      <c r="P1829" s="655" t="b">
        <f t="shared" si="479"/>
        <v>1</v>
      </c>
      <c r="Q1829" s="655">
        <v>88267</v>
      </c>
      <c r="R1829" s="655" t="s">
        <v>131</v>
      </c>
      <c r="S1829" s="717" t="s">
        <v>767</v>
      </c>
      <c r="T1829" s="655" t="s">
        <v>59</v>
      </c>
      <c r="U1829" s="655">
        <v>18.93</v>
      </c>
    </row>
    <row r="1830" spans="1:21" s="713" customFormat="1" ht="20.25" customHeight="1">
      <c r="A1830" s="500">
        <v>2572</v>
      </c>
      <c r="B1830" s="989" t="s">
        <v>134</v>
      </c>
      <c r="C1830" s="322" t="s">
        <v>1776</v>
      </c>
      <c r="D1830" s="257" t="s">
        <v>54</v>
      </c>
      <c r="E1830" s="259">
        <v>4.5999999999999996</v>
      </c>
      <c r="F1830" s="707">
        <v>1</v>
      </c>
      <c r="G1830" s="450">
        <f>ROUND(F1830*E1830,2)</f>
        <v>4.5999999999999996</v>
      </c>
      <c r="H1830" s="713" t="str">
        <f>UPPER(C1830)</f>
        <v>TE 90° REDUCAO PVC RIGIDO SOLDAVEL, MARROM, D= 40 X 25MM</v>
      </c>
      <c r="J1830" s="654" t="str">
        <f>IF(AND(F1830=0,G1830&gt;0),1+COUNT($J$3:J1819),IF(B1830="AUXILIAR","AUXILIAR","SUBÍTEM"))</f>
        <v>SUBÍTEM</v>
      </c>
      <c r="K1830" s="655">
        <v>2572</v>
      </c>
      <c r="L1830" s="656">
        <f t="shared" si="481"/>
        <v>2572</v>
      </c>
      <c r="M1830" s="663" t="str">
        <f>IF(AND(MID(A1830,1,4)="comp",COUNTIF($A$1:$A$3937,A1830)&gt;1),"ok AUXILIAR",IF(AND(F1830&gt;0,MID(A1830,1,4)="COMP"),"SUBÍTEM",IF(OR(AND(F1830=0,G1830=0),F1830="COEF.",F1830&gt;0),"SUBÍTEM",IF(MID(A1830,1,5)="COMP.",IF(COUNTIF(ORÇAMENTO!$B$5:$B$9792,COMPOSIÇÕES!A1830)=0,"NOK",IF(COUNTIF(ORÇAMENTO!$B$5:$B$9792,COMPOSIÇÕES!A1830)&gt;0,"OK","SUBÍTEM"))))))</f>
        <v>SUBÍTEM</v>
      </c>
      <c r="P1830" s="655" t="b">
        <f t="shared" si="479"/>
        <v>1</v>
      </c>
      <c r="Q1830" s="655">
        <v>2572</v>
      </c>
      <c r="R1830" s="655" t="s">
        <v>134</v>
      </c>
      <c r="S1830" s="717" t="s">
        <v>1776</v>
      </c>
      <c r="T1830" s="655" t="s">
        <v>54</v>
      </c>
      <c r="U1830" s="655">
        <v>4.7300000000000004</v>
      </c>
    </row>
    <row r="1831" spans="1:21" s="713" customFormat="1" ht="19.5" customHeight="1">
      <c r="A1831" s="989">
        <v>2036</v>
      </c>
      <c r="B1831" s="989" t="s">
        <v>134</v>
      </c>
      <c r="C1831" s="322" t="s">
        <v>2698</v>
      </c>
      <c r="D1831" s="257" t="s">
        <v>77</v>
      </c>
      <c r="E1831" s="259">
        <v>42.59</v>
      </c>
      <c r="F1831" s="707">
        <v>0.02</v>
      </c>
      <c r="G1831" s="450">
        <f>ROUND(F1831*E1831,2)</f>
        <v>0.85</v>
      </c>
      <c r="H1831" s="713" t="str">
        <f>UPPER(C1831)</f>
        <v>SOLUCAO LIMPADORA PVC</v>
      </c>
      <c r="J1831" s="654" t="str">
        <f>IF(AND(F1831=0,G1831&gt;0),1+COUNT($J$3:J1820),IF(B1831="AUXILIAR","AUXILIAR","SUBÍTEM"))</f>
        <v>SUBÍTEM</v>
      </c>
      <c r="K1831" s="655">
        <v>2036</v>
      </c>
      <c r="L1831" s="656">
        <f t="shared" si="481"/>
        <v>2036</v>
      </c>
      <c r="M1831" s="663" t="str">
        <f>IF(AND(MID(A1831,1,4)="comp",COUNTIF($A$1:$A$3937,A1831)&gt;1),"ok AUXILIAR",IF(AND(F1831&gt;0,MID(A1831,1,4)="COMP"),"SUBÍTEM",IF(OR(AND(F1831=0,G1831=0),F1831="COEF.",F1831&gt;0),"SUBÍTEM",IF(MID(A1831,1,5)="COMP.",IF(COUNTIF(ORÇAMENTO!$B$5:$B$9792,COMPOSIÇÕES!A1831)=0,"NOK",IF(COUNTIF(ORÇAMENTO!$B$5:$B$9792,COMPOSIÇÕES!A1831)&gt;0,"OK","SUBÍTEM"))))))</f>
        <v>SUBÍTEM</v>
      </c>
      <c r="P1831" s="655" t="b">
        <f t="shared" si="479"/>
        <v>1</v>
      </c>
      <c r="Q1831" s="655">
        <v>2036</v>
      </c>
      <c r="R1831" s="655" t="s">
        <v>134</v>
      </c>
      <c r="S1831" s="717" t="s">
        <v>2698</v>
      </c>
      <c r="T1831" s="655" t="s">
        <v>77</v>
      </c>
      <c r="U1831" s="655">
        <v>42.12</v>
      </c>
    </row>
    <row r="1832" spans="1:21" s="713" customFormat="1" ht="30.75" customHeight="1">
      <c r="A1832" s="494">
        <v>138</v>
      </c>
      <c r="B1832" s="494" t="s">
        <v>134</v>
      </c>
      <c r="C1832" s="322" t="s">
        <v>2699</v>
      </c>
      <c r="D1832" s="257" t="s">
        <v>55</v>
      </c>
      <c r="E1832" s="259">
        <v>57.71</v>
      </c>
      <c r="F1832" s="707">
        <v>1.4E-2</v>
      </c>
      <c r="G1832" s="450">
        <f>ROUND(F1832*E1832,2)</f>
        <v>0.81</v>
      </c>
      <c r="H1832" s="713" t="str">
        <f>UPPER(C1832)</f>
        <v>ADESIVO PVC EM FRASCO DE 850 GRAMAS</v>
      </c>
      <c r="J1832" s="654" t="str">
        <f>IF(AND(F1832=0,G1832&gt;0),1+COUNT($J$3:J1823),IF(B1832="AUXILIAR","AUXILIAR","SUBÍTEM"))</f>
        <v>SUBÍTEM</v>
      </c>
      <c r="K1832" s="655">
        <v>138</v>
      </c>
      <c r="L1832" s="656">
        <f t="shared" si="481"/>
        <v>138</v>
      </c>
      <c r="M1832" s="663" t="str">
        <f>IF(AND(MID(A1832,1,4)="comp",COUNTIF($A$1:$A$3937,A1832)&gt;1),"ok AUXILIAR",IF(AND(F1832&gt;0,MID(A1832,1,4)="COMP"),"SUBÍTEM",IF(OR(AND(F1832=0,G1832=0),F1832="COEF.",F1832&gt;0),"SUBÍTEM",IF(MID(A1832,1,5)="COMP.",IF(COUNTIF(ORÇAMENTO!$B$5:$B$9792,COMPOSIÇÕES!A1832)=0,"NOK",IF(COUNTIF(ORÇAMENTO!$B$5:$B$9792,COMPOSIÇÕES!A1832)&gt;0,"OK","SUBÍTEM"))))))</f>
        <v>SUBÍTEM</v>
      </c>
      <c r="P1832" s="655" t="b">
        <f t="shared" si="479"/>
        <v>1</v>
      </c>
      <c r="Q1832" s="655">
        <v>138</v>
      </c>
      <c r="R1832" s="655" t="s">
        <v>134</v>
      </c>
      <c r="S1832" s="717" t="s">
        <v>2699</v>
      </c>
      <c r="T1832" s="655" t="s">
        <v>55</v>
      </c>
      <c r="U1832" s="655">
        <v>57.07</v>
      </c>
    </row>
    <row r="1833" spans="1:21" s="713" customFormat="1">
      <c r="A1833" s="723" t="s">
        <v>1775</v>
      </c>
      <c r="B1833" s="723"/>
      <c r="C1833" s="723"/>
      <c r="D1833" s="723" t="s">
        <v>183</v>
      </c>
      <c r="E1833" s="723" t="s">
        <v>183</v>
      </c>
      <c r="F1833" s="723"/>
      <c r="G1833" s="723"/>
      <c r="H1833" s="713" t="str">
        <f>IF(MID(A1833,1,3)="OBS","REMOVER ESPAÇOS","OK")</f>
        <v>REMOVER ESPAÇOS</v>
      </c>
      <c r="J1833" s="654" t="str">
        <f>IF(AND(F1833=0,G1833&gt;0),1+COUNT($J$3:J1832),IF(B1833="AUXILIAR","AUXILIAR","SUBÍTEM"))</f>
        <v>SUBÍTEM</v>
      </c>
      <c r="K1833" s="655" t="s">
        <v>1775</v>
      </c>
      <c r="L1833" s="656" t="str">
        <f t="shared" si="481"/>
        <v>Obs: composição/Base -  ORSE - 3147</v>
      </c>
      <c r="M1833" s="663" t="str">
        <f>IF(AND(MID(A1833,1,4)="comp",COUNTIF($A$1:$A$3937,A1833)&gt;1),"ok AUXILIAR",IF(AND(F1833&gt;0,MID(A1833,1,4)="COMP"),"SUBÍTEM",IF(OR(AND(F1833=0,G1833=0),F1833="COEF.",F1833&gt;0),"SUBÍTEM",IF(MID(A1833,1,5)="COMP.",IF(COUNTIF(ORÇAMENTO!$B$5:$B$9792,COMPOSIÇÕES!A1833)=0,"NOK",IF(COUNTIF(ORÇAMENTO!$B$5:$B$9792,COMPOSIÇÕES!A1833)&gt;0,"OK","SUBÍTEM"))))))</f>
        <v>SUBÍTEM</v>
      </c>
      <c r="P1833" s="655" t="b">
        <f t="shared" si="479"/>
        <v>1</v>
      </c>
      <c r="Q1833" s="655" t="s">
        <v>1775</v>
      </c>
      <c r="R1833" s="655"/>
      <c r="S1833" s="723"/>
      <c r="T1833" s="655" t="s">
        <v>183</v>
      </c>
      <c r="U1833" s="655" t="s">
        <v>183</v>
      </c>
    </row>
    <row r="1834" spans="1:21" s="713" customFormat="1" ht="15.75" thickBot="1">
      <c r="A1834" s="660"/>
      <c r="E1834" s="660"/>
      <c r="J1834" s="712"/>
      <c r="K1834" s="712"/>
      <c r="L1834" s="712"/>
      <c r="M1834" s="712"/>
      <c r="P1834" s="655" t="b">
        <f t="shared" ref="P1834:P1840" si="482">C1834=S1834</f>
        <v>1</v>
      </c>
    </row>
    <row r="1835" spans="1:21" s="713" customFormat="1" ht="32.25" customHeight="1" thickBot="1">
      <c r="A1835" s="947" t="s">
        <v>125</v>
      </c>
      <c r="B1835" s="948"/>
      <c r="C1835" s="949" t="s">
        <v>103</v>
      </c>
      <c r="D1835" s="949" t="s">
        <v>126</v>
      </c>
      <c r="E1835" s="949" t="s">
        <v>128</v>
      </c>
      <c r="F1835" s="949" t="s">
        <v>127</v>
      </c>
      <c r="G1835" s="950" t="s">
        <v>129</v>
      </c>
      <c r="H1835" s="713" t="str">
        <f>UPPER(C1835)</f>
        <v>DESCRIÇÃO</v>
      </c>
      <c r="J1835" s="654" t="str">
        <f>IF(AND(F1835=0,G1835&gt;0),1+COUNT($J$3:J1834),IF(B1835="AUXILIAR","AUXILIAR","SUBÍTEM"))</f>
        <v>SUBÍTEM</v>
      </c>
      <c r="K1835" s="655" t="s">
        <v>125</v>
      </c>
      <c r="L1835" s="656" t="str">
        <f t="shared" ref="L1835:L1840" si="483">A1835</f>
        <v>COD.</v>
      </c>
      <c r="M1835" s="663" t="str">
        <f>IF(AND(MID(A1835,1,4)="comp",COUNTIF($A$1:$A$3937,A1835)&gt;1),"ok AUXILIAR",IF(AND(F1835&gt;0,MID(A1835,1,4)="COMP"),"SUBÍTEM",IF(OR(AND(F1835=0,G1835=0),F1835="COEF.",F1835&gt;0),"SUBÍTEM",IF(MID(A1835,1,5)="COMP.",IF(COUNTIF(ORÇAMENTO!$B$5:$B$9792,COMPOSIÇÕES!A1835)=0,"NOK",IF(COUNTIF(ORÇAMENTO!$B$5:$B$9792,COMPOSIÇÕES!A1835)&gt;0,"OK","SUBÍTEM"))))))</f>
        <v>SUBÍTEM</v>
      </c>
      <c r="P1835" s="655" t="b">
        <f t="shared" si="482"/>
        <v>1</v>
      </c>
      <c r="Q1835" s="655" t="s">
        <v>125</v>
      </c>
      <c r="R1835" s="655"/>
      <c r="S1835" s="715" t="s">
        <v>103</v>
      </c>
      <c r="T1835" s="655" t="s">
        <v>126</v>
      </c>
      <c r="U1835" s="655" t="s">
        <v>128</v>
      </c>
    </row>
    <row r="1836" spans="1:21" s="713" customFormat="1" ht="33.75" customHeight="1" thickBot="1">
      <c r="A1836" s="935" t="s">
        <v>1777</v>
      </c>
      <c r="B1836" s="936"/>
      <c r="C1836" s="986" t="s">
        <v>792</v>
      </c>
      <c r="D1836" s="936" t="s">
        <v>126</v>
      </c>
      <c r="E1836" s="936" t="s">
        <v>183</v>
      </c>
      <c r="F1836" s="936"/>
      <c r="G1836" s="946">
        <f>SUM(G1837:G1839)</f>
        <v>35.82</v>
      </c>
      <c r="H1836" s="713" t="str">
        <f>UPPER(C1836)</f>
        <v>CAIXA SIFONADA PVC, 150 X 150 X 50 MM, COM GRELHA QUADRADA BRANCA (NBR 5688)</v>
      </c>
      <c r="J1836" s="654">
        <f>IF(AND(F1836=0,G1836&gt;0),1+COUNT($J$3:J1835),IF(B1836="AUXILIAR","AUXILIAR","SUBÍTEM"))</f>
        <v>233</v>
      </c>
      <c r="K1836" s="655" t="s">
        <v>1781</v>
      </c>
      <c r="L1836" s="656" t="str">
        <f t="shared" si="483"/>
        <v>COMP. 233</v>
      </c>
      <c r="M1836" s="663" t="str">
        <f>IF(AND(MID(A1836,1,4)="comp",COUNTIF($A$1:$A$3937,A1836)&gt;1),"ok AUXILIAR",IF(AND(F1836&gt;0,MID(A1836,1,4)="COMP"),"SUBÍTEM",IF(OR(AND(F1836=0,G1836=0),F1836="COEF.",F1836&gt;0),"SUBÍTEM",IF(MID(A1836,1,5)="COMP.",IF(COUNTIF(ORÇAMENTO!$B$5:$B$9792,COMPOSIÇÕES!A1836)=0,"NOK",IF(COUNTIF(ORÇAMENTO!$B$5:$B$9792,COMPOSIÇÕES!A1836)&gt;0,"OK","SUBÍTEM"))))))</f>
        <v>OK</v>
      </c>
      <c r="P1836" s="655" t="b">
        <f t="shared" si="482"/>
        <v>1</v>
      </c>
      <c r="Q1836" s="655" t="s">
        <v>1777</v>
      </c>
      <c r="R1836" s="655"/>
      <c r="S1836" s="716" t="s">
        <v>792</v>
      </c>
      <c r="T1836" s="655" t="s">
        <v>126</v>
      </c>
      <c r="U1836" s="655" t="s">
        <v>183</v>
      </c>
    </row>
    <row r="1837" spans="1:21" s="713" customFormat="1" ht="21" customHeight="1">
      <c r="A1837" s="989">
        <v>88316</v>
      </c>
      <c r="B1837" s="989" t="s">
        <v>131</v>
      </c>
      <c r="C1837" s="322" t="s">
        <v>772</v>
      </c>
      <c r="D1837" s="257" t="s">
        <v>59</v>
      </c>
      <c r="E1837" s="259">
        <v>12.7</v>
      </c>
      <c r="F1837" s="462">
        <v>0.5</v>
      </c>
      <c r="G1837" s="450">
        <f>ROUND(F1837*E1837,2)</f>
        <v>6.35</v>
      </c>
      <c r="H1837" s="713" t="str">
        <f>IF(MID(A1837,1,3)="OBS","REMOVER ESPAÇOS","OK")</f>
        <v>OK</v>
      </c>
      <c r="J1837" s="654" t="str">
        <f>IF(AND(F1837=0,G1837&gt;0),1+COUNT($J$3:J1833),IF(B1837="AUXILIAR","AUXILIAR","SUBÍTEM"))</f>
        <v>SUBÍTEM</v>
      </c>
      <c r="K1837" s="655">
        <v>88316</v>
      </c>
      <c r="L1837" s="656">
        <f t="shared" si="483"/>
        <v>88316</v>
      </c>
      <c r="M1837" s="663" t="str">
        <f>IF(AND(MID(A1837,1,4)="comp",COUNTIF($A$1:$A$3937,A1837)&gt;1),"ok AUXILIAR",IF(AND(F1837&gt;0,MID(A1837,1,4)="COMP"),"SUBÍTEM",IF(OR(AND(F1837=0,G1837=0),F1837="COEF.",F1837&gt;0),"SUBÍTEM",IF(MID(A1837,1,5)="COMP.",IF(COUNTIF(ORÇAMENTO!$B$5:$B$9792,COMPOSIÇÕES!A1837)=0,"NOK",IF(COUNTIF(ORÇAMENTO!$B$5:$B$9792,COMPOSIÇÕES!A1837)&gt;0,"OK","SUBÍTEM"))))))</f>
        <v>SUBÍTEM</v>
      </c>
      <c r="N1837" s="713" t="e">
        <f>VLOOKUP(K1837,#REF!,2,FALSE)</f>
        <v>#REF!</v>
      </c>
      <c r="P1837" s="655" t="b">
        <f t="shared" si="482"/>
        <v>1</v>
      </c>
      <c r="Q1837" s="655">
        <v>88316</v>
      </c>
      <c r="R1837" s="655" t="s">
        <v>131</v>
      </c>
      <c r="S1837" s="721" t="s">
        <v>772</v>
      </c>
      <c r="T1837" s="655" t="s">
        <v>59</v>
      </c>
      <c r="U1837" s="655">
        <v>12.52</v>
      </c>
    </row>
    <row r="1838" spans="1:21" s="713" customFormat="1" ht="21" customHeight="1">
      <c r="A1838" s="494">
        <v>88267</v>
      </c>
      <c r="B1838" s="494" t="s">
        <v>131</v>
      </c>
      <c r="C1838" s="322" t="s">
        <v>767</v>
      </c>
      <c r="D1838" s="257" t="s">
        <v>59</v>
      </c>
      <c r="E1838" s="259">
        <v>18.940000000000001</v>
      </c>
      <c r="F1838" s="462">
        <v>0.5</v>
      </c>
      <c r="G1838" s="450">
        <f>ROUND(F1838*E1838,2)</f>
        <v>9.4700000000000006</v>
      </c>
      <c r="H1838" s="713" t="str">
        <f>UPPER(C1838)</f>
        <v>ENCANADOR OU BOMBEIRO HIDRÁULICO COM ENCARGOS COMPLEMENTARES</v>
      </c>
      <c r="J1838" s="654" t="str">
        <f>IF(AND(F1838=0,G1838&gt;0),1+COUNT($J$3:J1827),IF(B1838="AUXILIAR","AUXILIAR","SUBÍTEM"))</f>
        <v>SUBÍTEM</v>
      </c>
      <c r="K1838" s="655">
        <v>88267</v>
      </c>
      <c r="L1838" s="656">
        <f t="shared" si="483"/>
        <v>88267</v>
      </c>
      <c r="M1838" s="663" t="str">
        <f>IF(AND(MID(A1838,1,4)="comp",COUNTIF($A$1:$A$3937,A1838)&gt;1),"ok AUXILIAR",IF(AND(F1838&gt;0,MID(A1838,1,4)="COMP"),"SUBÍTEM",IF(OR(AND(F1838=0,G1838=0),F1838="COEF.",F1838&gt;0),"SUBÍTEM",IF(MID(A1838,1,5)="COMP.",IF(COUNTIF(ORÇAMENTO!$B$5:$B$9792,COMPOSIÇÕES!A1838)=0,"NOK",IF(COUNTIF(ORÇAMENTO!$B$5:$B$9792,COMPOSIÇÕES!A1838)&gt;0,"OK","SUBÍTEM"))))))</f>
        <v>SUBÍTEM</v>
      </c>
      <c r="P1838" s="655" t="b">
        <f t="shared" si="482"/>
        <v>1</v>
      </c>
      <c r="Q1838" s="655">
        <v>88267</v>
      </c>
      <c r="R1838" s="655" t="s">
        <v>131</v>
      </c>
      <c r="S1838" s="717" t="s">
        <v>767</v>
      </c>
      <c r="T1838" s="655" t="s">
        <v>59</v>
      </c>
      <c r="U1838" s="655">
        <v>18.93</v>
      </c>
    </row>
    <row r="1839" spans="1:21" s="713" customFormat="1" ht="20.25" customHeight="1">
      <c r="A1839" s="500">
        <v>11712</v>
      </c>
      <c r="B1839" s="989" t="s">
        <v>836</v>
      </c>
      <c r="C1839" s="322" t="s">
        <v>792</v>
      </c>
      <c r="D1839" s="257" t="s">
        <v>2836</v>
      </c>
      <c r="E1839" s="259">
        <v>20</v>
      </c>
      <c r="F1839" s="707">
        <v>1</v>
      </c>
      <c r="G1839" s="450">
        <f>ROUND(F1839*E1839,2)</f>
        <v>20</v>
      </c>
      <c r="H1839" s="713" t="str">
        <f>UPPER(C1839)</f>
        <v>CAIXA SIFONADA PVC, 150 X 150 X 50 MM, COM GRELHA QUADRADA BRANCA (NBR 5688)</v>
      </c>
      <c r="J1839" s="654" t="str">
        <f>IF(AND(F1839=0,G1839&gt;0),1+COUNT($J$3:J1828),IF(B1839="AUXILIAR","AUXILIAR","SUBÍTEM"))</f>
        <v>SUBÍTEM</v>
      </c>
      <c r="K1839" s="655">
        <v>11712</v>
      </c>
      <c r="L1839" s="656">
        <f t="shared" si="483"/>
        <v>11712</v>
      </c>
      <c r="M1839" s="663" t="str">
        <f>IF(AND(MID(A1839,1,4)="comp",COUNTIF($A$1:$A$3937,A1839)&gt;1),"ok AUXILIAR",IF(AND(F1839&gt;0,MID(A1839,1,4)="COMP"),"SUBÍTEM",IF(OR(AND(F1839=0,G1839=0),F1839="COEF.",F1839&gt;0),"SUBÍTEM",IF(MID(A1839,1,5)="COMP.",IF(COUNTIF(ORÇAMENTO!$B$5:$B$9792,COMPOSIÇÕES!A1839)=0,"NOK",IF(COUNTIF(ORÇAMENTO!$B$5:$B$9792,COMPOSIÇÕES!A1839)&gt;0,"OK","SUBÍTEM"))))))</f>
        <v>SUBÍTEM</v>
      </c>
      <c r="P1839" s="655" t="b">
        <f t="shared" si="482"/>
        <v>1</v>
      </c>
      <c r="Q1839" s="655">
        <v>11712</v>
      </c>
      <c r="R1839" s="655" t="s">
        <v>836</v>
      </c>
      <c r="S1839" s="717" t="s">
        <v>792</v>
      </c>
      <c r="T1839" s="655" t="s">
        <v>54</v>
      </c>
      <c r="U1839" s="655">
        <v>20</v>
      </c>
    </row>
    <row r="1840" spans="1:21" s="713" customFormat="1">
      <c r="A1840" s="723" t="s">
        <v>1780</v>
      </c>
      <c r="B1840" s="723"/>
      <c r="C1840" s="723"/>
      <c r="D1840" s="723" t="s">
        <v>183</v>
      </c>
      <c r="E1840" s="723" t="s">
        <v>183</v>
      </c>
      <c r="F1840" s="723"/>
      <c r="G1840" s="723"/>
      <c r="H1840" s="713" t="str">
        <f>IF(MID(A1840,1,3)="OBS","REMOVER ESPAÇOS","OK")</f>
        <v>REMOVER ESPAÇOS</v>
      </c>
      <c r="J1840" s="654" t="str">
        <f>IF(AND(F1840=0,G1840&gt;0),1+COUNT($J$3:J1839),IF(B1840="AUXILIAR","AUXILIAR","SUBÍTEM"))</f>
        <v>SUBÍTEM</v>
      </c>
      <c r="K1840" s="655" t="s">
        <v>1780</v>
      </c>
      <c r="L1840" s="656" t="str">
        <f t="shared" si="483"/>
        <v>Obs: composição/Base -  ORSE - 1695</v>
      </c>
      <c r="M1840" s="663" t="str">
        <f>IF(AND(MID(A1840,1,4)="comp",COUNTIF($A$1:$A$3937,A1840)&gt;1),"ok AUXILIAR",IF(AND(F1840&gt;0,MID(A1840,1,4)="COMP"),"SUBÍTEM",IF(OR(AND(F1840=0,G1840=0),F1840="COEF.",F1840&gt;0),"SUBÍTEM",IF(MID(A1840,1,5)="COMP.",IF(COUNTIF(ORÇAMENTO!$B$5:$B$9792,COMPOSIÇÕES!A1840)=0,"NOK",IF(COUNTIF(ORÇAMENTO!$B$5:$B$9792,COMPOSIÇÕES!A1840)&gt;0,"OK","SUBÍTEM"))))))</f>
        <v>SUBÍTEM</v>
      </c>
      <c r="P1840" s="655" t="b">
        <f t="shared" si="482"/>
        <v>1</v>
      </c>
      <c r="Q1840" s="655" t="s">
        <v>1780</v>
      </c>
      <c r="R1840" s="655"/>
      <c r="S1840" s="723"/>
      <c r="T1840" s="655" t="s">
        <v>183</v>
      </c>
      <c r="U1840" s="655" t="s">
        <v>183</v>
      </c>
    </row>
    <row r="1841" spans="1:21" s="713" customFormat="1" ht="15.75" thickBot="1">
      <c r="A1841" s="660"/>
      <c r="E1841" s="660"/>
      <c r="J1841" s="712"/>
      <c r="K1841" s="712"/>
      <c r="L1841" s="712"/>
      <c r="M1841" s="712"/>
      <c r="P1841" s="655" t="b">
        <f t="shared" ref="P1841:P1861" si="484">C1841=S1841</f>
        <v>1</v>
      </c>
    </row>
    <row r="1842" spans="1:21" s="713" customFormat="1" ht="32.25" customHeight="1" thickBot="1">
      <c r="A1842" s="947" t="s">
        <v>125</v>
      </c>
      <c r="B1842" s="948"/>
      <c r="C1842" s="949" t="s">
        <v>103</v>
      </c>
      <c r="D1842" s="949" t="s">
        <v>126</v>
      </c>
      <c r="E1842" s="949" t="s">
        <v>128</v>
      </c>
      <c r="F1842" s="949" t="s">
        <v>127</v>
      </c>
      <c r="G1842" s="950" t="s">
        <v>129</v>
      </c>
      <c r="H1842" s="713" t="str">
        <f>UPPER(C1842)</f>
        <v>DESCRIÇÃO</v>
      </c>
      <c r="J1842" s="654" t="str">
        <f>IF(AND(F1842=0,G1842&gt;0),1+COUNT($J$3:J1841),IF(B1842="AUXILIAR","AUXILIAR","SUBÍTEM"))</f>
        <v>SUBÍTEM</v>
      </c>
      <c r="K1842" s="655" t="s">
        <v>125</v>
      </c>
      <c r="L1842" s="656" t="str">
        <f t="shared" ref="L1842:L1849" si="485">A1842</f>
        <v>COD.</v>
      </c>
      <c r="M1842" s="663" t="str">
        <f>IF(AND(MID(A1842,1,4)="comp",COUNTIF($A$1:$A$3937,A1842)&gt;1),"ok AUXILIAR",IF(AND(F1842&gt;0,MID(A1842,1,4)="COMP"),"SUBÍTEM",IF(OR(AND(F1842=0,G1842=0),F1842="COEF.",F1842&gt;0),"SUBÍTEM",IF(MID(A1842,1,5)="COMP.",IF(COUNTIF(ORÇAMENTO!$B$5:$B$9792,COMPOSIÇÕES!A1842)=0,"NOK",IF(COUNTIF(ORÇAMENTO!$B$5:$B$9792,COMPOSIÇÕES!A1842)&gt;0,"OK","SUBÍTEM"))))))</f>
        <v>SUBÍTEM</v>
      </c>
      <c r="P1842" s="655" t="b">
        <f t="shared" si="484"/>
        <v>1</v>
      </c>
      <c r="Q1842" s="655" t="s">
        <v>125</v>
      </c>
      <c r="R1842" s="655"/>
      <c r="S1842" s="715" t="s">
        <v>103</v>
      </c>
      <c r="T1842" s="655" t="s">
        <v>126</v>
      </c>
      <c r="U1842" s="655" t="s">
        <v>128</v>
      </c>
    </row>
    <row r="1843" spans="1:21" s="713" customFormat="1" ht="33.75" customHeight="1" thickBot="1">
      <c r="A1843" s="935" t="s">
        <v>1781</v>
      </c>
      <c r="B1843" s="936"/>
      <c r="C1843" s="986" t="s">
        <v>1782</v>
      </c>
      <c r="D1843" s="936" t="s">
        <v>53</v>
      </c>
      <c r="E1843" s="936" t="s">
        <v>183</v>
      </c>
      <c r="F1843" s="936"/>
      <c r="G1843" s="946">
        <f>SUM(G1844:G1848)</f>
        <v>256.08</v>
      </c>
      <c r="H1843" s="713" t="str">
        <f>UPPER(C1843)</f>
        <v>CANALETA DE CONCRETO NA PORTA DA CASA DO GERADOR COM GRELHA ESP. 0,20M</v>
      </c>
      <c r="J1843" s="654">
        <f>IF(AND(F1843=0,G1843&gt;0),1+COUNT($J$3:J1842),IF(B1843="AUXILIAR","AUXILIAR","SUBÍTEM"))</f>
        <v>234</v>
      </c>
      <c r="K1843" s="655" t="s">
        <v>1784</v>
      </c>
      <c r="L1843" s="656" t="str">
        <f t="shared" si="485"/>
        <v>COMP. 234</v>
      </c>
      <c r="M1843" s="663" t="str">
        <f>IF(AND(MID(A1843,1,4)="comp",COUNTIF($A$1:$A$3937,A1843)&gt;1),"ok AUXILIAR",IF(AND(F1843&gt;0,MID(A1843,1,4)="COMP"),"SUBÍTEM",IF(OR(AND(F1843=0,G1843=0),F1843="COEF.",F1843&gt;0),"SUBÍTEM",IF(MID(A1843,1,5)="COMP.",IF(COUNTIF(ORÇAMENTO!$B$5:$B$9792,COMPOSIÇÕES!A1843)=0,"NOK",IF(COUNTIF(ORÇAMENTO!$B$5:$B$9792,COMPOSIÇÕES!A1843)&gt;0,"OK","SUBÍTEM"))))))</f>
        <v>OK</v>
      </c>
      <c r="P1843" s="655" t="b">
        <f t="shared" si="484"/>
        <v>1</v>
      </c>
      <c r="Q1843" s="655" t="s">
        <v>1781</v>
      </c>
      <c r="R1843" s="655"/>
      <c r="S1843" s="716" t="s">
        <v>1782</v>
      </c>
      <c r="T1843" s="655" t="s">
        <v>53</v>
      </c>
      <c r="U1843" s="655" t="s">
        <v>183</v>
      </c>
    </row>
    <row r="1844" spans="1:21" s="713" customFormat="1" ht="41.25" customHeight="1">
      <c r="A1844" s="989">
        <v>96523</v>
      </c>
      <c r="B1844" s="989" t="s">
        <v>131</v>
      </c>
      <c r="C1844" s="322" t="s">
        <v>1239</v>
      </c>
      <c r="D1844" s="257" t="s">
        <v>61</v>
      </c>
      <c r="E1844" s="259">
        <v>57.66</v>
      </c>
      <c r="F1844" s="462">
        <v>6.3E-2</v>
      </c>
      <c r="G1844" s="450">
        <f>ROUND(F1844*E1844,2)</f>
        <v>3.63</v>
      </c>
      <c r="H1844" s="713" t="str">
        <f>IF(MID(A1844,1,3)="OBS","REMOVER ESPAÇOS","OK")</f>
        <v>OK</v>
      </c>
      <c r="J1844" s="654" t="str">
        <f>IF(AND(F1844=0,G1844&gt;0),1+COUNT($J$3:J1840),IF(B1844="AUXILIAR","AUXILIAR","SUBÍTEM"))</f>
        <v>SUBÍTEM</v>
      </c>
      <c r="K1844" s="655">
        <v>96523</v>
      </c>
      <c r="L1844" s="656">
        <f t="shared" si="485"/>
        <v>96523</v>
      </c>
      <c r="M1844" s="663" t="str">
        <f>IF(AND(MID(A1844,1,4)="comp",COUNTIF($A$1:$A$3937,A1844)&gt;1),"ok AUXILIAR",IF(AND(F1844&gt;0,MID(A1844,1,4)="COMP"),"SUBÍTEM",IF(OR(AND(F1844=0,G1844=0),F1844="COEF.",F1844&gt;0),"SUBÍTEM",IF(MID(A1844,1,5)="COMP.",IF(COUNTIF(ORÇAMENTO!$B$5:$B$9792,COMPOSIÇÕES!A1844)=0,"NOK",IF(COUNTIF(ORÇAMENTO!$B$5:$B$9792,COMPOSIÇÕES!A1844)&gt;0,"OK","SUBÍTEM"))))))</f>
        <v>SUBÍTEM</v>
      </c>
      <c r="N1844" s="713" t="e">
        <f>VLOOKUP(K1844,#REF!,2,FALSE)</f>
        <v>#REF!</v>
      </c>
      <c r="P1844" s="655" t="b">
        <f t="shared" si="484"/>
        <v>1</v>
      </c>
      <c r="Q1844" s="655">
        <v>96523</v>
      </c>
      <c r="R1844" s="655" t="s">
        <v>131</v>
      </c>
      <c r="S1844" s="721" t="s">
        <v>1239</v>
      </c>
      <c r="T1844" s="655" t="s">
        <v>61</v>
      </c>
      <c r="U1844" s="655">
        <v>57.1</v>
      </c>
    </row>
    <row r="1845" spans="1:21" s="713" customFormat="1" ht="49.5" customHeight="1">
      <c r="A1845" s="494">
        <v>96544</v>
      </c>
      <c r="B1845" s="494" t="s">
        <v>131</v>
      </c>
      <c r="C1845" s="322" t="s">
        <v>1099</v>
      </c>
      <c r="D1845" s="257" t="s">
        <v>55</v>
      </c>
      <c r="E1845" s="259">
        <v>9.81</v>
      </c>
      <c r="F1845" s="462">
        <v>2.75</v>
      </c>
      <c r="G1845" s="450">
        <f>ROUND(F1845*E1845,2)</f>
        <v>26.98</v>
      </c>
      <c r="H1845" s="713" t="str">
        <f>UPPER(C1845)</f>
        <v>ARMAÇÃO DE BLOCO, VIGA BALDRAME OU SAPATA UTILIZANDO AÇO CA-50 DE 6,3 MM - MONTAGEM. AF_06/2017</v>
      </c>
      <c r="J1845" s="654" t="str">
        <f>IF(AND(F1845=0,G1845&gt;0),1+COUNT($J$3:J1832),IF(B1845="AUXILIAR","AUXILIAR","SUBÍTEM"))</f>
        <v>SUBÍTEM</v>
      </c>
      <c r="K1845" s="655">
        <v>96544</v>
      </c>
      <c r="L1845" s="656">
        <f>A1845</f>
        <v>96544</v>
      </c>
      <c r="M1845" s="663" t="str">
        <f>IF(AND(MID(A1845,1,4)="comp",COUNTIF($A$1:$A$3937,A1845)&gt;1),"ok AUXILIAR",IF(AND(F1845&gt;0,MID(A1845,1,4)="COMP"),"SUBÍTEM",IF(OR(AND(F1845=0,G1845=0),F1845="COEF.",F1845&gt;0),"SUBÍTEM",IF(MID(A1845,1,5)="COMP.",IF(COUNTIF(ORÇAMENTO!$B$5:$B$9792,COMPOSIÇÕES!A1845)=0,"NOK",IF(COUNTIF(ORÇAMENTO!$B$5:$B$9792,COMPOSIÇÕES!A1845)&gt;0,"OK","SUBÍTEM"))))))</f>
        <v>SUBÍTEM</v>
      </c>
      <c r="P1845" s="655" t="b">
        <f>C1845=S1845</f>
        <v>1</v>
      </c>
      <c r="Q1845" s="655">
        <v>96544</v>
      </c>
      <c r="R1845" s="655" t="s">
        <v>131</v>
      </c>
      <c r="S1845" s="717" t="s">
        <v>1099</v>
      </c>
      <c r="T1845" s="655" t="s">
        <v>55</v>
      </c>
      <c r="U1845" s="655">
        <v>10.050000000000001</v>
      </c>
    </row>
    <row r="1846" spans="1:21" s="713" customFormat="1" ht="33" customHeight="1">
      <c r="A1846" s="494">
        <v>94963</v>
      </c>
      <c r="B1846" s="494" t="s">
        <v>131</v>
      </c>
      <c r="C1846" s="322" t="s">
        <v>1105</v>
      </c>
      <c r="D1846" s="257" t="s">
        <v>61</v>
      </c>
      <c r="E1846" s="259">
        <v>281.32</v>
      </c>
      <c r="F1846" s="462">
        <v>6.8000000000000005E-2</v>
      </c>
      <c r="G1846" s="450">
        <f>ROUND(F1846*E1846,2)</f>
        <v>19.13</v>
      </c>
      <c r="H1846" s="713" t="str">
        <f>UPPER(C1846)</f>
        <v>CONCRETO FCK = 15MPA, TRAÇO 1:3,4:3,5 (CIMENTO/ AREIA MÉDIA/ BRITA 1)  - PREPARO MECÂNICO COM BETONEIRA 400 L. AF_07/2016</v>
      </c>
      <c r="J1846" s="654" t="str">
        <f>IF(AND(F1846=0,G1846&gt;0),1+COUNT($J$3:J1833),IF(B1846="AUXILIAR","AUXILIAR","SUBÍTEM"))</f>
        <v>SUBÍTEM</v>
      </c>
      <c r="K1846" s="655">
        <v>94963</v>
      </c>
      <c r="L1846" s="656">
        <f>A1846</f>
        <v>94963</v>
      </c>
      <c r="M1846" s="663" t="str">
        <f>IF(AND(MID(A1846,1,4)="comp",COUNTIF($A$1:$A$3937,A1846)&gt;1),"ok AUXILIAR",IF(AND(F1846&gt;0,MID(A1846,1,4)="COMP"),"SUBÍTEM",IF(OR(AND(F1846=0,G1846=0),F1846="COEF.",F1846&gt;0),"SUBÍTEM",IF(MID(A1846,1,5)="COMP.",IF(COUNTIF(ORÇAMENTO!$B$5:$B$9792,COMPOSIÇÕES!A1846)=0,"NOK",IF(COUNTIF(ORÇAMENTO!$B$5:$B$9792,COMPOSIÇÕES!A1846)&gt;0,"OK","SUBÍTEM"))))))</f>
        <v>SUBÍTEM</v>
      </c>
      <c r="P1846" s="655" t="b">
        <f>C1846=S1846</f>
        <v>1</v>
      </c>
      <c r="Q1846" s="655">
        <v>94963</v>
      </c>
      <c r="R1846" s="655" t="s">
        <v>131</v>
      </c>
      <c r="S1846" s="717" t="s">
        <v>1105</v>
      </c>
      <c r="T1846" s="655" t="s">
        <v>61</v>
      </c>
      <c r="U1846" s="655">
        <v>278.83</v>
      </c>
    </row>
    <row r="1847" spans="1:21" s="713" customFormat="1" ht="35.25" customHeight="1">
      <c r="A1847" s="494">
        <v>96536</v>
      </c>
      <c r="B1847" s="494" t="s">
        <v>131</v>
      </c>
      <c r="C1847" s="322" t="s">
        <v>1090</v>
      </c>
      <c r="D1847" s="257" t="s">
        <v>57</v>
      </c>
      <c r="E1847" s="259">
        <v>45.85</v>
      </c>
      <c r="F1847" s="462">
        <v>1.22</v>
      </c>
      <c r="G1847" s="450">
        <f>ROUND(F1847*E1847,2)</f>
        <v>55.94</v>
      </c>
      <c r="H1847" s="713" t="str">
        <f>UPPER(C1847)</f>
        <v>FABRICAÇÃO, MONTAGEM E DESMONTAGEM DE FÔRMA PARA VIGA BALDRAME, EM MADEIRA SERRADA, E=25 MM, 4 UTILIZAÇÕES. AF_06/2017</v>
      </c>
      <c r="J1847" s="654" t="str">
        <f>IF(AND(F1847=0,G1847&gt;0),1+COUNT($J$3:J1833),IF(B1847="AUXILIAR","AUXILIAR","SUBÍTEM"))</f>
        <v>SUBÍTEM</v>
      </c>
      <c r="K1847" s="655">
        <v>96536</v>
      </c>
      <c r="L1847" s="656">
        <f>A1847</f>
        <v>96536</v>
      </c>
      <c r="M1847" s="663" t="str">
        <f>IF(AND(MID(A1847,1,4)="comp",COUNTIF($A$1:$A$3937,A1847)&gt;1),"ok AUXILIAR",IF(AND(F1847&gt;0,MID(A1847,1,4)="COMP"),"SUBÍTEM",IF(OR(AND(F1847=0,G1847=0),F1847="COEF.",F1847&gt;0),"SUBÍTEM",IF(MID(A1847,1,5)="COMP.",IF(COUNTIF(ORÇAMENTO!$B$5:$B$9792,COMPOSIÇÕES!A1847)=0,"NOK",IF(COUNTIF(ORÇAMENTO!$B$5:$B$9792,COMPOSIÇÕES!A1847)&gt;0,"OK","SUBÍTEM"))))))</f>
        <v>SUBÍTEM</v>
      </c>
      <c r="P1847" s="655" t="b">
        <f>C1847=S1847</f>
        <v>1</v>
      </c>
      <c r="Q1847" s="655">
        <v>96536</v>
      </c>
      <c r="R1847" s="655" t="s">
        <v>131</v>
      </c>
      <c r="S1847" s="717" t="s">
        <v>1090</v>
      </c>
      <c r="T1847" s="655" t="s">
        <v>57</v>
      </c>
      <c r="U1847" s="655">
        <v>45.83</v>
      </c>
    </row>
    <row r="1848" spans="1:21" s="713" customFormat="1" ht="21" customHeight="1">
      <c r="A1848" s="494">
        <v>83624</v>
      </c>
      <c r="B1848" s="494" t="s">
        <v>131</v>
      </c>
      <c r="C1848" s="322" t="s">
        <v>1063</v>
      </c>
      <c r="D1848" s="257" t="s">
        <v>53</v>
      </c>
      <c r="E1848" s="259">
        <v>150.4</v>
      </c>
      <c r="F1848" s="462">
        <v>1</v>
      </c>
      <c r="G1848" s="450">
        <f>ROUND(F1848*E1848,2)</f>
        <v>150.4</v>
      </c>
      <c r="H1848" s="713" t="str">
        <f>UPPER(C1848)</f>
        <v>GRELHA DE FERRO FUNDIDO PARA CANALETA LARG = 20CM, FORNECIMENTO E ASSENTAMENTO</v>
      </c>
      <c r="J1848" s="654" t="str">
        <f>IF(AND(F1848=0,G1848&gt;0),1+COUNT($J$3:J1834),IF(B1848="AUXILIAR","AUXILIAR","SUBÍTEM"))</f>
        <v>SUBÍTEM</v>
      </c>
      <c r="K1848" s="655">
        <v>83624</v>
      </c>
      <c r="L1848" s="656">
        <f t="shared" si="485"/>
        <v>83624</v>
      </c>
      <c r="M1848" s="663" t="str">
        <f>IF(AND(MID(A1848,1,4)="comp",COUNTIF($A$1:$A$3937,A1848)&gt;1),"ok AUXILIAR",IF(AND(F1848&gt;0,MID(A1848,1,4)="COMP"),"SUBÍTEM",IF(OR(AND(F1848=0,G1848=0),F1848="COEF.",F1848&gt;0),"SUBÍTEM",IF(MID(A1848,1,5)="COMP.",IF(COUNTIF(ORÇAMENTO!$B$5:$B$9792,COMPOSIÇÕES!A1848)=0,"NOK",IF(COUNTIF(ORÇAMENTO!$B$5:$B$9792,COMPOSIÇÕES!A1848)&gt;0,"OK","SUBÍTEM"))))))</f>
        <v>SUBÍTEM</v>
      </c>
      <c r="P1848" s="655" t="b">
        <f t="shared" si="484"/>
        <v>1</v>
      </c>
      <c r="Q1848" s="655">
        <v>83624</v>
      </c>
      <c r="R1848" s="655" t="s">
        <v>131</v>
      </c>
      <c r="S1848" s="717" t="s">
        <v>1063</v>
      </c>
      <c r="T1848" s="655" t="s">
        <v>53</v>
      </c>
      <c r="U1848" s="655">
        <v>161.08000000000001</v>
      </c>
    </row>
    <row r="1849" spans="1:21" s="713" customFormat="1">
      <c r="A1849" s="723" t="s">
        <v>2888</v>
      </c>
      <c r="B1849" s="723"/>
      <c r="C1849" s="723"/>
      <c r="D1849" s="723" t="s">
        <v>183</v>
      </c>
      <c r="E1849" s="723" t="s">
        <v>183</v>
      </c>
      <c r="F1849" s="723"/>
      <c r="G1849" s="723"/>
      <c r="H1849" s="713" t="str">
        <f>IF(MID(A1849,1,3)="OBS","REMOVER ESPAÇOS","OK")</f>
        <v>REMOVER ESPAÇOS</v>
      </c>
      <c r="J1849" s="654" t="str">
        <f>IF(AND(F1849=0,G1849&gt;0),1+COUNT($J$3:J1848),IF(B1849="AUXILIAR","AUXILIAR","SUBÍTEM"))</f>
        <v>SUBÍTEM</v>
      </c>
      <c r="K1849" s="655" t="s">
        <v>1783</v>
      </c>
      <c r="L1849" s="656" t="str">
        <f t="shared" si="485"/>
        <v>Obs: composição/Base -  ORSE - 4421 + 83624 SINAPI</v>
      </c>
      <c r="M1849" s="663" t="str">
        <f>IF(AND(MID(A1849,1,4)="comp",COUNTIF($A$1:$A$3937,A1849)&gt;1),"ok AUXILIAR",IF(AND(F1849&gt;0,MID(A1849,1,4)="COMP"),"SUBÍTEM",IF(OR(AND(F1849=0,G1849=0),F1849="COEF.",F1849&gt;0),"SUBÍTEM",IF(MID(A1849,1,5)="COMP.",IF(COUNTIF(ORÇAMENTO!$B$5:$B$9792,COMPOSIÇÕES!A1849)=0,"NOK",IF(COUNTIF(ORÇAMENTO!$B$5:$B$9792,COMPOSIÇÕES!A1849)&gt;0,"OK","SUBÍTEM"))))))</f>
        <v>SUBÍTEM</v>
      </c>
      <c r="P1849" s="655" t="b">
        <f t="shared" si="484"/>
        <v>1</v>
      </c>
      <c r="Q1849" s="655" t="s">
        <v>1783</v>
      </c>
      <c r="R1849" s="655"/>
      <c r="S1849" s="723"/>
      <c r="T1849" s="655" t="s">
        <v>183</v>
      </c>
      <c r="U1849" s="655" t="s">
        <v>183</v>
      </c>
    </row>
    <row r="1850" spans="1:21" s="713" customFormat="1" ht="15.75" thickBot="1">
      <c r="A1850" s="660"/>
      <c r="E1850" s="660"/>
      <c r="J1850" s="712"/>
      <c r="K1850" s="712"/>
      <c r="L1850" s="712"/>
      <c r="M1850" s="712"/>
      <c r="P1850" s="655" t="b">
        <f t="shared" si="484"/>
        <v>1</v>
      </c>
    </row>
    <row r="1851" spans="1:21" s="713" customFormat="1" ht="32.25" customHeight="1" thickBot="1">
      <c r="A1851" s="947" t="s">
        <v>125</v>
      </c>
      <c r="B1851" s="948"/>
      <c r="C1851" s="949" t="s">
        <v>103</v>
      </c>
      <c r="D1851" s="949" t="s">
        <v>126</v>
      </c>
      <c r="E1851" s="949" t="s">
        <v>128</v>
      </c>
      <c r="F1851" s="949" t="s">
        <v>127</v>
      </c>
      <c r="G1851" s="950" t="s">
        <v>129</v>
      </c>
      <c r="H1851" s="713" t="str">
        <f>UPPER(C1851)</f>
        <v>DESCRIÇÃO</v>
      </c>
      <c r="J1851" s="654" t="str">
        <f>IF(AND(F1851=0,G1851&gt;0),1+COUNT($J$3:J1850),IF(B1851="AUXILIAR","AUXILIAR","SUBÍTEM"))</f>
        <v>SUBÍTEM</v>
      </c>
      <c r="K1851" s="655" t="s">
        <v>125</v>
      </c>
      <c r="L1851" s="656" t="str">
        <f t="shared" ref="L1851:L1861" si="486">A1851</f>
        <v>COD.</v>
      </c>
      <c r="M1851" s="663" t="str">
        <f>IF(AND(MID(A1851,1,4)="comp",COUNTIF($A$1:$A$3937,A1851)&gt;1),"ok AUXILIAR",IF(AND(F1851&gt;0,MID(A1851,1,4)="COMP"),"SUBÍTEM",IF(OR(AND(F1851=0,G1851=0),F1851="COEF.",F1851&gt;0),"SUBÍTEM",IF(MID(A1851,1,5)="COMP.",IF(COUNTIF(ORÇAMENTO!$B$5:$B$9792,COMPOSIÇÕES!A1851)=0,"NOK",IF(COUNTIF(ORÇAMENTO!$B$5:$B$9792,COMPOSIÇÕES!A1851)&gt;0,"OK","SUBÍTEM"))))))</f>
        <v>SUBÍTEM</v>
      </c>
      <c r="P1851" s="655" t="b">
        <f t="shared" si="484"/>
        <v>1</v>
      </c>
      <c r="Q1851" s="655" t="s">
        <v>125</v>
      </c>
      <c r="R1851" s="655"/>
      <c r="S1851" s="715" t="s">
        <v>103</v>
      </c>
      <c r="T1851" s="655" t="s">
        <v>126</v>
      </c>
      <c r="U1851" s="655" t="s">
        <v>128</v>
      </c>
    </row>
    <row r="1852" spans="1:21" s="713" customFormat="1" ht="33.75" customHeight="1" thickBot="1">
      <c r="A1852" s="935" t="s">
        <v>1784</v>
      </c>
      <c r="B1852" s="936"/>
      <c r="C1852" s="986" t="s">
        <v>1786</v>
      </c>
      <c r="D1852" s="936" t="s">
        <v>126</v>
      </c>
      <c r="E1852" s="936" t="s">
        <v>183</v>
      </c>
      <c r="F1852" s="936"/>
      <c r="G1852" s="946">
        <f>SUM(G1853:G1860)</f>
        <v>225.85</v>
      </c>
      <c r="H1852" s="713" t="str">
        <f>UPPER(C1852)</f>
        <v>BÓIA ELÉTRICA PARA RESERVATÓRIO SUPERIOR</v>
      </c>
      <c r="J1852" s="654">
        <f>IF(AND(F1852=0,G1852&gt;0),1+COUNT($J$3:J1851),IF(B1852="AUXILIAR","AUXILIAR","SUBÍTEM"))</f>
        <v>235</v>
      </c>
      <c r="K1852" s="655" t="s">
        <v>1787</v>
      </c>
      <c r="L1852" s="656" t="str">
        <f t="shared" si="486"/>
        <v>COMP. 235</v>
      </c>
      <c r="M1852" s="663" t="str">
        <f>IF(AND(MID(A1852,1,4)="comp",COUNTIF($A$1:$A$3937,A1852)&gt;1),"ok AUXILIAR",IF(AND(F1852&gt;0,MID(A1852,1,4)="COMP"),"SUBÍTEM",IF(OR(AND(F1852=0,G1852=0),F1852="COEF.",F1852&gt;0),"SUBÍTEM",IF(MID(A1852,1,5)="COMP.",IF(COUNTIF(ORÇAMENTO!$B$5:$B$9792,COMPOSIÇÕES!A1852)=0,"NOK",IF(COUNTIF(ORÇAMENTO!$B$5:$B$9792,COMPOSIÇÕES!A1852)&gt;0,"OK","SUBÍTEM"))))))</f>
        <v>OK</v>
      </c>
      <c r="P1852" s="655" t="b">
        <f t="shared" si="484"/>
        <v>1</v>
      </c>
      <c r="Q1852" s="655" t="s">
        <v>1784</v>
      </c>
      <c r="R1852" s="655"/>
      <c r="S1852" s="716" t="s">
        <v>1786</v>
      </c>
      <c r="T1852" s="655" t="s">
        <v>126</v>
      </c>
      <c r="U1852" s="655" t="s">
        <v>183</v>
      </c>
    </row>
    <row r="1853" spans="1:21" s="713" customFormat="1" ht="21" customHeight="1">
      <c r="A1853" s="989">
        <v>1689</v>
      </c>
      <c r="B1853" s="989" t="s">
        <v>134</v>
      </c>
      <c r="C1853" s="322" t="s">
        <v>2803</v>
      </c>
      <c r="D1853" s="257" t="s">
        <v>95</v>
      </c>
      <c r="E1853" s="259">
        <v>0.74</v>
      </c>
      <c r="F1853" s="462">
        <v>12</v>
      </c>
      <c r="G1853" s="450">
        <f t="shared" ref="G1853:G1860" si="487">ROUND(F1853*E1853,2)</f>
        <v>8.8800000000000008</v>
      </c>
      <c r="H1853" s="713" t="str">
        <f>IF(MID(A1853,1,3)="OBS","REMOVER ESPAÇOS","OK")</f>
        <v>OK</v>
      </c>
      <c r="J1853" s="654" t="str">
        <f>IF(AND(F1853=0,G1853&gt;0),1+COUNT($J$3:J1849),IF(B1853="AUXILIAR","AUXILIAR","SUBÍTEM"))</f>
        <v>SUBÍTEM</v>
      </c>
      <c r="K1853" s="655">
        <v>1689</v>
      </c>
      <c r="L1853" s="656">
        <f t="shared" si="486"/>
        <v>1689</v>
      </c>
      <c r="M1853" s="663" t="str">
        <f>IF(AND(MID(A1853,1,4)="comp",COUNTIF($A$1:$A$3937,A1853)&gt;1),"ok AUXILIAR",IF(AND(F1853&gt;0,MID(A1853,1,4)="COMP"),"SUBÍTEM",IF(OR(AND(F1853=0,G1853=0),F1853="COEF.",F1853&gt;0),"SUBÍTEM",IF(MID(A1853,1,5)="COMP.",IF(COUNTIF(ORÇAMENTO!$B$5:$B$9792,COMPOSIÇÕES!A1853)=0,"NOK",IF(COUNTIF(ORÇAMENTO!$B$5:$B$9792,COMPOSIÇÕES!A1853)&gt;0,"OK","SUBÍTEM"))))))</f>
        <v>SUBÍTEM</v>
      </c>
      <c r="N1853" s="713" t="e">
        <f>VLOOKUP(K1853,#REF!,2,FALSE)</f>
        <v>#REF!</v>
      </c>
      <c r="P1853" s="655" t="b">
        <f t="shared" si="484"/>
        <v>1</v>
      </c>
      <c r="Q1853" s="655">
        <v>1689</v>
      </c>
      <c r="R1853" s="655" t="s">
        <v>134</v>
      </c>
      <c r="S1853" s="721" t="s">
        <v>2803</v>
      </c>
      <c r="T1853" s="655" t="s">
        <v>95</v>
      </c>
      <c r="U1853" s="655">
        <v>0.74</v>
      </c>
    </row>
    <row r="1854" spans="1:21" s="713" customFormat="1" ht="31.5" customHeight="1">
      <c r="A1854" s="494">
        <v>392</v>
      </c>
      <c r="B1854" s="494" t="s">
        <v>836</v>
      </c>
      <c r="C1854" s="322" t="s">
        <v>2804</v>
      </c>
      <c r="D1854" s="257" t="s">
        <v>2836</v>
      </c>
      <c r="E1854" s="259">
        <v>0.94</v>
      </c>
      <c r="F1854" s="462">
        <v>6</v>
      </c>
      <c r="G1854" s="450">
        <f t="shared" si="487"/>
        <v>5.64</v>
      </c>
      <c r="H1854" s="713" t="str">
        <f t="shared" ref="H1854:H1860" si="488">UPPER(C1854)</f>
        <v>ABRACADEIRA EM ACO PARA AMARRACAO DE ELETRODUTOS, TIPO D, COM 1/2" E PARAFUSO DE FIXACAO</v>
      </c>
      <c r="J1854" s="654" t="str">
        <f>IF(AND(F1854=0,G1854&gt;0),1+COUNT($J$3:J1837),IF(B1854="AUXILIAR","AUXILIAR","SUBÍTEM"))</f>
        <v>SUBÍTEM</v>
      </c>
      <c r="K1854" s="655">
        <v>392</v>
      </c>
      <c r="L1854" s="656">
        <f>A1854</f>
        <v>392</v>
      </c>
      <c r="M1854" s="663" t="str">
        <f>IF(AND(MID(A1854,1,4)="comp",COUNTIF($A$1:$A$3937,A1854)&gt;1),"ok AUXILIAR",IF(AND(F1854&gt;0,MID(A1854,1,4)="COMP"),"SUBÍTEM",IF(OR(AND(F1854=0,G1854=0),F1854="COEF.",F1854&gt;0),"SUBÍTEM",IF(MID(A1854,1,5)="COMP.",IF(COUNTIF(ORÇAMENTO!$B$5:$B$9792,COMPOSIÇÕES!A1854)=0,"NOK",IF(COUNTIF(ORÇAMENTO!$B$5:$B$9792,COMPOSIÇÕES!A1854)&gt;0,"OK","SUBÍTEM"))))))</f>
        <v>SUBÍTEM</v>
      </c>
      <c r="P1854" s="655" t="b">
        <f>C1854=S1854</f>
        <v>1</v>
      </c>
      <c r="Q1854" s="655">
        <v>392</v>
      </c>
      <c r="R1854" s="655" t="s">
        <v>836</v>
      </c>
      <c r="S1854" s="717" t="s">
        <v>2804</v>
      </c>
      <c r="T1854" s="655" t="s">
        <v>54</v>
      </c>
      <c r="U1854" s="655">
        <v>0.94</v>
      </c>
    </row>
    <row r="1855" spans="1:21" s="713" customFormat="1" ht="21" customHeight="1">
      <c r="A1855" s="494">
        <v>1870</v>
      </c>
      <c r="B1855" s="494" t="s">
        <v>836</v>
      </c>
      <c r="C1855" s="322" t="s">
        <v>1029</v>
      </c>
      <c r="D1855" s="257" t="s">
        <v>2836</v>
      </c>
      <c r="E1855" s="259">
        <v>1.9</v>
      </c>
      <c r="F1855" s="462">
        <v>3</v>
      </c>
      <c r="G1855" s="450">
        <f t="shared" si="487"/>
        <v>5.7</v>
      </c>
      <c r="H1855" s="713" t="str">
        <f t="shared" si="488"/>
        <v>CURVA 90 GRAUS, LONGA, DE PVC RIGIDO ROSCAVEL, DE 1/2", PARA ELETRODUTO</v>
      </c>
      <c r="J1855" s="654" t="str">
        <f>IF(AND(F1855=0,G1855&gt;0),1+COUNT($J$3:J1838),IF(B1855="AUXILIAR","AUXILIAR","SUBÍTEM"))</f>
        <v>SUBÍTEM</v>
      </c>
      <c r="K1855" s="655">
        <v>1870</v>
      </c>
      <c r="L1855" s="656">
        <f>A1855</f>
        <v>1870</v>
      </c>
      <c r="M1855" s="663" t="str">
        <f>IF(AND(MID(A1855,1,4)="comp",COUNTIF($A$1:$A$3937,A1855)&gt;1),"ok AUXILIAR",IF(AND(F1855&gt;0,MID(A1855,1,4)="COMP"),"SUBÍTEM",IF(OR(AND(F1855=0,G1855=0),F1855="COEF.",F1855&gt;0),"SUBÍTEM",IF(MID(A1855,1,5)="COMP.",IF(COUNTIF(ORÇAMENTO!$B$5:$B$9792,COMPOSIÇÕES!A1855)=0,"NOK",IF(COUNTIF(ORÇAMENTO!$B$5:$B$9792,COMPOSIÇÕES!A1855)&gt;0,"OK","SUBÍTEM"))))))</f>
        <v>SUBÍTEM</v>
      </c>
      <c r="P1855" s="655" t="b">
        <f>C1855=S1855</f>
        <v>1</v>
      </c>
      <c r="Q1855" s="655">
        <v>1870</v>
      </c>
      <c r="R1855" s="655" t="s">
        <v>836</v>
      </c>
      <c r="S1855" s="717" t="s">
        <v>1029</v>
      </c>
      <c r="T1855" s="655" t="s">
        <v>54</v>
      </c>
      <c r="U1855" s="655">
        <v>1.79</v>
      </c>
    </row>
    <row r="1856" spans="1:21" s="713" customFormat="1" ht="21" customHeight="1">
      <c r="A1856" s="494">
        <v>88264</v>
      </c>
      <c r="B1856" s="494" t="s">
        <v>131</v>
      </c>
      <c r="C1856" s="322" t="s">
        <v>766</v>
      </c>
      <c r="D1856" s="257" t="s">
        <v>59</v>
      </c>
      <c r="E1856" s="259">
        <v>19.16</v>
      </c>
      <c r="F1856" s="462">
        <v>3</v>
      </c>
      <c r="G1856" s="450">
        <f t="shared" si="487"/>
        <v>57.48</v>
      </c>
      <c r="H1856" s="713" t="str">
        <f t="shared" si="488"/>
        <v>ELETRICISTA COM ENCARGOS COMPLEMENTARES</v>
      </c>
      <c r="J1856" s="654" t="str">
        <f>IF(AND(F1856=0,G1856&gt;0),1+COUNT($J$3:J1839),IF(B1856="AUXILIAR","AUXILIAR","SUBÍTEM"))</f>
        <v>SUBÍTEM</v>
      </c>
      <c r="K1856" s="655">
        <v>88264</v>
      </c>
      <c r="L1856" s="656">
        <f>A1856</f>
        <v>88264</v>
      </c>
      <c r="M1856" s="663" t="str">
        <f>IF(AND(MID(A1856,1,4)="comp",COUNTIF($A$1:$A$3937,A1856)&gt;1),"ok AUXILIAR",IF(AND(F1856&gt;0,MID(A1856,1,4)="COMP"),"SUBÍTEM",IF(OR(AND(F1856=0,G1856=0),F1856="COEF.",F1856&gt;0),"SUBÍTEM",IF(MID(A1856,1,5)="COMP.",IF(COUNTIF(ORÇAMENTO!$B$5:$B$9792,COMPOSIÇÕES!A1856)=0,"NOK",IF(COUNTIF(ORÇAMENTO!$B$5:$B$9792,COMPOSIÇÕES!A1856)&gt;0,"OK","SUBÍTEM"))))))</f>
        <v>SUBÍTEM</v>
      </c>
      <c r="P1856" s="655" t="b">
        <f>C1856=S1856</f>
        <v>1</v>
      </c>
      <c r="Q1856" s="655">
        <v>88264</v>
      </c>
      <c r="R1856" s="655" t="s">
        <v>131</v>
      </c>
      <c r="S1856" s="717" t="s">
        <v>766</v>
      </c>
      <c r="T1856" s="655" t="s">
        <v>59</v>
      </c>
      <c r="U1856" s="655">
        <v>19.149999999999999</v>
      </c>
    </row>
    <row r="1857" spans="1:21" s="713" customFormat="1" ht="21" customHeight="1">
      <c r="A1857" s="494">
        <v>2673</v>
      </c>
      <c r="B1857" s="494" t="s">
        <v>836</v>
      </c>
      <c r="C1857" s="322" t="s">
        <v>995</v>
      </c>
      <c r="D1857" s="257" t="s">
        <v>2837</v>
      </c>
      <c r="E1857" s="259">
        <v>1.97</v>
      </c>
      <c r="F1857" s="462">
        <v>15</v>
      </c>
      <c r="G1857" s="450">
        <f t="shared" si="487"/>
        <v>29.55</v>
      </c>
      <c r="H1857" s="713" t="str">
        <f t="shared" si="488"/>
        <v>ELETRODUTO DE PVC RIGIDO ROSCAVEL DE 1/2 ", SEM LUVA</v>
      </c>
      <c r="J1857" s="654" t="str">
        <f>IF(AND(F1857=0,G1857&gt;0),1+COUNT($J$3:J1840),IF(B1857="AUXILIAR","AUXILIAR","SUBÍTEM"))</f>
        <v>SUBÍTEM</v>
      </c>
      <c r="K1857" s="655">
        <v>2673</v>
      </c>
      <c r="L1857" s="656">
        <f>A1857</f>
        <v>2673</v>
      </c>
      <c r="M1857" s="663" t="str">
        <f>IF(AND(MID(A1857,1,4)="comp",COUNTIF($A$1:$A$3937,A1857)&gt;1),"ok AUXILIAR",IF(AND(F1857&gt;0,MID(A1857,1,4)="COMP"),"SUBÍTEM",IF(OR(AND(F1857=0,G1857=0),F1857="COEF.",F1857&gt;0),"SUBÍTEM",IF(MID(A1857,1,5)="COMP.",IF(COUNTIF(ORÇAMENTO!$B$5:$B$9792,COMPOSIÇÕES!A1857)=0,"NOK",IF(COUNTIF(ORÇAMENTO!$B$5:$B$9792,COMPOSIÇÕES!A1857)&gt;0,"OK","SUBÍTEM"))))))</f>
        <v>SUBÍTEM</v>
      </c>
      <c r="P1857" s="655" t="b">
        <f>C1857=S1857</f>
        <v>1</v>
      </c>
      <c r="Q1857" s="655">
        <v>2673</v>
      </c>
      <c r="R1857" s="655" t="s">
        <v>836</v>
      </c>
      <c r="S1857" s="717" t="s">
        <v>995</v>
      </c>
      <c r="T1857" s="655" t="s">
        <v>53</v>
      </c>
      <c r="U1857" s="655">
        <v>2.0299999999999998</v>
      </c>
    </row>
    <row r="1858" spans="1:21" s="713" customFormat="1" ht="21" customHeight="1">
      <c r="A1858" s="989">
        <v>88316</v>
      </c>
      <c r="B1858" s="494" t="s">
        <v>131</v>
      </c>
      <c r="C1858" s="322" t="s">
        <v>772</v>
      </c>
      <c r="D1858" s="257" t="s">
        <v>59</v>
      </c>
      <c r="E1858" s="259">
        <v>12.7</v>
      </c>
      <c r="F1858" s="462">
        <v>3</v>
      </c>
      <c r="G1858" s="450">
        <f t="shared" si="487"/>
        <v>38.1</v>
      </c>
      <c r="H1858" s="713" t="str">
        <f t="shared" si="488"/>
        <v>SERVENTE COM ENCARGOS COMPLEMENTARES</v>
      </c>
      <c r="J1858" s="654" t="str">
        <f>IF(AND(F1858=0,G1858&gt;0),1+COUNT($J$3:J1841),IF(B1858="AUXILIAR","AUXILIAR","SUBÍTEM"))</f>
        <v>SUBÍTEM</v>
      </c>
      <c r="K1858" s="655">
        <v>88316</v>
      </c>
      <c r="L1858" s="656">
        <f t="shared" si="486"/>
        <v>88316</v>
      </c>
      <c r="M1858" s="663" t="str">
        <f>IF(AND(MID(A1858,1,4)="comp",COUNTIF($A$1:$A$3937,A1858)&gt;1),"ok AUXILIAR",IF(AND(F1858&gt;0,MID(A1858,1,4)="COMP"),"SUBÍTEM",IF(OR(AND(F1858=0,G1858=0),F1858="COEF.",F1858&gt;0),"SUBÍTEM",IF(MID(A1858,1,5)="COMP.",IF(COUNTIF(ORÇAMENTO!$B$5:$B$9792,COMPOSIÇÕES!A1858)=0,"NOK",IF(COUNTIF(ORÇAMENTO!$B$5:$B$9792,COMPOSIÇÕES!A1858)&gt;0,"OK","SUBÍTEM"))))))</f>
        <v>SUBÍTEM</v>
      </c>
      <c r="P1858" s="655" t="b">
        <f t="shared" si="484"/>
        <v>1</v>
      </c>
      <c r="Q1858" s="655">
        <v>88316</v>
      </c>
      <c r="R1858" s="655" t="s">
        <v>131</v>
      </c>
      <c r="S1858" s="717" t="s">
        <v>772</v>
      </c>
      <c r="T1858" s="655" t="s">
        <v>59</v>
      </c>
      <c r="U1858" s="655">
        <v>12.52</v>
      </c>
    </row>
    <row r="1859" spans="1:21" s="713" customFormat="1" ht="20.25" customHeight="1">
      <c r="A1859" s="500">
        <v>7588</v>
      </c>
      <c r="B1859" s="494" t="s">
        <v>836</v>
      </c>
      <c r="C1859" s="322" t="s">
        <v>904</v>
      </c>
      <c r="D1859" s="257" t="s">
        <v>2836</v>
      </c>
      <c r="E1859" s="259">
        <v>31.5</v>
      </c>
      <c r="F1859" s="707">
        <v>1</v>
      </c>
      <c r="G1859" s="450">
        <f t="shared" si="487"/>
        <v>31.5</v>
      </c>
      <c r="H1859" s="713" t="str">
        <f t="shared" si="488"/>
        <v>AUTOMATICO DE BOIA SUPERIOR / INFERIOR, *15* A / 250 V</v>
      </c>
      <c r="J1859" s="654" t="str">
        <f>IF(AND(F1859=0,G1859&gt;0),1+COUNT($J$3:J1841),IF(B1859="AUXILIAR","AUXILIAR","SUBÍTEM"))</f>
        <v>SUBÍTEM</v>
      </c>
      <c r="K1859" s="655">
        <v>7588</v>
      </c>
      <c r="L1859" s="656">
        <f>A1859</f>
        <v>7588</v>
      </c>
      <c r="M1859" s="663" t="str">
        <f>IF(AND(MID(A1859,1,4)="comp",COUNTIF($A$1:$A$3937,A1859)&gt;1),"ok AUXILIAR",IF(AND(F1859&gt;0,MID(A1859,1,4)="COMP"),"SUBÍTEM",IF(OR(AND(F1859=0,G1859=0),F1859="COEF.",F1859&gt;0),"SUBÍTEM",IF(MID(A1859,1,5)="COMP.",IF(COUNTIF(ORÇAMENTO!$B$5:$B$9792,COMPOSIÇÕES!A1859)=0,"NOK",IF(COUNTIF(ORÇAMENTO!$B$5:$B$9792,COMPOSIÇÕES!A1859)&gt;0,"OK","SUBÍTEM"))))))</f>
        <v>SUBÍTEM</v>
      </c>
      <c r="P1859" s="655" t="b">
        <f>C1859=S1859</f>
        <v>1</v>
      </c>
      <c r="Q1859" s="655">
        <v>7588</v>
      </c>
      <c r="R1859" s="655" t="s">
        <v>836</v>
      </c>
      <c r="S1859" s="717" t="s">
        <v>904</v>
      </c>
      <c r="T1859" s="655" t="s">
        <v>54</v>
      </c>
      <c r="U1859" s="655">
        <v>33</v>
      </c>
    </row>
    <row r="1860" spans="1:21" s="713" customFormat="1" ht="31.5" customHeight="1">
      <c r="A1860" s="500">
        <v>11891</v>
      </c>
      <c r="B1860" s="494" t="s">
        <v>836</v>
      </c>
      <c r="C1860" s="322" t="s">
        <v>2805</v>
      </c>
      <c r="D1860" s="257" t="s">
        <v>2837</v>
      </c>
      <c r="E1860" s="259">
        <v>2.4500000000000002</v>
      </c>
      <c r="F1860" s="707">
        <v>20</v>
      </c>
      <c r="G1860" s="450">
        <f t="shared" si="487"/>
        <v>49</v>
      </c>
      <c r="H1860" s="713" t="str">
        <f t="shared" si="488"/>
        <v>CORDAO DE COBRE, FLEXIVEL, TORCIDO, CLASSE 4 OU 5, ISOLACAO EM PVC/D, 300 V, 2 CONDUTORES DE 2,5 MM2</v>
      </c>
      <c r="J1860" s="654" t="str">
        <f>IF(AND(F1860=0,G1860&gt;0),1+COUNT($J$3:J1842),IF(B1860="AUXILIAR","AUXILIAR","SUBÍTEM"))</f>
        <v>SUBÍTEM</v>
      </c>
      <c r="K1860" s="655">
        <v>11891</v>
      </c>
      <c r="L1860" s="656">
        <f t="shared" si="486"/>
        <v>11891</v>
      </c>
      <c r="M1860" s="663" t="str">
        <f>IF(AND(MID(A1860,1,4)="comp",COUNTIF($A$1:$A$3937,A1860)&gt;1),"ok AUXILIAR",IF(AND(F1860&gt;0,MID(A1860,1,4)="COMP"),"SUBÍTEM",IF(OR(AND(F1860=0,G1860=0),F1860="COEF.",F1860&gt;0),"SUBÍTEM",IF(MID(A1860,1,5)="COMP.",IF(COUNTIF(ORÇAMENTO!$B$5:$B$9792,COMPOSIÇÕES!A1860)=0,"NOK",IF(COUNTIF(ORÇAMENTO!$B$5:$B$9792,COMPOSIÇÕES!A1860)&gt;0,"OK","SUBÍTEM"))))))</f>
        <v>SUBÍTEM</v>
      </c>
      <c r="P1860" s="655" t="b">
        <f t="shared" si="484"/>
        <v>1</v>
      </c>
      <c r="Q1860" s="655">
        <v>11891</v>
      </c>
      <c r="R1860" s="655" t="s">
        <v>836</v>
      </c>
      <c r="S1860" s="717" t="s">
        <v>2805</v>
      </c>
      <c r="T1860" s="655" t="s">
        <v>53</v>
      </c>
      <c r="U1860" s="655">
        <v>2.4500000000000002</v>
      </c>
    </row>
    <row r="1861" spans="1:21" s="713" customFormat="1">
      <c r="A1861" s="723" t="s">
        <v>1785</v>
      </c>
      <c r="B1861" s="723"/>
      <c r="C1861" s="723"/>
      <c r="D1861" s="723" t="s">
        <v>183</v>
      </c>
      <c r="E1861" s="723" t="s">
        <v>183</v>
      </c>
      <c r="F1861" s="723"/>
      <c r="G1861" s="723"/>
      <c r="H1861" s="713" t="str">
        <f>IF(MID(A1861,1,3)="OBS","REMOVER ESPAÇOS","OK")</f>
        <v>REMOVER ESPAÇOS</v>
      </c>
      <c r="J1861" s="654" t="str">
        <f>IF(AND(F1861=0,G1861&gt;0),1+COUNT($J$3:J1860),IF(B1861="AUXILIAR","AUXILIAR","SUBÍTEM"))</f>
        <v>SUBÍTEM</v>
      </c>
      <c r="K1861" s="655" t="s">
        <v>1785</v>
      </c>
      <c r="L1861" s="656" t="str">
        <f t="shared" si="486"/>
        <v>Obs: composição/Base -  ORSE - 818</v>
      </c>
      <c r="M1861" s="663" t="str">
        <f>IF(AND(MID(A1861,1,4)="comp",COUNTIF($A$1:$A$3937,A1861)&gt;1),"ok AUXILIAR",IF(AND(F1861&gt;0,MID(A1861,1,4)="COMP"),"SUBÍTEM",IF(OR(AND(F1861=0,G1861=0),F1861="COEF.",F1861&gt;0),"SUBÍTEM",IF(MID(A1861,1,5)="COMP.",IF(COUNTIF(ORÇAMENTO!$B$5:$B$9792,COMPOSIÇÕES!A1861)=0,"NOK",IF(COUNTIF(ORÇAMENTO!$B$5:$B$9792,COMPOSIÇÕES!A1861)&gt;0,"OK","SUBÍTEM"))))))</f>
        <v>SUBÍTEM</v>
      </c>
      <c r="P1861" s="655" t="b">
        <f t="shared" si="484"/>
        <v>1</v>
      </c>
      <c r="Q1861" s="655" t="s">
        <v>1785</v>
      </c>
      <c r="R1861" s="655"/>
      <c r="S1861" s="723"/>
      <c r="T1861" s="655" t="s">
        <v>183</v>
      </c>
      <c r="U1861" s="655" t="s">
        <v>183</v>
      </c>
    </row>
    <row r="1862" spans="1:21" s="713" customFormat="1" ht="15.75" thickBot="1">
      <c r="A1862" s="660"/>
      <c r="E1862" s="660"/>
      <c r="J1862" s="712"/>
      <c r="K1862" s="712"/>
      <c r="L1862" s="712"/>
      <c r="M1862" s="712"/>
      <c r="P1862" s="655" t="b">
        <f t="shared" ref="P1862:P1868" si="489">C1862=S1862</f>
        <v>1</v>
      </c>
    </row>
    <row r="1863" spans="1:21" s="713" customFormat="1" ht="32.25" customHeight="1" thickBot="1">
      <c r="A1863" s="947" t="s">
        <v>125</v>
      </c>
      <c r="B1863" s="948"/>
      <c r="C1863" s="949" t="s">
        <v>103</v>
      </c>
      <c r="D1863" s="949" t="s">
        <v>126</v>
      </c>
      <c r="E1863" s="949" t="s">
        <v>128</v>
      </c>
      <c r="F1863" s="949" t="s">
        <v>127</v>
      </c>
      <c r="G1863" s="950" t="s">
        <v>129</v>
      </c>
      <c r="H1863" s="713" t="str">
        <f>UPPER(C1863)</f>
        <v>DESCRIÇÃO</v>
      </c>
      <c r="J1863" s="654" t="str">
        <f>IF(AND(F1863=0,G1863&gt;0),1+COUNT($J$3:J1862),IF(B1863="AUXILIAR","AUXILIAR","SUBÍTEM"))</f>
        <v>SUBÍTEM</v>
      </c>
      <c r="K1863" s="655" t="s">
        <v>125</v>
      </c>
      <c r="L1863" s="656" t="str">
        <f t="shared" ref="L1863:L1868" si="490">A1863</f>
        <v>COD.</v>
      </c>
      <c r="M1863" s="663" t="str">
        <f>IF(AND(MID(A1863,1,4)="comp",COUNTIF($A$1:$A$3937,A1863)&gt;1),"ok AUXILIAR",IF(AND(F1863&gt;0,MID(A1863,1,4)="COMP"),"SUBÍTEM",IF(OR(AND(F1863=0,G1863=0),F1863="COEF.",F1863&gt;0),"SUBÍTEM",IF(MID(A1863,1,5)="COMP.",IF(COUNTIF(ORÇAMENTO!$B$5:$B$9792,COMPOSIÇÕES!A1863)=0,"NOK",IF(COUNTIF(ORÇAMENTO!$B$5:$B$9792,COMPOSIÇÕES!A1863)&gt;0,"OK","SUBÍTEM"))))))</f>
        <v>SUBÍTEM</v>
      </c>
      <c r="P1863" s="655" t="b">
        <f t="shared" si="489"/>
        <v>1</v>
      </c>
      <c r="Q1863" s="655" t="s">
        <v>125</v>
      </c>
      <c r="R1863" s="655"/>
      <c r="S1863" s="715" t="s">
        <v>103</v>
      </c>
      <c r="T1863" s="655" t="s">
        <v>126</v>
      </c>
      <c r="U1863" s="655" t="s">
        <v>128</v>
      </c>
    </row>
    <row r="1864" spans="1:21" s="713" customFormat="1" ht="33.75" customHeight="1" thickBot="1">
      <c r="A1864" s="935" t="s">
        <v>1787</v>
      </c>
      <c r="B1864" s="936"/>
      <c r="C1864" s="986" t="s">
        <v>1779</v>
      </c>
      <c r="D1864" s="936" t="s">
        <v>126</v>
      </c>
      <c r="E1864" s="936" t="s">
        <v>183</v>
      </c>
      <c r="F1864" s="936"/>
      <c r="G1864" s="946">
        <f>SUM(G1865:G1867)</f>
        <v>28.97</v>
      </c>
      <c r="H1864" s="713" t="str">
        <f>UPPER(C1864)</f>
        <v>RALO SIFONADO PVC, TIPO ABACAXI, D = 100 MM</v>
      </c>
      <c r="J1864" s="654">
        <f>IF(AND(F1864=0,G1864&gt;0),1+COUNT($J$3:J1863),IF(B1864="AUXILIAR","AUXILIAR","SUBÍTEM"))</f>
        <v>236</v>
      </c>
      <c r="K1864" s="655" t="s">
        <v>1788</v>
      </c>
      <c r="L1864" s="656" t="str">
        <f t="shared" si="490"/>
        <v>COMP. 236</v>
      </c>
      <c r="M1864" s="663" t="str">
        <f>IF(AND(MID(A1864,1,4)="comp",COUNTIF($A$1:$A$3937,A1864)&gt;1),"ok AUXILIAR",IF(AND(F1864&gt;0,MID(A1864,1,4)="COMP"),"SUBÍTEM",IF(OR(AND(F1864=0,G1864=0),F1864="COEF.",F1864&gt;0),"SUBÍTEM",IF(MID(A1864,1,5)="COMP.",IF(COUNTIF(ORÇAMENTO!$B$5:$B$9792,COMPOSIÇÕES!A1864)=0,"NOK",IF(COUNTIF(ORÇAMENTO!$B$5:$B$9792,COMPOSIÇÕES!A1864)&gt;0,"OK","SUBÍTEM"))))))</f>
        <v>OK</v>
      </c>
      <c r="P1864" s="655" t="b">
        <f t="shared" si="489"/>
        <v>1</v>
      </c>
      <c r="Q1864" s="655" t="s">
        <v>1787</v>
      </c>
      <c r="R1864" s="655"/>
      <c r="S1864" s="716" t="s">
        <v>1779</v>
      </c>
      <c r="T1864" s="655" t="s">
        <v>126</v>
      </c>
      <c r="U1864" s="655" t="s">
        <v>183</v>
      </c>
    </row>
    <row r="1865" spans="1:21" s="713" customFormat="1" ht="21" customHeight="1">
      <c r="A1865" s="989">
        <v>88316</v>
      </c>
      <c r="B1865" s="989" t="s">
        <v>131</v>
      </c>
      <c r="C1865" s="322" t="s">
        <v>772</v>
      </c>
      <c r="D1865" s="257" t="s">
        <v>59</v>
      </c>
      <c r="E1865" s="259">
        <v>12.7</v>
      </c>
      <c r="F1865" s="462">
        <v>0.5</v>
      </c>
      <c r="G1865" s="450">
        <f>ROUND(F1865*E1865,2)</f>
        <v>6.35</v>
      </c>
      <c r="H1865" s="713" t="str">
        <f>IF(MID(A1865,1,3)="OBS","REMOVER ESPAÇOS","OK")</f>
        <v>OK</v>
      </c>
      <c r="J1865" s="654" t="str">
        <f>IF(AND(F1865=0,G1865&gt;0),1+COUNT($J$3:J1861),IF(B1865="AUXILIAR","AUXILIAR","SUBÍTEM"))</f>
        <v>SUBÍTEM</v>
      </c>
      <c r="K1865" s="655">
        <v>88316</v>
      </c>
      <c r="L1865" s="656">
        <f t="shared" si="490"/>
        <v>88316</v>
      </c>
      <c r="M1865" s="663" t="str">
        <f>IF(AND(MID(A1865,1,4)="comp",COUNTIF($A$1:$A$3937,A1865)&gt;1),"ok AUXILIAR",IF(AND(F1865&gt;0,MID(A1865,1,4)="COMP"),"SUBÍTEM",IF(OR(AND(F1865=0,G1865=0),F1865="COEF.",F1865&gt;0),"SUBÍTEM",IF(MID(A1865,1,5)="COMP.",IF(COUNTIF(ORÇAMENTO!$B$5:$B$9792,COMPOSIÇÕES!A1865)=0,"NOK",IF(COUNTIF(ORÇAMENTO!$B$5:$B$9792,COMPOSIÇÕES!A1865)&gt;0,"OK","SUBÍTEM"))))))</f>
        <v>SUBÍTEM</v>
      </c>
      <c r="N1865" s="713" t="e">
        <f>VLOOKUP(K1865,#REF!,2,FALSE)</f>
        <v>#REF!</v>
      </c>
      <c r="P1865" s="655" t="b">
        <f t="shared" si="489"/>
        <v>1</v>
      </c>
      <c r="Q1865" s="655">
        <v>88316</v>
      </c>
      <c r="R1865" s="655" t="s">
        <v>131</v>
      </c>
      <c r="S1865" s="721" t="s">
        <v>772</v>
      </c>
      <c r="T1865" s="655" t="s">
        <v>59</v>
      </c>
      <c r="U1865" s="655">
        <v>12.52</v>
      </c>
    </row>
    <row r="1866" spans="1:21" s="713" customFormat="1" ht="21" customHeight="1">
      <c r="A1866" s="494">
        <v>88267</v>
      </c>
      <c r="B1866" s="494" t="s">
        <v>131</v>
      </c>
      <c r="C1866" s="322" t="s">
        <v>767</v>
      </c>
      <c r="D1866" s="257" t="s">
        <v>59</v>
      </c>
      <c r="E1866" s="259">
        <v>18.940000000000001</v>
      </c>
      <c r="F1866" s="462">
        <v>0.5</v>
      </c>
      <c r="G1866" s="450">
        <f>ROUND(F1866*E1866,2)</f>
        <v>9.4700000000000006</v>
      </c>
      <c r="H1866" s="713" t="str">
        <f>UPPER(C1866)</f>
        <v>ENCANADOR OU BOMBEIRO HIDRÁULICO COM ENCARGOS COMPLEMENTARES</v>
      </c>
      <c r="J1866" s="654" t="str">
        <f>IF(AND(F1866=0,G1866&gt;0),1+COUNT($J$3:J1850),IF(B1866="AUXILIAR","AUXILIAR","SUBÍTEM"))</f>
        <v>SUBÍTEM</v>
      </c>
      <c r="K1866" s="655">
        <v>88267</v>
      </c>
      <c r="L1866" s="656">
        <f t="shared" si="490"/>
        <v>88267</v>
      </c>
      <c r="M1866" s="663" t="str">
        <f>IF(AND(MID(A1866,1,4)="comp",COUNTIF($A$1:$A$3937,A1866)&gt;1),"ok AUXILIAR",IF(AND(F1866&gt;0,MID(A1866,1,4)="COMP"),"SUBÍTEM",IF(OR(AND(F1866=0,G1866=0),F1866="COEF.",F1866&gt;0),"SUBÍTEM",IF(MID(A1866,1,5)="COMP.",IF(COUNTIF(ORÇAMENTO!$B$5:$B$9792,COMPOSIÇÕES!A1866)=0,"NOK",IF(COUNTIF(ORÇAMENTO!$B$5:$B$9792,COMPOSIÇÕES!A1866)&gt;0,"OK","SUBÍTEM"))))))</f>
        <v>SUBÍTEM</v>
      </c>
      <c r="P1866" s="655" t="b">
        <f t="shared" si="489"/>
        <v>1</v>
      </c>
      <c r="Q1866" s="655">
        <v>88267</v>
      </c>
      <c r="R1866" s="655" t="s">
        <v>131</v>
      </c>
      <c r="S1866" s="717" t="s">
        <v>767</v>
      </c>
      <c r="T1866" s="655" t="s">
        <v>59</v>
      </c>
      <c r="U1866" s="655">
        <v>18.93</v>
      </c>
    </row>
    <row r="1867" spans="1:21" s="713" customFormat="1" ht="30" customHeight="1">
      <c r="A1867" s="500">
        <v>1907</v>
      </c>
      <c r="B1867" s="989" t="s">
        <v>134</v>
      </c>
      <c r="C1867" s="322" t="s">
        <v>2806</v>
      </c>
      <c r="D1867" s="257" t="s">
        <v>54</v>
      </c>
      <c r="E1867" s="259">
        <v>13.15</v>
      </c>
      <c r="F1867" s="707">
        <v>1</v>
      </c>
      <c r="G1867" s="450">
        <f>ROUND(F1867*E1867,2)</f>
        <v>13.15</v>
      </c>
      <c r="H1867" s="713" t="str">
        <f>UPPER(C1867)</f>
        <v>RALO SIFONADO PVC, QUADRADO, D = 100 X 52 X 40MM, REF.Nº20, ACABAMENTO ALUMÍNIO, MARCA AKROS OU SIMILAR</v>
      </c>
      <c r="J1867" s="654" t="str">
        <f>IF(AND(F1867=0,G1867&gt;0),1+COUNT($J$3:J1851),IF(B1867="AUXILIAR","AUXILIAR","SUBÍTEM"))</f>
        <v>SUBÍTEM</v>
      </c>
      <c r="K1867" s="655">
        <v>1907</v>
      </c>
      <c r="L1867" s="656">
        <f t="shared" si="490"/>
        <v>1907</v>
      </c>
      <c r="M1867" s="663" t="str">
        <f>IF(AND(MID(A1867,1,4)="comp",COUNTIF($A$1:$A$3937,A1867)&gt;1),"ok AUXILIAR",IF(AND(F1867&gt;0,MID(A1867,1,4)="COMP"),"SUBÍTEM",IF(OR(AND(F1867=0,G1867=0),F1867="COEF.",F1867&gt;0),"SUBÍTEM",IF(MID(A1867,1,5)="COMP.",IF(COUNTIF(ORÇAMENTO!$B$5:$B$9792,COMPOSIÇÕES!A1867)=0,"NOK",IF(COUNTIF(ORÇAMENTO!$B$5:$B$9792,COMPOSIÇÕES!A1867)&gt;0,"OK","SUBÍTEM"))))))</f>
        <v>SUBÍTEM</v>
      </c>
      <c r="P1867" s="655" t="b">
        <f t="shared" si="489"/>
        <v>1</v>
      </c>
      <c r="Q1867" s="655">
        <v>1907</v>
      </c>
      <c r="R1867" s="655" t="s">
        <v>134</v>
      </c>
      <c r="S1867" s="717" t="s">
        <v>2806</v>
      </c>
      <c r="T1867" s="655" t="s">
        <v>54</v>
      </c>
      <c r="U1867" s="655">
        <v>13.15</v>
      </c>
    </row>
    <row r="1868" spans="1:21" s="713" customFormat="1">
      <c r="A1868" s="723" t="s">
        <v>2889</v>
      </c>
      <c r="B1868" s="723"/>
      <c r="C1868" s="723"/>
      <c r="D1868" s="723" t="s">
        <v>183</v>
      </c>
      <c r="E1868" s="723" t="s">
        <v>183</v>
      </c>
      <c r="F1868" s="723"/>
      <c r="G1868" s="723"/>
      <c r="H1868" s="713" t="str">
        <f>IF(MID(A1868,1,3)="OBS","REMOVER ESPAÇOS","OK")</f>
        <v>REMOVER ESPAÇOS</v>
      </c>
      <c r="J1868" s="654" t="str">
        <f>IF(AND(F1868=0,G1868&gt;0),1+COUNT($J$3:J1867),IF(B1868="AUXILIAR","AUXILIAR","SUBÍTEM"))</f>
        <v>SUBÍTEM</v>
      </c>
      <c r="K1868" s="655" t="s">
        <v>1778</v>
      </c>
      <c r="L1868" s="656" t="str">
        <f t="shared" si="490"/>
        <v>Obs: composição/Base -  ORSE - 4283 + 1907 ORSE INSUMO</v>
      </c>
      <c r="M1868" s="663" t="str">
        <f>IF(AND(MID(A1868,1,4)="comp",COUNTIF($A$1:$A$3937,A1868)&gt;1),"ok AUXILIAR",IF(AND(F1868&gt;0,MID(A1868,1,4)="COMP"),"SUBÍTEM",IF(OR(AND(F1868=0,G1868=0),F1868="COEF.",F1868&gt;0),"SUBÍTEM",IF(MID(A1868,1,5)="COMP.",IF(COUNTIF(ORÇAMENTO!$B$5:$B$9792,COMPOSIÇÕES!A1868)=0,"NOK",IF(COUNTIF(ORÇAMENTO!$B$5:$B$9792,COMPOSIÇÕES!A1868)&gt;0,"OK","SUBÍTEM"))))))</f>
        <v>SUBÍTEM</v>
      </c>
      <c r="P1868" s="655" t="b">
        <f t="shared" si="489"/>
        <v>1</v>
      </c>
      <c r="Q1868" s="655" t="s">
        <v>1778</v>
      </c>
      <c r="R1868" s="655"/>
      <c r="S1868" s="723"/>
      <c r="T1868" s="655" t="s">
        <v>183</v>
      </c>
      <c r="U1868" s="655" t="s">
        <v>183</v>
      </c>
    </row>
    <row r="1869" spans="1:21" s="713" customFormat="1" ht="15.75" thickBot="1">
      <c r="A1869" s="660"/>
      <c r="E1869" s="660"/>
      <c r="J1869" s="712"/>
      <c r="K1869" s="712"/>
      <c r="L1869" s="712"/>
      <c r="M1869" s="712"/>
      <c r="P1869" s="655" t="b">
        <f t="shared" ref="P1869:P1875" si="491">C1869=S1869</f>
        <v>1</v>
      </c>
    </row>
    <row r="1870" spans="1:21" s="713" customFormat="1" ht="32.25" customHeight="1" thickBot="1">
      <c r="A1870" s="947" t="s">
        <v>125</v>
      </c>
      <c r="B1870" s="948"/>
      <c r="C1870" s="949" t="s">
        <v>103</v>
      </c>
      <c r="D1870" s="949" t="s">
        <v>126</v>
      </c>
      <c r="E1870" s="949" t="s">
        <v>128</v>
      </c>
      <c r="F1870" s="949" t="s">
        <v>127</v>
      </c>
      <c r="G1870" s="950" t="s">
        <v>129</v>
      </c>
      <c r="H1870" s="713" t="str">
        <f>UPPER(C1870)</f>
        <v>DESCRIÇÃO</v>
      </c>
      <c r="J1870" s="654" t="str">
        <f>IF(AND(F1870=0,G1870&gt;0),1+COUNT($J$3:J1869),IF(B1870="AUXILIAR","AUXILIAR","SUBÍTEM"))</f>
        <v>SUBÍTEM</v>
      </c>
      <c r="K1870" s="655" t="s">
        <v>125</v>
      </c>
      <c r="L1870" s="656" t="str">
        <f t="shared" ref="L1870:L1875" si="492">A1870</f>
        <v>COD.</v>
      </c>
      <c r="M1870" s="663" t="str">
        <f>IF(AND(MID(A1870,1,4)="comp",COUNTIF($A$1:$A$3937,A1870)&gt;1),"ok AUXILIAR",IF(AND(F1870&gt;0,MID(A1870,1,4)="COMP"),"SUBÍTEM",IF(OR(AND(F1870=0,G1870=0),F1870="COEF.",F1870&gt;0),"SUBÍTEM",IF(MID(A1870,1,5)="COMP.",IF(COUNTIF(ORÇAMENTO!$B$5:$B$9792,COMPOSIÇÕES!A1870)=0,"NOK",IF(COUNTIF(ORÇAMENTO!$B$5:$B$9792,COMPOSIÇÕES!A1870)&gt;0,"OK","SUBÍTEM"))))))</f>
        <v>SUBÍTEM</v>
      </c>
      <c r="P1870" s="655" t="b">
        <f t="shared" si="491"/>
        <v>1</v>
      </c>
      <c r="Q1870" s="655" t="s">
        <v>125</v>
      </c>
      <c r="R1870" s="655"/>
      <c r="S1870" s="715" t="s">
        <v>103</v>
      </c>
      <c r="T1870" s="655" t="s">
        <v>126</v>
      </c>
      <c r="U1870" s="655" t="s">
        <v>128</v>
      </c>
    </row>
    <row r="1871" spans="1:21" s="713" customFormat="1" ht="33.75" customHeight="1" thickBot="1">
      <c r="A1871" s="935" t="s">
        <v>1788</v>
      </c>
      <c r="B1871" s="936"/>
      <c r="C1871" s="986" t="s">
        <v>1791</v>
      </c>
      <c r="D1871" s="936" t="s">
        <v>126</v>
      </c>
      <c r="E1871" s="936" t="s">
        <v>183</v>
      </c>
      <c r="F1871" s="936"/>
      <c r="G1871" s="946">
        <f>SUM(G1872:G1874)</f>
        <v>274.93</v>
      </c>
      <c r="H1871" s="713" t="str">
        <f>UPPER(C1871)</f>
        <v>LUMINÁRIA DE EMERGÊNCIA C/ DOIS PROJETORS LED ALIMENTAÇÃO 127/220 DE 12V/55 AUTONOMIA DE 3HORAS</v>
      </c>
      <c r="J1871" s="654">
        <f>IF(AND(F1871=0,G1871&gt;0),1+COUNT($J$3:J1870),IF(B1871="AUXILIAR","AUXILIAR","SUBÍTEM"))</f>
        <v>237</v>
      </c>
      <c r="K1871" s="655" t="s">
        <v>1790</v>
      </c>
      <c r="L1871" s="656" t="str">
        <f t="shared" si="492"/>
        <v>COMP. 237</v>
      </c>
      <c r="M1871" s="663" t="str">
        <f>IF(AND(MID(A1871,1,4)="comp",COUNTIF($A$1:$A$3937,A1871)&gt;1),"ok AUXILIAR",IF(AND(F1871&gt;0,MID(A1871,1,4)="COMP"),"SUBÍTEM",IF(OR(AND(F1871=0,G1871=0),F1871="COEF.",F1871&gt;0),"SUBÍTEM",IF(MID(A1871,1,5)="COMP.",IF(COUNTIF(ORÇAMENTO!$B$5:$B$9792,COMPOSIÇÕES!A1871)=0,"NOK",IF(COUNTIF(ORÇAMENTO!$B$5:$B$9792,COMPOSIÇÕES!A1871)&gt;0,"OK","SUBÍTEM"))))))</f>
        <v>OK</v>
      </c>
      <c r="P1871" s="655" t="b">
        <f t="shared" si="491"/>
        <v>1</v>
      </c>
      <c r="Q1871" s="655" t="s">
        <v>1788</v>
      </c>
      <c r="R1871" s="655"/>
      <c r="S1871" s="716" t="s">
        <v>1791</v>
      </c>
      <c r="T1871" s="655" t="s">
        <v>126</v>
      </c>
      <c r="U1871" s="655" t="s">
        <v>183</v>
      </c>
    </row>
    <row r="1872" spans="1:21" s="713" customFormat="1" ht="21" customHeight="1">
      <c r="A1872" s="989">
        <v>88316</v>
      </c>
      <c r="B1872" s="989" t="s">
        <v>131</v>
      </c>
      <c r="C1872" s="322" t="s">
        <v>772</v>
      </c>
      <c r="D1872" s="257" t="s">
        <v>59</v>
      </c>
      <c r="E1872" s="259">
        <v>12.7</v>
      </c>
      <c r="F1872" s="462">
        <v>0.5</v>
      </c>
      <c r="G1872" s="450">
        <f>ROUND(F1872*E1872,2)</f>
        <v>6.35</v>
      </c>
      <c r="H1872" s="713" t="str">
        <f>IF(MID(A1872,1,3)="OBS","REMOVER ESPAÇOS","OK")</f>
        <v>OK</v>
      </c>
      <c r="J1872" s="654" t="str">
        <f>IF(AND(F1872=0,G1872&gt;0),1+COUNT($J$3:J1868),IF(B1872="AUXILIAR","AUXILIAR","SUBÍTEM"))</f>
        <v>SUBÍTEM</v>
      </c>
      <c r="K1872" s="655">
        <v>88316</v>
      </c>
      <c r="L1872" s="656">
        <f t="shared" si="492"/>
        <v>88316</v>
      </c>
      <c r="M1872" s="663" t="str">
        <f>IF(AND(MID(A1872,1,4)="comp",COUNTIF($A$1:$A$3937,A1872)&gt;1),"ok AUXILIAR",IF(AND(F1872&gt;0,MID(A1872,1,4)="COMP"),"SUBÍTEM",IF(OR(AND(F1872=0,G1872=0),F1872="COEF.",F1872&gt;0),"SUBÍTEM",IF(MID(A1872,1,5)="COMP.",IF(COUNTIF(ORÇAMENTO!$B$5:$B$9792,COMPOSIÇÕES!A1872)=0,"NOK",IF(COUNTIF(ORÇAMENTO!$B$5:$B$9792,COMPOSIÇÕES!A1872)&gt;0,"OK","SUBÍTEM"))))))</f>
        <v>SUBÍTEM</v>
      </c>
      <c r="N1872" s="713" t="e">
        <f>VLOOKUP(K1872,#REF!,2,FALSE)</f>
        <v>#REF!</v>
      </c>
      <c r="P1872" s="655" t="b">
        <f t="shared" si="491"/>
        <v>1</v>
      </c>
      <c r="Q1872" s="655">
        <v>88316</v>
      </c>
      <c r="R1872" s="655" t="s">
        <v>131</v>
      </c>
      <c r="S1872" s="721" t="s">
        <v>772</v>
      </c>
      <c r="T1872" s="655" t="s">
        <v>59</v>
      </c>
      <c r="U1872" s="655">
        <v>12.52</v>
      </c>
    </row>
    <row r="1873" spans="1:21" s="713" customFormat="1" ht="21" customHeight="1">
      <c r="A1873" s="494">
        <v>88264</v>
      </c>
      <c r="B1873" s="494" t="s">
        <v>131</v>
      </c>
      <c r="C1873" s="322" t="s">
        <v>766</v>
      </c>
      <c r="D1873" s="257" t="s">
        <v>59</v>
      </c>
      <c r="E1873" s="259">
        <v>19.16</v>
      </c>
      <c r="F1873" s="462">
        <v>0.5</v>
      </c>
      <c r="G1873" s="450">
        <f>ROUND(F1873*E1873,2)</f>
        <v>9.58</v>
      </c>
      <c r="H1873" s="713" t="str">
        <f>UPPER(C1873)</f>
        <v>ELETRICISTA COM ENCARGOS COMPLEMENTARES</v>
      </c>
      <c r="J1873" s="654" t="str">
        <f>IF(AND(F1873=0,G1873&gt;0),1+COUNT($J$3:J1857),IF(B1873="AUXILIAR","AUXILIAR","SUBÍTEM"))</f>
        <v>SUBÍTEM</v>
      </c>
      <c r="K1873" s="655">
        <v>88264</v>
      </c>
      <c r="L1873" s="656">
        <f t="shared" si="492"/>
        <v>88264</v>
      </c>
      <c r="M1873" s="663" t="str">
        <f>IF(AND(MID(A1873,1,4)="comp",COUNTIF($A$1:$A$3937,A1873)&gt;1),"ok AUXILIAR",IF(AND(F1873&gt;0,MID(A1873,1,4)="COMP"),"SUBÍTEM",IF(OR(AND(F1873=0,G1873=0),F1873="COEF.",F1873&gt;0),"SUBÍTEM",IF(MID(A1873,1,5)="COMP.",IF(COUNTIF(ORÇAMENTO!$B$5:$B$9792,COMPOSIÇÕES!A1873)=0,"NOK",IF(COUNTIF(ORÇAMENTO!$B$5:$B$9792,COMPOSIÇÕES!A1873)&gt;0,"OK","SUBÍTEM"))))))</f>
        <v>SUBÍTEM</v>
      </c>
      <c r="P1873" s="655" t="b">
        <f t="shared" si="491"/>
        <v>1</v>
      </c>
      <c r="Q1873" s="655">
        <v>88264</v>
      </c>
      <c r="R1873" s="655" t="s">
        <v>131</v>
      </c>
      <c r="S1873" s="717" t="s">
        <v>766</v>
      </c>
      <c r="T1873" s="655" t="s">
        <v>59</v>
      </c>
      <c r="U1873" s="655">
        <v>19.149999999999999</v>
      </c>
    </row>
    <row r="1874" spans="1:21" s="713" customFormat="1" ht="30" customHeight="1">
      <c r="A1874" s="500">
        <v>13156</v>
      </c>
      <c r="B1874" s="989" t="s">
        <v>134</v>
      </c>
      <c r="C1874" s="322" t="s">
        <v>1791</v>
      </c>
      <c r="D1874" s="257" t="s">
        <v>54</v>
      </c>
      <c r="E1874" s="259">
        <v>259</v>
      </c>
      <c r="F1874" s="707">
        <v>1</v>
      </c>
      <c r="G1874" s="450">
        <f>ROUND(F1874*E1874,2)</f>
        <v>259</v>
      </c>
      <c r="H1874" s="713" t="str">
        <f>UPPER(C1874)</f>
        <v>LUMINÁRIA DE EMERGÊNCIA C/ DOIS PROJETORS LED ALIMENTAÇÃO 127/220 DE 12V/55 AUTONOMIA DE 3HORAS</v>
      </c>
      <c r="J1874" s="654" t="str">
        <f>IF(AND(F1874=0,G1874&gt;0),1+COUNT($J$3:J1858),IF(B1874="AUXILIAR","AUXILIAR","SUBÍTEM"))</f>
        <v>SUBÍTEM</v>
      </c>
      <c r="K1874" s="655">
        <v>13156</v>
      </c>
      <c r="L1874" s="656">
        <f t="shared" si="492"/>
        <v>13156</v>
      </c>
      <c r="M1874" s="663" t="str">
        <f>IF(AND(MID(A1874,1,4)="comp",COUNTIF($A$1:$A$3937,A1874)&gt;1),"ok AUXILIAR",IF(AND(F1874&gt;0,MID(A1874,1,4)="COMP"),"SUBÍTEM",IF(OR(AND(F1874=0,G1874=0),F1874="COEF.",F1874&gt;0),"SUBÍTEM",IF(MID(A1874,1,5)="COMP.",IF(COUNTIF(ORÇAMENTO!$B$5:$B$9792,COMPOSIÇÕES!A1874)=0,"NOK",IF(COUNTIF(ORÇAMENTO!$B$5:$B$9792,COMPOSIÇÕES!A1874)&gt;0,"OK","SUBÍTEM"))))))</f>
        <v>SUBÍTEM</v>
      </c>
      <c r="P1874" s="655" t="b">
        <f t="shared" si="491"/>
        <v>1</v>
      </c>
      <c r="Q1874" s="655">
        <v>13156</v>
      </c>
      <c r="R1874" s="655" t="s">
        <v>134</v>
      </c>
      <c r="S1874" s="717" t="s">
        <v>1791</v>
      </c>
      <c r="T1874" s="655" t="s">
        <v>54</v>
      </c>
      <c r="U1874" s="655">
        <v>226.9</v>
      </c>
    </row>
    <row r="1875" spans="1:21" s="713" customFormat="1">
      <c r="A1875" s="723" t="s">
        <v>1789</v>
      </c>
      <c r="B1875" s="723"/>
      <c r="C1875" s="723"/>
      <c r="D1875" s="723" t="s">
        <v>183</v>
      </c>
      <c r="E1875" s="723" t="s">
        <v>183</v>
      </c>
      <c r="F1875" s="723"/>
      <c r="G1875" s="723"/>
      <c r="H1875" s="713" t="str">
        <f>IF(MID(A1875,1,3)="OBS","REMOVER ESPAÇOS","OK")</f>
        <v>REMOVER ESPAÇOS</v>
      </c>
      <c r="J1875" s="654" t="str">
        <f>IF(AND(F1875=0,G1875&gt;0),1+COUNT($J$3:J1874),IF(B1875="AUXILIAR","AUXILIAR","SUBÍTEM"))</f>
        <v>SUBÍTEM</v>
      </c>
      <c r="K1875" s="655" t="s">
        <v>1789</v>
      </c>
      <c r="L1875" s="656" t="str">
        <f t="shared" si="492"/>
        <v>Obs: composição/Base -  ORSE - 12312</v>
      </c>
      <c r="M1875" s="663" t="str">
        <f>IF(AND(MID(A1875,1,4)="comp",COUNTIF($A$1:$A$3937,A1875)&gt;1),"ok AUXILIAR",IF(AND(F1875&gt;0,MID(A1875,1,4)="COMP"),"SUBÍTEM",IF(OR(AND(F1875=0,G1875=0),F1875="COEF.",F1875&gt;0),"SUBÍTEM",IF(MID(A1875,1,5)="COMP.",IF(COUNTIF(ORÇAMENTO!$B$5:$B$9792,COMPOSIÇÕES!A1875)=0,"NOK",IF(COUNTIF(ORÇAMENTO!$B$5:$B$9792,COMPOSIÇÕES!A1875)&gt;0,"OK","SUBÍTEM"))))))</f>
        <v>SUBÍTEM</v>
      </c>
      <c r="P1875" s="655" t="b">
        <f t="shared" si="491"/>
        <v>1</v>
      </c>
      <c r="Q1875" s="655" t="s">
        <v>1789</v>
      </c>
      <c r="R1875" s="655"/>
      <c r="S1875" s="723"/>
      <c r="T1875" s="655" t="s">
        <v>183</v>
      </c>
      <c r="U1875" s="655" t="s">
        <v>183</v>
      </c>
    </row>
    <row r="1876" spans="1:21" s="713" customFormat="1" ht="15.75" thickBot="1">
      <c r="A1876" s="660"/>
      <c r="E1876" s="660"/>
      <c r="J1876" s="712"/>
      <c r="K1876" s="712"/>
      <c r="L1876" s="712"/>
      <c r="M1876" s="712"/>
      <c r="P1876" s="655" t="b">
        <f t="shared" ref="P1876:P1882" si="493">C1876=S1876</f>
        <v>1</v>
      </c>
    </row>
    <row r="1877" spans="1:21" s="713" customFormat="1" ht="32.25" customHeight="1" thickBot="1">
      <c r="A1877" s="947" t="s">
        <v>125</v>
      </c>
      <c r="B1877" s="948"/>
      <c r="C1877" s="949" t="s">
        <v>103</v>
      </c>
      <c r="D1877" s="949" t="s">
        <v>126</v>
      </c>
      <c r="E1877" s="949" t="s">
        <v>128</v>
      </c>
      <c r="F1877" s="949" t="s">
        <v>127</v>
      </c>
      <c r="G1877" s="950" t="s">
        <v>129</v>
      </c>
      <c r="H1877" s="713" t="str">
        <f>UPPER(C1877)</f>
        <v>DESCRIÇÃO</v>
      </c>
      <c r="J1877" s="654" t="str">
        <f>IF(AND(F1877=0,G1877&gt;0),1+COUNT($J$3:J1876),IF(B1877="AUXILIAR","AUXILIAR","SUBÍTEM"))</f>
        <v>SUBÍTEM</v>
      </c>
      <c r="K1877" s="655" t="s">
        <v>125</v>
      </c>
      <c r="L1877" s="656" t="str">
        <f t="shared" ref="L1877:L1882" si="494">A1877</f>
        <v>COD.</v>
      </c>
      <c r="M1877" s="663" t="str">
        <f>IF(AND(MID(A1877,1,4)="comp",COUNTIF($A$1:$A$3937,A1877)&gt;1),"ok AUXILIAR",IF(AND(F1877&gt;0,MID(A1877,1,4)="COMP"),"SUBÍTEM",IF(OR(AND(F1877=0,G1877=0),F1877="COEF.",F1877&gt;0),"SUBÍTEM",IF(MID(A1877,1,5)="COMP.",IF(COUNTIF(ORÇAMENTO!$B$5:$B$9792,COMPOSIÇÕES!A1877)=0,"NOK",IF(COUNTIF(ORÇAMENTO!$B$5:$B$9792,COMPOSIÇÕES!A1877)&gt;0,"OK","SUBÍTEM"))))))</f>
        <v>SUBÍTEM</v>
      </c>
      <c r="P1877" s="655" t="b">
        <f t="shared" si="493"/>
        <v>1</v>
      </c>
      <c r="Q1877" s="655" t="s">
        <v>125</v>
      </c>
      <c r="R1877" s="655"/>
      <c r="S1877" s="715" t="s">
        <v>103</v>
      </c>
      <c r="T1877" s="655" t="s">
        <v>126</v>
      </c>
      <c r="U1877" s="655" t="s">
        <v>128</v>
      </c>
    </row>
    <row r="1878" spans="1:21" s="713" customFormat="1" ht="33.75" customHeight="1" thickBot="1">
      <c r="A1878" s="935" t="s">
        <v>1790</v>
      </c>
      <c r="B1878" s="936"/>
      <c r="C1878" s="986" t="s">
        <v>1797</v>
      </c>
      <c r="D1878" s="936" t="s">
        <v>126</v>
      </c>
      <c r="E1878" s="936" t="s">
        <v>183</v>
      </c>
      <c r="F1878" s="936"/>
      <c r="G1878" s="946">
        <f>SUM(G1879:G1881)</f>
        <v>96.449999999999989</v>
      </c>
      <c r="H1878" s="713" t="str">
        <f>UPPER(C1878)</f>
        <v>BOTOEIRA LIGA-DESLIGA PARA BOMBA DE INCÊNDIO MODELO BLD-1, MARCA VERIN OU SIMILAR</v>
      </c>
      <c r="J1878" s="654">
        <f>IF(AND(F1878=0,G1878&gt;0),1+COUNT($J$3:J1877),IF(B1878="AUXILIAR","AUXILIAR","SUBÍTEM"))</f>
        <v>238</v>
      </c>
      <c r="K1878" s="655" t="s">
        <v>1799</v>
      </c>
      <c r="L1878" s="656" t="str">
        <f t="shared" si="494"/>
        <v>COMP. 238</v>
      </c>
      <c r="M1878" s="663" t="str">
        <f>IF(AND(MID(A1878,1,4)="comp",COUNTIF($A$1:$A$3937,A1878)&gt;1),"ok AUXILIAR",IF(AND(F1878&gt;0,MID(A1878,1,4)="COMP"),"SUBÍTEM",IF(OR(AND(F1878=0,G1878=0),F1878="COEF.",F1878&gt;0),"SUBÍTEM",IF(MID(A1878,1,5)="COMP.",IF(COUNTIF(ORÇAMENTO!$B$5:$B$9792,COMPOSIÇÕES!A1878)=0,"NOK",IF(COUNTIF(ORÇAMENTO!$B$5:$B$9792,COMPOSIÇÕES!A1878)&gt;0,"OK","SUBÍTEM"))))))</f>
        <v>OK</v>
      </c>
      <c r="P1878" s="655" t="b">
        <f t="shared" si="493"/>
        <v>1</v>
      </c>
      <c r="Q1878" s="655" t="s">
        <v>1790</v>
      </c>
      <c r="R1878" s="655"/>
      <c r="S1878" s="716" t="s">
        <v>1797</v>
      </c>
      <c r="T1878" s="655" t="s">
        <v>126</v>
      </c>
      <c r="U1878" s="655" t="s">
        <v>183</v>
      </c>
    </row>
    <row r="1879" spans="1:21" s="713" customFormat="1" ht="21" customHeight="1">
      <c r="A1879" s="989">
        <v>88316</v>
      </c>
      <c r="B1879" s="989" t="s">
        <v>131</v>
      </c>
      <c r="C1879" s="322" t="s">
        <v>772</v>
      </c>
      <c r="D1879" s="257" t="s">
        <v>59</v>
      </c>
      <c r="E1879" s="259">
        <v>12.7</v>
      </c>
      <c r="F1879" s="462">
        <v>0.5</v>
      </c>
      <c r="G1879" s="450">
        <f>ROUND(F1879*E1879,2)</f>
        <v>6.35</v>
      </c>
      <c r="H1879" s="713" t="str">
        <f>IF(MID(A1879,1,3)="OBS","REMOVER ESPAÇOS","OK")</f>
        <v>OK</v>
      </c>
      <c r="J1879" s="654" t="str">
        <f>IF(AND(F1879=0,G1879&gt;0),1+COUNT($J$3:J1875),IF(B1879="AUXILIAR","AUXILIAR","SUBÍTEM"))</f>
        <v>SUBÍTEM</v>
      </c>
      <c r="K1879" s="655">
        <v>88316</v>
      </c>
      <c r="L1879" s="656">
        <f t="shared" si="494"/>
        <v>88316</v>
      </c>
      <c r="M1879" s="663" t="str">
        <f>IF(AND(MID(A1879,1,4)="comp",COUNTIF($A$1:$A$3937,A1879)&gt;1),"ok AUXILIAR",IF(AND(F1879&gt;0,MID(A1879,1,4)="COMP"),"SUBÍTEM",IF(OR(AND(F1879=0,G1879=0),F1879="COEF.",F1879&gt;0),"SUBÍTEM",IF(MID(A1879,1,5)="COMP.",IF(COUNTIF(ORÇAMENTO!$B$5:$B$9792,COMPOSIÇÕES!A1879)=0,"NOK",IF(COUNTIF(ORÇAMENTO!$B$5:$B$9792,COMPOSIÇÕES!A1879)&gt;0,"OK","SUBÍTEM"))))))</f>
        <v>SUBÍTEM</v>
      </c>
      <c r="N1879" s="713" t="e">
        <f>VLOOKUP(K1879,#REF!,2,FALSE)</f>
        <v>#REF!</v>
      </c>
      <c r="P1879" s="655" t="b">
        <f t="shared" si="493"/>
        <v>1</v>
      </c>
      <c r="Q1879" s="655">
        <v>88316</v>
      </c>
      <c r="R1879" s="655" t="s">
        <v>131</v>
      </c>
      <c r="S1879" s="721" t="s">
        <v>772</v>
      </c>
      <c r="T1879" s="655" t="s">
        <v>59</v>
      </c>
      <c r="U1879" s="655">
        <v>12.52</v>
      </c>
    </row>
    <row r="1880" spans="1:21" s="713" customFormat="1" ht="21" customHeight="1">
      <c r="A1880" s="494">
        <v>88264</v>
      </c>
      <c r="B1880" s="494" t="s">
        <v>131</v>
      </c>
      <c r="C1880" s="322" t="s">
        <v>766</v>
      </c>
      <c r="D1880" s="257" t="s">
        <v>59</v>
      </c>
      <c r="E1880" s="259">
        <v>19.16</v>
      </c>
      <c r="F1880" s="462">
        <v>0.5</v>
      </c>
      <c r="G1880" s="450">
        <f>ROUND(F1880*E1880,2)</f>
        <v>9.58</v>
      </c>
      <c r="H1880" s="713" t="str">
        <f>UPPER(C1880)</f>
        <v>ELETRICISTA COM ENCARGOS COMPLEMENTARES</v>
      </c>
      <c r="J1880" s="654" t="str">
        <f>IF(AND(F1880=0,G1880&gt;0),1+COUNT($J$3:J1864),IF(B1880="AUXILIAR","AUXILIAR","SUBÍTEM"))</f>
        <v>SUBÍTEM</v>
      </c>
      <c r="K1880" s="655">
        <v>88264</v>
      </c>
      <c r="L1880" s="656">
        <f t="shared" si="494"/>
        <v>88264</v>
      </c>
      <c r="M1880" s="663" t="str">
        <f>IF(AND(MID(A1880,1,4)="comp",COUNTIF($A$1:$A$3937,A1880)&gt;1),"ok AUXILIAR",IF(AND(F1880&gt;0,MID(A1880,1,4)="COMP"),"SUBÍTEM",IF(OR(AND(F1880=0,G1880=0),F1880="COEF.",F1880&gt;0),"SUBÍTEM",IF(MID(A1880,1,5)="COMP.",IF(COUNTIF(ORÇAMENTO!$B$5:$B$9792,COMPOSIÇÕES!A1880)=0,"NOK",IF(COUNTIF(ORÇAMENTO!$B$5:$B$9792,COMPOSIÇÕES!A1880)&gt;0,"OK","SUBÍTEM"))))))</f>
        <v>SUBÍTEM</v>
      </c>
      <c r="P1880" s="655" t="b">
        <f t="shared" si="493"/>
        <v>1</v>
      </c>
      <c r="Q1880" s="655">
        <v>88264</v>
      </c>
      <c r="R1880" s="655" t="s">
        <v>131</v>
      </c>
      <c r="S1880" s="717" t="s">
        <v>766</v>
      </c>
      <c r="T1880" s="655" t="s">
        <v>59</v>
      </c>
      <c r="U1880" s="655">
        <v>19.149999999999999</v>
      </c>
    </row>
    <row r="1881" spans="1:21" s="713" customFormat="1" ht="19.5" customHeight="1">
      <c r="A1881" s="500">
        <v>12852</v>
      </c>
      <c r="B1881" s="989" t="s">
        <v>134</v>
      </c>
      <c r="C1881" s="322" t="s">
        <v>1797</v>
      </c>
      <c r="D1881" s="257" t="s">
        <v>54</v>
      </c>
      <c r="E1881" s="259">
        <v>80.52</v>
      </c>
      <c r="F1881" s="707">
        <v>1</v>
      </c>
      <c r="G1881" s="450">
        <f>ROUND(F1881*E1881,2)</f>
        <v>80.52</v>
      </c>
      <c r="H1881" s="713" t="str">
        <f>UPPER(C1881)</f>
        <v>BOTOEIRA LIGA-DESLIGA PARA BOMBA DE INCÊNDIO MODELO BLD-1, MARCA VERIN OU SIMILAR</v>
      </c>
      <c r="J1881" s="654" t="str">
        <f>IF(AND(F1881=0,G1881&gt;0),1+COUNT($J$3:J1864),IF(B1881="AUXILIAR","AUXILIAR","SUBÍTEM"))</f>
        <v>SUBÍTEM</v>
      </c>
      <c r="K1881" s="655">
        <v>12852</v>
      </c>
      <c r="L1881" s="656">
        <f>A1881</f>
        <v>12852</v>
      </c>
      <c r="M1881" s="663" t="str">
        <f>IF(AND(MID(A1881,1,4)="comp",COUNTIF($A$1:$A$3937,A1881)&gt;1),"ok AUXILIAR",IF(AND(F1881&gt;0,MID(A1881,1,4)="COMP"),"SUBÍTEM",IF(OR(AND(F1881=0,G1881=0),F1881="COEF.",F1881&gt;0),"SUBÍTEM",IF(MID(A1881,1,5)="COMP.",IF(COUNTIF(ORÇAMENTO!$B$5:$B$9792,COMPOSIÇÕES!A1881)=0,"NOK",IF(COUNTIF(ORÇAMENTO!$B$5:$B$9792,COMPOSIÇÕES!A1881)&gt;0,"OK","SUBÍTEM"))))))</f>
        <v>SUBÍTEM</v>
      </c>
      <c r="P1881" s="655" t="b">
        <f>C1881=S1881</f>
        <v>1</v>
      </c>
      <c r="Q1881" s="655">
        <v>12852</v>
      </c>
      <c r="R1881" s="655" t="s">
        <v>134</v>
      </c>
      <c r="S1881" s="717" t="s">
        <v>1797</v>
      </c>
      <c r="T1881" s="655" t="s">
        <v>54</v>
      </c>
      <c r="U1881" s="655">
        <v>83.49</v>
      </c>
    </row>
    <row r="1882" spans="1:21" s="713" customFormat="1">
      <c r="A1882" s="723" t="s">
        <v>1798</v>
      </c>
      <c r="B1882" s="723"/>
      <c r="C1882" s="723"/>
      <c r="D1882" s="723" t="s">
        <v>183</v>
      </c>
      <c r="E1882" s="723" t="s">
        <v>183</v>
      </c>
      <c r="F1882" s="723"/>
      <c r="G1882" s="723"/>
      <c r="H1882" s="713" t="str">
        <f>IF(MID(A1882,1,3)="OBS","REMOVER ESPAÇOS","OK")</f>
        <v>REMOVER ESPAÇOS</v>
      </c>
      <c r="J1882" s="654" t="str">
        <f>IF(AND(F1882=0,G1882&gt;0),1+COUNT($J$3:J1881),IF(B1882="AUXILIAR","AUXILIAR","SUBÍTEM"))</f>
        <v>SUBÍTEM</v>
      </c>
      <c r="K1882" s="655" t="s">
        <v>1798</v>
      </c>
      <c r="L1882" s="656" t="str">
        <f t="shared" si="494"/>
        <v>Obs: composição/Base -  ORSE - 12015</v>
      </c>
      <c r="M1882" s="663" t="str">
        <f>IF(AND(MID(A1882,1,4)="comp",COUNTIF($A$1:$A$3937,A1882)&gt;1),"ok AUXILIAR",IF(AND(F1882&gt;0,MID(A1882,1,4)="COMP"),"SUBÍTEM",IF(OR(AND(F1882=0,G1882=0),F1882="COEF.",F1882&gt;0),"SUBÍTEM",IF(MID(A1882,1,5)="COMP.",IF(COUNTIF(ORÇAMENTO!$B$5:$B$9792,COMPOSIÇÕES!A1882)=0,"NOK",IF(COUNTIF(ORÇAMENTO!$B$5:$B$9792,COMPOSIÇÕES!A1882)&gt;0,"OK","SUBÍTEM"))))))</f>
        <v>SUBÍTEM</v>
      </c>
      <c r="P1882" s="655" t="b">
        <f t="shared" si="493"/>
        <v>1</v>
      </c>
      <c r="Q1882" s="655" t="s">
        <v>1798</v>
      </c>
      <c r="R1882" s="655"/>
      <c r="S1882" s="723"/>
      <c r="T1882" s="655" t="s">
        <v>183</v>
      </c>
      <c r="U1882" s="655" t="s">
        <v>183</v>
      </c>
    </row>
    <row r="1883" spans="1:21" s="713" customFormat="1" ht="15.75" thickBot="1">
      <c r="A1883" s="660"/>
      <c r="E1883" s="660"/>
      <c r="J1883" s="712"/>
      <c r="K1883" s="712"/>
      <c r="L1883" s="712"/>
      <c r="M1883" s="712"/>
      <c r="P1883" s="655" t="b">
        <f t="shared" ref="P1883:P1889" si="495">C1883=S1883</f>
        <v>1</v>
      </c>
    </row>
    <row r="1884" spans="1:21" s="713" customFormat="1" ht="32.25" customHeight="1" thickBot="1">
      <c r="A1884" s="947" t="s">
        <v>125</v>
      </c>
      <c r="B1884" s="948"/>
      <c r="C1884" s="949" t="s">
        <v>103</v>
      </c>
      <c r="D1884" s="949" t="s">
        <v>126</v>
      </c>
      <c r="E1884" s="949" t="s">
        <v>128</v>
      </c>
      <c r="F1884" s="949" t="s">
        <v>127</v>
      </c>
      <c r="G1884" s="950" t="s">
        <v>129</v>
      </c>
      <c r="H1884" s="713" t="str">
        <f>UPPER(C1884)</f>
        <v>DESCRIÇÃO</v>
      </c>
      <c r="J1884" s="654" t="str">
        <f>IF(AND(F1884=0,G1884&gt;0),1+COUNT($J$3:J1883),IF(B1884="AUXILIAR","AUXILIAR","SUBÍTEM"))</f>
        <v>SUBÍTEM</v>
      </c>
      <c r="K1884" s="655" t="s">
        <v>125</v>
      </c>
      <c r="L1884" s="656" t="str">
        <f t="shared" ref="L1884:L1889" si="496">A1884</f>
        <v>COD.</v>
      </c>
      <c r="M1884" s="663" t="str">
        <f>IF(AND(MID(A1884,1,4)="comp",COUNTIF($A$1:$A$3937,A1884)&gt;1),"ok AUXILIAR",IF(AND(F1884&gt;0,MID(A1884,1,4)="COMP"),"SUBÍTEM",IF(OR(AND(F1884=0,G1884=0),F1884="COEF.",F1884&gt;0),"SUBÍTEM",IF(MID(A1884,1,5)="COMP.",IF(COUNTIF(ORÇAMENTO!$B$5:$B$9792,COMPOSIÇÕES!A1884)=0,"NOK",IF(COUNTIF(ORÇAMENTO!$B$5:$B$9792,COMPOSIÇÕES!A1884)&gt;0,"OK","SUBÍTEM"))))))</f>
        <v>SUBÍTEM</v>
      </c>
      <c r="P1884" s="655" t="b">
        <f t="shared" si="495"/>
        <v>1</v>
      </c>
      <c r="Q1884" s="655" t="s">
        <v>125</v>
      </c>
      <c r="R1884" s="655"/>
      <c r="S1884" s="715" t="s">
        <v>103</v>
      </c>
      <c r="T1884" s="655" t="s">
        <v>126</v>
      </c>
      <c r="U1884" s="655" t="s">
        <v>128</v>
      </c>
    </row>
    <row r="1885" spans="1:21" s="713" customFormat="1" ht="33.75" customHeight="1" thickBot="1">
      <c r="A1885" s="935" t="s">
        <v>1799</v>
      </c>
      <c r="B1885" s="936"/>
      <c r="C1885" s="986" t="s">
        <v>1989</v>
      </c>
      <c r="D1885" s="936" t="s">
        <v>126</v>
      </c>
      <c r="E1885" s="936" t="s">
        <v>183</v>
      </c>
      <c r="F1885" s="936"/>
      <c r="G1885" s="946">
        <f>SUM(G1886:G1888)</f>
        <v>8.17</v>
      </c>
      <c r="H1885" s="713" t="str">
        <f>UPPER(C1885)</f>
        <v>SUPORTE VERTICAL PARA FIXAÇÃO DE ELETROCALHA 50X50 MM</v>
      </c>
      <c r="J1885" s="654">
        <f>IF(AND(F1885=0,G1885&gt;0),1+COUNT($J$3:J1884),IF(B1885="AUXILIAR","AUXILIAR","SUBÍTEM"))</f>
        <v>239</v>
      </c>
      <c r="K1885" s="655" t="s">
        <v>1904</v>
      </c>
      <c r="L1885" s="656" t="str">
        <f t="shared" si="496"/>
        <v>COMP. 239</v>
      </c>
      <c r="M1885" s="663" t="str">
        <f>IF(AND(MID(A1885,1,4)="comp",COUNTIF($A$1:$A$3937,A1885)&gt;1),"ok AUXILIAR",IF(AND(F1885&gt;0,MID(A1885,1,4)="COMP"),"SUBÍTEM",IF(OR(AND(F1885=0,G1885=0),F1885="COEF.",F1885&gt;0),"SUBÍTEM",IF(MID(A1885,1,5)="COMP.",IF(COUNTIF(ORÇAMENTO!$B$5:$B$9792,COMPOSIÇÕES!A1885)=0,"NOK",IF(COUNTIF(ORÇAMENTO!$B$5:$B$9792,COMPOSIÇÕES!A1885)&gt;0,"OK","SUBÍTEM"))))))</f>
        <v>OK</v>
      </c>
      <c r="P1885" s="655" t="b">
        <f t="shared" si="495"/>
        <v>1</v>
      </c>
      <c r="Q1885" s="655" t="s">
        <v>1799</v>
      </c>
      <c r="R1885" s="655"/>
      <c r="S1885" s="716" t="s">
        <v>1989</v>
      </c>
      <c r="T1885" s="655" t="s">
        <v>126</v>
      </c>
      <c r="U1885" s="655" t="s">
        <v>183</v>
      </c>
    </row>
    <row r="1886" spans="1:21" s="713" customFormat="1" ht="21" customHeight="1">
      <c r="A1886" s="989">
        <v>88316</v>
      </c>
      <c r="B1886" s="989" t="s">
        <v>131</v>
      </c>
      <c r="C1886" s="322" t="s">
        <v>772</v>
      </c>
      <c r="D1886" s="257" t="s">
        <v>59</v>
      </c>
      <c r="E1886" s="259">
        <v>12.7</v>
      </c>
      <c r="F1886" s="462">
        <v>0.2</v>
      </c>
      <c r="G1886" s="450">
        <f>ROUND(F1886*E1886,2)</f>
        <v>2.54</v>
      </c>
      <c r="H1886" s="713" t="str">
        <f>IF(MID(A1886,1,3)="OBS","REMOVER ESPAÇOS","OK")</f>
        <v>OK</v>
      </c>
      <c r="J1886" s="654" t="str">
        <f>IF(AND(F1886=0,G1886&gt;0),1+COUNT($J$3:J1882),IF(B1886="AUXILIAR","AUXILIAR","SUBÍTEM"))</f>
        <v>SUBÍTEM</v>
      </c>
      <c r="K1886" s="655">
        <v>88316</v>
      </c>
      <c r="L1886" s="656">
        <f t="shared" si="496"/>
        <v>88316</v>
      </c>
      <c r="M1886" s="663" t="str">
        <f>IF(AND(MID(A1886,1,4)="comp",COUNTIF($A$1:$A$3937,A1886)&gt;1),"ok AUXILIAR",IF(AND(F1886&gt;0,MID(A1886,1,4)="COMP"),"SUBÍTEM",IF(OR(AND(F1886=0,G1886=0),F1886="COEF.",F1886&gt;0),"SUBÍTEM",IF(MID(A1886,1,5)="COMP.",IF(COUNTIF(ORÇAMENTO!$B$5:$B$9792,COMPOSIÇÕES!A1886)=0,"NOK",IF(COUNTIF(ORÇAMENTO!$B$5:$B$9792,COMPOSIÇÕES!A1886)&gt;0,"OK","SUBÍTEM"))))))</f>
        <v>SUBÍTEM</v>
      </c>
      <c r="N1886" s="713" t="e">
        <f>VLOOKUP(K1886,#REF!,2,FALSE)</f>
        <v>#REF!</v>
      </c>
      <c r="P1886" s="655" t="b">
        <f t="shared" si="495"/>
        <v>1</v>
      </c>
      <c r="Q1886" s="655">
        <v>88316</v>
      </c>
      <c r="R1886" s="655" t="s">
        <v>131</v>
      </c>
      <c r="S1886" s="721" t="s">
        <v>772</v>
      </c>
      <c r="T1886" s="655" t="s">
        <v>59</v>
      </c>
      <c r="U1886" s="655">
        <v>12.52</v>
      </c>
    </row>
    <row r="1887" spans="1:21" s="713" customFormat="1" ht="21" customHeight="1">
      <c r="A1887" s="494">
        <v>88264</v>
      </c>
      <c r="B1887" s="494" t="s">
        <v>131</v>
      </c>
      <c r="C1887" s="322" t="s">
        <v>766</v>
      </c>
      <c r="D1887" s="257" t="s">
        <v>59</v>
      </c>
      <c r="E1887" s="259">
        <v>19.16</v>
      </c>
      <c r="F1887" s="462">
        <v>0.2</v>
      </c>
      <c r="G1887" s="450">
        <f>ROUND(F1887*E1887,2)</f>
        <v>3.83</v>
      </c>
      <c r="H1887" s="713" t="str">
        <f>UPPER(C1887)</f>
        <v>ELETRICISTA COM ENCARGOS COMPLEMENTARES</v>
      </c>
      <c r="J1887" s="654" t="str">
        <f>IF(AND(F1887=0,G1887&gt;0),1+COUNT($J$3:J1872),IF(B1887="AUXILIAR","AUXILIAR","SUBÍTEM"))</f>
        <v>SUBÍTEM</v>
      </c>
      <c r="K1887" s="655">
        <v>88264</v>
      </c>
      <c r="L1887" s="656">
        <f t="shared" si="496"/>
        <v>88264</v>
      </c>
      <c r="M1887" s="663" t="str">
        <f>IF(AND(MID(A1887,1,4)="comp",COUNTIF($A$1:$A$3937,A1887)&gt;1),"ok AUXILIAR",IF(AND(F1887&gt;0,MID(A1887,1,4)="COMP"),"SUBÍTEM",IF(OR(AND(F1887=0,G1887=0),F1887="COEF.",F1887&gt;0),"SUBÍTEM",IF(MID(A1887,1,5)="COMP.",IF(COUNTIF(ORÇAMENTO!$B$5:$B$9792,COMPOSIÇÕES!A1887)=0,"NOK",IF(COUNTIF(ORÇAMENTO!$B$5:$B$9792,COMPOSIÇÕES!A1887)&gt;0,"OK","SUBÍTEM"))))))</f>
        <v>SUBÍTEM</v>
      </c>
      <c r="P1887" s="655" t="b">
        <f t="shared" si="495"/>
        <v>1</v>
      </c>
      <c r="Q1887" s="655">
        <v>88264</v>
      </c>
      <c r="R1887" s="655" t="s">
        <v>131</v>
      </c>
      <c r="S1887" s="717" t="s">
        <v>766</v>
      </c>
      <c r="T1887" s="655" t="s">
        <v>59</v>
      </c>
      <c r="U1887" s="655">
        <v>19.149999999999999</v>
      </c>
    </row>
    <row r="1888" spans="1:21" s="713" customFormat="1" ht="31.5" customHeight="1">
      <c r="A1888" s="500">
        <v>4112</v>
      </c>
      <c r="B1888" s="989" t="s">
        <v>134</v>
      </c>
      <c r="C1888" s="322" t="s">
        <v>2807</v>
      </c>
      <c r="D1888" s="257" t="s">
        <v>54</v>
      </c>
      <c r="E1888" s="259">
        <v>1.8</v>
      </c>
      <c r="F1888" s="707">
        <v>1</v>
      </c>
      <c r="G1888" s="450">
        <f>ROUND(F1888*E1888,2)</f>
        <v>1.8</v>
      </c>
      <c r="H1888" s="713" t="str">
        <f>UPPER(C1888)</f>
        <v>SUPORTE VERTICAL 50 X 50MM PARA FIXAÇÃO DE ELETROCALHA METÁLICA (REF. MOPA OU SIMILAR)</v>
      </c>
      <c r="J1888" s="654" t="str">
        <f>IF(AND(F1888=0,G1888&gt;0),1+COUNT($J$3:J1872),IF(B1888="AUXILIAR","AUXILIAR","SUBÍTEM"))</f>
        <v>SUBÍTEM</v>
      </c>
      <c r="K1888" s="655">
        <v>4112</v>
      </c>
      <c r="L1888" s="656">
        <f t="shared" si="496"/>
        <v>4112</v>
      </c>
      <c r="M1888" s="663" t="str">
        <f>IF(AND(MID(A1888,1,4)="comp",COUNTIF($A$1:$A$3937,A1888)&gt;1),"ok AUXILIAR",IF(AND(F1888&gt;0,MID(A1888,1,4)="COMP"),"SUBÍTEM",IF(OR(AND(F1888=0,G1888=0),F1888="COEF.",F1888&gt;0),"SUBÍTEM",IF(MID(A1888,1,5)="COMP.",IF(COUNTIF(ORÇAMENTO!$B$5:$B$9792,COMPOSIÇÕES!A1888)=0,"NOK",IF(COUNTIF(ORÇAMENTO!$B$5:$B$9792,COMPOSIÇÕES!A1888)&gt;0,"OK","SUBÍTEM"))))))</f>
        <v>SUBÍTEM</v>
      </c>
      <c r="P1888" s="655" t="b">
        <f t="shared" si="495"/>
        <v>1</v>
      </c>
      <c r="Q1888" s="655">
        <v>4112</v>
      </c>
      <c r="R1888" s="655" t="s">
        <v>134</v>
      </c>
      <c r="S1888" s="717" t="s">
        <v>2807</v>
      </c>
      <c r="T1888" s="655" t="s">
        <v>54</v>
      </c>
      <c r="U1888" s="655">
        <v>1.8</v>
      </c>
    </row>
    <row r="1889" spans="1:21" s="713" customFormat="1">
      <c r="A1889" s="723" t="s">
        <v>1988</v>
      </c>
      <c r="B1889" s="723"/>
      <c r="C1889" s="723"/>
      <c r="D1889" s="723" t="s">
        <v>183</v>
      </c>
      <c r="E1889" s="723" t="s">
        <v>183</v>
      </c>
      <c r="F1889" s="723"/>
      <c r="G1889" s="723"/>
      <c r="H1889" s="713" t="str">
        <f>IF(MID(A1889,1,3)="OBS","REMOVER ESPAÇOS","OK")</f>
        <v>REMOVER ESPAÇOS</v>
      </c>
      <c r="J1889" s="654" t="str">
        <f>IF(AND(F1889=0,G1889&gt;0),1+COUNT($J$3:J1888),IF(B1889="AUXILIAR","AUXILIAR","SUBÍTEM"))</f>
        <v>SUBÍTEM</v>
      </c>
      <c r="K1889" s="655" t="s">
        <v>1988</v>
      </c>
      <c r="L1889" s="656" t="str">
        <f t="shared" si="496"/>
        <v>Obs: composição/Base -  ORSE - 7881</v>
      </c>
      <c r="M1889" s="663" t="str">
        <f>IF(AND(MID(A1889,1,4)="comp",COUNTIF($A$1:$A$3937,A1889)&gt;1),"ok AUXILIAR",IF(AND(F1889&gt;0,MID(A1889,1,4)="COMP"),"SUBÍTEM",IF(OR(AND(F1889=0,G1889=0),F1889="COEF.",F1889&gt;0),"SUBÍTEM",IF(MID(A1889,1,5)="COMP.",IF(COUNTIF(ORÇAMENTO!$B$5:$B$9792,COMPOSIÇÕES!A1889)=0,"NOK",IF(COUNTIF(ORÇAMENTO!$B$5:$B$9792,COMPOSIÇÕES!A1889)&gt;0,"OK","SUBÍTEM"))))))</f>
        <v>SUBÍTEM</v>
      </c>
      <c r="P1889" s="655" t="b">
        <f t="shared" si="495"/>
        <v>1</v>
      </c>
      <c r="Q1889" s="655" t="s">
        <v>1988</v>
      </c>
      <c r="R1889" s="655"/>
      <c r="S1889" s="723"/>
      <c r="T1889" s="655" t="s">
        <v>183</v>
      </c>
      <c r="U1889" s="655" t="s">
        <v>183</v>
      </c>
    </row>
    <row r="1890" spans="1:21" s="713" customFormat="1" ht="15.75" thickBot="1">
      <c r="A1890" s="660"/>
      <c r="E1890" s="660"/>
      <c r="J1890" s="712"/>
      <c r="K1890" s="712"/>
      <c r="L1890" s="712"/>
      <c r="M1890" s="712"/>
      <c r="P1890" s="655" t="b">
        <f t="shared" ref="P1890:P1896" si="497">C1890=S1890</f>
        <v>1</v>
      </c>
    </row>
    <row r="1891" spans="1:21" s="713" customFormat="1" ht="32.25" customHeight="1" thickBot="1">
      <c r="A1891" s="947" t="s">
        <v>125</v>
      </c>
      <c r="B1891" s="948"/>
      <c r="C1891" s="949" t="s">
        <v>103</v>
      </c>
      <c r="D1891" s="949" t="s">
        <v>126</v>
      </c>
      <c r="E1891" s="949" t="s">
        <v>128</v>
      </c>
      <c r="F1891" s="949" t="s">
        <v>127</v>
      </c>
      <c r="G1891" s="950" t="s">
        <v>129</v>
      </c>
      <c r="H1891" s="713" t="str">
        <f>UPPER(C1891)</f>
        <v>DESCRIÇÃO</v>
      </c>
      <c r="J1891" s="654" t="str">
        <f>IF(AND(F1891=0,G1891&gt;0),1+COUNT($J$3:J1890),IF(B1891="AUXILIAR","AUXILIAR","SUBÍTEM"))</f>
        <v>SUBÍTEM</v>
      </c>
      <c r="K1891" s="655" t="s">
        <v>125</v>
      </c>
      <c r="L1891" s="656" t="str">
        <f t="shared" ref="L1891:L1896" si="498">A1891</f>
        <v>COD.</v>
      </c>
      <c r="M1891" s="663" t="str">
        <f>IF(AND(MID(A1891,1,4)="comp",COUNTIF($A$1:$A$3937,A1891)&gt;1),"ok AUXILIAR",IF(AND(F1891&gt;0,MID(A1891,1,4)="COMP"),"SUBÍTEM",IF(OR(AND(F1891=0,G1891=0),F1891="COEF.",F1891&gt;0),"SUBÍTEM",IF(MID(A1891,1,5)="COMP.",IF(COUNTIF(ORÇAMENTO!$B$5:$B$9792,COMPOSIÇÕES!A1891)=0,"NOK",IF(COUNTIF(ORÇAMENTO!$B$5:$B$9792,COMPOSIÇÕES!A1891)&gt;0,"OK","SUBÍTEM"))))))</f>
        <v>SUBÍTEM</v>
      </c>
      <c r="P1891" s="655" t="b">
        <f t="shared" si="497"/>
        <v>1</v>
      </c>
      <c r="Q1891" s="655" t="s">
        <v>125</v>
      </c>
      <c r="R1891" s="655"/>
      <c r="S1891" s="715" t="s">
        <v>103</v>
      </c>
      <c r="T1891" s="655" t="s">
        <v>126</v>
      </c>
      <c r="U1891" s="655" t="s">
        <v>128</v>
      </c>
    </row>
    <row r="1892" spans="1:21" s="713" customFormat="1" ht="33.75" customHeight="1" thickBot="1">
      <c r="A1892" s="935" t="s">
        <v>1904</v>
      </c>
      <c r="B1892" s="936"/>
      <c r="C1892" s="986" t="s">
        <v>1906</v>
      </c>
      <c r="D1892" s="936" t="s">
        <v>126</v>
      </c>
      <c r="E1892" s="936" t="s">
        <v>183</v>
      </c>
      <c r="F1892" s="936"/>
      <c r="G1892" s="946">
        <f>SUM(G1893:G1895)</f>
        <v>9.66</v>
      </c>
      <c r="H1892" s="713" t="str">
        <f>UPPER(C1892)</f>
        <v>CONECTOR SPLIT - BOLT PARA UM CABO DE 50MM²</v>
      </c>
      <c r="J1892" s="654">
        <f>IF(AND(F1892=0,G1892&gt;0),1+COUNT($J$3:J1891),IF(B1892="AUXILIAR","AUXILIAR","SUBÍTEM"))</f>
        <v>240</v>
      </c>
      <c r="K1892" s="655" t="s">
        <v>1913</v>
      </c>
      <c r="L1892" s="656" t="str">
        <f t="shared" si="498"/>
        <v>COMP. 240</v>
      </c>
      <c r="M1892" s="663" t="str">
        <f>IF(AND(MID(A1892,1,4)="comp",COUNTIF($A$1:$A$3937,A1892)&gt;1),"ok AUXILIAR",IF(AND(F1892&gt;0,MID(A1892,1,4)="COMP"),"SUBÍTEM",IF(OR(AND(F1892=0,G1892=0),F1892="COEF.",F1892&gt;0),"SUBÍTEM",IF(MID(A1892,1,5)="COMP.",IF(COUNTIF(ORÇAMENTO!$B$5:$B$9792,COMPOSIÇÕES!A1892)=0,"NOK",IF(COUNTIF(ORÇAMENTO!$B$5:$B$9792,COMPOSIÇÕES!A1892)&gt;0,"OK","SUBÍTEM"))))))</f>
        <v>OK</v>
      </c>
      <c r="P1892" s="655" t="b">
        <f t="shared" si="497"/>
        <v>1</v>
      </c>
      <c r="Q1892" s="655" t="s">
        <v>1904</v>
      </c>
      <c r="R1892" s="655"/>
      <c r="S1892" s="716" t="s">
        <v>1906</v>
      </c>
      <c r="T1892" s="655" t="s">
        <v>126</v>
      </c>
      <c r="U1892" s="655" t="s">
        <v>183</v>
      </c>
    </row>
    <row r="1893" spans="1:21" s="713" customFormat="1" ht="21" customHeight="1">
      <c r="A1893" s="989">
        <v>88316</v>
      </c>
      <c r="B1893" s="989" t="s">
        <v>131</v>
      </c>
      <c r="C1893" s="322" t="s">
        <v>772</v>
      </c>
      <c r="D1893" s="257" t="s">
        <v>59</v>
      </c>
      <c r="E1893" s="259">
        <v>12.7</v>
      </c>
      <c r="F1893" s="462">
        <v>0.1</v>
      </c>
      <c r="G1893" s="450">
        <f>ROUND(F1893*E1893,2)</f>
        <v>1.27</v>
      </c>
      <c r="H1893" s="713" t="str">
        <f>IF(MID(A1893,1,3)="OBS","REMOVER ESPAÇOS","OK")</f>
        <v>OK</v>
      </c>
      <c r="J1893" s="654" t="str">
        <f>IF(AND(F1893=0,G1893&gt;0),1+COUNT($J$3:J1889),IF(B1893="AUXILIAR","AUXILIAR","SUBÍTEM"))</f>
        <v>SUBÍTEM</v>
      </c>
      <c r="K1893" s="655">
        <v>88316</v>
      </c>
      <c r="L1893" s="656">
        <f t="shared" si="498"/>
        <v>88316</v>
      </c>
      <c r="M1893" s="663" t="str">
        <f>IF(AND(MID(A1893,1,4)="comp",COUNTIF($A$1:$A$3937,A1893)&gt;1),"ok AUXILIAR",IF(AND(F1893&gt;0,MID(A1893,1,4)="COMP"),"SUBÍTEM",IF(OR(AND(F1893=0,G1893=0),F1893="COEF.",F1893&gt;0),"SUBÍTEM",IF(MID(A1893,1,5)="COMP.",IF(COUNTIF(ORÇAMENTO!$B$5:$B$9792,COMPOSIÇÕES!A1893)=0,"NOK",IF(COUNTIF(ORÇAMENTO!$B$5:$B$9792,COMPOSIÇÕES!A1893)&gt;0,"OK","SUBÍTEM"))))))</f>
        <v>SUBÍTEM</v>
      </c>
      <c r="N1893" s="713" t="e">
        <f>VLOOKUP(K1893,#REF!,2,FALSE)</f>
        <v>#REF!</v>
      </c>
      <c r="P1893" s="655" t="b">
        <f t="shared" si="497"/>
        <v>1</v>
      </c>
      <c r="Q1893" s="655">
        <v>88316</v>
      </c>
      <c r="R1893" s="655" t="s">
        <v>131</v>
      </c>
      <c r="S1893" s="721" t="s">
        <v>772</v>
      </c>
      <c r="T1893" s="655" t="s">
        <v>59</v>
      </c>
      <c r="U1893" s="655">
        <v>12.52</v>
      </c>
    </row>
    <row r="1894" spans="1:21" s="713" customFormat="1" ht="21" customHeight="1">
      <c r="A1894" s="494">
        <v>88264</v>
      </c>
      <c r="B1894" s="494" t="s">
        <v>131</v>
      </c>
      <c r="C1894" s="322" t="s">
        <v>766</v>
      </c>
      <c r="D1894" s="257" t="s">
        <v>59</v>
      </c>
      <c r="E1894" s="259">
        <v>19.16</v>
      </c>
      <c r="F1894" s="462">
        <v>0.1</v>
      </c>
      <c r="G1894" s="450">
        <f>ROUND(F1894*E1894,2)</f>
        <v>1.92</v>
      </c>
      <c r="H1894" s="713" t="str">
        <f>UPPER(C1894)</f>
        <v>ELETRICISTA COM ENCARGOS COMPLEMENTARES</v>
      </c>
      <c r="J1894" s="654" t="str">
        <f>IF(AND(F1894=0,G1894&gt;0),1+COUNT($J$3:J1880),IF(B1894="AUXILIAR","AUXILIAR","SUBÍTEM"))</f>
        <v>SUBÍTEM</v>
      </c>
      <c r="K1894" s="655">
        <v>88264</v>
      </c>
      <c r="L1894" s="656">
        <f t="shared" si="498"/>
        <v>88264</v>
      </c>
      <c r="M1894" s="663" t="str">
        <f>IF(AND(MID(A1894,1,4)="comp",COUNTIF($A$1:$A$3937,A1894)&gt;1),"ok AUXILIAR",IF(AND(F1894&gt;0,MID(A1894,1,4)="COMP"),"SUBÍTEM",IF(OR(AND(F1894=0,G1894=0),F1894="COEF.",F1894&gt;0),"SUBÍTEM",IF(MID(A1894,1,5)="COMP.",IF(COUNTIF(ORÇAMENTO!$B$5:$B$9792,COMPOSIÇÕES!A1894)=0,"NOK",IF(COUNTIF(ORÇAMENTO!$B$5:$B$9792,COMPOSIÇÕES!A1894)&gt;0,"OK","SUBÍTEM"))))))</f>
        <v>SUBÍTEM</v>
      </c>
      <c r="P1894" s="655" t="b">
        <f t="shared" si="497"/>
        <v>1</v>
      </c>
      <c r="Q1894" s="655">
        <v>88264</v>
      </c>
      <c r="R1894" s="655" t="s">
        <v>131</v>
      </c>
      <c r="S1894" s="717" t="s">
        <v>766</v>
      </c>
      <c r="T1894" s="655" t="s">
        <v>59</v>
      </c>
      <c r="U1894" s="655">
        <v>19.149999999999999</v>
      </c>
    </row>
    <row r="1895" spans="1:21" s="713" customFormat="1" ht="31.5" customHeight="1">
      <c r="A1895" s="500">
        <v>11202</v>
      </c>
      <c r="B1895" s="989" t="s">
        <v>134</v>
      </c>
      <c r="C1895" s="322" t="s">
        <v>1906</v>
      </c>
      <c r="D1895" s="257" t="s">
        <v>54</v>
      </c>
      <c r="E1895" s="259">
        <v>6.47</v>
      </c>
      <c r="F1895" s="707">
        <v>1</v>
      </c>
      <c r="G1895" s="450">
        <f>ROUND(F1895*E1895,2)</f>
        <v>6.47</v>
      </c>
      <c r="H1895" s="713" t="str">
        <f>UPPER(C1895)</f>
        <v>CONECTOR SPLIT - BOLT PARA UM CABO DE 50MM²</v>
      </c>
      <c r="J1895" s="654" t="str">
        <f>IF(AND(F1895=0,G1895&gt;0),1+COUNT($J$3:J1880),IF(B1895="AUXILIAR","AUXILIAR","SUBÍTEM"))</f>
        <v>SUBÍTEM</v>
      </c>
      <c r="K1895" s="655">
        <v>11202</v>
      </c>
      <c r="L1895" s="656">
        <f t="shared" si="498"/>
        <v>11202</v>
      </c>
      <c r="M1895" s="663" t="str">
        <f>IF(AND(MID(A1895,1,4)="comp",COUNTIF($A$1:$A$3937,A1895)&gt;1),"ok AUXILIAR",IF(AND(F1895&gt;0,MID(A1895,1,4)="COMP"),"SUBÍTEM",IF(OR(AND(F1895=0,G1895=0),F1895="COEF.",F1895&gt;0),"SUBÍTEM",IF(MID(A1895,1,5)="COMP.",IF(COUNTIF(ORÇAMENTO!$B$5:$B$9792,COMPOSIÇÕES!A1895)=0,"NOK",IF(COUNTIF(ORÇAMENTO!$B$5:$B$9792,COMPOSIÇÕES!A1895)&gt;0,"OK","SUBÍTEM"))))))</f>
        <v>SUBÍTEM</v>
      </c>
      <c r="P1895" s="655" t="b">
        <f t="shared" si="497"/>
        <v>1</v>
      </c>
      <c r="Q1895" s="655">
        <v>11202</v>
      </c>
      <c r="R1895" s="655" t="s">
        <v>134</v>
      </c>
      <c r="S1895" s="717" t="s">
        <v>1906</v>
      </c>
      <c r="T1895" s="655" t="s">
        <v>54</v>
      </c>
      <c r="U1895" s="655">
        <v>8.43</v>
      </c>
    </row>
    <row r="1896" spans="1:21" s="713" customFormat="1">
      <c r="A1896" s="723" t="s">
        <v>1905</v>
      </c>
      <c r="B1896" s="723"/>
      <c r="C1896" s="723"/>
      <c r="D1896" s="723" t="s">
        <v>183</v>
      </c>
      <c r="E1896" s="723" t="s">
        <v>183</v>
      </c>
      <c r="F1896" s="723"/>
      <c r="G1896" s="723"/>
      <c r="H1896" s="713" t="str">
        <f>IF(MID(A1896,1,3)="OBS","REMOVER ESPAÇOS","OK")</f>
        <v>REMOVER ESPAÇOS</v>
      </c>
      <c r="J1896" s="654" t="str">
        <f>IF(AND(F1896=0,G1896&gt;0),1+COUNT($J$3:J1895),IF(B1896="AUXILIAR","AUXILIAR","SUBÍTEM"))</f>
        <v>SUBÍTEM</v>
      </c>
      <c r="K1896" s="655" t="s">
        <v>1905</v>
      </c>
      <c r="L1896" s="656" t="str">
        <f t="shared" si="498"/>
        <v>Obs: composição/Base -  ORSE - 10425</v>
      </c>
      <c r="M1896" s="663" t="str">
        <f>IF(AND(MID(A1896,1,4)="comp",COUNTIF($A$1:$A$3937,A1896)&gt;1),"ok AUXILIAR",IF(AND(F1896&gt;0,MID(A1896,1,4)="COMP"),"SUBÍTEM",IF(OR(AND(F1896=0,G1896=0),F1896="COEF.",F1896&gt;0),"SUBÍTEM",IF(MID(A1896,1,5)="COMP.",IF(COUNTIF(ORÇAMENTO!$B$5:$B$9792,COMPOSIÇÕES!A1896)=0,"NOK",IF(COUNTIF(ORÇAMENTO!$B$5:$B$9792,COMPOSIÇÕES!A1896)&gt;0,"OK","SUBÍTEM"))))))</f>
        <v>SUBÍTEM</v>
      </c>
      <c r="P1896" s="655" t="b">
        <f t="shared" si="497"/>
        <v>1</v>
      </c>
      <c r="Q1896" s="655" t="s">
        <v>1905</v>
      </c>
      <c r="R1896" s="655"/>
      <c r="S1896" s="723"/>
      <c r="T1896" s="655" t="s">
        <v>183</v>
      </c>
      <c r="U1896" s="655" t="s">
        <v>183</v>
      </c>
    </row>
    <row r="1897" spans="1:21" s="713" customFormat="1" ht="15.75" thickBot="1">
      <c r="A1897" s="660"/>
      <c r="E1897" s="660"/>
      <c r="J1897" s="712"/>
      <c r="K1897" s="712"/>
      <c r="L1897" s="712"/>
      <c r="M1897" s="712"/>
      <c r="P1897" s="655" t="b">
        <f t="shared" ref="P1897:P1910" si="499">C1897=S1897</f>
        <v>1</v>
      </c>
    </row>
    <row r="1898" spans="1:21" s="713" customFormat="1" ht="32.25" customHeight="1" thickBot="1">
      <c r="A1898" s="947" t="s">
        <v>125</v>
      </c>
      <c r="B1898" s="948"/>
      <c r="C1898" s="949" t="s">
        <v>103</v>
      </c>
      <c r="D1898" s="949" t="s">
        <v>126</v>
      </c>
      <c r="E1898" s="949" t="s">
        <v>128</v>
      </c>
      <c r="F1898" s="949" t="s">
        <v>127</v>
      </c>
      <c r="G1898" s="950" t="s">
        <v>129</v>
      </c>
      <c r="H1898" s="713" t="str">
        <f>UPPER(C1898)</f>
        <v>DESCRIÇÃO</v>
      </c>
      <c r="J1898" s="654" t="str">
        <f>IF(AND(F1898=0,G1898&gt;0),1+COUNT($J$3:J1897),IF(B1898="AUXILIAR","AUXILIAR","SUBÍTEM"))</f>
        <v>SUBÍTEM</v>
      </c>
      <c r="K1898" s="655" t="s">
        <v>125</v>
      </c>
      <c r="L1898" s="656" t="str">
        <f t="shared" ref="L1898:L1903" si="500">A1898</f>
        <v>COD.</v>
      </c>
      <c r="M1898" s="663" t="str">
        <f>IF(AND(MID(A1898,1,4)="comp",COUNTIF($A$1:$A$3937,A1898)&gt;1),"ok AUXILIAR",IF(AND(F1898&gt;0,MID(A1898,1,4)="COMP"),"SUBÍTEM",IF(OR(AND(F1898=0,G1898=0),F1898="COEF.",F1898&gt;0),"SUBÍTEM",IF(MID(A1898,1,5)="COMP.",IF(COUNTIF(ORÇAMENTO!$B$5:$B$9792,COMPOSIÇÕES!A1898)=0,"NOK",IF(COUNTIF(ORÇAMENTO!$B$5:$B$9792,COMPOSIÇÕES!A1898)&gt;0,"OK","SUBÍTEM"))))))</f>
        <v>SUBÍTEM</v>
      </c>
      <c r="P1898" s="655" t="b">
        <f t="shared" si="499"/>
        <v>1</v>
      </c>
      <c r="Q1898" s="655" t="s">
        <v>125</v>
      </c>
      <c r="R1898" s="655"/>
      <c r="S1898" s="715" t="s">
        <v>103</v>
      </c>
      <c r="T1898" s="655" t="s">
        <v>126</v>
      </c>
      <c r="U1898" s="655" t="s">
        <v>128</v>
      </c>
    </row>
    <row r="1899" spans="1:21" s="713" customFormat="1" ht="33.75" customHeight="1" thickBot="1">
      <c r="A1899" s="935" t="s">
        <v>1913</v>
      </c>
      <c r="B1899" s="936"/>
      <c r="C1899" s="986" t="s">
        <v>1908</v>
      </c>
      <c r="D1899" s="936" t="s">
        <v>126</v>
      </c>
      <c r="E1899" s="936" t="s">
        <v>183</v>
      </c>
      <c r="F1899" s="936"/>
      <c r="G1899" s="946">
        <f>SUM(G1900:G1902)</f>
        <v>35.57</v>
      </c>
      <c r="H1899" s="713" t="str">
        <f>UPPER(C1899)</f>
        <v>BARRA DE AÇO REDONDA RE-BAR3/8" X 3,00M</v>
      </c>
      <c r="J1899" s="654">
        <f>IF(AND(F1899=0,G1899&gt;0),1+COUNT($J$3:J1898),IF(B1899="AUXILIAR","AUXILIAR","SUBÍTEM"))</f>
        <v>241</v>
      </c>
      <c r="K1899" s="655" t="s">
        <v>1914</v>
      </c>
      <c r="L1899" s="656" t="str">
        <f t="shared" si="500"/>
        <v>COMP. 241</v>
      </c>
      <c r="M1899" s="663" t="str">
        <f>IF(AND(MID(A1899,1,4)="comp",COUNTIF($A$1:$A$3937,A1899)&gt;1),"ok AUXILIAR",IF(AND(F1899&gt;0,MID(A1899,1,4)="COMP"),"SUBÍTEM",IF(OR(AND(F1899=0,G1899=0),F1899="COEF.",F1899&gt;0),"SUBÍTEM",IF(MID(A1899,1,5)="COMP.",IF(COUNTIF(ORÇAMENTO!$B$5:$B$9792,COMPOSIÇÕES!A1899)=0,"NOK",IF(COUNTIF(ORÇAMENTO!$B$5:$B$9792,COMPOSIÇÕES!A1899)&gt;0,"OK","SUBÍTEM"))))))</f>
        <v>OK</v>
      </c>
      <c r="P1899" s="655" t="b">
        <f t="shared" si="499"/>
        <v>1</v>
      </c>
      <c r="Q1899" s="655" t="s">
        <v>1913</v>
      </c>
      <c r="R1899" s="655"/>
      <c r="S1899" s="716" t="s">
        <v>1908</v>
      </c>
      <c r="T1899" s="655" t="s">
        <v>126</v>
      </c>
      <c r="U1899" s="655" t="s">
        <v>183</v>
      </c>
    </row>
    <row r="1900" spans="1:21" s="713" customFormat="1" ht="21" customHeight="1">
      <c r="A1900" s="989">
        <v>88316</v>
      </c>
      <c r="B1900" s="989" t="s">
        <v>131</v>
      </c>
      <c r="C1900" s="322" t="s">
        <v>772</v>
      </c>
      <c r="D1900" s="257" t="s">
        <v>59</v>
      </c>
      <c r="E1900" s="259">
        <v>12.7</v>
      </c>
      <c r="F1900" s="462">
        <v>0.3</v>
      </c>
      <c r="G1900" s="450">
        <f>ROUND(F1900*E1900,2)</f>
        <v>3.81</v>
      </c>
      <c r="H1900" s="713" t="str">
        <f>IF(MID(A1900,1,3)="OBS","REMOVER ESPAÇOS","OK")</f>
        <v>OK</v>
      </c>
      <c r="J1900" s="654" t="str">
        <f>IF(AND(F1900=0,G1900&gt;0),1+COUNT($J$3:J1896),IF(B1900="AUXILIAR","AUXILIAR","SUBÍTEM"))</f>
        <v>SUBÍTEM</v>
      </c>
      <c r="K1900" s="655">
        <v>88316</v>
      </c>
      <c r="L1900" s="656">
        <f t="shared" si="500"/>
        <v>88316</v>
      </c>
      <c r="M1900" s="663" t="str">
        <f>IF(AND(MID(A1900,1,4)="comp",COUNTIF($A$1:$A$3937,A1900)&gt;1),"ok AUXILIAR",IF(AND(F1900&gt;0,MID(A1900,1,4)="COMP"),"SUBÍTEM",IF(OR(AND(F1900=0,G1900=0),F1900="COEF.",F1900&gt;0),"SUBÍTEM",IF(MID(A1900,1,5)="COMP.",IF(COUNTIF(ORÇAMENTO!$B$5:$B$9792,COMPOSIÇÕES!A1900)=0,"NOK",IF(COUNTIF(ORÇAMENTO!$B$5:$B$9792,COMPOSIÇÕES!A1900)&gt;0,"OK","SUBÍTEM"))))))</f>
        <v>SUBÍTEM</v>
      </c>
      <c r="N1900" s="713" t="e">
        <f>VLOOKUP(K1900,#REF!,2,FALSE)</f>
        <v>#REF!</v>
      </c>
      <c r="P1900" s="655" t="b">
        <f t="shared" si="499"/>
        <v>1</v>
      </c>
      <c r="Q1900" s="655">
        <v>88316</v>
      </c>
      <c r="R1900" s="655" t="s">
        <v>131</v>
      </c>
      <c r="S1900" s="721" t="s">
        <v>772</v>
      </c>
      <c r="T1900" s="655" t="s">
        <v>59</v>
      </c>
      <c r="U1900" s="655">
        <v>12.52</v>
      </c>
    </row>
    <row r="1901" spans="1:21" s="713" customFormat="1" ht="21" customHeight="1">
      <c r="A1901" s="494">
        <v>88264</v>
      </c>
      <c r="B1901" s="494" t="s">
        <v>131</v>
      </c>
      <c r="C1901" s="322" t="s">
        <v>766</v>
      </c>
      <c r="D1901" s="257" t="s">
        <v>59</v>
      </c>
      <c r="E1901" s="259">
        <v>19.16</v>
      </c>
      <c r="F1901" s="462">
        <v>0.3</v>
      </c>
      <c r="G1901" s="450">
        <f>ROUND(F1901*E1901,2)</f>
        <v>5.75</v>
      </c>
      <c r="H1901" s="713" t="str">
        <f>UPPER(C1901)</f>
        <v>ELETRICISTA COM ENCARGOS COMPLEMENTARES</v>
      </c>
      <c r="J1901" s="654" t="str">
        <f>IF(AND(F1901=0,G1901&gt;0),1+COUNT($J$3:J1887),IF(B1901="AUXILIAR","AUXILIAR","SUBÍTEM"))</f>
        <v>SUBÍTEM</v>
      </c>
      <c r="K1901" s="655">
        <v>88264</v>
      </c>
      <c r="L1901" s="656">
        <f t="shared" si="500"/>
        <v>88264</v>
      </c>
      <c r="M1901" s="663" t="str">
        <f>IF(AND(MID(A1901,1,4)="comp",COUNTIF($A$1:$A$3937,A1901)&gt;1),"ok AUXILIAR",IF(AND(F1901&gt;0,MID(A1901,1,4)="COMP"),"SUBÍTEM",IF(OR(AND(F1901=0,G1901=0),F1901="COEF.",F1901&gt;0),"SUBÍTEM",IF(MID(A1901,1,5)="COMP.",IF(COUNTIF(ORÇAMENTO!$B$5:$B$9792,COMPOSIÇÕES!A1901)=0,"NOK",IF(COUNTIF(ORÇAMENTO!$B$5:$B$9792,COMPOSIÇÕES!A1901)&gt;0,"OK","SUBÍTEM"))))))</f>
        <v>SUBÍTEM</v>
      </c>
      <c r="P1901" s="655" t="b">
        <f t="shared" si="499"/>
        <v>1</v>
      </c>
      <c r="Q1901" s="655">
        <v>88264</v>
      </c>
      <c r="R1901" s="655" t="s">
        <v>131</v>
      </c>
      <c r="S1901" s="717" t="s">
        <v>766</v>
      </c>
      <c r="T1901" s="655" t="s">
        <v>59</v>
      </c>
      <c r="U1901" s="655">
        <v>19.149999999999999</v>
      </c>
    </row>
    <row r="1902" spans="1:21" s="713" customFormat="1" ht="19.5" customHeight="1">
      <c r="A1902" s="500">
        <v>11846</v>
      </c>
      <c r="B1902" s="989" t="s">
        <v>134</v>
      </c>
      <c r="C1902" s="322" t="s">
        <v>1908</v>
      </c>
      <c r="D1902" s="257" t="s">
        <v>54</v>
      </c>
      <c r="E1902" s="259">
        <v>26.01</v>
      </c>
      <c r="F1902" s="707">
        <v>1</v>
      </c>
      <c r="G1902" s="450">
        <f>ROUND(F1902*E1902,2)</f>
        <v>26.01</v>
      </c>
      <c r="H1902" s="713" t="str">
        <f>UPPER(C1902)</f>
        <v>BARRA DE AÇO REDONDA RE-BAR3/8" X 3,00M</v>
      </c>
      <c r="J1902" s="654" t="str">
        <f>IF(AND(F1902=0,G1902&gt;0),1+COUNT($J$3:J1887),IF(B1902="AUXILIAR","AUXILIAR","SUBÍTEM"))</f>
        <v>SUBÍTEM</v>
      </c>
      <c r="K1902" s="655">
        <v>11846</v>
      </c>
      <c r="L1902" s="656">
        <f t="shared" si="500"/>
        <v>11846</v>
      </c>
      <c r="M1902" s="663" t="str">
        <f>IF(AND(MID(A1902,1,4)="comp",COUNTIF($A$1:$A$3937,A1902)&gt;1),"ok AUXILIAR",IF(AND(F1902&gt;0,MID(A1902,1,4)="COMP"),"SUBÍTEM",IF(OR(AND(F1902=0,G1902=0),F1902="COEF.",F1902&gt;0),"SUBÍTEM",IF(MID(A1902,1,5)="COMP.",IF(COUNTIF(ORÇAMENTO!$B$5:$B$9792,COMPOSIÇÕES!A1902)=0,"NOK",IF(COUNTIF(ORÇAMENTO!$B$5:$B$9792,COMPOSIÇÕES!A1902)&gt;0,"OK","SUBÍTEM"))))))</f>
        <v>SUBÍTEM</v>
      </c>
      <c r="P1902" s="655" t="b">
        <f t="shared" si="499"/>
        <v>1</v>
      </c>
      <c r="Q1902" s="655">
        <v>11846</v>
      </c>
      <c r="R1902" s="655" t="s">
        <v>134</v>
      </c>
      <c r="S1902" s="717" t="s">
        <v>1908</v>
      </c>
      <c r="T1902" s="655" t="s">
        <v>54</v>
      </c>
      <c r="U1902" s="655">
        <v>26.15</v>
      </c>
    </row>
    <row r="1903" spans="1:21" s="713" customFormat="1">
      <c r="A1903" s="723" t="s">
        <v>1907</v>
      </c>
      <c r="B1903" s="723"/>
      <c r="C1903" s="723"/>
      <c r="D1903" s="723" t="s">
        <v>183</v>
      </c>
      <c r="E1903" s="723" t="s">
        <v>183</v>
      </c>
      <c r="F1903" s="723"/>
      <c r="G1903" s="723"/>
      <c r="H1903" s="713" t="str">
        <f>IF(MID(A1903,1,3)="OBS","REMOVER ESPAÇOS","OK")</f>
        <v>REMOVER ESPAÇOS</v>
      </c>
      <c r="J1903" s="654" t="str">
        <f>IF(AND(F1903=0,G1903&gt;0),1+COUNT($J$3:J1902),IF(B1903="AUXILIAR","AUXILIAR","SUBÍTEM"))</f>
        <v>SUBÍTEM</v>
      </c>
      <c r="K1903" s="655" t="s">
        <v>1907</v>
      </c>
      <c r="L1903" s="656" t="str">
        <f t="shared" si="500"/>
        <v>Obs: composição/Base -  ORSE - 10908</v>
      </c>
      <c r="M1903" s="663" t="str">
        <f>IF(AND(MID(A1903,1,4)="comp",COUNTIF($A$1:$A$3937,A1903)&gt;1),"ok AUXILIAR",IF(AND(F1903&gt;0,MID(A1903,1,4)="COMP"),"SUBÍTEM",IF(OR(AND(F1903=0,G1903=0),F1903="COEF.",F1903&gt;0),"SUBÍTEM",IF(MID(A1903,1,5)="COMP.",IF(COUNTIF(ORÇAMENTO!$B$5:$B$9792,COMPOSIÇÕES!A1903)=0,"NOK",IF(COUNTIF(ORÇAMENTO!$B$5:$B$9792,COMPOSIÇÕES!A1903)&gt;0,"OK","SUBÍTEM"))))))</f>
        <v>SUBÍTEM</v>
      </c>
      <c r="P1903" s="655" t="b">
        <f t="shared" si="499"/>
        <v>1</v>
      </c>
      <c r="Q1903" s="655" t="s">
        <v>1907</v>
      </c>
      <c r="R1903" s="655"/>
      <c r="S1903" s="723"/>
      <c r="T1903" s="655" t="s">
        <v>183</v>
      </c>
      <c r="U1903" s="655" t="s">
        <v>183</v>
      </c>
    </row>
    <row r="1904" spans="1:21" s="713" customFormat="1" ht="15.75" thickBot="1">
      <c r="A1904" s="660"/>
      <c r="E1904" s="660"/>
      <c r="J1904" s="712"/>
      <c r="K1904" s="712"/>
      <c r="L1904" s="712"/>
      <c r="M1904" s="712"/>
      <c r="P1904" s="655" t="b">
        <f t="shared" si="499"/>
        <v>1</v>
      </c>
    </row>
    <row r="1905" spans="1:21" s="713" customFormat="1" ht="32.25" customHeight="1" thickBot="1">
      <c r="A1905" s="947" t="s">
        <v>125</v>
      </c>
      <c r="B1905" s="948"/>
      <c r="C1905" s="949" t="s">
        <v>103</v>
      </c>
      <c r="D1905" s="949" t="s">
        <v>126</v>
      </c>
      <c r="E1905" s="949" t="s">
        <v>128</v>
      </c>
      <c r="F1905" s="949" t="s">
        <v>127</v>
      </c>
      <c r="G1905" s="950" t="s">
        <v>129</v>
      </c>
      <c r="H1905" s="713" t="str">
        <f>UPPER(C1905)</f>
        <v>DESCRIÇÃO</v>
      </c>
      <c r="J1905" s="654" t="str">
        <f>IF(AND(F1905=0,G1905&gt;0),1+COUNT($J$3:J1904),IF(B1905="AUXILIAR","AUXILIAR","SUBÍTEM"))</f>
        <v>SUBÍTEM</v>
      </c>
      <c r="K1905" s="655" t="s">
        <v>125</v>
      </c>
      <c r="L1905" s="656" t="str">
        <f t="shared" ref="L1905:L1910" si="501">A1905</f>
        <v>COD.</v>
      </c>
      <c r="M1905" s="663" t="str">
        <f>IF(AND(MID(A1905,1,4)="comp",COUNTIF($A$1:$A$3937,A1905)&gt;1),"ok AUXILIAR",IF(AND(F1905&gt;0,MID(A1905,1,4)="COMP"),"SUBÍTEM",IF(OR(AND(F1905=0,G1905=0),F1905="COEF.",F1905&gt;0),"SUBÍTEM",IF(MID(A1905,1,5)="COMP.",IF(COUNTIF(ORÇAMENTO!$B$5:$B$9792,COMPOSIÇÕES!A1905)=0,"NOK",IF(COUNTIF(ORÇAMENTO!$B$5:$B$9792,COMPOSIÇÕES!A1905)&gt;0,"OK","SUBÍTEM"))))))</f>
        <v>SUBÍTEM</v>
      </c>
      <c r="P1905" s="655" t="b">
        <f t="shared" si="499"/>
        <v>1</v>
      </c>
      <c r="Q1905" s="655" t="s">
        <v>125</v>
      </c>
      <c r="R1905" s="655"/>
      <c r="S1905" s="715" t="s">
        <v>103</v>
      </c>
      <c r="T1905" s="655" t="s">
        <v>126</v>
      </c>
      <c r="U1905" s="655" t="s">
        <v>128</v>
      </c>
    </row>
    <row r="1906" spans="1:21" s="713" customFormat="1" ht="33.75" customHeight="1" thickBot="1">
      <c r="A1906" s="935" t="s">
        <v>1914</v>
      </c>
      <c r="B1906" s="936"/>
      <c r="C1906" s="986" t="s">
        <v>1910</v>
      </c>
      <c r="D1906" s="936" t="s">
        <v>126</v>
      </c>
      <c r="E1906" s="936" t="s">
        <v>183</v>
      </c>
      <c r="F1906" s="936"/>
      <c r="G1906" s="946">
        <f>SUM(G1907:G1909)</f>
        <v>27.82</v>
      </c>
      <c r="H1906" s="713" t="str">
        <f>UPPER(C1906)</f>
        <v>CURVA DE INVERSÃO 90º 100X50MM</v>
      </c>
      <c r="J1906" s="654">
        <f>IF(AND(F1906=0,G1906&gt;0),1+COUNT($J$3:J1905),IF(B1906="AUXILIAR","AUXILIAR","SUBÍTEM"))</f>
        <v>242</v>
      </c>
      <c r="K1906" s="655" t="s">
        <v>1915</v>
      </c>
      <c r="L1906" s="656" t="str">
        <f t="shared" si="501"/>
        <v>COMP. 242</v>
      </c>
      <c r="M1906" s="663" t="str">
        <f>IF(AND(MID(A1906,1,4)="comp",COUNTIF($A$1:$A$3937,A1906)&gt;1),"ok AUXILIAR",IF(AND(F1906&gt;0,MID(A1906,1,4)="COMP"),"SUBÍTEM",IF(OR(AND(F1906=0,G1906=0),F1906="COEF.",F1906&gt;0),"SUBÍTEM",IF(MID(A1906,1,5)="COMP.",IF(COUNTIF(ORÇAMENTO!$B$5:$B$9792,COMPOSIÇÕES!A1906)=0,"NOK",IF(COUNTIF(ORÇAMENTO!$B$5:$B$9792,COMPOSIÇÕES!A1906)&gt;0,"OK","SUBÍTEM"))))))</f>
        <v>OK</v>
      </c>
      <c r="P1906" s="655" t="b">
        <f t="shared" si="499"/>
        <v>1</v>
      </c>
      <c r="Q1906" s="655" t="s">
        <v>1914</v>
      </c>
      <c r="R1906" s="655"/>
      <c r="S1906" s="716" t="s">
        <v>1910</v>
      </c>
      <c r="T1906" s="655" t="s">
        <v>126</v>
      </c>
      <c r="U1906" s="655" t="s">
        <v>183</v>
      </c>
    </row>
    <row r="1907" spans="1:21" s="713" customFormat="1" ht="21" customHeight="1">
      <c r="A1907" s="989">
        <v>88316</v>
      </c>
      <c r="B1907" s="989" t="s">
        <v>131</v>
      </c>
      <c r="C1907" s="322" t="s">
        <v>772</v>
      </c>
      <c r="D1907" s="257" t="s">
        <v>59</v>
      </c>
      <c r="E1907" s="259">
        <v>12.7</v>
      </c>
      <c r="F1907" s="462">
        <v>0.4</v>
      </c>
      <c r="G1907" s="450">
        <f>ROUND(F1907*E1907,2)</f>
        <v>5.08</v>
      </c>
      <c r="H1907" s="713" t="str">
        <f>IF(MID(A1907,1,3)="OBS","REMOVER ESPAÇOS","OK")</f>
        <v>OK</v>
      </c>
      <c r="J1907" s="654" t="str">
        <f>IF(AND(F1907=0,G1907&gt;0),1+COUNT($J$3:J1903),IF(B1907="AUXILIAR","AUXILIAR","SUBÍTEM"))</f>
        <v>SUBÍTEM</v>
      </c>
      <c r="K1907" s="655">
        <v>88316</v>
      </c>
      <c r="L1907" s="656">
        <f t="shared" si="501"/>
        <v>88316</v>
      </c>
      <c r="M1907" s="663" t="str">
        <f>IF(AND(MID(A1907,1,4)="comp",COUNTIF($A$1:$A$3937,A1907)&gt;1),"ok AUXILIAR",IF(AND(F1907&gt;0,MID(A1907,1,4)="COMP"),"SUBÍTEM",IF(OR(AND(F1907=0,G1907=0),F1907="COEF.",F1907&gt;0),"SUBÍTEM",IF(MID(A1907,1,5)="COMP.",IF(COUNTIF(ORÇAMENTO!$B$5:$B$9792,COMPOSIÇÕES!A1907)=0,"NOK",IF(COUNTIF(ORÇAMENTO!$B$5:$B$9792,COMPOSIÇÕES!A1907)&gt;0,"OK","SUBÍTEM"))))))</f>
        <v>SUBÍTEM</v>
      </c>
      <c r="N1907" s="713" t="e">
        <f>VLOOKUP(K1907,#REF!,2,FALSE)</f>
        <v>#REF!</v>
      </c>
      <c r="P1907" s="655" t="b">
        <f t="shared" si="499"/>
        <v>1</v>
      </c>
      <c r="Q1907" s="655">
        <v>88316</v>
      </c>
      <c r="R1907" s="655" t="s">
        <v>131</v>
      </c>
      <c r="S1907" s="721" t="s">
        <v>772</v>
      </c>
      <c r="T1907" s="655" t="s">
        <v>59</v>
      </c>
      <c r="U1907" s="655">
        <v>12.52</v>
      </c>
    </row>
    <row r="1908" spans="1:21" s="713" customFormat="1" ht="21" customHeight="1">
      <c r="A1908" s="494">
        <v>88264</v>
      </c>
      <c r="B1908" s="494" t="s">
        <v>131</v>
      </c>
      <c r="C1908" s="322" t="s">
        <v>766</v>
      </c>
      <c r="D1908" s="257" t="s">
        <v>59</v>
      </c>
      <c r="E1908" s="259">
        <v>19.16</v>
      </c>
      <c r="F1908" s="462">
        <v>0.4</v>
      </c>
      <c r="G1908" s="450">
        <f>ROUND(F1908*E1908,2)</f>
        <v>7.66</v>
      </c>
      <c r="H1908" s="713" t="str">
        <f>UPPER(C1908)</f>
        <v>ELETRICISTA COM ENCARGOS COMPLEMENTARES</v>
      </c>
      <c r="J1908" s="654" t="str">
        <f>IF(AND(F1908=0,G1908&gt;0),1+COUNT($J$3:J1894),IF(B1908="AUXILIAR","AUXILIAR","SUBÍTEM"))</f>
        <v>SUBÍTEM</v>
      </c>
      <c r="K1908" s="655">
        <v>88264</v>
      </c>
      <c r="L1908" s="656">
        <f t="shared" si="501"/>
        <v>88264</v>
      </c>
      <c r="M1908" s="663" t="str">
        <f>IF(AND(MID(A1908,1,4)="comp",COUNTIF($A$1:$A$3937,A1908)&gt;1),"ok AUXILIAR",IF(AND(F1908&gt;0,MID(A1908,1,4)="COMP"),"SUBÍTEM",IF(OR(AND(F1908=0,G1908=0),F1908="COEF.",F1908&gt;0),"SUBÍTEM",IF(MID(A1908,1,5)="COMP.",IF(COUNTIF(ORÇAMENTO!$B$5:$B$9792,COMPOSIÇÕES!A1908)=0,"NOK",IF(COUNTIF(ORÇAMENTO!$B$5:$B$9792,COMPOSIÇÕES!A1908)&gt;0,"OK","SUBÍTEM"))))))</f>
        <v>SUBÍTEM</v>
      </c>
      <c r="P1908" s="655" t="b">
        <f t="shared" si="499"/>
        <v>1</v>
      </c>
      <c r="Q1908" s="655">
        <v>88264</v>
      </c>
      <c r="R1908" s="655" t="s">
        <v>131</v>
      </c>
      <c r="S1908" s="717" t="s">
        <v>766</v>
      </c>
      <c r="T1908" s="655" t="s">
        <v>59</v>
      </c>
      <c r="U1908" s="655">
        <v>19.149999999999999</v>
      </c>
    </row>
    <row r="1909" spans="1:21" s="713" customFormat="1" ht="18" customHeight="1">
      <c r="A1909" s="500">
        <v>4215</v>
      </c>
      <c r="B1909" s="989" t="s">
        <v>134</v>
      </c>
      <c r="C1909" s="322" t="s">
        <v>1910</v>
      </c>
      <c r="D1909" s="257" t="s">
        <v>54</v>
      </c>
      <c r="E1909" s="259">
        <v>15.08</v>
      </c>
      <c r="F1909" s="707">
        <v>1</v>
      </c>
      <c r="G1909" s="450">
        <f>ROUND(F1909*E1909,2)</f>
        <v>15.08</v>
      </c>
      <c r="H1909" s="713" t="str">
        <f>UPPER(C1909)</f>
        <v>CURVA DE INVERSÃO 90º 100X50MM</v>
      </c>
      <c r="J1909" s="654" t="str">
        <f>IF(AND(F1909=0,G1909&gt;0),1+COUNT($J$3:J1894),IF(B1909="AUXILIAR","AUXILIAR","SUBÍTEM"))</f>
        <v>SUBÍTEM</v>
      </c>
      <c r="K1909" s="655">
        <v>4215</v>
      </c>
      <c r="L1909" s="656">
        <f t="shared" si="501"/>
        <v>4215</v>
      </c>
      <c r="M1909" s="663" t="str">
        <f>IF(AND(MID(A1909,1,4)="comp",COUNTIF($A$1:$A$3937,A1909)&gt;1),"ok AUXILIAR",IF(AND(F1909&gt;0,MID(A1909,1,4)="COMP"),"SUBÍTEM",IF(OR(AND(F1909=0,G1909=0),F1909="COEF.",F1909&gt;0),"SUBÍTEM",IF(MID(A1909,1,5)="COMP.",IF(COUNTIF(ORÇAMENTO!$B$5:$B$9792,COMPOSIÇÕES!A1909)=0,"NOK",IF(COUNTIF(ORÇAMENTO!$B$5:$B$9792,COMPOSIÇÕES!A1909)&gt;0,"OK","SUBÍTEM"))))))</f>
        <v>SUBÍTEM</v>
      </c>
      <c r="P1909" s="655" t="b">
        <f t="shared" si="499"/>
        <v>1</v>
      </c>
      <c r="Q1909" s="655">
        <v>4215</v>
      </c>
      <c r="R1909" s="655" t="s">
        <v>134</v>
      </c>
      <c r="S1909" s="717" t="s">
        <v>1910</v>
      </c>
      <c r="T1909" s="655" t="s">
        <v>54</v>
      </c>
      <c r="U1909" s="655">
        <v>14.2</v>
      </c>
    </row>
    <row r="1910" spans="1:21" s="713" customFormat="1">
      <c r="A1910" s="723" t="s">
        <v>1909</v>
      </c>
      <c r="B1910" s="723"/>
      <c r="C1910" s="723"/>
      <c r="D1910" s="723" t="s">
        <v>183</v>
      </c>
      <c r="E1910" s="723" t="s">
        <v>183</v>
      </c>
      <c r="F1910" s="723"/>
      <c r="G1910" s="723"/>
      <c r="H1910" s="713" t="str">
        <f>IF(MID(A1910,1,3)="OBS","REMOVER ESPAÇOS","OK")</f>
        <v>REMOVER ESPAÇOS</v>
      </c>
      <c r="J1910" s="654" t="str">
        <f>IF(AND(F1910=0,G1910&gt;0),1+COUNT($J$3:J1909),IF(B1910="AUXILIAR","AUXILIAR","SUBÍTEM"))</f>
        <v>SUBÍTEM</v>
      </c>
      <c r="K1910" s="655" t="s">
        <v>1909</v>
      </c>
      <c r="L1910" s="656" t="str">
        <f t="shared" si="501"/>
        <v>Obs: composição/Base -  ORSE - 4532</v>
      </c>
      <c r="M1910" s="663" t="str">
        <f>IF(AND(MID(A1910,1,4)="comp",COUNTIF($A$1:$A$3937,A1910)&gt;1),"ok AUXILIAR",IF(AND(F1910&gt;0,MID(A1910,1,4)="COMP"),"SUBÍTEM",IF(OR(AND(F1910=0,G1910=0),F1910="COEF.",F1910&gt;0),"SUBÍTEM",IF(MID(A1910,1,5)="COMP.",IF(COUNTIF(ORÇAMENTO!$B$5:$B$9792,COMPOSIÇÕES!A1910)=0,"NOK",IF(COUNTIF(ORÇAMENTO!$B$5:$B$9792,COMPOSIÇÕES!A1910)&gt;0,"OK","SUBÍTEM"))))))</f>
        <v>SUBÍTEM</v>
      </c>
      <c r="P1910" s="655" t="b">
        <f t="shared" si="499"/>
        <v>1</v>
      </c>
      <c r="Q1910" s="655" t="s">
        <v>1909</v>
      </c>
      <c r="R1910" s="655"/>
      <c r="S1910" s="723"/>
      <c r="T1910" s="655" t="s">
        <v>183</v>
      </c>
      <c r="U1910" s="655" t="s">
        <v>183</v>
      </c>
    </row>
    <row r="1911" spans="1:21" s="713" customFormat="1" ht="15.75" thickBot="1">
      <c r="A1911" s="660"/>
      <c r="E1911" s="660"/>
      <c r="J1911" s="712"/>
      <c r="K1911" s="712"/>
      <c r="L1911" s="712"/>
      <c r="M1911" s="712"/>
      <c r="P1911" s="655" t="b">
        <f t="shared" ref="P1911:P1924" si="502">C1911=S1911</f>
        <v>1</v>
      </c>
    </row>
    <row r="1912" spans="1:21" s="713" customFormat="1" ht="32.25" customHeight="1" thickBot="1">
      <c r="A1912" s="947" t="s">
        <v>125</v>
      </c>
      <c r="B1912" s="948"/>
      <c r="C1912" s="949" t="s">
        <v>103</v>
      </c>
      <c r="D1912" s="949" t="s">
        <v>126</v>
      </c>
      <c r="E1912" s="949" t="s">
        <v>128</v>
      </c>
      <c r="F1912" s="949" t="s">
        <v>127</v>
      </c>
      <c r="G1912" s="950" t="s">
        <v>129</v>
      </c>
      <c r="H1912" s="713" t="str">
        <f>UPPER(C1912)</f>
        <v>DESCRIÇÃO</v>
      </c>
      <c r="J1912" s="654" t="str">
        <f>IF(AND(F1912=0,G1912&gt;0),1+COUNT($J$3:J1911),IF(B1912="AUXILIAR","AUXILIAR","SUBÍTEM"))</f>
        <v>SUBÍTEM</v>
      </c>
      <c r="K1912" s="655" t="s">
        <v>125</v>
      </c>
      <c r="L1912" s="656" t="str">
        <f t="shared" ref="L1912:L1917" si="503">A1912</f>
        <v>COD.</v>
      </c>
      <c r="M1912" s="663" t="str">
        <f>IF(AND(MID(A1912,1,4)="comp",COUNTIF($A$1:$A$3937,A1912)&gt;1),"ok AUXILIAR",IF(AND(F1912&gt;0,MID(A1912,1,4)="COMP"),"SUBÍTEM",IF(OR(AND(F1912=0,G1912=0),F1912="COEF.",F1912&gt;0),"SUBÍTEM",IF(MID(A1912,1,5)="COMP.",IF(COUNTIF(ORÇAMENTO!$B$5:$B$9792,COMPOSIÇÕES!A1912)=0,"NOK",IF(COUNTIF(ORÇAMENTO!$B$5:$B$9792,COMPOSIÇÕES!A1912)&gt;0,"OK","SUBÍTEM"))))))</f>
        <v>SUBÍTEM</v>
      </c>
      <c r="P1912" s="655" t="b">
        <f t="shared" si="502"/>
        <v>1</v>
      </c>
      <c r="Q1912" s="655" t="s">
        <v>125</v>
      </c>
      <c r="R1912" s="655"/>
      <c r="S1912" s="715" t="s">
        <v>103</v>
      </c>
      <c r="T1912" s="655" t="s">
        <v>126</v>
      </c>
      <c r="U1912" s="655" t="s">
        <v>128</v>
      </c>
    </row>
    <row r="1913" spans="1:21" s="713" customFormat="1" ht="33.75" customHeight="1" thickBot="1">
      <c r="A1913" s="935" t="s">
        <v>1915</v>
      </c>
      <c r="B1913" s="936"/>
      <c r="C1913" s="986" t="s">
        <v>1912</v>
      </c>
      <c r="D1913" s="936" t="s">
        <v>126</v>
      </c>
      <c r="E1913" s="936" t="s">
        <v>183</v>
      </c>
      <c r="F1913" s="936"/>
      <c r="G1913" s="946">
        <f>SUM(G1914:G1916)</f>
        <v>18.809999999999999</v>
      </c>
      <c r="H1913" s="713" t="str">
        <f>UPPER(C1913)</f>
        <v>CURVA DE INVERSÃO 50 X 50 MM PARA ELETROCALHA METÁLICA (REF.: MOPA OU SIMILAR)</v>
      </c>
      <c r="J1913" s="654">
        <f>IF(AND(F1913=0,G1913&gt;0),1+COUNT($J$3:J1912),IF(B1913="AUXILIAR","AUXILIAR","SUBÍTEM"))</f>
        <v>243</v>
      </c>
      <c r="K1913" s="655" t="s">
        <v>1916</v>
      </c>
      <c r="L1913" s="656" t="str">
        <f t="shared" si="503"/>
        <v>COMP. 243</v>
      </c>
      <c r="M1913" s="663" t="str">
        <f>IF(AND(MID(A1913,1,4)="comp",COUNTIF($A$1:$A$3937,A1913)&gt;1),"ok AUXILIAR",IF(AND(F1913&gt;0,MID(A1913,1,4)="COMP"),"SUBÍTEM",IF(OR(AND(F1913=0,G1913=0),F1913="COEF.",F1913&gt;0),"SUBÍTEM",IF(MID(A1913,1,5)="COMP.",IF(COUNTIF(ORÇAMENTO!$B$5:$B$9792,COMPOSIÇÕES!A1913)=0,"NOK",IF(COUNTIF(ORÇAMENTO!$B$5:$B$9792,COMPOSIÇÕES!A1913)&gt;0,"OK","SUBÍTEM"))))))</f>
        <v>OK</v>
      </c>
      <c r="P1913" s="655" t="b">
        <f t="shared" si="502"/>
        <v>1</v>
      </c>
      <c r="Q1913" s="655" t="s">
        <v>1915</v>
      </c>
      <c r="R1913" s="655"/>
      <c r="S1913" s="716" t="s">
        <v>1912</v>
      </c>
      <c r="T1913" s="655" t="s">
        <v>126</v>
      </c>
      <c r="U1913" s="655" t="s">
        <v>183</v>
      </c>
    </row>
    <row r="1914" spans="1:21" s="713" customFormat="1" ht="21" customHeight="1">
      <c r="A1914" s="989">
        <v>88316</v>
      </c>
      <c r="B1914" s="989" t="s">
        <v>131</v>
      </c>
      <c r="C1914" s="322" t="s">
        <v>772</v>
      </c>
      <c r="D1914" s="257" t="s">
        <v>59</v>
      </c>
      <c r="E1914" s="259">
        <v>12.7</v>
      </c>
      <c r="F1914" s="462">
        <v>0.2</v>
      </c>
      <c r="G1914" s="450">
        <f>ROUND(F1914*E1914,2)</f>
        <v>2.54</v>
      </c>
      <c r="H1914" s="713" t="str">
        <f>IF(MID(A1914,1,3)="OBS","REMOVER ESPAÇOS","OK")</f>
        <v>OK</v>
      </c>
      <c r="J1914" s="654" t="str">
        <f>IF(AND(F1914=0,G1914&gt;0),1+COUNT($J$3:J1910),IF(B1914="AUXILIAR","AUXILIAR","SUBÍTEM"))</f>
        <v>SUBÍTEM</v>
      </c>
      <c r="K1914" s="655">
        <v>88316</v>
      </c>
      <c r="L1914" s="656">
        <f t="shared" si="503"/>
        <v>88316</v>
      </c>
      <c r="M1914" s="663" t="str">
        <f>IF(AND(MID(A1914,1,4)="comp",COUNTIF($A$1:$A$3937,A1914)&gt;1),"ok AUXILIAR",IF(AND(F1914&gt;0,MID(A1914,1,4)="COMP"),"SUBÍTEM",IF(OR(AND(F1914=0,G1914=0),F1914="COEF.",F1914&gt;0),"SUBÍTEM",IF(MID(A1914,1,5)="COMP.",IF(COUNTIF(ORÇAMENTO!$B$5:$B$9792,COMPOSIÇÕES!A1914)=0,"NOK",IF(COUNTIF(ORÇAMENTO!$B$5:$B$9792,COMPOSIÇÕES!A1914)&gt;0,"OK","SUBÍTEM"))))))</f>
        <v>SUBÍTEM</v>
      </c>
      <c r="N1914" s="713" t="e">
        <f>VLOOKUP(K1914,#REF!,2,FALSE)</f>
        <v>#REF!</v>
      </c>
      <c r="P1914" s="655" t="b">
        <f t="shared" si="502"/>
        <v>1</v>
      </c>
      <c r="Q1914" s="655">
        <v>88316</v>
      </c>
      <c r="R1914" s="655" t="s">
        <v>131</v>
      </c>
      <c r="S1914" s="721" t="s">
        <v>772</v>
      </c>
      <c r="T1914" s="655" t="s">
        <v>59</v>
      </c>
      <c r="U1914" s="655">
        <v>12.52</v>
      </c>
    </row>
    <row r="1915" spans="1:21" s="713" customFormat="1" ht="21" customHeight="1">
      <c r="A1915" s="494">
        <v>88264</v>
      </c>
      <c r="B1915" s="494" t="s">
        <v>131</v>
      </c>
      <c r="C1915" s="322" t="s">
        <v>766</v>
      </c>
      <c r="D1915" s="257" t="s">
        <v>59</v>
      </c>
      <c r="E1915" s="259">
        <v>19.16</v>
      </c>
      <c r="F1915" s="462">
        <v>0.2</v>
      </c>
      <c r="G1915" s="450">
        <f>ROUND(F1915*E1915,2)</f>
        <v>3.83</v>
      </c>
      <c r="H1915" s="713" t="str">
        <f>UPPER(C1915)</f>
        <v>ELETRICISTA COM ENCARGOS COMPLEMENTARES</v>
      </c>
      <c r="J1915" s="654" t="str">
        <f>IF(AND(F1915=0,G1915&gt;0),1+COUNT($J$3:J1901),IF(B1915="AUXILIAR","AUXILIAR","SUBÍTEM"))</f>
        <v>SUBÍTEM</v>
      </c>
      <c r="K1915" s="655">
        <v>88264</v>
      </c>
      <c r="L1915" s="656">
        <f t="shared" si="503"/>
        <v>88264</v>
      </c>
      <c r="M1915" s="663" t="str">
        <f>IF(AND(MID(A1915,1,4)="comp",COUNTIF($A$1:$A$3937,A1915)&gt;1),"ok AUXILIAR",IF(AND(F1915&gt;0,MID(A1915,1,4)="COMP"),"SUBÍTEM",IF(OR(AND(F1915=0,G1915=0),F1915="COEF.",F1915&gt;0),"SUBÍTEM",IF(MID(A1915,1,5)="COMP.",IF(COUNTIF(ORÇAMENTO!$B$5:$B$9792,COMPOSIÇÕES!A1915)=0,"NOK",IF(COUNTIF(ORÇAMENTO!$B$5:$B$9792,COMPOSIÇÕES!A1915)&gt;0,"OK","SUBÍTEM"))))))</f>
        <v>SUBÍTEM</v>
      </c>
      <c r="P1915" s="655" t="b">
        <f t="shared" si="502"/>
        <v>1</v>
      </c>
      <c r="Q1915" s="655">
        <v>88264</v>
      </c>
      <c r="R1915" s="655" t="s">
        <v>131</v>
      </c>
      <c r="S1915" s="717" t="s">
        <v>766</v>
      </c>
      <c r="T1915" s="655" t="s">
        <v>59</v>
      </c>
      <c r="U1915" s="655">
        <v>19.149999999999999</v>
      </c>
    </row>
    <row r="1916" spans="1:21" s="713" customFormat="1" ht="16.5" customHeight="1">
      <c r="A1916" s="500">
        <v>4013</v>
      </c>
      <c r="B1916" s="989" t="s">
        <v>134</v>
      </c>
      <c r="C1916" s="322" t="s">
        <v>1912</v>
      </c>
      <c r="D1916" s="257" t="s">
        <v>54</v>
      </c>
      <c r="E1916" s="259">
        <v>12.44</v>
      </c>
      <c r="F1916" s="707">
        <v>1</v>
      </c>
      <c r="G1916" s="450">
        <f>ROUND(F1916*E1916,2)</f>
        <v>12.44</v>
      </c>
      <c r="H1916" s="713" t="str">
        <f>UPPER(C1916)</f>
        <v>CURVA DE INVERSÃO 50 X 50 MM PARA ELETROCALHA METÁLICA (REF.: MOPA OU SIMILAR)</v>
      </c>
      <c r="J1916" s="654" t="str">
        <f>IF(AND(F1916=0,G1916&gt;0),1+COUNT($J$3:J1901),IF(B1916="AUXILIAR","AUXILIAR","SUBÍTEM"))</f>
        <v>SUBÍTEM</v>
      </c>
      <c r="K1916" s="655">
        <v>4013</v>
      </c>
      <c r="L1916" s="656">
        <f t="shared" si="503"/>
        <v>4013</v>
      </c>
      <c r="M1916" s="663" t="str">
        <f>IF(AND(MID(A1916,1,4)="comp",COUNTIF($A$1:$A$3937,A1916)&gt;1),"ok AUXILIAR",IF(AND(F1916&gt;0,MID(A1916,1,4)="COMP"),"SUBÍTEM",IF(OR(AND(F1916=0,G1916=0),F1916="COEF.",F1916&gt;0),"SUBÍTEM",IF(MID(A1916,1,5)="COMP.",IF(COUNTIF(ORÇAMENTO!$B$5:$B$9792,COMPOSIÇÕES!A1916)=0,"NOK",IF(COUNTIF(ORÇAMENTO!$B$5:$B$9792,COMPOSIÇÕES!A1916)&gt;0,"OK","SUBÍTEM"))))))</f>
        <v>SUBÍTEM</v>
      </c>
      <c r="P1916" s="655" t="b">
        <f t="shared" si="502"/>
        <v>1</v>
      </c>
      <c r="Q1916" s="655">
        <v>4013</v>
      </c>
      <c r="R1916" s="655" t="s">
        <v>134</v>
      </c>
      <c r="S1916" s="717" t="s">
        <v>1912</v>
      </c>
      <c r="T1916" s="655" t="s">
        <v>54</v>
      </c>
      <c r="U1916" s="655">
        <v>11.9</v>
      </c>
    </row>
    <row r="1917" spans="1:21" s="713" customFormat="1">
      <c r="A1917" s="723" t="s">
        <v>1911</v>
      </c>
      <c r="B1917" s="723"/>
      <c r="C1917" s="723"/>
      <c r="D1917" s="723" t="s">
        <v>183</v>
      </c>
      <c r="E1917" s="723" t="s">
        <v>183</v>
      </c>
      <c r="F1917" s="723"/>
      <c r="G1917" s="723"/>
      <c r="H1917" s="713" t="str">
        <f>IF(MID(A1917,1,3)="OBS","REMOVER ESPAÇOS","OK")</f>
        <v>REMOVER ESPAÇOS</v>
      </c>
      <c r="J1917" s="654" t="str">
        <f>IF(AND(F1917=0,G1917&gt;0),1+COUNT($J$3:J1916),IF(B1917="AUXILIAR","AUXILIAR","SUBÍTEM"))</f>
        <v>SUBÍTEM</v>
      </c>
      <c r="K1917" s="655" t="s">
        <v>1911</v>
      </c>
      <c r="L1917" s="656" t="str">
        <f t="shared" si="503"/>
        <v>Obs: composição/Base -  ORSE -7880</v>
      </c>
      <c r="M1917" s="663" t="str">
        <f>IF(AND(MID(A1917,1,4)="comp",COUNTIF($A$1:$A$3937,A1917)&gt;1),"ok AUXILIAR",IF(AND(F1917&gt;0,MID(A1917,1,4)="COMP"),"SUBÍTEM",IF(OR(AND(F1917=0,G1917=0),F1917="COEF.",F1917&gt;0),"SUBÍTEM",IF(MID(A1917,1,5)="COMP.",IF(COUNTIF(ORÇAMENTO!$B$5:$B$9792,COMPOSIÇÕES!A1917)=0,"NOK",IF(COUNTIF(ORÇAMENTO!$B$5:$B$9792,COMPOSIÇÕES!A1917)&gt;0,"OK","SUBÍTEM"))))))</f>
        <v>SUBÍTEM</v>
      </c>
      <c r="P1917" s="655" t="b">
        <f t="shared" si="502"/>
        <v>1</v>
      </c>
      <c r="Q1917" s="655" t="s">
        <v>1911</v>
      </c>
      <c r="R1917" s="655"/>
      <c r="S1917" s="723"/>
      <c r="T1917" s="655" t="s">
        <v>183</v>
      </c>
      <c r="U1917" s="655" t="s">
        <v>183</v>
      </c>
    </row>
    <row r="1918" spans="1:21" s="713" customFormat="1" ht="15.75" thickBot="1">
      <c r="A1918" s="660"/>
      <c r="E1918" s="660"/>
      <c r="J1918" s="712"/>
      <c r="K1918" s="712"/>
      <c r="L1918" s="712"/>
      <c r="M1918" s="712"/>
      <c r="P1918" s="655" t="b">
        <f t="shared" si="502"/>
        <v>1</v>
      </c>
    </row>
    <row r="1919" spans="1:21" s="713" customFormat="1" ht="32.25" customHeight="1" thickBot="1">
      <c r="A1919" s="947" t="s">
        <v>125</v>
      </c>
      <c r="B1919" s="948"/>
      <c r="C1919" s="949" t="s">
        <v>103</v>
      </c>
      <c r="D1919" s="949" t="s">
        <v>126</v>
      </c>
      <c r="E1919" s="949" t="s">
        <v>128</v>
      </c>
      <c r="F1919" s="949" t="s">
        <v>127</v>
      </c>
      <c r="G1919" s="950" t="s">
        <v>129</v>
      </c>
      <c r="H1919" s="713" t="str">
        <f>UPPER(C1919)</f>
        <v>DESCRIÇÃO</v>
      </c>
      <c r="J1919" s="654" t="str">
        <f>IF(AND(F1919=0,G1919&gt;0),1+COUNT($J$3:J1918),IF(B1919="AUXILIAR","AUXILIAR","SUBÍTEM"))</f>
        <v>SUBÍTEM</v>
      </c>
      <c r="K1919" s="655" t="s">
        <v>125</v>
      </c>
      <c r="L1919" s="656" t="str">
        <f t="shared" ref="L1919:L1924" si="504">A1919</f>
        <v>COD.</v>
      </c>
      <c r="M1919" s="663" t="str">
        <f>IF(AND(MID(A1919,1,4)="comp",COUNTIF($A$1:$A$3937,A1919)&gt;1),"ok AUXILIAR",IF(AND(F1919&gt;0,MID(A1919,1,4)="COMP"),"SUBÍTEM",IF(OR(AND(F1919=0,G1919=0),F1919="COEF.",F1919&gt;0),"SUBÍTEM",IF(MID(A1919,1,5)="COMP.",IF(COUNTIF(ORÇAMENTO!$B$5:$B$9792,COMPOSIÇÕES!A1919)=0,"NOK",IF(COUNTIF(ORÇAMENTO!$B$5:$B$9792,COMPOSIÇÕES!A1919)&gt;0,"OK","SUBÍTEM"))))))</f>
        <v>SUBÍTEM</v>
      </c>
      <c r="P1919" s="655" t="b">
        <f t="shared" si="502"/>
        <v>1</v>
      </c>
      <c r="Q1919" s="655" t="s">
        <v>125</v>
      </c>
      <c r="R1919" s="655"/>
      <c r="S1919" s="715" t="s">
        <v>103</v>
      </c>
      <c r="T1919" s="655" t="s">
        <v>126</v>
      </c>
      <c r="U1919" s="655" t="s">
        <v>128</v>
      </c>
    </row>
    <row r="1920" spans="1:21" s="713" customFormat="1" ht="33.75" customHeight="1" thickBot="1">
      <c r="A1920" s="935" t="s">
        <v>1916</v>
      </c>
      <c r="B1920" s="936"/>
      <c r="C1920" s="986" t="s">
        <v>1919</v>
      </c>
      <c r="D1920" s="936" t="s">
        <v>126</v>
      </c>
      <c r="E1920" s="936" t="s">
        <v>183</v>
      </c>
      <c r="F1920" s="936"/>
      <c r="G1920" s="946">
        <f>SUM(G1921:G1923)</f>
        <v>62.46</v>
      </c>
      <c r="H1920" s="713" t="str">
        <f>UPPER(C1920)</f>
        <v>DISPOSITIVO DE PROTEÇÃO CONTRA SURTO DE TENSÃO DPS 40KA - 175V (PARA-RAIO)</v>
      </c>
      <c r="J1920" s="654">
        <f>IF(AND(F1920=0,G1920&gt;0),1+COUNT($J$3:J1919),IF(B1920="AUXILIAR","AUXILIAR","SUBÍTEM"))</f>
        <v>244</v>
      </c>
      <c r="K1920" s="655" t="s">
        <v>1921</v>
      </c>
      <c r="L1920" s="656" t="str">
        <f t="shared" si="504"/>
        <v>COMP. 244</v>
      </c>
      <c r="M1920" s="663" t="str">
        <f>IF(AND(MID(A1920,1,4)="comp",COUNTIF($A$1:$A$3937,A1920)&gt;1),"ok AUXILIAR",IF(AND(F1920&gt;0,MID(A1920,1,4)="COMP"),"SUBÍTEM",IF(OR(AND(F1920=0,G1920=0),F1920="COEF.",F1920&gt;0),"SUBÍTEM",IF(MID(A1920,1,5)="COMP.",IF(COUNTIF(ORÇAMENTO!$B$5:$B$9792,COMPOSIÇÕES!A1920)=0,"NOK",IF(COUNTIF(ORÇAMENTO!$B$5:$B$9792,COMPOSIÇÕES!A1920)&gt;0,"OK","SUBÍTEM"))))))</f>
        <v>OK</v>
      </c>
      <c r="P1920" s="655" t="b">
        <f t="shared" si="502"/>
        <v>1</v>
      </c>
      <c r="Q1920" s="655" t="s">
        <v>1916</v>
      </c>
      <c r="R1920" s="655"/>
      <c r="S1920" s="716" t="s">
        <v>1919</v>
      </c>
      <c r="T1920" s="655" t="s">
        <v>126</v>
      </c>
      <c r="U1920" s="655" t="s">
        <v>183</v>
      </c>
    </row>
    <row r="1921" spans="1:21" s="713" customFormat="1" ht="21" customHeight="1">
      <c r="A1921" s="989">
        <v>88316</v>
      </c>
      <c r="B1921" s="989" t="s">
        <v>131</v>
      </c>
      <c r="C1921" s="322" t="s">
        <v>772</v>
      </c>
      <c r="D1921" s="257" t="s">
        <v>59</v>
      </c>
      <c r="E1921" s="259">
        <v>12.7</v>
      </c>
      <c r="F1921" s="462">
        <v>0.3</v>
      </c>
      <c r="G1921" s="450">
        <f>ROUND(F1921*E1921,2)</f>
        <v>3.81</v>
      </c>
      <c r="H1921" s="713" t="str">
        <f>IF(MID(A1921,1,3)="OBS","REMOVER ESPAÇOS","OK")</f>
        <v>OK</v>
      </c>
      <c r="J1921" s="654" t="str">
        <f>IF(AND(F1921=0,G1921&gt;0),1+COUNT($J$3:J1917),IF(B1921="AUXILIAR","AUXILIAR","SUBÍTEM"))</f>
        <v>SUBÍTEM</v>
      </c>
      <c r="K1921" s="655">
        <v>88316</v>
      </c>
      <c r="L1921" s="656">
        <f t="shared" si="504"/>
        <v>88316</v>
      </c>
      <c r="M1921" s="663" t="str">
        <f>IF(AND(MID(A1921,1,4)="comp",COUNTIF($A$1:$A$3937,A1921)&gt;1),"ok AUXILIAR",IF(AND(F1921&gt;0,MID(A1921,1,4)="COMP"),"SUBÍTEM",IF(OR(AND(F1921=0,G1921=0),F1921="COEF.",F1921&gt;0),"SUBÍTEM",IF(MID(A1921,1,5)="COMP.",IF(COUNTIF(ORÇAMENTO!$B$5:$B$9792,COMPOSIÇÕES!A1921)=0,"NOK",IF(COUNTIF(ORÇAMENTO!$B$5:$B$9792,COMPOSIÇÕES!A1921)&gt;0,"OK","SUBÍTEM"))))))</f>
        <v>SUBÍTEM</v>
      </c>
      <c r="N1921" s="713" t="e">
        <f>VLOOKUP(K1921,#REF!,2,FALSE)</f>
        <v>#REF!</v>
      </c>
      <c r="P1921" s="655" t="b">
        <f t="shared" si="502"/>
        <v>1</v>
      </c>
      <c r="Q1921" s="655">
        <v>88316</v>
      </c>
      <c r="R1921" s="655" t="s">
        <v>131</v>
      </c>
      <c r="S1921" s="721" t="s">
        <v>772</v>
      </c>
      <c r="T1921" s="655" t="s">
        <v>59</v>
      </c>
      <c r="U1921" s="655">
        <v>12.52</v>
      </c>
    </row>
    <row r="1922" spans="1:21" s="713" customFormat="1" ht="21" customHeight="1">
      <c r="A1922" s="494">
        <v>88264</v>
      </c>
      <c r="B1922" s="494" t="s">
        <v>131</v>
      </c>
      <c r="C1922" s="322" t="s">
        <v>766</v>
      </c>
      <c r="D1922" s="257" t="s">
        <v>59</v>
      </c>
      <c r="E1922" s="259">
        <v>19.16</v>
      </c>
      <c r="F1922" s="462">
        <v>0.3</v>
      </c>
      <c r="G1922" s="450">
        <f>ROUND(F1922*E1922,2)</f>
        <v>5.75</v>
      </c>
      <c r="H1922" s="713" t="str">
        <f>UPPER(C1922)</f>
        <v>ELETRICISTA COM ENCARGOS COMPLEMENTARES</v>
      </c>
      <c r="J1922" s="654" t="str">
        <f>IF(AND(F1922=0,G1922&gt;0),1+COUNT($J$3:J1908),IF(B1922="AUXILIAR","AUXILIAR","SUBÍTEM"))</f>
        <v>SUBÍTEM</v>
      </c>
      <c r="K1922" s="655">
        <v>88264</v>
      </c>
      <c r="L1922" s="656">
        <f t="shared" si="504"/>
        <v>88264</v>
      </c>
      <c r="M1922" s="663" t="str">
        <f>IF(AND(MID(A1922,1,4)="comp",COUNTIF($A$1:$A$3937,A1922)&gt;1),"ok AUXILIAR",IF(AND(F1922&gt;0,MID(A1922,1,4)="COMP"),"SUBÍTEM",IF(OR(AND(F1922=0,G1922=0),F1922="COEF.",F1922&gt;0),"SUBÍTEM",IF(MID(A1922,1,5)="COMP.",IF(COUNTIF(ORÇAMENTO!$B$5:$B$9792,COMPOSIÇÕES!A1922)=0,"NOK",IF(COUNTIF(ORÇAMENTO!$B$5:$B$9792,COMPOSIÇÕES!A1922)&gt;0,"OK","SUBÍTEM"))))))</f>
        <v>SUBÍTEM</v>
      </c>
      <c r="P1922" s="655" t="b">
        <f t="shared" si="502"/>
        <v>1</v>
      </c>
      <c r="Q1922" s="655">
        <v>88264</v>
      </c>
      <c r="R1922" s="655" t="s">
        <v>131</v>
      </c>
      <c r="S1922" s="717" t="s">
        <v>766</v>
      </c>
      <c r="T1922" s="655" t="s">
        <v>59</v>
      </c>
      <c r="U1922" s="655">
        <v>19.149999999999999</v>
      </c>
    </row>
    <row r="1923" spans="1:21" s="713" customFormat="1" ht="21.75" customHeight="1">
      <c r="A1923" s="500">
        <v>9162</v>
      </c>
      <c r="B1923" s="989" t="s">
        <v>134</v>
      </c>
      <c r="C1923" s="322" t="s">
        <v>1919</v>
      </c>
      <c r="D1923" s="257" t="s">
        <v>54</v>
      </c>
      <c r="E1923" s="259">
        <v>52.9</v>
      </c>
      <c r="F1923" s="707">
        <v>1</v>
      </c>
      <c r="G1923" s="450">
        <f>ROUND(F1923*E1923,2)</f>
        <v>52.9</v>
      </c>
      <c r="H1923" s="713" t="str">
        <f>UPPER(C1923)</f>
        <v>DISPOSITIVO DE PROTEÇÃO CONTRA SURTO DE TENSÃO DPS 40KA - 175V (PARA-RAIO)</v>
      </c>
      <c r="J1923" s="654" t="str">
        <f>IF(AND(F1923=0,G1923&gt;0),1+COUNT($J$3:J1908),IF(B1923="AUXILIAR","AUXILIAR","SUBÍTEM"))</f>
        <v>SUBÍTEM</v>
      </c>
      <c r="K1923" s="655">
        <v>9162</v>
      </c>
      <c r="L1923" s="656">
        <f t="shared" si="504"/>
        <v>9162</v>
      </c>
      <c r="M1923" s="663" t="str">
        <f>IF(AND(MID(A1923,1,4)="comp",COUNTIF($A$1:$A$3937,A1923)&gt;1),"ok AUXILIAR",IF(AND(F1923&gt;0,MID(A1923,1,4)="COMP"),"SUBÍTEM",IF(OR(AND(F1923=0,G1923=0),F1923="COEF.",F1923&gt;0),"SUBÍTEM",IF(MID(A1923,1,5)="COMP.",IF(COUNTIF(ORÇAMENTO!$B$5:$B$9792,COMPOSIÇÕES!A1923)=0,"NOK",IF(COUNTIF(ORÇAMENTO!$B$5:$B$9792,COMPOSIÇÕES!A1923)&gt;0,"OK","SUBÍTEM"))))))</f>
        <v>SUBÍTEM</v>
      </c>
      <c r="P1923" s="655" t="b">
        <f t="shared" si="502"/>
        <v>1</v>
      </c>
      <c r="Q1923" s="655">
        <v>9162</v>
      </c>
      <c r="R1923" s="655" t="s">
        <v>134</v>
      </c>
      <c r="S1923" s="717" t="s">
        <v>1919</v>
      </c>
      <c r="T1923" s="655" t="s">
        <v>54</v>
      </c>
      <c r="U1923" s="655">
        <v>52.9</v>
      </c>
    </row>
    <row r="1924" spans="1:21" s="713" customFormat="1">
      <c r="A1924" s="723" t="s">
        <v>1917</v>
      </c>
      <c r="B1924" s="723"/>
      <c r="C1924" s="723"/>
      <c r="D1924" s="723" t="s">
        <v>183</v>
      </c>
      <c r="E1924" s="723" t="s">
        <v>183</v>
      </c>
      <c r="F1924" s="723"/>
      <c r="G1924" s="723"/>
      <c r="H1924" s="713" t="str">
        <f>IF(MID(A1924,1,3)="OBS","REMOVER ESPAÇOS","OK")</f>
        <v>REMOVER ESPAÇOS</v>
      </c>
      <c r="J1924" s="654" t="str">
        <f>IF(AND(F1924=0,G1924&gt;0),1+COUNT($J$3:J1923),IF(B1924="AUXILIAR","AUXILIAR","SUBÍTEM"))</f>
        <v>SUBÍTEM</v>
      </c>
      <c r="K1924" s="655" t="s">
        <v>1917</v>
      </c>
      <c r="L1924" s="656" t="str">
        <f t="shared" si="504"/>
        <v>Obs: composição/Base -  ORSE - 8894</v>
      </c>
      <c r="M1924" s="663" t="str">
        <f>IF(AND(MID(A1924,1,4)="comp",COUNTIF($A$1:$A$3937,A1924)&gt;1),"ok AUXILIAR",IF(AND(F1924&gt;0,MID(A1924,1,4)="COMP"),"SUBÍTEM",IF(OR(AND(F1924=0,G1924=0),F1924="COEF.",F1924&gt;0),"SUBÍTEM",IF(MID(A1924,1,5)="COMP.",IF(COUNTIF(ORÇAMENTO!$B$5:$B$9792,COMPOSIÇÕES!A1924)=0,"NOK",IF(COUNTIF(ORÇAMENTO!$B$5:$B$9792,COMPOSIÇÕES!A1924)&gt;0,"OK","SUBÍTEM"))))))</f>
        <v>SUBÍTEM</v>
      </c>
      <c r="P1924" s="655" t="b">
        <f t="shared" si="502"/>
        <v>1</v>
      </c>
      <c r="Q1924" s="655" t="s">
        <v>1917</v>
      </c>
      <c r="R1924" s="655"/>
      <c r="S1924" s="723"/>
      <c r="T1924" s="655" t="s">
        <v>183</v>
      </c>
      <c r="U1924" s="655" t="s">
        <v>183</v>
      </c>
    </row>
    <row r="1925" spans="1:21" s="713" customFormat="1" ht="15.75" thickBot="1">
      <c r="A1925" s="660"/>
      <c r="E1925" s="660"/>
      <c r="J1925" s="712"/>
      <c r="K1925" s="712"/>
      <c r="L1925" s="712"/>
      <c r="M1925" s="712"/>
      <c r="P1925" s="655" t="b">
        <f t="shared" ref="P1925:P1938" si="505">C1925=S1925</f>
        <v>1</v>
      </c>
    </row>
    <row r="1926" spans="1:21" s="713" customFormat="1" ht="32.25" customHeight="1" thickBot="1">
      <c r="A1926" s="947" t="s">
        <v>125</v>
      </c>
      <c r="B1926" s="948"/>
      <c r="C1926" s="949" t="s">
        <v>103</v>
      </c>
      <c r="D1926" s="949" t="s">
        <v>126</v>
      </c>
      <c r="E1926" s="949" t="s">
        <v>128</v>
      </c>
      <c r="F1926" s="949" t="s">
        <v>127</v>
      </c>
      <c r="G1926" s="950" t="s">
        <v>129</v>
      </c>
      <c r="H1926" s="713" t="str">
        <f>UPPER(C1926)</f>
        <v>DESCRIÇÃO</v>
      </c>
      <c r="J1926" s="654" t="str">
        <f>IF(AND(F1926=0,G1926&gt;0),1+COUNT($J$3:J1925),IF(B1926="AUXILIAR","AUXILIAR","SUBÍTEM"))</f>
        <v>SUBÍTEM</v>
      </c>
      <c r="K1926" s="655" t="s">
        <v>125</v>
      </c>
      <c r="L1926" s="656" t="str">
        <f t="shared" ref="L1926:L1931" si="506">A1926</f>
        <v>COD.</v>
      </c>
      <c r="M1926" s="663" t="str">
        <f>IF(AND(MID(A1926,1,4)="comp",COUNTIF($A$1:$A$3937,A1926)&gt;1),"ok AUXILIAR",IF(AND(F1926&gt;0,MID(A1926,1,4)="COMP"),"SUBÍTEM",IF(OR(AND(F1926=0,G1926=0),F1926="COEF.",F1926&gt;0),"SUBÍTEM",IF(MID(A1926,1,5)="COMP.",IF(COUNTIF(ORÇAMENTO!$B$5:$B$9792,COMPOSIÇÕES!A1926)=0,"NOK",IF(COUNTIF(ORÇAMENTO!$B$5:$B$9792,COMPOSIÇÕES!A1926)&gt;0,"OK","SUBÍTEM"))))))</f>
        <v>SUBÍTEM</v>
      </c>
      <c r="P1926" s="655" t="b">
        <f t="shared" si="505"/>
        <v>1</v>
      </c>
      <c r="Q1926" s="655" t="s">
        <v>125</v>
      </c>
      <c r="R1926" s="655"/>
      <c r="S1926" s="715" t="s">
        <v>103</v>
      </c>
      <c r="T1926" s="655" t="s">
        <v>126</v>
      </c>
      <c r="U1926" s="655" t="s">
        <v>128</v>
      </c>
    </row>
    <row r="1927" spans="1:21" s="713" customFormat="1" ht="33.75" customHeight="1" thickBot="1">
      <c r="A1927" s="935" t="s">
        <v>1921</v>
      </c>
      <c r="B1927" s="936"/>
      <c r="C1927" s="986" t="s">
        <v>1920</v>
      </c>
      <c r="D1927" s="936" t="s">
        <v>126</v>
      </c>
      <c r="E1927" s="936" t="s">
        <v>183</v>
      </c>
      <c r="F1927" s="936"/>
      <c r="G1927" s="946">
        <f>SUM(G1928:G1930)</f>
        <v>153.94</v>
      </c>
      <c r="H1927" s="713" t="str">
        <f>UPPER(C1927)</f>
        <v>DISJUNTOR BIPOLAR DR 25 A, DISPOSITIVO RESIDUAL DIFERENCIAL, TIPO AC, 30MA</v>
      </c>
      <c r="J1927" s="654">
        <f>IF(AND(F1927=0,G1927&gt;0),1+COUNT($J$3:J1926),IF(B1927="AUXILIAR","AUXILIAR","SUBÍTEM"))</f>
        <v>245</v>
      </c>
      <c r="K1927" s="655" t="s">
        <v>1922</v>
      </c>
      <c r="L1927" s="656" t="str">
        <f t="shared" si="506"/>
        <v>COMP. 245</v>
      </c>
      <c r="M1927" s="663" t="str">
        <f>IF(AND(MID(A1927,1,4)="comp",COUNTIF($A$1:$A$3937,A1927)&gt;1),"ok AUXILIAR",IF(AND(F1927&gt;0,MID(A1927,1,4)="COMP"),"SUBÍTEM",IF(OR(AND(F1927=0,G1927=0),F1927="COEF.",F1927&gt;0),"SUBÍTEM",IF(MID(A1927,1,5)="COMP.",IF(COUNTIF(ORÇAMENTO!$B$5:$B$9792,COMPOSIÇÕES!A1927)=0,"NOK",IF(COUNTIF(ORÇAMENTO!$B$5:$B$9792,COMPOSIÇÕES!A1927)&gt;0,"OK","SUBÍTEM"))))))</f>
        <v>OK</v>
      </c>
      <c r="P1927" s="655" t="b">
        <f t="shared" si="505"/>
        <v>1</v>
      </c>
      <c r="Q1927" s="655" t="s">
        <v>1921</v>
      </c>
      <c r="R1927" s="655"/>
      <c r="S1927" s="716" t="s">
        <v>1920</v>
      </c>
      <c r="T1927" s="655" t="s">
        <v>126</v>
      </c>
      <c r="U1927" s="655" t="s">
        <v>183</v>
      </c>
    </row>
    <row r="1928" spans="1:21" s="713" customFormat="1" ht="21" customHeight="1">
      <c r="A1928" s="989">
        <v>88316</v>
      </c>
      <c r="B1928" s="989" t="s">
        <v>131</v>
      </c>
      <c r="C1928" s="322" t="s">
        <v>772</v>
      </c>
      <c r="D1928" s="257" t="s">
        <v>59</v>
      </c>
      <c r="E1928" s="259">
        <v>12.7</v>
      </c>
      <c r="F1928" s="462">
        <v>0.6</v>
      </c>
      <c r="G1928" s="450">
        <f>ROUND(F1928*E1928,2)</f>
        <v>7.62</v>
      </c>
      <c r="H1928" s="713" t="str">
        <f>IF(MID(A1928,1,3)="OBS","REMOVER ESPAÇOS","OK")</f>
        <v>OK</v>
      </c>
      <c r="J1928" s="654" t="str">
        <f>IF(AND(F1928=0,G1928&gt;0),1+COUNT($J$3:J1924),IF(B1928="AUXILIAR","AUXILIAR","SUBÍTEM"))</f>
        <v>SUBÍTEM</v>
      </c>
      <c r="K1928" s="655">
        <v>88316</v>
      </c>
      <c r="L1928" s="656">
        <f t="shared" si="506"/>
        <v>88316</v>
      </c>
      <c r="M1928" s="663" t="str">
        <f>IF(AND(MID(A1928,1,4)="comp",COUNTIF($A$1:$A$3937,A1928)&gt;1),"ok AUXILIAR",IF(AND(F1928&gt;0,MID(A1928,1,4)="COMP"),"SUBÍTEM",IF(OR(AND(F1928=0,G1928=0),F1928="COEF.",F1928&gt;0),"SUBÍTEM",IF(MID(A1928,1,5)="COMP.",IF(COUNTIF(ORÇAMENTO!$B$5:$B$9792,COMPOSIÇÕES!A1928)=0,"NOK",IF(COUNTIF(ORÇAMENTO!$B$5:$B$9792,COMPOSIÇÕES!A1928)&gt;0,"OK","SUBÍTEM"))))))</f>
        <v>SUBÍTEM</v>
      </c>
      <c r="N1928" s="713" t="e">
        <f>VLOOKUP(K1928,#REF!,2,FALSE)</f>
        <v>#REF!</v>
      </c>
      <c r="P1928" s="655" t="b">
        <f t="shared" si="505"/>
        <v>1</v>
      </c>
      <c r="Q1928" s="655">
        <v>88316</v>
      </c>
      <c r="R1928" s="655" t="s">
        <v>131</v>
      </c>
      <c r="S1928" s="721" t="s">
        <v>772</v>
      </c>
      <c r="T1928" s="655" t="s">
        <v>59</v>
      </c>
      <c r="U1928" s="655">
        <v>12.52</v>
      </c>
    </row>
    <row r="1929" spans="1:21" s="713" customFormat="1" ht="21" customHeight="1">
      <c r="A1929" s="494">
        <v>88264</v>
      </c>
      <c r="B1929" s="494" t="s">
        <v>131</v>
      </c>
      <c r="C1929" s="322" t="s">
        <v>766</v>
      </c>
      <c r="D1929" s="257" t="s">
        <v>59</v>
      </c>
      <c r="E1929" s="259">
        <v>19.16</v>
      </c>
      <c r="F1929" s="462">
        <v>0.6</v>
      </c>
      <c r="G1929" s="450">
        <f>ROUND(F1929*E1929,2)</f>
        <v>11.5</v>
      </c>
      <c r="H1929" s="713" t="str">
        <f>UPPER(C1929)</f>
        <v>ELETRICISTA COM ENCARGOS COMPLEMENTARES</v>
      </c>
      <c r="J1929" s="654" t="str">
        <f>IF(AND(F1929=0,G1929&gt;0),1+COUNT($J$3:J1915),IF(B1929="AUXILIAR","AUXILIAR","SUBÍTEM"))</f>
        <v>SUBÍTEM</v>
      </c>
      <c r="K1929" s="655">
        <v>88264</v>
      </c>
      <c r="L1929" s="656">
        <f t="shared" si="506"/>
        <v>88264</v>
      </c>
      <c r="M1929" s="663" t="str">
        <f>IF(AND(MID(A1929,1,4)="comp",COUNTIF($A$1:$A$3937,A1929)&gt;1),"ok AUXILIAR",IF(AND(F1929&gt;0,MID(A1929,1,4)="COMP"),"SUBÍTEM",IF(OR(AND(F1929=0,G1929=0),F1929="COEF.",F1929&gt;0),"SUBÍTEM",IF(MID(A1929,1,5)="COMP.",IF(COUNTIF(ORÇAMENTO!$B$5:$B$9792,COMPOSIÇÕES!A1929)=0,"NOK",IF(COUNTIF(ORÇAMENTO!$B$5:$B$9792,COMPOSIÇÕES!A1929)&gt;0,"OK","SUBÍTEM"))))))</f>
        <v>SUBÍTEM</v>
      </c>
      <c r="P1929" s="655" t="b">
        <f t="shared" si="505"/>
        <v>1</v>
      </c>
      <c r="Q1929" s="655">
        <v>88264</v>
      </c>
      <c r="R1929" s="655" t="s">
        <v>131</v>
      </c>
      <c r="S1929" s="717" t="s">
        <v>766</v>
      </c>
      <c r="T1929" s="655" t="s">
        <v>59</v>
      </c>
      <c r="U1929" s="655">
        <v>19.149999999999999</v>
      </c>
    </row>
    <row r="1930" spans="1:21" s="713" customFormat="1" ht="21.75" customHeight="1">
      <c r="A1930" s="500">
        <v>7943</v>
      </c>
      <c r="B1930" s="989" t="s">
        <v>134</v>
      </c>
      <c r="C1930" s="322" t="s">
        <v>1920</v>
      </c>
      <c r="D1930" s="257" t="s">
        <v>54</v>
      </c>
      <c r="E1930" s="259">
        <v>134.82</v>
      </c>
      <c r="F1930" s="707">
        <v>1</v>
      </c>
      <c r="G1930" s="450">
        <f>ROUND(F1930*E1930,2)</f>
        <v>134.82</v>
      </c>
      <c r="H1930" s="713" t="str">
        <f>UPPER(C1930)</f>
        <v>DISJUNTOR BIPOLAR DR 25 A, DISPOSITIVO RESIDUAL DIFERENCIAL, TIPO AC, 30MA</v>
      </c>
      <c r="J1930" s="654" t="str">
        <f>IF(AND(F1930=0,G1930&gt;0),1+COUNT($J$3:J1915),IF(B1930="AUXILIAR","AUXILIAR","SUBÍTEM"))</f>
        <v>SUBÍTEM</v>
      </c>
      <c r="K1930" s="655">
        <v>7943</v>
      </c>
      <c r="L1930" s="656">
        <f t="shared" si="506"/>
        <v>7943</v>
      </c>
      <c r="M1930" s="663" t="str">
        <f>IF(AND(MID(A1930,1,4)="comp",COUNTIF($A$1:$A$3937,A1930)&gt;1),"ok AUXILIAR",IF(AND(F1930&gt;0,MID(A1930,1,4)="COMP"),"SUBÍTEM",IF(OR(AND(F1930=0,G1930=0),F1930="COEF.",F1930&gt;0),"SUBÍTEM",IF(MID(A1930,1,5)="COMP.",IF(COUNTIF(ORÇAMENTO!$B$5:$B$9792,COMPOSIÇÕES!A1930)=0,"NOK",IF(COUNTIF(ORÇAMENTO!$B$5:$B$9792,COMPOSIÇÕES!A1930)&gt;0,"OK","SUBÍTEM"))))))</f>
        <v>SUBÍTEM</v>
      </c>
      <c r="P1930" s="655" t="b">
        <f t="shared" si="505"/>
        <v>1</v>
      </c>
      <c r="Q1930" s="655">
        <v>7943</v>
      </c>
      <c r="R1930" s="655" t="s">
        <v>134</v>
      </c>
      <c r="S1930" s="717" t="s">
        <v>1920</v>
      </c>
      <c r="T1930" s="655" t="s">
        <v>54</v>
      </c>
      <c r="U1930" s="655">
        <v>118.88</v>
      </c>
    </row>
    <row r="1931" spans="1:21" s="713" customFormat="1">
      <c r="A1931" s="723" t="s">
        <v>1918</v>
      </c>
      <c r="B1931" s="723"/>
      <c r="C1931" s="723"/>
      <c r="D1931" s="723" t="s">
        <v>183</v>
      </c>
      <c r="E1931" s="723" t="s">
        <v>183</v>
      </c>
      <c r="F1931" s="723"/>
      <c r="G1931" s="723"/>
      <c r="H1931" s="713" t="str">
        <f>IF(MID(A1931,1,3)="OBS","REMOVER ESPAÇOS","OK")</f>
        <v>REMOVER ESPAÇOS</v>
      </c>
      <c r="J1931" s="654" t="str">
        <f>IF(AND(F1931=0,G1931&gt;0),1+COUNT($J$3:J1930),IF(B1931="AUXILIAR","AUXILIAR","SUBÍTEM"))</f>
        <v>SUBÍTEM</v>
      </c>
      <c r="K1931" s="655" t="s">
        <v>1918</v>
      </c>
      <c r="L1931" s="656" t="str">
        <f t="shared" si="506"/>
        <v>Obs: composição/Base -  ORSE - 7996</v>
      </c>
      <c r="M1931" s="663" t="str">
        <f>IF(AND(MID(A1931,1,4)="comp",COUNTIF($A$1:$A$3937,A1931)&gt;1),"ok AUXILIAR",IF(AND(F1931&gt;0,MID(A1931,1,4)="COMP"),"SUBÍTEM",IF(OR(AND(F1931=0,G1931=0),F1931="COEF.",F1931&gt;0),"SUBÍTEM",IF(MID(A1931,1,5)="COMP.",IF(COUNTIF(ORÇAMENTO!$B$5:$B$9792,COMPOSIÇÕES!A1931)=0,"NOK",IF(COUNTIF(ORÇAMENTO!$B$5:$B$9792,COMPOSIÇÕES!A1931)&gt;0,"OK","SUBÍTEM"))))))</f>
        <v>SUBÍTEM</v>
      </c>
      <c r="P1931" s="655" t="b">
        <f t="shared" si="505"/>
        <v>1</v>
      </c>
      <c r="Q1931" s="655" t="s">
        <v>1918</v>
      </c>
      <c r="R1931" s="655"/>
      <c r="S1931" s="723"/>
      <c r="T1931" s="655" t="s">
        <v>183</v>
      </c>
      <c r="U1931" s="655" t="s">
        <v>183</v>
      </c>
    </row>
    <row r="1932" spans="1:21" s="713" customFormat="1" ht="15.75" thickBot="1">
      <c r="A1932" s="660"/>
      <c r="E1932" s="660"/>
      <c r="J1932" s="712"/>
      <c r="K1932" s="712"/>
      <c r="L1932" s="712"/>
      <c r="M1932" s="712"/>
      <c r="P1932" s="655" t="b">
        <f t="shared" si="505"/>
        <v>1</v>
      </c>
    </row>
    <row r="1933" spans="1:21" s="713" customFormat="1" ht="32.25" customHeight="1" thickBot="1">
      <c r="A1933" s="947" t="s">
        <v>125</v>
      </c>
      <c r="B1933" s="948"/>
      <c r="C1933" s="949" t="s">
        <v>103</v>
      </c>
      <c r="D1933" s="949" t="s">
        <v>126</v>
      </c>
      <c r="E1933" s="949" t="s">
        <v>128</v>
      </c>
      <c r="F1933" s="949" t="s">
        <v>127</v>
      </c>
      <c r="G1933" s="950" t="s">
        <v>129</v>
      </c>
      <c r="H1933" s="713" t="str">
        <f>UPPER(C1933)</f>
        <v>DESCRIÇÃO</v>
      </c>
      <c r="J1933" s="654" t="str">
        <f>IF(AND(F1933=0,G1933&gt;0),1+COUNT($J$3:J1932),IF(B1933="AUXILIAR","AUXILIAR","SUBÍTEM"))</f>
        <v>SUBÍTEM</v>
      </c>
      <c r="K1933" s="655" t="s">
        <v>125</v>
      </c>
      <c r="L1933" s="656" t="str">
        <f t="shared" ref="L1933:L1938" si="507">A1933</f>
        <v>COD.</v>
      </c>
      <c r="M1933" s="663" t="str">
        <f>IF(AND(MID(A1933,1,4)="comp",COUNTIF($A$1:$A$3937,A1933)&gt;1),"ok AUXILIAR",IF(AND(F1933&gt;0,MID(A1933,1,4)="COMP"),"SUBÍTEM",IF(OR(AND(F1933=0,G1933=0),F1933="COEF.",F1933&gt;0),"SUBÍTEM",IF(MID(A1933,1,5)="COMP.",IF(COUNTIF(ORÇAMENTO!$B$5:$B$9792,COMPOSIÇÕES!A1933)=0,"NOK",IF(COUNTIF(ORÇAMENTO!$B$5:$B$9792,COMPOSIÇÕES!A1933)&gt;0,"OK","SUBÍTEM"))))))</f>
        <v>SUBÍTEM</v>
      </c>
      <c r="P1933" s="655" t="b">
        <f t="shared" si="505"/>
        <v>1</v>
      </c>
      <c r="Q1933" s="655" t="s">
        <v>125</v>
      </c>
      <c r="R1933" s="655"/>
      <c r="S1933" s="715" t="s">
        <v>103</v>
      </c>
      <c r="T1933" s="655" t="s">
        <v>126</v>
      </c>
      <c r="U1933" s="655" t="s">
        <v>128</v>
      </c>
    </row>
    <row r="1934" spans="1:21" s="713" customFormat="1" ht="33.75" customHeight="1" thickBot="1">
      <c r="A1934" s="935" t="s">
        <v>1922</v>
      </c>
      <c r="B1934" s="936"/>
      <c r="C1934" s="986" t="s">
        <v>1925</v>
      </c>
      <c r="D1934" s="936" t="s">
        <v>126</v>
      </c>
      <c r="E1934" s="936" t="s">
        <v>183</v>
      </c>
      <c r="F1934" s="936"/>
      <c r="G1934" s="946">
        <f>SUM(G1935:G1937)</f>
        <v>704.54</v>
      </c>
      <c r="H1934" s="713" t="str">
        <f>UPPER(C1934)</f>
        <v>SUPORTE EM TUBO DE AÇO GALVANIZADO PARA FIXAÇÃO DE LUMINÁRIA 03 PÉTALAS</v>
      </c>
      <c r="J1934" s="654">
        <f>IF(AND(F1934=0,G1934&gt;0),1+COUNT($J$3:J1933),IF(B1934="AUXILIAR","AUXILIAR","SUBÍTEM"))</f>
        <v>246</v>
      </c>
      <c r="K1934" s="655" t="s">
        <v>1931</v>
      </c>
      <c r="L1934" s="656" t="str">
        <f t="shared" si="507"/>
        <v>COMP. 246</v>
      </c>
      <c r="M1934" s="663" t="str">
        <f>IF(AND(MID(A1934,1,4)="comp",COUNTIF($A$1:$A$3937,A1934)&gt;1),"ok AUXILIAR",IF(AND(F1934&gt;0,MID(A1934,1,4)="COMP"),"SUBÍTEM",IF(OR(AND(F1934=0,G1934=0),F1934="COEF.",F1934&gt;0),"SUBÍTEM",IF(MID(A1934,1,5)="COMP.",IF(COUNTIF(ORÇAMENTO!$B$5:$B$9792,COMPOSIÇÕES!A1934)=0,"NOK",IF(COUNTIF(ORÇAMENTO!$B$5:$B$9792,COMPOSIÇÕES!A1934)&gt;0,"OK","SUBÍTEM"))))))</f>
        <v>OK</v>
      </c>
      <c r="P1934" s="655" t="b">
        <f t="shared" si="505"/>
        <v>1</v>
      </c>
      <c r="Q1934" s="655" t="s">
        <v>1922</v>
      </c>
      <c r="R1934" s="655"/>
      <c r="S1934" s="716" t="s">
        <v>1925</v>
      </c>
      <c r="T1934" s="655" t="s">
        <v>126</v>
      </c>
      <c r="U1934" s="655" t="s">
        <v>183</v>
      </c>
    </row>
    <row r="1935" spans="1:21" s="713" customFormat="1" ht="21" customHeight="1">
      <c r="A1935" s="989">
        <v>88316</v>
      </c>
      <c r="B1935" s="989" t="s">
        <v>131</v>
      </c>
      <c r="C1935" s="322" t="s">
        <v>772</v>
      </c>
      <c r="D1935" s="257" t="s">
        <v>59</v>
      </c>
      <c r="E1935" s="259">
        <v>12.7</v>
      </c>
      <c r="F1935" s="1013">
        <v>13.5</v>
      </c>
      <c r="G1935" s="450">
        <f>ROUND(F1935*E1935,2)</f>
        <v>171.45</v>
      </c>
      <c r="H1935" s="713" t="str">
        <f>IF(MID(A1935,1,3)="OBS","REMOVER ESPAÇOS","OK")</f>
        <v>OK</v>
      </c>
      <c r="J1935" s="654" t="str">
        <f>IF(AND(F1935=0,G1935&gt;0),1+COUNT($J$3:J1931),IF(B1935="AUXILIAR","AUXILIAR","SUBÍTEM"))</f>
        <v>SUBÍTEM</v>
      </c>
      <c r="K1935" s="655">
        <v>88316</v>
      </c>
      <c r="L1935" s="656">
        <f t="shared" si="507"/>
        <v>88316</v>
      </c>
      <c r="M1935" s="663" t="str">
        <f>IF(AND(MID(A1935,1,4)="comp",COUNTIF($A$1:$A$3937,A1935)&gt;1),"ok AUXILIAR",IF(AND(F1935&gt;0,MID(A1935,1,4)="COMP"),"SUBÍTEM",IF(OR(AND(F1935=0,G1935=0),F1935="COEF.",F1935&gt;0),"SUBÍTEM",IF(MID(A1935,1,5)="COMP.",IF(COUNTIF(ORÇAMENTO!$B$5:$B$9792,COMPOSIÇÕES!A1935)=0,"NOK",IF(COUNTIF(ORÇAMENTO!$B$5:$B$9792,COMPOSIÇÕES!A1935)&gt;0,"OK","SUBÍTEM"))))))</f>
        <v>SUBÍTEM</v>
      </c>
      <c r="N1935" s="713" t="e">
        <f>VLOOKUP(K1935,#REF!,2,FALSE)</f>
        <v>#REF!</v>
      </c>
      <c r="P1935" s="655" t="b">
        <f t="shared" si="505"/>
        <v>1</v>
      </c>
      <c r="Q1935" s="655">
        <v>88316</v>
      </c>
      <c r="R1935" s="655" t="s">
        <v>131</v>
      </c>
      <c r="S1935" s="721" t="s">
        <v>772</v>
      </c>
      <c r="T1935" s="655" t="s">
        <v>59</v>
      </c>
      <c r="U1935" s="655">
        <v>12.52</v>
      </c>
    </row>
    <row r="1936" spans="1:21" s="713" customFormat="1" ht="17.25" customHeight="1">
      <c r="A1936" s="494">
        <v>88264</v>
      </c>
      <c r="B1936" s="494" t="s">
        <v>131</v>
      </c>
      <c r="C1936" s="322" t="s">
        <v>766</v>
      </c>
      <c r="D1936" s="257" t="s">
        <v>59</v>
      </c>
      <c r="E1936" s="259">
        <v>19.16</v>
      </c>
      <c r="F1936" s="1013">
        <v>13.5</v>
      </c>
      <c r="G1936" s="450">
        <f>ROUND(F1936*E1936,2)</f>
        <v>258.66000000000003</v>
      </c>
      <c r="H1936" s="713" t="str">
        <f>UPPER(C1936)</f>
        <v>ELETRICISTA COM ENCARGOS COMPLEMENTARES</v>
      </c>
      <c r="J1936" s="654" t="str">
        <f>IF(AND(F1936=0,G1936&gt;0),1+COUNT($J$3:J1921),IF(B1936="AUXILIAR","AUXILIAR","SUBÍTEM"))</f>
        <v>SUBÍTEM</v>
      </c>
      <c r="K1936" s="655">
        <v>88264</v>
      </c>
      <c r="L1936" s="656">
        <f>A1936</f>
        <v>88264</v>
      </c>
      <c r="M1936" s="663" t="str">
        <f>IF(AND(MID(A1936,1,4)="comp",COUNTIF($A$1:$A$3937,A1936)&gt;1),"ok AUXILIAR",IF(AND(F1936&gt;0,MID(A1936,1,4)="COMP"),"SUBÍTEM",IF(OR(AND(F1936=0,G1936=0),F1936="COEF.",F1936&gt;0),"SUBÍTEM",IF(MID(A1936,1,5)="COMP.",IF(COUNTIF(ORÇAMENTO!$B$5:$B$9792,COMPOSIÇÕES!A1936)=0,"NOK",IF(COUNTIF(ORÇAMENTO!$B$5:$B$9792,COMPOSIÇÕES!A1936)&gt;0,"OK","SUBÍTEM"))))))</f>
        <v>SUBÍTEM</v>
      </c>
      <c r="P1936" s="655" t="b">
        <f>C1936=S1936</f>
        <v>1</v>
      </c>
      <c r="Q1936" s="655">
        <v>88264</v>
      </c>
      <c r="R1936" s="655" t="s">
        <v>131</v>
      </c>
      <c r="S1936" s="717" t="s">
        <v>766</v>
      </c>
      <c r="T1936" s="655" t="s">
        <v>59</v>
      </c>
      <c r="U1936" s="655">
        <v>19.149999999999999</v>
      </c>
    </row>
    <row r="1937" spans="1:21" s="713" customFormat="1" ht="17.25" customHeight="1">
      <c r="A1937" s="500">
        <v>3101</v>
      </c>
      <c r="B1937" s="989" t="s">
        <v>134</v>
      </c>
      <c r="C1937" s="322" t="s">
        <v>2808</v>
      </c>
      <c r="D1937" s="257" t="s">
        <v>54</v>
      </c>
      <c r="E1937" s="259">
        <v>274.43</v>
      </c>
      <c r="F1937" s="707">
        <v>1</v>
      </c>
      <c r="G1937" s="450">
        <f>ROUND(F1937*E1937,2)</f>
        <v>274.43</v>
      </c>
      <c r="H1937" s="713" t="str">
        <f>UPPER(C1937)</f>
        <v>SUPORTE EM TUBO DE AÇO GALVANIZADO PARA FIXAÇÃO DE LUMINÁRIA 03 PÉTALAS (FAEL LUCE - REF. MIRA VTP OU SIMILAR)</v>
      </c>
      <c r="J1937" s="654" t="str">
        <f>IF(AND(F1937=0,G1937&gt;0),1+COUNT($J$3:J1922),IF(B1937="AUXILIAR","AUXILIAR","SUBÍTEM"))</f>
        <v>SUBÍTEM</v>
      </c>
      <c r="K1937" s="655">
        <v>3101</v>
      </c>
      <c r="L1937" s="656">
        <f t="shared" si="507"/>
        <v>3101</v>
      </c>
      <c r="M1937" s="663" t="str">
        <f>IF(AND(MID(A1937,1,4)="comp",COUNTIF($A$1:$A$3937,A1937)&gt;1),"ok AUXILIAR",IF(AND(F1937&gt;0,MID(A1937,1,4)="COMP"),"SUBÍTEM",IF(OR(AND(F1937=0,G1937=0),F1937="COEF.",F1937&gt;0),"SUBÍTEM",IF(MID(A1937,1,5)="COMP.",IF(COUNTIF(ORÇAMENTO!$B$5:$B$9792,COMPOSIÇÕES!A1937)=0,"NOK",IF(COUNTIF(ORÇAMENTO!$B$5:$B$9792,COMPOSIÇÕES!A1937)&gt;0,"OK","SUBÍTEM"))))))</f>
        <v>SUBÍTEM</v>
      </c>
      <c r="P1937" s="655" t="b">
        <f t="shared" si="505"/>
        <v>1</v>
      </c>
      <c r="Q1937" s="655">
        <v>3101</v>
      </c>
      <c r="R1937" s="655" t="s">
        <v>134</v>
      </c>
      <c r="S1937" s="717" t="s">
        <v>2808</v>
      </c>
      <c r="T1937" s="655" t="s">
        <v>54</v>
      </c>
      <c r="U1937" s="655">
        <v>267.87</v>
      </c>
    </row>
    <row r="1938" spans="1:21" s="713" customFormat="1">
      <c r="A1938" s="723" t="s">
        <v>2890</v>
      </c>
      <c r="B1938" s="723"/>
      <c r="C1938" s="723"/>
      <c r="D1938" s="723" t="s">
        <v>183</v>
      </c>
      <c r="E1938" s="723" t="s">
        <v>183</v>
      </c>
      <c r="F1938" s="723"/>
      <c r="G1938" s="723"/>
      <c r="H1938" s="713" t="str">
        <f>IF(MID(A1938,1,3)="OBS","REMOVER ESPAÇOS","OK")</f>
        <v>REMOVER ESPAÇOS</v>
      </c>
      <c r="J1938" s="654" t="str">
        <f>IF(AND(F1938=0,G1938&gt;0),1+COUNT($J$3:J1937),IF(B1938="AUXILIAR","AUXILIAR","SUBÍTEM"))</f>
        <v>SUBÍTEM</v>
      </c>
      <c r="K1938" s="655" t="s">
        <v>1923</v>
      </c>
      <c r="L1938" s="656" t="str">
        <f t="shared" si="507"/>
        <v>Obs: composição/Base -  ORSE - 4098(3098 = 4,5 H) + 3101/ ORSE INSUMO</v>
      </c>
      <c r="M1938" s="663" t="str">
        <f>IF(AND(MID(A1938,1,4)="comp",COUNTIF($A$1:$A$3937,A1938)&gt;1),"ok AUXILIAR",IF(AND(F1938&gt;0,MID(A1938,1,4)="COMP"),"SUBÍTEM",IF(OR(AND(F1938=0,G1938=0),F1938="COEF.",F1938&gt;0),"SUBÍTEM",IF(MID(A1938,1,5)="COMP.",IF(COUNTIF(ORÇAMENTO!$B$5:$B$9792,COMPOSIÇÕES!A1938)=0,"NOK",IF(COUNTIF(ORÇAMENTO!$B$5:$B$9792,COMPOSIÇÕES!A1938)&gt;0,"OK","SUBÍTEM"))))))</f>
        <v>SUBÍTEM</v>
      </c>
      <c r="P1938" s="655" t="b">
        <f t="shared" si="505"/>
        <v>1</v>
      </c>
      <c r="Q1938" s="655" t="s">
        <v>1923</v>
      </c>
      <c r="R1938" s="655"/>
      <c r="S1938" s="723"/>
      <c r="T1938" s="655" t="s">
        <v>183</v>
      </c>
      <c r="U1938" s="655" t="s">
        <v>183</v>
      </c>
    </row>
    <row r="1939" spans="1:21" s="713" customFormat="1" ht="15.75" thickBot="1">
      <c r="A1939" s="660"/>
      <c r="E1939" s="660"/>
      <c r="J1939" s="712"/>
      <c r="K1939" s="712"/>
      <c r="L1939" s="712"/>
      <c r="M1939" s="712"/>
      <c r="P1939" s="655" t="b">
        <f t="shared" ref="P1939:P1967" si="508">C1939=S1939</f>
        <v>1</v>
      </c>
    </row>
    <row r="1940" spans="1:21" s="713" customFormat="1" ht="32.25" customHeight="1" thickBot="1">
      <c r="A1940" s="947" t="s">
        <v>125</v>
      </c>
      <c r="B1940" s="948"/>
      <c r="C1940" s="949" t="s">
        <v>103</v>
      </c>
      <c r="D1940" s="949" t="s">
        <v>126</v>
      </c>
      <c r="E1940" s="949" t="s">
        <v>128</v>
      </c>
      <c r="F1940" s="949" t="s">
        <v>127</v>
      </c>
      <c r="G1940" s="950" t="s">
        <v>129</v>
      </c>
      <c r="H1940" s="713" t="str">
        <f>UPPER(C1940)</f>
        <v>DESCRIÇÃO</v>
      </c>
      <c r="J1940" s="654" t="str">
        <f>IF(AND(F1940=0,G1940&gt;0),1+COUNT($J$3:J1939),IF(B1940="AUXILIAR","AUXILIAR","SUBÍTEM"))</f>
        <v>SUBÍTEM</v>
      </c>
      <c r="K1940" s="655" t="s">
        <v>125</v>
      </c>
      <c r="L1940" s="656" t="str">
        <f t="shared" ref="L1940:L1945" si="509">A1940</f>
        <v>COD.</v>
      </c>
      <c r="M1940" s="663" t="str">
        <f>IF(AND(MID(A1940,1,4)="comp",COUNTIF($A$1:$A$3937,A1940)&gt;1),"ok AUXILIAR",IF(AND(F1940&gt;0,MID(A1940,1,4)="COMP"),"SUBÍTEM",IF(OR(AND(F1940=0,G1940=0),F1940="COEF.",F1940&gt;0),"SUBÍTEM",IF(MID(A1940,1,5)="COMP.",IF(COUNTIF(ORÇAMENTO!$B$5:$B$9792,COMPOSIÇÕES!A1940)=0,"NOK",IF(COUNTIF(ORÇAMENTO!$B$5:$B$9792,COMPOSIÇÕES!A1940)&gt;0,"OK","SUBÍTEM"))))))</f>
        <v>SUBÍTEM</v>
      </c>
      <c r="P1940" s="655" t="b">
        <f t="shared" si="508"/>
        <v>1</v>
      </c>
      <c r="Q1940" s="655" t="s">
        <v>125</v>
      </c>
      <c r="R1940" s="655"/>
      <c r="S1940" s="715" t="s">
        <v>103</v>
      </c>
      <c r="T1940" s="655" t="s">
        <v>126</v>
      </c>
      <c r="U1940" s="655" t="s">
        <v>128</v>
      </c>
    </row>
    <row r="1941" spans="1:21" s="713" customFormat="1" ht="33.75" customHeight="1" thickBot="1">
      <c r="A1941" s="935" t="s">
        <v>1931</v>
      </c>
      <c r="B1941" s="936"/>
      <c r="C1941" s="986" t="s">
        <v>1924</v>
      </c>
      <c r="D1941" s="936" t="s">
        <v>126</v>
      </c>
      <c r="E1941" s="936" t="s">
        <v>183</v>
      </c>
      <c r="F1941" s="936"/>
      <c r="G1941" s="946">
        <f>SUM(G1942:G1944)</f>
        <v>867.6</v>
      </c>
      <c r="H1941" s="713" t="str">
        <f>UPPER(C1941)</f>
        <v xml:space="preserve">SUPORTE P/LUMINÁRIA CW-450 DE 1A 4 PÉTALAS </v>
      </c>
      <c r="J1941" s="654">
        <f>IF(AND(F1941=0,G1941&gt;0),1+COUNT($J$3:J1940),IF(B1941="AUXILIAR","AUXILIAR","SUBÍTEM"))</f>
        <v>247</v>
      </c>
      <c r="K1941" s="655" t="s">
        <v>1932</v>
      </c>
      <c r="L1941" s="656" t="str">
        <f t="shared" si="509"/>
        <v>COMP. 247</v>
      </c>
      <c r="M1941" s="663" t="str">
        <f>IF(AND(MID(A1941,1,4)="comp",COUNTIF($A$1:$A$3937,A1941)&gt;1),"ok AUXILIAR",IF(AND(F1941&gt;0,MID(A1941,1,4)="COMP"),"SUBÍTEM",IF(OR(AND(F1941=0,G1941=0),F1941="COEF.",F1941&gt;0),"SUBÍTEM",IF(MID(A1941,1,5)="COMP.",IF(COUNTIF(ORÇAMENTO!$B$5:$B$9792,COMPOSIÇÕES!A1941)=0,"NOK",IF(COUNTIF(ORÇAMENTO!$B$5:$B$9792,COMPOSIÇÕES!A1941)&gt;0,"OK","SUBÍTEM"))))))</f>
        <v>OK</v>
      </c>
      <c r="P1941" s="655" t="b">
        <f t="shared" si="508"/>
        <v>1</v>
      </c>
      <c r="Q1941" s="655" t="s">
        <v>1931</v>
      </c>
      <c r="R1941" s="655"/>
      <c r="S1941" s="716" t="s">
        <v>1924</v>
      </c>
      <c r="T1941" s="655" t="s">
        <v>126</v>
      </c>
      <c r="U1941" s="655" t="s">
        <v>183</v>
      </c>
    </row>
    <row r="1942" spans="1:21" s="713" customFormat="1" ht="21" customHeight="1">
      <c r="A1942" s="989">
        <v>88316</v>
      </c>
      <c r="B1942" s="989" t="s">
        <v>131</v>
      </c>
      <c r="C1942" s="322" t="s">
        <v>772</v>
      </c>
      <c r="D1942" s="257" t="s">
        <v>59</v>
      </c>
      <c r="E1942" s="259">
        <v>12.7</v>
      </c>
      <c r="F1942" s="1013">
        <v>13.5</v>
      </c>
      <c r="G1942" s="450">
        <f>ROUND(F1942*E1942,2)</f>
        <v>171.45</v>
      </c>
      <c r="H1942" s="713" t="str">
        <f>IF(MID(A1942,1,3)="OBS","REMOVER ESPAÇOS","OK")</f>
        <v>OK</v>
      </c>
      <c r="J1942" s="654" t="str">
        <f>IF(AND(F1942=0,G1942&gt;0),1+COUNT($J$3:J1938),IF(B1942="AUXILIAR","AUXILIAR","SUBÍTEM"))</f>
        <v>SUBÍTEM</v>
      </c>
      <c r="K1942" s="655">
        <v>88316</v>
      </c>
      <c r="L1942" s="656">
        <f t="shared" si="509"/>
        <v>88316</v>
      </c>
      <c r="M1942" s="663" t="str">
        <f>IF(AND(MID(A1942,1,4)="comp",COUNTIF($A$1:$A$3937,A1942)&gt;1),"ok AUXILIAR",IF(AND(F1942&gt;0,MID(A1942,1,4)="COMP"),"SUBÍTEM",IF(OR(AND(F1942=0,G1942=0),F1942="COEF.",F1942&gt;0),"SUBÍTEM",IF(MID(A1942,1,5)="COMP.",IF(COUNTIF(ORÇAMENTO!$B$5:$B$9792,COMPOSIÇÕES!A1942)=0,"NOK",IF(COUNTIF(ORÇAMENTO!$B$5:$B$9792,COMPOSIÇÕES!A1942)&gt;0,"OK","SUBÍTEM"))))))</f>
        <v>SUBÍTEM</v>
      </c>
      <c r="N1942" s="713" t="e">
        <f>VLOOKUP(K1942,#REF!,2,FALSE)</f>
        <v>#REF!</v>
      </c>
      <c r="P1942" s="655" t="b">
        <f t="shared" si="508"/>
        <v>1</v>
      </c>
      <c r="Q1942" s="655">
        <v>88316</v>
      </c>
      <c r="R1942" s="655" t="s">
        <v>131</v>
      </c>
      <c r="S1942" s="721" t="s">
        <v>772</v>
      </c>
      <c r="T1942" s="655" t="s">
        <v>59</v>
      </c>
      <c r="U1942" s="655">
        <v>12.52</v>
      </c>
    </row>
    <row r="1943" spans="1:21" s="713" customFormat="1" ht="21" customHeight="1">
      <c r="A1943" s="494">
        <v>88264</v>
      </c>
      <c r="B1943" s="494" t="s">
        <v>131</v>
      </c>
      <c r="C1943" s="322" t="s">
        <v>766</v>
      </c>
      <c r="D1943" s="257" t="s">
        <v>59</v>
      </c>
      <c r="E1943" s="259">
        <v>19.16</v>
      </c>
      <c r="F1943" s="1013">
        <v>13.5</v>
      </c>
      <c r="G1943" s="450">
        <f>ROUND(F1943*E1943,2)</f>
        <v>258.66000000000003</v>
      </c>
      <c r="H1943" s="713" t="str">
        <f>UPPER(C1943)</f>
        <v>ELETRICISTA COM ENCARGOS COMPLEMENTARES</v>
      </c>
      <c r="J1943" s="654" t="str">
        <f>IF(AND(F1943=0,G1943&gt;0),1+COUNT($J$3:J1929),IF(B1943="AUXILIAR","AUXILIAR","SUBÍTEM"))</f>
        <v>SUBÍTEM</v>
      </c>
      <c r="K1943" s="655">
        <v>88264</v>
      </c>
      <c r="L1943" s="656">
        <f t="shared" si="509"/>
        <v>88264</v>
      </c>
      <c r="M1943" s="663" t="str">
        <f>IF(AND(MID(A1943,1,4)="comp",COUNTIF($A$1:$A$3937,A1943)&gt;1),"ok AUXILIAR",IF(AND(F1943&gt;0,MID(A1943,1,4)="COMP"),"SUBÍTEM",IF(OR(AND(F1943=0,G1943=0),F1943="COEF.",F1943&gt;0),"SUBÍTEM",IF(MID(A1943,1,5)="COMP.",IF(COUNTIF(ORÇAMENTO!$B$5:$B$9792,COMPOSIÇÕES!A1943)=0,"NOK",IF(COUNTIF(ORÇAMENTO!$B$5:$B$9792,COMPOSIÇÕES!A1943)&gt;0,"OK","SUBÍTEM"))))))</f>
        <v>SUBÍTEM</v>
      </c>
      <c r="P1943" s="655" t="b">
        <f t="shared" si="508"/>
        <v>1</v>
      </c>
      <c r="Q1943" s="655">
        <v>88264</v>
      </c>
      <c r="R1943" s="655" t="s">
        <v>131</v>
      </c>
      <c r="S1943" s="717" t="s">
        <v>766</v>
      </c>
      <c r="T1943" s="655" t="s">
        <v>59</v>
      </c>
      <c r="U1943" s="655">
        <v>19.149999999999999</v>
      </c>
    </row>
    <row r="1944" spans="1:21" s="713" customFormat="1" ht="21" customHeight="1">
      <c r="A1944" s="500">
        <v>2961</v>
      </c>
      <c r="B1944" s="989" t="s">
        <v>134</v>
      </c>
      <c r="C1944" s="322" t="s">
        <v>2809</v>
      </c>
      <c r="D1944" s="257" t="s">
        <v>54</v>
      </c>
      <c r="E1944" s="259">
        <v>437.49</v>
      </c>
      <c r="F1944" s="707">
        <v>1</v>
      </c>
      <c r="G1944" s="450">
        <f>ROUND(F1944*E1944,2)</f>
        <v>437.49</v>
      </c>
      <c r="H1944" s="713" t="str">
        <f>UPPER(C1944)</f>
        <v>SUPORTE P/LUMINÁRIA CW-450 DE 1A 4 PÉTALAS (TECNOLUX OU SIMILAR)</v>
      </c>
      <c r="J1944" s="654" t="str">
        <f>IF(AND(F1944=0,G1944&gt;0),1+COUNT($J$3:J1929),IF(B1944="AUXILIAR","AUXILIAR","SUBÍTEM"))</f>
        <v>SUBÍTEM</v>
      </c>
      <c r="K1944" s="655">
        <v>2961</v>
      </c>
      <c r="L1944" s="656">
        <f t="shared" si="509"/>
        <v>2961</v>
      </c>
      <c r="M1944" s="663" t="str">
        <f>IF(AND(MID(A1944,1,4)="comp",COUNTIF($A$1:$A$3937,A1944)&gt;1),"ok AUXILIAR",IF(AND(F1944&gt;0,MID(A1944,1,4)="COMP"),"SUBÍTEM",IF(OR(AND(F1944=0,G1944=0),F1944="COEF.",F1944&gt;0),"SUBÍTEM",IF(MID(A1944,1,5)="COMP.",IF(COUNTIF(ORÇAMENTO!$B$5:$B$9792,COMPOSIÇÕES!A1944)=0,"NOK",IF(COUNTIF(ORÇAMENTO!$B$5:$B$9792,COMPOSIÇÕES!A1944)&gt;0,"OK","SUBÍTEM"))))))</f>
        <v>SUBÍTEM</v>
      </c>
      <c r="P1944" s="655" t="b">
        <f t="shared" si="508"/>
        <v>1</v>
      </c>
      <c r="Q1944" s="655">
        <v>2961</v>
      </c>
      <c r="R1944" s="655" t="s">
        <v>134</v>
      </c>
      <c r="S1944" s="717" t="s">
        <v>2809</v>
      </c>
      <c r="T1944" s="655" t="s">
        <v>54</v>
      </c>
      <c r="U1944" s="655">
        <v>415.31</v>
      </c>
    </row>
    <row r="1945" spans="1:21" s="713" customFormat="1">
      <c r="A1945" s="723" t="s">
        <v>2891</v>
      </c>
      <c r="B1945" s="723"/>
      <c r="C1945" s="723"/>
      <c r="D1945" s="723" t="s">
        <v>183</v>
      </c>
      <c r="E1945" s="723" t="s">
        <v>183</v>
      </c>
      <c r="F1945" s="723"/>
      <c r="G1945" s="723"/>
      <c r="H1945" s="713" t="str">
        <f>IF(MID(A1945,1,3)="OBS","REMOVER ESPAÇOS","OK")</f>
        <v>REMOVER ESPAÇOS</v>
      </c>
      <c r="J1945" s="654" t="str">
        <f>IF(AND(F1945=0,G1945&gt;0),1+COUNT($J$3:J1944),IF(B1945="AUXILIAR","AUXILIAR","SUBÍTEM"))</f>
        <v>SUBÍTEM</v>
      </c>
      <c r="K1945" s="655" t="s">
        <v>1926</v>
      </c>
      <c r="L1945" s="656" t="str">
        <f t="shared" si="509"/>
        <v>Obs: composição/Base -  ORSE - 4098(3098 = 4,5 H) + 2961/ ORSE INSUMO</v>
      </c>
      <c r="M1945" s="663" t="str">
        <f>IF(AND(MID(A1945,1,4)="comp",COUNTIF($A$1:$A$3937,A1945)&gt;1),"ok AUXILIAR",IF(AND(F1945&gt;0,MID(A1945,1,4)="COMP"),"SUBÍTEM",IF(OR(AND(F1945=0,G1945=0),F1945="COEF.",F1945&gt;0),"SUBÍTEM",IF(MID(A1945,1,5)="COMP.",IF(COUNTIF(ORÇAMENTO!$B$5:$B$9792,COMPOSIÇÕES!A1945)=0,"NOK",IF(COUNTIF(ORÇAMENTO!$B$5:$B$9792,COMPOSIÇÕES!A1945)&gt;0,"OK","SUBÍTEM"))))))</f>
        <v>SUBÍTEM</v>
      </c>
      <c r="P1945" s="655" t="b">
        <f t="shared" si="508"/>
        <v>1</v>
      </c>
      <c r="Q1945" s="655" t="s">
        <v>1926</v>
      </c>
      <c r="R1945" s="655"/>
      <c r="S1945" s="723"/>
      <c r="T1945" s="655" t="s">
        <v>183</v>
      </c>
      <c r="U1945" s="655" t="s">
        <v>183</v>
      </c>
    </row>
    <row r="1946" spans="1:21" s="713" customFormat="1" ht="15.75" thickBot="1">
      <c r="A1946" s="660"/>
      <c r="E1946" s="660"/>
      <c r="J1946" s="712"/>
      <c r="K1946" s="712"/>
      <c r="L1946" s="712"/>
      <c r="M1946" s="712"/>
      <c r="P1946" s="655" t="b">
        <f t="shared" si="508"/>
        <v>1</v>
      </c>
    </row>
    <row r="1947" spans="1:21" s="713" customFormat="1" ht="32.25" customHeight="1" thickBot="1">
      <c r="A1947" s="947" t="s">
        <v>125</v>
      </c>
      <c r="B1947" s="948"/>
      <c r="C1947" s="949" t="s">
        <v>103</v>
      </c>
      <c r="D1947" s="949" t="s">
        <v>126</v>
      </c>
      <c r="E1947" s="949" t="s">
        <v>128</v>
      </c>
      <c r="F1947" s="949" t="s">
        <v>127</v>
      </c>
      <c r="G1947" s="950" t="s">
        <v>129</v>
      </c>
      <c r="H1947" s="713" t="str">
        <f>UPPER(C1947)</f>
        <v>DESCRIÇÃO</v>
      </c>
      <c r="J1947" s="654" t="str">
        <f>IF(AND(F1947=0,G1947&gt;0),1+COUNT($J$3:J1946),IF(B1947="AUXILIAR","AUXILIAR","SUBÍTEM"))</f>
        <v>SUBÍTEM</v>
      </c>
      <c r="K1947" s="655" t="s">
        <v>125</v>
      </c>
      <c r="L1947" s="656" t="str">
        <f t="shared" ref="L1947:L1952" si="510">A1947</f>
        <v>COD.</v>
      </c>
      <c r="M1947" s="663" t="str">
        <f>IF(AND(MID(A1947,1,4)="comp",COUNTIF($A$1:$A$3937,A1947)&gt;1),"ok AUXILIAR",IF(AND(F1947&gt;0,MID(A1947,1,4)="COMP"),"SUBÍTEM",IF(OR(AND(F1947=0,G1947=0),F1947="COEF.",F1947&gt;0),"SUBÍTEM",IF(MID(A1947,1,5)="COMP.",IF(COUNTIF(ORÇAMENTO!$B$5:$B$9792,COMPOSIÇÕES!A1947)=0,"NOK",IF(COUNTIF(ORÇAMENTO!$B$5:$B$9792,COMPOSIÇÕES!A1947)&gt;0,"OK","SUBÍTEM"))))))</f>
        <v>SUBÍTEM</v>
      </c>
      <c r="P1947" s="655" t="b">
        <f t="shared" si="508"/>
        <v>1</v>
      </c>
      <c r="Q1947" s="655" t="s">
        <v>125</v>
      </c>
      <c r="R1947" s="655"/>
      <c r="S1947" s="715" t="s">
        <v>103</v>
      </c>
      <c r="T1947" s="655" t="s">
        <v>126</v>
      </c>
      <c r="U1947" s="655" t="s">
        <v>128</v>
      </c>
    </row>
    <row r="1948" spans="1:21" s="713" customFormat="1" ht="33.75" customHeight="1" thickBot="1">
      <c r="A1948" s="935" t="s">
        <v>1932</v>
      </c>
      <c r="B1948" s="936"/>
      <c r="C1948" s="986" t="s">
        <v>1927</v>
      </c>
      <c r="D1948" s="936" t="s">
        <v>126</v>
      </c>
      <c r="E1948" s="936" t="s">
        <v>183</v>
      </c>
      <c r="F1948" s="936"/>
      <c r="G1948" s="946">
        <f>SUM(G1949:G1951)</f>
        <v>156.5</v>
      </c>
      <c r="H1948" s="713" t="str">
        <f>UPPER(C1948)</f>
        <v>SUPORTE DE FIXAÇÃO EM CHAPA DE AÇO GALVANIZADO, ACABAMENTO PRETO FOSCO, PRÓPRIO PARA ACOPLAR 01 LUMINÁRIA</v>
      </c>
      <c r="J1948" s="654">
        <f>IF(AND(F1948=0,G1948&gt;0),1+COUNT($J$3:J1947),IF(B1948="AUXILIAR","AUXILIAR","SUBÍTEM"))</f>
        <v>248</v>
      </c>
      <c r="K1948" s="655" t="s">
        <v>1933</v>
      </c>
      <c r="L1948" s="656" t="str">
        <f t="shared" si="510"/>
        <v>COMP. 248</v>
      </c>
      <c r="M1948" s="663" t="str">
        <f>IF(AND(MID(A1948,1,4)="comp",COUNTIF($A$1:$A$3937,A1948)&gt;1),"ok AUXILIAR",IF(AND(F1948&gt;0,MID(A1948,1,4)="COMP"),"SUBÍTEM",IF(OR(AND(F1948=0,G1948=0),F1948="COEF.",F1948&gt;0),"SUBÍTEM",IF(MID(A1948,1,5)="COMP.",IF(COUNTIF(ORÇAMENTO!$B$5:$B$9792,COMPOSIÇÕES!A1948)=0,"NOK",IF(COUNTIF(ORÇAMENTO!$B$5:$B$9792,COMPOSIÇÕES!A1948)&gt;0,"OK","SUBÍTEM"))))))</f>
        <v>OK</v>
      </c>
      <c r="P1948" s="655" t="b">
        <f t="shared" si="508"/>
        <v>1</v>
      </c>
      <c r="Q1948" s="655" t="s">
        <v>1932</v>
      </c>
      <c r="R1948" s="655"/>
      <c r="S1948" s="716" t="s">
        <v>1927</v>
      </c>
      <c r="T1948" s="655" t="s">
        <v>126</v>
      </c>
      <c r="U1948" s="655" t="s">
        <v>183</v>
      </c>
    </row>
    <row r="1949" spans="1:21" s="713" customFormat="1" ht="21" customHeight="1">
      <c r="A1949" s="989">
        <v>88316</v>
      </c>
      <c r="B1949" s="989" t="s">
        <v>131</v>
      </c>
      <c r="C1949" s="322" t="s">
        <v>772</v>
      </c>
      <c r="D1949" s="257" t="s">
        <v>59</v>
      </c>
      <c r="E1949" s="259">
        <v>12.7</v>
      </c>
      <c r="F1949" s="1013">
        <v>1.5</v>
      </c>
      <c r="G1949" s="450">
        <f>ROUND(F1949*E1949,2)</f>
        <v>19.05</v>
      </c>
      <c r="H1949" s="713" t="str">
        <f>IF(MID(A1949,1,3)="OBS","REMOVER ESPAÇOS","OK")</f>
        <v>OK</v>
      </c>
      <c r="J1949" s="654" t="str">
        <f>IF(AND(F1949=0,G1949&gt;0),1+COUNT($J$3:J1945),IF(B1949="AUXILIAR","AUXILIAR","SUBÍTEM"))</f>
        <v>SUBÍTEM</v>
      </c>
      <c r="K1949" s="655">
        <v>88316</v>
      </c>
      <c r="L1949" s="656">
        <f t="shared" si="510"/>
        <v>88316</v>
      </c>
      <c r="M1949" s="663" t="str">
        <f>IF(AND(MID(A1949,1,4)="comp",COUNTIF($A$1:$A$3937,A1949)&gt;1),"ok AUXILIAR",IF(AND(F1949&gt;0,MID(A1949,1,4)="COMP"),"SUBÍTEM",IF(OR(AND(F1949=0,G1949=0),F1949="COEF.",F1949&gt;0),"SUBÍTEM",IF(MID(A1949,1,5)="COMP.",IF(COUNTIF(ORÇAMENTO!$B$5:$B$9792,COMPOSIÇÕES!A1949)=0,"NOK",IF(COUNTIF(ORÇAMENTO!$B$5:$B$9792,COMPOSIÇÕES!A1949)&gt;0,"OK","SUBÍTEM"))))))</f>
        <v>SUBÍTEM</v>
      </c>
      <c r="N1949" s="713" t="e">
        <f>VLOOKUP(K1949,#REF!,2,FALSE)</f>
        <v>#REF!</v>
      </c>
      <c r="P1949" s="655" t="b">
        <f t="shared" si="508"/>
        <v>1</v>
      </c>
      <c r="Q1949" s="655">
        <v>88316</v>
      </c>
      <c r="R1949" s="655" t="s">
        <v>131</v>
      </c>
      <c r="S1949" s="721" t="s">
        <v>772</v>
      </c>
      <c r="T1949" s="655" t="s">
        <v>59</v>
      </c>
      <c r="U1949" s="655">
        <v>12.52</v>
      </c>
    </row>
    <row r="1950" spans="1:21" s="713" customFormat="1" ht="21" customHeight="1">
      <c r="A1950" s="494">
        <v>88264</v>
      </c>
      <c r="B1950" s="494" t="s">
        <v>131</v>
      </c>
      <c r="C1950" s="322" t="s">
        <v>766</v>
      </c>
      <c r="D1950" s="257" t="s">
        <v>59</v>
      </c>
      <c r="E1950" s="259">
        <v>19.16</v>
      </c>
      <c r="F1950" s="1013">
        <v>1.5</v>
      </c>
      <c r="G1950" s="450">
        <f>ROUND(F1950*E1950,2)</f>
        <v>28.74</v>
      </c>
      <c r="H1950" s="713" t="str">
        <f>UPPER(C1950)</f>
        <v>ELETRICISTA COM ENCARGOS COMPLEMENTARES</v>
      </c>
      <c r="J1950" s="654" t="str">
        <f>IF(AND(F1950=0,G1950&gt;0),1+COUNT($J$3:J1935),IF(B1950="AUXILIAR","AUXILIAR","SUBÍTEM"))</f>
        <v>SUBÍTEM</v>
      </c>
      <c r="K1950" s="655">
        <v>88264</v>
      </c>
      <c r="L1950" s="656">
        <f t="shared" si="510"/>
        <v>88264</v>
      </c>
      <c r="M1950" s="663" t="str">
        <f>IF(AND(MID(A1950,1,4)="comp",COUNTIF($A$1:$A$3937,A1950)&gt;1),"ok AUXILIAR",IF(AND(F1950&gt;0,MID(A1950,1,4)="COMP"),"SUBÍTEM",IF(OR(AND(F1950=0,G1950=0),F1950="COEF.",F1950&gt;0),"SUBÍTEM",IF(MID(A1950,1,5)="COMP.",IF(COUNTIF(ORÇAMENTO!$B$5:$B$9792,COMPOSIÇÕES!A1950)=0,"NOK",IF(COUNTIF(ORÇAMENTO!$B$5:$B$9792,COMPOSIÇÕES!A1950)&gt;0,"OK","SUBÍTEM"))))))</f>
        <v>SUBÍTEM</v>
      </c>
      <c r="P1950" s="655" t="b">
        <f t="shared" si="508"/>
        <v>1</v>
      </c>
      <c r="Q1950" s="655">
        <v>88264</v>
      </c>
      <c r="R1950" s="655" t="s">
        <v>131</v>
      </c>
      <c r="S1950" s="717" t="s">
        <v>766</v>
      </c>
      <c r="T1950" s="655" t="s">
        <v>59</v>
      </c>
      <c r="U1950" s="655">
        <v>19.149999999999999</v>
      </c>
    </row>
    <row r="1951" spans="1:21" s="713" customFormat="1" ht="39" customHeight="1">
      <c r="A1951" s="500">
        <v>12012</v>
      </c>
      <c r="B1951" s="989" t="s">
        <v>134</v>
      </c>
      <c r="C1951" s="322" t="s">
        <v>1927</v>
      </c>
      <c r="D1951" s="257" t="s">
        <v>54</v>
      </c>
      <c r="E1951" s="259">
        <v>108.71</v>
      </c>
      <c r="F1951" s="707">
        <v>1</v>
      </c>
      <c r="G1951" s="450">
        <f>ROUND(F1951*E1951,2)</f>
        <v>108.71</v>
      </c>
      <c r="H1951" s="713" t="str">
        <f>UPPER(C1951)</f>
        <v>SUPORTE DE FIXAÇÃO EM CHAPA DE AÇO GALVANIZADO, ACABAMENTO PRETO FOSCO, PRÓPRIO PARA ACOPLAR 01 LUMINÁRIA</v>
      </c>
      <c r="J1951" s="654" t="str">
        <f>IF(AND(F1951=0,G1951&gt;0),1+COUNT($J$3:J1935),IF(B1951="AUXILIAR","AUXILIAR","SUBÍTEM"))</f>
        <v>SUBÍTEM</v>
      </c>
      <c r="K1951" s="655">
        <v>12012</v>
      </c>
      <c r="L1951" s="656">
        <f t="shared" si="510"/>
        <v>12012</v>
      </c>
      <c r="M1951" s="663" t="str">
        <f>IF(AND(MID(A1951,1,4)="comp",COUNTIF($A$1:$A$3937,A1951)&gt;1),"ok AUXILIAR",IF(AND(F1951&gt;0,MID(A1951,1,4)="COMP"),"SUBÍTEM",IF(OR(AND(F1951=0,G1951=0),F1951="COEF.",F1951&gt;0),"SUBÍTEM",IF(MID(A1951,1,5)="COMP.",IF(COUNTIF(ORÇAMENTO!$B$5:$B$9792,COMPOSIÇÕES!A1951)=0,"NOK",IF(COUNTIF(ORÇAMENTO!$B$5:$B$9792,COMPOSIÇÕES!A1951)&gt;0,"OK","SUBÍTEM"))))))</f>
        <v>SUBÍTEM</v>
      </c>
      <c r="P1951" s="655" t="b">
        <f t="shared" si="508"/>
        <v>1</v>
      </c>
      <c r="Q1951" s="655">
        <v>12012</v>
      </c>
      <c r="R1951" s="655" t="s">
        <v>134</v>
      </c>
      <c r="S1951" s="717" t="s">
        <v>1927</v>
      </c>
      <c r="T1951" s="655" t="s">
        <v>54</v>
      </c>
      <c r="U1951" s="655">
        <v>103.2</v>
      </c>
    </row>
    <row r="1952" spans="1:21" s="713" customFormat="1">
      <c r="A1952" s="723" t="s">
        <v>2892</v>
      </c>
      <c r="B1952" s="723"/>
      <c r="C1952" s="723"/>
      <c r="D1952" s="723" t="s">
        <v>183</v>
      </c>
      <c r="E1952" s="723" t="s">
        <v>183</v>
      </c>
      <c r="F1952" s="723"/>
      <c r="G1952" s="723"/>
      <c r="H1952" s="713" t="str">
        <f>IF(MID(A1952,1,3)="OBS","REMOVER ESPAÇOS","OK")</f>
        <v>REMOVER ESPAÇOS</v>
      </c>
      <c r="J1952" s="654" t="str">
        <f>IF(AND(F1952=0,G1952&gt;0),1+COUNT($J$3:J1951),IF(B1952="AUXILIAR","AUXILIAR","SUBÍTEM"))</f>
        <v>SUBÍTEM</v>
      </c>
      <c r="K1952" s="655" t="s">
        <v>1928</v>
      </c>
      <c r="L1952" s="656" t="str">
        <f t="shared" si="510"/>
        <v>Obs: composição/Base -  ORSE - 11170 + 12012/ ORSE INSUMO</v>
      </c>
      <c r="M1952" s="663" t="str">
        <f>IF(AND(MID(A1952,1,4)="comp",COUNTIF($A$1:$A$3937,A1952)&gt;1),"ok AUXILIAR",IF(AND(F1952&gt;0,MID(A1952,1,4)="COMP"),"SUBÍTEM",IF(OR(AND(F1952=0,G1952=0),F1952="COEF.",F1952&gt;0),"SUBÍTEM",IF(MID(A1952,1,5)="COMP.",IF(COUNTIF(ORÇAMENTO!$B$5:$B$9792,COMPOSIÇÕES!A1952)=0,"NOK",IF(COUNTIF(ORÇAMENTO!$B$5:$B$9792,COMPOSIÇÕES!A1952)&gt;0,"OK","SUBÍTEM"))))))</f>
        <v>SUBÍTEM</v>
      </c>
      <c r="P1952" s="655" t="b">
        <f t="shared" si="508"/>
        <v>1</v>
      </c>
      <c r="Q1952" s="655" t="s">
        <v>1928</v>
      </c>
      <c r="R1952" s="655"/>
      <c r="S1952" s="723"/>
      <c r="T1952" s="655" t="s">
        <v>183</v>
      </c>
      <c r="U1952" s="655" t="s">
        <v>183</v>
      </c>
    </row>
    <row r="1953" spans="1:21" s="713" customFormat="1" ht="15.75" thickBot="1">
      <c r="A1953" s="660"/>
      <c r="E1953" s="660"/>
      <c r="J1953" s="712"/>
      <c r="K1953" s="712"/>
      <c r="L1953" s="712"/>
      <c r="M1953" s="712"/>
      <c r="P1953" s="655" t="b">
        <f t="shared" si="508"/>
        <v>1</v>
      </c>
    </row>
    <row r="1954" spans="1:21" s="713" customFormat="1" ht="32.25" customHeight="1" thickBot="1">
      <c r="A1954" s="947" t="s">
        <v>125</v>
      </c>
      <c r="B1954" s="948"/>
      <c r="C1954" s="949" t="s">
        <v>103</v>
      </c>
      <c r="D1954" s="949" t="s">
        <v>126</v>
      </c>
      <c r="E1954" s="949" t="s">
        <v>128</v>
      </c>
      <c r="F1954" s="949" t="s">
        <v>127</v>
      </c>
      <c r="G1954" s="950" t="s">
        <v>129</v>
      </c>
      <c r="H1954" s="713" t="str">
        <f>UPPER(C1954)</f>
        <v>DESCRIÇÃO</v>
      </c>
      <c r="J1954" s="654" t="str">
        <f>IF(AND(F1954=0,G1954&gt;0),1+COUNT($J$3:J1953),IF(B1954="AUXILIAR","AUXILIAR","SUBÍTEM"))</f>
        <v>SUBÍTEM</v>
      </c>
      <c r="K1954" s="655" t="s">
        <v>125</v>
      </c>
      <c r="L1954" s="656" t="str">
        <f t="shared" ref="L1954:L1959" si="511">A1954</f>
        <v>COD.</v>
      </c>
      <c r="M1954" s="663" t="str">
        <f>IF(AND(MID(A1954,1,4)="comp",COUNTIF($A$1:$A$3937,A1954)&gt;1),"ok AUXILIAR",IF(AND(F1954&gt;0,MID(A1954,1,4)="COMP"),"SUBÍTEM",IF(OR(AND(F1954=0,G1954=0),F1954="COEF.",F1954&gt;0),"SUBÍTEM",IF(MID(A1954,1,5)="COMP.",IF(COUNTIF(ORÇAMENTO!$B$5:$B$9792,COMPOSIÇÕES!A1954)=0,"NOK",IF(COUNTIF(ORÇAMENTO!$B$5:$B$9792,COMPOSIÇÕES!A1954)&gt;0,"OK","SUBÍTEM"))))))</f>
        <v>SUBÍTEM</v>
      </c>
      <c r="P1954" s="655" t="b">
        <f t="shared" si="508"/>
        <v>1</v>
      </c>
      <c r="Q1954" s="655" t="s">
        <v>125</v>
      </c>
      <c r="R1954" s="655"/>
      <c r="S1954" s="715" t="s">
        <v>103</v>
      </c>
      <c r="T1954" s="655" t="s">
        <v>126</v>
      </c>
      <c r="U1954" s="655" t="s">
        <v>128</v>
      </c>
    </row>
    <row r="1955" spans="1:21" s="713" customFormat="1" ht="33.75" customHeight="1" thickBot="1">
      <c r="A1955" s="935" t="s">
        <v>1933</v>
      </c>
      <c r="B1955" s="936"/>
      <c r="C1955" s="986" t="s">
        <v>1929</v>
      </c>
      <c r="D1955" s="936" t="s">
        <v>126</v>
      </c>
      <c r="E1955" s="936" t="s">
        <v>183</v>
      </c>
      <c r="F1955" s="936"/>
      <c r="G1955" s="946">
        <f>SUM(G1956:G1958)</f>
        <v>1404.4199999999998</v>
      </c>
      <c r="H1955" s="713" t="str">
        <f>UPPER(C1955)</f>
        <v>LUMINÁRIA EM LED PARA ILUMINAÇÃO PÚBLICA,120W,BIVOLT, SELO A INMETRO</v>
      </c>
      <c r="J1955" s="654">
        <f>IF(AND(F1955=0,G1955&gt;0),1+COUNT($J$3:J1954),IF(B1955="AUXILIAR","AUXILIAR","SUBÍTEM"))</f>
        <v>249</v>
      </c>
      <c r="K1955" s="655" t="s">
        <v>1934</v>
      </c>
      <c r="L1955" s="656" t="str">
        <f t="shared" si="511"/>
        <v>COMP. 249</v>
      </c>
      <c r="M1955" s="663" t="str">
        <f>IF(AND(MID(A1955,1,4)="comp",COUNTIF($A$1:$A$3937,A1955)&gt;1),"ok AUXILIAR",IF(AND(F1955&gt;0,MID(A1955,1,4)="COMP"),"SUBÍTEM",IF(OR(AND(F1955=0,G1955=0),F1955="COEF.",F1955&gt;0),"SUBÍTEM",IF(MID(A1955,1,5)="COMP.",IF(COUNTIF(ORÇAMENTO!$B$5:$B$9792,COMPOSIÇÕES!A1955)=0,"NOK",IF(COUNTIF(ORÇAMENTO!$B$5:$B$9792,COMPOSIÇÕES!A1955)&gt;0,"OK","SUBÍTEM"))))))</f>
        <v>OK</v>
      </c>
      <c r="P1955" s="655" t="b">
        <f t="shared" si="508"/>
        <v>1</v>
      </c>
      <c r="Q1955" s="655" t="s">
        <v>1933</v>
      </c>
      <c r="R1955" s="655"/>
      <c r="S1955" s="716" t="s">
        <v>1929</v>
      </c>
      <c r="T1955" s="655" t="s">
        <v>126</v>
      </c>
      <c r="U1955" s="655" t="s">
        <v>183</v>
      </c>
    </row>
    <row r="1956" spans="1:21" s="713" customFormat="1" ht="21" customHeight="1">
      <c r="A1956" s="989">
        <v>88316</v>
      </c>
      <c r="B1956" s="989" t="s">
        <v>131</v>
      </c>
      <c r="C1956" s="322" t="s">
        <v>772</v>
      </c>
      <c r="D1956" s="257" t="s">
        <v>59</v>
      </c>
      <c r="E1956" s="259">
        <v>12.7</v>
      </c>
      <c r="F1956" s="462">
        <v>1</v>
      </c>
      <c r="G1956" s="450">
        <f>ROUND(F1956*E1956,2)</f>
        <v>12.7</v>
      </c>
      <c r="H1956" s="713" t="str">
        <f>IF(MID(A1956,1,3)="OBS","REMOVER ESPAÇOS","OK")</f>
        <v>OK</v>
      </c>
      <c r="J1956" s="654" t="str">
        <f>IF(AND(F1956=0,G1956&gt;0),1+COUNT($J$3:J1952),IF(B1956="AUXILIAR","AUXILIAR","SUBÍTEM"))</f>
        <v>SUBÍTEM</v>
      </c>
      <c r="K1956" s="655">
        <v>88316</v>
      </c>
      <c r="L1956" s="656">
        <f t="shared" si="511"/>
        <v>88316</v>
      </c>
      <c r="M1956" s="663" t="str">
        <f>IF(AND(MID(A1956,1,4)="comp",COUNTIF($A$1:$A$3937,A1956)&gt;1),"ok AUXILIAR",IF(AND(F1956&gt;0,MID(A1956,1,4)="COMP"),"SUBÍTEM",IF(OR(AND(F1956=0,G1956=0),F1956="COEF.",F1956&gt;0),"SUBÍTEM",IF(MID(A1956,1,5)="COMP.",IF(COUNTIF(ORÇAMENTO!$B$5:$B$9792,COMPOSIÇÕES!A1956)=0,"NOK",IF(COUNTIF(ORÇAMENTO!$B$5:$B$9792,COMPOSIÇÕES!A1956)&gt;0,"OK","SUBÍTEM"))))))</f>
        <v>SUBÍTEM</v>
      </c>
      <c r="N1956" s="713" t="e">
        <f>VLOOKUP(K1956,#REF!,2,FALSE)</f>
        <v>#REF!</v>
      </c>
      <c r="P1956" s="655" t="b">
        <f t="shared" si="508"/>
        <v>1</v>
      </c>
      <c r="Q1956" s="655">
        <v>88316</v>
      </c>
      <c r="R1956" s="655" t="s">
        <v>131</v>
      </c>
      <c r="S1956" s="721" t="s">
        <v>772</v>
      </c>
      <c r="T1956" s="655" t="s">
        <v>59</v>
      </c>
      <c r="U1956" s="655">
        <v>12.52</v>
      </c>
    </row>
    <row r="1957" spans="1:21" s="713" customFormat="1" ht="21" customHeight="1">
      <c r="A1957" s="494">
        <v>88264</v>
      </c>
      <c r="B1957" s="494" t="s">
        <v>131</v>
      </c>
      <c r="C1957" s="322" t="s">
        <v>766</v>
      </c>
      <c r="D1957" s="257" t="s">
        <v>59</v>
      </c>
      <c r="E1957" s="259">
        <v>19.16</v>
      </c>
      <c r="F1957" s="462">
        <v>1</v>
      </c>
      <c r="G1957" s="450">
        <f>ROUND(F1957*E1957,2)</f>
        <v>19.16</v>
      </c>
      <c r="H1957" s="713" t="str">
        <f>UPPER(C1957)</f>
        <v>ELETRICISTA COM ENCARGOS COMPLEMENTARES</v>
      </c>
      <c r="J1957" s="654" t="str">
        <f>IF(AND(F1957=0,G1957&gt;0),1+COUNT($J$3:J1943),IF(B1957="AUXILIAR","AUXILIAR","SUBÍTEM"))</f>
        <v>SUBÍTEM</v>
      </c>
      <c r="K1957" s="655">
        <v>88264</v>
      </c>
      <c r="L1957" s="656">
        <f t="shared" si="511"/>
        <v>88264</v>
      </c>
      <c r="M1957" s="663" t="str">
        <f>IF(AND(MID(A1957,1,4)="comp",COUNTIF($A$1:$A$3937,A1957)&gt;1),"ok AUXILIAR",IF(AND(F1957&gt;0,MID(A1957,1,4)="COMP"),"SUBÍTEM",IF(OR(AND(F1957=0,G1957=0),F1957="COEF.",F1957&gt;0),"SUBÍTEM",IF(MID(A1957,1,5)="COMP.",IF(COUNTIF(ORÇAMENTO!$B$5:$B$9792,COMPOSIÇÕES!A1957)=0,"NOK",IF(COUNTIF(ORÇAMENTO!$B$5:$B$9792,COMPOSIÇÕES!A1957)&gt;0,"OK","SUBÍTEM"))))))</f>
        <v>SUBÍTEM</v>
      </c>
      <c r="P1957" s="655" t="b">
        <f t="shared" si="508"/>
        <v>1</v>
      </c>
      <c r="Q1957" s="655">
        <v>88264</v>
      </c>
      <c r="R1957" s="655" t="s">
        <v>131</v>
      </c>
      <c r="S1957" s="717" t="s">
        <v>766</v>
      </c>
      <c r="T1957" s="655" t="s">
        <v>59</v>
      </c>
      <c r="U1957" s="655">
        <v>19.149999999999999</v>
      </c>
    </row>
    <row r="1958" spans="1:21" s="713" customFormat="1" ht="17.25" customHeight="1">
      <c r="A1958" s="500">
        <v>12777</v>
      </c>
      <c r="B1958" s="989" t="s">
        <v>134</v>
      </c>
      <c r="C1958" s="322" t="s">
        <v>2810</v>
      </c>
      <c r="D1958" s="257" t="s">
        <v>54</v>
      </c>
      <c r="E1958" s="259">
        <v>1372.56</v>
      </c>
      <c r="F1958" s="707">
        <v>1</v>
      </c>
      <c r="G1958" s="450">
        <f>ROUND(F1958*E1958,2)</f>
        <v>1372.56</v>
      </c>
      <c r="H1958" s="713" t="str">
        <f>UPPER(C1958)</f>
        <v>LUMINÁRIA EM LED PARA ILUMINAÇÃO PÚBLICA,120W,BIVOLT, SELO A INMETRO, CORPO EM ALUMÍNIO INJ, FP 0,95, PROT. DPS</v>
      </c>
      <c r="J1958" s="654" t="str">
        <f>IF(AND(F1958=0,G1958&gt;0),1+COUNT($J$3:J1943),IF(B1958="AUXILIAR","AUXILIAR","SUBÍTEM"))</f>
        <v>SUBÍTEM</v>
      </c>
      <c r="K1958" s="655">
        <v>12777</v>
      </c>
      <c r="L1958" s="656">
        <f t="shared" si="511"/>
        <v>12777</v>
      </c>
      <c r="M1958" s="663" t="str">
        <f>IF(AND(MID(A1958,1,4)="comp",COUNTIF($A$1:$A$3937,A1958)&gt;1),"ok AUXILIAR",IF(AND(F1958&gt;0,MID(A1958,1,4)="COMP"),"SUBÍTEM",IF(OR(AND(F1958=0,G1958=0),F1958="COEF.",F1958&gt;0),"SUBÍTEM",IF(MID(A1958,1,5)="COMP.",IF(COUNTIF(ORÇAMENTO!$B$5:$B$9792,COMPOSIÇÕES!A1958)=0,"NOK",IF(COUNTIF(ORÇAMENTO!$B$5:$B$9792,COMPOSIÇÕES!A1958)&gt;0,"OK","SUBÍTEM"))))))</f>
        <v>SUBÍTEM</v>
      </c>
      <c r="P1958" s="655" t="b">
        <f t="shared" si="508"/>
        <v>1</v>
      </c>
      <c r="Q1958" s="655">
        <v>12777</v>
      </c>
      <c r="R1958" s="655" t="s">
        <v>134</v>
      </c>
      <c r="S1958" s="717" t="s">
        <v>2810</v>
      </c>
      <c r="T1958" s="655" t="s">
        <v>54</v>
      </c>
      <c r="U1958" s="655">
        <v>1302.95</v>
      </c>
    </row>
    <row r="1959" spans="1:21" s="713" customFormat="1">
      <c r="A1959" s="723" t="s">
        <v>1930</v>
      </c>
      <c r="B1959" s="723"/>
      <c r="C1959" s="723"/>
      <c r="D1959" s="723" t="s">
        <v>183</v>
      </c>
      <c r="E1959" s="723" t="s">
        <v>183</v>
      </c>
      <c r="F1959" s="723"/>
      <c r="G1959" s="723"/>
      <c r="H1959" s="713" t="str">
        <f>IF(MID(A1959,1,3)="OBS","REMOVER ESPAÇOS","OK")</f>
        <v>REMOVER ESPAÇOS</v>
      </c>
      <c r="J1959" s="654" t="str">
        <f>IF(AND(F1959=0,G1959&gt;0),1+COUNT($J$3:J1958),IF(B1959="AUXILIAR","AUXILIAR","SUBÍTEM"))</f>
        <v>SUBÍTEM</v>
      </c>
      <c r="K1959" s="655" t="s">
        <v>1930</v>
      </c>
      <c r="L1959" s="656" t="str">
        <f t="shared" si="511"/>
        <v>Obs: composição/Base -  ORSE - 11998</v>
      </c>
      <c r="M1959" s="663" t="str">
        <f>IF(AND(MID(A1959,1,4)="comp",COUNTIF($A$1:$A$3937,A1959)&gt;1),"ok AUXILIAR",IF(AND(F1959&gt;0,MID(A1959,1,4)="COMP"),"SUBÍTEM",IF(OR(AND(F1959=0,G1959=0),F1959="COEF.",F1959&gt;0),"SUBÍTEM",IF(MID(A1959,1,5)="COMP.",IF(COUNTIF(ORÇAMENTO!$B$5:$B$9792,COMPOSIÇÕES!A1959)=0,"NOK",IF(COUNTIF(ORÇAMENTO!$B$5:$B$9792,COMPOSIÇÕES!A1959)&gt;0,"OK","SUBÍTEM"))))))</f>
        <v>SUBÍTEM</v>
      </c>
      <c r="P1959" s="655" t="b">
        <f t="shared" si="508"/>
        <v>1</v>
      </c>
      <c r="Q1959" s="655" t="s">
        <v>1930</v>
      </c>
      <c r="R1959" s="655"/>
      <c r="S1959" s="723"/>
      <c r="T1959" s="655" t="s">
        <v>183</v>
      </c>
      <c r="U1959" s="655" t="s">
        <v>183</v>
      </c>
    </row>
    <row r="1960" spans="1:21" s="713" customFormat="1" ht="15.75" thickBot="1">
      <c r="A1960" s="660"/>
      <c r="E1960" s="660"/>
      <c r="J1960" s="712"/>
      <c r="K1960" s="712"/>
      <c r="L1960" s="712"/>
      <c r="M1960" s="712"/>
      <c r="P1960" s="655" t="b">
        <f t="shared" si="508"/>
        <v>1</v>
      </c>
    </row>
    <row r="1961" spans="1:21" s="713" customFormat="1" ht="32.25" customHeight="1" thickBot="1">
      <c r="A1961" s="947" t="s">
        <v>125</v>
      </c>
      <c r="B1961" s="948"/>
      <c r="C1961" s="949" t="s">
        <v>103</v>
      </c>
      <c r="D1961" s="949" t="s">
        <v>126</v>
      </c>
      <c r="E1961" s="949" t="s">
        <v>128</v>
      </c>
      <c r="F1961" s="949" t="s">
        <v>127</v>
      </c>
      <c r="G1961" s="950" t="s">
        <v>129</v>
      </c>
      <c r="H1961" s="713" t="str">
        <f>UPPER(C1961)</f>
        <v>DESCRIÇÃO</v>
      </c>
      <c r="J1961" s="654" t="str">
        <f>IF(AND(F1961=0,G1961&gt;0),1+COUNT($J$3:J1960),IF(B1961="AUXILIAR","AUXILIAR","SUBÍTEM"))</f>
        <v>SUBÍTEM</v>
      </c>
      <c r="K1961" s="655" t="s">
        <v>125</v>
      </c>
      <c r="L1961" s="656" t="str">
        <f t="shared" ref="L1961:L1967" si="512">A1961</f>
        <v>COD.</v>
      </c>
      <c r="M1961" s="663" t="str">
        <f>IF(AND(MID(A1961,1,4)="comp",COUNTIF($A$1:$A$3937,A1961)&gt;1),"ok AUXILIAR",IF(AND(F1961&gt;0,MID(A1961,1,4)="COMP"),"SUBÍTEM",IF(OR(AND(F1961=0,G1961=0),F1961="COEF.",F1961&gt;0),"SUBÍTEM",IF(MID(A1961,1,5)="COMP.",IF(COUNTIF(ORÇAMENTO!$B$5:$B$9792,COMPOSIÇÕES!A1961)=0,"NOK",IF(COUNTIF(ORÇAMENTO!$B$5:$B$9792,COMPOSIÇÕES!A1961)&gt;0,"OK","SUBÍTEM"))))))</f>
        <v>SUBÍTEM</v>
      </c>
      <c r="P1961" s="655" t="b">
        <f t="shared" si="508"/>
        <v>1</v>
      </c>
      <c r="Q1961" s="655" t="s">
        <v>125</v>
      </c>
      <c r="R1961" s="655"/>
      <c r="S1961" s="715" t="s">
        <v>103</v>
      </c>
      <c r="T1961" s="655" t="s">
        <v>126</v>
      </c>
      <c r="U1961" s="655" t="s">
        <v>128</v>
      </c>
    </row>
    <row r="1962" spans="1:21" s="713" customFormat="1" ht="33.75" customHeight="1" thickBot="1">
      <c r="A1962" s="935" t="s">
        <v>1934</v>
      </c>
      <c r="B1962" s="936"/>
      <c r="C1962" s="986" t="s">
        <v>1935</v>
      </c>
      <c r="D1962" s="936" t="s">
        <v>126</v>
      </c>
      <c r="E1962" s="936" t="s">
        <v>183</v>
      </c>
      <c r="F1962" s="936"/>
      <c r="G1962" s="946">
        <f>SUM(G1963:G1966)</f>
        <v>144.65</v>
      </c>
      <c r="H1962" s="713" t="str">
        <f>UPPER(C1962)</f>
        <v>LUMINARIA ARANDELA TIPO FECHADA, 1 LAMPADA LED 10W</v>
      </c>
      <c r="J1962" s="654">
        <f>IF(AND(F1962=0,G1962&gt;0),1+COUNT($J$3:J1961),IF(B1962="AUXILIAR","AUXILIAR","SUBÍTEM"))</f>
        <v>250</v>
      </c>
      <c r="K1962" s="655" t="s">
        <v>1946</v>
      </c>
      <c r="L1962" s="656" t="str">
        <f t="shared" si="512"/>
        <v>COMP. 250</v>
      </c>
      <c r="M1962" s="663" t="str">
        <f>IF(AND(MID(A1962,1,4)="comp",COUNTIF($A$1:$A$3937,A1962)&gt;1),"ok AUXILIAR",IF(AND(F1962&gt;0,MID(A1962,1,4)="COMP"),"SUBÍTEM",IF(OR(AND(F1962=0,G1962=0),F1962="COEF.",F1962&gt;0),"SUBÍTEM",IF(MID(A1962,1,5)="COMP.",IF(COUNTIF(ORÇAMENTO!$B$5:$B$9792,COMPOSIÇÕES!A1962)=0,"NOK",IF(COUNTIF(ORÇAMENTO!$B$5:$B$9792,COMPOSIÇÕES!A1962)&gt;0,"OK","SUBÍTEM"))))))</f>
        <v>OK</v>
      </c>
      <c r="P1962" s="655" t="b">
        <f t="shared" si="508"/>
        <v>1</v>
      </c>
      <c r="Q1962" s="655" t="s">
        <v>1934</v>
      </c>
      <c r="R1962" s="655"/>
      <c r="S1962" s="716" t="s">
        <v>1935</v>
      </c>
      <c r="T1962" s="655" t="s">
        <v>126</v>
      </c>
      <c r="U1962" s="655" t="s">
        <v>183</v>
      </c>
    </row>
    <row r="1963" spans="1:21" s="713" customFormat="1" ht="21" customHeight="1">
      <c r="A1963" s="989">
        <v>88247</v>
      </c>
      <c r="B1963" s="989" t="s">
        <v>131</v>
      </c>
      <c r="C1963" s="322" t="s">
        <v>762</v>
      </c>
      <c r="D1963" s="257" t="s">
        <v>59</v>
      </c>
      <c r="E1963" s="259">
        <v>14.7</v>
      </c>
      <c r="F1963" s="462">
        <v>0.19719999999999999</v>
      </c>
      <c r="G1963" s="450">
        <f>ROUND(F1963*E1963,2)</f>
        <v>2.9</v>
      </c>
      <c r="H1963" s="713" t="str">
        <f>IF(MID(A1963,1,3)="OBS","REMOVER ESPAÇOS","OK")</f>
        <v>OK</v>
      </c>
      <c r="J1963" s="654" t="str">
        <f>IF(AND(F1963=0,G1963&gt;0),1+COUNT($J$3:J1959),IF(B1963="AUXILIAR","AUXILIAR","SUBÍTEM"))</f>
        <v>SUBÍTEM</v>
      </c>
      <c r="K1963" s="655">
        <v>88247</v>
      </c>
      <c r="L1963" s="656">
        <f t="shared" si="512"/>
        <v>88247</v>
      </c>
      <c r="M1963" s="663" t="str">
        <f>IF(AND(MID(A1963,1,4)="comp",COUNTIF($A$1:$A$3937,A1963)&gt;1),"ok AUXILIAR",IF(AND(F1963&gt;0,MID(A1963,1,4)="COMP"),"SUBÍTEM",IF(OR(AND(F1963=0,G1963=0),F1963="COEF.",F1963&gt;0),"SUBÍTEM",IF(MID(A1963,1,5)="COMP.",IF(COUNTIF(ORÇAMENTO!$B$5:$B$9792,COMPOSIÇÕES!A1963)=0,"NOK",IF(COUNTIF(ORÇAMENTO!$B$5:$B$9792,COMPOSIÇÕES!A1963)&gt;0,"OK","SUBÍTEM"))))))</f>
        <v>SUBÍTEM</v>
      </c>
      <c r="N1963" s="713" t="e">
        <f>VLOOKUP(K1963,#REF!,2,FALSE)</f>
        <v>#REF!</v>
      </c>
      <c r="P1963" s="655" t="b">
        <f t="shared" si="508"/>
        <v>1</v>
      </c>
      <c r="Q1963" s="655">
        <v>88247</v>
      </c>
      <c r="R1963" s="655" t="s">
        <v>131</v>
      </c>
      <c r="S1963" s="721" t="s">
        <v>762</v>
      </c>
      <c r="T1963" s="655" t="s">
        <v>59</v>
      </c>
      <c r="U1963" s="655">
        <v>14.69</v>
      </c>
    </row>
    <row r="1964" spans="1:21" s="713" customFormat="1" ht="21" customHeight="1">
      <c r="A1964" s="494">
        <v>88264</v>
      </c>
      <c r="B1964" s="494" t="s">
        <v>131</v>
      </c>
      <c r="C1964" s="322" t="s">
        <v>766</v>
      </c>
      <c r="D1964" s="257" t="s">
        <v>59</v>
      </c>
      <c r="E1964" s="259">
        <v>19.16</v>
      </c>
      <c r="F1964" s="462">
        <v>0.48</v>
      </c>
      <c r="G1964" s="450">
        <f>ROUND(F1964*E1964,2)</f>
        <v>9.1999999999999993</v>
      </c>
      <c r="H1964" s="713" t="str">
        <f>UPPER(C1964)</f>
        <v>ELETRICISTA COM ENCARGOS COMPLEMENTARES</v>
      </c>
      <c r="J1964" s="654" t="str">
        <f>IF(AND(F1964=0,G1964&gt;0),1+COUNT($J$3:J1950),IF(B1964="AUXILIAR","AUXILIAR","SUBÍTEM"))</f>
        <v>SUBÍTEM</v>
      </c>
      <c r="K1964" s="655">
        <v>88264</v>
      </c>
      <c r="L1964" s="656">
        <f t="shared" si="512"/>
        <v>88264</v>
      </c>
      <c r="M1964" s="663" t="str">
        <f>IF(AND(MID(A1964,1,4)="comp",COUNTIF($A$1:$A$3937,A1964)&gt;1),"ok AUXILIAR",IF(AND(F1964&gt;0,MID(A1964,1,4)="COMP"),"SUBÍTEM",IF(OR(AND(F1964=0,G1964=0),F1964="COEF.",F1964&gt;0),"SUBÍTEM",IF(MID(A1964,1,5)="COMP.",IF(COUNTIF(ORÇAMENTO!$B$5:$B$9792,COMPOSIÇÕES!A1964)=0,"NOK",IF(COUNTIF(ORÇAMENTO!$B$5:$B$9792,COMPOSIÇÕES!A1964)&gt;0,"OK","SUBÍTEM"))))))</f>
        <v>SUBÍTEM</v>
      </c>
      <c r="P1964" s="655" t="b">
        <f t="shared" si="508"/>
        <v>1</v>
      </c>
      <c r="Q1964" s="655">
        <v>88264</v>
      </c>
      <c r="R1964" s="655" t="s">
        <v>131</v>
      </c>
      <c r="S1964" s="717" t="s">
        <v>766</v>
      </c>
      <c r="T1964" s="655" t="s">
        <v>59</v>
      </c>
      <c r="U1964" s="655">
        <v>19.149999999999999</v>
      </c>
    </row>
    <row r="1965" spans="1:21" s="713" customFormat="1" ht="31.5" customHeight="1">
      <c r="A1965" s="500">
        <v>39389</v>
      </c>
      <c r="B1965" s="989" t="s">
        <v>836</v>
      </c>
      <c r="C1965" s="322" t="s">
        <v>1052</v>
      </c>
      <c r="D1965" s="257" t="s">
        <v>2836</v>
      </c>
      <c r="E1965" s="259">
        <v>89.12</v>
      </c>
      <c r="F1965" s="707">
        <v>1</v>
      </c>
      <c r="G1965" s="450">
        <f>ROUND(F1965*E1965,2)</f>
        <v>89.12</v>
      </c>
      <c r="H1965" s="713" t="str">
        <f>UPPER(C1965)</f>
        <v>LUMINARIA LED REFLETOR RETANGULAR BIVOLT, LUZ BRANCA, 10 W</v>
      </c>
      <c r="J1965" s="654" t="str">
        <f>IF(AND(F1965=0,G1965&gt;0),1+COUNT($J$3:J1949),IF(B1965="AUXILIAR","AUXILIAR","SUBÍTEM"))</f>
        <v>SUBÍTEM</v>
      </c>
      <c r="K1965" s="655">
        <v>39389</v>
      </c>
      <c r="L1965" s="656">
        <f>A1965</f>
        <v>39389</v>
      </c>
      <c r="M1965" s="663" t="str">
        <f>IF(AND(MID(A1965,1,4)="comp",COUNTIF($A$1:$A$3937,A1965)&gt;1),"ok AUXILIAR",IF(AND(F1965&gt;0,MID(A1965,1,4)="COMP"),"SUBÍTEM",IF(OR(AND(F1965=0,G1965=0),F1965="COEF.",F1965&gt;0),"SUBÍTEM",IF(MID(A1965,1,5)="COMP.",IF(COUNTIF(ORÇAMENTO!$B$5:$B$9792,COMPOSIÇÕES!A1965)=0,"NOK",IF(COUNTIF(ORÇAMENTO!$B$5:$B$9792,COMPOSIÇÕES!A1965)&gt;0,"OK","SUBÍTEM"))))))</f>
        <v>SUBÍTEM</v>
      </c>
      <c r="P1965" s="655" t="b">
        <f>C1965=S1965</f>
        <v>1</v>
      </c>
      <c r="Q1965" s="655">
        <v>39389</v>
      </c>
      <c r="R1965" s="655" t="s">
        <v>836</v>
      </c>
      <c r="S1965" s="717" t="s">
        <v>1052</v>
      </c>
      <c r="T1965" s="655" t="s">
        <v>54</v>
      </c>
      <c r="U1965" s="655">
        <v>89.12</v>
      </c>
    </row>
    <row r="1966" spans="1:21" s="713" customFormat="1" ht="31.5" customHeight="1">
      <c r="A1966" s="500">
        <v>38769</v>
      </c>
      <c r="B1966" s="989" t="s">
        <v>836</v>
      </c>
      <c r="C1966" s="322" t="s">
        <v>2811</v>
      </c>
      <c r="D1966" s="257" t="s">
        <v>2836</v>
      </c>
      <c r="E1966" s="259">
        <v>43.43</v>
      </c>
      <c r="F1966" s="707">
        <v>1</v>
      </c>
      <c r="G1966" s="450">
        <f>ROUND(F1966*E1966,2)</f>
        <v>43.43</v>
      </c>
      <c r="H1966" s="713" t="str">
        <f>UPPER(C1966)</f>
        <v>LUMINARIA ARANDELA TIPO MEIA-LUA COM VIDRO FOSCO *30 X 15* CM, PARA 1 LAMPADA, BASE E27, POTENCIA MAXIMA 40/60 W (NAO INCLUI LAMPADA)</v>
      </c>
      <c r="J1966" s="654" t="str">
        <f>IF(AND(F1966=0,G1966&gt;0),1+COUNT($J$3:J1950),IF(B1966="AUXILIAR","AUXILIAR","SUBÍTEM"))</f>
        <v>SUBÍTEM</v>
      </c>
      <c r="K1966" s="655">
        <v>38769</v>
      </c>
      <c r="L1966" s="656">
        <f t="shared" si="512"/>
        <v>38769</v>
      </c>
      <c r="M1966" s="663" t="str">
        <f>IF(AND(MID(A1966,1,4)="comp",COUNTIF($A$1:$A$3937,A1966)&gt;1),"ok AUXILIAR",IF(AND(F1966&gt;0,MID(A1966,1,4)="COMP"),"SUBÍTEM",IF(OR(AND(F1966=0,G1966=0),F1966="COEF.",F1966&gt;0),"SUBÍTEM",IF(MID(A1966,1,5)="COMP.",IF(COUNTIF(ORÇAMENTO!$B$5:$B$9792,COMPOSIÇÕES!A1966)=0,"NOK",IF(COUNTIF(ORÇAMENTO!$B$5:$B$9792,COMPOSIÇÕES!A1966)&gt;0,"OK","SUBÍTEM"))))))</f>
        <v>SUBÍTEM</v>
      </c>
      <c r="P1966" s="655" t="b">
        <f t="shared" si="508"/>
        <v>1</v>
      </c>
      <c r="Q1966" s="655">
        <v>38769</v>
      </c>
      <c r="R1966" s="655" t="s">
        <v>836</v>
      </c>
      <c r="S1966" s="717" t="s">
        <v>2811</v>
      </c>
      <c r="T1966" s="655" t="s">
        <v>54</v>
      </c>
      <c r="U1966" s="655">
        <v>43.43</v>
      </c>
    </row>
    <row r="1967" spans="1:21" s="713" customFormat="1">
      <c r="A1967" s="723" t="s">
        <v>1936</v>
      </c>
      <c r="B1967" s="723"/>
      <c r="C1967" s="723"/>
      <c r="D1967" s="723" t="s">
        <v>183</v>
      </c>
      <c r="E1967" s="723" t="s">
        <v>183</v>
      </c>
      <c r="F1967" s="723"/>
      <c r="G1967" s="723"/>
      <c r="H1967" s="713" t="str">
        <f>IF(MID(A1967,1,3)="OBS","REMOVER ESPAÇOS","OK")</f>
        <v>REMOVER ESPAÇOS</v>
      </c>
      <c r="J1967" s="654" t="str">
        <f>IF(AND(F1967=0,G1967&gt;0),1+COUNT($J$3:J1966),IF(B1967="AUXILIAR","AUXILIAR","SUBÍTEM"))</f>
        <v>SUBÍTEM</v>
      </c>
      <c r="K1967" s="655" t="s">
        <v>1936</v>
      </c>
      <c r="L1967" s="656" t="str">
        <f t="shared" si="512"/>
        <v>Obs: composição/Base -  SINAPI - 97605+39389/SINAPI INSUMO</v>
      </c>
      <c r="M1967" s="663" t="str">
        <f>IF(AND(MID(A1967,1,4)="comp",COUNTIF($A$1:$A$3937,A1967)&gt;1),"ok AUXILIAR",IF(AND(F1967&gt;0,MID(A1967,1,4)="COMP"),"SUBÍTEM",IF(OR(AND(F1967=0,G1967=0),F1967="COEF.",F1967&gt;0),"SUBÍTEM",IF(MID(A1967,1,5)="COMP.",IF(COUNTIF(ORÇAMENTO!$B$5:$B$9792,COMPOSIÇÕES!A1967)=0,"NOK",IF(COUNTIF(ORÇAMENTO!$B$5:$B$9792,COMPOSIÇÕES!A1967)&gt;0,"OK","SUBÍTEM"))))))</f>
        <v>SUBÍTEM</v>
      </c>
      <c r="P1967" s="655" t="b">
        <f t="shared" si="508"/>
        <v>1</v>
      </c>
      <c r="Q1967" s="655" t="s">
        <v>1936</v>
      </c>
      <c r="R1967" s="655"/>
      <c r="S1967" s="723"/>
      <c r="T1967" s="655" t="s">
        <v>183</v>
      </c>
      <c r="U1967" s="655" t="s">
        <v>183</v>
      </c>
    </row>
    <row r="1968" spans="1:21" s="713" customFormat="1" ht="15.75" thickBot="1">
      <c r="A1968" s="660"/>
      <c r="E1968" s="660"/>
      <c r="J1968" s="712"/>
      <c r="K1968" s="712"/>
      <c r="L1968" s="712"/>
      <c r="M1968" s="712"/>
      <c r="P1968" s="655" t="b">
        <f t="shared" ref="P1968:P2011" si="513">C1968=S1968</f>
        <v>1</v>
      </c>
    </row>
    <row r="1969" spans="1:21" s="713" customFormat="1" ht="32.25" customHeight="1" thickBot="1">
      <c r="A1969" s="947" t="s">
        <v>125</v>
      </c>
      <c r="B1969" s="948"/>
      <c r="C1969" s="949" t="s">
        <v>103</v>
      </c>
      <c r="D1969" s="949" t="s">
        <v>126</v>
      </c>
      <c r="E1969" s="949" t="s">
        <v>128</v>
      </c>
      <c r="F1969" s="949" t="s">
        <v>127</v>
      </c>
      <c r="G1969" s="950" t="s">
        <v>129</v>
      </c>
      <c r="H1969" s="713" t="str">
        <f>UPPER(C1969)</f>
        <v>DESCRIÇÃO</v>
      </c>
      <c r="J1969" s="654" t="str">
        <f>IF(AND(F1969=0,G1969&gt;0),1+COUNT($J$3:J1968),IF(B1969="AUXILIAR","AUXILIAR","SUBÍTEM"))</f>
        <v>SUBÍTEM</v>
      </c>
      <c r="K1969" s="655" t="s">
        <v>125</v>
      </c>
      <c r="L1969" s="656" t="str">
        <f t="shared" ref="L1969:L1974" si="514">A1969</f>
        <v>COD.</v>
      </c>
      <c r="M1969" s="663" t="str">
        <f>IF(AND(MID(A1969,1,4)="comp",COUNTIF($A$1:$A$3937,A1969)&gt;1),"ok AUXILIAR",IF(AND(F1969&gt;0,MID(A1969,1,4)="COMP"),"SUBÍTEM",IF(OR(AND(F1969=0,G1969=0),F1969="COEF.",F1969&gt;0),"SUBÍTEM",IF(MID(A1969,1,5)="COMP.",IF(COUNTIF(ORÇAMENTO!$B$5:$B$9792,COMPOSIÇÕES!A1969)=0,"NOK",IF(COUNTIF(ORÇAMENTO!$B$5:$B$9792,COMPOSIÇÕES!A1969)&gt;0,"OK","SUBÍTEM"))))))</f>
        <v>SUBÍTEM</v>
      </c>
      <c r="P1969" s="655" t="b">
        <f t="shared" si="513"/>
        <v>1</v>
      </c>
      <c r="Q1969" s="655" t="s">
        <v>125</v>
      </c>
      <c r="R1969" s="655"/>
      <c r="S1969" s="715" t="s">
        <v>103</v>
      </c>
      <c r="T1969" s="655" t="s">
        <v>126</v>
      </c>
      <c r="U1969" s="655" t="s">
        <v>128</v>
      </c>
    </row>
    <row r="1970" spans="1:21" s="713" customFormat="1" ht="33.75" customHeight="1" thickBot="1">
      <c r="A1970" s="935" t="s">
        <v>1946</v>
      </c>
      <c r="B1970" s="936"/>
      <c r="C1970" s="986" t="s">
        <v>1937</v>
      </c>
      <c r="D1970" s="936" t="s">
        <v>126</v>
      </c>
      <c r="E1970" s="936" t="s">
        <v>183</v>
      </c>
      <c r="F1970" s="936"/>
      <c r="G1970" s="946">
        <f>SUM(G1971:G1973)</f>
        <v>72.949999999999989</v>
      </c>
      <c r="H1970" s="713" t="str">
        <f>UPPER(C1970)</f>
        <v>LUMINÁRIA TIPO SPOT DE EMBUTIR COM LÂMPADA LED 15W</v>
      </c>
      <c r="J1970" s="654">
        <f>IF(AND(F1970=0,G1970&gt;0),1+COUNT($J$3:J1969),IF(B1970="AUXILIAR","AUXILIAR","SUBÍTEM"))</f>
        <v>251</v>
      </c>
      <c r="K1970" s="655" t="s">
        <v>1947</v>
      </c>
      <c r="L1970" s="656" t="str">
        <f t="shared" si="514"/>
        <v>COMP. 251</v>
      </c>
      <c r="M1970" s="663" t="str">
        <f>IF(AND(MID(A1970,1,4)="comp",COUNTIF($A$1:$A$3937,A1970)&gt;1),"ok AUXILIAR",IF(AND(F1970&gt;0,MID(A1970,1,4)="COMP"),"SUBÍTEM",IF(OR(AND(F1970=0,G1970=0),F1970="COEF.",F1970&gt;0),"SUBÍTEM",IF(MID(A1970,1,5)="COMP.",IF(COUNTIF(ORÇAMENTO!$B$5:$B$9792,COMPOSIÇÕES!A1970)=0,"NOK",IF(COUNTIF(ORÇAMENTO!$B$5:$B$9792,COMPOSIÇÕES!A1970)&gt;0,"OK","SUBÍTEM"))))))</f>
        <v>OK</v>
      </c>
      <c r="P1970" s="655" t="b">
        <f t="shared" si="513"/>
        <v>1</v>
      </c>
      <c r="Q1970" s="655" t="s">
        <v>1946</v>
      </c>
      <c r="R1970" s="655"/>
      <c r="S1970" s="716" t="s">
        <v>1937</v>
      </c>
      <c r="T1970" s="655" t="s">
        <v>126</v>
      </c>
      <c r="U1970" s="655" t="s">
        <v>183</v>
      </c>
    </row>
    <row r="1971" spans="1:21" s="713" customFormat="1" ht="21" customHeight="1">
      <c r="A1971" s="989">
        <v>88316</v>
      </c>
      <c r="B1971" s="989" t="s">
        <v>131</v>
      </c>
      <c r="C1971" s="322" t="s">
        <v>772</v>
      </c>
      <c r="D1971" s="257" t="s">
        <v>59</v>
      </c>
      <c r="E1971" s="259">
        <v>12.7</v>
      </c>
      <c r="F1971" s="462">
        <v>1.1000000000000001</v>
      </c>
      <c r="G1971" s="450">
        <f>ROUND(F1971*E1971,2)</f>
        <v>13.97</v>
      </c>
      <c r="H1971" s="713" t="str">
        <f>IF(MID(A1971,1,3)="OBS","REMOVER ESPAÇOS","OK")</f>
        <v>OK</v>
      </c>
      <c r="J1971" s="654" t="str">
        <f>IF(AND(F1971=0,G1971&gt;0),1+COUNT($J$3:J1967),IF(B1971="AUXILIAR","AUXILIAR","SUBÍTEM"))</f>
        <v>SUBÍTEM</v>
      </c>
      <c r="K1971" s="655">
        <v>88316</v>
      </c>
      <c r="L1971" s="656">
        <f t="shared" si="514"/>
        <v>88316</v>
      </c>
      <c r="M1971" s="663" t="str">
        <f>IF(AND(MID(A1971,1,4)="comp",COUNTIF($A$1:$A$3937,A1971)&gt;1),"ok AUXILIAR",IF(AND(F1971&gt;0,MID(A1971,1,4)="COMP"),"SUBÍTEM",IF(OR(AND(F1971=0,G1971=0),F1971="COEF.",F1971&gt;0),"SUBÍTEM",IF(MID(A1971,1,5)="COMP.",IF(COUNTIF(ORÇAMENTO!$B$5:$B$9792,COMPOSIÇÕES!A1971)=0,"NOK",IF(COUNTIF(ORÇAMENTO!$B$5:$B$9792,COMPOSIÇÕES!A1971)&gt;0,"OK","SUBÍTEM"))))))</f>
        <v>SUBÍTEM</v>
      </c>
      <c r="N1971" s="713" t="e">
        <f>VLOOKUP(K1971,#REF!,2,FALSE)</f>
        <v>#REF!</v>
      </c>
      <c r="P1971" s="655" t="b">
        <f t="shared" si="513"/>
        <v>1</v>
      </c>
      <c r="Q1971" s="655">
        <v>88316</v>
      </c>
      <c r="R1971" s="655" t="s">
        <v>131</v>
      </c>
      <c r="S1971" s="721" t="s">
        <v>772</v>
      </c>
      <c r="T1971" s="655" t="s">
        <v>59</v>
      </c>
      <c r="U1971" s="655">
        <v>12.52</v>
      </c>
    </row>
    <row r="1972" spans="1:21" s="713" customFormat="1" ht="21" customHeight="1">
      <c r="A1972" s="494">
        <v>88264</v>
      </c>
      <c r="B1972" s="494" t="s">
        <v>131</v>
      </c>
      <c r="C1972" s="322" t="s">
        <v>766</v>
      </c>
      <c r="D1972" s="257" t="s">
        <v>59</v>
      </c>
      <c r="E1972" s="259">
        <v>19.16</v>
      </c>
      <c r="F1972" s="462">
        <v>1.1000000000000001</v>
      </c>
      <c r="G1972" s="450">
        <f>ROUND(F1972*E1972,2)</f>
        <v>21.08</v>
      </c>
      <c r="H1972" s="713" t="str">
        <f>UPPER(C1972)</f>
        <v>ELETRICISTA COM ENCARGOS COMPLEMENTARES</v>
      </c>
      <c r="J1972" s="654" t="str">
        <f>IF(AND(F1972=0,G1972&gt;0),1+COUNT($J$3:J1957),IF(B1972="AUXILIAR","AUXILIAR","SUBÍTEM"))</f>
        <v>SUBÍTEM</v>
      </c>
      <c r="K1972" s="655">
        <v>88264</v>
      </c>
      <c r="L1972" s="656">
        <f t="shared" si="514"/>
        <v>88264</v>
      </c>
      <c r="M1972" s="663" t="str">
        <f>IF(AND(MID(A1972,1,4)="comp",COUNTIF($A$1:$A$3937,A1972)&gt;1),"ok AUXILIAR",IF(AND(F1972&gt;0,MID(A1972,1,4)="COMP"),"SUBÍTEM",IF(OR(AND(F1972=0,G1972=0),F1972="COEF.",F1972&gt;0),"SUBÍTEM",IF(MID(A1972,1,5)="COMP.",IF(COUNTIF(ORÇAMENTO!$B$5:$B$9792,COMPOSIÇÕES!A1972)=0,"NOK",IF(COUNTIF(ORÇAMENTO!$B$5:$B$9792,COMPOSIÇÕES!A1972)&gt;0,"OK","SUBÍTEM"))))))</f>
        <v>SUBÍTEM</v>
      </c>
      <c r="P1972" s="655" t="b">
        <f t="shared" si="513"/>
        <v>1</v>
      </c>
      <c r="Q1972" s="655">
        <v>88264</v>
      </c>
      <c r="R1972" s="655" t="s">
        <v>131</v>
      </c>
      <c r="S1972" s="717" t="s">
        <v>766</v>
      </c>
      <c r="T1972" s="655" t="s">
        <v>59</v>
      </c>
      <c r="U1972" s="655">
        <v>19.149999999999999</v>
      </c>
    </row>
    <row r="1973" spans="1:21" s="713" customFormat="1" ht="31.5" customHeight="1">
      <c r="A1973" s="500">
        <v>11130</v>
      </c>
      <c r="B1973" s="989" t="s">
        <v>134</v>
      </c>
      <c r="C1973" s="322" t="s">
        <v>1937</v>
      </c>
      <c r="D1973" s="257" t="s">
        <v>54</v>
      </c>
      <c r="E1973" s="259">
        <v>37.9</v>
      </c>
      <c r="F1973" s="707">
        <v>1</v>
      </c>
      <c r="G1973" s="450">
        <f>ROUND(F1973*E1973,2)</f>
        <v>37.9</v>
      </c>
      <c r="H1973" s="713" t="str">
        <f>UPPER(C1973)</f>
        <v>LUMINÁRIA TIPO SPOT DE EMBUTIR COM LÂMPADA LED 15W</v>
      </c>
      <c r="J1973" s="654" t="str">
        <f>IF(AND(F1973=0,G1973&gt;0),1+COUNT($J$3:J1957),IF(B1973="AUXILIAR","AUXILIAR","SUBÍTEM"))</f>
        <v>SUBÍTEM</v>
      </c>
      <c r="K1973" s="655">
        <v>11130</v>
      </c>
      <c r="L1973" s="656">
        <f t="shared" si="514"/>
        <v>11130</v>
      </c>
      <c r="M1973" s="663" t="str">
        <f>IF(AND(MID(A1973,1,4)="comp",COUNTIF($A$1:$A$3937,A1973)&gt;1),"ok AUXILIAR",IF(AND(F1973&gt;0,MID(A1973,1,4)="COMP"),"SUBÍTEM",IF(OR(AND(F1973=0,G1973=0),F1973="COEF.",F1973&gt;0),"SUBÍTEM",IF(MID(A1973,1,5)="COMP.",IF(COUNTIF(ORÇAMENTO!$B$5:$B$9792,COMPOSIÇÕES!A1973)=0,"NOK",IF(COUNTIF(ORÇAMENTO!$B$5:$B$9792,COMPOSIÇÕES!A1973)&gt;0,"OK","SUBÍTEM"))))))</f>
        <v>SUBÍTEM</v>
      </c>
      <c r="P1973" s="655" t="b">
        <f t="shared" si="513"/>
        <v>1</v>
      </c>
      <c r="Q1973" s="655">
        <v>11130</v>
      </c>
      <c r="R1973" s="655" t="s">
        <v>134</v>
      </c>
      <c r="S1973" s="717" t="s">
        <v>1937</v>
      </c>
      <c r="T1973" s="655" t="s">
        <v>54</v>
      </c>
      <c r="U1973" s="655">
        <v>37.9</v>
      </c>
    </row>
    <row r="1974" spans="1:21" s="713" customFormat="1">
      <c r="A1974" s="723" t="s">
        <v>1940</v>
      </c>
      <c r="B1974" s="723"/>
      <c r="C1974" s="723"/>
      <c r="D1974" s="723" t="s">
        <v>183</v>
      </c>
      <c r="E1974" s="723" t="s">
        <v>183</v>
      </c>
      <c r="F1974" s="723"/>
      <c r="G1974" s="723"/>
      <c r="H1974" s="713" t="str">
        <f>IF(MID(A1974,1,3)="OBS","REMOVER ESPAÇOS","OK")</f>
        <v>REMOVER ESPAÇOS</v>
      </c>
      <c r="J1974" s="654" t="str">
        <f>IF(AND(F1974=0,G1974&gt;0),1+COUNT($J$3:J1973),IF(B1974="AUXILIAR","AUXILIAR","SUBÍTEM"))</f>
        <v>SUBÍTEM</v>
      </c>
      <c r="K1974" s="655" t="s">
        <v>1940</v>
      </c>
      <c r="L1974" s="656" t="str">
        <f t="shared" si="514"/>
        <v>Obs: composição/Base -  ORSE - 10352</v>
      </c>
      <c r="M1974" s="663" t="str">
        <f>IF(AND(MID(A1974,1,4)="comp",COUNTIF($A$1:$A$3937,A1974)&gt;1),"ok AUXILIAR",IF(AND(F1974&gt;0,MID(A1974,1,4)="COMP"),"SUBÍTEM",IF(OR(AND(F1974=0,G1974=0),F1974="COEF.",F1974&gt;0),"SUBÍTEM",IF(MID(A1974,1,5)="COMP.",IF(COUNTIF(ORÇAMENTO!$B$5:$B$9792,COMPOSIÇÕES!A1974)=0,"NOK",IF(COUNTIF(ORÇAMENTO!$B$5:$B$9792,COMPOSIÇÕES!A1974)&gt;0,"OK","SUBÍTEM"))))))</f>
        <v>SUBÍTEM</v>
      </c>
      <c r="P1974" s="655" t="b">
        <f t="shared" si="513"/>
        <v>1</v>
      </c>
      <c r="Q1974" s="655" t="s">
        <v>1940</v>
      </c>
      <c r="R1974" s="655"/>
      <c r="S1974" s="723"/>
      <c r="T1974" s="655" t="s">
        <v>183</v>
      </c>
      <c r="U1974" s="655" t="s">
        <v>183</v>
      </c>
    </row>
    <row r="1975" spans="1:21" s="713" customFormat="1" ht="15.75" thickBot="1">
      <c r="A1975" s="660"/>
      <c r="E1975" s="660"/>
      <c r="J1975" s="712"/>
      <c r="K1975" s="712"/>
      <c r="L1975" s="712"/>
      <c r="M1975" s="712"/>
      <c r="P1975" s="655" t="b">
        <f t="shared" si="513"/>
        <v>1</v>
      </c>
    </row>
    <row r="1976" spans="1:21" s="713" customFormat="1" ht="32.25" customHeight="1" thickBot="1">
      <c r="A1976" s="947" t="s">
        <v>125</v>
      </c>
      <c r="B1976" s="948"/>
      <c r="C1976" s="949" t="s">
        <v>103</v>
      </c>
      <c r="D1976" s="949" t="s">
        <v>126</v>
      </c>
      <c r="E1976" s="949" t="s">
        <v>128</v>
      </c>
      <c r="F1976" s="949" t="s">
        <v>127</v>
      </c>
      <c r="G1976" s="950" t="s">
        <v>129</v>
      </c>
      <c r="H1976" s="713" t="str">
        <f>UPPER(C1976)</f>
        <v>DESCRIÇÃO</v>
      </c>
      <c r="J1976" s="654" t="str">
        <f>IF(AND(F1976=0,G1976&gt;0),1+COUNT($J$3:J1975),IF(B1976="AUXILIAR","AUXILIAR","SUBÍTEM"))</f>
        <v>SUBÍTEM</v>
      </c>
      <c r="K1976" s="655" t="s">
        <v>125</v>
      </c>
      <c r="L1976" s="656" t="str">
        <f t="shared" ref="L1976:L1981" si="515">A1976</f>
        <v>COD.</v>
      </c>
      <c r="M1976" s="663" t="str">
        <f>IF(AND(MID(A1976,1,4)="comp",COUNTIF($A$1:$A$3937,A1976)&gt;1),"ok AUXILIAR",IF(AND(F1976&gt;0,MID(A1976,1,4)="COMP"),"SUBÍTEM",IF(OR(AND(F1976=0,G1976=0),F1976="COEF.",F1976&gt;0),"SUBÍTEM",IF(MID(A1976,1,5)="COMP.",IF(COUNTIF(ORÇAMENTO!$B$5:$B$9792,COMPOSIÇÕES!A1976)=0,"NOK",IF(COUNTIF(ORÇAMENTO!$B$5:$B$9792,COMPOSIÇÕES!A1976)&gt;0,"OK","SUBÍTEM"))))))</f>
        <v>SUBÍTEM</v>
      </c>
      <c r="P1976" s="655" t="b">
        <f t="shared" si="513"/>
        <v>1</v>
      </c>
      <c r="Q1976" s="655" t="s">
        <v>125</v>
      </c>
      <c r="R1976" s="655"/>
      <c r="S1976" s="715" t="s">
        <v>103</v>
      </c>
      <c r="T1976" s="655" t="s">
        <v>126</v>
      </c>
      <c r="U1976" s="655" t="s">
        <v>128</v>
      </c>
    </row>
    <row r="1977" spans="1:21" s="713" customFormat="1" ht="33.75" customHeight="1" thickBot="1">
      <c r="A1977" s="935" t="s">
        <v>1947</v>
      </c>
      <c r="B1977" s="936"/>
      <c r="C1977" s="986" t="s">
        <v>1938</v>
      </c>
      <c r="D1977" s="936" t="s">
        <v>126</v>
      </c>
      <c r="E1977" s="936" t="s">
        <v>183</v>
      </c>
      <c r="F1977" s="936"/>
      <c r="G1977" s="946">
        <f>SUM(G1978:G1980)</f>
        <v>76.13</v>
      </c>
      <c r="H1977" s="713" t="str">
        <f>UPPER(C1977)</f>
        <v>LUMINÁRIA TIPO SPOT DE EMBUTIR COM LÂMPADA LED 18W</v>
      </c>
      <c r="J1977" s="654">
        <f>IF(AND(F1977=0,G1977&gt;0),1+COUNT($J$3:J1976),IF(B1977="AUXILIAR","AUXILIAR","SUBÍTEM"))</f>
        <v>252</v>
      </c>
      <c r="K1977" s="655" t="s">
        <v>1948</v>
      </c>
      <c r="L1977" s="656" t="str">
        <f t="shared" si="515"/>
        <v>COMP. 252</v>
      </c>
      <c r="M1977" s="663" t="str">
        <f>IF(AND(MID(A1977,1,4)="comp",COUNTIF($A$1:$A$3937,A1977)&gt;1),"ok AUXILIAR",IF(AND(F1977&gt;0,MID(A1977,1,4)="COMP"),"SUBÍTEM",IF(OR(AND(F1977=0,G1977=0),F1977="COEF.",F1977&gt;0),"SUBÍTEM",IF(MID(A1977,1,5)="COMP.",IF(COUNTIF(ORÇAMENTO!$B$5:$B$9792,COMPOSIÇÕES!A1977)=0,"NOK",IF(COUNTIF(ORÇAMENTO!$B$5:$B$9792,COMPOSIÇÕES!A1977)&gt;0,"OK","SUBÍTEM"))))))</f>
        <v>OK</v>
      </c>
      <c r="P1977" s="655" t="b">
        <f t="shared" si="513"/>
        <v>1</v>
      </c>
      <c r="Q1977" s="655" t="s">
        <v>1947</v>
      </c>
      <c r="R1977" s="655"/>
      <c r="S1977" s="716" t="s">
        <v>1938</v>
      </c>
      <c r="T1977" s="655" t="s">
        <v>126</v>
      </c>
      <c r="U1977" s="655" t="s">
        <v>183</v>
      </c>
    </row>
    <row r="1978" spans="1:21" s="713" customFormat="1" ht="21" customHeight="1">
      <c r="A1978" s="989">
        <v>88316</v>
      </c>
      <c r="B1978" s="989" t="s">
        <v>131</v>
      </c>
      <c r="C1978" s="322" t="s">
        <v>772</v>
      </c>
      <c r="D1978" s="257" t="s">
        <v>59</v>
      </c>
      <c r="E1978" s="259">
        <v>12.7</v>
      </c>
      <c r="F1978" s="462">
        <v>1.2</v>
      </c>
      <c r="G1978" s="450">
        <f>ROUND(F1978*E1978,2)</f>
        <v>15.24</v>
      </c>
      <c r="H1978" s="713" t="str">
        <f>IF(MID(A1978,1,3)="OBS","REMOVER ESPAÇOS","OK")</f>
        <v>OK</v>
      </c>
      <c r="J1978" s="654" t="str">
        <f>IF(AND(F1978=0,G1978&gt;0),1+COUNT($J$3:J1974),IF(B1978="AUXILIAR","AUXILIAR","SUBÍTEM"))</f>
        <v>SUBÍTEM</v>
      </c>
      <c r="K1978" s="655">
        <v>88316</v>
      </c>
      <c r="L1978" s="656">
        <f t="shared" si="515"/>
        <v>88316</v>
      </c>
      <c r="M1978" s="663" t="str">
        <f>IF(AND(MID(A1978,1,4)="comp",COUNTIF($A$1:$A$3937,A1978)&gt;1),"ok AUXILIAR",IF(AND(F1978&gt;0,MID(A1978,1,4)="COMP"),"SUBÍTEM",IF(OR(AND(F1978=0,G1978=0),F1978="COEF.",F1978&gt;0),"SUBÍTEM",IF(MID(A1978,1,5)="COMP.",IF(COUNTIF(ORÇAMENTO!$B$5:$B$9792,COMPOSIÇÕES!A1978)=0,"NOK",IF(COUNTIF(ORÇAMENTO!$B$5:$B$9792,COMPOSIÇÕES!A1978)&gt;0,"OK","SUBÍTEM"))))))</f>
        <v>SUBÍTEM</v>
      </c>
      <c r="N1978" s="713" t="e">
        <f>VLOOKUP(K1978,#REF!,2,FALSE)</f>
        <v>#REF!</v>
      </c>
      <c r="P1978" s="655" t="b">
        <f t="shared" si="513"/>
        <v>1</v>
      </c>
      <c r="Q1978" s="655">
        <v>88316</v>
      </c>
      <c r="R1978" s="655" t="s">
        <v>131</v>
      </c>
      <c r="S1978" s="721" t="s">
        <v>772</v>
      </c>
      <c r="T1978" s="655" t="s">
        <v>59</v>
      </c>
      <c r="U1978" s="655">
        <v>12.52</v>
      </c>
    </row>
    <row r="1979" spans="1:21" s="713" customFormat="1" ht="21" customHeight="1">
      <c r="A1979" s="494">
        <v>88264</v>
      </c>
      <c r="B1979" s="494" t="s">
        <v>131</v>
      </c>
      <c r="C1979" s="322" t="s">
        <v>766</v>
      </c>
      <c r="D1979" s="257" t="s">
        <v>59</v>
      </c>
      <c r="E1979" s="259">
        <v>19.16</v>
      </c>
      <c r="F1979" s="462">
        <v>1.2</v>
      </c>
      <c r="G1979" s="450">
        <f>ROUND(F1979*E1979,2)</f>
        <v>22.99</v>
      </c>
      <c r="H1979" s="713" t="str">
        <f>UPPER(C1979)</f>
        <v>ELETRICISTA COM ENCARGOS COMPLEMENTARES</v>
      </c>
      <c r="J1979" s="654" t="str">
        <f>IF(AND(F1979=0,G1979&gt;0),1+COUNT($J$3:J1964),IF(B1979="AUXILIAR","AUXILIAR","SUBÍTEM"))</f>
        <v>SUBÍTEM</v>
      </c>
      <c r="K1979" s="655">
        <v>88264</v>
      </c>
      <c r="L1979" s="656">
        <f t="shared" si="515"/>
        <v>88264</v>
      </c>
      <c r="M1979" s="663" t="str">
        <f>IF(AND(MID(A1979,1,4)="comp",COUNTIF($A$1:$A$3937,A1979)&gt;1),"ok AUXILIAR",IF(AND(F1979&gt;0,MID(A1979,1,4)="COMP"),"SUBÍTEM",IF(OR(AND(F1979=0,G1979=0),F1979="COEF.",F1979&gt;0),"SUBÍTEM",IF(MID(A1979,1,5)="COMP.",IF(COUNTIF(ORÇAMENTO!$B$5:$B$9792,COMPOSIÇÕES!A1979)=0,"NOK",IF(COUNTIF(ORÇAMENTO!$B$5:$B$9792,COMPOSIÇÕES!A1979)&gt;0,"OK","SUBÍTEM"))))))</f>
        <v>SUBÍTEM</v>
      </c>
      <c r="P1979" s="655" t="b">
        <f t="shared" si="513"/>
        <v>1</v>
      </c>
      <c r="Q1979" s="655">
        <v>88264</v>
      </c>
      <c r="R1979" s="655" t="s">
        <v>131</v>
      </c>
      <c r="S1979" s="717" t="s">
        <v>766</v>
      </c>
      <c r="T1979" s="655" t="s">
        <v>59</v>
      </c>
      <c r="U1979" s="655">
        <v>19.149999999999999</v>
      </c>
    </row>
    <row r="1980" spans="1:21" s="713" customFormat="1" ht="31.5" customHeight="1">
      <c r="A1980" s="500">
        <v>11130</v>
      </c>
      <c r="B1980" s="989" t="s">
        <v>134</v>
      </c>
      <c r="C1980" s="322" t="s">
        <v>1937</v>
      </c>
      <c r="D1980" s="257" t="s">
        <v>54</v>
      </c>
      <c r="E1980" s="259">
        <v>37.9</v>
      </c>
      <c r="F1980" s="707">
        <v>1</v>
      </c>
      <c r="G1980" s="450">
        <f>ROUND(F1980*E1980,2)</f>
        <v>37.9</v>
      </c>
      <c r="H1980" s="713" t="str">
        <f>UPPER(C1980)</f>
        <v>LUMINÁRIA TIPO SPOT DE EMBUTIR COM LÂMPADA LED 15W</v>
      </c>
      <c r="J1980" s="654" t="str">
        <f>IF(AND(F1980=0,G1980&gt;0),1+COUNT($J$3:J1964),IF(B1980="AUXILIAR","AUXILIAR","SUBÍTEM"))</f>
        <v>SUBÍTEM</v>
      </c>
      <c r="K1980" s="655">
        <v>11130</v>
      </c>
      <c r="L1980" s="656">
        <f t="shared" si="515"/>
        <v>11130</v>
      </c>
      <c r="M1980" s="663" t="str">
        <f>IF(AND(MID(A1980,1,4)="comp",COUNTIF($A$1:$A$3937,A1980)&gt;1),"ok AUXILIAR",IF(AND(F1980&gt;0,MID(A1980,1,4)="COMP"),"SUBÍTEM",IF(OR(AND(F1980=0,G1980=0),F1980="COEF.",F1980&gt;0),"SUBÍTEM",IF(MID(A1980,1,5)="COMP.",IF(COUNTIF(ORÇAMENTO!$B$5:$B$9792,COMPOSIÇÕES!A1980)=0,"NOK",IF(COUNTIF(ORÇAMENTO!$B$5:$B$9792,COMPOSIÇÕES!A1980)&gt;0,"OK","SUBÍTEM"))))))</f>
        <v>SUBÍTEM</v>
      </c>
      <c r="P1980" s="655" t="b">
        <f t="shared" si="513"/>
        <v>1</v>
      </c>
      <c r="Q1980" s="655">
        <v>11130</v>
      </c>
      <c r="R1980" s="655" t="s">
        <v>134</v>
      </c>
      <c r="S1980" s="717" t="s">
        <v>1937</v>
      </c>
      <c r="T1980" s="655" t="s">
        <v>54</v>
      </c>
      <c r="U1980" s="655">
        <v>37.9</v>
      </c>
    </row>
    <row r="1981" spans="1:21" s="713" customFormat="1">
      <c r="A1981" s="723" t="s">
        <v>1941</v>
      </c>
      <c r="B1981" s="723"/>
      <c r="C1981" s="723"/>
      <c r="D1981" s="723" t="s">
        <v>183</v>
      </c>
      <c r="E1981" s="723" t="s">
        <v>183</v>
      </c>
      <c r="F1981" s="723"/>
      <c r="G1981" s="723"/>
      <c r="H1981" s="713" t="str">
        <f>IF(MID(A1981,1,3)="OBS","REMOVER ESPAÇOS","OK")</f>
        <v>REMOVER ESPAÇOS</v>
      </c>
      <c r="J1981" s="654" t="str">
        <f>IF(AND(F1981=0,G1981&gt;0),1+COUNT($J$3:J1980),IF(B1981="AUXILIAR","AUXILIAR","SUBÍTEM"))</f>
        <v>SUBÍTEM</v>
      </c>
      <c r="K1981" s="655" t="s">
        <v>1941</v>
      </c>
      <c r="L1981" s="656" t="str">
        <f t="shared" si="515"/>
        <v>Obs: composição/Base -  ORSE - 10352 adaptada</v>
      </c>
      <c r="M1981" s="663" t="str">
        <f>IF(AND(MID(A1981,1,4)="comp",COUNTIF($A$1:$A$3937,A1981)&gt;1),"ok AUXILIAR",IF(AND(F1981&gt;0,MID(A1981,1,4)="COMP"),"SUBÍTEM",IF(OR(AND(F1981=0,G1981=0),F1981="COEF.",F1981&gt;0),"SUBÍTEM",IF(MID(A1981,1,5)="COMP.",IF(COUNTIF(ORÇAMENTO!$B$5:$B$9792,COMPOSIÇÕES!A1981)=0,"NOK",IF(COUNTIF(ORÇAMENTO!$B$5:$B$9792,COMPOSIÇÕES!A1981)&gt;0,"OK","SUBÍTEM"))))))</f>
        <v>SUBÍTEM</v>
      </c>
      <c r="P1981" s="655" t="b">
        <f t="shared" si="513"/>
        <v>1</v>
      </c>
      <c r="Q1981" s="655" t="s">
        <v>1941</v>
      </c>
      <c r="R1981" s="655"/>
      <c r="S1981" s="723"/>
      <c r="T1981" s="655" t="s">
        <v>183</v>
      </c>
      <c r="U1981" s="655" t="s">
        <v>183</v>
      </c>
    </row>
    <row r="1982" spans="1:21" s="713" customFormat="1" ht="15.75" thickBot="1">
      <c r="A1982" s="660"/>
      <c r="E1982" s="660"/>
      <c r="J1982" s="712"/>
      <c r="K1982" s="712"/>
      <c r="L1982" s="712"/>
      <c r="M1982" s="712"/>
      <c r="P1982" s="655" t="b">
        <f t="shared" si="513"/>
        <v>1</v>
      </c>
    </row>
    <row r="1983" spans="1:21" s="713" customFormat="1" ht="32.25" customHeight="1" thickBot="1">
      <c r="A1983" s="947" t="s">
        <v>125</v>
      </c>
      <c r="B1983" s="948"/>
      <c r="C1983" s="949" t="s">
        <v>103</v>
      </c>
      <c r="D1983" s="949" t="s">
        <v>126</v>
      </c>
      <c r="E1983" s="949" t="s">
        <v>128</v>
      </c>
      <c r="F1983" s="949" t="s">
        <v>127</v>
      </c>
      <c r="G1983" s="950" t="s">
        <v>129</v>
      </c>
      <c r="H1983" s="713" t="str">
        <f>UPPER(C1983)</f>
        <v>DESCRIÇÃO</v>
      </c>
      <c r="J1983" s="654" t="str">
        <f>IF(AND(F1983=0,G1983&gt;0),1+COUNT($J$3:J1982),IF(B1983="AUXILIAR","AUXILIAR","SUBÍTEM"))</f>
        <v>SUBÍTEM</v>
      </c>
      <c r="K1983" s="655" t="s">
        <v>125</v>
      </c>
      <c r="L1983" s="656" t="str">
        <f t="shared" ref="L1983:L1988" si="516">A1983</f>
        <v>COD.</v>
      </c>
      <c r="M1983" s="663" t="str">
        <f>IF(AND(MID(A1983,1,4)="comp",COUNTIF($A$1:$A$3937,A1983)&gt;1),"ok AUXILIAR",IF(AND(F1983&gt;0,MID(A1983,1,4)="COMP"),"SUBÍTEM",IF(OR(AND(F1983=0,G1983=0),F1983="COEF.",F1983&gt;0),"SUBÍTEM",IF(MID(A1983,1,5)="COMP.",IF(COUNTIF(ORÇAMENTO!$B$5:$B$9792,COMPOSIÇÕES!A1983)=0,"NOK",IF(COUNTIF(ORÇAMENTO!$B$5:$B$9792,COMPOSIÇÕES!A1983)&gt;0,"OK","SUBÍTEM"))))))</f>
        <v>SUBÍTEM</v>
      </c>
      <c r="P1983" s="655" t="b">
        <f t="shared" si="513"/>
        <v>1</v>
      </c>
      <c r="Q1983" s="655" t="s">
        <v>125</v>
      </c>
      <c r="R1983" s="655"/>
      <c r="S1983" s="715" t="s">
        <v>103</v>
      </c>
      <c r="T1983" s="655" t="s">
        <v>126</v>
      </c>
      <c r="U1983" s="655" t="s">
        <v>128</v>
      </c>
    </row>
    <row r="1984" spans="1:21" s="713" customFormat="1" ht="33.75" customHeight="1" thickBot="1">
      <c r="A1984" s="935" t="s">
        <v>1948</v>
      </c>
      <c r="B1984" s="936"/>
      <c r="C1984" s="986" t="s">
        <v>1942</v>
      </c>
      <c r="D1984" s="936" t="s">
        <v>126</v>
      </c>
      <c r="E1984" s="936" t="s">
        <v>183</v>
      </c>
      <c r="F1984" s="936"/>
      <c r="G1984" s="946">
        <f>SUM(G1985:G1987)</f>
        <v>140.29</v>
      </c>
      <c r="H1984" s="713" t="str">
        <f>UPPER(C1984)</f>
        <v>LUMINÁRIA DE EMBUTIR LAR T8 LED COM REFLETOR COM ALETAS, 2X18W DA ALADIN FE 209/232 AL OU SIMILAR COM LÂMPADAS</v>
      </c>
      <c r="J1984" s="654">
        <f>IF(AND(F1984=0,G1984&gt;0),1+COUNT($J$3:J1983),IF(B1984="AUXILIAR","AUXILIAR","SUBÍTEM"))</f>
        <v>253</v>
      </c>
      <c r="K1984" s="655" t="s">
        <v>1949</v>
      </c>
      <c r="L1984" s="656" t="str">
        <f t="shared" si="516"/>
        <v>COMP. 253</v>
      </c>
      <c r="M1984" s="663" t="str">
        <f>IF(AND(MID(A1984,1,4)="comp",COUNTIF($A$1:$A$3937,A1984)&gt;1),"ok AUXILIAR",IF(AND(F1984&gt;0,MID(A1984,1,4)="COMP"),"SUBÍTEM",IF(OR(AND(F1984=0,G1984=0),F1984="COEF.",F1984&gt;0),"SUBÍTEM",IF(MID(A1984,1,5)="COMP.",IF(COUNTIF(ORÇAMENTO!$B$5:$B$9792,COMPOSIÇÕES!A1984)=0,"NOK",IF(COUNTIF(ORÇAMENTO!$B$5:$B$9792,COMPOSIÇÕES!A1984)&gt;0,"OK","SUBÍTEM"))))))</f>
        <v>OK</v>
      </c>
      <c r="P1984" s="655" t="b">
        <f t="shared" si="513"/>
        <v>1</v>
      </c>
      <c r="Q1984" s="655" t="s">
        <v>1948</v>
      </c>
      <c r="R1984" s="655"/>
      <c r="S1984" s="716" t="s">
        <v>1942</v>
      </c>
      <c r="T1984" s="655" t="s">
        <v>126</v>
      </c>
      <c r="U1984" s="655" t="s">
        <v>183</v>
      </c>
    </row>
    <row r="1985" spans="1:21" s="713" customFormat="1" ht="21" customHeight="1">
      <c r="A1985" s="989">
        <v>88316</v>
      </c>
      <c r="B1985" s="989" t="s">
        <v>131</v>
      </c>
      <c r="C1985" s="322" t="s">
        <v>772</v>
      </c>
      <c r="D1985" s="257" t="s">
        <v>59</v>
      </c>
      <c r="E1985" s="259">
        <v>12.7</v>
      </c>
      <c r="F1985" s="462">
        <v>0.5</v>
      </c>
      <c r="G1985" s="450">
        <f>ROUND(F1985*E1985,2)</f>
        <v>6.35</v>
      </c>
      <c r="H1985" s="713" t="str">
        <f>IF(MID(A1985,1,3)="OBS","REMOVER ESPAÇOS","OK")</f>
        <v>OK</v>
      </c>
      <c r="J1985" s="654" t="str">
        <f>IF(AND(F1985=0,G1985&gt;0),1+COUNT($J$3:J1981),IF(B1985="AUXILIAR","AUXILIAR","SUBÍTEM"))</f>
        <v>SUBÍTEM</v>
      </c>
      <c r="K1985" s="655">
        <v>88316</v>
      </c>
      <c r="L1985" s="656">
        <f t="shared" si="516"/>
        <v>88316</v>
      </c>
      <c r="M1985" s="663" t="str">
        <f>IF(AND(MID(A1985,1,4)="comp",COUNTIF($A$1:$A$3937,A1985)&gt;1),"ok AUXILIAR",IF(AND(F1985&gt;0,MID(A1985,1,4)="COMP"),"SUBÍTEM",IF(OR(AND(F1985=0,G1985=0),F1985="COEF.",F1985&gt;0),"SUBÍTEM",IF(MID(A1985,1,5)="COMP.",IF(COUNTIF(ORÇAMENTO!$B$5:$B$9792,COMPOSIÇÕES!A1985)=0,"NOK",IF(COUNTIF(ORÇAMENTO!$B$5:$B$9792,COMPOSIÇÕES!A1985)&gt;0,"OK","SUBÍTEM"))))))</f>
        <v>SUBÍTEM</v>
      </c>
      <c r="N1985" s="713" t="e">
        <f>VLOOKUP(K1985,#REF!,2,FALSE)</f>
        <v>#REF!</v>
      </c>
      <c r="P1985" s="655" t="b">
        <f t="shared" si="513"/>
        <v>1</v>
      </c>
      <c r="Q1985" s="655">
        <v>88316</v>
      </c>
      <c r="R1985" s="655" t="s">
        <v>131</v>
      </c>
      <c r="S1985" s="721" t="s">
        <v>772</v>
      </c>
      <c r="T1985" s="655" t="s">
        <v>59</v>
      </c>
      <c r="U1985" s="655">
        <v>12.52</v>
      </c>
    </row>
    <row r="1986" spans="1:21" s="713" customFormat="1" ht="21" customHeight="1">
      <c r="A1986" s="494">
        <v>88264</v>
      </c>
      <c r="B1986" s="494" t="s">
        <v>131</v>
      </c>
      <c r="C1986" s="322" t="s">
        <v>766</v>
      </c>
      <c r="D1986" s="257" t="s">
        <v>59</v>
      </c>
      <c r="E1986" s="259">
        <v>19.16</v>
      </c>
      <c r="F1986" s="462">
        <v>0.5</v>
      </c>
      <c r="G1986" s="450">
        <f>ROUND(F1986*E1986,2)</f>
        <v>9.58</v>
      </c>
      <c r="H1986" s="713" t="str">
        <f>UPPER(C1986)</f>
        <v>ELETRICISTA COM ENCARGOS COMPLEMENTARES</v>
      </c>
      <c r="J1986" s="654" t="str">
        <f>IF(AND(F1986=0,G1986&gt;0),1+COUNT($J$3:J1972),IF(B1986="AUXILIAR","AUXILIAR","SUBÍTEM"))</f>
        <v>SUBÍTEM</v>
      </c>
      <c r="K1986" s="655">
        <v>88264</v>
      </c>
      <c r="L1986" s="656">
        <f t="shared" si="516"/>
        <v>88264</v>
      </c>
      <c r="M1986" s="663" t="str">
        <f>IF(AND(MID(A1986,1,4)="comp",COUNTIF($A$1:$A$3937,A1986)&gt;1),"ok AUXILIAR",IF(AND(F1986&gt;0,MID(A1986,1,4)="COMP"),"SUBÍTEM",IF(OR(AND(F1986=0,G1986=0),F1986="COEF.",F1986&gt;0),"SUBÍTEM",IF(MID(A1986,1,5)="COMP.",IF(COUNTIF(ORÇAMENTO!$B$5:$B$9792,COMPOSIÇÕES!A1986)=0,"NOK",IF(COUNTIF(ORÇAMENTO!$B$5:$B$9792,COMPOSIÇÕES!A1986)&gt;0,"OK","SUBÍTEM"))))))</f>
        <v>SUBÍTEM</v>
      </c>
      <c r="P1986" s="655" t="b">
        <f t="shared" si="513"/>
        <v>1</v>
      </c>
      <c r="Q1986" s="655">
        <v>88264</v>
      </c>
      <c r="R1986" s="655" t="s">
        <v>131</v>
      </c>
      <c r="S1986" s="717" t="s">
        <v>766</v>
      </c>
      <c r="T1986" s="655" t="s">
        <v>59</v>
      </c>
      <c r="U1986" s="655">
        <v>19.149999999999999</v>
      </c>
    </row>
    <row r="1987" spans="1:21" s="713" customFormat="1" ht="31.5" customHeight="1">
      <c r="A1987" s="500">
        <v>12802</v>
      </c>
      <c r="B1987" s="989" t="s">
        <v>134</v>
      </c>
      <c r="C1987" s="322" t="s">
        <v>2812</v>
      </c>
      <c r="D1987" s="257" t="s">
        <v>54</v>
      </c>
      <c r="E1987" s="259">
        <v>124.36</v>
      </c>
      <c r="F1987" s="707">
        <v>1</v>
      </c>
      <c r="G1987" s="450">
        <f>ROUND(F1987*E1987,2)</f>
        <v>124.36</v>
      </c>
      <c r="H1987" s="713" t="str">
        <f>UPPER(C1987)</f>
        <v>LUMINÁRIA DE EMBUTIR LAR T8 LED COM REFLETOR COM ALETAS, 2X18W DA ALADIN FE 209/232 AL OU SIMILAR COM LÂMPADAS E</v>
      </c>
      <c r="J1987" s="654" t="str">
        <f>IF(AND(F1987=0,G1987&gt;0),1+COUNT($J$3:J1972),IF(B1987="AUXILIAR","AUXILIAR","SUBÍTEM"))</f>
        <v>SUBÍTEM</v>
      </c>
      <c r="K1987" s="655">
        <v>12802</v>
      </c>
      <c r="L1987" s="656">
        <f t="shared" si="516"/>
        <v>12802</v>
      </c>
      <c r="M1987" s="663" t="str">
        <f>IF(AND(MID(A1987,1,4)="comp",COUNTIF($A$1:$A$3937,A1987)&gt;1),"ok AUXILIAR",IF(AND(F1987&gt;0,MID(A1987,1,4)="COMP"),"SUBÍTEM",IF(OR(AND(F1987=0,G1987=0),F1987="COEF.",F1987&gt;0),"SUBÍTEM",IF(MID(A1987,1,5)="COMP.",IF(COUNTIF(ORÇAMENTO!$B$5:$B$9792,COMPOSIÇÕES!A1987)=0,"NOK",IF(COUNTIF(ORÇAMENTO!$B$5:$B$9792,COMPOSIÇÕES!A1987)&gt;0,"OK","SUBÍTEM"))))))</f>
        <v>SUBÍTEM</v>
      </c>
      <c r="P1987" s="655" t="b">
        <f t="shared" si="513"/>
        <v>1</v>
      </c>
      <c r="Q1987" s="655">
        <v>12802</v>
      </c>
      <c r="R1987" s="655" t="s">
        <v>134</v>
      </c>
      <c r="S1987" s="717" t="s">
        <v>2812</v>
      </c>
      <c r="T1987" s="655" t="s">
        <v>54</v>
      </c>
      <c r="U1987" s="655">
        <v>121.39</v>
      </c>
    </row>
    <row r="1988" spans="1:21" s="713" customFormat="1">
      <c r="A1988" s="723" t="s">
        <v>1945</v>
      </c>
      <c r="B1988" s="723"/>
      <c r="C1988" s="723"/>
      <c r="D1988" s="723" t="s">
        <v>183</v>
      </c>
      <c r="E1988" s="723" t="s">
        <v>183</v>
      </c>
      <c r="F1988" s="723"/>
      <c r="G1988" s="723"/>
      <c r="H1988" s="713" t="str">
        <f>IF(MID(A1988,1,3)="OBS","REMOVER ESPAÇOS","OK")</f>
        <v>REMOVER ESPAÇOS</v>
      </c>
      <c r="J1988" s="654" t="str">
        <f>IF(AND(F1988=0,G1988&gt;0),1+COUNT($J$3:J1987),IF(B1988="AUXILIAR","AUXILIAR","SUBÍTEM"))</f>
        <v>SUBÍTEM</v>
      </c>
      <c r="K1988" s="655" t="s">
        <v>1945</v>
      </c>
      <c r="L1988" s="656" t="str">
        <f t="shared" si="516"/>
        <v>Obs: composição/Base -  ORSE - 11952</v>
      </c>
      <c r="M1988" s="663" t="str">
        <f>IF(AND(MID(A1988,1,4)="comp",COUNTIF($A$1:$A$3937,A1988)&gt;1),"ok AUXILIAR",IF(AND(F1988&gt;0,MID(A1988,1,4)="COMP"),"SUBÍTEM",IF(OR(AND(F1988=0,G1988=0),F1988="COEF.",F1988&gt;0),"SUBÍTEM",IF(MID(A1988,1,5)="COMP.",IF(COUNTIF(ORÇAMENTO!$B$5:$B$9792,COMPOSIÇÕES!A1988)=0,"NOK",IF(COUNTIF(ORÇAMENTO!$B$5:$B$9792,COMPOSIÇÕES!A1988)&gt;0,"OK","SUBÍTEM"))))))</f>
        <v>SUBÍTEM</v>
      </c>
      <c r="P1988" s="655" t="b">
        <f t="shared" si="513"/>
        <v>1</v>
      </c>
      <c r="Q1988" s="655" t="s">
        <v>1945</v>
      </c>
      <c r="R1988" s="655"/>
      <c r="S1988" s="723"/>
      <c r="T1988" s="655" t="s">
        <v>183</v>
      </c>
      <c r="U1988" s="655" t="s">
        <v>183</v>
      </c>
    </row>
    <row r="1989" spans="1:21" s="713" customFormat="1" ht="15.75" thickBot="1">
      <c r="A1989" s="660"/>
      <c r="E1989" s="660"/>
      <c r="J1989" s="712"/>
      <c r="K1989" s="712"/>
      <c r="L1989" s="712"/>
      <c r="M1989" s="712"/>
      <c r="P1989" s="655" t="b">
        <f t="shared" si="513"/>
        <v>1</v>
      </c>
    </row>
    <row r="1990" spans="1:21" s="713" customFormat="1" ht="32.25" customHeight="1" thickBot="1">
      <c r="A1990" s="947" t="s">
        <v>125</v>
      </c>
      <c r="B1990" s="948"/>
      <c r="C1990" s="949" t="s">
        <v>103</v>
      </c>
      <c r="D1990" s="949" t="s">
        <v>126</v>
      </c>
      <c r="E1990" s="949" t="s">
        <v>128</v>
      </c>
      <c r="F1990" s="949" t="s">
        <v>127</v>
      </c>
      <c r="G1990" s="950" t="s">
        <v>129</v>
      </c>
      <c r="H1990" s="713" t="str">
        <f>UPPER(C1990)</f>
        <v>DESCRIÇÃO</v>
      </c>
      <c r="J1990" s="654" t="str">
        <f>IF(AND(F1990=0,G1990&gt;0),1+COUNT($J$3:J1989),IF(B1990="AUXILIAR","AUXILIAR","SUBÍTEM"))</f>
        <v>SUBÍTEM</v>
      </c>
      <c r="K1990" s="655" t="s">
        <v>125</v>
      </c>
      <c r="L1990" s="656" t="str">
        <f t="shared" ref="L1990:L1995" si="517">A1990</f>
        <v>COD.</v>
      </c>
      <c r="M1990" s="663" t="str">
        <f>IF(AND(MID(A1990,1,4)="comp",COUNTIF($A$1:$A$3937,A1990)&gt;1),"ok AUXILIAR",IF(AND(F1990&gt;0,MID(A1990,1,4)="COMP"),"SUBÍTEM",IF(OR(AND(F1990=0,G1990=0),F1990="COEF.",F1990&gt;0),"SUBÍTEM",IF(MID(A1990,1,5)="COMP.",IF(COUNTIF(ORÇAMENTO!$B$5:$B$9792,COMPOSIÇÕES!A1990)=0,"NOK",IF(COUNTIF(ORÇAMENTO!$B$5:$B$9792,COMPOSIÇÕES!A1990)&gt;0,"OK","SUBÍTEM"))))))</f>
        <v>SUBÍTEM</v>
      </c>
      <c r="P1990" s="655" t="b">
        <f t="shared" si="513"/>
        <v>1</v>
      </c>
      <c r="Q1990" s="655" t="s">
        <v>125</v>
      </c>
      <c r="R1990" s="655"/>
      <c r="S1990" s="715" t="s">
        <v>103</v>
      </c>
      <c r="T1990" s="655" t="s">
        <v>126</v>
      </c>
      <c r="U1990" s="655" t="s">
        <v>128</v>
      </c>
    </row>
    <row r="1991" spans="1:21" s="713" customFormat="1" ht="33.75" customHeight="1" thickBot="1">
      <c r="A1991" s="935" t="s">
        <v>1949</v>
      </c>
      <c r="B1991" s="936"/>
      <c r="C1991" s="986" t="s">
        <v>1939</v>
      </c>
      <c r="D1991" s="936" t="s">
        <v>126</v>
      </c>
      <c r="E1991" s="936" t="s">
        <v>183</v>
      </c>
      <c r="F1991" s="936"/>
      <c r="G1991" s="946">
        <f>SUM(G1992:G1994)</f>
        <v>72.949999999999989</v>
      </c>
      <c r="H1991" s="713" t="str">
        <f>UPPER(C1991)</f>
        <v>LUMINÁRIA TIPO SPOT DE EMBUTIR COM LÂMPADA LED 16W</v>
      </c>
      <c r="J1991" s="654">
        <f>IF(AND(F1991=0,G1991&gt;0),1+COUNT($J$3:J1990),IF(B1991="AUXILIAR","AUXILIAR","SUBÍTEM"))</f>
        <v>254</v>
      </c>
      <c r="K1991" s="655" t="s">
        <v>1950</v>
      </c>
      <c r="L1991" s="656" t="str">
        <f t="shared" si="517"/>
        <v>COMP. 254</v>
      </c>
      <c r="M1991" s="663" t="str">
        <f>IF(AND(MID(A1991,1,4)="comp",COUNTIF($A$1:$A$3937,A1991)&gt;1),"ok AUXILIAR",IF(AND(F1991&gt;0,MID(A1991,1,4)="COMP"),"SUBÍTEM",IF(OR(AND(F1991=0,G1991=0),F1991="COEF.",F1991&gt;0),"SUBÍTEM",IF(MID(A1991,1,5)="COMP.",IF(COUNTIF(ORÇAMENTO!$B$5:$B$9792,COMPOSIÇÕES!A1991)=0,"NOK",IF(COUNTIF(ORÇAMENTO!$B$5:$B$9792,COMPOSIÇÕES!A1991)&gt;0,"OK","SUBÍTEM"))))))</f>
        <v>OK</v>
      </c>
      <c r="P1991" s="655" t="b">
        <f t="shared" si="513"/>
        <v>1</v>
      </c>
      <c r="Q1991" s="655" t="s">
        <v>1949</v>
      </c>
      <c r="R1991" s="655"/>
      <c r="S1991" s="716" t="s">
        <v>1939</v>
      </c>
      <c r="T1991" s="655" t="s">
        <v>126</v>
      </c>
      <c r="U1991" s="655" t="s">
        <v>183</v>
      </c>
    </row>
    <row r="1992" spans="1:21" s="713" customFormat="1" ht="21" customHeight="1">
      <c r="A1992" s="989">
        <v>88316</v>
      </c>
      <c r="B1992" s="989" t="s">
        <v>131</v>
      </c>
      <c r="C1992" s="322" t="s">
        <v>772</v>
      </c>
      <c r="D1992" s="257" t="s">
        <v>59</v>
      </c>
      <c r="E1992" s="259">
        <v>12.7</v>
      </c>
      <c r="F1992" s="462">
        <v>1.1000000000000001</v>
      </c>
      <c r="G1992" s="450">
        <f>ROUND(F1992*E1992,2)</f>
        <v>13.97</v>
      </c>
      <c r="H1992" s="713" t="str">
        <f>IF(MID(A1992,1,3)="OBS","REMOVER ESPAÇOS","OK")</f>
        <v>OK</v>
      </c>
      <c r="J1992" s="654" t="str">
        <f>IF(AND(F1992=0,G1992&gt;0),1+COUNT($J$3:J1988),IF(B1992="AUXILIAR","AUXILIAR","SUBÍTEM"))</f>
        <v>SUBÍTEM</v>
      </c>
      <c r="K1992" s="655">
        <v>88316</v>
      </c>
      <c r="L1992" s="656">
        <f t="shared" si="517"/>
        <v>88316</v>
      </c>
      <c r="M1992" s="663" t="str">
        <f>IF(AND(MID(A1992,1,4)="comp",COUNTIF($A$1:$A$3937,A1992)&gt;1),"ok AUXILIAR",IF(AND(F1992&gt;0,MID(A1992,1,4)="COMP"),"SUBÍTEM",IF(OR(AND(F1992=0,G1992=0),F1992="COEF.",F1992&gt;0),"SUBÍTEM",IF(MID(A1992,1,5)="COMP.",IF(COUNTIF(ORÇAMENTO!$B$5:$B$9792,COMPOSIÇÕES!A1992)=0,"NOK",IF(COUNTIF(ORÇAMENTO!$B$5:$B$9792,COMPOSIÇÕES!A1992)&gt;0,"OK","SUBÍTEM"))))))</f>
        <v>SUBÍTEM</v>
      </c>
      <c r="N1992" s="713" t="e">
        <f>VLOOKUP(K1992,#REF!,2,FALSE)</f>
        <v>#REF!</v>
      </c>
      <c r="P1992" s="655" t="b">
        <f t="shared" si="513"/>
        <v>1</v>
      </c>
      <c r="Q1992" s="655">
        <v>88316</v>
      </c>
      <c r="R1992" s="655" t="s">
        <v>131</v>
      </c>
      <c r="S1992" s="721" t="s">
        <v>772</v>
      </c>
      <c r="T1992" s="655" t="s">
        <v>59</v>
      </c>
      <c r="U1992" s="655">
        <v>12.52</v>
      </c>
    </row>
    <row r="1993" spans="1:21" s="713" customFormat="1" ht="21" customHeight="1">
      <c r="A1993" s="494">
        <v>88264</v>
      </c>
      <c r="B1993" s="494" t="s">
        <v>131</v>
      </c>
      <c r="C1993" s="322" t="s">
        <v>766</v>
      </c>
      <c r="D1993" s="257" t="s">
        <v>59</v>
      </c>
      <c r="E1993" s="259">
        <v>19.16</v>
      </c>
      <c r="F1993" s="462">
        <v>1.1000000000000001</v>
      </c>
      <c r="G1993" s="450">
        <f>ROUND(F1993*E1993,2)</f>
        <v>21.08</v>
      </c>
      <c r="H1993" s="713" t="str">
        <f>UPPER(C1993)</f>
        <v>ELETRICISTA COM ENCARGOS COMPLEMENTARES</v>
      </c>
      <c r="J1993" s="654" t="str">
        <f>IF(AND(F1993=0,G1993&gt;0),1+COUNT($J$3:J1979),IF(B1993="AUXILIAR","AUXILIAR","SUBÍTEM"))</f>
        <v>SUBÍTEM</v>
      </c>
      <c r="K1993" s="655">
        <v>88264</v>
      </c>
      <c r="L1993" s="656">
        <f t="shared" si="517"/>
        <v>88264</v>
      </c>
      <c r="M1993" s="663" t="str">
        <f>IF(AND(MID(A1993,1,4)="comp",COUNTIF($A$1:$A$3937,A1993)&gt;1),"ok AUXILIAR",IF(AND(F1993&gt;0,MID(A1993,1,4)="COMP"),"SUBÍTEM",IF(OR(AND(F1993=0,G1993=0),F1993="COEF.",F1993&gt;0),"SUBÍTEM",IF(MID(A1993,1,5)="COMP.",IF(COUNTIF(ORÇAMENTO!$B$5:$B$9792,COMPOSIÇÕES!A1993)=0,"NOK",IF(COUNTIF(ORÇAMENTO!$B$5:$B$9792,COMPOSIÇÕES!A1993)&gt;0,"OK","SUBÍTEM"))))))</f>
        <v>SUBÍTEM</v>
      </c>
      <c r="P1993" s="655" t="b">
        <f t="shared" si="513"/>
        <v>1</v>
      </c>
      <c r="Q1993" s="655">
        <v>88264</v>
      </c>
      <c r="R1993" s="655" t="s">
        <v>131</v>
      </c>
      <c r="S1993" s="717" t="s">
        <v>766</v>
      </c>
      <c r="T1993" s="655" t="s">
        <v>59</v>
      </c>
      <c r="U1993" s="655">
        <v>19.149999999999999</v>
      </c>
    </row>
    <row r="1994" spans="1:21" s="713" customFormat="1" ht="31.5" customHeight="1">
      <c r="A1994" s="500">
        <v>11130</v>
      </c>
      <c r="B1994" s="989" t="s">
        <v>134</v>
      </c>
      <c r="C1994" s="322" t="s">
        <v>1937</v>
      </c>
      <c r="D1994" s="257" t="s">
        <v>54</v>
      </c>
      <c r="E1994" s="259">
        <v>37.9</v>
      </c>
      <c r="F1994" s="707">
        <v>1</v>
      </c>
      <c r="G1994" s="450">
        <f>ROUND(F1994*E1994,2)</f>
        <v>37.9</v>
      </c>
      <c r="H1994" s="713" t="str">
        <f>UPPER(C1994)</f>
        <v>LUMINÁRIA TIPO SPOT DE EMBUTIR COM LÂMPADA LED 15W</v>
      </c>
      <c r="J1994" s="654" t="str">
        <f>IF(AND(F1994=0,G1994&gt;0),1+COUNT($J$3:J1979),IF(B1994="AUXILIAR","AUXILIAR","SUBÍTEM"))</f>
        <v>SUBÍTEM</v>
      </c>
      <c r="K1994" s="655">
        <v>11130</v>
      </c>
      <c r="L1994" s="656">
        <f t="shared" si="517"/>
        <v>11130</v>
      </c>
      <c r="M1994" s="663" t="str">
        <f>IF(AND(MID(A1994,1,4)="comp",COUNTIF($A$1:$A$3937,A1994)&gt;1),"ok AUXILIAR",IF(AND(F1994&gt;0,MID(A1994,1,4)="COMP"),"SUBÍTEM",IF(OR(AND(F1994=0,G1994=0),F1994="COEF.",F1994&gt;0),"SUBÍTEM",IF(MID(A1994,1,5)="COMP.",IF(COUNTIF(ORÇAMENTO!$B$5:$B$9792,COMPOSIÇÕES!A1994)=0,"NOK",IF(COUNTIF(ORÇAMENTO!$B$5:$B$9792,COMPOSIÇÕES!A1994)&gt;0,"OK","SUBÍTEM"))))))</f>
        <v>SUBÍTEM</v>
      </c>
      <c r="P1994" s="655" t="b">
        <f t="shared" si="513"/>
        <v>1</v>
      </c>
      <c r="Q1994" s="655">
        <v>11130</v>
      </c>
      <c r="R1994" s="655" t="s">
        <v>134</v>
      </c>
      <c r="S1994" s="717" t="s">
        <v>1937</v>
      </c>
      <c r="T1994" s="655" t="s">
        <v>54</v>
      </c>
      <c r="U1994" s="655">
        <v>37.9</v>
      </c>
    </row>
    <row r="1995" spans="1:21" s="713" customFormat="1">
      <c r="A1995" s="723" t="s">
        <v>1941</v>
      </c>
      <c r="B1995" s="723"/>
      <c r="C1995" s="723"/>
      <c r="D1995" s="723" t="s">
        <v>183</v>
      </c>
      <c r="E1995" s="723" t="s">
        <v>183</v>
      </c>
      <c r="F1995" s="723"/>
      <c r="G1995" s="723"/>
      <c r="H1995" s="713" t="str">
        <f>IF(MID(A1995,1,3)="OBS","REMOVER ESPAÇOS","OK")</f>
        <v>REMOVER ESPAÇOS</v>
      </c>
      <c r="J1995" s="654" t="str">
        <f>IF(AND(F1995=0,G1995&gt;0),1+COUNT($J$3:J1994),IF(B1995="AUXILIAR","AUXILIAR","SUBÍTEM"))</f>
        <v>SUBÍTEM</v>
      </c>
      <c r="K1995" s="655" t="s">
        <v>1941</v>
      </c>
      <c r="L1995" s="656" t="str">
        <f t="shared" si="517"/>
        <v>Obs: composição/Base -  ORSE - 10352 adaptada</v>
      </c>
      <c r="M1995" s="663" t="str">
        <f>IF(AND(MID(A1995,1,4)="comp",COUNTIF($A$1:$A$3937,A1995)&gt;1),"ok AUXILIAR",IF(AND(F1995&gt;0,MID(A1995,1,4)="COMP"),"SUBÍTEM",IF(OR(AND(F1995=0,G1995=0),F1995="COEF.",F1995&gt;0),"SUBÍTEM",IF(MID(A1995,1,5)="COMP.",IF(COUNTIF(ORÇAMENTO!$B$5:$B$9792,COMPOSIÇÕES!A1995)=0,"NOK",IF(COUNTIF(ORÇAMENTO!$B$5:$B$9792,COMPOSIÇÕES!A1995)&gt;0,"OK","SUBÍTEM"))))))</f>
        <v>SUBÍTEM</v>
      </c>
      <c r="P1995" s="655" t="b">
        <f t="shared" si="513"/>
        <v>1</v>
      </c>
      <c r="Q1995" s="655" t="s">
        <v>1941</v>
      </c>
      <c r="R1995" s="655"/>
      <c r="S1995" s="723"/>
      <c r="T1995" s="655" t="s">
        <v>183</v>
      </c>
      <c r="U1995" s="655" t="s">
        <v>183</v>
      </c>
    </row>
    <row r="1996" spans="1:21" s="713" customFormat="1" ht="15.75" thickBot="1">
      <c r="A1996" s="660"/>
      <c r="E1996" s="660"/>
      <c r="J1996" s="712"/>
      <c r="K1996" s="712"/>
      <c r="L1996" s="712"/>
      <c r="M1996" s="712"/>
      <c r="P1996" s="655" t="b">
        <f t="shared" si="513"/>
        <v>1</v>
      </c>
    </row>
    <row r="1997" spans="1:21" s="713" customFormat="1" ht="32.25" customHeight="1" thickBot="1">
      <c r="A1997" s="947" t="s">
        <v>125</v>
      </c>
      <c r="B1997" s="948"/>
      <c r="C1997" s="949" t="s">
        <v>103</v>
      </c>
      <c r="D1997" s="949" t="s">
        <v>126</v>
      </c>
      <c r="E1997" s="949" t="s">
        <v>128</v>
      </c>
      <c r="F1997" s="949" t="s">
        <v>127</v>
      </c>
      <c r="G1997" s="950" t="s">
        <v>129</v>
      </c>
      <c r="H1997" s="713" t="str">
        <f>UPPER(C1997)</f>
        <v>DESCRIÇÃO</v>
      </c>
      <c r="J1997" s="654" t="str">
        <f>IF(AND(F1997=0,G1997&gt;0),1+COUNT($J$3:J1996),IF(B1997="AUXILIAR","AUXILIAR","SUBÍTEM"))</f>
        <v>SUBÍTEM</v>
      </c>
      <c r="K1997" s="655" t="s">
        <v>125</v>
      </c>
      <c r="L1997" s="656" t="str">
        <f t="shared" ref="L1997:L2002" si="518">A1997</f>
        <v>COD.</v>
      </c>
      <c r="M1997" s="663" t="str">
        <f>IF(AND(MID(A1997,1,4)="comp",COUNTIF($A$1:$A$3937,A1997)&gt;1),"ok AUXILIAR",IF(AND(F1997&gt;0,MID(A1997,1,4)="COMP"),"SUBÍTEM",IF(OR(AND(F1997=0,G1997=0),F1997="COEF.",F1997&gt;0),"SUBÍTEM",IF(MID(A1997,1,5)="COMP.",IF(COUNTIF(ORÇAMENTO!$B$5:$B$9792,COMPOSIÇÕES!A1997)=0,"NOK",IF(COUNTIF(ORÇAMENTO!$B$5:$B$9792,COMPOSIÇÕES!A1997)&gt;0,"OK","SUBÍTEM"))))))</f>
        <v>SUBÍTEM</v>
      </c>
      <c r="P1997" s="655" t="b">
        <f t="shared" si="513"/>
        <v>1</v>
      </c>
      <c r="Q1997" s="655" t="s">
        <v>125</v>
      </c>
      <c r="R1997" s="655"/>
      <c r="S1997" s="715" t="s">
        <v>103</v>
      </c>
      <c r="T1997" s="655" t="s">
        <v>126</v>
      </c>
      <c r="U1997" s="655" t="s">
        <v>128</v>
      </c>
    </row>
    <row r="1998" spans="1:21" s="713" customFormat="1" ht="33.75" customHeight="1" thickBot="1">
      <c r="A1998" s="935" t="s">
        <v>1950</v>
      </c>
      <c r="B1998" s="936"/>
      <c r="C1998" s="986" t="s">
        <v>1944</v>
      </c>
      <c r="D1998" s="936" t="s">
        <v>126</v>
      </c>
      <c r="E1998" s="936" t="s">
        <v>183</v>
      </c>
      <c r="F1998" s="936"/>
      <c r="G1998" s="946">
        <f>SUM(G1999:G2001)</f>
        <v>75.03</v>
      </c>
      <c r="H1998" s="713" t="str">
        <f>UPPER(C1998)</f>
        <v>LUMINÁRIA PLAFONIER, REF. C-2353 G, TECNOLUX OU SIMILAR</v>
      </c>
      <c r="J1998" s="654">
        <f>IF(AND(F1998=0,G1998&gt;0),1+COUNT($J$3:J1997),IF(B1998="AUXILIAR","AUXILIAR","SUBÍTEM"))</f>
        <v>255</v>
      </c>
      <c r="K1998" s="655" t="s">
        <v>1951</v>
      </c>
      <c r="L1998" s="656" t="str">
        <f t="shared" si="518"/>
        <v>COMP. 255</v>
      </c>
      <c r="M1998" s="663" t="str">
        <f>IF(AND(MID(A1998,1,4)="comp",COUNTIF($A$1:$A$3937,A1998)&gt;1),"ok AUXILIAR",IF(AND(F1998&gt;0,MID(A1998,1,4)="COMP"),"SUBÍTEM",IF(OR(AND(F1998=0,G1998=0),F1998="COEF.",F1998&gt;0),"SUBÍTEM",IF(MID(A1998,1,5)="COMP.",IF(COUNTIF(ORÇAMENTO!$B$5:$B$9792,COMPOSIÇÕES!A1998)=0,"NOK",IF(COUNTIF(ORÇAMENTO!$B$5:$B$9792,COMPOSIÇÕES!A1998)&gt;0,"OK","SUBÍTEM"))))))</f>
        <v>OK</v>
      </c>
      <c r="P1998" s="655" t="b">
        <f t="shared" si="513"/>
        <v>1</v>
      </c>
      <c r="Q1998" s="655" t="s">
        <v>1950</v>
      </c>
      <c r="R1998" s="655"/>
      <c r="S1998" s="716" t="s">
        <v>1944</v>
      </c>
      <c r="T1998" s="655" t="s">
        <v>126</v>
      </c>
      <c r="U1998" s="655" t="s">
        <v>183</v>
      </c>
    </row>
    <row r="1999" spans="1:21" s="713" customFormat="1" ht="21" customHeight="1">
      <c r="A1999" s="989">
        <v>88316</v>
      </c>
      <c r="B1999" s="989" t="s">
        <v>131</v>
      </c>
      <c r="C1999" s="322" t="s">
        <v>772</v>
      </c>
      <c r="D1999" s="257" t="s">
        <v>59</v>
      </c>
      <c r="E1999" s="259">
        <v>12.7</v>
      </c>
      <c r="F1999" s="462">
        <v>0.3</v>
      </c>
      <c r="G1999" s="450">
        <f>ROUND(F1999*E1999,2)</f>
        <v>3.81</v>
      </c>
      <c r="H1999" s="713" t="str">
        <f>IF(MID(A1999,1,3)="OBS","REMOVER ESPAÇOS","OK")</f>
        <v>OK</v>
      </c>
      <c r="J1999" s="654" t="str">
        <f>IF(AND(F1999=0,G1999&gt;0),1+COUNT($J$3:J1995),IF(B1999="AUXILIAR","AUXILIAR","SUBÍTEM"))</f>
        <v>SUBÍTEM</v>
      </c>
      <c r="K1999" s="655">
        <v>88316</v>
      </c>
      <c r="L1999" s="656">
        <f t="shared" si="518"/>
        <v>88316</v>
      </c>
      <c r="M1999" s="663" t="str">
        <f>IF(AND(MID(A1999,1,4)="comp",COUNTIF($A$1:$A$3937,A1999)&gt;1),"ok AUXILIAR",IF(AND(F1999&gt;0,MID(A1999,1,4)="COMP"),"SUBÍTEM",IF(OR(AND(F1999=0,G1999=0),F1999="COEF.",F1999&gt;0),"SUBÍTEM",IF(MID(A1999,1,5)="COMP.",IF(COUNTIF(ORÇAMENTO!$B$5:$B$9792,COMPOSIÇÕES!A1999)=0,"NOK",IF(COUNTIF(ORÇAMENTO!$B$5:$B$9792,COMPOSIÇÕES!A1999)&gt;0,"OK","SUBÍTEM"))))))</f>
        <v>SUBÍTEM</v>
      </c>
      <c r="N1999" s="713" t="e">
        <f>VLOOKUP(K1999,#REF!,2,FALSE)</f>
        <v>#REF!</v>
      </c>
      <c r="P1999" s="655" t="b">
        <f t="shared" si="513"/>
        <v>1</v>
      </c>
      <c r="Q1999" s="655">
        <v>88316</v>
      </c>
      <c r="R1999" s="655" t="s">
        <v>131</v>
      </c>
      <c r="S1999" s="721" t="s">
        <v>772</v>
      </c>
      <c r="T1999" s="655" t="s">
        <v>59</v>
      </c>
      <c r="U1999" s="655">
        <v>12.52</v>
      </c>
    </row>
    <row r="2000" spans="1:21" s="713" customFormat="1" ht="21" customHeight="1">
      <c r="A2000" s="494">
        <v>8639</v>
      </c>
      <c r="B2000" s="989" t="s">
        <v>134</v>
      </c>
      <c r="C2000" s="322" t="s">
        <v>1944</v>
      </c>
      <c r="D2000" s="257" t="s">
        <v>54</v>
      </c>
      <c r="E2000" s="259">
        <v>53.72</v>
      </c>
      <c r="F2000" s="462">
        <v>1</v>
      </c>
      <c r="G2000" s="450">
        <f>ROUND(F2000*E2000,2)</f>
        <v>53.72</v>
      </c>
      <c r="H2000" s="713" t="str">
        <f>UPPER(C2000)</f>
        <v>LUMINÁRIA PLAFONIER, REF. C-2353 G, TECNOLUX OU SIMILAR</v>
      </c>
      <c r="J2000" s="654" t="str">
        <f>IF(AND(F2000=0,G2000&gt;0),1+COUNT($J$3:J1986),IF(B2000="AUXILIAR","AUXILIAR","SUBÍTEM"))</f>
        <v>SUBÍTEM</v>
      </c>
      <c r="K2000" s="655">
        <v>8639</v>
      </c>
      <c r="L2000" s="656">
        <f t="shared" si="518"/>
        <v>8639</v>
      </c>
      <c r="M2000" s="663" t="str">
        <f>IF(AND(MID(A2000,1,4)="comp",COUNTIF($A$1:$A$3937,A2000)&gt;1),"ok AUXILIAR",IF(AND(F2000&gt;0,MID(A2000,1,4)="COMP"),"SUBÍTEM",IF(OR(AND(F2000=0,G2000=0),F2000="COEF.",F2000&gt;0),"SUBÍTEM",IF(MID(A2000,1,5)="COMP.",IF(COUNTIF(ORÇAMENTO!$B$5:$B$9792,COMPOSIÇÕES!A2000)=0,"NOK",IF(COUNTIF(ORÇAMENTO!$B$5:$B$9792,COMPOSIÇÕES!A2000)&gt;0,"OK","SUBÍTEM"))))))</f>
        <v>SUBÍTEM</v>
      </c>
      <c r="P2000" s="655" t="b">
        <f t="shared" si="513"/>
        <v>1</v>
      </c>
      <c r="Q2000" s="655">
        <v>8639</v>
      </c>
      <c r="R2000" s="655" t="s">
        <v>134</v>
      </c>
      <c r="S2000" s="717" t="s">
        <v>1944</v>
      </c>
      <c r="T2000" s="655" t="s">
        <v>54</v>
      </c>
      <c r="U2000" s="655">
        <v>52.43</v>
      </c>
    </row>
    <row r="2001" spans="1:21" s="713" customFormat="1" ht="31.5" customHeight="1">
      <c r="A2001" s="500">
        <v>3180</v>
      </c>
      <c r="B2001" s="989" t="s">
        <v>134</v>
      </c>
      <c r="C2001" s="322" t="s">
        <v>2813</v>
      </c>
      <c r="D2001" s="257" t="s">
        <v>54</v>
      </c>
      <c r="E2001" s="259">
        <v>8.75</v>
      </c>
      <c r="F2001" s="707">
        <v>2</v>
      </c>
      <c r="G2001" s="450">
        <f>ROUND(F2001*E2001,2)</f>
        <v>17.5</v>
      </c>
      <c r="H2001" s="713" t="str">
        <f>UPPER(C2001)</f>
        <v>LAMPADA FLUORESCENTE ELETRONICA PL 23W / 127V (COMPACTA INTEGRADA)</v>
      </c>
      <c r="J2001" s="654" t="str">
        <f>IF(AND(F2001=0,G2001&gt;0),1+COUNT($J$3:J1986),IF(B2001="AUXILIAR","AUXILIAR","SUBÍTEM"))</f>
        <v>SUBÍTEM</v>
      </c>
      <c r="K2001" s="655">
        <v>3180</v>
      </c>
      <c r="L2001" s="656">
        <f t="shared" si="518"/>
        <v>3180</v>
      </c>
      <c r="M2001" s="663" t="str">
        <f>IF(AND(MID(A2001,1,4)="comp",COUNTIF($A$1:$A$3937,A2001)&gt;1),"ok AUXILIAR",IF(AND(F2001&gt;0,MID(A2001,1,4)="COMP"),"SUBÍTEM",IF(OR(AND(F2001=0,G2001=0),F2001="COEF.",F2001&gt;0),"SUBÍTEM",IF(MID(A2001,1,5)="COMP.",IF(COUNTIF(ORÇAMENTO!$B$5:$B$9792,COMPOSIÇÕES!A2001)=0,"NOK",IF(COUNTIF(ORÇAMENTO!$B$5:$B$9792,COMPOSIÇÕES!A2001)&gt;0,"OK","SUBÍTEM"))))))</f>
        <v>SUBÍTEM</v>
      </c>
      <c r="P2001" s="655" t="b">
        <f t="shared" si="513"/>
        <v>1</v>
      </c>
      <c r="Q2001" s="655">
        <v>3180</v>
      </c>
      <c r="R2001" s="655" t="s">
        <v>134</v>
      </c>
      <c r="S2001" s="717" t="s">
        <v>2813</v>
      </c>
      <c r="T2001" s="655" t="s">
        <v>54</v>
      </c>
      <c r="U2001" s="655">
        <v>8.6999999999999993</v>
      </c>
    </row>
    <row r="2002" spans="1:21" s="713" customFormat="1">
      <c r="A2002" s="723" t="s">
        <v>1943</v>
      </c>
      <c r="B2002" s="723"/>
      <c r="C2002" s="723"/>
      <c r="D2002" s="723" t="s">
        <v>183</v>
      </c>
      <c r="E2002" s="723" t="s">
        <v>183</v>
      </c>
      <c r="F2002" s="723"/>
      <c r="G2002" s="723"/>
      <c r="H2002" s="713" t="str">
        <f>IF(MID(A2002,1,3)="OBS","REMOVER ESPAÇOS","OK")</f>
        <v>REMOVER ESPAÇOS</v>
      </c>
      <c r="J2002" s="654" t="str">
        <f>IF(AND(F2002=0,G2002&gt;0),1+COUNT($J$3:J2001),IF(B2002="AUXILIAR","AUXILIAR","SUBÍTEM"))</f>
        <v>SUBÍTEM</v>
      </c>
      <c r="K2002" s="655" t="s">
        <v>1943</v>
      </c>
      <c r="L2002" s="656" t="str">
        <f t="shared" si="518"/>
        <v>Obs: composição/Base -  ORSE - 8377</v>
      </c>
      <c r="M2002" s="663" t="str">
        <f>IF(AND(MID(A2002,1,4)="comp",COUNTIF($A$1:$A$3937,A2002)&gt;1),"ok AUXILIAR",IF(AND(F2002&gt;0,MID(A2002,1,4)="COMP"),"SUBÍTEM",IF(OR(AND(F2002=0,G2002=0),F2002="COEF.",F2002&gt;0),"SUBÍTEM",IF(MID(A2002,1,5)="COMP.",IF(COUNTIF(ORÇAMENTO!$B$5:$B$9792,COMPOSIÇÕES!A2002)=0,"NOK",IF(COUNTIF(ORÇAMENTO!$B$5:$B$9792,COMPOSIÇÕES!A2002)&gt;0,"OK","SUBÍTEM"))))))</f>
        <v>SUBÍTEM</v>
      </c>
      <c r="P2002" s="655" t="b">
        <f t="shared" si="513"/>
        <v>1</v>
      </c>
      <c r="Q2002" s="655" t="s">
        <v>1943</v>
      </c>
      <c r="R2002" s="655"/>
      <c r="S2002" s="723"/>
      <c r="T2002" s="655" t="s">
        <v>183</v>
      </c>
      <c r="U2002" s="655" t="s">
        <v>183</v>
      </c>
    </row>
    <row r="2003" spans="1:21" s="713" customFormat="1" ht="15.75" thickBot="1">
      <c r="A2003" s="660"/>
      <c r="E2003" s="660"/>
      <c r="J2003" s="712"/>
      <c r="K2003" s="712"/>
      <c r="L2003" s="712"/>
      <c r="M2003" s="712"/>
      <c r="P2003" s="655" t="b">
        <f t="shared" si="513"/>
        <v>1</v>
      </c>
    </row>
    <row r="2004" spans="1:21" s="713" customFormat="1" ht="32.25" customHeight="1" thickBot="1">
      <c r="A2004" s="947" t="s">
        <v>125</v>
      </c>
      <c r="B2004" s="948"/>
      <c r="C2004" s="949" t="s">
        <v>103</v>
      </c>
      <c r="D2004" s="949" t="s">
        <v>126</v>
      </c>
      <c r="E2004" s="949" t="s">
        <v>128</v>
      </c>
      <c r="F2004" s="949" t="s">
        <v>127</v>
      </c>
      <c r="G2004" s="950" t="s">
        <v>129</v>
      </c>
      <c r="H2004" s="713" t="str">
        <f>UPPER(C2004)</f>
        <v>DESCRIÇÃO</v>
      </c>
      <c r="J2004" s="654" t="str">
        <f>IF(AND(F2004=0,G2004&gt;0),1+COUNT($J$3:J2003),IF(B2004="AUXILIAR","AUXILIAR","SUBÍTEM"))</f>
        <v>SUBÍTEM</v>
      </c>
      <c r="K2004" s="655" t="s">
        <v>125</v>
      </c>
      <c r="L2004" s="656" t="str">
        <f t="shared" ref="L2004:L2011" si="519">A2004</f>
        <v>COD.</v>
      </c>
      <c r="M2004" s="663" t="str">
        <f>IF(AND(MID(A2004,1,4)="comp",COUNTIF($A$1:$A$3937,A2004)&gt;1),"ok AUXILIAR",IF(AND(F2004&gt;0,MID(A2004,1,4)="COMP"),"SUBÍTEM",IF(OR(AND(F2004=0,G2004=0),F2004="COEF.",F2004&gt;0),"SUBÍTEM",IF(MID(A2004,1,5)="COMP.",IF(COUNTIF(ORÇAMENTO!$B$5:$B$9792,COMPOSIÇÕES!A2004)=0,"NOK",IF(COUNTIF(ORÇAMENTO!$B$5:$B$9792,COMPOSIÇÕES!A2004)&gt;0,"OK","SUBÍTEM"))))))</f>
        <v>SUBÍTEM</v>
      </c>
      <c r="P2004" s="655" t="b">
        <f t="shared" si="513"/>
        <v>1</v>
      </c>
      <c r="Q2004" s="655" t="s">
        <v>125</v>
      </c>
      <c r="R2004" s="655"/>
      <c r="S2004" s="715" t="s">
        <v>103</v>
      </c>
      <c r="T2004" s="655" t="s">
        <v>126</v>
      </c>
      <c r="U2004" s="655" t="s">
        <v>128</v>
      </c>
    </row>
    <row r="2005" spans="1:21" s="713" customFormat="1" ht="33.75" customHeight="1" thickBot="1">
      <c r="A2005" s="935" t="s">
        <v>1951</v>
      </c>
      <c r="B2005" s="936"/>
      <c r="C2005" s="986" t="s">
        <v>1953</v>
      </c>
      <c r="D2005" s="936" t="s">
        <v>126</v>
      </c>
      <c r="E2005" s="936" t="s">
        <v>183</v>
      </c>
      <c r="F2005" s="936"/>
      <c r="G2005" s="946">
        <f>SUM(G2006:G2010)</f>
        <v>926.89999999999986</v>
      </c>
      <c r="H2005" s="713" t="str">
        <f>UPPER(C2005)</f>
        <v>QUADRO DE DISTRIBUIÇÃO DE EMBUTIR EM CHAPA DE AÇO, P/ATÉ 48 DISJUNTORES C/BARRAMENTO</v>
      </c>
      <c r="J2005" s="654">
        <f>IF(AND(F2005=0,G2005&gt;0),1+COUNT($J$3:J2004),IF(B2005="AUXILIAR","AUXILIAR","SUBÍTEM"))</f>
        <v>256</v>
      </c>
      <c r="K2005" s="655" t="s">
        <v>1962</v>
      </c>
      <c r="L2005" s="656" t="str">
        <f t="shared" si="519"/>
        <v>COMP. 256</v>
      </c>
      <c r="M2005" s="663" t="str">
        <f>IF(AND(MID(A2005,1,4)="comp",COUNTIF($A$1:$A$3937,A2005)&gt;1),"ok AUXILIAR",IF(AND(F2005&gt;0,MID(A2005,1,4)="COMP"),"SUBÍTEM",IF(OR(AND(F2005=0,G2005=0),F2005="COEF.",F2005&gt;0),"SUBÍTEM",IF(MID(A2005,1,5)="COMP.",IF(COUNTIF(ORÇAMENTO!$B$5:$B$9792,COMPOSIÇÕES!A2005)=0,"NOK",IF(COUNTIF(ORÇAMENTO!$B$5:$B$9792,COMPOSIÇÕES!A2005)&gt;0,"OK","SUBÍTEM"))))))</f>
        <v>OK</v>
      </c>
      <c r="P2005" s="655" t="b">
        <f t="shared" si="513"/>
        <v>1</v>
      </c>
      <c r="Q2005" s="655" t="s">
        <v>1951</v>
      </c>
      <c r="R2005" s="655"/>
      <c r="S2005" s="716" t="s">
        <v>1953</v>
      </c>
      <c r="T2005" s="655" t="s">
        <v>126</v>
      </c>
      <c r="U2005" s="655" t="s">
        <v>183</v>
      </c>
    </row>
    <row r="2006" spans="1:21" s="713" customFormat="1" ht="21" customHeight="1">
      <c r="A2006" s="494">
        <v>88264</v>
      </c>
      <c r="B2006" s="494" t="s">
        <v>131</v>
      </c>
      <c r="C2006" s="322" t="s">
        <v>766</v>
      </c>
      <c r="D2006" s="257" t="s">
        <v>59</v>
      </c>
      <c r="E2006" s="259">
        <v>19.16</v>
      </c>
      <c r="F2006" s="462">
        <v>9.6</v>
      </c>
      <c r="G2006" s="450">
        <f>ROUND(F2006*E2006,2)</f>
        <v>183.94</v>
      </c>
      <c r="H2006" s="713" t="str">
        <f>IF(MID(A2006,1,3)="OBS","REMOVER ESPAÇOS","OK")</f>
        <v>OK</v>
      </c>
      <c r="J2006" s="654" t="str">
        <f>IF(AND(F2006=0,G2006&gt;0),1+COUNT($J$3:J2002),IF(B2006="AUXILIAR","AUXILIAR","SUBÍTEM"))</f>
        <v>SUBÍTEM</v>
      </c>
      <c r="K2006" s="655">
        <v>88264</v>
      </c>
      <c r="L2006" s="656">
        <f t="shared" si="519"/>
        <v>88264</v>
      </c>
      <c r="M2006" s="663" t="str">
        <f>IF(AND(MID(A2006,1,4)="comp",COUNTIF($A$1:$A$3937,A2006)&gt;1),"ok AUXILIAR",IF(AND(F2006&gt;0,MID(A2006,1,4)="COMP"),"SUBÍTEM",IF(OR(AND(F2006=0,G2006=0),F2006="COEF.",F2006&gt;0),"SUBÍTEM",IF(MID(A2006,1,5)="COMP.",IF(COUNTIF(ORÇAMENTO!$B$5:$B$9792,COMPOSIÇÕES!A2006)=0,"NOK",IF(COUNTIF(ORÇAMENTO!$B$5:$B$9792,COMPOSIÇÕES!A2006)&gt;0,"OK","SUBÍTEM"))))))</f>
        <v>SUBÍTEM</v>
      </c>
      <c r="N2006" s="713" t="e">
        <f>VLOOKUP(K2006,#REF!,2,FALSE)</f>
        <v>#REF!</v>
      </c>
      <c r="P2006" s="655" t="b">
        <f t="shared" si="513"/>
        <v>1</v>
      </c>
      <c r="Q2006" s="655">
        <v>88264</v>
      </c>
      <c r="R2006" s="655" t="s">
        <v>131</v>
      </c>
      <c r="S2006" s="721" t="s">
        <v>766</v>
      </c>
      <c r="T2006" s="655" t="s">
        <v>59</v>
      </c>
      <c r="U2006" s="655">
        <v>19.149999999999999</v>
      </c>
    </row>
    <row r="2007" spans="1:21" s="713" customFormat="1" ht="21" customHeight="1">
      <c r="A2007" s="494">
        <v>88309</v>
      </c>
      <c r="B2007" s="494" t="s">
        <v>131</v>
      </c>
      <c r="C2007" s="322" t="s">
        <v>770</v>
      </c>
      <c r="D2007" s="257" t="s">
        <v>59</v>
      </c>
      <c r="E2007" s="259">
        <v>15.89</v>
      </c>
      <c r="F2007" s="462">
        <v>2.4</v>
      </c>
      <c r="G2007" s="450">
        <f>ROUND(F2007*E2007,2)</f>
        <v>38.14</v>
      </c>
      <c r="H2007" s="713" t="str">
        <f>UPPER(C2007)</f>
        <v>PEDREIRO COM ENCARGOS COMPLEMENTARES</v>
      </c>
      <c r="J2007" s="654" t="str">
        <f>IF(AND(F2007=0,G2007&gt;0),1+COUNT($J$3:J1992),IF(B2007="AUXILIAR","AUXILIAR","SUBÍTEM"))</f>
        <v>SUBÍTEM</v>
      </c>
      <c r="K2007" s="655">
        <v>88309</v>
      </c>
      <c r="L2007" s="656">
        <f>A2007</f>
        <v>88309</v>
      </c>
      <c r="M2007" s="663" t="str">
        <f>IF(AND(MID(A2007,1,4)="comp",COUNTIF($A$1:$A$3937,A2007)&gt;1),"ok AUXILIAR",IF(AND(F2007&gt;0,MID(A2007,1,4)="COMP"),"SUBÍTEM",IF(OR(AND(F2007=0,G2007=0),F2007="COEF.",F2007&gt;0),"SUBÍTEM",IF(MID(A2007,1,5)="COMP.",IF(COUNTIF(ORÇAMENTO!$B$5:$B$9792,COMPOSIÇÕES!A2007)=0,"NOK",IF(COUNTIF(ORÇAMENTO!$B$5:$B$9792,COMPOSIÇÕES!A2007)&gt;0,"OK","SUBÍTEM"))))))</f>
        <v>SUBÍTEM</v>
      </c>
      <c r="P2007" s="655" t="b">
        <f>C2007=S2007</f>
        <v>1</v>
      </c>
      <c r="Q2007" s="655">
        <v>88309</v>
      </c>
      <c r="R2007" s="655" t="s">
        <v>131</v>
      </c>
      <c r="S2007" s="717" t="s">
        <v>770</v>
      </c>
      <c r="T2007" s="655" t="s">
        <v>59</v>
      </c>
      <c r="U2007" s="655">
        <v>15.88</v>
      </c>
    </row>
    <row r="2008" spans="1:21" s="713" customFormat="1" ht="21" customHeight="1">
      <c r="A2008" s="989">
        <v>88316</v>
      </c>
      <c r="B2008" s="989" t="s">
        <v>131</v>
      </c>
      <c r="C2008" s="322" t="s">
        <v>772</v>
      </c>
      <c r="D2008" s="257" t="s">
        <v>59</v>
      </c>
      <c r="E2008" s="259">
        <v>12.7</v>
      </c>
      <c r="F2008" s="462">
        <v>3.6</v>
      </c>
      <c r="G2008" s="450">
        <f>ROUND(F2008*E2008,2)</f>
        <v>45.72</v>
      </c>
      <c r="H2008" s="713" t="str">
        <f>UPPER(C2008)</f>
        <v>SERVENTE COM ENCARGOS COMPLEMENTARES</v>
      </c>
      <c r="J2008" s="654" t="str">
        <f>IF(AND(F2008=0,G2008&gt;0),1+COUNT($J$3:J1993),IF(B2008="AUXILIAR","AUXILIAR","SUBÍTEM"))</f>
        <v>SUBÍTEM</v>
      </c>
      <c r="K2008" s="655">
        <v>88316</v>
      </c>
      <c r="L2008" s="656">
        <f t="shared" si="519"/>
        <v>88316</v>
      </c>
      <c r="M2008" s="663" t="str">
        <f>IF(AND(MID(A2008,1,4)="comp",COUNTIF($A$1:$A$3937,A2008)&gt;1),"ok AUXILIAR",IF(AND(F2008&gt;0,MID(A2008,1,4)="COMP"),"SUBÍTEM",IF(OR(AND(F2008=0,G2008=0),F2008="COEF.",F2008&gt;0),"SUBÍTEM",IF(MID(A2008,1,5)="COMP.",IF(COUNTIF(ORÇAMENTO!$B$5:$B$9792,COMPOSIÇÕES!A2008)=0,"NOK",IF(COUNTIF(ORÇAMENTO!$B$5:$B$9792,COMPOSIÇÕES!A2008)&gt;0,"OK","SUBÍTEM"))))))</f>
        <v>SUBÍTEM</v>
      </c>
      <c r="P2008" s="655" t="b">
        <f t="shared" si="513"/>
        <v>1</v>
      </c>
      <c r="Q2008" s="655">
        <v>88316</v>
      </c>
      <c r="R2008" s="655" t="s">
        <v>131</v>
      </c>
      <c r="S2008" s="717" t="s">
        <v>772</v>
      </c>
      <c r="T2008" s="655" t="s">
        <v>59</v>
      </c>
      <c r="U2008" s="655">
        <v>12.52</v>
      </c>
    </row>
    <row r="2009" spans="1:21" s="713" customFormat="1" ht="31.5" customHeight="1">
      <c r="A2009" s="500">
        <v>6778</v>
      </c>
      <c r="B2009" s="989" t="s">
        <v>134</v>
      </c>
      <c r="C2009" s="322" t="s">
        <v>2814</v>
      </c>
      <c r="D2009" s="257" t="s">
        <v>54</v>
      </c>
      <c r="E2009" s="259">
        <v>651.16999999999996</v>
      </c>
      <c r="F2009" s="707">
        <v>1</v>
      </c>
      <c r="G2009" s="450">
        <f>ROUND(F2009*E2009,2)</f>
        <v>651.16999999999996</v>
      </c>
      <c r="H2009" s="713" t="str">
        <f>UPPER(C2009)</f>
        <v>QUADRO DE DISTRIBUIÇÃO DE EMBUTIR EM CHAPA DE AÇO, P/ATÉ 48 DISJUNTORES C/BARRAMENTO, PADRÃO DIN, CEMAR OU</v>
      </c>
      <c r="J2009" s="654" t="str">
        <f>IF(AND(F2009=0,G2009&gt;0),1+COUNT($J$3:J1993),IF(B2009="AUXILIAR","AUXILIAR","SUBÍTEM"))</f>
        <v>SUBÍTEM</v>
      </c>
      <c r="K2009" s="655">
        <v>6778</v>
      </c>
      <c r="L2009" s="656">
        <f t="shared" si="519"/>
        <v>6778</v>
      </c>
      <c r="M2009" s="663" t="str">
        <f>IF(AND(MID(A2009,1,4)="comp",COUNTIF($A$1:$A$3937,A2009)&gt;1),"ok AUXILIAR",IF(AND(F2009&gt;0,MID(A2009,1,4)="COMP"),"SUBÍTEM",IF(OR(AND(F2009=0,G2009=0),F2009="COEF.",F2009&gt;0),"SUBÍTEM",IF(MID(A2009,1,5)="COMP.",IF(COUNTIF(ORÇAMENTO!$B$5:$B$9792,COMPOSIÇÕES!A2009)=0,"NOK",IF(COUNTIF(ORÇAMENTO!$B$5:$B$9792,COMPOSIÇÕES!A2009)&gt;0,"OK","SUBÍTEM"))))))</f>
        <v>SUBÍTEM</v>
      </c>
      <c r="P2009" s="655" t="b">
        <f t="shared" si="513"/>
        <v>1</v>
      </c>
      <c r="Q2009" s="655">
        <v>6778</v>
      </c>
      <c r="R2009" s="655" t="s">
        <v>134</v>
      </c>
      <c r="S2009" s="717" t="s">
        <v>2814</v>
      </c>
      <c r="T2009" s="655" t="s">
        <v>54</v>
      </c>
      <c r="U2009" s="655">
        <v>665.13</v>
      </c>
    </row>
    <row r="2010" spans="1:21" s="713" customFormat="1" ht="31.5" customHeight="1">
      <c r="A2010" s="500">
        <v>87296</v>
      </c>
      <c r="B2010" s="989" t="s">
        <v>131</v>
      </c>
      <c r="C2010" s="322" t="s">
        <v>1274</v>
      </c>
      <c r="D2010" s="257" t="s">
        <v>61</v>
      </c>
      <c r="E2010" s="259">
        <v>417.6</v>
      </c>
      <c r="F2010" s="707">
        <v>1.9E-2</v>
      </c>
      <c r="G2010" s="450">
        <f>ROUND(F2010*E2010,2)</f>
        <v>7.93</v>
      </c>
      <c r="H2010" s="713" t="str">
        <f>UPPER(C2010)</f>
        <v>ARGAMASSA TRAÇO 1:3:12 (CIMENTO, CAL E AREIA MÉDIA) PARA EMBOÇO/MASSA ÚNICA/ASSENTAMENTO DE ALVENARIA DE VEDAÇÃO, PREPARO MECÂNICO COM BETONEIRA 600 L. AF_06/2014</v>
      </c>
      <c r="J2010" s="654" t="str">
        <f>IF(AND(F2010=0,G2010&gt;0),1+COUNT($J$3:J1994),IF(B2010="AUXILIAR","AUXILIAR","SUBÍTEM"))</f>
        <v>SUBÍTEM</v>
      </c>
      <c r="K2010" s="655">
        <v>6778</v>
      </c>
      <c r="L2010" s="656">
        <f t="shared" ref="L2010" si="520">A2010</f>
        <v>87296</v>
      </c>
      <c r="M2010" s="663" t="str">
        <f>IF(AND(MID(A2010,1,4)="comp",COUNTIF($A$1:$A$3937,A2010)&gt;1),"ok AUXILIAR",IF(AND(F2010&gt;0,MID(A2010,1,4)="COMP"),"SUBÍTEM",IF(OR(AND(F2010=0,G2010=0),F2010="COEF.",F2010&gt;0),"SUBÍTEM",IF(MID(A2010,1,5)="COMP.",IF(COUNTIF(ORÇAMENTO!$B$5:$B$9792,COMPOSIÇÕES!A2010)=0,"NOK",IF(COUNTIF(ORÇAMENTO!$B$5:$B$9792,COMPOSIÇÕES!A2010)&gt;0,"OK","SUBÍTEM"))))))</f>
        <v>SUBÍTEM</v>
      </c>
      <c r="P2010" s="655" t="b">
        <f t="shared" ref="P2010" si="521">C2010=S2010</f>
        <v>0</v>
      </c>
      <c r="Q2010" s="655">
        <v>6778</v>
      </c>
      <c r="R2010" s="655" t="s">
        <v>134</v>
      </c>
      <c r="S2010" s="717" t="s">
        <v>2814</v>
      </c>
      <c r="T2010" s="655" t="s">
        <v>54</v>
      </c>
      <c r="U2010" s="655">
        <v>665.13</v>
      </c>
    </row>
    <row r="2011" spans="1:21" s="713" customFormat="1">
      <c r="A2011" s="723" t="s">
        <v>1952</v>
      </c>
      <c r="B2011" s="723"/>
      <c r="C2011" s="723"/>
      <c r="D2011" s="723" t="s">
        <v>183</v>
      </c>
      <c r="E2011" s="723" t="s">
        <v>183</v>
      </c>
      <c r="F2011" s="723"/>
      <c r="G2011" s="723"/>
      <c r="H2011" s="713" t="str">
        <f>IF(MID(A2011,1,3)="OBS","REMOVER ESPAÇOS","OK")</f>
        <v>REMOVER ESPAÇOS</v>
      </c>
      <c r="J2011" s="654" t="str">
        <f>IF(AND(F2011=0,G2011&gt;0),1+COUNT($J$3:J2009),IF(B2011="AUXILIAR","AUXILIAR","SUBÍTEM"))</f>
        <v>SUBÍTEM</v>
      </c>
      <c r="K2011" s="655" t="s">
        <v>1952</v>
      </c>
      <c r="L2011" s="656" t="str">
        <f t="shared" si="519"/>
        <v>Obs: composição/Base -  ORSE - 12231</v>
      </c>
      <c r="M2011" s="663" t="str">
        <f>IF(AND(MID(A2011,1,4)="comp",COUNTIF($A$1:$A$3937,A2011)&gt;1),"ok AUXILIAR",IF(AND(F2011&gt;0,MID(A2011,1,4)="COMP"),"SUBÍTEM",IF(OR(AND(F2011=0,G2011=0),F2011="COEF.",F2011&gt;0),"SUBÍTEM",IF(MID(A2011,1,5)="COMP.",IF(COUNTIF(ORÇAMENTO!$B$5:$B$9792,COMPOSIÇÕES!A2011)=0,"NOK",IF(COUNTIF(ORÇAMENTO!$B$5:$B$9792,COMPOSIÇÕES!A2011)&gt;0,"OK","SUBÍTEM"))))))</f>
        <v>SUBÍTEM</v>
      </c>
      <c r="P2011" s="655" t="b">
        <f t="shared" si="513"/>
        <v>1</v>
      </c>
      <c r="Q2011" s="655" t="s">
        <v>1952</v>
      </c>
      <c r="R2011" s="655"/>
      <c r="S2011" s="723"/>
      <c r="T2011" s="655" t="s">
        <v>183</v>
      </c>
      <c r="U2011" s="655" t="s">
        <v>183</v>
      </c>
    </row>
    <row r="2012" spans="1:21" s="713" customFormat="1" ht="15.75" thickBot="1">
      <c r="A2012" s="660"/>
      <c r="E2012" s="660"/>
      <c r="J2012" s="712"/>
      <c r="K2012" s="712"/>
      <c r="L2012" s="712"/>
      <c r="M2012" s="712"/>
      <c r="P2012" s="655" t="b">
        <f t="shared" ref="P2012:P2018" si="522">C2012=S2012</f>
        <v>1</v>
      </c>
    </row>
    <row r="2013" spans="1:21" s="713" customFormat="1" ht="32.25" customHeight="1" thickBot="1">
      <c r="A2013" s="947" t="s">
        <v>125</v>
      </c>
      <c r="B2013" s="948"/>
      <c r="C2013" s="949" t="s">
        <v>103</v>
      </c>
      <c r="D2013" s="949" t="s">
        <v>126</v>
      </c>
      <c r="E2013" s="949" t="s">
        <v>128</v>
      </c>
      <c r="F2013" s="949" t="s">
        <v>127</v>
      </c>
      <c r="G2013" s="950" t="s">
        <v>129</v>
      </c>
      <c r="H2013" s="713" t="str">
        <f>UPPER(C2013)</f>
        <v>DESCRIÇÃO</v>
      </c>
      <c r="J2013" s="654" t="str">
        <f>IF(AND(F2013=0,G2013&gt;0),1+COUNT($J$3:J2012),IF(B2013="AUXILIAR","AUXILIAR","SUBÍTEM"))</f>
        <v>SUBÍTEM</v>
      </c>
      <c r="K2013" s="655" t="s">
        <v>125</v>
      </c>
      <c r="L2013" s="656" t="str">
        <f t="shared" ref="L2013:L2018" si="523">A2013</f>
        <v>COD.</v>
      </c>
      <c r="M2013" s="663" t="str">
        <f>IF(AND(MID(A2013,1,4)="comp",COUNTIF($A$1:$A$3937,A2013)&gt;1),"ok AUXILIAR",IF(AND(F2013&gt;0,MID(A2013,1,4)="COMP"),"SUBÍTEM",IF(OR(AND(F2013=0,G2013=0),F2013="COEF.",F2013&gt;0),"SUBÍTEM",IF(MID(A2013,1,5)="COMP.",IF(COUNTIF(ORÇAMENTO!$B$5:$B$9792,COMPOSIÇÕES!A2013)=0,"NOK",IF(COUNTIF(ORÇAMENTO!$B$5:$B$9792,COMPOSIÇÕES!A2013)&gt;0,"OK","SUBÍTEM"))))))</f>
        <v>SUBÍTEM</v>
      </c>
      <c r="P2013" s="655" t="b">
        <f t="shared" si="522"/>
        <v>1</v>
      </c>
      <c r="Q2013" s="655" t="s">
        <v>125</v>
      </c>
      <c r="R2013" s="655"/>
      <c r="S2013" s="715" t="s">
        <v>103</v>
      </c>
      <c r="T2013" s="655" t="s">
        <v>126</v>
      </c>
      <c r="U2013" s="655" t="s">
        <v>128</v>
      </c>
    </row>
    <row r="2014" spans="1:21" s="713" customFormat="1" ht="33.75" customHeight="1" thickBot="1">
      <c r="A2014" s="935" t="s">
        <v>1962</v>
      </c>
      <c r="B2014" s="936"/>
      <c r="C2014" s="986" t="s">
        <v>1955</v>
      </c>
      <c r="D2014" s="936" t="s">
        <v>126</v>
      </c>
      <c r="E2014" s="936" t="s">
        <v>183</v>
      </c>
      <c r="F2014" s="936"/>
      <c r="G2014" s="946">
        <f>SUM(G2015:G2017)</f>
        <v>2371.3900000000003</v>
      </c>
      <c r="H2014" s="713" t="str">
        <f>UPPER(C2014)</f>
        <v>QUADRO GERAL DE DISTRIBUIÇÃO DE EMBUTIR, COM BARRAMENTO, EM CHAPA GALVANIZ., MEDINDO:1200X1000X250CM</v>
      </c>
      <c r="J2014" s="654">
        <f>IF(AND(F2014=0,G2014&gt;0),1+COUNT($J$3:J2013),IF(B2014="AUXILIAR","AUXILIAR","SUBÍTEM"))</f>
        <v>257</v>
      </c>
      <c r="K2014" s="655" t="s">
        <v>1963</v>
      </c>
      <c r="L2014" s="656" t="str">
        <f t="shared" si="523"/>
        <v>COMP. 257</v>
      </c>
      <c r="M2014" s="663" t="str">
        <f>IF(AND(MID(A2014,1,4)="comp",COUNTIF($A$1:$A$3937,A2014)&gt;1),"ok AUXILIAR",IF(AND(F2014&gt;0,MID(A2014,1,4)="COMP"),"SUBÍTEM",IF(OR(AND(F2014=0,G2014=0),F2014="COEF.",F2014&gt;0),"SUBÍTEM",IF(MID(A2014,1,5)="COMP.",IF(COUNTIF(ORÇAMENTO!$B$5:$B$9792,COMPOSIÇÕES!A2014)=0,"NOK",IF(COUNTIF(ORÇAMENTO!$B$5:$B$9792,COMPOSIÇÕES!A2014)&gt;0,"OK","SUBÍTEM"))))))</f>
        <v>OK</v>
      </c>
      <c r="P2014" s="655" t="b">
        <f t="shared" si="522"/>
        <v>1</v>
      </c>
      <c r="Q2014" s="655" t="s">
        <v>1962</v>
      </c>
      <c r="R2014" s="655"/>
      <c r="S2014" s="716" t="s">
        <v>1955</v>
      </c>
      <c r="T2014" s="655" t="s">
        <v>126</v>
      </c>
      <c r="U2014" s="655" t="s">
        <v>183</v>
      </c>
    </row>
    <row r="2015" spans="1:21" s="713" customFormat="1" ht="21" customHeight="1">
      <c r="A2015" s="989">
        <v>88316</v>
      </c>
      <c r="B2015" s="989" t="s">
        <v>131</v>
      </c>
      <c r="C2015" s="322" t="s">
        <v>772</v>
      </c>
      <c r="D2015" s="257" t="s">
        <v>59</v>
      </c>
      <c r="E2015" s="259">
        <v>12.7</v>
      </c>
      <c r="F2015" s="462">
        <v>8</v>
      </c>
      <c r="G2015" s="450">
        <f>ROUND(F2015*E2015,2)</f>
        <v>101.6</v>
      </c>
      <c r="H2015" s="713" t="str">
        <f>IF(MID(A2015,1,3)="OBS","REMOVER ESPAÇOS","OK")</f>
        <v>OK</v>
      </c>
      <c r="J2015" s="654" t="str">
        <f>IF(AND(F2015=0,G2015&gt;0),1+COUNT($J$3:J2011),IF(B2015="AUXILIAR","AUXILIAR","SUBÍTEM"))</f>
        <v>SUBÍTEM</v>
      </c>
      <c r="K2015" s="655">
        <v>88316</v>
      </c>
      <c r="L2015" s="656">
        <f t="shared" si="523"/>
        <v>88316</v>
      </c>
      <c r="M2015" s="663" t="str">
        <f>IF(AND(MID(A2015,1,4)="comp",COUNTIF($A$1:$A$3937,A2015)&gt;1),"ok AUXILIAR",IF(AND(F2015&gt;0,MID(A2015,1,4)="COMP"),"SUBÍTEM",IF(OR(AND(F2015=0,G2015=0),F2015="COEF.",F2015&gt;0),"SUBÍTEM",IF(MID(A2015,1,5)="COMP.",IF(COUNTIF(ORÇAMENTO!$B$5:$B$9792,COMPOSIÇÕES!A2015)=0,"NOK",IF(COUNTIF(ORÇAMENTO!$B$5:$B$9792,COMPOSIÇÕES!A2015)&gt;0,"OK","SUBÍTEM"))))))</f>
        <v>SUBÍTEM</v>
      </c>
      <c r="N2015" s="713" t="e">
        <f>VLOOKUP(K2015,#REF!,2,FALSE)</f>
        <v>#REF!</v>
      </c>
      <c r="P2015" s="655" t="b">
        <f t="shared" si="522"/>
        <v>1</v>
      </c>
      <c r="Q2015" s="655">
        <v>88316</v>
      </c>
      <c r="R2015" s="655" t="s">
        <v>131</v>
      </c>
      <c r="S2015" s="721" t="s">
        <v>772</v>
      </c>
      <c r="T2015" s="655" t="s">
        <v>59</v>
      </c>
      <c r="U2015" s="655">
        <v>12.52</v>
      </c>
    </row>
    <row r="2016" spans="1:21" s="713" customFormat="1" ht="21" customHeight="1">
      <c r="A2016" s="494">
        <v>88264</v>
      </c>
      <c r="B2016" s="494" t="s">
        <v>131</v>
      </c>
      <c r="C2016" s="322" t="s">
        <v>766</v>
      </c>
      <c r="D2016" s="257" t="s">
        <v>59</v>
      </c>
      <c r="E2016" s="259">
        <v>19.16</v>
      </c>
      <c r="F2016" s="462">
        <v>8</v>
      </c>
      <c r="G2016" s="450">
        <f>ROUND(F2016*E2016,2)</f>
        <v>153.28</v>
      </c>
      <c r="H2016" s="713" t="str">
        <f>UPPER(C2016)</f>
        <v>ELETRICISTA COM ENCARGOS COMPLEMENTARES</v>
      </c>
      <c r="J2016" s="654" t="str">
        <f>IF(AND(F2016=0,G2016&gt;0),1+COUNT($J$3:J2000),IF(B2016="AUXILIAR","AUXILIAR","SUBÍTEM"))</f>
        <v>SUBÍTEM</v>
      </c>
      <c r="K2016" s="655">
        <v>88264</v>
      </c>
      <c r="L2016" s="656">
        <f t="shared" si="523"/>
        <v>88264</v>
      </c>
      <c r="M2016" s="663" t="str">
        <f>IF(AND(MID(A2016,1,4)="comp",COUNTIF($A$1:$A$3937,A2016)&gt;1),"ok AUXILIAR",IF(AND(F2016&gt;0,MID(A2016,1,4)="COMP"),"SUBÍTEM",IF(OR(AND(F2016=0,G2016=0),F2016="COEF.",F2016&gt;0),"SUBÍTEM",IF(MID(A2016,1,5)="COMP.",IF(COUNTIF(ORÇAMENTO!$B$5:$B$9792,COMPOSIÇÕES!A2016)=0,"NOK",IF(COUNTIF(ORÇAMENTO!$B$5:$B$9792,COMPOSIÇÕES!A2016)&gt;0,"OK","SUBÍTEM"))))))</f>
        <v>SUBÍTEM</v>
      </c>
      <c r="P2016" s="655" t="b">
        <f t="shared" si="522"/>
        <v>1</v>
      </c>
      <c r="Q2016" s="655">
        <v>88264</v>
      </c>
      <c r="R2016" s="655" t="s">
        <v>131</v>
      </c>
      <c r="S2016" s="717" t="s">
        <v>766</v>
      </c>
      <c r="T2016" s="655" t="s">
        <v>59</v>
      </c>
      <c r="U2016" s="655">
        <v>19.149999999999999</v>
      </c>
    </row>
    <row r="2017" spans="1:21" s="713" customFormat="1" ht="31.5" customHeight="1">
      <c r="A2017" s="500">
        <v>12232</v>
      </c>
      <c r="B2017" s="989" t="s">
        <v>134</v>
      </c>
      <c r="C2017" s="322" t="s">
        <v>2815</v>
      </c>
      <c r="D2017" s="257" t="s">
        <v>54</v>
      </c>
      <c r="E2017" s="259">
        <v>2116.5100000000002</v>
      </c>
      <c r="F2017" s="707">
        <v>1</v>
      </c>
      <c r="G2017" s="450">
        <f>ROUND(F2017*E2017,2)</f>
        <v>2116.5100000000002</v>
      </c>
      <c r="H2017" s="713" t="str">
        <f>UPPER(C2017)</f>
        <v>QUADRO GERAL DE DISTRIBUIÇÃO DE EMBUTIR, COM BARRAMENTO, EM CHAPA GALVANIZ., MEDINDO:1200X800X250CM, EXCLUSIVE</v>
      </c>
      <c r="J2017" s="654" t="str">
        <f>IF(AND(F2017=0,G2017&gt;0),1+COUNT($J$3:J2000),IF(B2017="AUXILIAR","AUXILIAR","SUBÍTEM"))</f>
        <v>SUBÍTEM</v>
      </c>
      <c r="K2017" s="655">
        <v>12232</v>
      </c>
      <c r="L2017" s="656">
        <f t="shared" si="523"/>
        <v>12232</v>
      </c>
      <c r="M2017" s="663" t="str">
        <f>IF(AND(MID(A2017,1,4)="comp",COUNTIF($A$1:$A$3937,A2017)&gt;1),"ok AUXILIAR",IF(AND(F2017&gt;0,MID(A2017,1,4)="COMP"),"SUBÍTEM",IF(OR(AND(F2017=0,G2017=0),F2017="COEF.",F2017&gt;0),"SUBÍTEM",IF(MID(A2017,1,5)="COMP.",IF(COUNTIF(ORÇAMENTO!$B$5:$B$9792,COMPOSIÇÕES!A2017)=0,"NOK",IF(COUNTIF(ORÇAMENTO!$B$5:$B$9792,COMPOSIÇÕES!A2017)&gt;0,"OK","SUBÍTEM"))))))</f>
        <v>SUBÍTEM</v>
      </c>
      <c r="P2017" s="655" t="b">
        <f t="shared" si="522"/>
        <v>1</v>
      </c>
      <c r="Q2017" s="655">
        <v>12232</v>
      </c>
      <c r="R2017" s="655" t="s">
        <v>134</v>
      </c>
      <c r="S2017" s="717" t="s">
        <v>2815</v>
      </c>
      <c r="T2017" s="655" t="s">
        <v>54</v>
      </c>
      <c r="U2017" s="655">
        <v>2066.2600000000002</v>
      </c>
    </row>
    <row r="2018" spans="1:21" s="713" customFormat="1">
      <c r="A2018" s="723" t="s">
        <v>1954</v>
      </c>
      <c r="B2018" s="723"/>
      <c r="C2018" s="723"/>
      <c r="D2018" s="723" t="s">
        <v>183</v>
      </c>
      <c r="E2018" s="723" t="s">
        <v>183</v>
      </c>
      <c r="F2018" s="723"/>
      <c r="G2018" s="723"/>
      <c r="H2018" s="713" t="str">
        <f>IF(MID(A2018,1,3)="OBS","REMOVER ESPAÇOS","OK")</f>
        <v>REMOVER ESPAÇOS</v>
      </c>
      <c r="J2018" s="654" t="str">
        <f>IF(AND(F2018=0,G2018&gt;0),1+COUNT($J$3:J2017),IF(B2018="AUXILIAR","AUXILIAR","SUBÍTEM"))</f>
        <v>SUBÍTEM</v>
      </c>
      <c r="K2018" s="655" t="s">
        <v>1954</v>
      </c>
      <c r="L2018" s="656" t="str">
        <f t="shared" si="523"/>
        <v>Obs: composição/Base -  ORSE - 11376</v>
      </c>
      <c r="M2018" s="663" t="str">
        <f>IF(AND(MID(A2018,1,4)="comp",COUNTIF($A$1:$A$3937,A2018)&gt;1),"ok AUXILIAR",IF(AND(F2018&gt;0,MID(A2018,1,4)="COMP"),"SUBÍTEM",IF(OR(AND(F2018=0,G2018=0),F2018="COEF.",F2018&gt;0),"SUBÍTEM",IF(MID(A2018,1,5)="COMP.",IF(COUNTIF(ORÇAMENTO!$B$5:$B$9792,COMPOSIÇÕES!A2018)=0,"NOK",IF(COUNTIF(ORÇAMENTO!$B$5:$B$9792,COMPOSIÇÕES!A2018)&gt;0,"OK","SUBÍTEM"))))))</f>
        <v>SUBÍTEM</v>
      </c>
      <c r="P2018" s="655" t="b">
        <f t="shared" si="522"/>
        <v>1</v>
      </c>
      <c r="Q2018" s="655" t="s">
        <v>1954</v>
      </c>
      <c r="R2018" s="655"/>
      <c r="S2018" s="723"/>
      <c r="T2018" s="655" t="s">
        <v>183</v>
      </c>
      <c r="U2018" s="655" t="s">
        <v>183</v>
      </c>
    </row>
    <row r="2019" spans="1:21" s="713" customFormat="1" ht="15.75" thickBot="1">
      <c r="A2019" s="660"/>
      <c r="E2019" s="660"/>
      <c r="J2019" s="712"/>
      <c r="K2019" s="712"/>
      <c r="L2019" s="712"/>
      <c r="M2019" s="712"/>
      <c r="P2019" s="655" t="b">
        <f t="shared" ref="P2019:P2025" si="524">C2019=S2019</f>
        <v>1</v>
      </c>
    </row>
    <row r="2020" spans="1:21" s="713" customFormat="1" ht="32.25" customHeight="1" thickBot="1">
      <c r="A2020" s="947" t="s">
        <v>125</v>
      </c>
      <c r="B2020" s="948"/>
      <c r="C2020" s="949" t="s">
        <v>103</v>
      </c>
      <c r="D2020" s="949" t="s">
        <v>126</v>
      </c>
      <c r="E2020" s="949" t="s">
        <v>128</v>
      </c>
      <c r="F2020" s="949" t="s">
        <v>127</v>
      </c>
      <c r="G2020" s="950" t="s">
        <v>129</v>
      </c>
      <c r="H2020" s="713" t="str">
        <f>UPPER(C2020)</f>
        <v>DESCRIÇÃO</v>
      </c>
      <c r="J2020" s="654" t="str">
        <f>IF(AND(F2020=0,G2020&gt;0),1+COUNT($J$3:J2019),IF(B2020="AUXILIAR","AUXILIAR","SUBÍTEM"))</f>
        <v>SUBÍTEM</v>
      </c>
      <c r="K2020" s="655" t="s">
        <v>125</v>
      </c>
      <c r="L2020" s="656" t="str">
        <f t="shared" ref="L2020:L2025" si="525">A2020</f>
        <v>COD.</v>
      </c>
      <c r="M2020" s="663" t="str">
        <f>IF(AND(MID(A2020,1,4)="comp",COUNTIF($A$1:$A$3937,A2020)&gt;1),"ok AUXILIAR",IF(AND(F2020&gt;0,MID(A2020,1,4)="COMP"),"SUBÍTEM",IF(OR(AND(F2020=0,G2020=0),F2020="COEF.",F2020&gt;0),"SUBÍTEM",IF(MID(A2020,1,5)="COMP.",IF(COUNTIF(ORÇAMENTO!$B$5:$B$9792,COMPOSIÇÕES!A2020)=0,"NOK",IF(COUNTIF(ORÇAMENTO!$B$5:$B$9792,COMPOSIÇÕES!A2020)&gt;0,"OK","SUBÍTEM"))))))</f>
        <v>SUBÍTEM</v>
      </c>
      <c r="P2020" s="655" t="b">
        <f t="shared" si="524"/>
        <v>1</v>
      </c>
      <c r="Q2020" s="655" t="s">
        <v>125</v>
      </c>
      <c r="R2020" s="655"/>
      <c r="S2020" s="715" t="s">
        <v>103</v>
      </c>
      <c r="T2020" s="655" t="s">
        <v>126</v>
      </c>
      <c r="U2020" s="655" t="s">
        <v>128</v>
      </c>
    </row>
    <row r="2021" spans="1:21" s="713" customFormat="1" ht="33.75" customHeight="1" thickBot="1">
      <c r="A2021" s="935" t="s">
        <v>1963</v>
      </c>
      <c r="B2021" s="936"/>
      <c r="C2021" s="986" t="s">
        <v>1956</v>
      </c>
      <c r="D2021" s="936" t="s">
        <v>126</v>
      </c>
      <c r="E2021" s="936" t="s">
        <v>183</v>
      </c>
      <c r="F2021" s="936"/>
      <c r="G2021" s="946">
        <f>SUM(G2022:G2024)</f>
        <v>1883.6799999999998</v>
      </c>
      <c r="H2021" s="713" t="str">
        <f>UPPER(C2021)</f>
        <v>QUADRO GERAL DE DISTRIBUIÇÃO DE EMBUTIR, COM BARRAMENTO, EM CHAPA GALVANIZ., MEDINDO:1000X1000X250CM</v>
      </c>
      <c r="J2021" s="654">
        <f>IF(AND(F2021=0,G2021&gt;0),1+COUNT($J$3:J2020),IF(B2021="AUXILIAR","AUXILIAR","SUBÍTEM"))</f>
        <v>258</v>
      </c>
      <c r="K2021" s="655" t="s">
        <v>1964</v>
      </c>
      <c r="L2021" s="656" t="str">
        <f t="shared" si="525"/>
        <v>COMP. 258</v>
      </c>
      <c r="M2021" s="663" t="str">
        <f>IF(AND(MID(A2021,1,4)="comp",COUNTIF($A$1:$A$3937,A2021)&gt;1),"ok AUXILIAR",IF(AND(F2021&gt;0,MID(A2021,1,4)="COMP"),"SUBÍTEM",IF(OR(AND(F2021=0,G2021=0),F2021="COEF.",F2021&gt;0),"SUBÍTEM",IF(MID(A2021,1,5)="COMP.",IF(COUNTIF(ORÇAMENTO!$B$5:$B$9792,COMPOSIÇÕES!A2021)=0,"NOK",IF(COUNTIF(ORÇAMENTO!$B$5:$B$9792,COMPOSIÇÕES!A2021)&gt;0,"OK","SUBÍTEM"))))))</f>
        <v>OK</v>
      </c>
      <c r="P2021" s="655" t="b">
        <f t="shared" si="524"/>
        <v>1</v>
      </c>
      <c r="Q2021" s="655" t="s">
        <v>1963</v>
      </c>
      <c r="R2021" s="655"/>
      <c r="S2021" s="716" t="s">
        <v>1956</v>
      </c>
      <c r="T2021" s="655" t="s">
        <v>126</v>
      </c>
      <c r="U2021" s="655" t="s">
        <v>183</v>
      </c>
    </row>
    <row r="2022" spans="1:21" s="713" customFormat="1" ht="21" customHeight="1">
      <c r="A2022" s="989">
        <v>88316</v>
      </c>
      <c r="B2022" s="989" t="s">
        <v>131</v>
      </c>
      <c r="C2022" s="322" t="s">
        <v>772</v>
      </c>
      <c r="D2022" s="257" t="s">
        <v>59</v>
      </c>
      <c r="E2022" s="259">
        <v>12.7</v>
      </c>
      <c r="F2022" s="462">
        <v>8</v>
      </c>
      <c r="G2022" s="450">
        <f>ROUND(F2022*E2022,2)</f>
        <v>101.6</v>
      </c>
      <c r="H2022" s="713" t="str">
        <f>IF(MID(A2022,1,3)="OBS","REMOVER ESPAÇOS","OK")</f>
        <v>OK</v>
      </c>
      <c r="J2022" s="654" t="str">
        <f>IF(AND(F2022=0,G2022&gt;0),1+COUNT($J$3:J2018),IF(B2022="AUXILIAR","AUXILIAR","SUBÍTEM"))</f>
        <v>SUBÍTEM</v>
      </c>
      <c r="K2022" s="655">
        <v>88316</v>
      </c>
      <c r="L2022" s="656">
        <f t="shared" si="525"/>
        <v>88316</v>
      </c>
      <c r="M2022" s="663" t="str">
        <f>IF(AND(MID(A2022,1,4)="comp",COUNTIF($A$1:$A$3937,A2022)&gt;1),"ok AUXILIAR",IF(AND(F2022&gt;0,MID(A2022,1,4)="COMP"),"SUBÍTEM",IF(OR(AND(F2022=0,G2022=0),F2022="COEF.",F2022&gt;0),"SUBÍTEM",IF(MID(A2022,1,5)="COMP.",IF(COUNTIF(ORÇAMENTO!$B$5:$B$9792,COMPOSIÇÕES!A2022)=0,"NOK",IF(COUNTIF(ORÇAMENTO!$B$5:$B$9792,COMPOSIÇÕES!A2022)&gt;0,"OK","SUBÍTEM"))))))</f>
        <v>SUBÍTEM</v>
      </c>
      <c r="N2022" s="713" t="e">
        <f>VLOOKUP(K2022,#REF!,2,FALSE)</f>
        <v>#REF!</v>
      </c>
      <c r="P2022" s="655" t="b">
        <f t="shared" si="524"/>
        <v>1</v>
      </c>
      <c r="Q2022" s="655">
        <v>88316</v>
      </c>
      <c r="R2022" s="655" t="s">
        <v>131</v>
      </c>
      <c r="S2022" s="721" t="s">
        <v>772</v>
      </c>
      <c r="T2022" s="655" t="s">
        <v>59</v>
      </c>
      <c r="U2022" s="655">
        <v>12.52</v>
      </c>
    </row>
    <row r="2023" spans="1:21" s="713" customFormat="1" ht="21" customHeight="1">
      <c r="A2023" s="494">
        <v>88264</v>
      </c>
      <c r="B2023" s="494" t="s">
        <v>131</v>
      </c>
      <c r="C2023" s="322" t="s">
        <v>766</v>
      </c>
      <c r="D2023" s="257" t="s">
        <v>59</v>
      </c>
      <c r="E2023" s="259">
        <v>19.16</v>
      </c>
      <c r="F2023" s="462">
        <v>8</v>
      </c>
      <c r="G2023" s="450">
        <f>ROUND(F2023*E2023,2)</f>
        <v>153.28</v>
      </c>
      <c r="H2023" s="713" t="str">
        <f>UPPER(C2023)</f>
        <v>ELETRICISTA COM ENCARGOS COMPLEMENTARES</v>
      </c>
      <c r="J2023" s="654" t="str">
        <f>IF(AND(F2023=0,G2023&gt;0),1+COUNT($J$3:J2007),IF(B2023="AUXILIAR","AUXILIAR","SUBÍTEM"))</f>
        <v>SUBÍTEM</v>
      </c>
      <c r="K2023" s="655">
        <v>88264</v>
      </c>
      <c r="L2023" s="656">
        <f t="shared" si="525"/>
        <v>88264</v>
      </c>
      <c r="M2023" s="663" t="str">
        <f>IF(AND(MID(A2023,1,4)="comp",COUNTIF($A$1:$A$3937,A2023)&gt;1),"ok AUXILIAR",IF(AND(F2023&gt;0,MID(A2023,1,4)="COMP"),"SUBÍTEM",IF(OR(AND(F2023=0,G2023=0),F2023="COEF.",F2023&gt;0),"SUBÍTEM",IF(MID(A2023,1,5)="COMP.",IF(COUNTIF(ORÇAMENTO!$B$5:$B$9792,COMPOSIÇÕES!A2023)=0,"NOK",IF(COUNTIF(ORÇAMENTO!$B$5:$B$9792,COMPOSIÇÕES!A2023)&gt;0,"OK","SUBÍTEM"))))))</f>
        <v>SUBÍTEM</v>
      </c>
      <c r="P2023" s="655" t="b">
        <f t="shared" si="524"/>
        <v>1</v>
      </c>
      <c r="Q2023" s="655">
        <v>88264</v>
      </c>
      <c r="R2023" s="655" t="s">
        <v>131</v>
      </c>
      <c r="S2023" s="717" t="s">
        <v>766</v>
      </c>
      <c r="T2023" s="655" t="s">
        <v>59</v>
      </c>
      <c r="U2023" s="655">
        <v>19.149999999999999</v>
      </c>
    </row>
    <row r="2024" spans="1:21" s="713" customFormat="1" ht="31.5" customHeight="1">
      <c r="A2024" s="500">
        <v>12233</v>
      </c>
      <c r="B2024" s="989" t="s">
        <v>134</v>
      </c>
      <c r="C2024" s="322" t="s">
        <v>2816</v>
      </c>
      <c r="D2024" s="257" t="s">
        <v>54</v>
      </c>
      <c r="E2024" s="259">
        <v>1628.8</v>
      </c>
      <c r="F2024" s="707">
        <v>1</v>
      </c>
      <c r="G2024" s="450">
        <f>ROUND(F2024*E2024,2)</f>
        <v>1628.8</v>
      </c>
      <c r="H2024" s="713" t="str">
        <f>UPPER(C2024)</f>
        <v>QUADRO GERAL DE DISTRIBUIÇÃO DE EMBUTIR, COM BARRAMENTO, EM CHAPA GALVANIZ., MEDINDO:1000X600X250CM, EXCLUSIVE</v>
      </c>
      <c r="J2024" s="654" t="str">
        <f>IF(AND(F2024=0,G2024&gt;0),1+COUNT($J$3:J2007),IF(B2024="AUXILIAR","AUXILIAR","SUBÍTEM"))</f>
        <v>SUBÍTEM</v>
      </c>
      <c r="K2024" s="655">
        <v>12233</v>
      </c>
      <c r="L2024" s="656">
        <f t="shared" si="525"/>
        <v>12233</v>
      </c>
      <c r="M2024" s="663" t="str">
        <f>IF(AND(MID(A2024,1,4)="comp",COUNTIF($A$1:$A$3937,A2024)&gt;1),"ok AUXILIAR",IF(AND(F2024&gt;0,MID(A2024,1,4)="COMP"),"SUBÍTEM",IF(OR(AND(F2024=0,G2024=0),F2024="COEF.",F2024&gt;0),"SUBÍTEM",IF(MID(A2024,1,5)="COMP.",IF(COUNTIF(ORÇAMENTO!$B$5:$B$9792,COMPOSIÇÕES!A2024)=0,"NOK",IF(COUNTIF(ORÇAMENTO!$B$5:$B$9792,COMPOSIÇÕES!A2024)&gt;0,"OK","SUBÍTEM"))))))</f>
        <v>SUBÍTEM</v>
      </c>
      <c r="P2024" s="655" t="b">
        <f t="shared" si="524"/>
        <v>1</v>
      </c>
      <c r="Q2024" s="655">
        <v>12233</v>
      </c>
      <c r="R2024" s="655" t="s">
        <v>134</v>
      </c>
      <c r="S2024" s="717" t="s">
        <v>2816</v>
      </c>
      <c r="T2024" s="655" t="s">
        <v>54</v>
      </c>
      <c r="U2024" s="655">
        <v>1590.13</v>
      </c>
    </row>
    <row r="2025" spans="1:21" s="713" customFormat="1">
      <c r="A2025" s="723" t="s">
        <v>1957</v>
      </c>
      <c r="B2025" s="723"/>
      <c r="C2025" s="723"/>
      <c r="D2025" s="723" t="s">
        <v>183</v>
      </c>
      <c r="E2025" s="723" t="s">
        <v>183</v>
      </c>
      <c r="F2025" s="723"/>
      <c r="G2025" s="723"/>
      <c r="H2025" s="713" t="str">
        <f>IF(MID(A2025,1,3)="OBS","REMOVER ESPAÇOS","OK")</f>
        <v>REMOVER ESPAÇOS</v>
      </c>
      <c r="J2025" s="654" t="str">
        <f>IF(AND(F2025=0,G2025&gt;0),1+COUNT($J$3:J2024),IF(B2025="AUXILIAR","AUXILIAR","SUBÍTEM"))</f>
        <v>SUBÍTEM</v>
      </c>
      <c r="K2025" s="655" t="s">
        <v>1957</v>
      </c>
      <c r="L2025" s="656" t="str">
        <f t="shared" si="525"/>
        <v>Obs: composição/Base -  ORSE - 11377</v>
      </c>
      <c r="M2025" s="663" t="str">
        <f>IF(AND(MID(A2025,1,4)="comp",COUNTIF($A$1:$A$3937,A2025)&gt;1),"ok AUXILIAR",IF(AND(F2025&gt;0,MID(A2025,1,4)="COMP"),"SUBÍTEM",IF(OR(AND(F2025=0,G2025=0),F2025="COEF.",F2025&gt;0),"SUBÍTEM",IF(MID(A2025,1,5)="COMP.",IF(COUNTIF(ORÇAMENTO!$B$5:$B$9792,COMPOSIÇÕES!A2025)=0,"NOK",IF(COUNTIF(ORÇAMENTO!$B$5:$B$9792,COMPOSIÇÕES!A2025)&gt;0,"OK","SUBÍTEM"))))))</f>
        <v>SUBÍTEM</v>
      </c>
      <c r="P2025" s="655" t="b">
        <f t="shared" si="524"/>
        <v>1</v>
      </c>
      <c r="Q2025" s="655" t="s">
        <v>1957</v>
      </c>
      <c r="R2025" s="655"/>
      <c r="S2025" s="723"/>
      <c r="T2025" s="655" t="s">
        <v>183</v>
      </c>
      <c r="U2025" s="655" t="s">
        <v>183</v>
      </c>
    </row>
    <row r="2026" spans="1:21" s="713" customFormat="1" ht="15.75" thickBot="1">
      <c r="A2026" s="660"/>
      <c r="E2026" s="660"/>
      <c r="J2026" s="712"/>
      <c r="K2026" s="712"/>
      <c r="L2026" s="712"/>
      <c r="M2026" s="712"/>
      <c r="P2026" s="655" t="b">
        <f t="shared" ref="P2026:P2034" si="526">C2026=S2026</f>
        <v>1</v>
      </c>
    </row>
    <row r="2027" spans="1:21" s="713" customFormat="1" ht="32.25" customHeight="1" thickBot="1">
      <c r="A2027" s="947" t="s">
        <v>125</v>
      </c>
      <c r="B2027" s="948"/>
      <c r="C2027" s="949" t="s">
        <v>103</v>
      </c>
      <c r="D2027" s="949" t="s">
        <v>126</v>
      </c>
      <c r="E2027" s="949" t="s">
        <v>128</v>
      </c>
      <c r="F2027" s="949" t="s">
        <v>127</v>
      </c>
      <c r="G2027" s="950" t="s">
        <v>129</v>
      </c>
      <c r="H2027" s="713" t="str">
        <f>UPPER(C2027)</f>
        <v>DESCRIÇÃO</v>
      </c>
      <c r="J2027" s="654" t="str">
        <f>IF(AND(F2027=0,G2027&gt;0),1+COUNT($J$3:J2026),IF(B2027="AUXILIAR","AUXILIAR","SUBÍTEM"))</f>
        <v>SUBÍTEM</v>
      </c>
      <c r="K2027" s="655" t="s">
        <v>125</v>
      </c>
      <c r="L2027" s="656" t="str">
        <f t="shared" ref="L2027:L2034" si="527">A2027</f>
        <v>COD.</v>
      </c>
      <c r="M2027" s="663" t="str">
        <f>IF(AND(MID(A2027,1,4)="comp",COUNTIF($A$1:$A$3937,A2027)&gt;1),"ok AUXILIAR",IF(AND(F2027&gt;0,MID(A2027,1,4)="COMP"),"SUBÍTEM",IF(OR(AND(F2027=0,G2027=0),F2027="COEF.",F2027&gt;0),"SUBÍTEM",IF(MID(A2027,1,5)="COMP.",IF(COUNTIF(ORÇAMENTO!$B$5:$B$9792,COMPOSIÇÕES!A2027)=0,"NOK",IF(COUNTIF(ORÇAMENTO!$B$5:$B$9792,COMPOSIÇÕES!A2027)&gt;0,"OK","SUBÍTEM"))))))</f>
        <v>SUBÍTEM</v>
      </c>
      <c r="P2027" s="655" t="b">
        <f t="shared" si="526"/>
        <v>1</v>
      </c>
      <c r="Q2027" s="655" t="s">
        <v>125</v>
      </c>
      <c r="R2027" s="655"/>
      <c r="S2027" s="715" t="s">
        <v>103</v>
      </c>
      <c r="T2027" s="655" t="s">
        <v>126</v>
      </c>
      <c r="U2027" s="655" t="s">
        <v>128</v>
      </c>
    </row>
    <row r="2028" spans="1:21" s="713" customFormat="1" ht="33.75" customHeight="1" thickBot="1">
      <c r="A2028" s="935" t="s">
        <v>1964</v>
      </c>
      <c r="B2028" s="936"/>
      <c r="C2028" s="986" t="s">
        <v>1991</v>
      </c>
      <c r="D2028" s="936" t="s">
        <v>126</v>
      </c>
      <c r="E2028" s="936" t="s">
        <v>183</v>
      </c>
      <c r="F2028" s="936"/>
      <c r="G2028" s="946">
        <f>SUM(G2029:G2033)</f>
        <v>2090.4300000000003</v>
      </c>
      <c r="H2028" s="713" t="str">
        <f>UPPER(C2028)</f>
        <v>QUADRO DE COMANDO PARA 2 BOMBAS DE RECALQUES DE 1/3 A 2 CV, TRIFÁSICA, 220 VOLTS, COM CHAVE SELETORA,</v>
      </c>
      <c r="J2028" s="654">
        <f>IF(AND(F2028=0,G2028&gt;0),1+COUNT($J$3:J2027),IF(B2028="AUXILIAR","AUXILIAR","SUBÍTEM"))</f>
        <v>259</v>
      </c>
      <c r="K2028" s="655" t="s">
        <v>1965</v>
      </c>
      <c r="L2028" s="656" t="str">
        <f t="shared" si="527"/>
        <v>COMP. 259</v>
      </c>
      <c r="M2028" s="663" t="str">
        <f>IF(AND(MID(A2028,1,4)="comp",COUNTIF($A$1:$A$3937,A2028)&gt;1),"ok AUXILIAR",IF(AND(F2028&gt;0,MID(A2028,1,4)="COMP"),"SUBÍTEM",IF(OR(AND(F2028=0,G2028=0),F2028="COEF.",F2028&gt;0),"SUBÍTEM",IF(MID(A2028,1,5)="COMP.",IF(COUNTIF(ORÇAMENTO!$B$5:$B$9792,COMPOSIÇÕES!A2028)=0,"NOK",IF(COUNTIF(ORÇAMENTO!$B$5:$B$9792,COMPOSIÇÕES!A2028)&gt;0,"OK","SUBÍTEM"))))))</f>
        <v>OK</v>
      </c>
      <c r="P2028" s="655" t="b">
        <f t="shared" si="526"/>
        <v>1</v>
      </c>
      <c r="Q2028" s="655" t="s">
        <v>1964</v>
      </c>
      <c r="R2028" s="655"/>
      <c r="S2028" s="716" t="s">
        <v>1991</v>
      </c>
      <c r="T2028" s="655" t="s">
        <v>126</v>
      </c>
      <c r="U2028" s="655" t="s">
        <v>183</v>
      </c>
    </row>
    <row r="2029" spans="1:21" s="713" customFormat="1" ht="21" customHeight="1">
      <c r="A2029" s="989">
        <v>88316</v>
      </c>
      <c r="B2029" s="989" t="s">
        <v>131</v>
      </c>
      <c r="C2029" s="322" t="s">
        <v>772</v>
      </c>
      <c r="D2029" s="257" t="s">
        <v>59</v>
      </c>
      <c r="E2029" s="259">
        <v>12.7</v>
      </c>
      <c r="F2029" s="462">
        <v>2</v>
      </c>
      <c r="G2029" s="450">
        <f>ROUND(F2029*E2029,2)</f>
        <v>25.4</v>
      </c>
      <c r="H2029" s="713" t="str">
        <f>IF(MID(A2029,1,3)="OBS","REMOVER ESPAÇOS","OK")</f>
        <v>OK</v>
      </c>
      <c r="J2029" s="654" t="str">
        <f>IF(AND(F2029=0,G2029&gt;0),1+COUNT($J$3:J2025),IF(B2029="AUXILIAR","AUXILIAR","SUBÍTEM"))</f>
        <v>SUBÍTEM</v>
      </c>
      <c r="K2029" s="655">
        <v>88316</v>
      </c>
      <c r="L2029" s="656">
        <f t="shared" si="527"/>
        <v>88316</v>
      </c>
      <c r="M2029" s="663" t="str">
        <f>IF(AND(MID(A2029,1,4)="comp",COUNTIF($A$1:$A$3937,A2029)&gt;1),"ok AUXILIAR",IF(AND(F2029&gt;0,MID(A2029,1,4)="COMP"),"SUBÍTEM",IF(OR(AND(F2029=0,G2029=0),F2029="COEF.",F2029&gt;0),"SUBÍTEM",IF(MID(A2029,1,5)="COMP.",IF(COUNTIF(ORÇAMENTO!$B$5:$B$9792,COMPOSIÇÕES!A2029)=0,"NOK",IF(COUNTIF(ORÇAMENTO!$B$5:$B$9792,COMPOSIÇÕES!A2029)&gt;0,"OK","SUBÍTEM"))))))</f>
        <v>SUBÍTEM</v>
      </c>
      <c r="N2029" s="713" t="e">
        <f>VLOOKUP(K2029,#REF!,2,FALSE)</f>
        <v>#REF!</v>
      </c>
      <c r="P2029" s="655" t="b">
        <f t="shared" si="526"/>
        <v>1</v>
      </c>
      <c r="Q2029" s="655">
        <v>88316</v>
      </c>
      <c r="R2029" s="655" t="s">
        <v>131</v>
      </c>
      <c r="S2029" s="721" t="s">
        <v>772</v>
      </c>
      <c r="T2029" s="655" t="s">
        <v>59</v>
      </c>
      <c r="U2029" s="655">
        <v>12.52</v>
      </c>
    </row>
    <row r="2030" spans="1:21" s="713" customFormat="1" ht="21" customHeight="1">
      <c r="A2030" s="494">
        <v>88264</v>
      </c>
      <c r="B2030" s="494" t="s">
        <v>131</v>
      </c>
      <c r="C2030" s="322" t="s">
        <v>766</v>
      </c>
      <c r="D2030" s="257" t="s">
        <v>59</v>
      </c>
      <c r="E2030" s="259">
        <v>19.16</v>
      </c>
      <c r="F2030" s="462">
        <v>2</v>
      </c>
      <c r="G2030" s="450">
        <f>ROUND(F2030*E2030,2)</f>
        <v>38.32</v>
      </c>
      <c r="H2030" s="713" t="str">
        <f>UPPER(C2030)</f>
        <v>ELETRICISTA COM ENCARGOS COMPLEMENTARES</v>
      </c>
      <c r="J2030" s="654" t="str">
        <f>IF(AND(F2030=0,G2030&gt;0),1+COUNT($J$3:J2015),IF(B2030="AUXILIAR","AUXILIAR","SUBÍTEM"))</f>
        <v>SUBÍTEM</v>
      </c>
      <c r="K2030" s="655">
        <v>88264</v>
      </c>
      <c r="L2030" s="656">
        <f t="shared" si="527"/>
        <v>88264</v>
      </c>
      <c r="M2030" s="663" t="str">
        <f>IF(AND(MID(A2030,1,4)="comp",COUNTIF($A$1:$A$3937,A2030)&gt;1),"ok AUXILIAR",IF(AND(F2030&gt;0,MID(A2030,1,4)="COMP"),"SUBÍTEM",IF(OR(AND(F2030=0,G2030=0),F2030="COEF.",F2030&gt;0),"SUBÍTEM",IF(MID(A2030,1,5)="COMP.",IF(COUNTIF(ORÇAMENTO!$B$5:$B$9792,COMPOSIÇÕES!A2030)=0,"NOK",IF(COUNTIF(ORÇAMENTO!$B$5:$B$9792,COMPOSIÇÕES!A2030)&gt;0,"OK","SUBÍTEM"))))))</f>
        <v>SUBÍTEM</v>
      </c>
      <c r="P2030" s="655" t="b">
        <f t="shared" si="526"/>
        <v>1</v>
      </c>
      <c r="Q2030" s="655">
        <v>88264</v>
      </c>
      <c r="R2030" s="655" t="s">
        <v>131</v>
      </c>
      <c r="S2030" s="717" t="s">
        <v>766</v>
      </c>
      <c r="T2030" s="655" t="s">
        <v>59</v>
      </c>
      <c r="U2030" s="655">
        <v>19.149999999999999</v>
      </c>
    </row>
    <row r="2031" spans="1:21" s="713" customFormat="1" ht="17.25" customHeight="1">
      <c r="A2031" s="500">
        <v>7538</v>
      </c>
      <c r="B2031" s="989" t="s">
        <v>134</v>
      </c>
      <c r="C2031" s="322" t="s">
        <v>1991</v>
      </c>
      <c r="D2031" s="257" t="s">
        <v>54</v>
      </c>
      <c r="E2031" s="259">
        <v>1922.21</v>
      </c>
      <c r="F2031" s="707">
        <v>1</v>
      </c>
      <c r="G2031" s="450">
        <f>ROUND(F2031*E2031,2)</f>
        <v>1922.21</v>
      </c>
      <c r="H2031" s="713" t="str">
        <f>UPPER(C2031)</f>
        <v>QUADRO DE COMANDO PARA 2 BOMBAS DE RECALQUES DE 1/3 A 2 CV, TRIFÁSICA, 220 VOLTS, COM CHAVE SELETORA,</v>
      </c>
      <c r="J2031" s="654" t="str">
        <f>IF(AND(F2031=0,G2031&gt;0),1+COUNT($J$3:J2013),IF(B2031="AUXILIAR","AUXILIAR","SUBÍTEM"))</f>
        <v>SUBÍTEM</v>
      </c>
      <c r="K2031" s="655">
        <v>7538</v>
      </c>
      <c r="L2031" s="656">
        <f>A2031</f>
        <v>7538</v>
      </c>
      <c r="M2031" s="663" t="str">
        <f>IF(AND(MID(A2031,1,4)="comp",COUNTIF($A$1:$A$3937,A2031)&gt;1),"ok AUXILIAR",IF(AND(F2031&gt;0,MID(A2031,1,4)="COMP"),"SUBÍTEM",IF(OR(AND(F2031=0,G2031=0),F2031="COEF.",F2031&gt;0),"SUBÍTEM",IF(MID(A2031,1,5)="COMP.",IF(COUNTIF(ORÇAMENTO!$B$5:$B$9792,COMPOSIÇÕES!A2031)=0,"NOK",IF(COUNTIF(ORÇAMENTO!$B$5:$B$9792,COMPOSIÇÕES!A2031)&gt;0,"OK","SUBÍTEM"))))))</f>
        <v>SUBÍTEM</v>
      </c>
      <c r="P2031" s="655" t="b">
        <f>C2031=S2031</f>
        <v>1</v>
      </c>
      <c r="Q2031" s="655">
        <v>7538</v>
      </c>
      <c r="R2031" s="655" t="s">
        <v>134</v>
      </c>
      <c r="S2031" s="717" t="s">
        <v>1991</v>
      </c>
      <c r="T2031" s="655" t="s">
        <v>54</v>
      </c>
      <c r="U2031" s="655">
        <v>1876.57</v>
      </c>
    </row>
    <row r="2032" spans="1:21" s="713" customFormat="1" ht="17.25" customHeight="1">
      <c r="A2032" s="500">
        <v>589</v>
      </c>
      <c r="B2032" s="989" t="s">
        <v>134</v>
      </c>
      <c r="C2032" s="322" t="s">
        <v>2817</v>
      </c>
      <c r="D2032" s="257" t="s">
        <v>54</v>
      </c>
      <c r="E2032" s="259">
        <v>49.5</v>
      </c>
      <c r="F2032" s="707">
        <v>1</v>
      </c>
      <c r="G2032" s="450">
        <f>ROUND(F2032*E2032,2)</f>
        <v>49.5</v>
      </c>
      <c r="H2032" s="713" t="str">
        <f>UPPER(C2032)</f>
        <v>CHAVE LIGA-DESLIGA 3X30A</v>
      </c>
      <c r="J2032" s="654" t="str">
        <f>IF(AND(F2032=0,G2032&gt;0),1+COUNT($J$3:J2014),IF(B2032="AUXILIAR","AUXILIAR","SUBÍTEM"))</f>
        <v>SUBÍTEM</v>
      </c>
      <c r="K2032" s="655">
        <v>589</v>
      </c>
      <c r="L2032" s="656">
        <f>A2032</f>
        <v>589</v>
      </c>
      <c r="M2032" s="663" t="str">
        <f>IF(AND(MID(A2032,1,4)="comp",COUNTIF($A$1:$A$3937,A2032)&gt;1),"ok AUXILIAR",IF(AND(F2032&gt;0,MID(A2032,1,4)="COMP"),"SUBÍTEM",IF(OR(AND(F2032=0,G2032=0),F2032="COEF.",F2032&gt;0),"SUBÍTEM",IF(MID(A2032,1,5)="COMP.",IF(COUNTIF(ORÇAMENTO!$B$5:$B$9792,COMPOSIÇÕES!A2032)=0,"NOK",IF(COUNTIF(ORÇAMENTO!$B$5:$B$9792,COMPOSIÇÕES!A2032)&gt;0,"OK","SUBÍTEM"))))))</f>
        <v>SUBÍTEM</v>
      </c>
      <c r="P2032" s="655" t="b">
        <f>C2032=S2032</f>
        <v>1</v>
      </c>
      <c r="Q2032" s="655">
        <v>589</v>
      </c>
      <c r="R2032" s="655" t="s">
        <v>134</v>
      </c>
      <c r="S2032" s="717" t="s">
        <v>2817</v>
      </c>
      <c r="T2032" s="655" t="s">
        <v>54</v>
      </c>
      <c r="U2032" s="655">
        <v>27</v>
      </c>
    </row>
    <row r="2033" spans="1:21" s="713" customFormat="1" ht="17.25" customHeight="1">
      <c r="A2033" s="500">
        <v>485</v>
      </c>
      <c r="B2033" s="989" t="s">
        <v>134</v>
      </c>
      <c r="C2033" s="322" t="s">
        <v>1017</v>
      </c>
      <c r="D2033" s="257" t="s">
        <v>54</v>
      </c>
      <c r="E2033" s="259">
        <v>55</v>
      </c>
      <c r="F2033" s="707">
        <v>1</v>
      </c>
      <c r="G2033" s="450">
        <f>ROUND(F2033*E2033,2)</f>
        <v>55</v>
      </c>
      <c r="H2033" s="713" t="str">
        <f>UPPER(C2033)</f>
        <v>CAIXA DE PASSAGEM 30X30CM, EM CHAPA DE AÇO GALVANIZADO P/ELETRICA</v>
      </c>
      <c r="J2033" s="654" t="str">
        <f>IF(AND(F2033=0,G2033&gt;0),1+COUNT($J$3:J2015),IF(B2033="AUXILIAR","AUXILIAR","SUBÍTEM"))</f>
        <v>SUBÍTEM</v>
      </c>
      <c r="K2033" s="655">
        <v>485</v>
      </c>
      <c r="L2033" s="656">
        <f t="shared" si="527"/>
        <v>485</v>
      </c>
      <c r="M2033" s="663" t="str">
        <f>IF(AND(MID(A2033,1,4)="comp",COUNTIF($A$1:$A$3937,A2033)&gt;1),"ok AUXILIAR",IF(AND(F2033&gt;0,MID(A2033,1,4)="COMP"),"SUBÍTEM",IF(OR(AND(F2033=0,G2033=0),F2033="COEF.",F2033&gt;0),"SUBÍTEM",IF(MID(A2033,1,5)="COMP.",IF(COUNTIF(ORÇAMENTO!$B$5:$B$9792,COMPOSIÇÕES!A2033)=0,"NOK",IF(COUNTIF(ORÇAMENTO!$B$5:$B$9792,COMPOSIÇÕES!A2033)&gt;0,"OK","SUBÍTEM"))))))</f>
        <v>SUBÍTEM</v>
      </c>
      <c r="P2033" s="655" t="b">
        <f t="shared" si="526"/>
        <v>1</v>
      </c>
      <c r="Q2033" s="655">
        <v>485</v>
      </c>
      <c r="R2033" s="655" t="s">
        <v>134</v>
      </c>
      <c r="S2033" s="717" t="s">
        <v>1017</v>
      </c>
      <c r="T2033" s="655" t="s">
        <v>54</v>
      </c>
      <c r="U2033" s="655">
        <v>36</v>
      </c>
    </row>
    <row r="2034" spans="1:21" s="713" customFormat="1">
      <c r="A2034" s="723" t="s">
        <v>2893</v>
      </c>
      <c r="B2034" s="723"/>
      <c r="C2034" s="723"/>
      <c r="D2034" s="723" t="s">
        <v>183</v>
      </c>
      <c r="E2034" s="723" t="s">
        <v>183</v>
      </c>
      <c r="F2034" s="723"/>
      <c r="G2034" s="723"/>
      <c r="H2034" s="713" t="str">
        <f>IF(MID(A2034,1,3)="OBS","REMOVER ESPAÇOS","OK")</f>
        <v>REMOVER ESPAÇOS</v>
      </c>
      <c r="J2034" s="654" t="str">
        <f>IF(AND(F2034=0,G2034&gt;0),1+COUNT($J$3:J2033),IF(B2034="AUXILIAR","AUXILIAR","SUBÍTEM"))</f>
        <v>SUBÍTEM</v>
      </c>
      <c r="K2034" s="655" t="s">
        <v>1990</v>
      </c>
      <c r="L2034" s="656" t="str">
        <f t="shared" si="527"/>
        <v>Obs: composição /Base composição adaptada -  ORSE - 3836+589+7538+485/ ORSE INSUMO</v>
      </c>
      <c r="M2034" s="663" t="str">
        <f>IF(AND(MID(A2034,1,4)="comp",COUNTIF($A$1:$A$3937,A2034)&gt;1),"ok AUXILIAR",IF(AND(F2034&gt;0,MID(A2034,1,4)="COMP"),"SUBÍTEM",IF(OR(AND(F2034=0,G2034=0),F2034="COEF.",F2034&gt;0),"SUBÍTEM",IF(MID(A2034,1,5)="COMP.",IF(COUNTIF(ORÇAMENTO!$B$5:$B$9792,COMPOSIÇÕES!A2034)=0,"NOK",IF(COUNTIF(ORÇAMENTO!$B$5:$B$9792,COMPOSIÇÕES!A2034)&gt;0,"OK","SUBÍTEM"))))))</f>
        <v>SUBÍTEM</v>
      </c>
      <c r="P2034" s="655" t="b">
        <f t="shared" si="526"/>
        <v>1</v>
      </c>
      <c r="Q2034" s="655" t="s">
        <v>1990</v>
      </c>
      <c r="R2034" s="655"/>
      <c r="S2034" s="723"/>
      <c r="T2034" s="655" t="s">
        <v>183</v>
      </c>
      <c r="U2034" s="655" t="s">
        <v>183</v>
      </c>
    </row>
    <row r="2035" spans="1:21" s="713" customFormat="1" ht="15.75" thickBot="1">
      <c r="A2035" s="660"/>
      <c r="E2035" s="660"/>
      <c r="J2035" s="712"/>
      <c r="K2035" s="712"/>
      <c r="L2035" s="712"/>
      <c r="M2035" s="712"/>
      <c r="P2035" s="655" t="b">
        <f t="shared" ref="P2035:P2041" si="528">C2035=S2035</f>
        <v>1</v>
      </c>
    </row>
    <row r="2036" spans="1:21" s="713" customFormat="1" ht="32.25" customHeight="1" thickBot="1">
      <c r="A2036" s="947" t="s">
        <v>125</v>
      </c>
      <c r="B2036" s="948"/>
      <c r="C2036" s="949" t="s">
        <v>103</v>
      </c>
      <c r="D2036" s="949" t="s">
        <v>126</v>
      </c>
      <c r="E2036" s="949" t="s">
        <v>128</v>
      </c>
      <c r="F2036" s="949" t="s">
        <v>127</v>
      </c>
      <c r="G2036" s="950" t="s">
        <v>129</v>
      </c>
      <c r="H2036" s="713" t="str">
        <f>UPPER(C2036)</f>
        <v>DESCRIÇÃO</v>
      </c>
      <c r="J2036" s="654" t="str">
        <f>IF(AND(F2036=0,G2036&gt;0),1+COUNT($J$3:J2035),IF(B2036="AUXILIAR","AUXILIAR","SUBÍTEM"))</f>
        <v>SUBÍTEM</v>
      </c>
      <c r="K2036" s="655" t="s">
        <v>125</v>
      </c>
      <c r="L2036" s="656" t="str">
        <f t="shared" ref="L2036:L2041" si="529">A2036</f>
        <v>COD.</v>
      </c>
      <c r="M2036" s="663" t="str">
        <f>IF(AND(MID(A2036,1,4)="comp",COUNTIF($A$1:$A$3937,A2036)&gt;1),"ok AUXILIAR",IF(AND(F2036&gt;0,MID(A2036,1,4)="COMP"),"SUBÍTEM",IF(OR(AND(F2036=0,G2036=0),F2036="COEF.",F2036&gt;0),"SUBÍTEM",IF(MID(A2036,1,5)="COMP.",IF(COUNTIF(ORÇAMENTO!$B$5:$B$9792,COMPOSIÇÕES!A2036)=0,"NOK",IF(COUNTIF(ORÇAMENTO!$B$5:$B$9792,COMPOSIÇÕES!A2036)&gt;0,"OK","SUBÍTEM"))))))</f>
        <v>SUBÍTEM</v>
      </c>
      <c r="P2036" s="655" t="b">
        <f t="shared" si="528"/>
        <v>1</v>
      </c>
      <c r="Q2036" s="655" t="s">
        <v>125</v>
      </c>
      <c r="R2036" s="655"/>
      <c r="S2036" s="715" t="s">
        <v>103</v>
      </c>
      <c r="T2036" s="655" t="s">
        <v>126</v>
      </c>
      <c r="U2036" s="655" t="s">
        <v>128</v>
      </c>
    </row>
    <row r="2037" spans="1:21" s="713" customFormat="1" ht="33.75" customHeight="1" thickBot="1">
      <c r="A2037" s="935" t="s">
        <v>1965</v>
      </c>
      <c r="B2037" s="936"/>
      <c r="C2037" s="986" t="s">
        <v>1959</v>
      </c>
      <c r="D2037" s="936" t="s">
        <v>126</v>
      </c>
      <c r="E2037" s="936" t="s">
        <v>183</v>
      </c>
      <c r="F2037" s="936"/>
      <c r="G2037" s="946">
        <f>SUM(G2038:G2040)</f>
        <v>18.21</v>
      </c>
      <c r="H2037" s="713" t="str">
        <f>UPPER(C2037)</f>
        <v>TERMINAL DE COMPRESSÃO PARA CABO DE 185 MM2</v>
      </c>
      <c r="J2037" s="654">
        <f>IF(AND(F2037=0,G2037&gt;0),1+COUNT($J$3:J2036),IF(B2037="AUXILIAR","AUXILIAR","SUBÍTEM"))</f>
        <v>260</v>
      </c>
      <c r="K2037" s="655" t="s">
        <v>1966</v>
      </c>
      <c r="L2037" s="656" t="str">
        <f t="shared" si="529"/>
        <v>COMP. 260</v>
      </c>
      <c r="M2037" s="663" t="str">
        <f>IF(AND(MID(A2037,1,4)="comp",COUNTIF($A$1:$A$3937,A2037)&gt;1),"ok AUXILIAR",IF(AND(F2037&gt;0,MID(A2037,1,4)="COMP"),"SUBÍTEM",IF(OR(AND(F2037=0,G2037=0),F2037="COEF.",F2037&gt;0),"SUBÍTEM",IF(MID(A2037,1,5)="COMP.",IF(COUNTIF(ORÇAMENTO!$B$5:$B$9792,COMPOSIÇÕES!A2037)=0,"NOK",IF(COUNTIF(ORÇAMENTO!$B$5:$B$9792,COMPOSIÇÕES!A2037)&gt;0,"OK","SUBÍTEM"))))))</f>
        <v>OK</v>
      </c>
      <c r="P2037" s="655" t="b">
        <f t="shared" si="528"/>
        <v>1</v>
      </c>
      <c r="Q2037" s="655" t="s">
        <v>1965</v>
      </c>
      <c r="R2037" s="655"/>
      <c r="S2037" s="716" t="s">
        <v>1959</v>
      </c>
      <c r="T2037" s="655" t="s">
        <v>126</v>
      </c>
      <c r="U2037" s="655" t="s">
        <v>183</v>
      </c>
    </row>
    <row r="2038" spans="1:21" s="713" customFormat="1" ht="21" customHeight="1">
      <c r="A2038" s="494">
        <v>88264</v>
      </c>
      <c r="B2038" s="494" t="s">
        <v>131</v>
      </c>
      <c r="C2038" s="322" t="s">
        <v>766</v>
      </c>
      <c r="D2038" s="257" t="s">
        <v>59</v>
      </c>
      <c r="E2038" s="259">
        <v>19.16</v>
      </c>
      <c r="F2038" s="462">
        <v>7.0000000000000007E-2</v>
      </c>
      <c r="G2038" s="450">
        <f>ROUND(F2038*E2038,2)</f>
        <v>1.34</v>
      </c>
      <c r="H2038" s="713" t="str">
        <f>UPPER(C2038)</f>
        <v>ELETRICISTA COM ENCARGOS COMPLEMENTARES</v>
      </c>
      <c r="J2038" s="654" t="str">
        <f>IF(AND(F2038=0,G2038&gt;0),1+COUNT($J$3:J2022),IF(B2038="AUXILIAR","AUXILIAR","SUBÍTEM"))</f>
        <v>SUBÍTEM</v>
      </c>
      <c r="K2038" s="655">
        <v>88264</v>
      </c>
      <c r="L2038" s="656">
        <f t="shared" si="529"/>
        <v>88264</v>
      </c>
      <c r="M2038" s="663" t="str">
        <f>IF(AND(MID(A2038,1,4)="comp",COUNTIF($A$1:$A$3937,A2038)&gt;1),"ok AUXILIAR",IF(AND(F2038&gt;0,MID(A2038,1,4)="COMP"),"SUBÍTEM",IF(OR(AND(F2038=0,G2038=0),F2038="COEF.",F2038&gt;0),"SUBÍTEM",IF(MID(A2038,1,5)="COMP.",IF(COUNTIF(ORÇAMENTO!$B$5:$B$9792,COMPOSIÇÕES!A2038)=0,"NOK",IF(COUNTIF(ORÇAMENTO!$B$5:$B$9792,COMPOSIÇÕES!A2038)&gt;0,"OK","SUBÍTEM"))))))</f>
        <v>SUBÍTEM</v>
      </c>
      <c r="P2038" s="655" t="b">
        <f t="shared" si="528"/>
        <v>1</v>
      </c>
      <c r="Q2038" s="655">
        <v>88264</v>
      </c>
      <c r="R2038" s="655" t="s">
        <v>131</v>
      </c>
      <c r="S2038" s="717" t="s">
        <v>766</v>
      </c>
      <c r="T2038" s="655" t="s">
        <v>59</v>
      </c>
      <c r="U2038" s="655">
        <v>19.149999999999999</v>
      </c>
    </row>
    <row r="2039" spans="1:21" s="713" customFormat="1" ht="31.5" customHeight="1">
      <c r="A2039" s="500">
        <v>7881</v>
      </c>
      <c r="B2039" s="989" t="s">
        <v>134</v>
      </c>
      <c r="C2039" s="322" t="s">
        <v>2818</v>
      </c>
      <c r="D2039" s="257" t="s">
        <v>59</v>
      </c>
      <c r="E2039" s="259">
        <v>5.31</v>
      </c>
      <c r="F2039" s="707">
        <v>0.16500000000000001</v>
      </c>
      <c r="G2039" s="450">
        <f>ROUND(F2039*E2039,2)</f>
        <v>0.88</v>
      </c>
      <c r="H2039" s="713" t="str">
        <f>UPPER(C2039)</f>
        <v>ALICATE DE COMPRESSÃO PARA TERMINAIS DE COMPRESSÃO DE CABOS COM SEÇÃO ATÉ 150MM2 A 300MM2</v>
      </c>
      <c r="J2039" s="654" t="str">
        <f>IF(AND(F2039=0,G2039&gt;0),1+COUNT($J$3:J2021),IF(B2039="AUXILIAR","AUXILIAR","SUBÍTEM"))</f>
        <v>SUBÍTEM</v>
      </c>
      <c r="K2039" s="655">
        <v>7881</v>
      </c>
      <c r="L2039" s="656">
        <f>A2039</f>
        <v>7881</v>
      </c>
      <c r="M2039" s="663" t="str">
        <f>IF(AND(MID(A2039,1,4)="comp",COUNTIF($A$1:$A$3937,A2039)&gt;1),"ok AUXILIAR",IF(AND(F2039&gt;0,MID(A2039,1,4)="COMP"),"SUBÍTEM",IF(OR(AND(F2039=0,G2039=0),F2039="COEF.",F2039&gt;0),"SUBÍTEM",IF(MID(A2039,1,5)="COMP.",IF(COUNTIF(ORÇAMENTO!$B$5:$B$9792,COMPOSIÇÕES!A2039)=0,"NOK",IF(COUNTIF(ORÇAMENTO!$B$5:$B$9792,COMPOSIÇÕES!A2039)&gt;0,"OK","SUBÍTEM"))))))</f>
        <v>SUBÍTEM</v>
      </c>
      <c r="P2039" s="655" t="b">
        <f>C2039=S2039</f>
        <v>1</v>
      </c>
      <c r="Q2039" s="655">
        <v>7881</v>
      </c>
      <c r="R2039" s="655" t="s">
        <v>134</v>
      </c>
      <c r="S2039" s="717" t="s">
        <v>2818</v>
      </c>
      <c r="T2039" s="655" t="s">
        <v>59</v>
      </c>
      <c r="U2039" s="655">
        <v>5.31</v>
      </c>
    </row>
    <row r="2040" spans="1:21" s="713" customFormat="1" ht="31.5" customHeight="1">
      <c r="A2040" s="500">
        <v>3445</v>
      </c>
      <c r="B2040" s="989" t="s">
        <v>134</v>
      </c>
      <c r="C2040" s="322" t="s">
        <v>1959</v>
      </c>
      <c r="D2040" s="257" t="s">
        <v>54</v>
      </c>
      <c r="E2040" s="259">
        <v>15.99</v>
      </c>
      <c r="F2040" s="707">
        <v>1</v>
      </c>
      <c r="G2040" s="450">
        <f>ROUND(F2040*E2040,2)</f>
        <v>15.99</v>
      </c>
      <c r="H2040" s="713" t="str">
        <f>UPPER(C2040)</f>
        <v>TERMINAL DE COMPRESSÃO PARA CABO DE 185 MM2</v>
      </c>
      <c r="J2040" s="654" t="str">
        <f>IF(AND(F2040=0,G2040&gt;0),1+COUNT($J$3:J2022),IF(B2040="AUXILIAR","AUXILIAR","SUBÍTEM"))</f>
        <v>SUBÍTEM</v>
      </c>
      <c r="K2040" s="655">
        <v>3445</v>
      </c>
      <c r="L2040" s="656">
        <f t="shared" si="529"/>
        <v>3445</v>
      </c>
      <c r="M2040" s="663" t="str">
        <f>IF(AND(MID(A2040,1,4)="comp",COUNTIF($A$1:$A$3937,A2040)&gt;1),"ok AUXILIAR",IF(AND(F2040&gt;0,MID(A2040,1,4)="COMP"),"SUBÍTEM",IF(OR(AND(F2040=0,G2040=0),F2040="COEF.",F2040&gt;0),"SUBÍTEM",IF(MID(A2040,1,5)="COMP.",IF(COUNTIF(ORÇAMENTO!$B$5:$B$9792,COMPOSIÇÕES!A2040)=0,"NOK",IF(COUNTIF(ORÇAMENTO!$B$5:$B$9792,COMPOSIÇÕES!A2040)&gt;0,"OK","SUBÍTEM"))))))</f>
        <v>SUBÍTEM</v>
      </c>
      <c r="P2040" s="655" t="b">
        <f t="shared" si="528"/>
        <v>1</v>
      </c>
      <c r="Q2040" s="655">
        <v>3445</v>
      </c>
      <c r="R2040" s="655" t="s">
        <v>134</v>
      </c>
      <c r="S2040" s="717" t="s">
        <v>1959</v>
      </c>
      <c r="T2040" s="655" t="s">
        <v>54</v>
      </c>
      <c r="U2040" s="655">
        <v>15.9</v>
      </c>
    </row>
    <row r="2041" spans="1:21" s="713" customFormat="1">
      <c r="A2041" s="723" t="s">
        <v>1958</v>
      </c>
      <c r="B2041" s="723"/>
      <c r="C2041" s="723"/>
      <c r="D2041" s="723" t="s">
        <v>183</v>
      </c>
      <c r="E2041" s="723" t="s">
        <v>183</v>
      </c>
      <c r="F2041" s="723"/>
      <c r="G2041" s="723"/>
      <c r="H2041" s="713" t="str">
        <f>IF(MID(A2041,1,3)="OBS","REMOVER ESPAÇOS","OK")</f>
        <v>REMOVER ESPAÇOS</v>
      </c>
      <c r="J2041" s="654" t="str">
        <f>IF(AND(F2041=0,G2041&gt;0),1+COUNT($J$3:J2040),IF(B2041="AUXILIAR","AUXILIAR","SUBÍTEM"))</f>
        <v>SUBÍTEM</v>
      </c>
      <c r="K2041" s="655" t="s">
        <v>1958</v>
      </c>
      <c r="L2041" s="656" t="str">
        <f t="shared" si="529"/>
        <v>Obs: composição/Base -  ORSE - 7932</v>
      </c>
      <c r="M2041" s="663" t="str">
        <f>IF(AND(MID(A2041,1,4)="comp",COUNTIF($A$1:$A$3937,A2041)&gt;1),"ok AUXILIAR",IF(AND(F2041&gt;0,MID(A2041,1,4)="COMP"),"SUBÍTEM",IF(OR(AND(F2041=0,G2041=0),F2041="COEF.",F2041&gt;0),"SUBÍTEM",IF(MID(A2041,1,5)="COMP.",IF(COUNTIF(ORÇAMENTO!$B$5:$B$9792,COMPOSIÇÕES!A2041)=0,"NOK",IF(COUNTIF(ORÇAMENTO!$B$5:$B$9792,COMPOSIÇÕES!A2041)&gt;0,"OK","SUBÍTEM"))))))</f>
        <v>SUBÍTEM</v>
      </c>
      <c r="P2041" s="655" t="b">
        <f t="shared" si="528"/>
        <v>1</v>
      </c>
      <c r="Q2041" s="655" t="s">
        <v>1958</v>
      </c>
      <c r="R2041" s="655"/>
      <c r="S2041" s="723"/>
      <c r="T2041" s="655" t="s">
        <v>183</v>
      </c>
      <c r="U2041" s="655" t="s">
        <v>183</v>
      </c>
    </row>
    <row r="2042" spans="1:21" s="713" customFormat="1" ht="15.75" thickBot="1">
      <c r="A2042" s="660"/>
      <c r="E2042" s="660"/>
      <c r="J2042" s="712"/>
      <c r="K2042" s="712"/>
      <c r="L2042" s="712"/>
      <c r="M2042" s="712"/>
      <c r="P2042" s="655" t="b">
        <f t="shared" ref="P2042:P2055" si="530">C2042=S2042</f>
        <v>1</v>
      </c>
    </row>
    <row r="2043" spans="1:21" s="713" customFormat="1" ht="32.25" customHeight="1" thickBot="1">
      <c r="A2043" s="947" t="s">
        <v>125</v>
      </c>
      <c r="B2043" s="948"/>
      <c r="C2043" s="949" t="s">
        <v>103</v>
      </c>
      <c r="D2043" s="949" t="s">
        <v>126</v>
      </c>
      <c r="E2043" s="949" t="s">
        <v>128</v>
      </c>
      <c r="F2043" s="949" t="s">
        <v>127</v>
      </c>
      <c r="G2043" s="950" t="s">
        <v>129</v>
      </c>
      <c r="H2043" s="713" t="str">
        <f>UPPER(C2043)</f>
        <v>DESCRIÇÃO</v>
      </c>
      <c r="J2043" s="654" t="str">
        <f>IF(AND(F2043=0,G2043&gt;0),1+COUNT($J$3:J2042),IF(B2043="AUXILIAR","AUXILIAR","SUBÍTEM"))</f>
        <v>SUBÍTEM</v>
      </c>
      <c r="K2043" s="655" t="s">
        <v>125</v>
      </c>
      <c r="L2043" s="656" t="str">
        <f t="shared" ref="L2043:L2048" si="531">A2043</f>
        <v>COD.</v>
      </c>
      <c r="M2043" s="663" t="str">
        <f>IF(AND(MID(A2043,1,4)="comp",COUNTIF($A$1:$A$3937,A2043)&gt;1),"ok AUXILIAR",IF(AND(F2043&gt;0,MID(A2043,1,4)="COMP"),"SUBÍTEM",IF(OR(AND(F2043=0,G2043=0),F2043="COEF.",F2043&gt;0),"SUBÍTEM",IF(MID(A2043,1,5)="COMP.",IF(COUNTIF(ORÇAMENTO!$B$5:$B$9792,COMPOSIÇÕES!A2043)=0,"NOK",IF(COUNTIF(ORÇAMENTO!$B$5:$B$9792,COMPOSIÇÕES!A2043)&gt;0,"OK","SUBÍTEM"))))))</f>
        <v>SUBÍTEM</v>
      </c>
      <c r="P2043" s="655" t="b">
        <f t="shared" si="530"/>
        <v>1</v>
      </c>
      <c r="Q2043" s="655" t="s">
        <v>125</v>
      </c>
      <c r="R2043" s="655"/>
      <c r="S2043" s="715" t="s">
        <v>103</v>
      </c>
      <c r="T2043" s="655" t="s">
        <v>126</v>
      </c>
      <c r="U2043" s="655" t="s">
        <v>128</v>
      </c>
    </row>
    <row r="2044" spans="1:21" s="713" customFormat="1" ht="33.75" customHeight="1" thickBot="1">
      <c r="A2044" s="935" t="s">
        <v>1966</v>
      </c>
      <c r="B2044" s="936"/>
      <c r="C2044" s="986" t="s">
        <v>1961</v>
      </c>
      <c r="D2044" s="936" t="s">
        <v>126</v>
      </c>
      <c r="E2044" s="936" t="s">
        <v>183</v>
      </c>
      <c r="F2044" s="936"/>
      <c r="G2044" s="946">
        <f>SUM(G2045:G2047)</f>
        <v>7.4399999999999995</v>
      </c>
      <c r="H2044" s="713" t="str">
        <f>UPPER(C2044)</f>
        <v>TERMINAL DE COMPRESSÃO PARA CABO DE 120 MM2</v>
      </c>
      <c r="J2044" s="654">
        <f>IF(AND(F2044=0,G2044&gt;0),1+COUNT($J$3:J2043),IF(B2044="AUXILIAR","AUXILIAR","SUBÍTEM"))</f>
        <v>261</v>
      </c>
      <c r="K2044" s="655" t="s">
        <v>1967</v>
      </c>
      <c r="L2044" s="656" t="str">
        <f t="shared" si="531"/>
        <v>COMP. 261</v>
      </c>
      <c r="M2044" s="663" t="str">
        <f>IF(AND(MID(A2044,1,4)="comp",COUNTIF($A$1:$A$3937,A2044)&gt;1),"ok AUXILIAR",IF(AND(F2044&gt;0,MID(A2044,1,4)="COMP"),"SUBÍTEM",IF(OR(AND(F2044=0,G2044=0),F2044="COEF.",F2044&gt;0),"SUBÍTEM",IF(MID(A2044,1,5)="COMP.",IF(COUNTIF(ORÇAMENTO!$B$5:$B$9792,COMPOSIÇÕES!A2044)=0,"NOK",IF(COUNTIF(ORÇAMENTO!$B$5:$B$9792,COMPOSIÇÕES!A2044)&gt;0,"OK","SUBÍTEM"))))))</f>
        <v>OK</v>
      </c>
      <c r="P2044" s="655" t="b">
        <f t="shared" si="530"/>
        <v>1</v>
      </c>
      <c r="Q2044" s="655" t="s">
        <v>1966</v>
      </c>
      <c r="R2044" s="655"/>
      <c r="S2044" s="716" t="s">
        <v>1961</v>
      </c>
      <c r="T2044" s="655" t="s">
        <v>126</v>
      </c>
      <c r="U2044" s="655" t="s">
        <v>183</v>
      </c>
    </row>
    <row r="2045" spans="1:21" s="713" customFormat="1" ht="21" customHeight="1">
      <c r="A2045" s="494">
        <v>88264</v>
      </c>
      <c r="B2045" s="494" t="s">
        <v>131</v>
      </c>
      <c r="C2045" s="322" t="s">
        <v>766</v>
      </c>
      <c r="D2045" s="257" t="s">
        <v>59</v>
      </c>
      <c r="E2045" s="259">
        <v>19.16</v>
      </c>
      <c r="F2045" s="462">
        <v>0.06</v>
      </c>
      <c r="G2045" s="450">
        <f>ROUND(F2045*E2045,2)</f>
        <v>1.1499999999999999</v>
      </c>
      <c r="H2045" s="713" t="str">
        <f>UPPER(C2045)</f>
        <v>ELETRICISTA COM ENCARGOS COMPLEMENTARES</v>
      </c>
      <c r="J2045" s="654" t="str">
        <f>IF(AND(F2045=0,G2045&gt;0),1+COUNT($J$3:J2030),IF(B2045="AUXILIAR","AUXILIAR","SUBÍTEM"))</f>
        <v>SUBÍTEM</v>
      </c>
      <c r="K2045" s="655">
        <v>88264</v>
      </c>
      <c r="L2045" s="656">
        <f t="shared" si="531"/>
        <v>88264</v>
      </c>
      <c r="M2045" s="663" t="str">
        <f>IF(AND(MID(A2045,1,4)="comp",COUNTIF($A$1:$A$3937,A2045)&gt;1),"ok AUXILIAR",IF(AND(F2045&gt;0,MID(A2045,1,4)="COMP"),"SUBÍTEM",IF(OR(AND(F2045=0,G2045=0),F2045="COEF.",F2045&gt;0),"SUBÍTEM",IF(MID(A2045,1,5)="COMP.",IF(COUNTIF(ORÇAMENTO!$B$5:$B$9792,COMPOSIÇÕES!A2045)=0,"NOK",IF(COUNTIF(ORÇAMENTO!$B$5:$B$9792,COMPOSIÇÕES!A2045)&gt;0,"OK","SUBÍTEM"))))))</f>
        <v>SUBÍTEM</v>
      </c>
      <c r="P2045" s="655" t="b">
        <f t="shared" si="530"/>
        <v>1</v>
      </c>
      <c r="Q2045" s="655">
        <v>88264</v>
      </c>
      <c r="R2045" s="655" t="s">
        <v>131</v>
      </c>
      <c r="S2045" s="717" t="s">
        <v>766</v>
      </c>
      <c r="T2045" s="655" t="s">
        <v>59</v>
      </c>
      <c r="U2045" s="655">
        <v>19.149999999999999</v>
      </c>
    </row>
    <row r="2046" spans="1:21" s="713" customFormat="1" ht="31.5" customHeight="1">
      <c r="A2046" s="500">
        <v>7880</v>
      </c>
      <c r="B2046" s="989" t="s">
        <v>134</v>
      </c>
      <c r="C2046" s="322" t="s">
        <v>708</v>
      </c>
      <c r="D2046" s="257" t="s">
        <v>59</v>
      </c>
      <c r="E2046" s="259">
        <v>2.14</v>
      </c>
      <c r="F2046" s="707">
        <v>0.11</v>
      </c>
      <c r="G2046" s="450">
        <f>ROUND(F2046*E2046,2)</f>
        <v>0.24</v>
      </c>
      <c r="H2046" s="713" t="str">
        <f>UPPER(C2046)</f>
        <v>ALICATE DE COMPRESSÃO PARA TERMINAIS DE COMPRESSÃO DE CABOS COM SEÇÃO ATÉ 120MM2</v>
      </c>
      <c r="J2046" s="654" t="str">
        <f>IF(AND(F2046=0,G2046&gt;0),1+COUNT($J$3:J2029),IF(B2046="AUXILIAR","AUXILIAR","SUBÍTEM"))</f>
        <v>SUBÍTEM</v>
      </c>
      <c r="K2046" s="655">
        <v>7880</v>
      </c>
      <c r="L2046" s="656">
        <f t="shared" si="531"/>
        <v>7880</v>
      </c>
      <c r="M2046" s="663" t="str">
        <f>IF(AND(MID(A2046,1,4)="comp",COUNTIF($A$1:$A$3937,A2046)&gt;1),"ok AUXILIAR",IF(AND(F2046&gt;0,MID(A2046,1,4)="COMP"),"SUBÍTEM",IF(OR(AND(F2046=0,G2046=0),F2046="COEF.",F2046&gt;0),"SUBÍTEM",IF(MID(A2046,1,5)="COMP.",IF(COUNTIF(ORÇAMENTO!$B$5:$B$9792,COMPOSIÇÕES!A2046)=0,"NOK",IF(COUNTIF(ORÇAMENTO!$B$5:$B$9792,COMPOSIÇÕES!A2046)&gt;0,"OK","SUBÍTEM"))))))</f>
        <v>SUBÍTEM</v>
      </c>
      <c r="P2046" s="655" t="b">
        <f t="shared" si="530"/>
        <v>1</v>
      </c>
      <c r="Q2046" s="655">
        <v>7880</v>
      </c>
      <c r="R2046" s="655" t="s">
        <v>134</v>
      </c>
      <c r="S2046" s="717" t="s">
        <v>708</v>
      </c>
      <c r="T2046" s="655" t="s">
        <v>59</v>
      </c>
      <c r="U2046" s="655">
        <v>2.14</v>
      </c>
    </row>
    <row r="2047" spans="1:21" s="713" customFormat="1" ht="31.5" customHeight="1">
      <c r="A2047" s="500">
        <v>1581</v>
      </c>
      <c r="B2047" s="989" t="s">
        <v>836</v>
      </c>
      <c r="C2047" s="322" t="s">
        <v>2819</v>
      </c>
      <c r="D2047" s="257" t="s">
        <v>2836</v>
      </c>
      <c r="E2047" s="259">
        <v>6.05</v>
      </c>
      <c r="F2047" s="707">
        <v>1</v>
      </c>
      <c r="G2047" s="450">
        <f>ROUND(F2047*E2047,2)</f>
        <v>6.05</v>
      </c>
      <c r="H2047" s="713" t="str">
        <f>UPPER(C2047)</f>
        <v>TERMINAL A COMPRESSAO EM COBRE ESTANHADO PARA CABO 120 MM2, 1 FURO E 1 COMPRESSAO, PARA PARAFUSO DE FIXACAO M12</v>
      </c>
      <c r="J2047" s="654" t="str">
        <f>IF(AND(F2047=0,G2047&gt;0),1+COUNT($J$3:J2030),IF(B2047="AUXILIAR","AUXILIAR","SUBÍTEM"))</f>
        <v>SUBÍTEM</v>
      </c>
      <c r="K2047" s="655">
        <v>1581</v>
      </c>
      <c r="L2047" s="656">
        <f t="shared" si="531"/>
        <v>1581</v>
      </c>
      <c r="M2047" s="663" t="str">
        <f>IF(AND(MID(A2047,1,4)="comp",COUNTIF($A$1:$A$3937,A2047)&gt;1),"ok AUXILIAR",IF(AND(F2047&gt;0,MID(A2047,1,4)="COMP"),"SUBÍTEM",IF(OR(AND(F2047=0,G2047=0),F2047="COEF.",F2047&gt;0),"SUBÍTEM",IF(MID(A2047,1,5)="COMP.",IF(COUNTIF(ORÇAMENTO!$B$5:$B$9792,COMPOSIÇÕES!A2047)=0,"NOK",IF(COUNTIF(ORÇAMENTO!$B$5:$B$9792,COMPOSIÇÕES!A2047)&gt;0,"OK","SUBÍTEM"))))))</f>
        <v>SUBÍTEM</v>
      </c>
      <c r="P2047" s="655" t="b">
        <f t="shared" si="530"/>
        <v>1</v>
      </c>
      <c r="Q2047" s="655">
        <v>1581</v>
      </c>
      <c r="R2047" s="655" t="s">
        <v>836</v>
      </c>
      <c r="S2047" s="717" t="s">
        <v>2819</v>
      </c>
      <c r="T2047" s="655" t="s">
        <v>54</v>
      </c>
      <c r="U2047" s="655">
        <v>6.05</v>
      </c>
    </row>
    <row r="2048" spans="1:21" s="713" customFormat="1">
      <c r="A2048" s="723" t="s">
        <v>1960</v>
      </c>
      <c r="B2048" s="723"/>
      <c r="C2048" s="723"/>
      <c r="D2048" s="723" t="s">
        <v>183</v>
      </c>
      <c r="E2048" s="723" t="s">
        <v>183</v>
      </c>
      <c r="F2048" s="723"/>
      <c r="G2048" s="723"/>
      <c r="H2048" s="713" t="str">
        <f>IF(MID(A2048,1,3)="OBS","REMOVER ESPAÇOS","OK")</f>
        <v>REMOVER ESPAÇOS</v>
      </c>
      <c r="J2048" s="654" t="str">
        <f>IF(AND(F2048=0,G2048&gt;0),1+COUNT($J$3:J2047),IF(B2048="AUXILIAR","AUXILIAR","SUBÍTEM"))</f>
        <v>SUBÍTEM</v>
      </c>
      <c r="K2048" s="655" t="s">
        <v>1960</v>
      </c>
      <c r="L2048" s="656" t="str">
        <f t="shared" si="531"/>
        <v>Obs: composição/Base -  ORSE - 7930</v>
      </c>
      <c r="M2048" s="663" t="str">
        <f>IF(AND(MID(A2048,1,4)="comp",COUNTIF($A$1:$A$3937,A2048)&gt;1),"ok AUXILIAR",IF(AND(F2048&gt;0,MID(A2048,1,4)="COMP"),"SUBÍTEM",IF(OR(AND(F2048=0,G2048=0),F2048="COEF.",F2048&gt;0),"SUBÍTEM",IF(MID(A2048,1,5)="COMP.",IF(COUNTIF(ORÇAMENTO!$B$5:$B$9792,COMPOSIÇÕES!A2048)=0,"NOK",IF(COUNTIF(ORÇAMENTO!$B$5:$B$9792,COMPOSIÇÕES!A2048)&gt;0,"OK","SUBÍTEM"))))))</f>
        <v>SUBÍTEM</v>
      </c>
      <c r="P2048" s="655" t="b">
        <f t="shared" si="530"/>
        <v>1</v>
      </c>
      <c r="Q2048" s="655" t="s">
        <v>1960</v>
      </c>
      <c r="R2048" s="655"/>
      <c r="S2048" s="723"/>
      <c r="T2048" s="655" t="s">
        <v>183</v>
      </c>
      <c r="U2048" s="655" t="s">
        <v>183</v>
      </c>
    </row>
    <row r="2049" spans="1:21" s="713" customFormat="1" ht="15.75" thickBot="1">
      <c r="A2049" s="660"/>
      <c r="E2049" s="660"/>
      <c r="J2049" s="712"/>
      <c r="K2049" s="712"/>
      <c r="L2049" s="712"/>
      <c r="M2049" s="712"/>
      <c r="P2049" s="655" t="b">
        <f t="shared" si="530"/>
        <v>1</v>
      </c>
    </row>
    <row r="2050" spans="1:21" s="713" customFormat="1" ht="32.25" customHeight="1" thickBot="1">
      <c r="A2050" s="947" t="s">
        <v>125</v>
      </c>
      <c r="B2050" s="948"/>
      <c r="C2050" s="949" t="s">
        <v>103</v>
      </c>
      <c r="D2050" s="949" t="s">
        <v>126</v>
      </c>
      <c r="E2050" s="949" t="s">
        <v>128</v>
      </c>
      <c r="F2050" s="949" t="s">
        <v>127</v>
      </c>
      <c r="G2050" s="950" t="s">
        <v>129</v>
      </c>
      <c r="H2050" s="713" t="str">
        <f>UPPER(C2050)</f>
        <v>DESCRIÇÃO</v>
      </c>
      <c r="J2050" s="654" t="str">
        <f>IF(AND(F2050=0,G2050&gt;0),1+COUNT($J$3:J2049),IF(B2050="AUXILIAR","AUXILIAR","SUBÍTEM"))</f>
        <v>SUBÍTEM</v>
      </c>
      <c r="K2050" s="655" t="s">
        <v>125</v>
      </c>
      <c r="L2050" s="656" t="str">
        <f t="shared" ref="L2050:L2055" si="532">A2050</f>
        <v>COD.</v>
      </c>
      <c r="M2050" s="663" t="str">
        <f>IF(AND(MID(A2050,1,4)="comp",COUNTIF($A$1:$A$3937,A2050)&gt;1),"ok AUXILIAR",IF(AND(F2050&gt;0,MID(A2050,1,4)="COMP"),"SUBÍTEM",IF(OR(AND(F2050=0,G2050=0),F2050="COEF.",F2050&gt;0),"SUBÍTEM",IF(MID(A2050,1,5)="COMP.",IF(COUNTIF(ORÇAMENTO!$B$5:$B$9792,COMPOSIÇÕES!A2050)=0,"NOK",IF(COUNTIF(ORÇAMENTO!$B$5:$B$9792,COMPOSIÇÕES!A2050)&gt;0,"OK","SUBÍTEM"))))))</f>
        <v>SUBÍTEM</v>
      </c>
      <c r="P2050" s="655" t="b">
        <f t="shared" si="530"/>
        <v>1</v>
      </c>
      <c r="Q2050" s="655" t="s">
        <v>125</v>
      </c>
      <c r="R2050" s="655"/>
      <c r="S2050" s="715" t="s">
        <v>103</v>
      </c>
      <c r="T2050" s="655" t="s">
        <v>126</v>
      </c>
      <c r="U2050" s="655" t="s">
        <v>128</v>
      </c>
    </row>
    <row r="2051" spans="1:21" s="713" customFormat="1" ht="33.75" customHeight="1" thickBot="1">
      <c r="A2051" s="935" t="s">
        <v>1967</v>
      </c>
      <c r="B2051" s="936"/>
      <c r="C2051" s="986" t="s">
        <v>1968</v>
      </c>
      <c r="D2051" s="936" t="s">
        <v>126</v>
      </c>
      <c r="E2051" s="936" t="s">
        <v>183</v>
      </c>
      <c r="F2051" s="936"/>
      <c r="G2051" s="946">
        <f>SUM(G2052:G2054)</f>
        <v>2.8</v>
      </c>
      <c r="H2051" s="713" t="str">
        <f>UPPER(C2051)</f>
        <v>TERMINAL DE COMPRESSÃO PARA CABO DE 35 MM2</v>
      </c>
      <c r="J2051" s="654">
        <f>IF(AND(F2051=0,G2051&gt;0),1+COUNT($J$3:J2050),IF(B2051="AUXILIAR","AUXILIAR","SUBÍTEM"))</f>
        <v>262</v>
      </c>
      <c r="K2051" s="655" t="s">
        <v>1974</v>
      </c>
      <c r="L2051" s="656" t="str">
        <f t="shared" si="532"/>
        <v>COMP. 262</v>
      </c>
      <c r="M2051" s="663" t="str">
        <f>IF(AND(MID(A2051,1,4)="comp",COUNTIF($A$1:$A$3937,A2051)&gt;1),"ok AUXILIAR",IF(AND(F2051&gt;0,MID(A2051,1,4)="COMP"),"SUBÍTEM",IF(OR(AND(F2051=0,G2051=0),F2051="COEF.",F2051&gt;0),"SUBÍTEM",IF(MID(A2051,1,5)="COMP.",IF(COUNTIF(ORÇAMENTO!$B$5:$B$9792,COMPOSIÇÕES!A2051)=0,"NOK",IF(COUNTIF(ORÇAMENTO!$B$5:$B$9792,COMPOSIÇÕES!A2051)&gt;0,"OK","SUBÍTEM"))))))</f>
        <v>OK</v>
      </c>
      <c r="P2051" s="655" t="b">
        <f t="shared" si="530"/>
        <v>1</v>
      </c>
      <c r="Q2051" s="655" t="s">
        <v>1967</v>
      </c>
      <c r="R2051" s="655"/>
      <c r="S2051" s="716" t="s">
        <v>1968</v>
      </c>
      <c r="T2051" s="655" t="s">
        <v>126</v>
      </c>
      <c r="U2051" s="655" t="s">
        <v>183</v>
      </c>
    </row>
    <row r="2052" spans="1:21" s="713" customFormat="1" ht="21" customHeight="1">
      <c r="A2052" s="494">
        <v>88264</v>
      </c>
      <c r="B2052" s="494" t="s">
        <v>131</v>
      </c>
      <c r="C2052" s="322" t="s">
        <v>766</v>
      </c>
      <c r="D2052" s="257" t="s">
        <v>59</v>
      </c>
      <c r="E2052" s="259">
        <v>19.16</v>
      </c>
      <c r="F2052" s="707">
        <v>5.6000000000000001E-2</v>
      </c>
      <c r="G2052" s="450">
        <f>ROUND(F2052*E2052,2)</f>
        <v>1.07</v>
      </c>
      <c r="H2052" s="713" t="str">
        <f>UPPER(C2052)</f>
        <v>ELETRICISTA COM ENCARGOS COMPLEMENTARES</v>
      </c>
      <c r="J2052" s="654" t="str">
        <f>IF(AND(F2052=0,G2052&gt;0),1+COUNT($J$3:J2038),IF(B2052="AUXILIAR","AUXILIAR","SUBÍTEM"))</f>
        <v>SUBÍTEM</v>
      </c>
      <c r="K2052" s="655">
        <v>88264</v>
      </c>
      <c r="L2052" s="656">
        <f t="shared" si="532"/>
        <v>88264</v>
      </c>
      <c r="M2052" s="663" t="str">
        <f>IF(AND(MID(A2052,1,4)="comp",COUNTIF($A$1:$A$3937,A2052)&gt;1),"ok AUXILIAR",IF(AND(F2052&gt;0,MID(A2052,1,4)="COMP"),"SUBÍTEM",IF(OR(AND(F2052=0,G2052=0),F2052="COEF.",F2052&gt;0),"SUBÍTEM",IF(MID(A2052,1,5)="COMP.",IF(COUNTIF(ORÇAMENTO!$B$5:$B$9792,COMPOSIÇÕES!A2052)=0,"NOK",IF(COUNTIF(ORÇAMENTO!$B$5:$B$9792,COMPOSIÇÕES!A2052)&gt;0,"OK","SUBÍTEM"))))))</f>
        <v>SUBÍTEM</v>
      </c>
      <c r="P2052" s="655" t="b">
        <f t="shared" si="530"/>
        <v>1</v>
      </c>
      <c r="Q2052" s="655">
        <v>88264</v>
      </c>
      <c r="R2052" s="655" t="s">
        <v>131</v>
      </c>
      <c r="S2052" s="717" t="s">
        <v>766</v>
      </c>
      <c r="T2052" s="655" t="s">
        <v>59</v>
      </c>
      <c r="U2052" s="655">
        <v>19.149999999999999</v>
      </c>
    </row>
    <row r="2053" spans="1:21" s="713" customFormat="1" ht="20.25" customHeight="1">
      <c r="A2053" s="500">
        <v>7880</v>
      </c>
      <c r="B2053" s="989" t="s">
        <v>134</v>
      </c>
      <c r="C2053" s="322" t="s">
        <v>708</v>
      </c>
      <c r="D2053" s="257" t="s">
        <v>59</v>
      </c>
      <c r="E2053" s="259">
        <v>2.14</v>
      </c>
      <c r="F2053" s="707">
        <v>5.6000000000000001E-2</v>
      </c>
      <c r="G2053" s="450">
        <f>ROUND(F2053*E2053,2)</f>
        <v>0.12</v>
      </c>
      <c r="H2053" s="713" t="str">
        <f>UPPER(C2053)</f>
        <v>ALICATE DE COMPRESSÃO PARA TERMINAIS DE COMPRESSÃO DE CABOS COM SEÇÃO ATÉ 120MM2</v>
      </c>
      <c r="J2053" s="654" t="str">
        <f>IF(AND(F2053=0,G2053&gt;0),1+COUNT($J$3:J2037),IF(B2053="AUXILIAR","AUXILIAR","SUBÍTEM"))</f>
        <v>SUBÍTEM</v>
      </c>
      <c r="K2053" s="655">
        <v>7880</v>
      </c>
      <c r="L2053" s="656">
        <f t="shared" si="532"/>
        <v>7880</v>
      </c>
      <c r="M2053" s="663" t="str">
        <f>IF(AND(MID(A2053,1,4)="comp",COUNTIF($A$1:$A$3937,A2053)&gt;1),"ok AUXILIAR",IF(AND(F2053&gt;0,MID(A2053,1,4)="COMP"),"SUBÍTEM",IF(OR(AND(F2053=0,G2053=0),F2053="COEF.",F2053&gt;0),"SUBÍTEM",IF(MID(A2053,1,5)="COMP.",IF(COUNTIF(ORÇAMENTO!$B$5:$B$9792,COMPOSIÇÕES!A2053)=0,"NOK",IF(COUNTIF(ORÇAMENTO!$B$5:$B$9792,COMPOSIÇÕES!A2053)&gt;0,"OK","SUBÍTEM"))))))</f>
        <v>SUBÍTEM</v>
      </c>
      <c r="P2053" s="655" t="b">
        <f t="shared" si="530"/>
        <v>1</v>
      </c>
      <c r="Q2053" s="655">
        <v>7880</v>
      </c>
      <c r="R2053" s="655" t="s">
        <v>134</v>
      </c>
      <c r="S2053" s="717" t="s">
        <v>708</v>
      </c>
      <c r="T2053" s="655" t="s">
        <v>59</v>
      </c>
      <c r="U2053" s="655">
        <v>2.14</v>
      </c>
    </row>
    <row r="2054" spans="1:21" s="713" customFormat="1" ht="31.5" customHeight="1">
      <c r="A2054" s="500">
        <v>1577</v>
      </c>
      <c r="B2054" s="261" t="s">
        <v>836</v>
      </c>
      <c r="C2054" s="322" t="s">
        <v>2820</v>
      </c>
      <c r="D2054" s="257" t="s">
        <v>2836</v>
      </c>
      <c r="E2054" s="259">
        <v>1.61</v>
      </c>
      <c r="F2054" s="707">
        <v>1</v>
      </c>
      <c r="G2054" s="450">
        <f>ROUND(F2054*E2054,2)</f>
        <v>1.61</v>
      </c>
      <c r="H2054" s="713" t="str">
        <f>UPPER(C2054)</f>
        <v>TERMINAL A COMPRESSAO EM COBRE ESTANHADO PARA CABO 35 MM2, 1 FURO E 1 COMPRESSAO, PARA PARAFUSO DE FIXACAO M8</v>
      </c>
      <c r="J2054" s="654" t="str">
        <f>IF(AND(F2054=0,G2054&gt;0),1+COUNT($J$3:J2038),IF(B2054="AUXILIAR","AUXILIAR","SUBÍTEM"))</f>
        <v>SUBÍTEM</v>
      </c>
      <c r="K2054" s="655">
        <v>1577</v>
      </c>
      <c r="L2054" s="656">
        <f t="shared" si="532"/>
        <v>1577</v>
      </c>
      <c r="M2054" s="663" t="str">
        <f>IF(AND(MID(A2054,1,4)="comp",COUNTIF($A$1:$A$3937,A2054)&gt;1),"ok AUXILIAR",IF(AND(F2054&gt;0,MID(A2054,1,4)="COMP"),"SUBÍTEM",IF(OR(AND(F2054=0,G2054=0),F2054="COEF.",F2054&gt;0),"SUBÍTEM",IF(MID(A2054,1,5)="COMP.",IF(COUNTIF(ORÇAMENTO!$B$5:$B$9792,COMPOSIÇÕES!A2054)=0,"NOK",IF(COUNTIF(ORÇAMENTO!$B$5:$B$9792,COMPOSIÇÕES!A2054)&gt;0,"OK","SUBÍTEM"))))))</f>
        <v>SUBÍTEM</v>
      </c>
      <c r="P2054" s="655" t="b">
        <f t="shared" si="530"/>
        <v>1</v>
      </c>
      <c r="Q2054" s="655">
        <v>1577</v>
      </c>
      <c r="R2054" s="655" t="s">
        <v>134</v>
      </c>
      <c r="S2054" s="717" t="s">
        <v>2820</v>
      </c>
      <c r="T2054" s="655" t="s">
        <v>54</v>
      </c>
      <c r="U2054" s="655">
        <v>1.83</v>
      </c>
    </row>
    <row r="2055" spans="1:21" s="713" customFormat="1">
      <c r="A2055" s="723" t="s">
        <v>1971</v>
      </c>
      <c r="B2055" s="723"/>
      <c r="C2055" s="723"/>
      <c r="D2055" s="723" t="s">
        <v>183</v>
      </c>
      <c r="E2055" s="723" t="s">
        <v>183</v>
      </c>
      <c r="F2055" s="723"/>
      <c r="G2055" s="723"/>
      <c r="H2055" s="713" t="str">
        <f>IF(MID(A2055,1,3)="OBS","REMOVER ESPAÇOS","OK")</f>
        <v>REMOVER ESPAÇOS</v>
      </c>
      <c r="J2055" s="654" t="str">
        <f>IF(AND(F2055=0,G2055&gt;0),1+COUNT($J$3:J2054),IF(B2055="AUXILIAR","AUXILIAR","SUBÍTEM"))</f>
        <v>SUBÍTEM</v>
      </c>
      <c r="K2055" s="655" t="s">
        <v>1971</v>
      </c>
      <c r="L2055" s="656" t="str">
        <f t="shared" si="532"/>
        <v>Obs: composição/Base -  ORSE - 7928</v>
      </c>
      <c r="M2055" s="663" t="str">
        <f>IF(AND(MID(A2055,1,4)="comp",COUNTIF($A$1:$A$3937,A2055)&gt;1),"ok AUXILIAR",IF(AND(F2055&gt;0,MID(A2055,1,4)="COMP"),"SUBÍTEM",IF(OR(AND(F2055=0,G2055=0),F2055="COEF.",F2055&gt;0),"SUBÍTEM",IF(MID(A2055,1,5)="COMP.",IF(COUNTIF(ORÇAMENTO!$B$5:$B$9792,COMPOSIÇÕES!A2055)=0,"NOK",IF(COUNTIF(ORÇAMENTO!$B$5:$B$9792,COMPOSIÇÕES!A2055)&gt;0,"OK","SUBÍTEM"))))))</f>
        <v>SUBÍTEM</v>
      </c>
      <c r="P2055" s="655" t="b">
        <f t="shared" si="530"/>
        <v>1</v>
      </c>
      <c r="Q2055" s="655" t="s">
        <v>1971</v>
      </c>
      <c r="R2055" s="655"/>
      <c r="S2055" s="723"/>
      <c r="T2055" s="655" t="s">
        <v>183</v>
      </c>
      <c r="U2055" s="655" t="s">
        <v>183</v>
      </c>
    </row>
    <row r="2056" spans="1:21" s="713" customFormat="1" ht="15.75" thickBot="1">
      <c r="A2056" s="660"/>
      <c r="E2056" s="660"/>
      <c r="J2056" s="712"/>
      <c r="K2056" s="712"/>
      <c r="L2056" s="712"/>
      <c r="M2056" s="712"/>
      <c r="P2056" s="655" t="b">
        <f t="shared" ref="P2056:P2069" si="533">C2056=S2056</f>
        <v>1</v>
      </c>
    </row>
    <row r="2057" spans="1:21" s="713" customFormat="1" ht="32.25" customHeight="1" thickBot="1">
      <c r="A2057" s="947" t="s">
        <v>125</v>
      </c>
      <c r="B2057" s="948"/>
      <c r="C2057" s="949" t="s">
        <v>103</v>
      </c>
      <c r="D2057" s="949" t="s">
        <v>126</v>
      </c>
      <c r="E2057" s="949" t="s">
        <v>128</v>
      </c>
      <c r="F2057" s="949" t="s">
        <v>127</v>
      </c>
      <c r="G2057" s="950" t="s">
        <v>129</v>
      </c>
      <c r="H2057" s="713" t="str">
        <f>UPPER(C2057)</f>
        <v>DESCRIÇÃO</v>
      </c>
      <c r="J2057" s="654" t="str">
        <f>IF(AND(F2057=0,G2057&gt;0),1+COUNT($J$3:J2056),IF(B2057="AUXILIAR","AUXILIAR","SUBÍTEM"))</f>
        <v>SUBÍTEM</v>
      </c>
      <c r="K2057" s="655" t="s">
        <v>125</v>
      </c>
      <c r="L2057" s="656" t="str">
        <f t="shared" ref="L2057:L2062" si="534">A2057</f>
        <v>COD.</v>
      </c>
      <c r="M2057" s="663" t="str">
        <f>IF(AND(MID(A2057,1,4)="comp",COUNTIF($A$1:$A$3937,A2057)&gt;1),"ok AUXILIAR",IF(AND(F2057&gt;0,MID(A2057,1,4)="COMP"),"SUBÍTEM",IF(OR(AND(F2057=0,G2057=0),F2057="COEF.",F2057&gt;0),"SUBÍTEM",IF(MID(A2057,1,5)="COMP.",IF(COUNTIF(ORÇAMENTO!$B$5:$B$9792,COMPOSIÇÕES!A2057)=0,"NOK",IF(COUNTIF(ORÇAMENTO!$B$5:$B$9792,COMPOSIÇÕES!A2057)&gt;0,"OK","SUBÍTEM"))))))</f>
        <v>SUBÍTEM</v>
      </c>
      <c r="P2057" s="655" t="b">
        <f t="shared" si="533"/>
        <v>1</v>
      </c>
      <c r="Q2057" s="655" t="s">
        <v>125</v>
      </c>
      <c r="R2057" s="655"/>
      <c r="S2057" s="715" t="s">
        <v>103</v>
      </c>
      <c r="T2057" s="655" t="s">
        <v>126</v>
      </c>
      <c r="U2057" s="655" t="s">
        <v>128</v>
      </c>
    </row>
    <row r="2058" spans="1:21" s="713" customFormat="1" ht="33.75" customHeight="1" thickBot="1">
      <c r="A2058" s="935" t="s">
        <v>1974</v>
      </c>
      <c r="B2058" s="936"/>
      <c r="C2058" s="986" t="s">
        <v>1969</v>
      </c>
      <c r="D2058" s="936" t="s">
        <v>126</v>
      </c>
      <c r="E2058" s="936" t="s">
        <v>183</v>
      </c>
      <c r="F2058" s="936"/>
      <c r="G2058" s="946">
        <f>SUM(G2059:G2061)</f>
        <v>2.48</v>
      </c>
      <c r="H2058" s="713" t="str">
        <f>UPPER(C2058)</f>
        <v>TERMINAL DE COMPRESSÃO PARA CABO DE 25 MM2</v>
      </c>
      <c r="J2058" s="654">
        <f>IF(AND(F2058=0,G2058&gt;0),1+COUNT($J$3:J2057),IF(B2058="AUXILIAR","AUXILIAR","SUBÍTEM"))</f>
        <v>263</v>
      </c>
      <c r="K2058" s="655" t="s">
        <v>1975</v>
      </c>
      <c r="L2058" s="656" t="str">
        <f t="shared" si="534"/>
        <v>COMP. 263</v>
      </c>
      <c r="M2058" s="663" t="str">
        <f>IF(AND(MID(A2058,1,4)="comp",COUNTIF($A$1:$A$3937,A2058)&gt;1),"ok AUXILIAR",IF(AND(F2058&gt;0,MID(A2058,1,4)="COMP"),"SUBÍTEM",IF(OR(AND(F2058=0,G2058=0),F2058="COEF.",F2058&gt;0),"SUBÍTEM",IF(MID(A2058,1,5)="COMP.",IF(COUNTIF(ORÇAMENTO!$B$5:$B$9792,COMPOSIÇÕES!A2058)=0,"NOK",IF(COUNTIF(ORÇAMENTO!$B$5:$B$9792,COMPOSIÇÕES!A2058)&gt;0,"OK","SUBÍTEM"))))))</f>
        <v>OK</v>
      </c>
      <c r="P2058" s="655" t="b">
        <f t="shared" si="533"/>
        <v>1</v>
      </c>
      <c r="Q2058" s="655" t="s">
        <v>1974</v>
      </c>
      <c r="R2058" s="655"/>
      <c r="S2058" s="716" t="s">
        <v>1969</v>
      </c>
      <c r="T2058" s="655" t="s">
        <v>126</v>
      </c>
      <c r="U2058" s="655" t="s">
        <v>183</v>
      </c>
    </row>
    <row r="2059" spans="1:21" s="713" customFormat="1" ht="21" customHeight="1">
      <c r="A2059" s="494">
        <v>88264</v>
      </c>
      <c r="B2059" s="494" t="s">
        <v>131</v>
      </c>
      <c r="C2059" s="322" t="s">
        <v>766</v>
      </c>
      <c r="D2059" s="257" t="s">
        <v>59</v>
      </c>
      <c r="E2059" s="259">
        <v>19.16</v>
      </c>
      <c r="F2059" s="462">
        <v>0.05</v>
      </c>
      <c r="G2059" s="450">
        <f>ROUND(F2059*E2059,2)</f>
        <v>0.96</v>
      </c>
      <c r="H2059" s="713" t="str">
        <f>UPPER(C2059)</f>
        <v>ELETRICISTA COM ENCARGOS COMPLEMENTARES</v>
      </c>
      <c r="J2059" s="654" t="str">
        <f>IF(AND(F2059=0,G2059&gt;0),1+COUNT($J$3:J2046),IF(B2059="AUXILIAR","AUXILIAR","SUBÍTEM"))</f>
        <v>SUBÍTEM</v>
      </c>
      <c r="K2059" s="655">
        <v>88264</v>
      </c>
      <c r="L2059" s="656">
        <f t="shared" si="534"/>
        <v>88264</v>
      </c>
      <c r="M2059" s="663" t="str">
        <f>IF(AND(MID(A2059,1,4)="comp",COUNTIF($A$1:$A$3937,A2059)&gt;1),"ok AUXILIAR",IF(AND(F2059&gt;0,MID(A2059,1,4)="COMP"),"SUBÍTEM",IF(OR(AND(F2059=0,G2059=0),F2059="COEF.",F2059&gt;0),"SUBÍTEM",IF(MID(A2059,1,5)="COMP.",IF(COUNTIF(ORÇAMENTO!$B$5:$B$9792,COMPOSIÇÕES!A2059)=0,"NOK",IF(COUNTIF(ORÇAMENTO!$B$5:$B$9792,COMPOSIÇÕES!A2059)&gt;0,"OK","SUBÍTEM"))))))</f>
        <v>SUBÍTEM</v>
      </c>
      <c r="P2059" s="655" t="b">
        <f t="shared" si="533"/>
        <v>1</v>
      </c>
      <c r="Q2059" s="655">
        <v>88264</v>
      </c>
      <c r="R2059" s="655" t="s">
        <v>131</v>
      </c>
      <c r="S2059" s="717" t="s">
        <v>766</v>
      </c>
      <c r="T2059" s="655" t="s">
        <v>59</v>
      </c>
      <c r="U2059" s="655">
        <v>19.149999999999999</v>
      </c>
    </row>
    <row r="2060" spans="1:21" s="713" customFormat="1" ht="31.5" customHeight="1">
      <c r="A2060" s="500">
        <v>7880</v>
      </c>
      <c r="B2060" s="989" t="s">
        <v>134</v>
      </c>
      <c r="C2060" s="322" t="s">
        <v>708</v>
      </c>
      <c r="D2060" s="257" t="s">
        <v>59</v>
      </c>
      <c r="E2060" s="259">
        <v>2.14</v>
      </c>
      <c r="F2060" s="707">
        <v>4.2999999999999997E-2</v>
      </c>
      <c r="G2060" s="450">
        <f>ROUND(F2060*E2060,2)</f>
        <v>0.09</v>
      </c>
      <c r="H2060" s="713" t="str">
        <f>UPPER(C2060)</f>
        <v>ALICATE DE COMPRESSÃO PARA TERMINAIS DE COMPRESSÃO DE CABOS COM SEÇÃO ATÉ 120MM2</v>
      </c>
      <c r="J2060" s="654" t="str">
        <f>IF(AND(F2060=0,G2060&gt;0),1+COUNT($J$3:J2045),IF(B2060="AUXILIAR","AUXILIAR","SUBÍTEM"))</f>
        <v>SUBÍTEM</v>
      </c>
      <c r="K2060" s="655">
        <v>7880</v>
      </c>
      <c r="L2060" s="656">
        <f t="shared" si="534"/>
        <v>7880</v>
      </c>
      <c r="M2060" s="663" t="str">
        <f>IF(AND(MID(A2060,1,4)="comp",COUNTIF($A$1:$A$3937,A2060)&gt;1),"ok AUXILIAR",IF(AND(F2060&gt;0,MID(A2060,1,4)="COMP"),"SUBÍTEM",IF(OR(AND(F2060=0,G2060=0),F2060="COEF.",F2060&gt;0),"SUBÍTEM",IF(MID(A2060,1,5)="COMP.",IF(COUNTIF(ORÇAMENTO!$B$5:$B$9792,COMPOSIÇÕES!A2060)=0,"NOK",IF(COUNTIF(ORÇAMENTO!$B$5:$B$9792,COMPOSIÇÕES!A2060)&gt;0,"OK","SUBÍTEM"))))))</f>
        <v>SUBÍTEM</v>
      </c>
      <c r="P2060" s="655" t="b">
        <f t="shared" si="533"/>
        <v>1</v>
      </c>
      <c r="Q2060" s="655">
        <v>7880</v>
      </c>
      <c r="R2060" s="655" t="s">
        <v>134</v>
      </c>
      <c r="S2060" s="717" t="s">
        <v>708</v>
      </c>
      <c r="T2060" s="655" t="s">
        <v>59</v>
      </c>
      <c r="U2060" s="655">
        <v>2.14</v>
      </c>
    </row>
    <row r="2061" spans="1:21" s="713" customFormat="1" ht="31.5" customHeight="1">
      <c r="A2061" s="500">
        <v>1576</v>
      </c>
      <c r="B2061" s="989" t="s">
        <v>836</v>
      </c>
      <c r="C2061" s="322" t="s">
        <v>2821</v>
      </c>
      <c r="D2061" s="257" t="s">
        <v>2836</v>
      </c>
      <c r="E2061" s="259">
        <v>1.43</v>
      </c>
      <c r="F2061" s="707">
        <v>1</v>
      </c>
      <c r="G2061" s="450">
        <f>ROUND(F2061*E2061,2)</f>
        <v>1.43</v>
      </c>
      <c r="H2061" s="713" t="str">
        <f>UPPER(C2061)</f>
        <v>TERMINAL A COMPRESSAO EM COBRE ESTANHADO PARA CABO 25 MM2, 1 FURO E 1 COMPRESSAO, PARA PARAFUSO DE FIXACAO M8</v>
      </c>
      <c r="J2061" s="654" t="str">
        <f>IF(AND(F2061=0,G2061&gt;0),1+COUNT($J$3:J2046),IF(B2061="AUXILIAR","AUXILIAR","SUBÍTEM"))</f>
        <v>SUBÍTEM</v>
      </c>
      <c r="K2061" s="655">
        <v>1576</v>
      </c>
      <c r="L2061" s="656">
        <f t="shared" si="534"/>
        <v>1576</v>
      </c>
      <c r="M2061" s="663" t="str">
        <f>IF(AND(MID(A2061,1,4)="comp",COUNTIF($A$1:$A$3937,A2061)&gt;1),"ok AUXILIAR",IF(AND(F2061&gt;0,MID(A2061,1,4)="COMP"),"SUBÍTEM",IF(OR(AND(F2061=0,G2061=0),F2061="COEF.",F2061&gt;0),"SUBÍTEM",IF(MID(A2061,1,5)="COMP.",IF(COUNTIF(ORÇAMENTO!$B$5:$B$9792,COMPOSIÇÕES!A2061)=0,"NOK",IF(COUNTIF(ORÇAMENTO!$B$5:$B$9792,COMPOSIÇÕES!A2061)&gt;0,"OK","SUBÍTEM"))))))</f>
        <v>SUBÍTEM</v>
      </c>
      <c r="P2061" s="655" t="b">
        <f t="shared" si="533"/>
        <v>1</v>
      </c>
      <c r="Q2061" s="655">
        <v>1576</v>
      </c>
      <c r="R2061" s="655" t="s">
        <v>836</v>
      </c>
      <c r="S2061" s="717" t="s">
        <v>2821</v>
      </c>
      <c r="T2061" s="655" t="s">
        <v>54</v>
      </c>
      <c r="U2061" s="655">
        <v>1.43</v>
      </c>
    </row>
    <row r="2062" spans="1:21" s="713" customFormat="1">
      <c r="A2062" s="723" t="s">
        <v>1972</v>
      </c>
      <c r="B2062" s="723"/>
      <c r="C2062" s="723"/>
      <c r="D2062" s="723" t="s">
        <v>183</v>
      </c>
      <c r="E2062" s="723" t="s">
        <v>183</v>
      </c>
      <c r="F2062" s="723"/>
      <c r="G2062" s="723"/>
      <c r="H2062" s="713" t="str">
        <f>IF(MID(A2062,1,3)="OBS","REMOVER ESPAÇOS","OK")</f>
        <v>REMOVER ESPAÇOS</v>
      </c>
      <c r="J2062" s="654" t="str">
        <f>IF(AND(F2062=0,G2062&gt;0),1+COUNT($J$3:J2061),IF(B2062="AUXILIAR","AUXILIAR","SUBÍTEM"))</f>
        <v>SUBÍTEM</v>
      </c>
      <c r="K2062" s="655" t="s">
        <v>1972</v>
      </c>
      <c r="L2062" s="656" t="str">
        <f t="shared" si="534"/>
        <v>Obs: composição/Base -  ORSE - 7922</v>
      </c>
      <c r="M2062" s="663" t="str">
        <f>IF(AND(MID(A2062,1,4)="comp",COUNTIF($A$1:$A$3937,A2062)&gt;1),"ok AUXILIAR",IF(AND(F2062&gt;0,MID(A2062,1,4)="COMP"),"SUBÍTEM",IF(OR(AND(F2062=0,G2062=0),F2062="COEF.",F2062&gt;0),"SUBÍTEM",IF(MID(A2062,1,5)="COMP.",IF(COUNTIF(ORÇAMENTO!$B$5:$B$9792,COMPOSIÇÕES!A2062)=0,"NOK",IF(COUNTIF(ORÇAMENTO!$B$5:$B$9792,COMPOSIÇÕES!A2062)&gt;0,"OK","SUBÍTEM"))))))</f>
        <v>SUBÍTEM</v>
      </c>
      <c r="P2062" s="655" t="b">
        <f t="shared" si="533"/>
        <v>1</v>
      </c>
      <c r="Q2062" s="655" t="s">
        <v>1972</v>
      </c>
      <c r="R2062" s="655"/>
      <c r="S2062" s="723"/>
      <c r="T2062" s="655" t="s">
        <v>183</v>
      </c>
      <c r="U2062" s="655" t="s">
        <v>183</v>
      </c>
    </row>
    <row r="2063" spans="1:21" s="713" customFormat="1" ht="15.75" thickBot="1">
      <c r="A2063" s="660"/>
      <c r="E2063" s="660"/>
      <c r="J2063" s="712"/>
      <c r="K2063" s="712"/>
      <c r="L2063" s="712"/>
      <c r="M2063" s="712"/>
      <c r="P2063" s="655" t="b">
        <f t="shared" si="533"/>
        <v>1</v>
      </c>
    </row>
    <row r="2064" spans="1:21" s="713" customFormat="1" ht="32.25" customHeight="1" thickBot="1">
      <c r="A2064" s="947" t="s">
        <v>125</v>
      </c>
      <c r="B2064" s="948"/>
      <c r="C2064" s="949" t="s">
        <v>103</v>
      </c>
      <c r="D2064" s="949" t="s">
        <v>126</v>
      </c>
      <c r="E2064" s="949" t="s">
        <v>128</v>
      </c>
      <c r="F2064" s="949" t="s">
        <v>127</v>
      </c>
      <c r="G2064" s="950" t="s">
        <v>129</v>
      </c>
      <c r="H2064" s="713" t="str">
        <f>UPPER(C2064)</f>
        <v>DESCRIÇÃO</v>
      </c>
      <c r="J2064" s="654" t="str">
        <f>IF(AND(F2064=0,G2064&gt;0),1+COUNT($J$3:J2063),IF(B2064="AUXILIAR","AUXILIAR","SUBÍTEM"))</f>
        <v>SUBÍTEM</v>
      </c>
      <c r="K2064" s="655" t="s">
        <v>125</v>
      </c>
      <c r="L2064" s="656" t="str">
        <f t="shared" ref="L2064:L2069" si="535">A2064</f>
        <v>COD.</v>
      </c>
      <c r="M2064" s="663" t="str">
        <f>IF(AND(MID(A2064,1,4)="comp",COUNTIF($A$1:$A$3937,A2064)&gt;1),"ok AUXILIAR",IF(AND(F2064&gt;0,MID(A2064,1,4)="COMP"),"SUBÍTEM",IF(OR(AND(F2064=0,G2064=0),F2064="COEF.",F2064&gt;0),"SUBÍTEM",IF(MID(A2064,1,5)="COMP.",IF(COUNTIF(ORÇAMENTO!$B$5:$B$9792,COMPOSIÇÕES!A2064)=0,"NOK",IF(COUNTIF(ORÇAMENTO!$B$5:$B$9792,COMPOSIÇÕES!A2064)&gt;0,"OK","SUBÍTEM"))))))</f>
        <v>SUBÍTEM</v>
      </c>
      <c r="P2064" s="655" t="b">
        <f t="shared" si="533"/>
        <v>1</v>
      </c>
      <c r="Q2064" s="655" t="s">
        <v>125</v>
      </c>
      <c r="R2064" s="655"/>
      <c r="S2064" s="715" t="s">
        <v>103</v>
      </c>
      <c r="T2064" s="655" t="s">
        <v>126</v>
      </c>
      <c r="U2064" s="655" t="s">
        <v>128</v>
      </c>
    </row>
    <row r="2065" spans="1:21" s="713" customFormat="1" ht="33.75" customHeight="1" thickBot="1">
      <c r="A2065" s="935" t="s">
        <v>1975</v>
      </c>
      <c r="B2065" s="936"/>
      <c r="C2065" s="986" t="s">
        <v>1970</v>
      </c>
      <c r="D2065" s="936" t="s">
        <v>126</v>
      </c>
      <c r="E2065" s="936" t="s">
        <v>183</v>
      </c>
      <c r="F2065" s="936"/>
      <c r="G2065" s="946">
        <f>SUM(G2066:G2068)</f>
        <v>1.8900000000000001</v>
      </c>
      <c r="H2065" s="713" t="str">
        <f>UPPER(C2065)</f>
        <v>TERMINAL DE COMPRESSÃO PARA CABO DE 16 MM2</v>
      </c>
      <c r="J2065" s="654">
        <f>IF(AND(F2065=0,G2065&gt;0),1+COUNT($J$3:J2064),IF(B2065="AUXILIAR","AUXILIAR","SUBÍTEM"))</f>
        <v>264</v>
      </c>
      <c r="K2065" s="655" t="s">
        <v>1976</v>
      </c>
      <c r="L2065" s="656" t="str">
        <f t="shared" si="535"/>
        <v>COMP. 264</v>
      </c>
      <c r="M2065" s="663" t="str">
        <f>IF(AND(MID(A2065,1,4)="comp",COUNTIF($A$1:$A$3937,A2065)&gt;1),"ok AUXILIAR",IF(AND(F2065&gt;0,MID(A2065,1,4)="COMP"),"SUBÍTEM",IF(OR(AND(F2065=0,G2065=0),F2065="COEF.",F2065&gt;0),"SUBÍTEM",IF(MID(A2065,1,5)="COMP.",IF(COUNTIF(ORÇAMENTO!$B$5:$B$9792,COMPOSIÇÕES!A2065)=0,"NOK",IF(COUNTIF(ORÇAMENTO!$B$5:$B$9792,COMPOSIÇÕES!A2065)&gt;0,"OK","SUBÍTEM"))))))</f>
        <v>OK</v>
      </c>
      <c r="P2065" s="655" t="b">
        <f t="shared" si="533"/>
        <v>1</v>
      </c>
      <c r="Q2065" s="655" t="s">
        <v>1975</v>
      </c>
      <c r="R2065" s="655"/>
      <c r="S2065" s="716" t="s">
        <v>1970</v>
      </c>
      <c r="T2065" s="655" t="s">
        <v>126</v>
      </c>
      <c r="U2065" s="655" t="s">
        <v>183</v>
      </c>
    </row>
    <row r="2066" spans="1:21" s="713" customFormat="1" ht="21" customHeight="1">
      <c r="A2066" s="494">
        <v>88264</v>
      </c>
      <c r="B2066" s="494" t="s">
        <v>131</v>
      </c>
      <c r="C2066" s="322" t="s">
        <v>766</v>
      </c>
      <c r="D2066" s="257" t="s">
        <v>59</v>
      </c>
      <c r="E2066" s="259">
        <v>19.16</v>
      </c>
      <c r="F2066" s="462">
        <v>0.04</v>
      </c>
      <c r="G2066" s="450">
        <f>ROUND(F2066*E2066,2)</f>
        <v>0.77</v>
      </c>
      <c r="H2066" s="713" t="str">
        <f>UPPER(C2066)</f>
        <v>ELETRICISTA COM ENCARGOS COMPLEMENTARES</v>
      </c>
      <c r="J2066" s="654" t="str">
        <f>IF(AND(F2066=0,G2066&gt;0),1+COUNT($J$3:J2052),IF(B2066="AUXILIAR","AUXILIAR","SUBÍTEM"))</f>
        <v>SUBÍTEM</v>
      </c>
      <c r="K2066" s="655">
        <v>88264</v>
      </c>
      <c r="L2066" s="656">
        <f t="shared" si="535"/>
        <v>88264</v>
      </c>
      <c r="M2066" s="663" t="str">
        <f>IF(AND(MID(A2066,1,4)="comp",COUNTIF($A$1:$A$3937,A2066)&gt;1),"ok AUXILIAR",IF(AND(F2066&gt;0,MID(A2066,1,4)="COMP"),"SUBÍTEM",IF(OR(AND(F2066=0,G2066=0),F2066="COEF.",F2066&gt;0),"SUBÍTEM",IF(MID(A2066,1,5)="COMP.",IF(COUNTIF(ORÇAMENTO!$B$5:$B$9792,COMPOSIÇÕES!A2066)=0,"NOK",IF(COUNTIF(ORÇAMENTO!$B$5:$B$9792,COMPOSIÇÕES!A2066)&gt;0,"OK","SUBÍTEM"))))))</f>
        <v>SUBÍTEM</v>
      </c>
      <c r="P2066" s="655" t="b">
        <f t="shared" si="533"/>
        <v>1</v>
      </c>
      <c r="Q2066" s="655">
        <v>88264</v>
      </c>
      <c r="R2066" s="655" t="s">
        <v>131</v>
      </c>
      <c r="S2066" s="717" t="s">
        <v>766</v>
      </c>
      <c r="T2066" s="655" t="s">
        <v>59</v>
      </c>
      <c r="U2066" s="655">
        <v>19.149999999999999</v>
      </c>
    </row>
    <row r="2067" spans="1:21" s="713" customFormat="1" ht="31.5" customHeight="1">
      <c r="A2067" s="500">
        <v>7880</v>
      </c>
      <c r="B2067" s="989" t="s">
        <v>134</v>
      </c>
      <c r="C2067" s="322" t="s">
        <v>708</v>
      </c>
      <c r="D2067" s="257" t="s">
        <v>59</v>
      </c>
      <c r="E2067" s="259">
        <v>2.14</v>
      </c>
      <c r="F2067" s="707">
        <v>4.2999999999999997E-2</v>
      </c>
      <c r="G2067" s="450">
        <f>ROUND(F2067*E2067,2)</f>
        <v>0.09</v>
      </c>
      <c r="H2067" s="713" t="str">
        <f>UPPER(C2067)</f>
        <v>ALICATE DE COMPRESSÃO PARA TERMINAIS DE COMPRESSÃO DE CABOS COM SEÇÃO ATÉ 120MM2</v>
      </c>
      <c r="J2067" s="654" t="str">
        <f>IF(AND(F2067=0,G2067&gt;0),1+COUNT($J$3:J2051),IF(B2067="AUXILIAR","AUXILIAR","SUBÍTEM"))</f>
        <v>SUBÍTEM</v>
      </c>
      <c r="K2067" s="655">
        <v>7880</v>
      </c>
      <c r="L2067" s="656">
        <f t="shared" si="535"/>
        <v>7880</v>
      </c>
      <c r="M2067" s="663" t="str">
        <f>IF(AND(MID(A2067,1,4)="comp",COUNTIF($A$1:$A$3937,A2067)&gt;1),"ok AUXILIAR",IF(AND(F2067&gt;0,MID(A2067,1,4)="COMP"),"SUBÍTEM",IF(OR(AND(F2067=0,G2067=0),F2067="COEF.",F2067&gt;0),"SUBÍTEM",IF(MID(A2067,1,5)="COMP.",IF(COUNTIF(ORÇAMENTO!$B$5:$B$9792,COMPOSIÇÕES!A2067)=0,"NOK",IF(COUNTIF(ORÇAMENTO!$B$5:$B$9792,COMPOSIÇÕES!A2067)&gt;0,"OK","SUBÍTEM"))))))</f>
        <v>SUBÍTEM</v>
      </c>
      <c r="P2067" s="655" t="b">
        <f t="shared" si="533"/>
        <v>1</v>
      </c>
      <c r="Q2067" s="655">
        <v>7880</v>
      </c>
      <c r="R2067" s="655" t="s">
        <v>134</v>
      </c>
      <c r="S2067" s="717" t="s">
        <v>708</v>
      </c>
      <c r="T2067" s="655" t="s">
        <v>59</v>
      </c>
      <c r="U2067" s="655">
        <v>2.14</v>
      </c>
    </row>
    <row r="2068" spans="1:21" s="713" customFormat="1" ht="31.5" customHeight="1">
      <c r="A2068" s="500">
        <v>1575</v>
      </c>
      <c r="B2068" s="261" t="s">
        <v>836</v>
      </c>
      <c r="C2068" s="322" t="s">
        <v>2822</v>
      </c>
      <c r="D2068" s="257" t="s">
        <v>2836</v>
      </c>
      <c r="E2068" s="259">
        <v>1.03</v>
      </c>
      <c r="F2068" s="707">
        <v>1</v>
      </c>
      <c r="G2068" s="450">
        <f>ROUND(F2068*E2068,2)</f>
        <v>1.03</v>
      </c>
      <c r="H2068" s="713" t="str">
        <f>UPPER(C2068)</f>
        <v>TERMINAL A COMPRESSAO EM COBRE ESTANHADO PARA CABO 16 MM2, 1 FURO E 1 COMPRESSAO, PARA PARAFUSO DE FIXACAO M6</v>
      </c>
      <c r="J2068" s="654" t="str">
        <f>IF(AND(F2068=0,G2068&gt;0),1+COUNT($J$3:J2052),IF(B2068="AUXILIAR","AUXILIAR","SUBÍTEM"))</f>
        <v>SUBÍTEM</v>
      </c>
      <c r="K2068" s="655">
        <v>1575</v>
      </c>
      <c r="L2068" s="656">
        <f t="shared" si="535"/>
        <v>1575</v>
      </c>
      <c r="M2068" s="663" t="str">
        <f>IF(AND(MID(A2068,1,4)="comp",COUNTIF($A$1:$A$3937,A2068)&gt;1),"ok AUXILIAR",IF(AND(F2068&gt;0,MID(A2068,1,4)="COMP"),"SUBÍTEM",IF(OR(AND(F2068=0,G2068=0),F2068="COEF.",F2068&gt;0),"SUBÍTEM",IF(MID(A2068,1,5)="COMP.",IF(COUNTIF(ORÇAMENTO!$B$5:$B$9792,COMPOSIÇÕES!A2068)=0,"NOK",IF(COUNTIF(ORÇAMENTO!$B$5:$B$9792,COMPOSIÇÕES!A2068)&gt;0,"OK","SUBÍTEM"))))))</f>
        <v>SUBÍTEM</v>
      </c>
      <c r="P2068" s="655" t="b">
        <f t="shared" si="533"/>
        <v>1</v>
      </c>
      <c r="Q2068" s="655">
        <v>1575</v>
      </c>
      <c r="R2068" s="655" t="s">
        <v>134</v>
      </c>
      <c r="S2068" s="717" t="s">
        <v>2822</v>
      </c>
      <c r="T2068" s="655" t="s">
        <v>54</v>
      </c>
      <c r="U2068" s="655">
        <v>1.17</v>
      </c>
    </row>
    <row r="2069" spans="1:21" s="713" customFormat="1">
      <c r="A2069" s="723" t="s">
        <v>1973</v>
      </c>
      <c r="B2069" s="723"/>
      <c r="C2069" s="723"/>
      <c r="D2069" s="723" t="s">
        <v>183</v>
      </c>
      <c r="E2069" s="723" t="s">
        <v>183</v>
      </c>
      <c r="F2069" s="723"/>
      <c r="G2069" s="723"/>
      <c r="H2069" s="713" t="str">
        <f>IF(MID(A2069,1,3)="OBS","REMOVER ESPAÇOS","OK")</f>
        <v>REMOVER ESPAÇOS</v>
      </c>
      <c r="J2069" s="654" t="str">
        <f>IF(AND(F2069=0,G2069&gt;0),1+COUNT($J$3:J2068),IF(B2069="AUXILIAR","AUXILIAR","SUBÍTEM"))</f>
        <v>SUBÍTEM</v>
      </c>
      <c r="K2069" s="655" t="s">
        <v>1973</v>
      </c>
      <c r="L2069" s="656" t="str">
        <f t="shared" si="535"/>
        <v>Obs: composição/Base -  ORSE - 7927</v>
      </c>
      <c r="M2069" s="663" t="str">
        <f>IF(AND(MID(A2069,1,4)="comp",COUNTIF($A$1:$A$3937,A2069)&gt;1),"ok AUXILIAR",IF(AND(F2069&gt;0,MID(A2069,1,4)="COMP"),"SUBÍTEM",IF(OR(AND(F2069=0,G2069=0),F2069="COEF.",F2069&gt;0),"SUBÍTEM",IF(MID(A2069,1,5)="COMP.",IF(COUNTIF(ORÇAMENTO!$B$5:$B$9792,COMPOSIÇÕES!A2069)=0,"NOK",IF(COUNTIF(ORÇAMENTO!$B$5:$B$9792,COMPOSIÇÕES!A2069)&gt;0,"OK","SUBÍTEM"))))))</f>
        <v>SUBÍTEM</v>
      </c>
      <c r="P2069" s="655" t="b">
        <f t="shared" si="533"/>
        <v>1</v>
      </c>
      <c r="Q2069" s="655" t="s">
        <v>1973</v>
      </c>
      <c r="R2069" s="655"/>
      <c r="S2069" s="723"/>
      <c r="T2069" s="655" t="s">
        <v>183</v>
      </c>
      <c r="U2069" s="655" t="s">
        <v>183</v>
      </c>
    </row>
    <row r="2070" spans="1:21" s="713" customFormat="1" ht="15.75" thickBot="1">
      <c r="A2070" s="660"/>
      <c r="E2070" s="660"/>
      <c r="J2070" s="712"/>
      <c r="K2070" s="712"/>
      <c r="L2070" s="712"/>
      <c r="M2070" s="712"/>
      <c r="P2070" s="655" t="b">
        <f t="shared" ref="P2070:P2076" si="536">C2070=S2070</f>
        <v>1</v>
      </c>
    </row>
    <row r="2071" spans="1:21" s="713" customFormat="1" ht="32.25" customHeight="1" thickBot="1">
      <c r="A2071" s="947" t="s">
        <v>125</v>
      </c>
      <c r="B2071" s="948"/>
      <c r="C2071" s="949" t="s">
        <v>103</v>
      </c>
      <c r="D2071" s="949" t="s">
        <v>126</v>
      </c>
      <c r="E2071" s="949" t="s">
        <v>128</v>
      </c>
      <c r="F2071" s="949" t="s">
        <v>127</v>
      </c>
      <c r="G2071" s="950" t="s">
        <v>129</v>
      </c>
      <c r="H2071" s="713" t="str">
        <f>UPPER(C2071)</f>
        <v>DESCRIÇÃO</v>
      </c>
      <c r="J2071" s="654" t="str">
        <f>IF(AND(F2071=0,G2071&gt;0),1+COUNT($J$3:J2070),IF(B2071="AUXILIAR","AUXILIAR","SUBÍTEM"))</f>
        <v>SUBÍTEM</v>
      </c>
      <c r="K2071" s="655" t="s">
        <v>125</v>
      </c>
      <c r="L2071" s="656" t="str">
        <f t="shared" ref="L2071:L2076" si="537">A2071</f>
        <v>COD.</v>
      </c>
      <c r="M2071" s="663" t="str">
        <f>IF(AND(MID(A2071,1,4)="comp",COUNTIF($A$1:$A$3937,A2071)&gt;1),"ok AUXILIAR",IF(AND(F2071&gt;0,MID(A2071,1,4)="COMP"),"SUBÍTEM",IF(OR(AND(F2071=0,G2071=0),F2071="COEF.",F2071&gt;0),"SUBÍTEM",IF(MID(A2071,1,5)="COMP.",IF(COUNTIF(ORÇAMENTO!$B$5:$B$9792,COMPOSIÇÕES!A2071)=0,"NOK",IF(COUNTIF(ORÇAMENTO!$B$5:$B$9792,COMPOSIÇÕES!A2071)&gt;0,"OK","SUBÍTEM"))))))</f>
        <v>SUBÍTEM</v>
      </c>
      <c r="P2071" s="655" t="b">
        <f t="shared" si="536"/>
        <v>1</v>
      </c>
      <c r="Q2071" s="655" t="s">
        <v>125</v>
      </c>
      <c r="R2071" s="655"/>
      <c r="S2071" s="715" t="s">
        <v>103</v>
      </c>
      <c r="T2071" s="655" t="s">
        <v>126</v>
      </c>
      <c r="U2071" s="655" t="s">
        <v>128</v>
      </c>
    </row>
    <row r="2072" spans="1:21" s="713" customFormat="1" ht="33.75" customHeight="1" thickBot="1">
      <c r="A2072" s="935" t="s">
        <v>1976</v>
      </c>
      <c r="B2072" s="936"/>
      <c r="C2072" s="986" t="s">
        <v>1978</v>
      </c>
      <c r="D2072" s="936" t="s">
        <v>126</v>
      </c>
      <c r="E2072" s="936" t="s">
        <v>183</v>
      </c>
      <c r="F2072" s="936"/>
      <c r="G2072" s="946">
        <f>SUM(G2073:G2075)</f>
        <v>98.46</v>
      </c>
      <c r="H2072" s="713" t="str">
        <f>UPPER(C2072)</f>
        <v>DISJUNTOR TRIPOLAR 63 A, PADRÃO DIN (LINHA BRANCA)</v>
      </c>
      <c r="J2072" s="654">
        <f>IF(AND(F2072=0,G2072&gt;0),1+COUNT($J$3:J2071),IF(B2072="AUXILIAR","AUXILIAR","SUBÍTEM"))</f>
        <v>265</v>
      </c>
      <c r="K2072" s="655" t="s">
        <v>1983</v>
      </c>
      <c r="L2072" s="656" t="str">
        <f t="shared" si="537"/>
        <v>COMP. 265</v>
      </c>
      <c r="M2072" s="663" t="str">
        <f>IF(AND(MID(A2072,1,4)="comp",COUNTIF($A$1:$A$3937,A2072)&gt;1),"ok AUXILIAR",IF(AND(F2072&gt;0,MID(A2072,1,4)="COMP"),"SUBÍTEM",IF(OR(AND(F2072=0,G2072=0),F2072="COEF.",F2072&gt;0),"SUBÍTEM",IF(MID(A2072,1,5)="COMP.",IF(COUNTIF(ORÇAMENTO!$B$5:$B$9792,COMPOSIÇÕES!A2072)=0,"NOK",IF(COUNTIF(ORÇAMENTO!$B$5:$B$9792,COMPOSIÇÕES!A2072)&gt;0,"OK","SUBÍTEM"))))))</f>
        <v>OK</v>
      </c>
      <c r="P2072" s="655" t="b">
        <f t="shared" si="536"/>
        <v>1</v>
      </c>
      <c r="Q2072" s="655" t="s">
        <v>1976</v>
      </c>
      <c r="R2072" s="655"/>
      <c r="S2072" s="716" t="s">
        <v>1978</v>
      </c>
      <c r="T2072" s="655" t="s">
        <v>126</v>
      </c>
      <c r="U2072" s="655" t="s">
        <v>183</v>
      </c>
    </row>
    <row r="2073" spans="1:21" s="713" customFormat="1" ht="21.75" customHeight="1">
      <c r="A2073" s="494">
        <v>88264</v>
      </c>
      <c r="B2073" s="494" t="s">
        <v>131</v>
      </c>
      <c r="C2073" s="322" t="s">
        <v>766</v>
      </c>
      <c r="D2073" s="257" t="s">
        <v>59</v>
      </c>
      <c r="E2073" s="259">
        <v>19.16</v>
      </c>
      <c r="F2073" s="462">
        <v>1</v>
      </c>
      <c r="G2073" s="450">
        <f>ROUND(F2073*E2073,2)</f>
        <v>19.16</v>
      </c>
      <c r="H2073" s="713" t="str">
        <f>UPPER(C2073)</f>
        <v>ELETRICISTA COM ENCARGOS COMPLEMENTARES</v>
      </c>
      <c r="J2073" s="654" t="str">
        <f>IF(AND(F2073=0,G2073&gt;0),1+COUNT($J$3:J2060),IF(B2073="AUXILIAR","AUXILIAR","SUBÍTEM"))</f>
        <v>SUBÍTEM</v>
      </c>
      <c r="K2073" s="655">
        <v>88264</v>
      </c>
      <c r="L2073" s="656">
        <f t="shared" si="537"/>
        <v>88264</v>
      </c>
      <c r="M2073" s="663" t="str">
        <f>IF(AND(MID(A2073,1,4)="comp",COUNTIF($A$1:$A$3937,A2073)&gt;1),"ok AUXILIAR",IF(AND(F2073&gt;0,MID(A2073,1,4)="COMP"),"SUBÍTEM",IF(OR(AND(F2073=0,G2073=0),F2073="COEF.",F2073&gt;0),"SUBÍTEM",IF(MID(A2073,1,5)="COMP.",IF(COUNTIF(ORÇAMENTO!$B$5:$B$9792,COMPOSIÇÕES!A2073)=0,"NOK",IF(COUNTIF(ORÇAMENTO!$B$5:$B$9792,COMPOSIÇÕES!A2073)&gt;0,"OK","SUBÍTEM"))))))</f>
        <v>SUBÍTEM</v>
      </c>
      <c r="P2073" s="655" t="b">
        <f t="shared" si="536"/>
        <v>1</v>
      </c>
      <c r="Q2073" s="655">
        <v>88264</v>
      </c>
      <c r="R2073" s="655" t="s">
        <v>131</v>
      </c>
      <c r="S2073" s="717" t="s">
        <v>766</v>
      </c>
      <c r="T2073" s="655" t="s">
        <v>59</v>
      </c>
      <c r="U2073" s="655">
        <v>19.149999999999999</v>
      </c>
    </row>
    <row r="2074" spans="1:21" s="713" customFormat="1" ht="21.75" customHeight="1">
      <c r="A2074" s="989">
        <v>88316</v>
      </c>
      <c r="B2074" s="989" t="s">
        <v>131</v>
      </c>
      <c r="C2074" s="322" t="s">
        <v>772</v>
      </c>
      <c r="D2074" s="257" t="s">
        <v>59</v>
      </c>
      <c r="E2074" s="259">
        <v>12.7</v>
      </c>
      <c r="F2074" s="707">
        <v>1</v>
      </c>
      <c r="G2074" s="450">
        <f>ROUND(F2074*E2074,2)</f>
        <v>12.7</v>
      </c>
      <c r="H2074" s="713" t="str">
        <f>UPPER(C2074)</f>
        <v>SERVENTE COM ENCARGOS COMPLEMENTARES</v>
      </c>
      <c r="J2074" s="654" t="str">
        <f>IF(AND(F2074=0,G2074&gt;0),1+COUNT($J$3:J2059),IF(B2074="AUXILIAR","AUXILIAR","SUBÍTEM"))</f>
        <v>SUBÍTEM</v>
      </c>
      <c r="K2074" s="655">
        <v>88316</v>
      </c>
      <c r="L2074" s="656">
        <f t="shared" si="537"/>
        <v>88316</v>
      </c>
      <c r="M2074" s="663" t="str">
        <f>IF(AND(MID(A2074,1,4)="comp",COUNTIF($A$1:$A$3937,A2074)&gt;1),"ok AUXILIAR",IF(AND(F2074&gt;0,MID(A2074,1,4)="COMP"),"SUBÍTEM",IF(OR(AND(F2074=0,G2074=0),F2074="COEF.",F2074&gt;0),"SUBÍTEM",IF(MID(A2074,1,5)="COMP.",IF(COUNTIF(ORÇAMENTO!$B$5:$B$9792,COMPOSIÇÕES!A2074)=0,"NOK",IF(COUNTIF(ORÇAMENTO!$B$5:$B$9792,COMPOSIÇÕES!A2074)&gt;0,"OK","SUBÍTEM"))))))</f>
        <v>SUBÍTEM</v>
      </c>
      <c r="P2074" s="655" t="b">
        <f t="shared" si="536"/>
        <v>1</v>
      </c>
      <c r="Q2074" s="655">
        <v>88316</v>
      </c>
      <c r="R2074" s="655" t="s">
        <v>131</v>
      </c>
      <c r="S2074" s="717" t="s">
        <v>772</v>
      </c>
      <c r="T2074" s="655" t="s">
        <v>59</v>
      </c>
      <c r="U2074" s="655">
        <v>12.52</v>
      </c>
    </row>
    <row r="2075" spans="1:21" s="713" customFormat="1" ht="35.25" customHeight="1">
      <c r="A2075" s="500">
        <v>828</v>
      </c>
      <c r="B2075" s="989" t="s">
        <v>134</v>
      </c>
      <c r="C2075" s="322" t="s">
        <v>2823</v>
      </c>
      <c r="D2075" s="257" t="s">
        <v>54</v>
      </c>
      <c r="E2075" s="259">
        <v>66.599999999999994</v>
      </c>
      <c r="F2075" s="707">
        <v>1</v>
      </c>
      <c r="G2075" s="450">
        <f>ROUND(F2075*E2075,2)</f>
        <v>66.599999999999994</v>
      </c>
      <c r="H2075" s="713" t="str">
        <f>UPPER(C2075)</f>
        <v>DISJUNTOR TRIPOLAR 63 A, PADRÃO DIN ( LINHA BRANCA ), CURVA DE DISPARO C, CORRENTE DE INTERRUPÇÃO 5KA, REF.:</v>
      </c>
      <c r="J2075" s="654" t="str">
        <f>IF(AND(F2075=0,G2075&gt;0),1+COUNT($J$3:J2060),IF(B2075="AUXILIAR","AUXILIAR","SUBÍTEM"))</f>
        <v>SUBÍTEM</v>
      </c>
      <c r="K2075" s="655">
        <v>828</v>
      </c>
      <c r="L2075" s="656">
        <f t="shared" si="537"/>
        <v>828</v>
      </c>
      <c r="M2075" s="663" t="str">
        <f>IF(AND(MID(A2075,1,4)="comp",COUNTIF($A$1:$A$3937,A2075)&gt;1),"ok AUXILIAR",IF(AND(F2075&gt;0,MID(A2075,1,4)="COMP"),"SUBÍTEM",IF(OR(AND(F2075=0,G2075=0),F2075="COEF.",F2075&gt;0),"SUBÍTEM",IF(MID(A2075,1,5)="COMP.",IF(COUNTIF(ORÇAMENTO!$B$5:$B$9792,COMPOSIÇÕES!A2075)=0,"NOK",IF(COUNTIF(ORÇAMENTO!$B$5:$B$9792,COMPOSIÇÕES!A2075)&gt;0,"OK","SUBÍTEM"))))))</f>
        <v>SUBÍTEM</v>
      </c>
      <c r="P2075" s="655" t="b">
        <f t="shared" si="536"/>
        <v>1</v>
      </c>
      <c r="Q2075" s="655">
        <v>828</v>
      </c>
      <c r="R2075" s="655" t="s">
        <v>134</v>
      </c>
      <c r="S2075" s="717" t="s">
        <v>2823</v>
      </c>
      <c r="T2075" s="655" t="s">
        <v>54</v>
      </c>
      <c r="U2075" s="655">
        <v>66.599999999999994</v>
      </c>
    </row>
    <row r="2076" spans="1:21" s="713" customFormat="1">
      <c r="A2076" s="723" t="s">
        <v>1977</v>
      </c>
      <c r="B2076" s="723"/>
      <c r="C2076" s="723"/>
      <c r="D2076" s="723" t="s">
        <v>183</v>
      </c>
      <c r="E2076" s="723" t="s">
        <v>183</v>
      </c>
      <c r="F2076" s="723"/>
      <c r="G2076" s="723"/>
      <c r="H2076" s="713" t="str">
        <f>IF(MID(A2076,1,3)="OBS","REMOVER ESPAÇOS","OK")</f>
        <v>REMOVER ESPAÇOS</v>
      </c>
      <c r="J2076" s="654" t="str">
        <f>IF(AND(F2076=0,G2076&gt;0),1+COUNT($J$3:J2075),IF(B2076="AUXILIAR","AUXILIAR","SUBÍTEM"))</f>
        <v>SUBÍTEM</v>
      </c>
      <c r="K2076" s="655" t="s">
        <v>1977</v>
      </c>
      <c r="L2076" s="656" t="str">
        <f t="shared" si="537"/>
        <v>Obs: composição/Base -  ORSE - 452</v>
      </c>
      <c r="M2076" s="663" t="str">
        <f>IF(AND(MID(A2076,1,4)="comp",COUNTIF($A$1:$A$3937,A2076)&gt;1),"ok AUXILIAR",IF(AND(F2076&gt;0,MID(A2076,1,4)="COMP"),"SUBÍTEM",IF(OR(AND(F2076=0,G2076=0),F2076="COEF.",F2076&gt;0),"SUBÍTEM",IF(MID(A2076,1,5)="COMP.",IF(COUNTIF(ORÇAMENTO!$B$5:$B$9792,COMPOSIÇÕES!A2076)=0,"NOK",IF(COUNTIF(ORÇAMENTO!$B$5:$B$9792,COMPOSIÇÕES!A2076)&gt;0,"OK","SUBÍTEM"))))))</f>
        <v>SUBÍTEM</v>
      </c>
      <c r="P2076" s="655" t="b">
        <f t="shared" si="536"/>
        <v>1</v>
      </c>
      <c r="Q2076" s="655" t="s">
        <v>1977</v>
      </c>
      <c r="R2076" s="655"/>
      <c r="S2076" s="723"/>
      <c r="T2076" s="655" t="s">
        <v>183</v>
      </c>
      <c r="U2076" s="655" t="s">
        <v>183</v>
      </c>
    </row>
    <row r="2077" spans="1:21" s="713" customFormat="1" ht="15.75" thickBot="1">
      <c r="A2077" s="660"/>
      <c r="E2077" s="660"/>
      <c r="J2077" s="712"/>
      <c r="K2077" s="712"/>
      <c r="L2077" s="712"/>
      <c r="M2077" s="712"/>
      <c r="P2077" s="655" t="b">
        <f t="shared" ref="P2077:P2083" si="538">C2077=S2077</f>
        <v>1</v>
      </c>
    </row>
    <row r="2078" spans="1:21" s="713" customFormat="1" ht="32.25" customHeight="1" thickBot="1">
      <c r="A2078" s="947" t="s">
        <v>125</v>
      </c>
      <c r="B2078" s="948"/>
      <c r="C2078" s="949" t="s">
        <v>103</v>
      </c>
      <c r="D2078" s="949" t="s">
        <v>126</v>
      </c>
      <c r="E2078" s="949" t="s">
        <v>128</v>
      </c>
      <c r="F2078" s="949" t="s">
        <v>127</v>
      </c>
      <c r="G2078" s="950" t="s">
        <v>129</v>
      </c>
      <c r="H2078" s="713" t="str">
        <f>UPPER(C2078)</f>
        <v>DESCRIÇÃO</v>
      </c>
      <c r="J2078" s="654" t="str">
        <f>IF(AND(F2078=0,G2078&gt;0),1+COUNT($J$3:J2077),IF(B2078="AUXILIAR","AUXILIAR","SUBÍTEM"))</f>
        <v>SUBÍTEM</v>
      </c>
      <c r="K2078" s="655" t="s">
        <v>125</v>
      </c>
      <c r="L2078" s="656" t="str">
        <f t="shared" ref="L2078:L2083" si="539">A2078</f>
        <v>COD.</v>
      </c>
      <c r="M2078" s="663" t="str">
        <f>IF(AND(MID(A2078,1,4)="comp",COUNTIF($A$1:$A$3937,A2078)&gt;1),"ok AUXILIAR",IF(AND(F2078&gt;0,MID(A2078,1,4)="COMP"),"SUBÍTEM",IF(OR(AND(F2078=0,G2078=0),F2078="COEF.",F2078&gt;0),"SUBÍTEM",IF(MID(A2078,1,5)="COMP.",IF(COUNTIF(ORÇAMENTO!$B$5:$B$9792,COMPOSIÇÕES!A2078)=0,"NOK",IF(COUNTIF(ORÇAMENTO!$B$5:$B$9792,COMPOSIÇÕES!A2078)&gt;0,"OK","SUBÍTEM"))))))</f>
        <v>SUBÍTEM</v>
      </c>
      <c r="P2078" s="655" t="b">
        <f t="shared" si="538"/>
        <v>1</v>
      </c>
      <c r="Q2078" s="655" t="s">
        <v>125</v>
      </c>
      <c r="R2078" s="655"/>
      <c r="S2078" s="715" t="s">
        <v>103</v>
      </c>
      <c r="T2078" s="655" t="s">
        <v>126</v>
      </c>
      <c r="U2078" s="655" t="s">
        <v>128</v>
      </c>
    </row>
    <row r="2079" spans="1:21" s="713" customFormat="1" ht="33.75" customHeight="1" thickBot="1">
      <c r="A2079" s="935" t="s">
        <v>1983</v>
      </c>
      <c r="B2079" s="936"/>
      <c r="C2079" s="986" t="s">
        <v>1980</v>
      </c>
      <c r="D2079" s="936" t="s">
        <v>126</v>
      </c>
      <c r="E2079" s="936" t="s">
        <v>183</v>
      </c>
      <c r="F2079" s="936"/>
      <c r="G2079" s="946">
        <f>SUM(G2080:G2082)</f>
        <v>122.96</v>
      </c>
      <c r="H2079" s="713" t="str">
        <f>UPPER(C2079)</f>
        <v>DISJUNTOR TRIPOLAR 80 A, PADRÃO DIN ( LINHA BRANCA )</v>
      </c>
      <c r="J2079" s="654">
        <f>IF(AND(F2079=0,G2079&gt;0),1+COUNT($J$3:J2078),IF(B2079="AUXILIAR","AUXILIAR","SUBÍTEM"))</f>
        <v>266</v>
      </c>
      <c r="K2079" s="655" t="s">
        <v>1984</v>
      </c>
      <c r="L2079" s="656" t="str">
        <f t="shared" si="539"/>
        <v>COMP. 266</v>
      </c>
      <c r="M2079" s="663" t="str">
        <f>IF(AND(MID(A2079,1,4)="comp",COUNTIF($A$1:$A$3937,A2079)&gt;1),"ok AUXILIAR",IF(AND(F2079&gt;0,MID(A2079,1,4)="COMP"),"SUBÍTEM",IF(OR(AND(F2079=0,G2079=0),F2079="COEF.",F2079&gt;0),"SUBÍTEM",IF(MID(A2079,1,5)="COMP.",IF(COUNTIF(ORÇAMENTO!$B$5:$B$9792,COMPOSIÇÕES!A2079)=0,"NOK",IF(COUNTIF(ORÇAMENTO!$B$5:$B$9792,COMPOSIÇÕES!A2079)&gt;0,"OK","SUBÍTEM"))))))</f>
        <v>OK</v>
      </c>
      <c r="P2079" s="655" t="b">
        <f t="shared" si="538"/>
        <v>1</v>
      </c>
      <c r="Q2079" s="655" t="s">
        <v>1983</v>
      </c>
      <c r="R2079" s="655"/>
      <c r="S2079" s="716" t="s">
        <v>1980</v>
      </c>
      <c r="T2079" s="655" t="s">
        <v>126</v>
      </c>
      <c r="U2079" s="655" t="s">
        <v>183</v>
      </c>
    </row>
    <row r="2080" spans="1:21" s="713" customFormat="1" ht="21.75" customHeight="1">
      <c r="A2080" s="494">
        <v>88264</v>
      </c>
      <c r="B2080" s="494" t="s">
        <v>131</v>
      </c>
      <c r="C2080" s="322" t="s">
        <v>766</v>
      </c>
      <c r="D2080" s="257" t="s">
        <v>59</v>
      </c>
      <c r="E2080" s="259">
        <v>19.16</v>
      </c>
      <c r="F2080" s="462">
        <v>1</v>
      </c>
      <c r="G2080" s="450">
        <f>ROUND(F2080*E2080,2)</f>
        <v>19.16</v>
      </c>
      <c r="H2080" s="713" t="str">
        <f>UPPER(C2080)</f>
        <v>ELETRICISTA COM ENCARGOS COMPLEMENTARES</v>
      </c>
      <c r="J2080" s="654" t="str">
        <f>IF(AND(F2080=0,G2080&gt;0),1+COUNT($J$3:J2067),IF(B2080="AUXILIAR","AUXILIAR","SUBÍTEM"))</f>
        <v>SUBÍTEM</v>
      </c>
      <c r="K2080" s="655">
        <v>88264</v>
      </c>
      <c r="L2080" s="656">
        <f t="shared" si="539"/>
        <v>88264</v>
      </c>
      <c r="M2080" s="663" t="str">
        <f>IF(AND(MID(A2080,1,4)="comp",COUNTIF($A$1:$A$3937,A2080)&gt;1),"ok AUXILIAR",IF(AND(F2080&gt;0,MID(A2080,1,4)="COMP"),"SUBÍTEM",IF(OR(AND(F2080=0,G2080=0),F2080="COEF.",F2080&gt;0),"SUBÍTEM",IF(MID(A2080,1,5)="COMP.",IF(COUNTIF(ORÇAMENTO!$B$5:$B$9792,COMPOSIÇÕES!A2080)=0,"NOK",IF(COUNTIF(ORÇAMENTO!$B$5:$B$9792,COMPOSIÇÕES!A2080)&gt;0,"OK","SUBÍTEM"))))))</f>
        <v>SUBÍTEM</v>
      </c>
      <c r="P2080" s="655" t="b">
        <f t="shared" si="538"/>
        <v>1</v>
      </c>
      <c r="Q2080" s="655">
        <v>88264</v>
      </c>
      <c r="R2080" s="655" t="s">
        <v>131</v>
      </c>
      <c r="S2080" s="717" t="s">
        <v>766</v>
      </c>
      <c r="T2080" s="655" t="s">
        <v>59</v>
      </c>
      <c r="U2080" s="655">
        <v>19.149999999999999</v>
      </c>
    </row>
    <row r="2081" spans="1:21" s="713" customFormat="1" ht="21.75" customHeight="1">
      <c r="A2081" s="989">
        <v>88316</v>
      </c>
      <c r="B2081" s="989" t="s">
        <v>131</v>
      </c>
      <c r="C2081" s="322" t="s">
        <v>772</v>
      </c>
      <c r="D2081" s="257" t="s">
        <v>59</v>
      </c>
      <c r="E2081" s="259">
        <v>12.7</v>
      </c>
      <c r="F2081" s="707">
        <v>1</v>
      </c>
      <c r="G2081" s="450">
        <f>ROUND(F2081*E2081,2)</f>
        <v>12.7</v>
      </c>
      <c r="H2081" s="713" t="str">
        <f>UPPER(C2081)</f>
        <v>SERVENTE COM ENCARGOS COMPLEMENTARES</v>
      </c>
      <c r="J2081" s="654" t="str">
        <f>IF(AND(F2081=0,G2081&gt;0),1+COUNT($J$3:J2066),IF(B2081="AUXILIAR","AUXILIAR","SUBÍTEM"))</f>
        <v>SUBÍTEM</v>
      </c>
      <c r="K2081" s="655">
        <v>88316</v>
      </c>
      <c r="L2081" s="656">
        <f t="shared" si="539"/>
        <v>88316</v>
      </c>
      <c r="M2081" s="663" t="str">
        <f>IF(AND(MID(A2081,1,4)="comp",COUNTIF($A$1:$A$3937,A2081)&gt;1),"ok AUXILIAR",IF(AND(F2081&gt;0,MID(A2081,1,4)="COMP"),"SUBÍTEM",IF(OR(AND(F2081=0,G2081=0),F2081="COEF.",F2081&gt;0),"SUBÍTEM",IF(MID(A2081,1,5)="COMP.",IF(COUNTIF(ORÇAMENTO!$B$5:$B$9792,COMPOSIÇÕES!A2081)=0,"NOK",IF(COUNTIF(ORÇAMENTO!$B$5:$B$9792,COMPOSIÇÕES!A2081)&gt;0,"OK","SUBÍTEM"))))))</f>
        <v>SUBÍTEM</v>
      </c>
      <c r="P2081" s="655" t="b">
        <f t="shared" si="538"/>
        <v>1</v>
      </c>
      <c r="Q2081" s="655">
        <v>88316</v>
      </c>
      <c r="R2081" s="655" t="s">
        <v>131</v>
      </c>
      <c r="S2081" s="717" t="s">
        <v>772</v>
      </c>
      <c r="T2081" s="655" t="s">
        <v>59</v>
      </c>
      <c r="U2081" s="655">
        <v>12.52</v>
      </c>
    </row>
    <row r="2082" spans="1:21" s="713" customFormat="1" ht="36.75" customHeight="1">
      <c r="A2082" s="500">
        <v>3703</v>
      </c>
      <c r="B2082" s="989" t="s">
        <v>134</v>
      </c>
      <c r="C2082" s="322" t="s">
        <v>2824</v>
      </c>
      <c r="D2082" s="257" t="s">
        <v>54</v>
      </c>
      <c r="E2082" s="259">
        <v>91.1</v>
      </c>
      <c r="F2082" s="707">
        <v>1</v>
      </c>
      <c r="G2082" s="450">
        <f>ROUND(F2082*E2082,2)</f>
        <v>91.1</v>
      </c>
      <c r="H2082" s="713" t="str">
        <f>UPPER(C2082)</f>
        <v>DISJUNTOR TRIPOLAR 80 A, PADRÃO DIN ( LINHA BRANCA ), CURVA DE DISPARO C, CORRENTE DE INTERRUPÇÃO 5KA, REF.:</v>
      </c>
      <c r="J2082" s="654" t="str">
        <f>IF(AND(F2082=0,G2082&gt;0),1+COUNT($J$3:J2067),IF(B2082="AUXILIAR","AUXILIAR","SUBÍTEM"))</f>
        <v>SUBÍTEM</v>
      </c>
      <c r="K2082" s="655">
        <v>3703</v>
      </c>
      <c r="L2082" s="656">
        <f t="shared" si="539"/>
        <v>3703</v>
      </c>
      <c r="M2082" s="663" t="str">
        <f>IF(AND(MID(A2082,1,4)="comp",COUNTIF($A$1:$A$3937,A2082)&gt;1),"ok AUXILIAR",IF(AND(F2082&gt;0,MID(A2082,1,4)="COMP"),"SUBÍTEM",IF(OR(AND(F2082=0,G2082=0),F2082="COEF.",F2082&gt;0),"SUBÍTEM",IF(MID(A2082,1,5)="COMP.",IF(COUNTIF(ORÇAMENTO!$B$5:$B$9792,COMPOSIÇÕES!A2082)=0,"NOK",IF(COUNTIF(ORÇAMENTO!$B$5:$B$9792,COMPOSIÇÕES!A2082)&gt;0,"OK","SUBÍTEM"))))))</f>
        <v>SUBÍTEM</v>
      </c>
      <c r="P2082" s="655" t="b">
        <f t="shared" si="538"/>
        <v>1</v>
      </c>
      <c r="Q2082" s="655">
        <v>3703</v>
      </c>
      <c r="R2082" s="655" t="s">
        <v>134</v>
      </c>
      <c r="S2082" s="717" t="s">
        <v>2824</v>
      </c>
      <c r="T2082" s="655" t="s">
        <v>54</v>
      </c>
      <c r="U2082" s="655">
        <v>66.599999999999994</v>
      </c>
    </row>
    <row r="2083" spans="1:21" s="713" customFormat="1">
      <c r="A2083" s="723" t="s">
        <v>1979</v>
      </c>
      <c r="B2083" s="723"/>
      <c r="C2083" s="723"/>
      <c r="D2083" s="723" t="s">
        <v>183</v>
      </c>
      <c r="E2083" s="723" t="s">
        <v>183</v>
      </c>
      <c r="F2083" s="723"/>
      <c r="G2083" s="723"/>
      <c r="H2083" s="713" t="str">
        <f>IF(MID(A2083,1,3)="OBS","REMOVER ESPAÇOS","OK")</f>
        <v>REMOVER ESPAÇOS</v>
      </c>
      <c r="J2083" s="654" t="str">
        <f>IF(AND(F2083=0,G2083&gt;0),1+COUNT($J$3:J2082),IF(B2083="AUXILIAR","AUXILIAR","SUBÍTEM"))</f>
        <v>SUBÍTEM</v>
      </c>
      <c r="K2083" s="655" t="s">
        <v>1979</v>
      </c>
      <c r="L2083" s="656" t="str">
        <f t="shared" si="539"/>
        <v>Obs: composição/Base -  ORSE -9004</v>
      </c>
      <c r="M2083" s="663" t="str">
        <f>IF(AND(MID(A2083,1,4)="comp",COUNTIF($A$1:$A$3937,A2083)&gt;1),"ok AUXILIAR",IF(AND(F2083&gt;0,MID(A2083,1,4)="COMP"),"SUBÍTEM",IF(OR(AND(F2083=0,G2083=0),F2083="COEF.",F2083&gt;0),"SUBÍTEM",IF(MID(A2083,1,5)="COMP.",IF(COUNTIF(ORÇAMENTO!$B$5:$B$9792,COMPOSIÇÕES!A2083)=0,"NOK",IF(COUNTIF(ORÇAMENTO!$B$5:$B$9792,COMPOSIÇÕES!A2083)&gt;0,"OK","SUBÍTEM"))))))</f>
        <v>SUBÍTEM</v>
      </c>
      <c r="P2083" s="655" t="b">
        <f t="shared" si="538"/>
        <v>1</v>
      </c>
      <c r="Q2083" s="655" t="s">
        <v>1979</v>
      </c>
      <c r="R2083" s="655"/>
      <c r="S2083" s="723"/>
      <c r="T2083" s="655" t="s">
        <v>183</v>
      </c>
      <c r="U2083" s="655" t="s">
        <v>183</v>
      </c>
    </row>
    <row r="2084" spans="1:21" s="713" customFormat="1" ht="15.75" thickBot="1">
      <c r="A2084" s="660"/>
      <c r="E2084" s="660"/>
      <c r="J2084" s="712"/>
      <c r="K2084" s="712"/>
      <c r="L2084" s="712"/>
      <c r="M2084" s="712"/>
      <c r="P2084" s="655" t="b">
        <f t="shared" ref="P2084:P2096" si="540">C2084=S2084</f>
        <v>1</v>
      </c>
    </row>
    <row r="2085" spans="1:21" s="713" customFormat="1" ht="32.25" customHeight="1" thickBot="1">
      <c r="A2085" s="947" t="s">
        <v>125</v>
      </c>
      <c r="B2085" s="948"/>
      <c r="C2085" s="949" t="s">
        <v>103</v>
      </c>
      <c r="D2085" s="949" t="s">
        <v>126</v>
      </c>
      <c r="E2085" s="949" t="s">
        <v>128</v>
      </c>
      <c r="F2085" s="949" t="s">
        <v>127</v>
      </c>
      <c r="G2085" s="950" t="s">
        <v>129</v>
      </c>
      <c r="H2085" s="713" t="str">
        <f>UPPER(C2085)</f>
        <v>DESCRIÇÃO</v>
      </c>
      <c r="J2085" s="654" t="str">
        <f>IF(AND(F2085=0,G2085&gt;0),1+COUNT($J$3:J2084),IF(B2085="AUXILIAR","AUXILIAR","SUBÍTEM"))</f>
        <v>SUBÍTEM</v>
      </c>
      <c r="K2085" s="655" t="s">
        <v>125</v>
      </c>
      <c r="L2085" s="656" t="str">
        <f t="shared" ref="L2085:L2090" si="541">A2085</f>
        <v>COD.</v>
      </c>
      <c r="M2085" s="663" t="str">
        <f>IF(AND(MID(A2085,1,4)="comp",COUNTIF($A$1:$A$3937,A2085)&gt;1),"ok AUXILIAR",IF(AND(F2085&gt;0,MID(A2085,1,4)="COMP"),"SUBÍTEM",IF(OR(AND(F2085=0,G2085=0),F2085="COEF.",F2085&gt;0),"SUBÍTEM",IF(MID(A2085,1,5)="COMP.",IF(COUNTIF(ORÇAMENTO!$B$5:$B$9792,COMPOSIÇÕES!A2085)=0,"NOK",IF(COUNTIF(ORÇAMENTO!$B$5:$B$9792,COMPOSIÇÕES!A2085)&gt;0,"OK","SUBÍTEM"))))))</f>
        <v>SUBÍTEM</v>
      </c>
      <c r="P2085" s="655" t="b">
        <f t="shared" si="540"/>
        <v>1</v>
      </c>
      <c r="Q2085" s="655" t="s">
        <v>125</v>
      </c>
      <c r="R2085" s="655"/>
      <c r="S2085" s="715" t="s">
        <v>103</v>
      </c>
      <c r="T2085" s="655" t="s">
        <v>126</v>
      </c>
      <c r="U2085" s="655" t="s">
        <v>128</v>
      </c>
    </row>
    <row r="2086" spans="1:21" s="713" customFormat="1" ht="33.75" customHeight="1" thickBot="1">
      <c r="A2086" s="935" t="s">
        <v>1984</v>
      </c>
      <c r="B2086" s="936"/>
      <c r="C2086" s="986" t="s">
        <v>1982</v>
      </c>
      <c r="D2086" s="936" t="s">
        <v>126</v>
      </c>
      <c r="E2086" s="936" t="s">
        <v>183</v>
      </c>
      <c r="F2086" s="936"/>
      <c r="G2086" s="946">
        <f>SUM(G2087:G2089)</f>
        <v>389.07000000000005</v>
      </c>
      <c r="H2086" s="713" t="str">
        <f>UPPER(C2086)</f>
        <v>DISJUNTOR TRIPOLAR 125 A, PADRÃO DIN ( LINHA BRANCA )</v>
      </c>
      <c r="J2086" s="654">
        <f>IF(AND(F2086=0,G2086&gt;0),1+COUNT($J$3:J2085),IF(B2086="AUXILIAR","AUXILIAR","SUBÍTEM"))</f>
        <v>267</v>
      </c>
      <c r="K2086" s="655" t="s">
        <v>1985</v>
      </c>
      <c r="L2086" s="656" t="str">
        <f t="shared" si="541"/>
        <v>COMP. 267</v>
      </c>
      <c r="M2086" s="663" t="str">
        <f>IF(AND(MID(A2086,1,4)="comp",COUNTIF($A$1:$A$3937,A2086)&gt;1),"ok AUXILIAR",IF(AND(F2086&gt;0,MID(A2086,1,4)="COMP"),"SUBÍTEM",IF(OR(AND(F2086=0,G2086=0),F2086="COEF.",F2086&gt;0),"SUBÍTEM",IF(MID(A2086,1,5)="COMP.",IF(COUNTIF(ORÇAMENTO!$B$5:$B$9792,COMPOSIÇÕES!A2086)=0,"NOK",IF(COUNTIF(ORÇAMENTO!$B$5:$B$9792,COMPOSIÇÕES!A2086)&gt;0,"OK","SUBÍTEM"))))))</f>
        <v>OK</v>
      </c>
      <c r="P2086" s="655" t="b">
        <f t="shared" si="540"/>
        <v>1</v>
      </c>
      <c r="Q2086" s="655" t="s">
        <v>1984</v>
      </c>
      <c r="R2086" s="655"/>
      <c r="S2086" s="716" t="s">
        <v>1982</v>
      </c>
      <c r="T2086" s="655" t="s">
        <v>126</v>
      </c>
      <c r="U2086" s="655" t="s">
        <v>183</v>
      </c>
    </row>
    <row r="2087" spans="1:21" s="713" customFormat="1" ht="21.75" customHeight="1">
      <c r="A2087" s="494">
        <v>88264</v>
      </c>
      <c r="B2087" s="494" t="s">
        <v>131</v>
      </c>
      <c r="C2087" s="322" t="s">
        <v>766</v>
      </c>
      <c r="D2087" s="257" t="s">
        <v>59</v>
      </c>
      <c r="E2087" s="259">
        <v>19.16</v>
      </c>
      <c r="F2087" s="462">
        <v>2</v>
      </c>
      <c r="G2087" s="450">
        <f>ROUND(F2087*E2087,2)</f>
        <v>38.32</v>
      </c>
      <c r="H2087" s="713" t="str">
        <f>UPPER(C2087)</f>
        <v>ELETRICISTA COM ENCARGOS COMPLEMENTARES</v>
      </c>
      <c r="J2087" s="654" t="str">
        <f>IF(AND(F2087=0,G2087&gt;0),1+COUNT($J$3:J2074),IF(B2087="AUXILIAR","AUXILIAR","SUBÍTEM"))</f>
        <v>SUBÍTEM</v>
      </c>
      <c r="K2087" s="655">
        <v>88264</v>
      </c>
      <c r="L2087" s="656">
        <f t="shared" si="541"/>
        <v>88264</v>
      </c>
      <c r="M2087" s="663" t="str">
        <f>IF(AND(MID(A2087,1,4)="comp",COUNTIF($A$1:$A$3937,A2087)&gt;1),"ok AUXILIAR",IF(AND(F2087&gt;0,MID(A2087,1,4)="COMP"),"SUBÍTEM",IF(OR(AND(F2087=0,G2087=0),F2087="COEF.",F2087&gt;0),"SUBÍTEM",IF(MID(A2087,1,5)="COMP.",IF(COUNTIF(ORÇAMENTO!$B$5:$B$9792,COMPOSIÇÕES!A2087)=0,"NOK",IF(COUNTIF(ORÇAMENTO!$B$5:$B$9792,COMPOSIÇÕES!A2087)&gt;0,"OK","SUBÍTEM"))))))</f>
        <v>SUBÍTEM</v>
      </c>
      <c r="P2087" s="655" t="b">
        <f t="shared" si="540"/>
        <v>1</v>
      </c>
      <c r="Q2087" s="655">
        <v>88264</v>
      </c>
      <c r="R2087" s="655" t="s">
        <v>131</v>
      </c>
      <c r="S2087" s="717" t="s">
        <v>766</v>
      </c>
      <c r="T2087" s="655" t="s">
        <v>59</v>
      </c>
      <c r="U2087" s="655">
        <v>19.149999999999999</v>
      </c>
    </row>
    <row r="2088" spans="1:21" s="713" customFormat="1" ht="21.75" customHeight="1">
      <c r="A2088" s="989">
        <v>88316</v>
      </c>
      <c r="B2088" s="989" t="s">
        <v>131</v>
      </c>
      <c r="C2088" s="322" t="s">
        <v>772</v>
      </c>
      <c r="D2088" s="257" t="s">
        <v>59</v>
      </c>
      <c r="E2088" s="259">
        <v>12.7</v>
      </c>
      <c r="F2088" s="707">
        <v>2</v>
      </c>
      <c r="G2088" s="450">
        <f>ROUND(F2088*E2088,2)</f>
        <v>25.4</v>
      </c>
      <c r="H2088" s="713" t="str">
        <f>UPPER(C2088)</f>
        <v>SERVENTE COM ENCARGOS COMPLEMENTARES</v>
      </c>
      <c r="J2088" s="654" t="str">
        <f>IF(AND(F2088=0,G2088&gt;0),1+COUNT($J$3:J2073),IF(B2088="AUXILIAR","AUXILIAR","SUBÍTEM"))</f>
        <v>SUBÍTEM</v>
      </c>
      <c r="K2088" s="655">
        <v>88316</v>
      </c>
      <c r="L2088" s="656">
        <f t="shared" si="541"/>
        <v>88316</v>
      </c>
      <c r="M2088" s="663" t="str">
        <f>IF(AND(MID(A2088,1,4)="comp",COUNTIF($A$1:$A$3937,A2088)&gt;1),"ok AUXILIAR",IF(AND(F2088&gt;0,MID(A2088,1,4)="COMP"),"SUBÍTEM",IF(OR(AND(F2088=0,G2088=0),F2088="COEF.",F2088&gt;0),"SUBÍTEM",IF(MID(A2088,1,5)="COMP.",IF(COUNTIF(ORÇAMENTO!$B$5:$B$9792,COMPOSIÇÕES!A2088)=0,"NOK",IF(COUNTIF(ORÇAMENTO!$B$5:$B$9792,COMPOSIÇÕES!A2088)&gt;0,"OK","SUBÍTEM"))))))</f>
        <v>SUBÍTEM</v>
      </c>
      <c r="P2088" s="655" t="b">
        <f t="shared" si="540"/>
        <v>1</v>
      </c>
      <c r="Q2088" s="655">
        <v>88316</v>
      </c>
      <c r="R2088" s="655" t="s">
        <v>131</v>
      </c>
      <c r="S2088" s="717" t="s">
        <v>772</v>
      </c>
      <c r="T2088" s="655" t="s">
        <v>59</v>
      </c>
      <c r="U2088" s="655">
        <v>12.52</v>
      </c>
    </row>
    <row r="2089" spans="1:21" s="713" customFormat="1" ht="21.75" customHeight="1">
      <c r="A2089" s="500">
        <v>2391</v>
      </c>
      <c r="B2089" s="989" t="s">
        <v>836</v>
      </c>
      <c r="C2089" s="322" t="s">
        <v>178</v>
      </c>
      <c r="D2089" s="257" t="s">
        <v>2836</v>
      </c>
      <c r="E2089" s="259">
        <v>325.35000000000002</v>
      </c>
      <c r="F2089" s="707">
        <v>1</v>
      </c>
      <c r="G2089" s="450">
        <f>ROUND(F2089*E2089,2)</f>
        <v>325.35000000000002</v>
      </c>
      <c r="H2089" s="713" t="str">
        <f>UPPER(C2089)</f>
        <v>DISJUNTOR TERMOMAGNETICO TRIPOLAR 125A</v>
      </c>
      <c r="J2089" s="654" t="str">
        <f>IF(AND(F2089=0,G2089&gt;0),1+COUNT($J$3:J2074),IF(B2089="AUXILIAR","AUXILIAR","SUBÍTEM"))</f>
        <v>SUBÍTEM</v>
      </c>
      <c r="K2089" s="655">
        <v>2391</v>
      </c>
      <c r="L2089" s="656">
        <f t="shared" si="541"/>
        <v>2391</v>
      </c>
      <c r="M2089" s="663" t="str">
        <f>IF(AND(MID(A2089,1,4)="comp",COUNTIF($A$1:$A$3937,A2089)&gt;1),"ok AUXILIAR",IF(AND(F2089&gt;0,MID(A2089,1,4)="COMP"),"SUBÍTEM",IF(OR(AND(F2089=0,G2089=0),F2089="COEF.",F2089&gt;0),"SUBÍTEM",IF(MID(A2089,1,5)="COMP.",IF(COUNTIF(ORÇAMENTO!$B$5:$B$9792,COMPOSIÇÕES!A2089)=0,"NOK",IF(COUNTIF(ORÇAMENTO!$B$5:$B$9792,COMPOSIÇÕES!A2089)&gt;0,"OK","SUBÍTEM"))))))</f>
        <v>SUBÍTEM</v>
      </c>
      <c r="P2089" s="655" t="b">
        <f t="shared" si="540"/>
        <v>1</v>
      </c>
      <c r="Q2089" s="655">
        <v>2391</v>
      </c>
      <c r="R2089" s="655" t="s">
        <v>836</v>
      </c>
      <c r="S2089" s="717" t="s">
        <v>178</v>
      </c>
      <c r="T2089" s="655" t="s">
        <v>54</v>
      </c>
      <c r="U2089" s="655">
        <v>325.35000000000002</v>
      </c>
    </row>
    <row r="2090" spans="1:21" s="713" customFormat="1">
      <c r="A2090" s="723" t="s">
        <v>1981</v>
      </c>
      <c r="B2090" s="723"/>
      <c r="C2090" s="723"/>
      <c r="D2090" s="723" t="s">
        <v>183</v>
      </c>
      <c r="E2090" s="723" t="s">
        <v>183</v>
      </c>
      <c r="F2090" s="723"/>
      <c r="G2090" s="723"/>
      <c r="H2090" s="713" t="str">
        <f>IF(MID(A2090,1,3)="OBS","REMOVER ESPAÇOS","OK")</f>
        <v>REMOVER ESPAÇOS</v>
      </c>
      <c r="J2090" s="654" t="str">
        <f>IF(AND(F2090=0,G2090&gt;0),1+COUNT($J$3:J2089),IF(B2090="AUXILIAR","AUXILIAR","SUBÍTEM"))</f>
        <v>SUBÍTEM</v>
      </c>
      <c r="K2090" s="655" t="s">
        <v>1981</v>
      </c>
      <c r="L2090" s="656" t="str">
        <f t="shared" si="541"/>
        <v>Obs: composição/Base -  ORSE - 8078</v>
      </c>
      <c r="M2090" s="663" t="str">
        <f>IF(AND(MID(A2090,1,4)="comp",COUNTIF($A$1:$A$3937,A2090)&gt;1),"ok AUXILIAR",IF(AND(F2090&gt;0,MID(A2090,1,4)="COMP"),"SUBÍTEM",IF(OR(AND(F2090=0,G2090=0),F2090="COEF.",F2090&gt;0),"SUBÍTEM",IF(MID(A2090,1,5)="COMP.",IF(COUNTIF(ORÇAMENTO!$B$5:$B$9792,COMPOSIÇÕES!A2090)=0,"NOK",IF(COUNTIF(ORÇAMENTO!$B$5:$B$9792,COMPOSIÇÕES!A2090)&gt;0,"OK","SUBÍTEM"))))))</f>
        <v>SUBÍTEM</v>
      </c>
      <c r="P2090" s="655" t="b">
        <f t="shared" si="540"/>
        <v>1</v>
      </c>
      <c r="Q2090" s="655" t="s">
        <v>1981</v>
      </c>
      <c r="R2090" s="655"/>
      <c r="S2090" s="723"/>
      <c r="T2090" s="655" t="s">
        <v>183</v>
      </c>
      <c r="U2090" s="655" t="s">
        <v>183</v>
      </c>
    </row>
    <row r="2091" spans="1:21" s="713" customFormat="1" ht="15.75" thickBot="1">
      <c r="A2091" s="792"/>
      <c r="B2091" s="793"/>
      <c r="C2091" s="778"/>
      <c r="D2091" s="794"/>
      <c r="E2091" s="794"/>
      <c r="F2091" s="794"/>
      <c r="G2091" s="794"/>
      <c r="J2091" s="779"/>
      <c r="K2091" s="780"/>
      <c r="L2091" s="781"/>
      <c r="M2091" s="663"/>
      <c r="P2091" s="655" t="b">
        <f t="shared" si="540"/>
        <v>1</v>
      </c>
      <c r="Q2091" s="780"/>
      <c r="R2091" s="780"/>
      <c r="S2091" s="778"/>
      <c r="T2091" s="780"/>
      <c r="U2091" s="780"/>
    </row>
    <row r="2092" spans="1:21" s="713" customFormat="1" ht="33" customHeight="1" thickBot="1">
      <c r="A2092" s="987" t="s">
        <v>125</v>
      </c>
      <c r="B2092" s="985"/>
      <c r="C2092" s="949" t="s">
        <v>103</v>
      </c>
      <c r="D2092" s="956" t="s">
        <v>126</v>
      </c>
      <c r="E2092" s="949" t="s">
        <v>128</v>
      </c>
      <c r="F2092" s="949" t="s">
        <v>127</v>
      </c>
      <c r="G2092" s="957" t="s">
        <v>129</v>
      </c>
      <c r="H2092" s="713" t="str">
        <f>IF(MID(A2092,1,3)="OBS","REMOVER ESPAÇOS","OK")</f>
        <v>OK</v>
      </c>
      <c r="J2092" s="654" t="str">
        <f>IF(AND(F2092=0,G2092&gt;0),1+COUNT($J$3:J1963),IF(B2092="AUXILIAR","AUXILIAR","SUBÍTEM"))</f>
        <v>SUBÍTEM</v>
      </c>
      <c r="K2092" s="655" t="s">
        <v>125</v>
      </c>
      <c r="L2092" s="656" t="str">
        <f>A2092</f>
        <v>COD.</v>
      </c>
      <c r="M2092" s="663" t="str">
        <f>IF(AND(MID(A2092,1,4)="comp",COUNTIF($A$1:$A$3937,A2092)&gt;1),"ok AUXILIAR",IF(AND(F2092&gt;0,MID(A2092,1,4)="COMP"),"SUBÍTEM",IF(OR(AND(F2092=0,G2092=0),F2092="COEF.",F2092&gt;0),"SUBÍTEM",IF(MID(A2092,1,5)="COMP.",IF(COUNTIF(ORÇAMENTO!$B$5:$B$9792,COMPOSIÇÕES!A2092)=0,"NOK",IF(COUNTIF(ORÇAMENTO!$B$5:$B$9792,COMPOSIÇÕES!A2092)&gt;0,"OK","SUBÍTEM"))))))</f>
        <v>SUBÍTEM</v>
      </c>
      <c r="P2092" s="655" t="b">
        <f t="shared" si="540"/>
        <v>1</v>
      </c>
      <c r="Q2092" s="655" t="s">
        <v>125</v>
      </c>
      <c r="R2092" s="655"/>
      <c r="S2092" s="715" t="s">
        <v>103</v>
      </c>
      <c r="T2092" s="655" t="s">
        <v>126</v>
      </c>
      <c r="U2092" s="655" t="s">
        <v>128</v>
      </c>
    </row>
    <row r="2093" spans="1:21" s="713" customFormat="1" ht="30" customHeight="1" thickBot="1">
      <c r="A2093" s="935" t="s">
        <v>1985</v>
      </c>
      <c r="B2093" s="945"/>
      <c r="C2093" s="986" t="s">
        <v>2124</v>
      </c>
      <c r="D2093" s="936" t="s">
        <v>126</v>
      </c>
      <c r="E2093" s="936"/>
      <c r="F2093" s="936"/>
      <c r="G2093" s="946">
        <f>SUM(G2094:G2095)</f>
        <v>6.07</v>
      </c>
      <c r="H2093" s="713" t="str">
        <f>IF(MID(A2093,1,3)="OBS","REMOVER ESPAÇOS","OK")</f>
        <v>OK</v>
      </c>
      <c r="J2093" s="654">
        <f>IF(AND(F2093=0,G2093&gt;0),1+COUNT($J$3:J2092),IF(B2093="AUXILIAR","AUXILIAR","SUBÍTEM"))</f>
        <v>268</v>
      </c>
      <c r="K2093" s="655" t="s">
        <v>2126</v>
      </c>
      <c r="L2093" s="656" t="str">
        <f>A2093</f>
        <v>COMP. 268</v>
      </c>
      <c r="M2093" s="663" t="str">
        <f>IF(AND(MID(A2093,1,4)="comp",COUNTIF($A$1:$A$3937,A2093)&gt;1),"ok AUXILIAR",IF(AND(F2093&gt;0,MID(A2093,1,4)="COMP"),"SUBÍTEM",IF(OR(AND(F2093=0,G2093=0),F2093="COEF.",F2093&gt;0),"SUBÍTEM",IF(MID(A2093,1,5)="COMP.",IF(COUNTIF(ORÇAMENTO!$B$5:$B$9792,COMPOSIÇÕES!A2093)=0,"NOK",IF(COUNTIF(ORÇAMENTO!$B$5:$B$9792,COMPOSIÇÕES!A2093)&gt;0,"OK","SUBÍTEM"))))))</f>
        <v>OK</v>
      </c>
      <c r="P2093" s="655" t="b">
        <f t="shared" si="540"/>
        <v>1</v>
      </c>
      <c r="Q2093" s="655" t="s">
        <v>1985</v>
      </c>
      <c r="R2093" s="655"/>
      <c r="S2093" s="719" t="s">
        <v>2124</v>
      </c>
      <c r="T2093" s="655" t="s">
        <v>126</v>
      </c>
      <c r="U2093" s="655"/>
    </row>
    <row r="2094" spans="1:21" s="713" customFormat="1" ht="30">
      <c r="A2094" s="261">
        <v>3398</v>
      </c>
      <c r="B2094" s="261" t="s">
        <v>836</v>
      </c>
      <c r="C2094" s="322" t="s">
        <v>2124</v>
      </c>
      <c r="D2094" s="257" t="s">
        <v>2836</v>
      </c>
      <c r="E2094" s="259">
        <v>3.2</v>
      </c>
      <c r="F2094" s="258">
        <v>1</v>
      </c>
      <c r="G2094" s="450">
        <f>ROUND(F2094*E2094,2)</f>
        <v>3.2</v>
      </c>
      <c r="H2094" s="713" t="str">
        <f>IF(MID(A2094,1,3)="OBS","REMOVER ESPAÇOS","OK")</f>
        <v>OK</v>
      </c>
      <c r="J2094" s="654" t="str">
        <f>IF(AND(F2094=0,G2094&gt;0),1+COUNT($J$3:J2093),IF(B2094="AUXILIAR","AUXILIAR","SUBÍTEM"))</f>
        <v>SUBÍTEM</v>
      </c>
      <c r="K2094" s="655">
        <v>3398</v>
      </c>
      <c r="L2094" s="656">
        <f>A2094</f>
        <v>3398</v>
      </c>
      <c r="M2094" s="663" t="str">
        <f>IF(AND(MID(A2094,1,4)="comp",COUNTIF($A$1:$A$3937,A2094)&gt;1),"ok AUXILIAR",IF(AND(F2094&gt;0,MID(A2094,1,4)="COMP"),"SUBÍTEM",IF(OR(AND(F2094=0,G2094=0),F2094="COEF.",F2094&gt;0),"SUBÍTEM",IF(MID(A2094,1,5)="COMP.",IF(COUNTIF(ORÇAMENTO!$B$5:$B$9792,COMPOSIÇÕES!A2094)=0,"NOK",IF(COUNTIF(ORÇAMENTO!$B$5:$B$9792,COMPOSIÇÕES!A2094)&gt;0,"OK","SUBÍTEM"))))))</f>
        <v>SUBÍTEM</v>
      </c>
      <c r="P2094" s="655" t="b">
        <f t="shared" si="540"/>
        <v>1</v>
      </c>
      <c r="Q2094" s="655">
        <v>3398</v>
      </c>
      <c r="R2094" s="655" t="s">
        <v>836</v>
      </c>
      <c r="S2094" s="717" t="s">
        <v>2124</v>
      </c>
      <c r="T2094" s="655" t="s">
        <v>54</v>
      </c>
      <c r="U2094" s="655">
        <v>2.79</v>
      </c>
    </row>
    <row r="2095" spans="1:21" s="713" customFormat="1">
      <c r="A2095" s="261">
        <v>88264</v>
      </c>
      <c r="B2095" s="261" t="s">
        <v>131</v>
      </c>
      <c r="C2095" s="322" t="s">
        <v>766</v>
      </c>
      <c r="D2095" s="257" t="s">
        <v>59</v>
      </c>
      <c r="E2095" s="259">
        <v>19.16</v>
      </c>
      <c r="F2095" s="251">
        <v>0.15</v>
      </c>
      <c r="G2095" s="450">
        <f>ROUND(F2095*E2095,2)</f>
        <v>2.87</v>
      </c>
      <c r="H2095" s="713" t="str">
        <f>IF(MID(A2095,1,3)="OBS","REMOVER ESPAÇOS","OK")</f>
        <v>OK</v>
      </c>
      <c r="J2095" s="654" t="str">
        <f>IF(AND(F2095=0,G2095&gt;0),1+COUNT($J$3:J2094),IF(B2095="AUXILIAR","AUXILIAR","SUBÍTEM"))</f>
        <v>SUBÍTEM</v>
      </c>
      <c r="K2095" s="655">
        <v>88264</v>
      </c>
      <c r="L2095" s="656">
        <f>A2095</f>
        <v>88264</v>
      </c>
      <c r="M2095" s="663" t="str">
        <f>IF(AND(MID(A2095,1,4)="comp",COUNTIF($A$1:$A$3937,A2095)&gt;1),"ok AUXILIAR",IF(AND(F2095&gt;0,MID(A2095,1,4)="COMP"),"SUBÍTEM",IF(OR(AND(F2095=0,G2095=0),F2095="COEF.",F2095&gt;0),"SUBÍTEM",IF(MID(A2095,1,5)="COMP.",IF(COUNTIF(ORÇAMENTO!$B$5:$B$9792,COMPOSIÇÕES!A2095)=0,"NOK",IF(COUNTIF(ORÇAMENTO!$B$5:$B$9792,COMPOSIÇÕES!A2095)&gt;0,"OK","SUBÍTEM"))))))</f>
        <v>SUBÍTEM</v>
      </c>
      <c r="P2095" s="655" t="b">
        <f t="shared" si="540"/>
        <v>1</v>
      </c>
      <c r="Q2095" s="655">
        <v>88264</v>
      </c>
      <c r="R2095" s="655" t="s">
        <v>131</v>
      </c>
      <c r="S2095" s="717" t="s">
        <v>766</v>
      </c>
      <c r="T2095" s="655" t="s">
        <v>59</v>
      </c>
      <c r="U2095" s="655">
        <v>19.149999999999999</v>
      </c>
    </row>
    <row r="2096" spans="1:21" s="713" customFormat="1">
      <c r="A2096" s="723" t="s">
        <v>2125</v>
      </c>
      <c r="B2096" s="723"/>
      <c r="C2096" s="723"/>
      <c r="D2096" s="723"/>
      <c r="E2096" s="723"/>
      <c r="F2096" s="723"/>
      <c r="G2096" s="723"/>
      <c r="H2096" s="713" t="str">
        <f>IF(MID(A2096,1,3)="OBS","REMOVER ESPAÇOS","OK")</f>
        <v>REMOVER ESPAÇOS</v>
      </c>
      <c r="J2096" s="654" t="str">
        <f>IF(AND(F2096=0,G2096&gt;0),1+COUNT($J$3:J2095),IF(B2096="AUXILIAR","AUXILIAR","SUBÍTEM"))</f>
        <v>SUBÍTEM</v>
      </c>
      <c r="K2096" s="655" t="s">
        <v>2125</v>
      </c>
      <c r="L2096" s="656" t="str">
        <f>A2096</f>
        <v>Obs: composição/Base -  Composição adaptada -  ORSE- 3775 + 3398/SINAPI INSUMO</v>
      </c>
      <c r="M2096" s="663" t="str">
        <f>IF(AND(MID(A2096,1,4)="comp",COUNTIF($A$1:$A$3937,A2096)&gt;1),"ok AUXILIAR",IF(AND(F2096&gt;0,MID(A2096,1,4)="COMP"),"SUBÍTEM",IF(OR(AND(F2096=0,G2096=0),F2096="COEF.",F2096&gt;0),"SUBÍTEM",IF(MID(A2096,1,5)="COMP.",IF(COUNTIF(ORÇAMENTO!$B$5:$B$9792,COMPOSIÇÕES!A2096)=0,"NOK",IF(COUNTIF(ORÇAMENTO!$B$5:$B$9792,COMPOSIÇÕES!A2096)&gt;0,"OK","SUBÍTEM"))))))</f>
        <v>SUBÍTEM</v>
      </c>
      <c r="P2096" s="655" t="b">
        <f t="shared" si="540"/>
        <v>1</v>
      </c>
      <c r="Q2096" s="655" t="s">
        <v>2125</v>
      </c>
      <c r="R2096" s="655"/>
      <c r="S2096" s="723"/>
      <c r="T2096" s="655"/>
      <c r="U2096" s="655"/>
    </row>
    <row r="2097" spans="1:21" s="713" customFormat="1" ht="15.75" thickBot="1">
      <c r="A2097" s="660"/>
      <c r="E2097" s="660"/>
      <c r="J2097" s="712"/>
      <c r="K2097" s="712"/>
      <c r="L2097" s="712"/>
      <c r="M2097" s="712"/>
      <c r="P2097" s="655" t="b">
        <f t="shared" ref="P2097:P2103" si="542">C2097=S2097</f>
        <v>1</v>
      </c>
    </row>
    <row r="2098" spans="1:21" s="713" customFormat="1" ht="32.25" customHeight="1" thickBot="1">
      <c r="A2098" s="947" t="s">
        <v>125</v>
      </c>
      <c r="B2098" s="948"/>
      <c r="C2098" s="949" t="s">
        <v>103</v>
      </c>
      <c r="D2098" s="949" t="s">
        <v>126</v>
      </c>
      <c r="E2098" s="949" t="s">
        <v>128</v>
      </c>
      <c r="F2098" s="949" t="s">
        <v>127</v>
      </c>
      <c r="G2098" s="950" t="s">
        <v>129</v>
      </c>
      <c r="H2098" s="713" t="str">
        <f>UPPER(C2098)</f>
        <v>DESCRIÇÃO</v>
      </c>
      <c r="J2098" s="654" t="str">
        <f>IF(AND(F2098=0,G2098&gt;0),1+COUNT($J$3:J2097),IF(B2098="AUXILIAR","AUXILIAR","SUBÍTEM"))</f>
        <v>SUBÍTEM</v>
      </c>
      <c r="K2098" s="655" t="s">
        <v>125</v>
      </c>
      <c r="L2098" s="656" t="str">
        <f t="shared" ref="L2098:L2103" si="543">A2098</f>
        <v>COD.</v>
      </c>
      <c r="M2098" s="663" t="str">
        <f>IF(AND(MID(A2098,1,4)="comp",COUNTIF($A$1:$A$3937,A2098)&gt;1),"ok AUXILIAR",IF(AND(F2098&gt;0,MID(A2098,1,4)="COMP"),"SUBÍTEM",IF(OR(AND(F2098=0,G2098=0),F2098="COEF.",F2098&gt;0),"SUBÍTEM",IF(MID(A2098,1,5)="COMP.",IF(COUNTIF(ORÇAMENTO!$B$5:$B$9792,COMPOSIÇÕES!A2098)=0,"NOK",IF(COUNTIF(ORÇAMENTO!$B$5:$B$9792,COMPOSIÇÕES!A2098)&gt;0,"OK","SUBÍTEM"))))))</f>
        <v>SUBÍTEM</v>
      </c>
      <c r="P2098" s="655" t="b">
        <f t="shared" si="542"/>
        <v>1</v>
      </c>
      <c r="Q2098" s="655" t="s">
        <v>125</v>
      </c>
      <c r="R2098" s="655"/>
      <c r="S2098" s="715" t="s">
        <v>103</v>
      </c>
      <c r="T2098" s="655" t="s">
        <v>126</v>
      </c>
      <c r="U2098" s="655" t="s">
        <v>128</v>
      </c>
    </row>
    <row r="2099" spans="1:21" s="713" customFormat="1" ht="33.75" customHeight="1" thickBot="1">
      <c r="A2099" s="935" t="s">
        <v>2126</v>
      </c>
      <c r="B2099" s="936"/>
      <c r="C2099" s="986" t="s">
        <v>2127</v>
      </c>
      <c r="D2099" s="936" t="s">
        <v>53</v>
      </c>
      <c r="E2099" s="936" t="s">
        <v>183</v>
      </c>
      <c r="F2099" s="936"/>
      <c r="G2099" s="946">
        <f>SUM(G2100:G2102)</f>
        <v>55.24</v>
      </c>
      <c r="H2099" s="713" t="str">
        <f>UPPER(C2099)</f>
        <v>CABO DE COBRE NU 35 MM2 - 1AWG(3,16M/KG)</v>
      </c>
      <c r="J2099" s="654">
        <f>IF(AND(F2099=0,G2099&gt;0),1+COUNT($J$3:J2098),IF(B2099="AUXILIAR","AUXILIAR","SUBÍTEM"))</f>
        <v>269</v>
      </c>
      <c r="K2099" s="655" t="s">
        <v>2130</v>
      </c>
      <c r="L2099" s="656" t="str">
        <f t="shared" si="543"/>
        <v>COMP. 269</v>
      </c>
      <c r="M2099" s="663" t="str">
        <f>IF(AND(MID(A2099,1,4)="comp",COUNTIF($A$1:$A$3937,A2099)&gt;1),"ok AUXILIAR",IF(AND(F2099&gt;0,MID(A2099,1,4)="COMP"),"SUBÍTEM",IF(OR(AND(F2099=0,G2099=0),F2099="COEF.",F2099&gt;0),"SUBÍTEM",IF(MID(A2099,1,5)="COMP.",IF(COUNTIF(ORÇAMENTO!$B$5:$B$9792,COMPOSIÇÕES!A2099)=0,"NOK",IF(COUNTIF(ORÇAMENTO!$B$5:$B$9792,COMPOSIÇÕES!A2099)&gt;0,"OK","SUBÍTEM"))))))</f>
        <v>OK</v>
      </c>
      <c r="P2099" s="655" t="b">
        <f t="shared" si="542"/>
        <v>1</v>
      </c>
      <c r="Q2099" s="655" t="s">
        <v>2126</v>
      </c>
      <c r="R2099" s="655"/>
      <c r="S2099" s="716" t="s">
        <v>2127</v>
      </c>
      <c r="T2099" s="655" t="s">
        <v>53</v>
      </c>
      <c r="U2099" s="655" t="s">
        <v>183</v>
      </c>
    </row>
    <row r="2100" spans="1:21" s="713" customFormat="1" ht="21.75" customHeight="1">
      <c r="A2100" s="494">
        <v>88264</v>
      </c>
      <c r="B2100" s="494" t="s">
        <v>131</v>
      </c>
      <c r="C2100" s="322" t="s">
        <v>766</v>
      </c>
      <c r="D2100" s="257" t="s">
        <v>59</v>
      </c>
      <c r="E2100" s="259">
        <v>19.16</v>
      </c>
      <c r="F2100" s="707">
        <v>0.12</v>
      </c>
      <c r="G2100" s="450">
        <f>ROUND(F2100*E2100,2)</f>
        <v>2.2999999999999998</v>
      </c>
      <c r="H2100" s="713" t="str">
        <f>UPPER(C2100)</f>
        <v>ELETRICISTA COM ENCARGOS COMPLEMENTARES</v>
      </c>
      <c r="J2100" s="654" t="str">
        <f>IF(AND(F2100=0,G2100&gt;0),1+COUNT($J$3:J2087),IF(B2100="AUXILIAR","AUXILIAR","SUBÍTEM"))</f>
        <v>SUBÍTEM</v>
      </c>
      <c r="K2100" s="655">
        <v>88264</v>
      </c>
      <c r="L2100" s="656">
        <f t="shared" si="543"/>
        <v>88264</v>
      </c>
      <c r="M2100" s="663" t="str">
        <f>IF(AND(MID(A2100,1,4)="comp",COUNTIF($A$1:$A$3937,A2100)&gt;1),"ok AUXILIAR",IF(AND(F2100&gt;0,MID(A2100,1,4)="COMP"),"SUBÍTEM",IF(OR(AND(F2100=0,G2100=0),F2100="COEF.",F2100&gt;0),"SUBÍTEM",IF(MID(A2100,1,5)="COMP.",IF(COUNTIF(ORÇAMENTO!$B$5:$B$9792,COMPOSIÇÕES!A2100)=0,"NOK",IF(COUNTIF(ORÇAMENTO!$B$5:$B$9792,COMPOSIÇÕES!A2100)&gt;0,"OK","SUBÍTEM"))))))</f>
        <v>SUBÍTEM</v>
      </c>
      <c r="P2100" s="655" t="b">
        <f t="shared" si="542"/>
        <v>1</v>
      </c>
      <c r="Q2100" s="655">
        <v>88264</v>
      </c>
      <c r="R2100" s="655" t="s">
        <v>131</v>
      </c>
      <c r="S2100" s="717" t="s">
        <v>766</v>
      </c>
      <c r="T2100" s="655" t="s">
        <v>59</v>
      </c>
      <c r="U2100" s="655">
        <v>19.149999999999999</v>
      </c>
    </row>
    <row r="2101" spans="1:21" s="713" customFormat="1" ht="21.75" customHeight="1">
      <c r="A2101" s="989">
        <v>88316</v>
      </c>
      <c r="B2101" s="989" t="s">
        <v>131</v>
      </c>
      <c r="C2101" s="322" t="s">
        <v>772</v>
      </c>
      <c r="D2101" s="257" t="s">
        <v>59</v>
      </c>
      <c r="E2101" s="259">
        <v>12.7</v>
      </c>
      <c r="F2101" s="707">
        <v>0.12</v>
      </c>
      <c r="G2101" s="450">
        <f>ROUND(F2101*E2101,2)</f>
        <v>1.52</v>
      </c>
      <c r="H2101" s="713" t="str">
        <f>UPPER(C2101)</f>
        <v>SERVENTE COM ENCARGOS COMPLEMENTARES</v>
      </c>
      <c r="J2101" s="654" t="str">
        <f>IF(AND(F2101=0,G2101&gt;0),1+COUNT($J$3:J2086),IF(B2101="AUXILIAR","AUXILIAR","SUBÍTEM"))</f>
        <v>SUBÍTEM</v>
      </c>
      <c r="K2101" s="655">
        <v>88316</v>
      </c>
      <c r="L2101" s="656">
        <f t="shared" si="543"/>
        <v>88316</v>
      </c>
      <c r="M2101" s="663" t="str">
        <f>IF(AND(MID(A2101,1,4)="comp",COUNTIF($A$1:$A$3937,A2101)&gt;1),"ok AUXILIAR",IF(AND(F2101&gt;0,MID(A2101,1,4)="COMP"),"SUBÍTEM",IF(OR(AND(F2101=0,G2101=0),F2101="COEF.",F2101&gt;0),"SUBÍTEM",IF(MID(A2101,1,5)="COMP.",IF(COUNTIF(ORÇAMENTO!$B$5:$B$9792,COMPOSIÇÕES!A2101)=0,"NOK",IF(COUNTIF(ORÇAMENTO!$B$5:$B$9792,COMPOSIÇÕES!A2101)&gt;0,"OK","SUBÍTEM"))))))</f>
        <v>SUBÍTEM</v>
      </c>
      <c r="P2101" s="655" t="b">
        <f t="shared" si="542"/>
        <v>1</v>
      </c>
      <c r="Q2101" s="655">
        <v>88316</v>
      </c>
      <c r="R2101" s="655" t="s">
        <v>131</v>
      </c>
      <c r="S2101" s="717" t="s">
        <v>772</v>
      </c>
      <c r="T2101" s="655" t="s">
        <v>59</v>
      </c>
      <c r="U2101" s="655">
        <v>12.52</v>
      </c>
    </row>
    <row r="2102" spans="1:21" s="713" customFormat="1" ht="21.75" customHeight="1">
      <c r="A2102" s="500">
        <v>3249</v>
      </c>
      <c r="B2102" s="989" t="s">
        <v>134</v>
      </c>
      <c r="C2102" s="322" t="s">
        <v>2825</v>
      </c>
      <c r="D2102" s="257" t="s">
        <v>55</v>
      </c>
      <c r="E2102" s="259">
        <v>51.42</v>
      </c>
      <c r="F2102" s="707">
        <v>1</v>
      </c>
      <c r="G2102" s="450">
        <f>ROUND(F2102*E2102,2)</f>
        <v>51.42</v>
      </c>
      <c r="H2102" s="713" t="str">
        <f>UPPER(C2102)</f>
        <v>CABO DE COBRE NU 35 MM2 - 1AWG</v>
      </c>
      <c r="J2102" s="654" t="str">
        <f>IF(AND(F2102=0,G2102&gt;0),1+COUNT($J$3:J2087),IF(B2102="AUXILIAR","AUXILIAR","SUBÍTEM"))</f>
        <v>SUBÍTEM</v>
      </c>
      <c r="K2102" s="655">
        <v>3249</v>
      </c>
      <c r="L2102" s="656">
        <f t="shared" si="543"/>
        <v>3249</v>
      </c>
      <c r="M2102" s="663" t="str">
        <f>IF(AND(MID(A2102,1,4)="comp",COUNTIF($A$1:$A$3937,A2102)&gt;1),"ok AUXILIAR",IF(AND(F2102&gt;0,MID(A2102,1,4)="COMP"),"SUBÍTEM",IF(OR(AND(F2102=0,G2102=0),F2102="COEF.",F2102&gt;0),"SUBÍTEM",IF(MID(A2102,1,5)="COMP.",IF(COUNTIF(ORÇAMENTO!$B$5:$B$9792,COMPOSIÇÕES!A2102)=0,"NOK",IF(COUNTIF(ORÇAMENTO!$B$5:$B$9792,COMPOSIÇÕES!A2102)&gt;0,"OK","SUBÍTEM"))))))</f>
        <v>SUBÍTEM</v>
      </c>
      <c r="P2102" s="655" t="b">
        <f t="shared" si="542"/>
        <v>1</v>
      </c>
      <c r="Q2102" s="655">
        <v>3249</v>
      </c>
      <c r="R2102" s="655" t="s">
        <v>134</v>
      </c>
      <c r="S2102" s="717" t="s">
        <v>2825</v>
      </c>
      <c r="T2102" s="655" t="s">
        <v>55</v>
      </c>
      <c r="U2102" s="655">
        <v>51.49</v>
      </c>
    </row>
    <row r="2103" spans="1:21" s="713" customFormat="1">
      <c r="A2103" s="723" t="s">
        <v>2128</v>
      </c>
      <c r="B2103" s="723"/>
      <c r="C2103" s="723"/>
      <c r="D2103" s="723" t="s">
        <v>183</v>
      </c>
      <c r="E2103" s="723" t="s">
        <v>183</v>
      </c>
      <c r="F2103" s="723"/>
      <c r="G2103" s="723"/>
      <c r="H2103" s="713" t="str">
        <f>IF(MID(A2103,1,3)="OBS","REMOVER ESPAÇOS","OK")</f>
        <v>REMOVER ESPAÇOS</v>
      </c>
      <c r="J2103" s="654" t="str">
        <f>IF(AND(F2103=0,G2103&gt;0),1+COUNT($J$3:J2102),IF(B2103="AUXILIAR","AUXILIAR","SUBÍTEM"))</f>
        <v>SUBÍTEM</v>
      </c>
      <c r="K2103" s="655" t="s">
        <v>2128</v>
      </c>
      <c r="L2103" s="656" t="str">
        <f t="shared" si="543"/>
        <v>Obs: composição/Base -  ORSE - 9392</v>
      </c>
      <c r="M2103" s="663" t="str">
        <f>IF(AND(MID(A2103,1,4)="comp",COUNTIF($A$1:$A$3937,A2103)&gt;1),"ok AUXILIAR",IF(AND(F2103&gt;0,MID(A2103,1,4)="COMP"),"SUBÍTEM",IF(OR(AND(F2103=0,G2103=0),F2103="COEF.",F2103&gt;0),"SUBÍTEM",IF(MID(A2103,1,5)="COMP.",IF(COUNTIF(ORÇAMENTO!$B$5:$B$9792,COMPOSIÇÕES!A2103)=0,"NOK",IF(COUNTIF(ORÇAMENTO!$B$5:$B$9792,COMPOSIÇÕES!A2103)&gt;0,"OK","SUBÍTEM"))))))</f>
        <v>SUBÍTEM</v>
      </c>
      <c r="P2103" s="655" t="b">
        <f t="shared" si="542"/>
        <v>1</v>
      </c>
      <c r="Q2103" s="655" t="s">
        <v>2128</v>
      </c>
      <c r="R2103" s="655"/>
      <c r="S2103" s="723"/>
      <c r="T2103" s="655" t="s">
        <v>183</v>
      </c>
      <c r="U2103" s="655" t="s">
        <v>183</v>
      </c>
    </row>
    <row r="2104" spans="1:21" s="713" customFormat="1" ht="15.75" thickBot="1">
      <c r="A2104" s="660"/>
      <c r="E2104" s="660"/>
      <c r="J2104" s="712"/>
      <c r="K2104" s="712"/>
      <c r="L2104" s="712"/>
      <c r="M2104" s="712"/>
      <c r="P2104" s="655" t="b">
        <f t="shared" ref="P2104:P2110" si="544">C2104=S2104</f>
        <v>1</v>
      </c>
    </row>
    <row r="2105" spans="1:21" s="713" customFormat="1" ht="32.25" customHeight="1" thickBot="1">
      <c r="A2105" s="947" t="s">
        <v>125</v>
      </c>
      <c r="B2105" s="948"/>
      <c r="C2105" s="949" t="s">
        <v>103</v>
      </c>
      <c r="D2105" s="949" t="s">
        <v>126</v>
      </c>
      <c r="E2105" s="949" t="s">
        <v>128</v>
      </c>
      <c r="F2105" s="949" t="s">
        <v>127</v>
      </c>
      <c r="G2105" s="950" t="s">
        <v>129</v>
      </c>
      <c r="H2105" s="713" t="str">
        <f>UPPER(C2105)</f>
        <v>DESCRIÇÃO</v>
      </c>
      <c r="J2105" s="654" t="str">
        <f>IF(AND(F2105=0,G2105&gt;0),1+COUNT($J$3:J2104),IF(B2105="AUXILIAR","AUXILIAR","SUBÍTEM"))</f>
        <v>SUBÍTEM</v>
      </c>
      <c r="K2105" s="655" t="s">
        <v>125</v>
      </c>
      <c r="L2105" s="656" t="str">
        <f t="shared" ref="L2105:L2110" si="545">A2105</f>
        <v>COD.</v>
      </c>
      <c r="M2105" s="663" t="str">
        <f>IF(AND(MID(A2105,1,4)="comp",COUNTIF($A$1:$A$3937,A2105)&gt;1),"ok AUXILIAR",IF(AND(F2105&gt;0,MID(A2105,1,4)="COMP"),"SUBÍTEM",IF(OR(AND(F2105=0,G2105=0),F2105="COEF.",F2105&gt;0),"SUBÍTEM",IF(MID(A2105,1,5)="COMP.",IF(COUNTIF(ORÇAMENTO!$B$5:$B$9792,COMPOSIÇÕES!A2105)=0,"NOK",IF(COUNTIF(ORÇAMENTO!$B$5:$B$9792,COMPOSIÇÕES!A2105)&gt;0,"OK","SUBÍTEM"))))))</f>
        <v>SUBÍTEM</v>
      </c>
      <c r="P2105" s="655" t="b">
        <f t="shared" si="544"/>
        <v>1</v>
      </c>
      <c r="Q2105" s="655" t="s">
        <v>125</v>
      </c>
      <c r="R2105" s="655"/>
      <c r="S2105" s="715" t="s">
        <v>103</v>
      </c>
      <c r="T2105" s="655" t="s">
        <v>126</v>
      </c>
      <c r="U2105" s="655" t="s">
        <v>128</v>
      </c>
    </row>
    <row r="2106" spans="1:21" s="713" customFormat="1" ht="33.75" customHeight="1" thickBot="1">
      <c r="A2106" s="935" t="s">
        <v>2130</v>
      </c>
      <c r="B2106" s="936"/>
      <c r="C2106" s="986" t="s">
        <v>2118</v>
      </c>
      <c r="D2106" s="936" t="s">
        <v>53</v>
      </c>
      <c r="E2106" s="936" t="s">
        <v>183</v>
      </c>
      <c r="F2106" s="936"/>
      <c r="G2106" s="946">
        <f>SUM(G2107:G2109)</f>
        <v>89.449999999999989</v>
      </c>
      <c r="H2106" s="713" t="str">
        <f>UPPER(C2106)</f>
        <v>CABO DE COBRE, RIGIDO, CLASSE 2, COMPACTADO, BLINDADO, ISOLACAO EM EPR OU XLPE, COBERTURA ANTICHAMA EM PVC, PEAD OU HFFR, 1 CONDUTOR, 20/35 KV, SECAO NOMINAL 50 MM2</v>
      </c>
      <c r="J2106" s="654">
        <f>IF(AND(F2106=0,G2106&gt;0),1+COUNT($J$3:J2105),IF(B2106="AUXILIAR","AUXILIAR","SUBÍTEM"))</f>
        <v>270</v>
      </c>
      <c r="K2106" s="655" t="s">
        <v>2131</v>
      </c>
      <c r="L2106" s="656" t="str">
        <f t="shared" si="545"/>
        <v>COMP. 270</v>
      </c>
      <c r="M2106" s="663" t="str">
        <f>IF(AND(MID(A2106,1,4)="comp",COUNTIF($A$1:$A$3937,A2106)&gt;1),"ok AUXILIAR",IF(AND(F2106&gt;0,MID(A2106,1,4)="COMP"),"SUBÍTEM",IF(OR(AND(F2106=0,G2106=0),F2106="COEF.",F2106&gt;0),"SUBÍTEM",IF(MID(A2106,1,5)="COMP.",IF(COUNTIF(ORÇAMENTO!$B$5:$B$9792,COMPOSIÇÕES!A2106)=0,"NOK",IF(COUNTIF(ORÇAMENTO!$B$5:$B$9792,COMPOSIÇÕES!A2106)&gt;0,"OK","SUBÍTEM"))))))</f>
        <v>OK</v>
      </c>
      <c r="P2106" s="655" t="b">
        <f t="shared" si="544"/>
        <v>1</v>
      </c>
      <c r="Q2106" s="655" t="s">
        <v>2130</v>
      </c>
      <c r="R2106" s="655"/>
      <c r="S2106" s="716" t="s">
        <v>2118</v>
      </c>
      <c r="T2106" s="655" t="s">
        <v>53</v>
      </c>
      <c r="U2106" s="655" t="s">
        <v>183</v>
      </c>
    </row>
    <row r="2107" spans="1:21" s="713" customFormat="1" ht="21.75" customHeight="1">
      <c r="A2107" s="494">
        <v>88264</v>
      </c>
      <c r="B2107" s="494" t="s">
        <v>131</v>
      </c>
      <c r="C2107" s="322" t="s">
        <v>766</v>
      </c>
      <c r="D2107" s="257" t="s">
        <v>59</v>
      </c>
      <c r="E2107" s="259">
        <v>19.16</v>
      </c>
      <c r="F2107" s="462">
        <v>0.31</v>
      </c>
      <c r="G2107" s="450">
        <f>ROUND(F2107*E2107,2)</f>
        <v>5.94</v>
      </c>
      <c r="H2107" s="713" t="str">
        <f>UPPER(C2107)</f>
        <v>ELETRICISTA COM ENCARGOS COMPLEMENTARES</v>
      </c>
      <c r="J2107" s="654" t="str">
        <f>IF(AND(F2107=0,G2107&gt;0),1+COUNT($J$3:J2094),IF(B2107="AUXILIAR","AUXILIAR","SUBÍTEM"))</f>
        <v>SUBÍTEM</v>
      </c>
      <c r="K2107" s="655">
        <v>88264</v>
      </c>
      <c r="L2107" s="656">
        <f t="shared" si="545"/>
        <v>88264</v>
      </c>
      <c r="M2107" s="663" t="str">
        <f>IF(AND(MID(A2107,1,4)="comp",COUNTIF($A$1:$A$3937,A2107)&gt;1),"ok AUXILIAR",IF(AND(F2107&gt;0,MID(A2107,1,4)="COMP"),"SUBÍTEM",IF(OR(AND(F2107=0,G2107=0),F2107="COEF.",F2107&gt;0),"SUBÍTEM",IF(MID(A2107,1,5)="COMP.",IF(COUNTIF(ORÇAMENTO!$B$5:$B$9792,COMPOSIÇÕES!A2107)=0,"NOK",IF(COUNTIF(ORÇAMENTO!$B$5:$B$9792,COMPOSIÇÕES!A2107)&gt;0,"OK","SUBÍTEM"))))))</f>
        <v>SUBÍTEM</v>
      </c>
      <c r="P2107" s="655" t="b">
        <f t="shared" si="544"/>
        <v>1</v>
      </c>
      <c r="Q2107" s="655">
        <v>88264</v>
      </c>
      <c r="R2107" s="655" t="s">
        <v>131</v>
      </c>
      <c r="S2107" s="717" t="s">
        <v>766</v>
      </c>
      <c r="T2107" s="655" t="s">
        <v>59</v>
      </c>
      <c r="U2107" s="655">
        <v>19.149999999999999</v>
      </c>
    </row>
    <row r="2108" spans="1:21" s="713" customFormat="1" ht="21.75" customHeight="1">
      <c r="A2108" s="989">
        <v>88316</v>
      </c>
      <c r="B2108" s="989" t="s">
        <v>131</v>
      </c>
      <c r="C2108" s="322" t="s">
        <v>772</v>
      </c>
      <c r="D2108" s="257" t="s">
        <v>59</v>
      </c>
      <c r="E2108" s="259">
        <v>12.7</v>
      </c>
      <c r="F2108" s="707">
        <v>0.31</v>
      </c>
      <c r="G2108" s="450">
        <f>ROUND(F2108*E2108,2)</f>
        <v>3.94</v>
      </c>
      <c r="H2108" s="713" t="str">
        <f>UPPER(C2108)</f>
        <v>SERVENTE COM ENCARGOS COMPLEMENTARES</v>
      </c>
      <c r="J2108" s="654" t="str">
        <f>IF(AND(F2108=0,G2108&gt;0),1+COUNT($J$3:J2093),IF(B2108="AUXILIAR","AUXILIAR","SUBÍTEM"))</f>
        <v>SUBÍTEM</v>
      </c>
      <c r="K2108" s="655">
        <v>88316</v>
      </c>
      <c r="L2108" s="656">
        <f t="shared" si="545"/>
        <v>88316</v>
      </c>
      <c r="M2108" s="663" t="str">
        <f>IF(AND(MID(A2108,1,4)="comp",COUNTIF($A$1:$A$3937,A2108)&gt;1),"ok AUXILIAR",IF(AND(F2108&gt;0,MID(A2108,1,4)="COMP"),"SUBÍTEM",IF(OR(AND(F2108=0,G2108=0),F2108="COEF.",F2108&gt;0),"SUBÍTEM",IF(MID(A2108,1,5)="COMP.",IF(COUNTIF(ORÇAMENTO!$B$5:$B$9792,COMPOSIÇÕES!A2108)=0,"NOK",IF(COUNTIF(ORÇAMENTO!$B$5:$B$9792,COMPOSIÇÕES!A2108)&gt;0,"OK","SUBÍTEM"))))))</f>
        <v>SUBÍTEM</v>
      </c>
      <c r="P2108" s="655" t="b">
        <f t="shared" si="544"/>
        <v>1</v>
      </c>
      <c r="Q2108" s="655">
        <v>88316</v>
      </c>
      <c r="R2108" s="655" t="s">
        <v>131</v>
      </c>
      <c r="S2108" s="717" t="s">
        <v>772</v>
      </c>
      <c r="T2108" s="655" t="s">
        <v>59</v>
      </c>
      <c r="U2108" s="655">
        <v>12.52</v>
      </c>
    </row>
    <row r="2109" spans="1:21" s="713" customFormat="1" ht="30.75" customHeight="1">
      <c r="A2109" s="500">
        <v>873</v>
      </c>
      <c r="B2109" s="989" t="s">
        <v>836</v>
      </c>
      <c r="C2109" s="322" t="s">
        <v>2118</v>
      </c>
      <c r="D2109" s="257" t="s">
        <v>2837</v>
      </c>
      <c r="E2109" s="259">
        <v>78.010000000000005</v>
      </c>
      <c r="F2109" s="707">
        <v>1.02</v>
      </c>
      <c r="G2109" s="450">
        <f>ROUND(F2109*E2109,2)</f>
        <v>79.569999999999993</v>
      </c>
      <c r="H2109" s="713" t="str">
        <f>UPPER(C2109)</f>
        <v>CABO DE COBRE, RIGIDO, CLASSE 2, COMPACTADO, BLINDADO, ISOLACAO EM EPR OU XLPE, COBERTURA ANTICHAMA EM PVC, PEAD OU HFFR, 1 CONDUTOR, 20/35 KV, SECAO NOMINAL 50 MM2</v>
      </c>
      <c r="J2109" s="654" t="str">
        <f>IF(AND(F2109=0,G2109&gt;0),1+COUNT($J$3:J2094),IF(B2109="AUXILIAR","AUXILIAR","SUBÍTEM"))</f>
        <v>SUBÍTEM</v>
      </c>
      <c r="K2109" s="655">
        <v>873</v>
      </c>
      <c r="L2109" s="656">
        <f t="shared" si="545"/>
        <v>873</v>
      </c>
      <c r="M2109" s="663" t="str">
        <f>IF(AND(MID(A2109,1,4)="comp",COUNTIF($A$1:$A$3937,A2109)&gt;1),"ok AUXILIAR",IF(AND(F2109&gt;0,MID(A2109,1,4)="COMP"),"SUBÍTEM",IF(OR(AND(F2109=0,G2109=0),F2109="COEF.",F2109&gt;0),"SUBÍTEM",IF(MID(A2109,1,5)="COMP.",IF(COUNTIF(ORÇAMENTO!$B$5:$B$9792,COMPOSIÇÕES!A2109)=0,"NOK",IF(COUNTIF(ORÇAMENTO!$B$5:$B$9792,COMPOSIÇÕES!A2109)&gt;0,"OK","SUBÍTEM"))))))</f>
        <v>SUBÍTEM</v>
      </c>
      <c r="P2109" s="655" t="b">
        <f t="shared" si="544"/>
        <v>1</v>
      </c>
      <c r="Q2109" s="655">
        <v>873</v>
      </c>
      <c r="R2109" s="655" t="s">
        <v>836</v>
      </c>
      <c r="S2109" s="717" t="s">
        <v>2118</v>
      </c>
      <c r="T2109" s="655" t="s">
        <v>53</v>
      </c>
      <c r="U2109" s="655">
        <v>78.010000000000005</v>
      </c>
    </row>
    <row r="2110" spans="1:21" s="713" customFormat="1">
      <c r="A2110" s="723" t="s">
        <v>2129</v>
      </c>
      <c r="B2110" s="723"/>
      <c r="C2110" s="723"/>
      <c r="D2110" s="723" t="s">
        <v>183</v>
      </c>
      <c r="E2110" s="723" t="s">
        <v>183</v>
      </c>
      <c r="F2110" s="723"/>
      <c r="G2110" s="723"/>
      <c r="H2110" s="713" t="str">
        <f>IF(MID(A2110,1,3)="OBS","REMOVER ESPAÇOS","OK")</f>
        <v>REMOVER ESPAÇOS</v>
      </c>
      <c r="J2110" s="654" t="str">
        <f>IF(AND(F2110=0,G2110&gt;0),1+COUNT($J$3:J2109),IF(B2110="AUXILIAR","AUXILIAR","SUBÍTEM"))</f>
        <v>SUBÍTEM</v>
      </c>
      <c r="K2110" s="655" t="s">
        <v>2129</v>
      </c>
      <c r="L2110" s="656" t="str">
        <f t="shared" si="545"/>
        <v>Obs: composição/Base -  ORSE adaptada - 8350+873/SINAPI INSUMO</v>
      </c>
      <c r="M2110" s="663" t="str">
        <f>IF(AND(MID(A2110,1,4)="comp",COUNTIF($A$1:$A$3937,A2110)&gt;1),"ok AUXILIAR",IF(AND(F2110&gt;0,MID(A2110,1,4)="COMP"),"SUBÍTEM",IF(OR(AND(F2110=0,G2110=0),F2110="COEF.",F2110&gt;0),"SUBÍTEM",IF(MID(A2110,1,5)="COMP.",IF(COUNTIF(ORÇAMENTO!$B$5:$B$9792,COMPOSIÇÕES!A2110)=0,"NOK",IF(COUNTIF(ORÇAMENTO!$B$5:$B$9792,COMPOSIÇÕES!A2110)&gt;0,"OK","SUBÍTEM"))))))</f>
        <v>SUBÍTEM</v>
      </c>
      <c r="P2110" s="655" t="b">
        <f t="shared" si="544"/>
        <v>1</v>
      </c>
      <c r="Q2110" s="655" t="s">
        <v>2129</v>
      </c>
      <c r="R2110" s="655"/>
      <c r="S2110" s="723"/>
      <c r="T2110" s="655" t="s">
        <v>183</v>
      </c>
      <c r="U2110" s="655" t="s">
        <v>183</v>
      </c>
    </row>
    <row r="2111" spans="1:21" s="713" customFormat="1" ht="15.75" thickBot="1">
      <c r="A2111" s="660"/>
      <c r="E2111" s="660"/>
      <c r="J2111" s="712"/>
      <c r="K2111" s="712"/>
      <c r="L2111" s="712"/>
      <c r="M2111" s="712"/>
      <c r="P2111" s="655" t="b">
        <f t="shared" ref="P2111:P2127" si="546">C2111=S2111</f>
        <v>1</v>
      </c>
    </row>
    <row r="2112" spans="1:21" s="713" customFormat="1" ht="32.25" customHeight="1" thickBot="1">
      <c r="A2112" s="947" t="s">
        <v>125</v>
      </c>
      <c r="B2112" s="948"/>
      <c r="C2112" s="949" t="s">
        <v>103</v>
      </c>
      <c r="D2112" s="949" t="s">
        <v>126</v>
      </c>
      <c r="E2112" s="949" t="s">
        <v>128</v>
      </c>
      <c r="F2112" s="949" t="s">
        <v>127</v>
      </c>
      <c r="G2112" s="950" t="s">
        <v>129</v>
      </c>
      <c r="H2112" s="713" t="str">
        <f>UPPER(C2112)</f>
        <v>DESCRIÇÃO</v>
      </c>
      <c r="J2112" s="654" t="str">
        <f>IF(AND(F2112=0,G2112&gt;0),1+COUNT($J$3:J2111),IF(B2112="AUXILIAR","AUXILIAR","SUBÍTEM"))</f>
        <v>SUBÍTEM</v>
      </c>
      <c r="K2112" s="655" t="s">
        <v>125</v>
      </c>
      <c r="L2112" s="656" t="str">
        <f t="shared" ref="L2112:L2117" si="547">A2112</f>
        <v>COD.</v>
      </c>
      <c r="M2112" s="663" t="str">
        <f>IF(AND(MID(A2112,1,4)="comp",COUNTIF($A$1:$A$3937,A2112)&gt;1),"ok AUXILIAR",IF(AND(F2112&gt;0,MID(A2112,1,4)="COMP"),"SUBÍTEM",IF(OR(AND(F2112=0,G2112=0),F2112="COEF.",F2112&gt;0),"SUBÍTEM",IF(MID(A2112,1,5)="COMP.",IF(COUNTIF(ORÇAMENTO!$B$5:$B$9792,COMPOSIÇÕES!A2112)=0,"NOK",IF(COUNTIF(ORÇAMENTO!$B$5:$B$9792,COMPOSIÇÕES!A2112)&gt;0,"OK","SUBÍTEM"))))))</f>
        <v>SUBÍTEM</v>
      </c>
      <c r="P2112" s="655" t="b">
        <f t="shared" si="546"/>
        <v>1</v>
      </c>
      <c r="Q2112" s="655" t="s">
        <v>125</v>
      </c>
      <c r="R2112" s="655"/>
      <c r="S2112" s="715" t="s">
        <v>103</v>
      </c>
      <c r="T2112" s="655" t="s">
        <v>126</v>
      </c>
      <c r="U2112" s="655" t="s">
        <v>128</v>
      </c>
    </row>
    <row r="2113" spans="1:52" s="713" customFormat="1" ht="33.75" customHeight="1" thickBot="1">
      <c r="A2113" s="935" t="s">
        <v>2131</v>
      </c>
      <c r="B2113" s="936"/>
      <c r="C2113" s="986" t="s">
        <v>2133</v>
      </c>
      <c r="D2113" s="936" t="s">
        <v>126</v>
      </c>
      <c r="E2113" s="936" t="s">
        <v>183</v>
      </c>
      <c r="F2113" s="936"/>
      <c r="G2113" s="946">
        <f>SUM(G2114:G2116)</f>
        <v>310.34000000000003</v>
      </c>
      <c r="H2113" s="713" t="str">
        <f>UPPER(C2113)</f>
        <v>UNIAO PVC, SOLDAVEL, 110 MM</v>
      </c>
      <c r="J2113" s="654">
        <f>IF(AND(F2113=0,G2113&gt;0),1+COUNT($J$3:J2112),IF(B2113="AUXILIAR","AUXILIAR","SUBÍTEM"))</f>
        <v>271</v>
      </c>
      <c r="K2113" s="655" t="s">
        <v>2134</v>
      </c>
      <c r="L2113" s="656" t="str">
        <f t="shared" si="547"/>
        <v>COMP. 271</v>
      </c>
      <c r="M2113" s="663" t="str">
        <f>IF(AND(MID(A2113,1,4)="comp",COUNTIF($A$1:$A$3937,A2113)&gt;1),"ok AUXILIAR",IF(AND(F2113&gt;0,MID(A2113,1,4)="COMP"),"SUBÍTEM",IF(OR(AND(F2113=0,G2113=0),F2113="COEF.",F2113&gt;0),"SUBÍTEM",IF(MID(A2113,1,5)="COMP.",IF(COUNTIF(ORÇAMENTO!$B$5:$B$9792,COMPOSIÇÕES!A2113)=0,"NOK",IF(COUNTIF(ORÇAMENTO!$B$5:$B$9792,COMPOSIÇÕES!A2113)&gt;0,"OK","SUBÍTEM"))))))</f>
        <v>OK</v>
      </c>
      <c r="P2113" s="655" t="b">
        <f t="shared" si="546"/>
        <v>1</v>
      </c>
      <c r="Q2113" s="655" t="s">
        <v>2131</v>
      </c>
      <c r="R2113" s="655"/>
      <c r="S2113" s="716" t="s">
        <v>2133</v>
      </c>
      <c r="T2113" s="655" t="s">
        <v>126</v>
      </c>
      <c r="U2113" s="655" t="s">
        <v>183</v>
      </c>
    </row>
    <row r="2114" spans="1:52" s="713" customFormat="1" ht="21.75" customHeight="1">
      <c r="A2114" s="494">
        <v>88264</v>
      </c>
      <c r="B2114" s="494" t="s">
        <v>131</v>
      </c>
      <c r="C2114" s="322" t="s">
        <v>766</v>
      </c>
      <c r="D2114" s="257" t="s">
        <v>59</v>
      </c>
      <c r="E2114" s="259">
        <v>19.16</v>
      </c>
      <c r="F2114" s="462">
        <v>0.42599999999999999</v>
      </c>
      <c r="G2114" s="450">
        <f>ROUND(F2114*E2114,2)</f>
        <v>8.16</v>
      </c>
      <c r="H2114" s="713" t="str">
        <f>UPPER(C2114)</f>
        <v>ELETRICISTA COM ENCARGOS COMPLEMENTARES</v>
      </c>
      <c r="J2114" s="654" t="str">
        <f>IF(AND(F2114=0,G2114&gt;0),1+COUNT($J$3:J2101),IF(B2114="AUXILIAR","AUXILIAR","SUBÍTEM"))</f>
        <v>SUBÍTEM</v>
      </c>
      <c r="K2114" s="655">
        <v>88264</v>
      </c>
      <c r="L2114" s="656">
        <f t="shared" si="547"/>
        <v>88264</v>
      </c>
      <c r="M2114" s="663" t="str">
        <f>IF(AND(MID(A2114,1,4)="comp",COUNTIF($A$1:$A$3937,A2114)&gt;1),"ok AUXILIAR",IF(AND(F2114&gt;0,MID(A2114,1,4)="COMP"),"SUBÍTEM",IF(OR(AND(F2114=0,G2114=0),F2114="COEF.",F2114&gt;0),"SUBÍTEM",IF(MID(A2114,1,5)="COMP.",IF(COUNTIF(ORÇAMENTO!$B$5:$B$9792,COMPOSIÇÕES!A2114)=0,"NOK",IF(COUNTIF(ORÇAMENTO!$B$5:$B$9792,COMPOSIÇÕES!A2114)&gt;0,"OK","SUBÍTEM"))))))</f>
        <v>SUBÍTEM</v>
      </c>
      <c r="P2114" s="655" t="b">
        <f t="shared" si="546"/>
        <v>1</v>
      </c>
      <c r="Q2114" s="655">
        <v>88264</v>
      </c>
      <c r="R2114" s="655" t="s">
        <v>131</v>
      </c>
      <c r="S2114" s="717" t="s">
        <v>766</v>
      </c>
      <c r="T2114" s="655" t="s">
        <v>59</v>
      </c>
      <c r="U2114" s="655">
        <v>19.149999999999999</v>
      </c>
    </row>
    <row r="2115" spans="1:52" s="713" customFormat="1" ht="21.75" customHeight="1">
      <c r="A2115" s="989">
        <v>88247</v>
      </c>
      <c r="B2115" s="989" t="s">
        <v>131</v>
      </c>
      <c r="C2115" s="322" t="s">
        <v>762</v>
      </c>
      <c r="D2115" s="257" t="s">
        <v>59</v>
      </c>
      <c r="E2115" s="259">
        <v>14.7</v>
      </c>
      <c r="F2115" s="707">
        <v>0.42599999999999999</v>
      </c>
      <c r="G2115" s="450">
        <f>ROUND(F2115*E2115,2)</f>
        <v>6.26</v>
      </c>
      <c r="H2115" s="713" t="str">
        <f>UPPER(C2115)</f>
        <v>AUXILIAR DE ELETRICISTA COM ENCARGOS COMPLEMENTARES</v>
      </c>
      <c r="J2115" s="654" t="str">
        <f>IF(AND(F2115=0,G2115&gt;0),1+COUNT($J$3:J2100),IF(B2115="AUXILIAR","AUXILIAR","SUBÍTEM"))</f>
        <v>SUBÍTEM</v>
      </c>
      <c r="K2115" s="655">
        <v>88247</v>
      </c>
      <c r="L2115" s="656">
        <f t="shared" si="547"/>
        <v>88247</v>
      </c>
      <c r="M2115" s="663" t="str">
        <f>IF(AND(MID(A2115,1,4)="comp",COUNTIF($A$1:$A$3937,A2115)&gt;1),"ok AUXILIAR",IF(AND(F2115&gt;0,MID(A2115,1,4)="COMP"),"SUBÍTEM",IF(OR(AND(F2115=0,G2115=0),F2115="COEF.",F2115&gt;0),"SUBÍTEM",IF(MID(A2115,1,5)="COMP.",IF(COUNTIF(ORÇAMENTO!$B$5:$B$9792,COMPOSIÇÕES!A2115)=0,"NOK",IF(COUNTIF(ORÇAMENTO!$B$5:$B$9792,COMPOSIÇÕES!A2115)&gt;0,"OK","SUBÍTEM"))))))</f>
        <v>SUBÍTEM</v>
      </c>
      <c r="P2115" s="655" t="b">
        <f t="shared" si="546"/>
        <v>1</v>
      </c>
      <c r="Q2115" s="655">
        <v>88247</v>
      </c>
      <c r="R2115" s="655" t="s">
        <v>131</v>
      </c>
      <c r="S2115" s="717" t="s">
        <v>762</v>
      </c>
      <c r="T2115" s="655" t="s">
        <v>59</v>
      </c>
      <c r="U2115" s="655">
        <v>14.69</v>
      </c>
    </row>
    <row r="2116" spans="1:52" s="713" customFormat="1" ht="30.75" customHeight="1">
      <c r="A2116" s="500">
        <v>9908</v>
      </c>
      <c r="B2116" s="989" t="s">
        <v>836</v>
      </c>
      <c r="C2116" s="322" t="s">
        <v>2850</v>
      </c>
      <c r="D2116" s="257" t="s">
        <v>2836</v>
      </c>
      <c r="E2116" s="259">
        <v>295.92</v>
      </c>
      <c r="F2116" s="707">
        <v>1</v>
      </c>
      <c r="G2116" s="450">
        <f>ROUND(F2116*E2116,2)</f>
        <v>295.92</v>
      </c>
      <c r="H2116" s="713" t="str">
        <f>UPPER(C2116)</f>
        <v>UNIAO PVC, SOLDAVEL, 110 MM,  PARA AGUA FRIA PREDIAL</v>
      </c>
      <c r="J2116" s="654" t="str">
        <f>IF(AND(F2116=0,G2116&gt;0),1+COUNT($J$3:J2101),IF(B2116="AUXILIAR","AUXILIAR","SUBÍTEM"))</f>
        <v>SUBÍTEM</v>
      </c>
      <c r="K2116" s="655">
        <v>9908</v>
      </c>
      <c r="L2116" s="656">
        <f t="shared" si="547"/>
        <v>9908</v>
      </c>
      <c r="M2116" s="663" t="str">
        <f>IF(AND(MID(A2116,1,4)="comp",COUNTIF($A$1:$A$3937,A2116)&gt;1),"ok AUXILIAR",IF(AND(F2116&gt;0,MID(A2116,1,4)="COMP"),"SUBÍTEM",IF(OR(AND(F2116=0,G2116=0),F2116="COEF.",F2116&gt;0),"SUBÍTEM",IF(MID(A2116,1,5)="COMP.",IF(COUNTIF(ORÇAMENTO!$B$5:$B$9792,COMPOSIÇÕES!A2116)=0,"NOK",IF(COUNTIF(ORÇAMENTO!$B$5:$B$9792,COMPOSIÇÕES!A2116)&gt;0,"OK","SUBÍTEM"))))))</f>
        <v>SUBÍTEM</v>
      </c>
      <c r="P2116" s="655" t="b">
        <f t="shared" si="546"/>
        <v>1</v>
      </c>
      <c r="Q2116" s="655">
        <v>9908</v>
      </c>
      <c r="R2116" s="655" t="s">
        <v>836</v>
      </c>
      <c r="S2116" s="717" t="s">
        <v>2850</v>
      </c>
      <c r="T2116" s="655" t="s">
        <v>54</v>
      </c>
      <c r="U2116" s="655">
        <v>274.35000000000002</v>
      </c>
    </row>
    <row r="2117" spans="1:52" s="713" customFormat="1">
      <c r="A2117" s="723" t="s">
        <v>2132</v>
      </c>
      <c r="B2117" s="723"/>
      <c r="C2117" s="723"/>
      <c r="D2117" s="723" t="s">
        <v>183</v>
      </c>
      <c r="E2117" s="723" t="s">
        <v>183</v>
      </c>
      <c r="F2117" s="723"/>
      <c r="G2117" s="723"/>
      <c r="H2117" s="713" t="str">
        <f>IF(MID(A2117,1,3)="OBS","REMOVER ESPAÇOS","OK")</f>
        <v>REMOVER ESPAÇOS</v>
      </c>
      <c r="J2117" s="654" t="str">
        <f>IF(AND(F2117=0,G2117&gt;0),1+COUNT($J$3:J2116),IF(B2117="AUXILIAR","AUXILIAR","SUBÍTEM"))</f>
        <v>SUBÍTEM</v>
      </c>
      <c r="K2117" s="655" t="s">
        <v>2132</v>
      </c>
      <c r="L2117" s="656" t="str">
        <f t="shared" si="547"/>
        <v>Obs: composição/Base -  SINAPI adaptada -93017+9908/SINAPI INSUMO</v>
      </c>
      <c r="M2117" s="663" t="str">
        <f>IF(AND(MID(A2117,1,4)="comp",COUNTIF($A$1:$A$3937,A2117)&gt;1),"ok AUXILIAR",IF(AND(F2117&gt;0,MID(A2117,1,4)="COMP"),"SUBÍTEM",IF(OR(AND(F2117=0,G2117=0),F2117="COEF.",F2117&gt;0),"SUBÍTEM",IF(MID(A2117,1,5)="COMP.",IF(COUNTIF(ORÇAMENTO!$B$5:$B$9792,COMPOSIÇÕES!A2117)=0,"NOK",IF(COUNTIF(ORÇAMENTO!$B$5:$B$9792,COMPOSIÇÕES!A2117)&gt;0,"OK","SUBÍTEM"))))))</f>
        <v>SUBÍTEM</v>
      </c>
      <c r="P2117" s="655" t="b">
        <f t="shared" si="546"/>
        <v>1</v>
      </c>
      <c r="Q2117" s="655" t="s">
        <v>2132</v>
      </c>
      <c r="R2117" s="655"/>
      <c r="S2117" s="723"/>
      <c r="T2117" s="655" t="s">
        <v>183</v>
      </c>
      <c r="U2117" s="655" t="s">
        <v>183</v>
      </c>
    </row>
    <row r="2118" spans="1:52" s="713" customFormat="1" ht="15.75" thickBot="1">
      <c r="A2118" s="728"/>
      <c r="B2118" s="728"/>
      <c r="C2118" s="728"/>
      <c r="D2118" s="728"/>
      <c r="E2118" s="728"/>
      <c r="F2118" s="728"/>
      <c r="G2118" s="728"/>
      <c r="J2118" s="779"/>
      <c r="K2118" s="780"/>
      <c r="L2118" s="781"/>
      <c r="M2118" s="663"/>
      <c r="P2118" s="655" t="b">
        <f t="shared" si="546"/>
        <v>1</v>
      </c>
      <c r="Q2118" s="780"/>
      <c r="R2118" s="780"/>
      <c r="S2118" s="728"/>
      <c r="T2118" s="780"/>
      <c r="U2118" s="780"/>
    </row>
    <row r="2119" spans="1:52" s="713" customFormat="1" ht="32.25" customHeight="1" thickBot="1">
      <c r="A2119" s="947" t="s">
        <v>125</v>
      </c>
      <c r="B2119" s="948"/>
      <c r="C2119" s="949" t="s">
        <v>103</v>
      </c>
      <c r="D2119" s="949" t="s">
        <v>126</v>
      </c>
      <c r="E2119" s="949" t="s">
        <v>128</v>
      </c>
      <c r="F2119" s="949" t="s">
        <v>127</v>
      </c>
      <c r="G2119" s="950" t="s">
        <v>129</v>
      </c>
      <c r="H2119" s="713" t="str">
        <f>IF(MID(A2119,1,3)="OBS","REMOVER ESPAÇOS","OK")</f>
        <v>OK</v>
      </c>
      <c r="J2119" s="654" t="str">
        <f>IF(AND(F2119=0,G2119&gt;0),1+COUNT($J$3:J2095),IF(B2119="AUXILIAR","AUXILIAR","SUBÍTEM"))</f>
        <v>SUBÍTEM</v>
      </c>
      <c r="K2119" s="655" t="s">
        <v>125</v>
      </c>
      <c r="L2119" s="656" t="str">
        <f>A2119</f>
        <v>COD.</v>
      </c>
      <c r="M2119" s="663" t="str">
        <f>IF(AND(MID(A2119,1,4)="comp",COUNTIF($A$1:$A$3937,A2119)&gt;1),"ok AUXILIAR",IF(AND(F2119&gt;0,MID(A2119,1,4)="COMP"),"SUBÍTEM",IF(OR(AND(F2119=0,G2119=0),F2119="COEF.",F2119&gt;0),"SUBÍTEM",IF(MID(A2119,1,5)="COMP.",IF(COUNTIF(ORÇAMENTO!$B$5:$B$9792,COMPOSIÇÕES!A2119)=0,"NOK",IF(COUNTIF(ORÇAMENTO!$B$5:$B$9792,COMPOSIÇÕES!A2119)&gt;0,"OK","SUBÍTEM"))))))</f>
        <v>SUBÍTEM</v>
      </c>
      <c r="P2119" s="655" t="b">
        <f t="shared" si="546"/>
        <v>1</v>
      </c>
      <c r="Q2119" s="655" t="s">
        <v>125</v>
      </c>
      <c r="R2119" s="655"/>
      <c r="S2119" s="715" t="s">
        <v>103</v>
      </c>
      <c r="T2119" s="655" t="s">
        <v>126</v>
      </c>
      <c r="U2119" s="655" t="s">
        <v>128</v>
      </c>
      <c r="AY2119" s="713" t="s">
        <v>103</v>
      </c>
      <c r="AZ2119" s="713" t="b">
        <f>AY2119=C2119</f>
        <v>1</v>
      </c>
    </row>
    <row r="2120" spans="1:52" s="713" customFormat="1" ht="33" customHeight="1" thickBot="1">
      <c r="A2120" s="935" t="s">
        <v>2134</v>
      </c>
      <c r="B2120" s="936"/>
      <c r="C2120" s="960" t="s">
        <v>2141</v>
      </c>
      <c r="D2120" s="936" t="s">
        <v>126</v>
      </c>
      <c r="E2120" s="936"/>
      <c r="F2120" s="936"/>
      <c r="G2120" s="946">
        <f>SUM(G2121:G2121)</f>
        <v>2250</v>
      </c>
      <c r="H2120" s="713" t="str">
        <f>IF(MID(A2120,1,3)="OBS","REMOVER ESPAÇOS","OK")</f>
        <v>OK</v>
      </c>
      <c r="J2120" s="654">
        <f>IF(AND(F2120=0,G2120&gt;0),1+COUNT($J$3:J2119),IF(B2120="AUXILIAR","AUXILIAR","SUBÍTEM"))</f>
        <v>272</v>
      </c>
      <c r="K2120" s="655" t="s">
        <v>2142</v>
      </c>
      <c r="L2120" s="656" t="str">
        <f>A2120</f>
        <v>COMP. 272</v>
      </c>
      <c r="M2120" s="663" t="str">
        <f>IF(AND(MID(A2120,1,4)="comp",COUNTIF($A$1:$A$3937,A2120)&gt;1),"ok AUXILIAR",IF(AND(F2120&gt;0,MID(A2120,1,4)="COMP"),"SUBÍTEM",IF(OR(AND(F2120=0,G2120=0),F2120="COEF.",F2120&gt;0),"SUBÍTEM",IF(MID(A2120,1,5)="COMP.",IF(COUNTIF(ORÇAMENTO!$B$5:$B$9792,COMPOSIÇÕES!A2120)=0,"NOK",IF(COUNTIF(ORÇAMENTO!$B$5:$B$9792,COMPOSIÇÕES!A2120)&gt;0,"OK","SUBÍTEM"))))))</f>
        <v>OK</v>
      </c>
      <c r="P2120" s="655" t="b">
        <f t="shared" si="546"/>
        <v>1</v>
      </c>
      <c r="Q2120" s="655" t="s">
        <v>2134</v>
      </c>
      <c r="R2120" s="655"/>
      <c r="S2120" s="716" t="s">
        <v>2141</v>
      </c>
      <c r="T2120" s="655" t="s">
        <v>126</v>
      </c>
      <c r="U2120" s="655"/>
      <c r="AY2120" s="713" t="s">
        <v>670</v>
      </c>
      <c r="AZ2120" s="713" t="b">
        <f>AY2120=C2120</f>
        <v>0</v>
      </c>
    </row>
    <row r="2121" spans="1:52" s="713" customFormat="1" ht="41.25" customHeight="1">
      <c r="A2121" s="951">
        <v>11151</v>
      </c>
      <c r="B2121" s="958" t="s">
        <v>134</v>
      </c>
      <c r="C2121" s="322" t="s">
        <v>2826</v>
      </c>
      <c r="D2121" s="257" t="s">
        <v>54</v>
      </c>
      <c r="E2121" s="259">
        <v>2250</v>
      </c>
      <c r="F2121" s="970">
        <v>1</v>
      </c>
      <c r="G2121" s="450">
        <f>ROUND(F2121*E2121,2)</f>
        <v>2250</v>
      </c>
      <c r="H2121" s="713" t="str">
        <f>IF(MID(A2121,1,3)="OBS","REMOVER ESPAÇOS","OK")</f>
        <v>OK</v>
      </c>
      <c r="J2121" s="654" t="str">
        <f>IF(AND(F2121=0,G2121&gt;0),1+COUNT($J$3:J2120),IF(B2121="AUXILIAR","AUXILIAR","SUBÍTEM"))</f>
        <v>SUBÍTEM</v>
      </c>
      <c r="K2121" s="655">
        <v>11151</v>
      </c>
      <c r="L2121" s="656">
        <f>A2121</f>
        <v>11151</v>
      </c>
      <c r="M2121" s="663" t="str">
        <f>IF(AND(MID(A2121,1,4)="comp",COUNTIF($A$1:$A$3937,A2121)&gt;1),"ok AUXILIAR",IF(AND(F2121&gt;0,MID(A2121,1,4)="COMP"),"SUBÍTEM",IF(OR(AND(F2121=0,G2121=0),F2121="COEF.",F2121&gt;0),"SUBÍTEM",IF(MID(A2121,1,5)="COMP.",IF(COUNTIF(ORÇAMENTO!$B$5:$B$9792,COMPOSIÇÕES!A2121)=0,"NOK",IF(COUNTIF(ORÇAMENTO!$B$5:$B$9792,COMPOSIÇÕES!A2121)&gt;0,"OK","SUBÍTEM"))))))</f>
        <v>SUBÍTEM</v>
      </c>
      <c r="P2121" s="655" t="b">
        <f t="shared" si="546"/>
        <v>1</v>
      </c>
      <c r="Q2121" s="655">
        <v>11151</v>
      </c>
      <c r="R2121" s="655" t="s">
        <v>134</v>
      </c>
      <c r="S2121" s="717" t="s">
        <v>2826</v>
      </c>
      <c r="T2121" s="655" t="s">
        <v>54</v>
      </c>
      <c r="U2121" s="655">
        <v>2250</v>
      </c>
      <c r="AY2121" s="713" t="s">
        <v>176</v>
      </c>
      <c r="AZ2121" s="713" t="b">
        <f>AY2121=C2121</f>
        <v>0</v>
      </c>
    </row>
    <row r="2122" spans="1:52" s="713" customFormat="1">
      <c r="A2122" s="723" t="s">
        <v>2139</v>
      </c>
      <c r="B2122" s="723"/>
      <c r="C2122" s="723"/>
      <c r="D2122" s="723" t="s">
        <v>183</v>
      </c>
      <c r="E2122" s="723" t="s">
        <v>183</v>
      </c>
      <c r="F2122" s="723"/>
      <c r="G2122" s="723"/>
      <c r="H2122" s="713" t="str">
        <f>IF(MID(A2122,1,3)="OBS","REMOVER ESPAÇOS","OK")</f>
        <v>REMOVER ESPAÇOS</v>
      </c>
      <c r="J2122" s="654" t="str">
        <f>IF(AND(F2122=0,G2122&gt;0),1+COUNT($J$3:J2121),IF(B2122="AUXILIAR","AUXILIAR","SUBÍTEM"))</f>
        <v>SUBÍTEM</v>
      </c>
      <c r="K2122" s="655" t="s">
        <v>2139</v>
      </c>
      <c r="L2122" s="656" t="str">
        <f>A2122</f>
        <v>Obs: composição/Base -  ORSE - 10368</v>
      </c>
      <c r="M2122" s="663" t="str">
        <f>IF(AND(MID(A2122,1,4)="comp",COUNTIF($A$1:$A$3937,A2122)&gt;1),"ok AUXILIAR",IF(AND(F2122&gt;0,MID(A2122,1,4)="COMP"),"SUBÍTEM",IF(OR(AND(F2122=0,G2122=0),F2122="COEF.",F2122&gt;0),"SUBÍTEM",IF(MID(A2122,1,5)="COMP.",IF(COUNTIF(ORÇAMENTO!$B$5:$B$9792,COMPOSIÇÕES!A2122)=0,"NOK",IF(COUNTIF(ORÇAMENTO!$B$5:$B$9792,COMPOSIÇÕES!A2122)&gt;0,"OK","SUBÍTEM"))))))</f>
        <v>SUBÍTEM</v>
      </c>
      <c r="P2122" s="655" t="b">
        <f t="shared" si="546"/>
        <v>1</v>
      </c>
      <c r="Q2122" s="655" t="s">
        <v>2139</v>
      </c>
      <c r="R2122" s="655"/>
      <c r="S2122" s="723"/>
      <c r="T2122" s="655" t="s">
        <v>183</v>
      </c>
      <c r="U2122" s="655" t="s">
        <v>183</v>
      </c>
    </row>
    <row r="2123" spans="1:52" s="713" customFormat="1" ht="15.75" thickBot="1">
      <c r="A2123" s="728"/>
      <c r="B2123" s="728"/>
      <c r="C2123" s="728"/>
      <c r="D2123" s="728"/>
      <c r="E2123" s="728"/>
      <c r="F2123" s="728"/>
      <c r="G2123" s="728"/>
      <c r="J2123" s="779"/>
      <c r="K2123" s="780"/>
      <c r="L2123" s="781"/>
      <c r="M2123" s="663"/>
      <c r="P2123" s="655" t="b">
        <f t="shared" si="546"/>
        <v>1</v>
      </c>
      <c r="Q2123" s="780"/>
      <c r="R2123" s="780"/>
      <c r="S2123" s="728"/>
      <c r="T2123" s="780"/>
      <c r="U2123" s="780"/>
    </row>
    <row r="2124" spans="1:52" s="713" customFormat="1" ht="32.25" customHeight="1" thickBot="1">
      <c r="A2124" s="947" t="s">
        <v>125</v>
      </c>
      <c r="B2124" s="948"/>
      <c r="C2124" s="949" t="s">
        <v>103</v>
      </c>
      <c r="D2124" s="949" t="s">
        <v>126</v>
      </c>
      <c r="E2124" s="949" t="s">
        <v>128</v>
      </c>
      <c r="F2124" s="949" t="s">
        <v>127</v>
      </c>
      <c r="G2124" s="950" t="s">
        <v>129</v>
      </c>
      <c r="H2124" s="713" t="str">
        <f>IF(MID(A2124,1,3)="OBS","REMOVER ESPAÇOS","OK")</f>
        <v>OK</v>
      </c>
      <c r="J2124" s="654" t="str">
        <f>IF(AND(F2124=0,G2124&gt;0),1+COUNT($J$3:J2095),IF(B2124="AUXILIAR","AUXILIAR","SUBÍTEM"))</f>
        <v>SUBÍTEM</v>
      </c>
      <c r="K2124" s="655" t="s">
        <v>125</v>
      </c>
      <c r="L2124" s="656" t="str">
        <f>A2124</f>
        <v>COD.</v>
      </c>
      <c r="M2124" s="663" t="str">
        <f>IF(AND(MID(A2124,1,4)="comp",COUNTIF($A$1:$A$3937,A2124)&gt;1),"ok AUXILIAR",IF(AND(F2124&gt;0,MID(A2124,1,4)="COMP"),"SUBÍTEM",IF(OR(AND(F2124=0,G2124=0),F2124="COEF.",F2124&gt;0),"SUBÍTEM",IF(MID(A2124,1,5)="COMP.",IF(COUNTIF(ORÇAMENTO!$B$5:$B$9792,COMPOSIÇÕES!A2124)=0,"NOK",IF(COUNTIF(ORÇAMENTO!$B$5:$B$9792,COMPOSIÇÕES!A2124)&gt;0,"OK","SUBÍTEM"))))))</f>
        <v>SUBÍTEM</v>
      </c>
      <c r="P2124" s="655" t="b">
        <f t="shared" si="546"/>
        <v>1</v>
      </c>
      <c r="Q2124" s="655" t="s">
        <v>125</v>
      </c>
      <c r="R2124" s="655"/>
      <c r="S2124" s="715" t="s">
        <v>103</v>
      </c>
      <c r="T2124" s="655" t="s">
        <v>126</v>
      </c>
      <c r="U2124" s="655" t="s">
        <v>128</v>
      </c>
      <c r="AY2124" s="713" t="s">
        <v>103</v>
      </c>
      <c r="AZ2124" s="713" t="b">
        <f>AY2124=C2124</f>
        <v>1</v>
      </c>
    </row>
    <row r="2125" spans="1:52" s="713" customFormat="1" ht="43.5" customHeight="1" thickBot="1">
      <c r="A2125" s="935" t="s">
        <v>2142</v>
      </c>
      <c r="B2125" s="936"/>
      <c r="C2125" s="960" t="s">
        <v>2138</v>
      </c>
      <c r="D2125" s="936" t="s">
        <v>126</v>
      </c>
      <c r="E2125" s="936"/>
      <c r="F2125" s="936"/>
      <c r="G2125" s="946">
        <f>SUM(G2126:G2126)</f>
        <v>7823</v>
      </c>
      <c r="H2125" s="713" t="str">
        <f>IF(MID(A2125,1,3)="OBS","REMOVER ESPAÇOS","OK")</f>
        <v>OK</v>
      </c>
      <c r="J2125" s="654">
        <f>IF(AND(F2125=0,G2125&gt;0),1+COUNT($J$3:J2124),IF(B2125="AUXILIAR","AUXILIAR","SUBÍTEM"))</f>
        <v>273</v>
      </c>
      <c r="K2125" s="655" t="s">
        <v>2143</v>
      </c>
      <c r="L2125" s="656" t="str">
        <f>A2125</f>
        <v>COMP. 273</v>
      </c>
      <c r="M2125" s="663" t="str">
        <f>IF(AND(MID(A2125,1,4)="comp",COUNTIF($A$1:$A$3937,A2125)&gt;1),"ok AUXILIAR",IF(AND(F2125&gt;0,MID(A2125,1,4)="COMP"),"SUBÍTEM",IF(OR(AND(F2125=0,G2125=0),F2125="COEF.",F2125&gt;0),"SUBÍTEM",IF(MID(A2125,1,5)="COMP.",IF(COUNTIF(ORÇAMENTO!$B$5:$B$9792,COMPOSIÇÕES!A2125)=0,"NOK",IF(COUNTIF(ORÇAMENTO!$B$5:$B$9792,COMPOSIÇÕES!A2125)&gt;0,"OK","SUBÍTEM"))))))</f>
        <v>OK</v>
      </c>
      <c r="P2125" s="655" t="b">
        <f t="shared" si="546"/>
        <v>1</v>
      </c>
      <c r="Q2125" s="655" t="s">
        <v>2142</v>
      </c>
      <c r="R2125" s="655"/>
      <c r="S2125" s="716" t="s">
        <v>2138</v>
      </c>
      <c r="T2125" s="655" t="s">
        <v>126</v>
      </c>
      <c r="U2125" s="655"/>
      <c r="AY2125" s="713" t="s">
        <v>670</v>
      </c>
      <c r="AZ2125" s="713" t="b">
        <f>AY2125=C2125</f>
        <v>0</v>
      </c>
    </row>
    <row r="2126" spans="1:52" s="713" customFormat="1" ht="35.25" customHeight="1">
      <c r="A2126" s="951">
        <v>11155</v>
      </c>
      <c r="B2126" s="958" t="s">
        <v>134</v>
      </c>
      <c r="C2126" s="322" t="s">
        <v>2827</v>
      </c>
      <c r="D2126" s="257" t="s">
        <v>54</v>
      </c>
      <c r="E2126" s="259">
        <v>7823</v>
      </c>
      <c r="F2126" s="970">
        <v>1</v>
      </c>
      <c r="G2126" s="450">
        <f>ROUND(F2126*E2126,2)</f>
        <v>7823</v>
      </c>
      <c r="H2126" s="713" t="str">
        <f>IF(MID(A2126,1,3)="OBS","REMOVER ESPAÇOS","OK")</f>
        <v>OK</v>
      </c>
      <c r="J2126" s="654" t="str">
        <f>IF(AND(F2126=0,G2126&gt;0),1+COUNT($J$3:J2125),IF(B2126="AUXILIAR","AUXILIAR","SUBÍTEM"))</f>
        <v>SUBÍTEM</v>
      </c>
      <c r="K2126" s="655">
        <v>11155</v>
      </c>
      <c r="L2126" s="656">
        <f>A2126</f>
        <v>11155</v>
      </c>
      <c r="M2126" s="663" t="str">
        <f>IF(AND(MID(A2126,1,4)="comp",COUNTIF($A$1:$A$3937,A2126)&gt;1),"ok AUXILIAR",IF(AND(F2126&gt;0,MID(A2126,1,4)="COMP"),"SUBÍTEM",IF(OR(AND(F2126=0,G2126=0),F2126="COEF.",F2126&gt;0),"SUBÍTEM",IF(MID(A2126,1,5)="COMP.",IF(COUNTIF(ORÇAMENTO!$B$5:$B$9792,COMPOSIÇÕES!A2126)=0,"NOK",IF(COUNTIF(ORÇAMENTO!$B$5:$B$9792,COMPOSIÇÕES!A2126)&gt;0,"OK","SUBÍTEM"))))))</f>
        <v>SUBÍTEM</v>
      </c>
      <c r="P2126" s="655" t="b">
        <f t="shared" si="546"/>
        <v>1</v>
      </c>
      <c r="Q2126" s="655">
        <v>11155</v>
      </c>
      <c r="R2126" s="655" t="s">
        <v>134</v>
      </c>
      <c r="S2126" s="717" t="s">
        <v>2827</v>
      </c>
      <c r="T2126" s="655" t="s">
        <v>54</v>
      </c>
      <c r="U2126" s="655">
        <v>7823</v>
      </c>
      <c r="AY2126" s="713" t="s">
        <v>176</v>
      </c>
      <c r="AZ2126" s="713" t="b">
        <f>AY2126=C2126</f>
        <v>0</v>
      </c>
    </row>
    <row r="2127" spans="1:52" s="713" customFormat="1">
      <c r="A2127" s="723" t="s">
        <v>2140</v>
      </c>
      <c r="B2127" s="723"/>
      <c r="C2127" s="723"/>
      <c r="D2127" s="723" t="s">
        <v>183</v>
      </c>
      <c r="E2127" s="723" t="s">
        <v>183</v>
      </c>
      <c r="F2127" s="723"/>
      <c r="G2127" s="723"/>
      <c r="H2127" s="713" t="str">
        <f>IF(MID(A2127,1,3)="OBS","REMOVER ESPAÇOS","OK")</f>
        <v>REMOVER ESPAÇOS</v>
      </c>
      <c r="J2127" s="654" t="str">
        <f>IF(AND(F2127=0,G2127&gt;0),1+COUNT($J$3:J2126),IF(B2127="AUXILIAR","AUXILIAR","SUBÍTEM"))</f>
        <v>SUBÍTEM</v>
      </c>
      <c r="K2127" s="655" t="s">
        <v>2140</v>
      </c>
      <c r="L2127" s="656" t="str">
        <f>A2127</f>
        <v>Obs: composição/Base -  ORSE - 10372</v>
      </c>
      <c r="M2127" s="663" t="str">
        <f>IF(AND(MID(A2127,1,4)="comp",COUNTIF($A$1:$A$3937,A2127)&gt;1),"ok AUXILIAR",IF(AND(F2127&gt;0,MID(A2127,1,4)="COMP"),"SUBÍTEM",IF(OR(AND(F2127=0,G2127=0),F2127="COEF.",F2127&gt;0),"SUBÍTEM",IF(MID(A2127,1,5)="COMP.",IF(COUNTIF(ORÇAMENTO!$B$5:$B$9792,COMPOSIÇÕES!A2127)=0,"NOK",IF(COUNTIF(ORÇAMENTO!$B$5:$B$9792,COMPOSIÇÕES!A2127)&gt;0,"OK","SUBÍTEM"))))))</f>
        <v>SUBÍTEM</v>
      </c>
      <c r="P2127" s="655" t="b">
        <f t="shared" si="546"/>
        <v>1</v>
      </c>
      <c r="Q2127" s="655" t="s">
        <v>2140</v>
      </c>
      <c r="R2127" s="655"/>
      <c r="S2127" s="723"/>
      <c r="T2127" s="655" t="s">
        <v>183</v>
      </c>
      <c r="U2127" s="655" t="s">
        <v>183</v>
      </c>
    </row>
    <row r="2128" spans="1:52" s="713" customFormat="1" ht="15.75" thickBot="1">
      <c r="A2128" s="728"/>
      <c r="B2128" s="728"/>
      <c r="C2128" s="728"/>
      <c r="D2128" s="728"/>
      <c r="E2128" s="728"/>
      <c r="F2128" s="728"/>
      <c r="G2128" s="728"/>
      <c r="J2128" s="779"/>
      <c r="K2128" s="780"/>
      <c r="L2128" s="781"/>
      <c r="M2128" s="663"/>
      <c r="P2128" s="655" t="b">
        <f>C2128=S2128</f>
        <v>1</v>
      </c>
      <c r="Q2128" s="780"/>
      <c r="R2128" s="780"/>
      <c r="S2128" s="728"/>
      <c r="T2128" s="780"/>
      <c r="U2128" s="780"/>
    </row>
    <row r="2129" spans="1:52" s="713" customFormat="1" ht="32.25" customHeight="1" thickBot="1">
      <c r="A2129" s="947" t="s">
        <v>125</v>
      </c>
      <c r="B2129" s="948"/>
      <c r="C2129" s="949" t="s">
        <v>103</v>
      </c>
      <c r="D2129" s="949" t="s">
        <v>126</v>
      </c>
      <c r="E2129" s="949" t="s">
        <v>128</v>
      </c>
      <c r="F2129" s="949" t="s">
        <v>127</v>
      </c>
      <c r="G2129" s="950" t="s">
        <v>129</v>
      </c>
      <c r="H2129" s="713" t="str">
        <f>IF(MID(A2129,1,3)="OBS","REMOVER ESPAÇOS","OK")</f>
        <v>OK</v>
      </c>
      <c r="J2129" s="654" t="str">
        <f>IF(AND(F2129=0,G2129&gt;0),1+COUNT($J$3:J2072),IF(B2129="AUXILIAR","AUXILIAR","SUBÍTEM"))</f>
        <v>SUBÍTEM</v>
      </c>
      <c r="K2129" s="655" t="s">
        <v>125</v>
      </c>
      <c r="L2129" s="656" t="str">
        <f>A2129</f>
        <v>COD.</v>
      </c>
      <c r="M2129" s="663" t="str">
        <f>IF(AND(MID(A2129,1,4)="comp",COUNTIF($A$1:$A$3937,A2129)&gt;1),"ok AUXILIAR",IF(AND(F2129&gt;0,MID(A2129,1,4)="COMP"),"SUBÍTEM",IF(OR(AND(F2129=0,G2129=0),F2129="COEF.",F2129&gt;0),"SUBÍTEM",IF(MID(A2129,1,5)="COMP.",IF(COUNTIF(ORÇAMENTO!$B$5:$B$9792,COMPOSIÇÕES!A2129)=0,"NOK",IF(COUNTIF(ORÇAMENTO!$B$5:$B$9792,COMPOSIÇÕES!A2129)&gt;0,"OK","SUBÍTEM"))))))</f>
        <v>SUBÍTEM</v>
      </c>
      <c r="P2129" s="655" t="b">
        <f>C2129=S2129</f>
        <v>1</v>
      </c>
      <c r="Q2129" s="655" t="s">
        <v>125</v>
      </c>
      <c r="R2129" s="655"/>
      <c r="S2129" s="715" t="s">
        <v>103</v>
      </c>
      <c r="T2129" s="655" t="s">
        <v>126</v>
      </c>
      <c r="U2129" s="655" t="s">
        <v>128</v>
      </c>
      <c r="AY2129" s="713" t="s">
        <v>103</v>
      </c>
      <c r="AZ2129" s="713" t="b">
        <f>AY2129=C2129</f>
        <v>1</v>
      </c>
    </row>
    <row r="2130" spans="1:52" s="713" customFormat="1" ht="33" customHeight="1" thickBot="1">
      <c r="A2130" s="935" t="s">
        <v>2143</v>
      </c>
      <c r="B2130" s="936"/>
      <c r="C2130" s="960" t="s">
        <v>2137</v>
      </c>
      <c r="D2130" s="936" t="s">
        <v>53</v>
      </c>
      <c r="E2130" s="936"/>
      <c r="F2130" s="936"/>
      <c r="G2130" s="946">
        <f>SUM(G2131:G2141)</f>
        <v>162.72</v>
      </c>
      <c r="H2130" s="713" t="str">
        <f>IF(MID(A2130,1,3)="OBS","REMOVER ESPAÇOS","OK")</f>
        <v>OK</v>
      </c>
      <c r="J2130" s="654">
        <f>IF(AND(F2130=0,G2130&gt;0),1+COUNT($J$3:J2129),IF(B2130="AUXILIAR","AUXILIAR","SUBÍTEM"))</f>
        <v>274</v>
      </c>
      <c r="K2130" s="655" t="s">
        <v>2145</v>
      </c>
      <c r="L2130" s="656" t="str">
        <f>A2130</f>
        <v>COMP. 274</v>
      </c>
      <c r="M2130" s="663" t="str">
        <f>IF(AND(MID(A2130,1,4)="comp",COUNTIF($A$1:$A$3937,A2130)&gt;1),"ok AUXILIAR",IF(AND(F2130&gt;0,MID(A2130,1,4)="COMP"),"SUBÍTEM",IF(OR(AND(F2130=0,G2130=0),F2130="COEF.",F2130&gt;0),"SUBÍTEM",IF(MID(A2130,1,5)="COMP.",IF(COUNTIF(ORÇAMENTO!$B$5:$B$9792,COMPOSIÇÕES!A2130)=0,"NOK",IF(COUNTIF(ORÇAMENTO!$B$5:$B$9792,COMPOSIÇÕES!A2130)&gt;0,"OK","SUBÍTEM"))))))</f>
        <v>OK</v>
      </c>
      <c r="P2130" s="655" t="b">
        <f>C2130=S2130</f>
        <v>1</v>
      </c>
      <c r="Q2130" s="655" t="s">
        <v>2143</v>
      </c>
      <c r="R2130" s="655"/>
      <c r="S2130" s="716" t="s">
        <v>2137</v>
      </c>
      <c r="T2130" s="655" t="s">
        <v>53</v>
      </c>
      <c r="U2130" s="655"/>
      <c r="AY2130" s="713" t="s">
        <v>670</v>
      </c>
      <c r="AZ2130" s="713" t="b">
        <f>AY2130=C2130</f>
        <v>0</v>
      </c>
    </row>
    <row r="2131" spans="1:52" s="713" customFormat="1">
      <c r="A2131" s="988">
        <v>20111</v>
      </c>
      <c r="B2131" s="996" t="s">
        <v>836</v>
      </c>
      <c r="C2131" s="322" t="s">
        <v>907</v>
      </c>
      <c r="D2131" s="257" t="s">
        <v>2836</v>
      </c>
      <c r="E2131" s="259">
        <v>6.5</v>
      </c>
      <c r="F2131" s="400">
        <v>0.12</v>
      </c>
      <c r="G2131" s="450">
        <f t="shared" ref="G2131:G2141" si="548">ROUND(F2131*E2131,2)</f>
        <v>0.78</v>
      </c>
      <c r="H2131" s="713" t="str">
        <f>IF(MID(A2131,1,3)="OBS","REMOVER ESPAÇOS","OK")</f>
        <v>OK</v>
      </c>
      <c r="J2131" s="654" t="str">
        <f>IF(AND(F2131=0,G2131&gt;0),1+COUNT($J$3:J2130),IF(B2131="AUXILIAR","AUXILIAR","SUBÍTEM"))</f>
        <v>SUBÍTEM</v>
      </c>
      <c r="K2131" s="655">
        <v>20111</v>
      </c>
      <c r="L2131" s="656">
        <f>A2131</f>
        <v>20111</v>
      </c>
      <c r="M2131" s="663" t="str">
        <f>IF(AND(MID(A2131,1,4)="comp",COUNTIF($A$1:$A$3937,A2131)&gt;1),"ok AUXILIAR",IF(AND(F2131&gt;0,MID(A2131,1,4)="COMP"),"SUBÍTEM",IF(OR(AND(F2131=0,G2131=0),F2131="COEF.",F2131&gt;0),"SUBÍTEM",IF(MID(A2131,1,5)="COMP.",IF(COUNTIF(ORÇAMENTO!$B$5:$B$9792,COMPOSIÇÕES!A2131)=0,"NOK",IF(COUNTIF(ORÇAMENTO!$B$5:$B$9792,COMPOSIÇÕES!A2131)&gt;0,"OK","SUBÍTEM"))))))</f>
        <v>SUBÍTEM</v>
      </c>
      <c r="P2131" s="655" t="b">
        <f>C2131=S2131</f>
        <v>1</v>
      </c>
      <c r="Q2131" s="655">
        <v>20111</v>
      </c>
      <c r="R2131" s="655" t="s">
        <v>836</v>
      </c>
      <c r="S2131" s="717" t="s">
        <v>907</v>
      </c>
      <c r="T2131" s="655" t="s">
        <v>54</v>
      </c>
      <c r="U2131" s="655">
        <v>6.75</v>
      </c>
      <c r="AY2131" s="713" t="s">
        <v>176</v>
      </c>
      <c r="AZ2131" s="713" t="b">
        <f>AY2131=C2131</f>
        <v>0</v>
      </c>
    </row>
    <row r="2132" spans="1:52" s="713" customFormat="1" ht="30" customHeight="1">
      <c r="A2132" s="988">
        <v>985</v>
      </c>
      <c r="B2132" s="996" t="s">
        <v>836</v>
      </c>
      <c r="C2132" s="322" t="s">
        <v>2754</v>
      </c>
      <c r="D2132" s="257" t="s">
        <v>2837</v>
      </c>
      <c r="E2132" s="259">
        <v>5.18</v>
      </c>
      <c r="F2132" s="400">
        <v>1.05</v>
      </c>
      <c r="G2132" s="450">
        <f t="shared" si="548"/>
        <v>5.44</v>
      </c>
      <c r="H2132" s="713" t="str">
        <f t="shared" ref="H2132:H2141" si="549">IF(MID(A2132,1,3)="OBS","REMOVER ESPAÇOS","OK")</f>
        <v>OK</v>
      </c>
      <c r="J2132" s="654" t="str">
        <f>IF(AND(F2132=0,G2132&gt;0),1+COUNT($J$3:J2105),IF(B2132="AUXILIAR","AUXILIAR","SUBÍTEM"))</f>
        <v>SUBÍTEM</v>
      </c>
      <c r="K2132" s="655">
        <v>985</v>
      </c>
      <c r="L2132" s="656">
        <f t="shared" ref="L2132:L2141" si="550">A2132</f>
        <v>985</v>
      </c>
      <c r="M2132" s="663" t="str">
        <f>IF(AND(MID(A2132,1,4)="comp",COUNTIF($A$1:$A$3937,A2132)&gt;1),"ok AUXILIAR",IF(AND(F2132&gt;0,MID(A2132,1,4)="COMP"),"SUBÍTEM",IF(OR(AND(F2132=0,G2132=0),F2132="COEF.",F2132&gt;0),"SUBÍTEM",IF(MID(A2132,1,5)="COMP.",IF(COUNTIF(ORÇAMENTO!$B$5:$B$9792,COMPOSIÇÕES!A2132)=0,"NOK",IF(COUNTIF(ORÇAMENTO!$B$5:$B$9792,COMPOSIÇÕES!A2132)&gt;0,"OK","SUBÍTEM"))))))</f>
        <v>SUBÍTEM</v>
      </c>
      <c r="P2132" s="655" t="b">
        <f t="shared" ref="P2132:P2141" si="551">C2132=S2132</f>
        <v>1</v>
      </c>
      <c r="Q2132" s="655">
        <v>985</v>
      </c>
      <c r="R2132" s="655" t="s">
        <v>836</v>
      </c>
      <c r="S2132" s="717" t="s">
        <v>2754</v>
      </c>
      <c r="T2132" s="655" t="s">
        <v>53</v>
      </c>
      <c r="U2132" s="655">
        <v>5.18</v>
      </c>
      <c r="AY2132" s="713" t="s">
        <v>132</v>
      </c>
      <c r="AZ2132" s="713" t="b">
        <f t="shared" ref="AZ2132:AZ2141" si="552">AY2132=C2132</f>
        <v>0</v>
      </c>
    </row>
    <row r="2133" spans="1:52" s="713" customFormat="1" ht="16.5" customHeight="1">
      <c r="A2133" s="988">
        <v>4676</v>
      </c>
      <c r="B2133" s="996" t="s">
        <v>134</v>
      </c>
      <c r="C2133" s="322" t="s">
        <v>2755</v>
      </c>
      <c r="D2133" s="257" t="s">
        <v>53</v>
      </c>
      <c r="E2133" s="259">
        <v>1.76</v>
      </c>
      <c r="F2133" s="400">
        <v>3</v>
      </c>
      <c r="G2133" s="450">
        <f t="shared" si="548"/>
        <v>5.28</v>
      </c>
      <c r="H2133" s="713" t="str">
        <f t="shared" si="549"/>
        <v>OK</v>
      </c>
      <c r="J2133" s="654" t="str">
        <f>IF(AND(F2133=0,G2133&gt;0),1+COUNT($J$3:J2106),IF(B2133="AUXILIAR","AUXILIAR","SUBÍTEM"))</f>
        <v>SUBÍTEM</v>
      </c>
      <c r="K2133" s="655">
        <v>4676</v>
      </c>
      <c r="L2133" s="656">
        <f t="shared" si="550"/>
        <v>4676</v>
      </c>
      <c r="M2133" s="663" t="str">
        <f>IF(AND(MID(A2133,1,4)="comp",COUNTIF($A$1:$A$3937,A2133)&gt;1),"ok AUXILIAR",IF(AND(F2133&gt;0,MID(A2133,1,4)="COMP"),"SUBÍTEM",IF(OR(AND(F2133=0,G2133=0),F2133="COEF.",F2133&gt;0),"SUBÍTEM",IF(MID(A2133,1,5)="COMP.",IF(COUNTIF(ORÇAMENTO!$B$5:$B$9792,COMPOSIÇÕES!A2133)=0,"NOK",IF(COUNTIF(ORÇAMENTO!$B$5:$B$9792,COMPOSIÇÕES!A2133)&gt;0,"OK","SUBÍTEM"))))))</f>
        <v>SUBÍTEM</v>
      </c>
      <c r="P2133" s="655" t="b">
        <f t="shared" si="551"/>
        <v>1</v>
      </c>
      <c r="Q2133" s="655">
        <v>4676</v>
      </c>
      <c r="R2133" s="655" t="s">
        <v>134</v>
      </c>
      <c r="S2133" s="717" t="s">
        <v>2755</v>
      </c>
      <c r="T2133" s="655" t="s">
        <v>53</v>
      </c>
      <c r="U2133" s="655">
        <v>1.7</v>
      </c>
      <c r="AY2133" s="713" t="s">
        <v>132</v>
      </c>
      <c r="AZ2133" s="713" t="b">
        <f t="shared" si="552"/>
        <v>0</v>
      </c>
    </row>
    <row r="2134" spans="1:52" s="713" customFormat="1" ht="16.5" customHeight="1">
      <c r="A2134" s="988">
        <v>4683</v>
      </c>
      <c r="B2134" s="996" t="s">
        <v>134</v>
      </c>
      <c r="C2134" s="322" t="s">
        <v>2756</v>
      </c>
      <c r="D2134" s="257" t="s">
        <v>54</v>
      </c>
      <c r="E2134" s="259">
        <v>0.51</v>
      </c>
      <c r="F2134" s="400">
        <v>2</v>
      </c>
      <c r="G2134" s="450">
        <f t="shared" si="548"/>
        <v>1.02</v>
      </c>
      <c r="H2134" s="713" t="str">
        <f t="shared" si="549"/>
        <v>OK</v>
      </c>
      <c r="J2134" s="654" t="str">
        <f>IF(AND(F2134=0,G2134&gt;0),1+COUNT($J$3:J2107),IF(B2134="AUXILIAR","AUXILIAR","SUBÍTEM"))</f>
        <v>SUBÍTEM</v>
      </c>
      <c r="K2134" s="655">
        <v>4683</v>
      </c>
      <c r="L2134" s="656">
        <f t="shared" si="550"/>
        <v>4683</v>
      </c>
      <c r="M2134" s="663" t="str">
        <f>IF(AND(MID(A2134,1,4)="comp",COUNTIF($A$1:$A$3937,A2134)&gt;1),"ok AUXILIAR",IF(AND(F2134&gt;0,MID(A2134,1,4)="COMP"),"SUBÍTEM",IF(OR(AND(F2134=0,G2134=0),F2134="COEF.",F2134&gt;0),"SUBÍTEM",IF(MID(A2134,1,5)="COMP.",IF(COUNTIF(ORÇAMENTO!$B$5:$B$9792,COMPOSIÇÕES!A2134)=0,"NOK",IF(COUNTIF(ORÇAMENTO!$B$5:$B$9792,COMPOSIÇÕES!A2134)&gt;0,"OK","SUBÍTEM"))))))</f>
        <v>SUBÍTEM</v>
      </c>
      <c r="P2134" s="655" t="b">
        <f t="shared" si="551"/>
        <v>1</v>
      </c>
      <c r="Q2134" s="655">
        <v>4683</v>
      </c>
      <c r="R2134" s="655" t="s">
        <v>134</v>
      </c>
      <c r="S2134" s="717" t="s">
        <v>2756</v>
      </c>
      <c r="T2134" s="655" t="s">
        <v>54</v>
      </c>
      <c r="U2134" s="655">
        <v>0.5</v>
      </c>
      <c r="AY2134" s="713" t="s">
        <v>132</v>
      </c>
      <c r="AZ2134" s="713" t="b">
        <f t="shared" si="552"/>
        <v>0</v>
      </c>
    </row>
    <row r="2135" spans="1:52" s="713" customFormat="1" ht="16.5" customHeight="1">
      <c r="A2135" s="988">
        <v>5005</v>
      </c>
      <c r="B2135" s="996" t="s">
        <v>134</v>
      </c>
      <c r="C2135" s="322" t="s">
        <v>1023</v>
      </c>
      <c r="D2135" s="257" t="s">
        <v>54</v>
      </c>
      <c r="E2135" s="259">
        <v>0.05</v>
      </c>
      <c r="F2135" s="400">
        <v>2</v>
      </c>
      <c r="G2135" s="450">
        <f t="shared" si="548"/>
        <v>0.1</v>
      </c>
      <c r="H2135" s="713" t="str">
        <f t="shared" si="549"/>
        <v>OK</v>
      </c>
      <c r="J2135" s="654" t="str">
        <f>IF(AND(F2135=0,G2135&gt;0),1+COUNT($J$3:J2108),IF(B2135="AUXILIAR","AUXILIAR","SUBÍTEM"))</f>
        <v>SUBÍTEM</v>
      </c>
      <c r="K2135" s="655">
        <v>5005</v>
      </c>
      <c r="L2135" s="656">
        <f t="shared" si="550"/>
        <v>5005</v>
      </c>
      <c r="M2135" s="663" t="str">
        <f>IF(AND(MID(A2135,1,4)="comp",COUNTIF($A$1:$A$3937,A2135)&gt;1),"ok AUXILIAR",IF(AND(F2135&gt;0,MID(A2135,1,4)="COMP"),"SUBÍTEM",IF(OR(AND(F2135=0,G2135=0),F2135="COEF.",F2135&gt;0),"SUBÍTEM",IF(MID(A2135,1,5)="COMP.",IF(COUNTIF(ORÇAMENTO!$B$5:$B$9792,COMPOSIÇÕES!A2135)=0,"NOK",IF(COUNTIF(ORÇAMENTO!$B$5:$B$9792,COMPOSIÇÕES!A2135)&gt;0,"OK","SUBÍTEM"))))))</f>
        <v>SUBÍTEM</v>
      </c>
      <c r="P2135" s="655" t="b">
        <f t="shared" si="551"/>
        <v>1</v>
      </c>
      <c r="Q2135" s="655">
        <v>5005</v>
      </c>
      <c r="R2135" s="655" t="s">
        <v>134</v>
      </c>
      <c r="S2135" s="717" t="s">
        <v>1023</v>
      </c>
      <c r="T2135" s="655" t="s">
        <v>54</v>
      </c>
      <c r="U2135" s="655">
        <v>0.12</v>
      </c>
      <c r="AY2135" s="713" t="s">
        <v>132</v>
      </c>
      <c r="AZ2135" s="713" t="b">
        <f t="shared" si="552"/>
        <v>0</v>
      </c>
    </row>
    <row r="2136" spans="1:52" s="713" customFormat="1" ht="16.5" customHeight="1">
      <c r="A2136" s="988">
        <v>5008</v>
      </c>
      <c r="B2136" s="996" t="s">
        <v>134</v>
      </c>
      <c r="C2136" s="322" t="s">
        <v>2757</v>
      </c>
      <c r="D2136" s="257" t="s">
        <v>53</v>
      </c>
      <c r="E2136" s="259">
        <v>1.46</v>
      </c>
      <c r="F2136" s="400">
        <v>2.1</v>
      </c>
      <c r="G2136" s="450">
        <f t="shared" si="548"/>
        <v>3.07</v>
      </c>
      <c r="H2136" s="713" t="str">
        <f t="shared" si="549"/>
        <v>OK</v>
      </c>
      <c r="J2136" s="654" t="str">
        <f>IF(AND(F2136=0,G2136&gt;0),1+COUNT($J$3:J2109),IF(B2136="AUXILIAR","AUXILIAR","SUBÍTEM"))</f>
        <v>SUBÍTEM</v>
      </c>
      <c r="K2136" s="655">
        <v>5008</v>
      </c>
      <c r="L2136" s="656">
        <f t="shared" si="550"/>
        <v>5008</v>
      </c>
      <c r="M2136" s="663" t="str">
        <f>IF(AND(MID(A2136,1,4)="comp",COUNTIF($A$1:$A$3937,A2136)&gt;1),"ok AUXILIAR",IF(AND(F2136&gt;0,MID(A2136,1,4)="COMP"),"SUBÍTEM",IF(OR(AND(F2136=0,G2136=0),F2136="COEF.",F2136&gt;0),"SUBÍTEM",IF(MID(A2136,1,5)="COMP.",IF(COUNTIF(ORÇAMENTO!$B$5:$B$9792,COMPOSIÇÕES!A2136)=0,"NOK",IF(COUNTIF(ORÇAMENTO!$B$5:$B$9792,COMPOSIÇÕES!A2136)&gt;0,"OK","SUBÍTEM"))))))</f>
        <v>SUBÍTEM</v>
      </c>
      <c r="P2136" s="655" t="b">
        <f t="shared" si="551"/>
        <v>1</v>
      </c>
      <c r="Q2136" s="655">
        <v>5008</v>
      </c>
      <c r="R2136" s="655" t="s">
        <v>134</v>
      </c>
      <c r="S2136" s="717" t="s">
        <v>2757</v>
      </c>
      <c r="T2136" s="655" t="s">
        <v>53</v>
      </c>
      <c r="U2136" s="655">
        <v>1.45</v>
      </c>
      <c r="AY2136" s="713" t="s">
        <v>132</v>
      </c>
      <c r="AZ2136" s="713" t="b">
        <f t="shared" si="552"/>
        <v>0</v>
      </c>
    </row>
    <row r="2137" spans="1:52" s="713" customFormat="1" ht="16.5" customHeight="1">
      <c r="A2137" s="988">
        <v>4376</v>
      </c>
      <c r="B2137" s="996" t="s">
        <v>836</v>
      </c>
      <c r="C2137" s="322" t="s">
        <v>994</v>
      </c>
      <c r="D2137" s="257" t="s">
        <v>2836</v>
      </c>
      <c r="E2137" s="259">
        <v>0.19</v>
      </c>
      <c r="F2137" s="400">
        <v>2</v>
      </c>
      <c r="G2137" s="450">
        <f t="shared" si="548"/>
        <v>0.38</v>
      </c>
      <c r="H2137" s="713" t="str">
        <f t="shared" si="549"/>
        <v>OK</v>
      </c>
      <c r="J2137" s="654" t="str">
        <f>IF(AND(F2137=0,G2137&gt;0),1+COUNT($J$3:J2110),IF(B2137="AUXILIAR","AUXILIAR","SUBÍTEM"))</f>
        <v>SUBÍTEM</v>
      </c>
      <c r="K2137" s="655">
        <v>4376</v>
      </c>
      <c r="L2137" s="656">
        <f t="shared" si="550"/>
        <v>4376</v>
      </c>
      <c r="M2137" s="663" t="str">
        <f>IF(AND(MID(A2137,1,4)="comp",COUNTIF($A$1:$A$3937,A2137)&gt;1),"ok AUXILIAR",IF(AND(F2137&gt;0,MID(A2137,1,4)="COMP"),"SUBÍTEM",IF(OR(AND(F2137=0,G2137=0),F2137="COEF.",F2137&gt;0),"SUBÍTEM",IF(MID(A2137,1,5)="COMP.",IF(COUNTIF(ORÇAMENTO!$B$5:$B$9792,COMPOSIÇÕES!A2137)=0,"NOK",IF(COUNTIF(ORÇAMENTO!$B$5:$B$9792,COMPOSIÇÕES!A2137)&gt;0,"OK","SUBÍTEM"))))))</f>
        <v>SUBÍTEM</v>
      </c>
      <c r="P2137" s="655" t="b">
        <f t="shared" si="551"/>
        <v>1</v>
      </c>
      <c r="Q2137" s="655">
        <v>4376</v>
      </c>
      <c r="R2137" s="655" t="s">
        <v>836</v>
      </c>
      <c r="S2137" s="717" t="s">
        <v>994</v>
      </c>
      <c r="T2137" s="655" t="s">
        <v>54</v>
      </c>
      <c r="U2137" s="655">
        <v>0.19</v>
      </c>
      <c r="AY2137" s="713" t="s">
        <v>132</v>
      </c>
      <c r="AZ2137" s="713" t="b">
        <f t="shared" si="552"/>
        <v>0</v>
      </c>
    </row>
    <row r="2138" spans="1:52" s="713" customFormat="1" ht="21.75" customHeight="1">
      <c r="A2138" s="988">
        <v>7468</v>
      </c>
      <c r="B2138" s="996" t="s">
        <v>134</v>
      </c>
      <c r="C2138" s="322" t="s">
        <v>2828</v>
      </c>
      <c r="D2138" s="257" t="s">
        <v>53</v>
      </c>
      <c r="E2138" s="259">
        <v>43.96</v>
      </c>
      <c r="F2138" s="400">
        <v>2.1</v>
      </c>
      <c r="G2138" s="450">
        <f t="shared" si="548"/>
        <v>92.32</v>
      </c>
      <c r="H2138" s="713" t="str">
        <f t="shared" si="549"/>
        <v>OK</v>
      </c>
      <c r="J2138" s="654" t="str">
        <f>IF(AND(F2138=0,G2138&gt;0),1+COUNT($J$3:J2111),IF(B2138="AUXILIAR","AUXILIAR","SUBÍTEM"))</f>
        <v>SUBÍTEM</v>
      </c>
      <c r="K2138" s="655">
        <v>7468</v>
      </c>
      <c r="L2138" s="656">
        <f t="shared" si="550"/>
        <v>7468</v>
      </c>
      <c r="M2138" s="663" t="str">
        <f>IF(AND(MID(A2138,1,4)="comp",COUNTIF($A$1:$A$3937,A2138)&gt;1),"ok AUXILIAR",IF(AND(F2138&gt;0,MID(A2138,1,4)="COMP"),"SUBÍTEM",IF(OR(AND(F2138=0,G2138=0),F2138="COEF.",F2138&gt;0),"SUBÍTEM",IF(MID(A2138,1,5)="COMP.",IF(COUNTIF(ORÇAMENTO!$B$5:$B$9792,COMPOSIÇÕES!A2138)=0,"NOK",IF(COUNTIF(ORÇAMENTO!$B$5:$B$9792,COMPOSIÇÕES!A2138)&gt;0,"OK","SUBÍTEM"))))))</f>
        <v>SUBÍTEM</v>
      </c>
      <c r="P2138" s="655" t="b">
        <f t="shared" si="551"/>
        <v>1</v>
      </c>
      <c r="Q2138" s="655">
        <v>7468</v>
      </c>
      <c r="R2138" s="655" t="s">
        <v>134</v>
      </c>
      <c r="S2138" s="717" t="s">
        <v>2828</v>
      </c>
      <c r="T2138" s="655" t="s">
        <v>53</v>
      </c>
      <c r="U2138" s="655">
        <v>42.87</v>
      </c>
      <c r="AY2138" s="713" t="s">
        <v>132</v>
      </c>
      <c r="AZ2138" s="713" t="b">
        <f t="shared" si="552"/>
        <v>0</v>
      </c>
    </row>
    <row r="2139" spans="1:52" s="713" customFormat="1" ht="16.5" customHeight="1">
      <c r="A2139" s="988">
        <v>34794</v>
      </c>
      <c r="B2139" s="996" t="s">
        <v>836</v>
      </c>
      <c r="C2139" s="322" t="s">
        <v>709</v>
      </c>
      <c r="D2139" s="257" t="s">
        <v>2835</v>
      </c>
      <c r="E2139" s="259">
        <v>9.77</v>
      </c>
      <c r="F2139" s="400">
        <v>1</v>
      </c>
      <c r="G2139" s="450">
        <f t="shared" si="548"/>
        <v>9.77</v>
      </c>
      <c r="H2139" s="713" t="str">
        <f t="shared" si="549"/>
        <v>OK</v>
      </c>
      <c r="J2139" s="654" t="str">
        <f>IF(AND(F2139=0,G2139&gt;0),1+COUNT($J$3:J2112),IF(B2139="AUXILIAR","AUXILIAR","SUBÍTEM"))</f>
        <v>SUBÍTEM</v>
      </c>
      <c r="K2139" s="655">
        <v>34794</v>
      </c>
      <c r="L2139" s="656">
        <f t="shared" si="550"/>
        <v>34794</v>
      </c>
      <c r="M2139" s="663" t="str">
        <f>IF(AND(MID(A2139,1,4)="comp",COUNTIF($A$1:$A$3937,A2139)&gt;1),"ok AUXILIAR",IF(AND(F2139&gt;0,MID(A2139,1,4)="COMP"),"SUBÍTEM",IF(OR(AND(F2139=0,G2139=0),F2139="COEF.",F2139&gt;0),"SUBÍTEM",IF(MID(A2139,1,5)="COMP.",IF(COUNTIF(ORÇAMENTO!$B$5:$B$9792,COMPOSIÇÕES!A2139)=0,"NOK",IF(COUNTIF(ORÇAMENTO!$B$5:$B$9792,COMPOSIÇÕES!A2139)&gt;0,"OK","SUBÍTEM"))))))</f>
        <v>SUBÍTEM</v>
      </c>
      <c r="P2139" s="655" t="b">
        <f t="shared" si="551"/>
        <v>1</v>
      </c>
      <c r="Q2139" s="655">
        <v>34794</v>
      </c>
      <c r="R2139" s="655" t="s">
        <v>836</v>
      </c>
      <c r="S2139" s="717" t="s">
        <v>709</v>
      </c>
      <c r="T2139" s="655" t="s">
        <v>59</v>
      </c>
      <c r="U2139" s="655">
        <v>9.77</v>
      </c>
      <c r="AY2139" s="713" t="s">
        <v>132</v>
      </c>
      <c r="AZ2139" s="713" t="b">
        <f t="shared" si="552"/>
        <v>0</v>
      </c>
    </row>
    <row r="2140" spans="1:52" s="713" customFormat="1" ht="16.5" customHeight="1">
      <c r="A2140" s="988">
        <v>88264</v>
      </c>
      <c r="B2140" s="996" t="s">
        <v>131</v>
      </c>
      <c r="C2140" s="322" t="s">
        <v>766</v>
      </c>
      <c r="D2140" s="257" t="s">
        <v>59</v>
      </c>
      <c r="E2140" s="259">
        <v>19.16</v>
      </c>
      <c r="F2140" s="400">
        <v>1</v>
      </c>
      <c r="G2140" s="450">
        <f t="shared" si="548"/>
        <v>19.16</v>
      </c>
      <c r="H2140" s="713" t="str">
        <f t="shared" si="549"/>
        <v>OK</v>
      </c>
      <c r="J2140" s="654" t="str">
        <f>IF(AND(F2140=0,G2140&gt;0),1+COUNT($J$3:J2128),IF(B2140="AUXILIAR","AUXILIAR","SUBÍTEM"))</f>
        <v>SUBÍTEM</v>
      </c>
      <c r="K2140" s="655">
        <v>88264</v>
      </c>
      <c r="L2140" s="656">
        <f t="shared" si="550"/>
        <v>88264</v>
      </c>
      <c r="M2140" s="663" t="str">
        <f>IF(AND(MID(A2140,1,4)="comp",COUNTIF($A$1:$A$3937,A2140)&gt;1),"ok AUXILIAR",IF(AND(F2140&gt;0,MID(A2140,1,4)="COMP"),"SUBÍTEM",IF(OR(AND(F2140=0,G2140=0),F2140="COEF.",F2140&gt;0),"SUBÍTEM",IF(MID(A2140,1,5)="COMP.",IF(COUNTIF(ORÇAMENTO!$B$5:$B$9792,COMPOSIÇÕES!A2140)=0,"NOK",IF(COUNTIF(ORÇAMENTO!$B$5:$B$9792,COMPOSIÇÕES!A2140)&gt;0,"OK","SUBÍTEM"))))))</f>
        <v>SUBÍTEM</v>
      </c>
      <c r="P2140" s="655" t="b">
        <f t="shared" si="551"/>
        <v>1</v>
      </c>
      <c r="Q2140" s="655">
        <v>88264</v>
      </c>
      <c r="R2140" s="655" t="s">
        <v>131</v>
      </c>
      <c r="S2140" s="717" t="s">
        <v>766</v>
      </c>
      <c r="T2140" s="655" t="s">
        <v>59</v>
      </c>
      <c r="U2140" s="655">
        <v>19.149999999999999</v>
      </c>
      <c r="AY2140" s="713" t="s">
        <v>132</v>
      </c>
      <c r="AZ2140" s="713" t="b">
        <f t="shared" si="552"/>
        <v>0</v>
      </c>
    </row>
    <row r="2141" spans="1:52" s="713" customFormat="1" ht="16.5" customHeight="1">
      <c r="A2141" s="988">
        <v>88316</v>
      </c>
      <c r="B2141" s="996" t="s">
        <v>131</v>
      </c>
      <c r="C2141" s="322" t="s">
        <v>772</v>
      </c>
      <c r="D2141" s="257" t="s">
        <v>59</v>
      </c>
      <c r="E2141" s="259">
        <v>12.7</v>
      </c>
      <c r="F2141" s="400">
        <v>2</v>
      </c>
      <c r="G2141" s="450">
        <f t="shared" si="548"/>
        <v>25.4</v>
      </c>
      <c r="H2141" s="713" t="str">
        <f t="shared" si="549"/>
        <v>OK</v>
      </c>
      <c r="J2141" s="654" t="str">
        <f>IF(AND(F2141=0,G2141&gt;0),1+COUNT($J$3:J2129),IF(B2141="AUXILIAR","AUXILIAR","SUBÍTEM"))</f>
        <v>SUBÍTEM</v>
      </c>
      <c r="K2141" s="655">
        <v>88316</v>
      </c>
      <c r="L2141" s="656">
        <f t="shared" si="550"/>
        <v>88316</v>
      </c>
      <c r="M2141" s="663" t="str">
        <f>IF(AND(MID(A2141,1,4)="comp",COUNTIF($A$1:$A$3937,A2141)&gt;1),"ok AUXILIAR",IF(AND(F2141&gt;0,MID(A2141,1,4)="COMP"),"SUBÍTEM",IF(OR(AND(F2141=0,G2141=0),F2141="COEF.",F2141&gt;0),"SUBÍTEM",IF(MID(A2141,1,5)="COMP.",IF(COUNTIF(ORÇAMENTO!$B$5:$B$9792,COMPOSIÇÕES!A2141)=0,"NOK",IF(COUNTIF(ORÇAMENTO!$B$5:$B$9792,COMPOSIÇÕES!A2141)&gt;0,"OK","SUBÍTEM"))))))</f>
        <v>SUBÍTEM</v>
      </c>
      <c r="P2141" s="655" t="b">
        <f t="shared" si="551"/>
        <v>1</v>
      </c>
      <c r="Q2141" s="655">
        <v>88316</v>
      </c>
      <c r="R2141" s="655" t="s">
        <v>131</v>
      </c>
      <c r="S2141" s="717" t="s">
        <v>772</v>
      </c>
      <c r="T2141" s="655" t="s">
        <v>59</v>
      </c>
      <c r="U2141" s="655">
        <v>12.52</v>
      </c>
      <c r="AY2141" s="713" t="s">
        <v>132</v>
      </c>
      <c r="AZ2141" s="713" t="b">
        <f t="shared" si="552"/>
        <v>0</v>
      </c>
    </row>
    <row r="2142" spans="1:52" s="713" customFormat="1">
      <c r="A2142" s="723" t="s">
        <v>2144</v>
      </c>
      <c r="B2142" s="723"/>
      <c r="C2142" s="723"/>
      <c r="D2142" s="723" t="s">
        <v>183</v>
      </c>
      <c r="E2142" s="723" t="s">
        <v>183</v>
      </c>
      <c r="F2142" s="723"/>
      <c r="G2142" s="723"/>
      <c r="H2142" s="713" t="str">
        <f>IF(MID(A2142,1,3)="OBS","REMOVER ESPAÇOS","OK")</f>
        <v>REMOVER ESPAÇOS</v>
      </c>
      <c r="J2142" s="654" t="str">
        <f>IF(AND(F2142=0,G2142&gt;0),1+COUNT($J$3:J2141),IF(B2142="AUXILIAR","AUXILIAR","SUBÍTEM"))</f>
        <v>SUBÍTEM</v>
      </c>
      <c r="K2142" s="655" t="s">
        <v>2144</v>
      </c>
      <c r="L2142" s="656" t="str">
        <f>A2142</f>
        <v>Obs: composição/Base -  ORSE adaptada - 7289 + 7468/ORSE INSUMO</v>
      </c>
      <c r="M2142" s="663" t="str">
        <f>IF(AND(MID(A2142,1,4)="comp",COUNTIF($A$1:$A$3937,A2142)&gt;1),"ok AUXILIAR",IF(AND(F2142&gt;0,MID(A2142,1,4)="COMP"),"SUBÍTEM",IF(OR(AND(F2142=0,G2142=0),F2142="COEF.",F2142&gt;0),"SUBÍTEM",IF(MID(A2142,1,5)="COMP.",IF(COUNTIF(ORÇAMENTO!$B$5:$B$9792,COMPOSIÇÕES!A2142)=0,"NOK",IF(COUNTIF(ORÇAMENTO!$B$5:$B$9792,COMPOSIÇÕES!A2142)&gt;0,"OK","SUBÍTEM"))))))</f>
        <v>SUBÍTEM</v>
      </c>
      <c r="P2142" s="655" t="b">
        <f>C2142=S2142</f>
        <v>1</v>
      </c>
      <c r="Q2142" s="655" t="s">
        <v>2144</v>
      </c>
      <c r="R2142" s="655"/>
      <c r="S2142" s="723"/>
      <c r="T2142" s="655" t="s">
        <v>183</v>
      </c>
      <c r="U2142" s="655" t="s">
        <v>183</v>
      </c>
    </row>
    <row r="2143" spans="1:52" s="713" customFormat="1" ht="15.75" thickBot="1">
      <c r="A2143" s="660"/>
      <c r="E2143" s="660"/>
      <c r="J2143" s="712"/>
      <c r="K2143" s="712"/>
      <c r="L2143" s="712"/>
      <c r="M2143" s="712"/>
      <c r="P2143" s="655" t="b">
        <f t="shared" ref="P2143:P2150" si="553">C2143=S2143</f>
        <v>1</v>
      </c>
    </row>
    <row r="2144" spans="1:52" s="713" customFormat="1" ht="32.25" customHeight="1" thickBot="1">
      <c r="A2144" s="947" t="s">
        <v>125</v>
      </c>
      <c r="B2144" s="948"/>
      <c r="C2144" s="949" t="s">
        <v>103</v>
      </c>
      <c r="D2144" s="949" t="s">
        <v>126</v>
      </c>
      <c r="E2144" s="949" t="s">
        <v>128</v>
      </c>
      <c r="F2144" s="949" t="s">
        <v>127</v>
      </c>
      <c r="G2144" s="950" t="s">
        <v>129</v>
      </c>
      <c r="H2144" s="713" t="str">
        <f t="shared" ref="H2144:H2149" si="554">UPPER(C2144)</f>
        <v>DESCRIÇÃO</v>
      </c>
      <c r="J2144" s="654" t="str">
        <f>IF(AND(F2144=0,G2144&gt;0),1+COUNT($J$3:J2143),IF(B2144="AUXILIAR","AUXILIAR","SUBÍTEM"))</f>
        <v>SUBÍTEM</v>
      </c>
      <c r="K2144" s="655" t="s">
        <v>125</v>
      </c>
      <c r="L2144" s="656" t="str">
        <f t="shared" ref="L2144:L2150" si="555">A2144</f>
        <v>COD.</v>
      </c>
      <c r="M2144" s="663" t="str">
        <f>IF(AND(MID(A2144,1,4)="comp",COUNTIF($A$1:$A$3937,A2144)&gt;1),"ok AUXILIAR",IF(AND(F2144&gt;0,MID(A2144,1,4)="COMP"),"SUBÍTEM",IF(OR(AND(F2144=0,G2144=0),F2144="COEF.",F2144&gt;0),"SUBÍTEM",IF(MID(A2144,1,5)="COMP.",IF(COUNTIF(ORÇAMENTO!$B$5:$B$9792,COMPOSIÇÕES!A2144)=0,"NOK",IF(COUNTIF(ORÇAMENTO!$B$5:$B$9792,COMPOSIÇÕES!A2144)&gt;0,"OK","SUBÍTEM"))))))</f>
        <v>SUBÍTEM</v>
      </c>
      <c r="P2144" s="655" t="b">
        <f t="shared" si="553"/>
        <v>1</v>
      </c>
      <c r="Q2144" s="655" t="s">
        <v>125</v>
      </c>
      <c r="R2144" s="655"/>
      <c r="S2144" s="715" t="s">
        <v>103</v>
      </c>
      <c r="T2144" s="655" t="s">
        <v>126</v>
      </c>
      <c r="U2144" s="655" t="s">
        <v>128</v>
      </c>
    </row>
    <row r="2145" spans="1:52" s="713" customFormat="1" ht="33.75" customHeight="1" thickBot="1">
      <c r="A2145" s="935" t="s">
        <v>2145</v>
      </c>
      <c r="B2145" s="936"/>
      <c r="C2145" s="986" t="s">
        <v>2636</v>
      </c>
      <c r="D2145" s="936" t="s">
        <v>126</v>
      </c>
      <c r="E2145" s="936" t="s">
        <v>183</v>
      </c>
      <c r="F2145" s="936"/>
      <c r="G2145" s="946">
        <f>SUM(G2146:G2149)</f>
        <v>1653.9599999999998</v>
      </c>
      <c r="H2145" s="713" t="str">
        <f t="shared" si="554"/>
        <v>GABINETE DE EXAUSTÃO COM VAZÃO 3800 M³/H, COM CAIXA DE SUPORTE E FILTRO G3/F4</v>
      </c>
      <c r="J2145" s="654">
        <f>IF(AND(F2145=0,G2145&gt;0),1+COUNT($J$3:J2144),IF(B2145="AUXILIAR","AUXILIAR","SUBÍTEM"))</f>
        <v>275</v>
      </c>
      <c r="K2145" s="655" t="s">
        <v>2161</v>
      </c>
      <c r="L2145" s="656" t="str">
        <f t="shared" si="555"/>
        <v>COMP. 275</v>
      </c>
      <c r="M2145" s="663" t="str">
        <f>IF(AND(MID(A2145,1,4)="comp",COUNTIF($A$1:$A$3937,A2145)&gt;1),"ok AUXILIAR",IF(AND(F2145&gt;0,MID(A2145,1,4)="COMP"),"SUBÍTEM",IF(OR(AND(F2145=0,G2145=0),F2145="COEF.",F2145&gt;0),"SUBÍTEM",IF(MID(A2145,1,5)="COMP.",IF(COUNTIF(ORÇAMENTO!$B$5:$B$9792,COMPOSIÇÕES!A2145)=0,"NOK",IF(COUNTIF(ORÇAMENTO!$B$5:$B$9792,COMPOSIÇÕES!A2145)&gt;0,"OK","SUBÍTEM"))))))</f>
        <v>OK</v>
      </c>
      <c r="P2145" s="655" t="b">
        <f t="shared" si="553"/>
        <v>1</v>
      </c>
      <c r="Q2145" s="655" t="s">
        <v>2145</v>
      </c>
      <c r="R2145" s="655"/>
      <c r="S2145" s="716" t="s">
        <v>2636</v>
      </c>
      <c r="T2145" s="655" t="s">
        <v>126</v>
      </c>
      <c r="U2145" s="655" t="s">
        <v>183</v>
      </c>
    </row>
    <row r="2146" spans="1:52" s="713" customFormat="1" ht="21.75" customHeight="1">
      <c r="A2146" s="494">
        <v>88264</v>
      </c>
      <c r="B2146" s="494" t="s">
        <v>131</v>
      </c>
      <c r="C2146" s="322" t="s">
        <v>766</v>
      </c>
      <c r="D2146" s="257" t="s">
        <v>59</v>
      </c>
      <c r="E2146" s="259">
        <v>19.16</v>
      </c>
      <c r="F2146" s="462">
        <v>1</v>
      </c>
      <c r="G2146" s="450">
        <f>ROUND(F2146*E2146,2)</f>
        <v>19.16</v>
      </c>
      <c r="H2146" s="713" t="str">
        <f t="shared" si="554"/>
        <v>ELETRICISTA COM ENCARGOS COMPLEMENTARES</v>
      </c>
      <c r="J2146" s="654" t="str">
        <f>IF(AND(F2146=0,G2146&gt;0),1+COUNT($J$3:J2133),IF(B2146="AUXILIAR","AUXILIAR","SUBÍTEM"))</f>
        <v>SUBÍTEM</v>
      </c>
      <c r="K2146" s="655">
        <v>88264</v>
      </c>
      <c r="L2146" s="656">
        <f t="shared" si="555"/>
        <v>88264</v>
      </c>
      <c r="M2146" s="663" t="str">
        <f>IF(AND(MID(A2146,1,4)="comp",COUNTIF($A$1:$A$3937,A2146)&gt;1),"ok AUXILIAR",IF(AND(F2146&gt;0,MID(A2146,1,4)="COMP"),"SUBÍTEM",IF(OR(AND(F2146=0,G2146=0),F2146="COEF.",F2146&gt;0),"SUBÍTEM",IF(MID(A2146,1,5)="COMP.",IF(COUNTIF(ORÇAMENTO!$B$5:$B$9792,COMPOSIÇÕES!A2146)=0,"NOK",IF(COUNTIF(ORÇAMENTO!$B$5:$B$9792,COMPOSIÇÕES!A2146)&gt;0,"OK","SUBÍTEM"))))))</f>
        <v>SUBÍTEM</v>
      </c>
      <c r="P2146" s="655" t="b">
        <f t="shared" si="553"/>
        <v>1</v>
      </c>
      <c r="Q2146" s="655">
        <v>88264</v>
      </c>
      <c r="R2146" s="655" t="s">
        <v>131</v>
      </c>
      <c r="S2146" s="717" t="s">
        <v>766</v>
      </c>
      <c r="T2146" s="655" t="s">
        <v>59</v>
      </c>
      <c r="U2146" s="655">
        <v>19.149999999999999</v>
      </c>
    </row>
    <row r="2147" spans="1:52" s="713" customFormat="1" ht="21.75" customHeight="1">
      <c r="A2147" s="988">
        <v>88316</v>
      </c>
      <c r="B2147" s="989" t="s">
        <v>131</v>
      </c>
      <c r="C2147" s="322" t="s">
        <v>772</v>
      </c>
      <c r="D2147" s="257" t="s">
        <v>59</v>
      </c>
      <c r="E2147" s="259">
        <v>12.7</v>
      </c>
      <c r="F2147" s="707">
        <v>1</v>
      </c>
      <c r="G2147" s="450">
        <f>ROUND(F2147*E2147,2)</f>
        <v>12.7</v>
      </c>
      <c r="H2147" s="713" t="str">
        <f t="shared" si="554"/>
        <v>SERVENTE COM ENCARGOS COMPLEMENTARES</v>
      </c>
      <c r="J2147" s="654" t="str">
        <f>IF(AND(F2147=0,G2147&gt;0),1+COUNT($J$3:J2132),IF(B2147="AUXILIAR","AUXILIAR","SUBÍTEM"))</f>
        <v>SUBÍTEM</v>
      </c>
      <c r="K2147" s="655">
        <v>88316</v>
      </c>
      <c r="L2147" s="656">
        <f t="shared" si="555"/>
        <v>88316</v>
      </c>
      <c r="M2147" s="663" t="str">
        <f>IF(AND(MID(A2147,1,4)="comp",COUNTIF($A$1:$A$3937,A2147)&gt;1),"ok AUXILIAR",IF(AND(F2147&gt;0,MID(A2147,1,4)="COMP"),"SUBÍTEM",IF(OR(AND(F2147=0,G2147=0),F2147="COEF.",F2147&gt;0),"SUBÍTEM",IF(MID(A2147,1,5)="COMP.",IF(COUNTIF(ORÇAMENTO!$B$5:$B$9792,COMPOSIÇÕES!A2147)=0,"NOK",IF(COUNTIF(ORÇAMENTO!$B$5:$B$9792,COMPOSIÇÕES!A2147)&gt;0,"OK","SUBÍTEM"))))))</f>
        <v>SUBÍTEM</v>
      </c>
      <c r="P2147" s="655" t="b">
        <f t="shared" si="553"/>
        <v>1</v>
      </c>
      <c r="Q2147" s="655">
        <v>88316</v>
      </c>
      <c r="R2147" s="655" t="s">
        <v>131</v>
      </c>
      <c r="S2147" s="717" t="s">
        <v>772</v>
      </c>
      <c r="T2147" s="655" t="s">
        <v>59</v>
      </c>
      <c r="U2147" s="655">
        <v>12.52</v>
      </c>
    </row>
    <row r="2148" spans="1:52" s="713" customFormat="1" ht="22.5" customHeight="1">
      <c r="A2148" s="500">
        <v>11602</v>
      </c>
      <c r="B2148" s="322" t="s">
        <v>134</v>
      </c>
      <c r="C2148" s="322" t="s">
        <v>2764</v>
      </c>
      <c r="D2148" s="257" t="s">
        <v>54</v>
      </c>
      <c r="E2148" s="259">
        <v>15.98</v>
      </c>
      <c r="F2148" s="707">
        <v>1</v>
      </c>
      <c r="G2148" s="450">
        <f>ROUND(F2148*E2148,2)</f>
        <v>15.98</v>
      </c>
      <c r="H2148" s="713" t="str">
        <f t="shared" si="554"/>
        <v>FILTRO FILBOX RED 100 G3/F5</v>
      </c>
      <c r="J2148" s="654" t="str">
        <f>IF(AND(F2148=0,G2148&gt;0),1+COUNT($J$3:J2132),IF(B2148="AUXILIAR","AUXILIAR","SUBÍTEM"))</f>
        <v>SUBÍTEM</v>
      </c>
      <c r="K2148" s="655">
        <v>11602</v>
      </c>
      <c r="L2148" s="656">
        <f>A2148</f>
        <v>11602</v>
      </c>
      <c r="M2148" s="663" t="str">
        <f>IF(AND(MID(A2148,1,4)="comp",COUNTIF($A$1:$A$3937,A2148)&gt;1),"ok AUXILIAR",IF(AND(F2148&gt;0,MID(A2148,1,4)="COMP"),"SUBÍTEM",IF(OR(AND(F2148=0,G2148=0),F2148="COEF.",F2148&gt;0),"SUBÍTEM",IF(MID(A2148,1,5)="COMP.",IF(COUNTIF(ORÇAMENTO!$B$5:$B$9792,COMPOSIÇÕES!A2148)=0,"NOK",IF(COUNTIF(ORÇAMENTO!$B$5:$B$9792,COMPOSIÇÕES!A2148)&gt;0,"OK","SUBÍTEM"))))))</f>
        <v>SUBÍTEM</v>
      </c>
      <c r="P2148" s="655" t="b">
        <f>C2148=S2148</f>
        <v>1</v>
      </c>
      <c r="Q2148" s="655">
        <v>11602</v>
      </c>
      <c r="R2148" s="655" t="s">
        <v>134</v>
      </c>
      <c r="S2148" s="717" t="s">
        <v>2764</v>
      </c>
      <c r="T2148" s="655" t="s">
        <v>54</v>
      </c>
      <c r="U2148" s="655">
        <v>16.47</v>
      </c>
    </row>
    <row r="2149" spans="1:52" s="713" customFormat="1" ht="22.5" customHeight="1">
      <c r="A2149" s="500">
        <v>12733</v>
      </c>
      <c r="B2149" s="322" t="s">
        <v>134</v>
      </c>
      <c r="C2149" s="322" t="s">
        <v>2829</v>
      </c>
      <c r="D2149" s="257" t="s">
        <v>54</v>
      </c>
      <c r="E2149" s="259">
        <v>1606.12</v>
      </c>
      <c r="F2149" s="707">
        <v>1</v>
      </c>
      <c r="G2149" s="450">
        <f>ROUND(F2149*E2149,2)</f>
        <v>1606.12</v>
      </c>
      <c r="H2149" s="713" t="str">
        <f t="shared" si="554"/>
        <v>EXAUSTOR ACI-200, DA SICTELL OU SIMILAR</v>
      </c>
      <c r="J2149" s="654" t="str">
        <f>IF(AND(F2149=0,G2149&gt;0),1+COUNT($J$3:J2133),IF(B2149="AUXILIAR","AUXILIAR","SUBÍTEM"))</f>
        <v>SUBÍTEM</v>
      </c>
      <c r="K2149" s="655">
        <v>12733</v>
      </c>
      <c r="L2149" s="656">
        <f t="shared" si="555"/>
        <v>12733</v>
      </c>
      <c r="M2149" s="663" t="str">
        <f>IF(AND(MID(A2149,1,4)="comp",COUNTIF($A$1:$A$3937,A2149)&gt;1),"ok AUXILIAR",IF(AND(F2149&gt;0,MID(A2149,1,4)="COMP"),"SUBÍTEM",IF(OR(AND(F2149=0,G2149=0),F2149="COEF.",F2149&gt;0),"SUBÍTEM",IF(MID(A2149,1,5)="COMP.",IF(COUNTIF(ORÇAMENTO!$B$5:$B$9792,COMPOSIÇÕES!A2149)=0,"NOK",IF(COUNTIF(ORÇAMENTO!$B$5:$B$9792,COMPOSIÇÕES!A2149)&gt;0,"OK","SUBÍTEM"))))))</f>
        <v>SUBÍTEM</v>
      </c>
      <c r="P2149" s="655" t="b">
        <f t="shared" si="553"/>
        <v>1</v>
      </c>
      <c r="Q2149" s="655">
        <v>12733</v>
      </c>
      <c r="R2149" s="655" t="s">
        <v>134</v>
      </c>
      <c r="S2149" s="717" t="s">
        <v>2829</v>
      </c>
      <c r="T2149" s="655" t="s">
        <v>54</v>
      </c>
      <c r="U2149" s="655">
        <v>1614.84</v>
      </c>
    </row>
    <row r="2150" spans="1:52" s="713" customFormat="1">
      <c r="A2150" s="723" t="s">
        <v>2516</v>
      </c>
      <c r="B2150" s="723"/>
      <c r="C2150" s="723"/>
      <c r="D2150" s="723" t="s">
        <v>183</v>
      </c>
      <c r="E2150" s="723" t="s">
        <v>183</v>
      </c>
      <c r="F2150" s="723"/>
      <c r="G2150" s="723"/>
      <c r="H2150" s="713" t="str">
        <f>IF(MID(A2150,1,3)="OBS","REMOVER ESPAÇOS","OK")</f>
        <v>REMOVER ESPAÇOS</v>
      </c>
      <c r="J2150" s="654" t="str">
        <f>IF(AND(F2150=0,G2150&gt;0),1+COUNT($J$3:J2149),IF(B2150="AUXILIAR","AUXILIAR","SUBÍTEM"))</f>
        <v>SUBÍTEM</v>
      </c>
      <c r="K2150" s="655" t="s">
        <v>2516</v>
      </c>
      <c r="L2150" s="656" t="str">
        <f t="shared" si="555"/>
        <v>Obs: composição/Base -  ORSE - 11890</v>
      </c>
      <c r="M2150" s="663" t="str">
        <f>IF(AND(MID(A2150,1,4)="comp",COUNTIF($A$1:$A$3937,A2150)&gt;1),"ok AUXILIAR",IF(AND(F2150&gt;0,MID(A2150,1,4)="COMP"),"SUBÍTEM",IF(OR(AND(F2150=0,G2150=0),F2150="COEF.",F2150&gt;0),"SUBÍTEM",IF(MID(A2150,1,5)="COMP.",IF(COUNTIF(ORÇAMENTO!$B$5:$B$9792,COMPOSIÇÕES!A2150)=0,"NOK",IF(COUNTIF(ORÇAMENTO!$B$5:$B$9792,COMPOSIÇÕES!A2150)&gt;0,"OK","SUBÍTEM"))))))</f>
        <v>SUBÍTEM</v>
      </c>
      <c r="P2150" s="655" t="b">
        <f t="shared" si="553"/>
        <v>1</v>
      </c>
      <c r="Q2150" s="655" t="s">
        <v>2516</v>
      </c>
      <c r="R2150" s="655"/>
      <c r="S2150" s="723"/>
      <c r="T2150" s="655" t="s">
        <v>183</v>
      </c>
      <c r="U2150" s="655" t="s">
        <v>183</v>
      </c>
    </row>
    <row r="2151" spans="1:52" s="713" customFormat="1" ht="15.75" thickBot="1">
      <c r="A2151" s="728"/>
      <c r="B2151" s="728"/>
      <c r="C2151" s="728"/>
      <c r="D2151" s="728"/>
      <c r="E2151" s="728"/>
      <c r="F2151" s="728"/>
      <c r="G2151" s="728"/>
      <c r="J2151" s="779"/>
      <c r="K2151" s="780"/>
      <c r="L2151" s="781"/>
      <c r="M2151" s="663"/>
      <c r="P2151" s="655" t="b">
        <f t="shared" ref="P2151:P2164" si="556">C2151=S2151</f>
        <v>1</v>
      </c>
      <c r="Q2151" s="780"/>
      <c r="R2151" s="780"/>
      <c r="S2151" s="728"/>
      <c r="T2151" s="780"/>
      <c r="U2151" s="780"/>
    </row>
    <row r="2152" spans="1:52" s="713" customFormat="1" ht="32.25" customHeight="1" thickBot="1">
      <c r="A2152" s="947" t="s">
        <v>125</v>
      </c>
      <c r="B2152" s="948"/>
      <c r="C2152" s="949" t="s">
        <v>103</v>
      </c>
      <c r="D2152" s="949" t="s">
        <v>126</v>
      </c>
      <c r="E2152" s="949" t="s">
        <v>128</v>
      </c>
      <c r="F2152" s="949" t="s">
        <v>127</v>
      </c>
      <c r="G2152" s="950" t="s">
        <v>129</v>
      </c>
      <c r="H2152" s="713" t="str">
        <f t="shared" ref="H2152:H2157" si="557">IF(MID(A2152,1,3)="OBS","REMOVER ESPAÇOS","OK")</f>
        <v>OK</v>
      </c>
      <c r="J2152" s="654" t="str">
        <f>IF(AND(F2152=0,G2152&gt;0),1+COUNT($J$3:J2046),IF(B2152="AUXILIAR","AUXILIAR","SUBÍTEM"))</f>
        <v>SUBÍTEM</v>
      </c>
      <c r="K2152" s="655" t="s">
        <v>125</v>
      </c>
      <c r="L2152" s="656" t="str">
        <f t="shared" ref="L2152:L2157" si="558">A2152</f>
        <v>COD.</v>
      </c>
      <c r="M2152" s="663" t="str">
        <f>IF(AND(MID(A2152,1,4)="comp",COUNTIF($A$1:$A$3937,A2152)&gt;1),"ok AUXILIAR",IF(AND(F2152&gt;0,MID(A2152,1,4)="COMP"),"SUBÍTEM",IF(OR(AND(F2152=0,G2152=0),F2152="COEF.",F2152&gt;0),"SUBÍTEM",IF(MID(A2152,1,5)="COMP.",IF(COUNTIF(ORÇAMENTO!$B$5:$B$9792,COMPOSIÇÕES!A2152)=0,"NOK",IF(COUNTIF(ORÇAMENTO!$B$5:$B$9792,COMPOSIÇÕES!A2152)&gt;0,"OK","SUBÍTEM"))))))</f>
        <v>SUBÍTEM</v>
      </c>
      <c r="P2152" s="655" t="b">
        <f t="shared" si="556"/>
        <v>1</v>
      </c>
      <c r="Q2152" s="655" t="s">
        <v>125</v>
      </c>
      <c r="R2152" s="655"/>
      <c r="S2152" s="715" t="s">
        <v>103</v>
      </c>
      <c r="T2152" s="655" t="s">
        <v>126</v>
      </c>
      <c r="U2152" s="655" t="s">
        <v>128</v>
      </c>
      <c r="AY2152" s="713" t="s">
        <v>103</v>
      </c>
      <c r="AZ2152" s="713" t="b">
        <f>AY2152=C2152</f>
        <v>1</v>
      </c>
    </row>
    <row r="2153" spans="1:52" s="713" customFormat="1" ht="33" customHeight="1" thickBot="1">
      <c r="A2153" s="935" t="s">
        <v>2161</v>
      </c>
      <c r="B2153" s="936"/>
      <c r="C2153" s="960" t="s">
        <v>935</v>
      </c>
      <c r="D2153" s="936" t="s">
        <v>126</v>
      </c>
      <c r="E2153" s="936"/>
      <c r="F2153" s="936"/>
      <c r="G2153" s="946">
        <f>SUM(G2154:G2156)</f>
        <v>102.78999999999999</v>
      </c>
      <c r="H2153" s="713" t="str">
        <f t="shared" si="557"/>
        <v>OK</v>
      </c>
      <c r="J2153" s="654">
        <f>IF(AND(F2153=0,G2153&gt;0),1+COUNT($J$3:J2152),IF(B2153="AUXILIAR","AUXILIAR","SUBÍTEM"))</f>
        <v>276</v>
      </c>
      <c r="K2153" s="655" t="s">
        <v>2163</v>
      </c>
      <c r="L2153" s="656" t="str">
        <f t="shared" si="558"/>
        <v>COMP. 276</v>
      </c>
      <c r="M2153" s="663" t="str">
        <f>IF(AND(MID(A2153,1,4)="comp",COUNTIF($A$1:$A$3937,A2153)&gt;1),"ok AUXILIAR",IF(AND(F2153&gt;0,MID(A2153,1,4)="COMP"),"SUBÍTEM",IF(OR(AND(F2153=0,G2153=0),F2153="COEF.",F2153&gt;0),"SUBÍTEM",IF(MID(A2153,1,5)="COMP.",IF(COUNTIF(ORÇAMENTO!$B$5:$B$9792,COMPOSIÇÕES!A2153)=0,"NOK",IF(COUNTIF(ORÇAMENTO!$B$5:$B$9792,COMPOSIÇÕES!A2153)&gt;0,"OK","SUBÍTEM"))))))</f>
        <v>OK</v>
      </c>
      <c r="P2153" s="655" t="b">
        <f t="shared" si="556"/>
        <v>1</v>
      </c>
      <c r="Q2153" s="655" t="s">
        <v>2161</v>
      </c>
      <c r="R2153" s="655"/>
      <c r="S2153" s="716" t="s">
        <v>935</v>
      </c>
      <c r="T2153" s="655" t="s">
        <v>126</v>
      </c>
      <c r="U2153" s="655"/>
      <c r="AY2153" s="713" t="s">
        <v>670</v>
      </c>
      <c r="AZ2153" s="713" t="b">
        <f>AY2153=C2153</f>
        <v>0</v>
      </c>
    </row>
    <row r="2154" spans="1:52" s="713" customFormat="1">
      <c r="A2154" s="988">
        <v>88264</v>
      </c>
      <c r="B2154" s="996" t="s">
        <v>131</v>
      </c>
      <c r="C2154" s="322" t="s">
        <v>766</v>
      </c>
      <c r="D2154" s="257" t="s">
        <v>59</v>
      </c>
      <c r="E2154" s="259">
        <v>19.16</v>
      </c>
      <c r="F2154" s="400">
        <v>1.5</v>
      </c>
      <c r="G2154" s="450">
        <f>ROUND(F2154*E2154,2)</f>
        <v>28.74</v>
      </c>
      <c r="H2154" s="713" t="str">
        <f t="shared" si="557"/>
        <v>OK</v>
      </c>
      <c r="J2154" s="654" t="str">
        <f>IF(AND(F2154=0,G2154&gt;0),1+COUNT($J$3:J2153),IF(B2154="AUXILIAR","AUXILIAR","SUBÍTEM"))</f>
        <v>SUBÍTEM</v>
      </c>
      <c r="K2154" s="655">
        <v>88264</v>
      </c>
      <c r="L2154" s="656">
        <f t="shared" si="558"/>
        <v>88264</v>
      </c>
      <c r="M2154" s="663" t="str">
        <f>IF(AND(MID(A2154,1,4)="comp",COUNTIF($A$1:$A$3937,A2154)&gt;1),"ok AUXILIAR",IF(AND(F2154&gt;0,MID(A2154,1,4)="COMP"),"SUBÍTEM",IF(OR(AND(F2154=0,G2154=0),F2154="COEF.",F2154&gt;0),"SUBÍTEM",IF(MID(A2154,1,5)="COMP.",IF(COUNTIF(ORÇAMENTO!$B$5:$B$9792,COMPOSIÇÕES!A2154)=0,"NOK",IF(COUNTIF(ORÇAMENTO!$B$5:$B$9792,COMPOSIÇÕES!A2154)&gt;0,"OK","SUBÍTEM"))))))</f>
        <v>SUBÍTEM</v>
      </c>
      <c r="P2154" s="655" t="b">
        <f t="shared" si="556"/>
        <v>1</v>
      </c>
      <c r="Q2154" s="655">
        <v>88264</v>
      </c>
      <c r="R2154" s="655" t="s">
        <v>131</v>
      </c>
      <c r="S2154" s="717" t="s">
        <v>766</v>
      </c>
      <c r="T2154" s="655" t="s">
        <v>59</v>
      </c>
      <c r="U2154" s="655">
        <v>19.149999999999999</v>
      </c>
      <c r="AY2154" s="713" t="s">
        <v>176</v>
      </c>
      <c r="AZ2154" s="713" t="b">
        <f>AY2154=C2154</f>
        <v>0</v>
      </c>
    </row>
    <row r="2155" spans="1:52" s="713" customFormat="1" ht="16.5" customHeight="1">
      <c r="A2155" s="988">
        <v>6501</v>
      </c>
      <c r="B2155" s="996" t="s">
        <v>134</v>
      </c>
      <c r="C2155" s="322" t="s">
        <v>935</v>
      </c>
      <c r="D2155" s="257" t="s">
        <v>54</v>
      </c>
      <c r="E2155" s="259">
        <v>55</v>
      </c>
      <c r="F2155" s="400">
        <v>1</v>
      </c>
      <c r="G2155" s="450">
        <f>ROUND(F2155*E2155,2)</f>
        <v>55</v>
      </c>
      <c r="H2155" s="713" t="str">
        <f t="shared" si="557"/>
        <v>OK</v>
      </c>
      <c r="J2155" s="654" t="str">
        <f>IF(AND(F2155=0,G2155&gt;0),1+COUNT($J$3:J2153),IF(B2155="AUXILIAR","AUXILIAR","SUBÍTEM"))</f>
        <v>SUBÍTEM</v>
      </c>
      <c r="K2155" s="655">
        <v>6501</v>
      </c>
      <c r="L2155" s="656">
        <f t="shared" si="558"/>
        <v>6501</v>
      </c>
      <c r="M2155" s="663" t="str">
        <f>IF(AND(MID(A2155,1,4)="comp",COUNTIF($A$1:$A$3937,A2155)&gt;1),"ok AUXILIAR",IF(AND(F2155&gt;0,MID(A2155,1,4)="COMP"),"SUBÍTEM",IF(OR(AND(F2155=0,G2155=0),F2155="COEF.",F2155&gt;0),"SUBÍTEM",IF(MID(A2155,1,5)="COMP.",IF(COUNTIF(ORÇAMENTO!$B$5:$B$9792,COMPOSIÇÕES!A2155)=0,"NOK",IF(COUNTIF(ORÇAMENTO!$B$5:$B$9792,COMPOSIÇÕES!A2155)&gt;0,"OK","SUBÍTEM"))))))</f>
        <v>SUBÍTEM</v>
      </c>
      <c r="P2155" s="655" t="b">
        <f t="shared" si="556"/>
        <v>1</v>
      </c>
      <c r="Q2155" s="655">
        <v>6501</v>
      </c>
      <c r="R2155" s="655" t="s">
        <v>134</v>
      </c>
      <c r="S2155" s="717" t="s">
        <v>935</v>
      </c>
      <c r="T2155" s="655" t="s">
        <v>54</v>
      </c>
      <c r="U2155" s="655">
        <v>55</v>
      </c>
      <c r="AY2155" s="713" t="s">
        <v>132</v>
      </c>
      <c r="AZ2155" s="713" t="b">
        <f>AY2155=C2155</f>
        <v>0</v>
      </c>
    </row>
    <row r="2156" spans="1:52" s="713" customFormat="1" ht="16.5" customHeight="1">
      <c r="A2156" s="988">
        <v>88316</v>
      </c>
      <c r="B2156" s="996" t="s">
        <v>131</v>
      </c>
      <c r="C2156" s="322" t="s">
        <v>772</v>
      </c>
      <c r="D2156" s="257" t="s">
        <v>59</v>
      </c>
      <c r="E2156" s="259">
        <v>12.7</v>
      </c>
      <c r="F2156" s="400">
        <v>1.5</v>
      </c>
      <c r="G2156" s="450">
        <f>ROUND(F2156*E2156,2)</f>
        <v>19.05</v>
      </c>
      <c r="H2156" s="713" t="str">
        <f t="shared" si="557"/>
        <v>OK</v>
      </c>
      <c r="J2156" s="654" t="str">
        <f>IF(AND(F2156=0,G2156&gt;0),1+COUNT($J$3:J2154),IF(B2156="AUXILIAR","AUXILIAR","SUBÍTEM"))</f>
        <v>SUBÍTEM</v>
      </c>
      <c r="K2156" s="655">
        <v>88316</v>
      </c>
      <c r="L2156" s="656">
        <f t="shared" si="558"/>
        <v>88316</v>
      </c>
      <c r="M2156" s="663" t="str">
        <f>IF(AND(MID(A2156,1,4)="comp",COUNTIF($A$1:$A$3937,A2156)&gt;1),"ok AUXILIAR",IF(AND(F2156&gt;0,MID(A2156,1,4)="COMP"),"SUBÍTEM",IF(OR(AND(F2156=0,G2156=0),F2156="COEF.",F2156&gt;0),"SUBÍTEM",IF(MID(A2156,1,5)="COMP.",IF(COUNTIF(ORÇAMENTO!$B$5:$B$9792,COMPOSIÇÕES!A2156)=0,"NOK",IF(COUNTIF(ORÇAMENTO!$B$5:$B$9792,COMPOSIÇÕES!A2156)&gt;0,"OK","SUBÍTEM"))))))</f>
        <v>SUBÍTEM</v>
      </c>
      <c r="P2156" s="655" t="b">
        <f t="shared" si="556"/>
        <v>1</v>
      </c>
      <c r="Q2156" s="655">
        <v>88316</v>
      </c>
      <c r="R2156" s="655" t="s">
        <v>131</v>
      </c>
      <c r="S2156" s="717" t="s">
        <v>772</v>
      </c>
      <c r="T2156" s="655" t="s">
        <v>59</v>
      </c>
      <c r="U2156" s="655">
        <v>12.52</v>
      </c>
      <c r="AY2156" s="713" t="s">
        <v>132</v>
      </c>
      <c r="AZ2156" s="713" t="b">
        <f>AY2156=C2156</f>
        <v>0</v>
      </c>
    </row>
    <row r="2157" spans="1:52" s="713" customFormat="1">
      <c r="A2157" s="995" t="s">
        <v>2168</v>
      </c>
      <c r="B2157" s="723"/>
      <c r="C2157" s="723"/>
      <c r="D2157" s="723" t="s">
        <v>183</v>
      </c>
      <c r="E2157" s="723" t="s">
        <v>183</v>
      </c>
      <c r="F2157" s="723"/>
      <c r="G2157" s="723"/>
      <c r="H2157" s="713" t="str">
        <f t="shared" si="557"/>
        <v>REMOVER ESPAÇOS</v>
      </c>
      <c r="J2157" s="654" t="str">
        <f>IF(AND(F2157=0,G2157&gt;0),1+COUNT($J$3:J2156),IF(B2157="AUXILIAR","AUXILIAR","SUBÍTEM"))</f>
        <v>SUBÍTEM</v>
      </c>
      <c r="K2157" s="655" t="s">
        <v>2168</v>
      </c>
      <c r="L2157" s="656" t="str">
        <f t="shared" si="558"/>
        <v>Obs: composição/Base -  ORSE - 11213+6501/ORSE INSUMO</v>
      </c>
      <c r="M2157" s="663" t="str">
        <f>IF(AND(MID(A2157,1,4)="comp",COUNTIF($A$1:$A$3937,A2157)&gt;1),"ok AUXILIAR",IF(AND(F2157&gt;0,MID(A2157,1,4)="COMP"),"SUBÍTEM",IF(OR(AND(F2157=0,G2157=0),F2157="COEF.",F2157&gt;0),"SUBÍTEM",IF(MID(A2157,1,5)="COMP.",IF(COUNTIF(ORÇAMENTO!$B$5:$B$9792,COMPOSIÇÕES!A2157)=0,"NOK",IF(COUNTIF(ORÇAMENTO!$B$5:$B$9792,COMPOSIÇÕES!A2157)&gt;0,"OK","SUBÍTEM"))))))</f>
        <v>SUBÍTEM</v>
      </c>
      <c r="P2157" s="655" t="b">
        <f t="shared" si="556"/>
        <v>1</v>
      </c>
      <c r="Q2157" s="655" t="s">
        <v>2168</v>
      </c>
      <c r="R2157" s="655"/>
      <c r="S2157" s="723"/>
      <c r="T2157" s="655" t="s">
        <v>183</v>
      </c>
      <c r="U2157" s="655" t="s">
        <v>183</v>
      </c>
    </row>
    <row r="2158" spans="1:52" s="713" customFormat="1" ht="15.75" thickBot="1">
      <c r="A2158" s="795"/>
      <c r="B2158" s="795"/>
      <c r="C2158" s="728"/>
      <c r="D2158" s="728"/>
      <c r="E2158" s="728"/>
      <c r="F2158" s="728"/>
      <c r="G2158" s="728"/>
      <c r="J2158" s="779"/>
      <c r="K2158" s="780"/>
      <c r="L2158" s="781"/>
      <c r="M2158" s="663"/>
      <c r="P2158" s="655" t="b">
        <f t="shared" si="556"/>
        <v>1</v>
      </c>
      <c r="Q2158" s="780"/>
      <c r="R2158" s="780"/>
      <c r="S2158" s="728"/>
      <c r="T2158" s="780"/>
      <c r="U2158" s="780"/>
    </row>
    <row r="2159" spans="1:52" s="713" customFormat="1" ht="32.25" customHeight="1" thickBot="1">
      <c r="A2159" s="947" t="s">
        <v>125</v>
      </c>
      <c r="B2159" s="948"/>
      <c r="C2159" s="949" t="s">
        <v>103</v>
      </c>
      <c r="D2159" s="949" t="s">
        <v>126</v>
      </c>
      <c r="E2159" s="949" t="s">
        <v>128</v>
      </c>
      <c r="F2159" s="949" t="s">
        <v>127</v>
      </c>
      <c r="G2159" s="950" t="s">
        <v>129</v>
      </c>
      <c r="H2159" s="713" t="str">
        <f t="shared" ref="H2159:H2164" si="559">IF(MID(A2159,1,3)="OBS","REMOVER ESPAÇOS","OK")</f>
        <v>OK</v>
      </c>
      <c r="J2159" s="654" t="str">
        <f>IF(AND(F2159=0,G2159&gt;0),1+COUNT($J$3:J2003),IF(B2159="AUXILIAR","AUXILIAR","SUBÍTEM"))</f>
        <v>SUBÍTEM</v>
      </c>
      <c r="K2159" s="655" t="s">
        <v>125</v>
      </c>
      <c r="L2159" s="656" t="str">
        <f t="shared" ref="L2159:L2164" si="560">A2159</f>
        <v>COD.</v>
      </c>
      <c r="M2159" s="663" t="str">
        <f>IF(AND(MID(A2159,1,4)="comp",COUNTIF($A$1:$A$3937,A2159)&gt;1),"ok AUXILIAR",IF(AND(F2159&gt;0,MID(A2159,1,4)="COMP"),"SUBÍTEM",IF(OR(AND(F2159=0,G2159=0),F2159="COEF.",F2159&gt;0),"SUBÍTEM",IF(MID(A2159,1,5)="COMP.",IF(COUNTIF(ORÇAMENTO!$B$5:$B$9792,COMPOSIÇÕES!A2159)=0,"NOK",IF(COUNTIF(ORÇAMENTO!$B$5:$B$9792,COMPOSIÇÕES!A2159)&gt;0,"OK","SUBÍTEM"))))))</f>
        <v>SUBÍTEM</v>
      </c>
      <c r="P2159" s="655" t="b">
        <f t="shared" si="556"/>
        <v>1</v>
      </c>
      <c r="Q2159" s="655" t="s">
        <v>125</v>
      </c>
      <c r="R2159" s="655"/>
      <c r="S2159" s="715" t="s">
        <v>103</v>
      </c>
      <c r="T2159" s="655" t="s">
        <v>126</v>
      </c>
      <c r="U2159" s="655" t="s">
        <v>128</v>
      </c>
      <c r="AY2159" s="713" t="s">
        <v>103</v>
      </c>
      <c r="AZ2159" s="713" t="b">
        <f>AY2159=C2159</f>
        <v>1</v>
      </c>
    </row>
    <row r="2160" spans="1:52" s="713" customFormat="1" ht="41.25" customHeight="1" thickBot="1">
      <c r="A2160" s="935" t="s">
        <v>2163</v>
      </c>
      <c r="B2160" s="936"/>
      <c r="C2160" s="960" t="s">
        <v>2169</v>
      </c>
      <c r="D2160" s="936" t="s">
        <v>126</v>
      </c>
      <c r="E2160" s="936"/>
      <c r="F2160" s="936"/>
      <c r="G2160" s="946">
        <f>SUM(G2161:G2163)</f>
        <v>33350.050000000003</v>
      </c>
      <c r="H2160" s="713" t="str">
        <f t="shared" si="559"/>
        <v>OK</v>
      </c>
      <c r="J2160" s="654">
        <f>IF(AND(F2160=0,G2160&gt;0),1+COUNT($J$3:J2159),IF(B2160="AUXILIAR","AUXILIAR","SUBÍTEM"))</f>
        <v>277</v>
      </c>
      <c r="K2160" s="655" t="s">
        <v>2172</v>
      </c>
      <c r="L2160" s="656" t="str">
        <f t="shared" si="560"/>
        <v>COMP. 277</v>
      </c>
      <c r="M2160" s="663" t="str">
        <f>IF(AND(MID(A2160,1,4)="comp",COUNTIF($A$1:$A$3937,A2160)&gt;1),"ok AUXILIAR",IF(AND(F2160&gt;0,MID(A2160,1,4)="COMP"),"SUBÍTEM",IF(OR(AND(F2160=0,G2160=0),F2160="COEF.",F2160&gt;0),"SUBÍTEM",IF(MID(A2160,1,5)="COMP.",IF(COUNTIF(ORÇAMENTO!$B$5:$B$9792,COMPOSIÇÕES!A2160)=0,"NOK",IF(COUNTIF(ORÇAMENTO!$B$5:$B$9792,COMPOSIÇÕES!A2160)&gt;0,"OK","SUBÍTEM"))))))</f>
        <v>OK</v>
      </c>
      <c r="P2160" s="655" t="b">
        <f t="shared" si="556"/>
        <v>1</v>
      </c>
      <c r="Q2160" s="655" t="s">
        <v>2163</v>
      </c>
      <c r="R2160" s="655"/>
      <c r="S2160" s="716" t="s">
        <v>2169</v>
      </c>
      <c r="T2160" s="655" t="s">
        <v>126</v>
      </c>
      <c r="U2160" s="655"/>
      <c r="AY2160" s="713" t="s">
        <v>670</v>
      </c>
      <c r="AZ2160" s="713" t="b">
        <f>AY2160=C2160</f>
        <v>0</v>
      </c>
    </row>
    <row r="2161" spans="1:52" s="713" customFormat="1" ht="30">
      <c r="A2161" s="500" t="s">
        <v>2171</v>
      </c>
      <c r="B2161" s="323" t="s">
        <v>2649</v>
      </c>
      <c r="C2161" s="322" t="s">
        <v>2830</v>
      </c>
      <c r="D2161" s="257" t="s">
        <v>54</v>
      </c>
      <c r="E2161" s="259">
        <v>33330.93</v>
      </c>
      <c r="F2161" s="990">
        <v>1</v>
      </c>
      <c r="G2161" s="450">
        <f>ROUND(F2161*E2161,2)</f>
        <v>33330.93</v>
      </c>
      <c r="H2161" s="713" t="str">
        <f t="shared" si="559"/>
        <v>OK</v>
      </c>
      <c r="J2161" s="654" t="str">
        <f>IF(AND(F2161=0,G2161&gt;0),1+COUNT($J$3:J2160),IF(B2161="AUXILIAR","AUXILIAR","SUBÍTEM"))</f>
        <v>SUBÍTEM</v>
      </c>
      <c r="K2161" s="655" t="s">
        <v>2171</v>
      </c>
      <c r="L2161" s="656" t="str">
        <f t="shared" si="560"/>
        <v>Mercado/9</v>
      </c>
      <c r="M2161" s="663" t="str">
        <f>IF(AND(MID(A2161,1,4)="comp",COUNTIF($A$1:$A$3937,A2161)&gt;1),"ok AUXILIAR",IF(AND(F2161&gt;0,MID(A2161,1,4)="COMP"),"SUBÍTEM",IF(OR(AND(F2161=0,G2161=0),F2161="COEF.",F2161&gt;0),"SUBÍTEM",IF(MID(A2161,1,5)="COMP.",IF(COUNTIF(ORÇAMENTO!$B$5:$B$9792,COMPOSIÇÕES!A2161)=0,"NOK",IF(COUNTIF(ORÇAMENTO!$B$5:$B$9792,COMPOSIÇÕES!A2161)&gt;0,"OK","SUBÍTEM"))))))</f>
        <v>SUBÍTEM</v>
      </c>
      <c r="P2161" s="655" t="b">
        <f t="shared" si="556"/>
        <v>1</v>
      </c>
      <c r="Q2161" s="655" t="s">
        <v>2171</v>
      </c>
      <c r="R2161" s="655" t="s">
        <v>2649</v>
      </c>
      <c r="S2161" s="717" t="s">
        <v>2830</v>
      </c>
      <c r="T2161" s="655" t="s">
        <v>54</v>
      </c>
      <c r="U2161" s="655">
        <v>33330.93</v>
      </c>
    </row>
    <row r="2162" spans="1:52" s="713" customFormat="1">
      <c r="A2162" s="988">
        <v>88264</v>
      </c>
      <c r="B2162" s="996" t="s">
        <v>131</v>
      </c>
      <c r="C2162" s="322" t="s">
        <v>766</v>
      </c>
      <c r="D2162" s="257" t="s">
        <v>59</v>
      </c>
      <c r="E2162" s="259">
        <v>19.16</v>
      </c>
      <c r="F2162" s="990">
        <v>0.6</v>
      </c>
      <c r="G2162" s="450">
        <f>ROUND(F2162*E2162,2)</f>
        <v>11.5</v>
      </c>
      <c r="H2162" s="713" t="str">
        <f t="shared" si="559"/>
        <v>OK</v>
      </c>
      <c r="J2162" s="654" t="str">
        <f>IF(AND(F2162=0,G2162&gt;0),1+COUNT($J$3:J2161),IF(B2162="AUXILIAR","AUXILIAR","SUBÍTEM"))</f>
        <v>SUBÍTEM</v>
      </c>
      <c r="K2162" s="655">
        <v>88264</v>
      </c>
      <c r="L2162" s="656">
        <f t="shared" si="560"/>
        <v>88264</v>
      </c>
      <c r="M2162" s="663" t="str">
        <f>IF(AND(MID(A2162,1,4)="comp",COUNTIF($A$1:$A$3937,A2162)&gt;1),"ok AUXILIAR",IF(AND(F2162&gt;0,MID(A2162,1,4)="COMP"),"SUBÍTEM",IF(OR(AND(F2162=0,G2162=0),F2162="COEF.",F2162&gt;0),"SUBÍTEM",IF(MID(A2162,1,5)="COMP.",IF(COUNTIF(ORÇAMENTO!$B$5:$B$9792,COMPOSIÇÕES!A2162)=0,"NOK",IF(COUNTIF(ORÇAMENTO!$B$5:$B$9792,COMPOSIÇÕES!A2162)&gt;0,"OK","SUBÍTEM"))))))</f>
        <v>SUBÍTEM</v>
      </c>
      <c r="P2162" s="655" t="b">
        <f t="shared" si="556"/>
        <v>1</v>
      </c>
      <c r="Q2162" s="655">
        <v>88264</v>
      </c>
      <c r="R2162" s="655" t="s">
        <v>131</v>
      </c>
      <c r="S2162" s="717" t="s">
        <v>766</v>
      </c>
      <c r="T2162" s="655" t="s">
        <v>59</v>
      </c>
      <c r="U2162" s="655">
        <v>19.149999999999999</v>
      </c>
    </row>
    <row r="2163" spans="1:52" s="713" customFormat="1">
      <c r="A2163" s="988">
        <v>88316</v>
      </c>
      <c r="B2163" s="996" t="s">
        <v>131</v>
      </c>
      <c r="C2163" s="322" t="s">
        <v>772</v>
      </c>
      <c r="D2163" s="257" t="s">
        <v>59</v>
      </c>
      <c r="E2163" s="259">
        <v>12.7</v>
      </c>
      <c r="F2163" s="990">
        <v>0.6</v>
      </c>
      <c r="G2163" s="450">
        <f>ROUND(F2163*E2163,2)</f>
        <v>7.62</v>
      </c>
      <c r="H2163" s="713" t="str">
        <f t="shared" si="559"/>
        <v>OK</v>
      </c>
      <c r="J2163" s="654" t="str">
        <f>IF(AND(F2163=0,G2163&gt;0),1+COUNT($J$3:J2162),IF(B2163="AUXILIAR","AUXILIAR","SUBÍTEM"))</f>
        <v>SUBÍTEM</v>
      </c>
      <c r="K2163" s="655">
        <v>88316</v>
      </c>
      <c r="L2163" s="656">
        <f t="shared" si="560"/>
        <v>88316</v>
      </c>
      <c r="M2163" s="663" t="str">
        <f>IF(AND(MID(A2163,1,4)="comp",COUNTIF($A$1:$A$3937,A2163)&gt;1),"ok AUXILIAR",IF(AND(F2163&gt;0,MID(A2163,1,4)="COMP"),"SUBÍTEM",IF(OR(AND(F2163=0,G2163=0),F2163="COEF.",F2163&gt;0),"SUBÍTEM",IF(MID(A2163,1,5)="COMP.",IF(COUNTIF(ORÇAMENTO!$B$5:$B$9792,COMPOSIÇÕES!A2163)=0,"NOK",IF(COUNTIF(ORÇAMENTO!$B$5:$B$9792,COMPOSIÇÕES!A2163)&gt;0,"OK","SUBÍTEM"))))))</f>
        <v>SUBÍTEM</v>
      </c>
      <c r="P2163" s="655" t="b">
        <f t="shared" si="556"/>
        <v>1</v>
      </c>
      <c r="Q2163" s="655">
        <v>88316</v>
      </c>
      <c r="R2163" s="655" t="s">
        <v>131</v>
      </c>
      <c r="S2163" s="717" t="s">
        <v>772</v>
      </c>
      <c r="T2163" s="655" t="s">
        <v>59</v>
      </c>
      <c r="U2163" s="655">
        <v>12.52</v>
      </c>
    </row>
    <row r="2164" spans="1:52" s="713" customFormat="1">
      <c r="A2164" s="723" t="s">
        <v>1566</v>
      </c>
      <c r="B2164" s="723"/>
      <c r="C2164" s="723"/>
      <c r="D2164" s="723"/>
      <c r="E2164" s="723"/>
      <c r="F2164" s="723"/>
      <c r="G2164" s="723"/>
      <c r="H2164" s="713" t="str">
        <f t="shared" si="559"/>
        <v>REMOVER ESPAÇOS</v>
      </c>
      <c r="J2164" s="654" t="str">
        <f>IF(AND(F2164=0,G2164&gt;0),1+COUNT($J$3:J2163),IF(B2164="AUXILIAR","AUXILIAR","SUBÍTEM"))</f>
        <v>SUBÍTEM</v>
      </c>
      <c r="K2164" s="655" t="s">
        <v>1566</v>
      </c>
      <c r="L2164" s="656" t="str">
        <f t="shared" si="560"/>
        <v>Obs: composição/Base -  ORSE adaptada - 8735</v>
      </c>
      <c r="M2164" s="663" t="str">
        <f>IF(AND(MID(A2164,1,4)="comp",COUNTIF($A$1:$A$3937,A2164)&gt;1),"ok AUXILIAR",IF(AND(F2164&gt;0,MID(A2164,1,4)="COMP"),"SUBÍTEM",IF(OR(AND(F2164=0,G2164=0),F2164="COEF.",F2164&gt;0),"SUBÍTEM",IF(MID(A2164,1,5)="COMP.",IF(COUNTIF(ORÇAMENTO!$B$5:$B$9792,COMPOSIÇÕES!A2164)=0,"NOK",IF(COUNTIF(ORÇAMENTO!$B$5:$B$9792,COMPOSIÇÕES!A2164)&gt;0,"OK","SUBÍTEM"))))))</f>
        <v>SUBÍTEM</v>
      </c>
      <c r="P2164" s="655" t="b">
        <f t="shared" si="556"/>
        <v>1</v>
      </c>
      <c r="Q2164" s="655" t="s">
        <v>1566</v>
      </c>
      <c r="R2164" s="655"/>
      <c r="S2164" s="723"/>
      <c r="T2164" s="655"/>
      <c r="U2164" s="655"/>
    </row>
    <row r="2165" spans="1:52" s="713" customFormat="1" ht="15.75" thickBot="1">
      <c r="A2165" s="795"/>
      <c r="B2165" s="795"/>
      <c r="C2165" s="728"/>
      <c r="D2165" s="728"/>
      <c r="E2165" s="728"/>
      <c r="F2165" s="728"/>
      <c r="G2165" s="728"/>
      <c r="J2165" s="779"/>
      <c r="K2165" s="780"/>
      <c r="L2165" s="781"/>
      <c r="M2165" s="663"/>
      <c r="P2165" s="655" t="b">
        <f t="shared" ref="P2165:P2179" si="561">C2165=S2165</f>
        <v>1</v>
      </c>
      <c r="Q2165" s="780"/>
      <c r="R2165" s="780"/>
      <c r="S2165" s="728"/>
      <c r="T2165" s="780"/>
      <c r="U2165" s="780"/>
    </row>
    <row r="2166" spans="1:52" s="713" customFormat="1" ht="32.25" customHeight="1" thickBot="1">
      <c r="A2166" s="947" t="s">
        <v>125</v>
      </c>
      <c r="B2166" s="948"/>
      <c r="C2166" s="949" t="s">
        <v>103</v>
      </c>
      <c r="D2166" s="949" t="s">
        <v>126</v>
      </c>
      <c r="E2166" s="949" t="s">
        <v>128</v>
      </c>
      <c r="F2166" s="949" t="s">
        <v>127</v>
      </c>
      <c r="G2166" s="950" t="s">
        <v>129</v>
      </c>
      <c r="H2166" s="713" t="str">
        <f t="shared" ref="H2166:H2171" si="562">IF(MID(A2166,1,3)="OBS","REMOVER ESPAÇOS","OK")</f>
        <v>OK</v>
      </c>
      <c r="J2166" s="654" t="str">
        <f>IF(AND(F2166=0,G2166&gt;0),1+COUNT($J$3:J2009),IF(B2166="AUXILIAR","AUXILIAR","SUBÍTEM"))</f>
        <v>SUBÍTEM</v>
      </c>
      <c r="K2166" s="655" t="s">
        <v>125</v>
      </c>
      <c r="L2166" s="656" t="str">
        <f t="shared" ref="L2166:L2171" si="563">A2166</f>
        <v>COD.</v>
      </c>
      <c r="M2166" s="663" t="str">
        <f>IF(AND(MID(A2166,1,4)="comp",COUNTIF($A$1:$A$3937,A2166)&gt;1),"ok AUXILIAR",IF(AND(F2166&gt;0,MID(A2166,1,4)="COMP"),"SUBÍTEM",IF(OR(AND(F2166=0,G2166=0),F2166="COEF.",F2166&gt;0),"SUBÍTEM",IF(MID(A2166,1,5)="COMP.",IF(COUNTIF(ORÇAMENTO!$B$5:$B$9792,COMPOSIÇÕES!A2166)=0,"NOK",IF(COUNTIF(ORÇAMENTO!$B$5:$B$9792,COMPOSIÇÕES!A2166)&gt;0,"OK","SUBÍTEM"))))))</f>
        <v>SUBÍTEM</v>
      </c>
      <c r="P2166" s="655" t="b">
        <f t="shared" si="561"/>
        <v>1</v>
      </c>
      <c r="Q2166" s="655" t="s">
        <v>125</v>
      </c>
      <c r="R2166" s="655"/>
      <c r="S2166" s="715" t="s">
        <v>103</v>
      </c>
      <c r="T2166" s="655" t="s">
        <v>126</v>
      </c>
      <c r="U2166" s="655" t="s">
        <v>128</v>
      </c>
      <c r="AY2166" s="713" t="s">
        <v>103</v>
      </c>
      <c r="AZ2166" s="713" t="b">
        <f>AY2166=C2166</f>
        <v>1</v>
      </c>
    </row>
    <row r="2167" spans="1:52" s="713" customFormat="1" ht="41.25" customHeight="1" thickBot="1">
      <c r="A2167" s="935" t="s">
        <v>2172</v>
      </c>
      <c r="B2167" s="936"/>
      <c r="C2167" s="960" t="s">
        <v>2559</v>
      </c>
      <c r="D2167" s="936" t="s">
        <v>126</v>
      </c>
      <c r="E2167" s="936"/>
      <c r="F2167" s="936"/>
      <c r="G2167" s="946">
        <f>SUM(G2168:G2170)</f>
        <v>178.79000000000002</v>
      </c>
      <c r="H2167" s="713" t="str">
        <f t="shared" si="562"/>
        <v>OK</v>
      </c>
      <c r="J2167" s="654">
        <f>IF(AND(F2167=0,G2167&gt;0),1+COUNT($J$3:J2166),IF(B2167="AUXILIAR","AUXILIAR","SUBÍTEM"))</f>
        <v>278</v>
      </c>
      <c r="K2167" s="655" t="s">
        <v>2562</v>
      </c>
      <c r="L2167" s="656" t="str">
        <f t="shared" si="563"/>
        <v>COMP. 278</v>
      </c>
      <c r="M2167" s="663" t="str">
        <f>IF(AND(MID(A2167,1,4)="comp",COUNTIF($A$1:$A$3937,A2167)&gt;1),"ok AUXILIAR",IF(AND(F2167&gt;0,MID(A2167,1,4)="COMP"),"SUBÍTEM",IF(OR(AND(F2167=0,G2167=0),F2167="COEF.",F2167&gt;0),"SUBÍTEM",IF(MID(A2167,1,5)="COMP.",IF(COUNTIF(ORÇAMENTO!$B$5:$B$9792,COMPOSIÇÕES!A2167)=0,"NOK",IF(COUNTIF(ORÇAMENTO!$B$5:$B$9792,COMPOSIÇÕES!A2167)&gt;0,"OK","SUBÍTEM"))))))</f>
        <v>OK</v>
      </c>
      <c r="P2167" s="655" t="b">
        <f t="shared" si="561"/>
        <v>1</v>
      </c>
      <c r="Q2167" s="655" t="s">
        <v>2172</v>
      </c>
      <c r="R2167" s="655"/>
      <c r="S2167" s="716" t="s">
        <v>2559</v>
      </c>
      <c r="T2167" s="655" t="s">
        <v>126</v>
      </c>
      <c r="U2167" s="655"/>
      <c r="AY2167" s="713" t="s">
        <v>670</v>
      </c>
      <c r="AZ2167" s="713" t="b">
        <f>AY2167=C2167</f>
        <v>0</v>
      </c>
    </row>
    <row r="2168" spans="1:52" s="713" customFormat="1">
      <c r="A2168" s="500" t="s">
        <v>2548</v>
      </c>
      <c r="B2168" s="323" t="s">
        <v>2605</v>
      </c>
      <c r="C2168" s="322" t="s">
        <v>2616</v>
      </c>
      <c r="D2168" s="257" t="s">
        <v>54</v>
      </c>
      <c r="E2168" s="259">
        <v>100.67</v>
      </c>
      <c r="F2168" s="990">
        <v>1</v>
      </c>
      <c r="G2168" s="450">
        <f>ROUND(F2168*E2168,2)</f>
        <v>100.67</v>
      </c>
      <c r="H2168" s="713" t="str">
        <f t="shared" si="562"/>
        <v>OK</v>
      </c>
      <c r="J2168" s="654" t="str">
        <f>IF(AND(F2168=0,G2168&gt;0),1+COUNT($J$3:J2167),IF(B2168="AUXILIAR","AUXILIAR","SUBÍTEM"))</f>
        <v>SUBÍTEM</v>
      </c>
      <c r="K2168" s="655" t="s">
        <v>2548</v>
      </c>
      <c r="L2168" s="656" t="str">
        <f t="shared" si="563"/>
        <v>Mercado/17</v>
      </c>
      <c r="M2168" s="663" t="str">
        <f>IF(AND(MID(A2168,1,4)="comp",COUNTIF($A$1:$A$3937,A2168)&gt;1),"ok AUXILIAR",IF(AND(F2168&gt;0,MID(A2168,1,4)="COMP"),"SUBÍTEM",IF(OR(AND(F2168=0,G2168=0),F2168="COEF.",F2168&gt;0),"SUBÍTEM",IF(MID(A2168,1,5)="COMP.",IF(COUNTIF(ORÇAMENTO!$B$5:$B$9792,COMPOSIÇÕES!A2168)=0,"NOK",IF(COUNTIF(ORÇAMENTO!$B$5:$B$9792,COMPOSIÇÕES!A2168)&gt;0,"OK","SUBÍTEM"))))))</f>
        <v>SUBÍTEM</v>
      </c>
      <c r="P2168" s="655" t="b">
        <f t="shared" si="561"/>
        <v>1</v>
      </c>
      <c r="Q2168" s="655" t="s">
        <v>2548</v>
      </c>
      <c r="R2168" s="655" t="s">
        <v>2605</v>
      </c>
      <c r="S2168" s="717" t="s">
        <v>2616</v>
      </c>
      <c r="T2168" s="655" t="s">
        <v>54</v>
      </c>
      <c r="U2168" s="655">
        <v>100.67</v>
      </c>
    </row>
    <row r="2169" spans="1:52" s="713" customFormat="1" ht="15.75" customHeight="1">
      <c r="A2169" s="463">
        <v>88277</v>
      </c>
      <c r="B2169" s="261" t="s">
        <v>131</v>
      </c>
      <c r="C2169" s="322" t="s">
        <v>768</v>
      </c>
      <c r="D2169" s="257" t="s">
        <v>59</v>
      </c>
      <c r="E2169" s="259">
        <v>18.989999999999998</v>
      </c>
      <c r="F2169" s="242">
        <v>1.76</v>
      </c>
      <c r="G2169" s="450">
        <f>ROUND(F2169*E2169,2)</f>
        <v>33.42</v>
      </c>
      <c r="H2169" s="713" t="str">
        <f t="shared" si="562"/>
        <v>OK</v>
      </c>
      <c r="J2169" s="654" t="str">
        <f>IF(AND(F2169=0,G2169&gt;0),1+COUNT($J$3:J2167),IF(B2169="AUXILIAR","AUXILIAR","SUBÍTEM"))</f>
        <v>SUBÍTEM</v>
      </c>
      <c r="K2169" s="655">
        <v>88277</v>
      </c>
      <c r="L2169" s="656">
        <f t="shared" si="563"/>
        <v>88277</v>
      </c>
      <c r="M2169" s="663" t="str">
        <f>IF(AND(MID(A2169,1,4)="comp",COUNTIF($A$1:$A$3937,A2169)&gt;1),"ok AUXILIAR",IF(AND(F2169&gt;0,MID(A2169,1,4)="COMP"),"SUBÍTEM",IF(OR(AND(F2169=0,G2169=0),F2169="COEF.",F2169&gt;0),"SUBÍTEM",IF(MID(A2169,1,5)="COMP.",IF(COUNTIF(ORÇAMENTO!$B$5:$B$9792,COMPOSIÇÕES!A2169)=0,"NOK",IF(COUNTIF(ORÇAMENTO!$B$5:$B$9792,COMPOSIÇÕES!A2169)&gt;0,"OK","SUBÍTEM"))))))</f>
        <v>SUBÍTEM</v>
      </c>
      <c r="P2169" s="655" t="b">
        <f>C2169=S2169</f>
        <v>1</v>
      </c>
      <c r="Q2169" s="655">
        <v>88277</v>
      </c>
      <c r="R2169" s="655" t="s">
        <v>131</v>
      </c>
      <c r="S2169" s="717" t="s">
        <v>768</v>
      </c>
      <c r="T2169" s="655" t="s">
        <v>59</v>
      </c>
      <c r="U2169" s="655">
        <v>18.98</v>
      </c>
    </row>
    <row r="2170" spans="1:52" s="713" customFormat="1" ht="15.75" customHeight="1">
      <c r="A2170" s="463">
        <v>88316</v>
      </c>
      <c r="B2170" s="261" t="s">
        <v>131</v>
      </c>
      <c r="C2170" s="322" t="s">
        <v>772</v>
      </c>
      <c r="D2170" s="257" t="s">
        <v>59</v>
      </c>
      <c r="E2170" s="259">
        <v>12.7</v>
      </c>
      <c r="F2170" s="242">
        <v>3.52</v>
      </c>
      <c r="G2170" s="450">
        <f>ROUND(F2170*E2170,2)</f>
        <v>44.7</v>
      </c>
      <c r="H2170" s="713" t="str">
        <f t="shared" si="562"/>
        <v>OK</v>
      </c>
      <c r="J2170" s="654" t="str">
        <f>IF(AND(F2170=0,G2170&gt;0),1+COUNT($J$3:J2168),IF(B2170="AUXILIAR","AUXILIAR","SUBÍTEM"))</f>
        <v>SUBÍTEM</v>
      </c>
      <c r="K2170" s="655">
        <v>88316</v>
      </c>
      <c r="L2170" s="656">
        <f t="shared" si="563"/>
        <v>88316</v>
      </c>
      <c r="M2170" s="663" t="str">
        <f>IF(AND(MID(A2170,1,4)="comp",COUNTIF($A$1:$A$3937,A2170)&gt;1),"ok AUXILIAR",IF(AND(F2170&gt;0,MID(A2170,1,4)="COMP"),"SUBÍTEM",IF(OR(AND(F2170=0,G2170=0),F2170="COEF.",F2170&gt;0),"SUBÍTEM",IF(MID(A2170,1,5)="COMP.",IF(COUNTIF(ORÇAMENTO!$B$5:$B$9792,COMPOSIÇÕES!A2170)=0,"NOK",IF(COUNTIF(ORÇAMENTO!$B$5:$B$9792,COMPOSIÇÕES!A2170)&gt;0,"OK","SUBÍTEM"))))))</f>
        <v>SUBÍTEM</v>
      </c>
      <c r="P2170" s="655" t="b">
        <f t="shared" si="561"/>
        <v>1</v>
      </c>
      <c r="Q2170" s="655">
        <v>88316</v>
      </c>
      <c r="R2170" s="655" t="s">
        <v>131</v>
      </c>
      <c r="S2170" s="717" t="s">
        <v>772</v>
      </c>
      <c r="T2170" s="655" t="s">
        <v>59</v>
      </c>
      <c r="U2170" s="655">
        <v>12.52</v>
      </c>
    </row>
    <row r="2171" spans="1:52" s="713" customFormat="1">
      <c r="A2171" s="723" t="s">
        <v>2627</v>
      </c>
      <c r="B2171" s="723"/>
      <c r="C2171" s="723"/>
      <c r="D2171" s="723"/>
      <c r="E2171" s="723"/>
      <c r="F2171" s="723"/>
      <c r="G2171" s="723"/>
      <c r="H2171" s="713" t="str">
        <f t="shared" si="562"/>
        <v>REMOVER ESPAÇOS</v>
      </c>
      <c r="J2171" s="654" t="str">
        <f>IF(AND(F2171=0,G2171&gt;0),1+COUNT($J$3:J2168),IF(B2171="AUXILIAR","AUXILIAR","SUBÍTEM"))</f>
        <v>SUBÍTEM</v>
      </c>
      <c r="K2171" s="655" t="s">
        <v>2627</v>
      </c>
      <c r="L2171" s="656" t="str">
        <f t="shared" si="563"/>
        <v>Obs: composição/Base -  Composição 73885/9(MÃO DE OBRA) + Mercado/17</v>
      </c>
      <c r="M2171" s="663" t="str">
        <f>IF(AND(MID(A2171,1,4)="comp",COUNTIF($A$1:$A$3937,A2171)&gt;1),"ok AUXILIAR",IF(AND(F2171&gt;0,MID(A2171,1,4)="COMP"),"SUBÍTEM",IF(OR(AND(F2171=0,G2171=0),F2171="COEF.",F2171&gt;0),"SUBÍTEM",IF(MID(A2171,1,5)="COMP.",IF(COUNTIF(ORÇAMENTO!$B$5:$B$9792,COMPOSIÇÕES!A2171)=0,"NOK",IF(COUNTIF(ORÇAMENTO!$B$5:$B$9792,COMPOSIÇÕES!A2171)&gt;0,"OK","SUBÍTEM"))))))</f>
        <v>SUBÍTEM</v>
      </c>
      <c r="P2171" s="655" t="b">
        <f t="shared" si="561"/>
        <v>1</v>
      </c>
      <c r="Q2171" s="655" t="s">
        <v>2627</v>
      </c>
      <c r="R2171" s="655"/>
      <c r="S2171" s="723"/>
      <c r="T2171" s="655"/>
      <c r="U2171" s="655"/>
    </row>
    <row r="2172" spans="1:52" s="713" customFormat="1" ht="15.75" thickBot="1">
      <c r="A2172" s="795"/>
      <c r="B2172" s="795"/>
      <c r="C2172" s="728"/>
      <c r="D2172" s="728"/>
      <c r="E2172" s="728"/>
      <c r="F2172" s="728"/>
      <c r="G2172" s="728"/>
      <c r="J2172" s="779"/>
      <c r="K2172" s="780"/>
      <c r="L2172" s="781"/>
      <c r="M2172" s="663"/>
      <c r="P2172" s="655" t="b">
        <f t="shared" si="561"/>
        <v>1</v>
      </c>
      <c r="Q2172" s="780"/>
      <c r="R2172" s="780"/>
      <c r="S2172" s="728"/>
      <c r="T2172" s="780"/>
      <c r="U2172" s="780"/>
    </row>
    <row r="2173" spans="1:52" s="713" customFormat="1" ht="32.25" customHeight="1" thickBot="1">
      <c r="A2173" s="947" t="s">
        <v>125</v>
      </c>
      <c r="B2173" s="948"/>
      <c r="C2173" s="949" t="s">
        <v>103</v>
      </c>
      <c r="D2173" s="949" t="s">
        <v>126</v>
      </c>
      <c r="E2173" s="949" t="s">
        <v>128</v>
      </c>
      <c r="F2173" s="949" t="s">
        <v>127</v>
      </c>
      <c r="G2173" s="950" t="s">
        <v>129</v>
      </c>
      <c r="H2173" s="713" t="str">
        <f t="shared" ref="H2173:H2178" si="564">IF(MID(A2173,1,3)="OBS","REMOVER ESPAÇOS","OK")</f>
        <v>OK</v>
      </c>
      <c r="J2173" s="654" t="str">
        <f>IF(AND(F2173=0,G2173&gt;0),1+COUNT($J$3:J2014),IF(B2173="AUXILIAR","AUXILIAR","SUBÍTEM"))</f>
        <v>SUBÍTEM</v>
      </c>
      <c r="K2173" s="655" t="s">
        <v>125</v>
      </c>
      <c r="L2173" s="656" t="str">
        <f t="shared" ref="L2173:L2178" si="565">A2173</f>
        <v>COD.</v>
      </c>
      <c r="M2173" s="663" t="str">
        <f>IF(AND(MID(A2173,1,4)="comp",COUNTIF($A$1:$A$3937,A2173)&gt;1),"ok AUXILIAR",IF(AND(F2173&gt;0,MID(A2173,1,4)="COMP"),"SUBÍTEM",IF(OR(AND(F2173=0,G2173=0),F2173="COEF.",F2173&gt;0),"SUBÍTEM",IF(MID(A2173,1,5)="COMP.",IF(COUNTIF(ORÇAMENTO!$B$5:$B$9792,COMPOSIÇÕES!A2173)=0,"NOK",IF(COUNTIF(ORÇAMENTO!$B$5:$B$9792,COMPOSIÇÕES!A2173)&gt;0,"OK","SUBÍTEM"))))))</f>
        <v>SUBÍTEM</v>
      </c>
      <c r="P2173" s="655" t="b">
        <f t="shared" si="561"/>
        <v>1</v>
      </c>
      <c r="Q2173" s="655" t="s">
        <v>125</v>
      </c>
      <c r="R2173" s="655"/>
      <c r="S2173" s="715" t="s">
        <v>103</v>
      </c>
      <c r="T2173" s="655" t="s">
        <v>126</v>
      </c>
      <c r="U2173" s="655" t="s">
        <v>128</v>
      </c>
      <c r="AY2173" s="713" t="s">
        <v>103</v>
      </c>
      <c r="AZ2173" s="713" t="b">
        <f>AY2173=C2173</f>
        <v>1</v>
      </c>
    </row>
    <row r="2174" spans="1:52" s="713" customFormat="1" ht="41.25" customHeight="1" thickBot="1">
      <c r="A2174" s="935" t="s">
        <v>2562</v>
      </c>
      <c r="B2174" s="936"/>
      <c r="C2174" s="960" t="s">
        <v>2623</v>
      </c>
      <c r="D2174" s="936" t="s">
        <v>126</v>
      </c>
      <c r="E2174" s="936"/>
      <c r="F2174" s="936"/>
      <c r="G2174" s="946">
        <f>SUM(G2175:G2177)</f>
        <v>113.6</v>
      </c>
      <c r="H2174" s="713" t="str">
        <f t="shared" si="564"/>
        <v>OK</v>
      </c>
      <c r="J2174" s="654">
        <f>IF(AND(F2174=0,G2174&gt;0),1+COUNT($J$3:J2173),IF(B2174="AUXILIAR","AUXILIAR","SUBÍTEM"))</f>
        <v>279</v>
      </c>
      <c r="K2174" s="655" t="s">
        <v>2563</v>
      </c>
      <c r="L2174" s="656" t="str">
        <f t="shared" si="565"/>
        <v>COMP. 279</v>
      </c>
      <c r="M2174" s="663" t="str">
        <f>IF(AND(MID(A2174,1,4)="comp",COUNTIF($A$1:$A$3937,A2174)&gt;1),"ok AUXILIAR",IF(AND(F2174&gt;0,MID(A2174,1,4)="COMP"),"SUBÍTEM",IF(OR(AND(F2174=0,G2174=0),F2174="COEF.",F2174&gt;0),"SUBÍTEM",IF(MID(A2174,1,5)="COMP.",IF(COUNTIF(ORÇAMENTO!$B$5:$B$9792,COMPOSIÇÕES!A2174)=0,"NOK",IF(COUNTIF(ORÇAMENTO!$B$5:$B$9792,COMPOSIÇÕES!A2174)&gt;0,"OK","SUBÍTEM"))))))</f>
        <v>OK</v>
      </c>
      <c r="P2174" s="655" t="b">
        <f t="shared" si="561"/>
        <v>1</v>
      </c>
      <c r="Q2174" s="655" t="s">
        <v>2562</v>
      </c>
      <c r="R2174" s="655"/>
      <c r="S2174" s="716" t="s">
        <v>2623</v>
      </c>
      <c r="T2174" s="655" t="s">
        <v>126</v>
      </c>
      <c r="U2174" s="655"/>
      <c r="AY2174" s="713" t="s">
        <v>670</v>
      </c>
      <c r="AZ2174" s="713" t="b">
        <f>AY2174=C2174</f>
        <v>0</v>
      </c>
    </row>
    <row r="2175" spans="1:52" s="713" customFormat="1">
      <c r="A2175" s="500" t="s">
        <v>2541</v>
      </c>
      <c r="B2175" s="323" t="s">
        <v>2605</v>
      </c>
      <c r="C2175" s="322" t="s">
        <v>2609</v>
      </c>
      <c r="D2175" s="257" t="s">
        <v>54</v>
      </c>
      <c r="E2175" s="259">
        <v>49.96</v>
      </c>
      <c r="F2175" s="990">
        <v>1</v>
      </c>
      <c r="G2175" s="450">
        <f>ROUND(F2175*E2175,2)</f>
        <v>49.96</v>
      </c>
      <c r="H2175" s="713" t="str">
        <f t="shared" si="564"/>
        <v>OK</v>
      </c>
      <c r="J2175" s="654" t="str">
        <f>IF(AND(F2175=0,G2175&gt;0),1+COUNT($J$3:J2174),IF(B2175="AUXILIAR","AUXILIAR","SUBÍTEM"))</f>
        <v>SUBÍTEM</v>
      </c>
      <c r="K2175" s="655" t="s">
        <v>2541</v>
      </c>
      <c r="L2175" s="656" t="str">
        <f t="shared" si="565"/>
        <v>Mercado/10</v>
      </c>
      <c r="M2175" s="663" t="str">
        <f>IF(AND(MID(A2175,1,4)="comp",COUNTIF($A$1:$A$3937,A2175)&gt;1),"ok AUXILIAR",IF(AND(F2175&gt;0,MID(A2175,1,4)="COMP"),"SUBÍTEM",IF(OR(AND(F2175=0,G2175=0),F2175="COEF.",F2175&gt;0),"SUBÍTEM",IF(MID(A2175,1,5)="COMP.",IF(COUNTIF(ORÇAMENTO!$B$5:$B$9792,COMPOSIÇÕES!A2175)=0,"NOK",IF(COUNTIF(ORÇAMENTO!$B$5:$B$9792,COMPOSIÇÕES!A2175)&gt;0,"OK","SUBÍTEM"))))))</f>
        <v>SUBÍTEM</v>
      </c>
      <c r="P2175" s="655" t="b">
        <f t="shared" si="561"/>
        <v>1</v>
      </c>
      <c r="Q2175" s="655" t="s">
        <v>2541</v>
      </c>
      <c r="R2175" s="655" t="s">
        <v>2605</v>
      </c>
      <c r="S2175" s="717" t="s">
        <v>2609</v>
      </c>
      <c r="T2175" s="655" t="s">
        <v>54</v>
      </c>
      <c r="U2175" s="655">
        <v>49.96</v>
      </c>
    </row>
    <row r="2176" spans="1:52" s="713" customFormat="1" ht="15.75" customHeight="1">
      <c r="A2176" s="463">
        <v>242</v>
      </c>
      <c r="B2176" s="261" t="s">
        <v>836</v>
      </c>
      <c r="C2176" s="322" t="s">
        <v>174</v>
      </c>
      <c r="D2176" s="257" t="s">
        <v>2835</v>
      </c>
      <c r="E2176" s="259">
        <v>10.88</v>
      </c>
      <c r="F2176" s="242">
        <v>2.887</v>
      </c>
      <c r="G2176" s="450">
        <f>ROUND(F2176*E2176,2)</f>
        <v>31.41</v>
      </c>
      <c r="H2176" s="713" t="str">
        <f t="shared" si="564"/>
        <v>OK</v>
      </c>
      <c r="J2176" s="654" t="str">
        <f>IF(AND(F2176=0,G2176&gt;0),1+COUNT($J$3:J2175),IF(B2176="AUXILIAR","AUXILIAR","SUBÍTEM"))</f>
        <v>SUBÍTEM</v>
      </c>
      <c r="K2176" s="655">
        <v>242</v>
      </c>
      <c r="L2176" s="656">
        <f t="shared" si="565"/>
        <v>242</v>
      </c>
      <c r="M2176" s="663" t="str">
        <f>IF(AND(MID(A2176,1,4)="comp",COUNTIF($A$1:$A$3937,A2176)&gt;1),"ok AUXILIAR",IF(AND(F2176&gt;0,MID(A2176,1,4)="COMP"),"SUBÍTEM",IF(OR(AND(F2176=0,G2176=0),F2176="COEF.",F2176&gt;0),"SUBÍTEM",IF(MID(A2176,1,5)="COMP.",IF(COUNTIF(ORÇAMENTO!$B$5:$B$9792,COMPOSIÇÕES!A2176)=0,"NOK",IF(COUNTIF(ORÇAMENTO!$B$5:$B$9792,COMPOSIÇÕES!A2176)&gt;0,"OK","SUBÍTEM"))))))</f>
        <v>SUBÍTEM</v>
      </c>
      <c r="P2176" s="655" t="b">
        <f>C2176=S2176</f>
        <v>1</v>
      </c>
      <c r="Q2176" s="655">
        <v>242</v>
      </c>
      <c r="R2176" s="655" t="s">
        <v>836</v>
      </c>
      <c r="S2176" s="717" t="s">
        <v>174</v>
      </c>
      <c r="T2176" s="655" t="s">
        <v>59</v>
      </c>
      <c r="U2176" s="655">
        <v>10.66</v>
      </c>
    </row>
    <row r="2177" spans="1:52" s="713" customFormat="1" ht="15.75" customHeight="1">
      <c r="A2177" s="463">
        <v>34794</v>
      </c>
      <c r="B2177" s="261" t="s">
        <v>836</v>
      </c>
      <c r="C2177" s="322" t="s">
        <v>709</v>
      </c>
      <c r="D2177" s="257" t="s">
        <v>2835</v>
      </c>
      <c r="E2177" s="259">
        <v>9.77</v>
      </c>
      <c r="F2177" s="242">
        <v>3.2989999999999999</v>
      </c>
      <c r="G2177" s="450">
        <f>ROUND(F2177*E2177,2)</f>
        <v>32.229999999999997</v>
      </c>
      <c r="H2177" s="713" t="str">
        <f t="shared" si="564"/>
        <v>OK</v>
      </c>
      <c r="J2177" s="654" t="str">
        <f>IF(AND(F2177=0,G2177&gt;0),1+COUNT($J$3:J2176),IF(B2177="AUXILIAR","AUXILIAR","SUBÍTEM"))</f>
        <v>SUBÍTEM</v>
      </c>
      <c r="K2177" s="655">
        <v>34794</v>
      </c>
      <c r="L2177" s="656">
        <f t="shared" si="565"/>
        <v>34794</v>
      </c>
      <c r="M2177" s="663" t="str">
        <f>IF(AND(MID(A2177,1,4)="comp",COUNTIF($A$1:$A$3937,A2177)&gt;1),"ok AUXILIAR",IF(AND(F2177&gt;0,MID(A2177,1,4)="COMP"),"SUBÍTEM",IF(OR(AND(F2177=0,G2177=0),F2177="COEF.",F2177&gt;0),"SUBÍTEM",IF(MID(A2177,1,5)="COMP.",IF(COUNTIF(ORÇAMENTO!$B$5:$B$9792,COMPOSIÇÕES!A2177)=0,"NOK",IF(COUNTIF(ORÇAMENTO!$B$5:$B$9792,COMPOSIÇÕES!A2177)&gt;0,"OK","SUBÍTEM"))))))</f>
        <v>SUBÍTEM</v>
      </c>
      <c r="P2177" s="655" t="b">
        <f>C2177=S2177</f>
        <v>1</v>
      </c>
      <c r="Q2177" s="655">
        <v>34794</v>
      </c>
      <c r="R2177" s="655" t="s">
        <v>836</v>
      </c>
      <c r="S2177" s="717" t="s">
        <v>709</v>
      </c>
      <c r="T2177" s="655" t="s">
        <v>59</v>
      </c>
      <c r="U2177" s="655">
        <v>9.77</v>
      </c>
    </row>
    <row r="2178" spans="1:52" s="713" customFormat="1">
      <c r="A2178" s="723" t="s">
        <v>2597</v>
      </c>
      <c r="B2178" s="723"/>
      <c r="C2178" s="723"/>
      <c r="D2178" s="723"/>
      <c r="E2178" s="723"/>
      <c r="F2178" s="723"/>
      <c r="G2178" s="723"/>
      <c r="H2178" s="713" t="str">
        <f t="shared" si="564"/>
        <v>REMOVER ESPAÇOS</v>
      </c>
      <c r="J2178" s="654" t="str">
        <f>IF(AND(F2178=0,G2178&gt;0),1+COUNT($J$3:J2175),IF(B2178="AUXILIAR","AUXILIAR","SUBÍTEM"))</f>
        <v>SUBÍTEM</v>
      </c>
      <c r="K2178" s="655" t="s">
        <v>2597</v>
      </c>
      <c r="L2178" s="656" t="str">
        <f t="shared" si="565"/>
        <v>Obs: composição/Base -  SBC - 070096(SEOBRA)</v>
      </c>
      <c r="M2178" s="663" t="str">
        <f>IF(AND(MID(A2178,1,4)="comp",COUNTIF($A$1:$A$3937,A2178)&gt;1),"ok AUXILIAR",IF(AND(F2178&gt;0,MID(A2178,1,4)="COMP"),"SUBÍTEM",IF(OR(AND(F2178=0,G2178=0),F2178="COEF.",F2178&gt;0),"SUBÍTEM",IF(MID(A2178,1,5)="COMP.",IF(COUNTIF(ORÇAMENTO!$B$5:$B$9792,COMPOSIÇÕES!A2178)=0,"NOK",IF(COUNTIF(ORÇAMENTO!$B$5:$B$9792,COMPOSIÇÕES!A2178)&gt;0,"OK","SUBÍTEM"))))))</f>
        <v>SUBÍTEM</v>
      </c>
      <c r="P2178" s="655" t="b">
        <f t="shared" si="561"/>
        <v>1</v>
      </c>
      <c r="Q2178" s="655" t="s">
        <v>2597</v>
      </c>
      <c r="R2178" s="655"/>
      <c r="S2178" s="723"/>
      <c r="T2178" s="655"/>
      <c r="U2178" s="655"/>
    </row>
    <row r="2179" spans="1:52" s="713" customFormat="1" ht="15.75" thickBot="1">
      <c r="A2179" s="795"/>
      <c r="B2179" s="795"/>
      <c r="C2179" s="728"/>
      <c r="D2179" s="728"/>
      <c r="E2179" s="728"/>
      <c r="F2179" s="728"/>
      <c r="G2179" s="728"/>
      <c r="J2179" s="779"/>
      <c r="K2179" s="780"/>
      <c r="L2179" s="781"/>
      <c r="M2179" s="663"/>
      <c r="P2179" s="655" t="b">
        <f t="shared" si="561"/>
        <v>1</v>
      </c>
      <c r="Q2179" s="780"/>
      <c r="R2179" s="780"/>
      <c r="S2179" s="728"/>
      <c r="T2179" s="780"/>
      <c r="U2179" s="780"/>
    </row>
    <row r="2180" spans="1:52" s="713" customFormat="1" ht="32.25" customHeight="1" thickBot="1">
      <c r="A2180" s="947" t="s">
        <v>125</v>
      </c>
      <c r="B2180" s="948"/>
      <c r="C2180" s="949" t="s">
        <v>103</v>
      </c>
      <c r="D2180" s="949" t="s">
        <v>126</v>
      </c>
      <c r="E2180" s="949" t="s">
        <v>128</v>
      </c>
      <c r="F2180" s="949" t="s">
        <v>127</v>
      </c>
      <c r="G2180" s="950" t="s">
        <v>129</v>
      </c>
      <c r="H2180" s="713" t="str">
        <f t="shared" ref="H2180:H2185" si="566">IF(MID(A2180,1,3)="OBS","REMOVER ESPAÇOS","OK")</f>
        <v>OK</v>
      </c>
      <c r="J2180" s="654" t="str">
        <f>IF(AND(F2180=0,G2180&gt;0),1+COUNT($J$3:J2019),IF(B2180="AUXILIAR","AUXILIAR","SUBÍTEM"))</f>
        <v>SUBÍTEM</v>
      </c>
      <c r="K2180" s="655" t="s">
        <v>125</v>
      </c>
      <c r="L2180" s="656" t="str">
        <f t="shared" ref="L2180:L2185" si="567">A2180</f>
        <v>COD.</v>
      </c>
      <c r="M2180" s="663" t="str">
        <f>IF(AND(MID(A2180,1,4)="comp",COUNTIF($A$1:$A$3937,A2180)&gt;1),"ok AUXILIAR",IF(AND(F2180&gt;0,MID(A2180,1,4)="COMP"),"SUBÍTEM",IF(OR(AND(F2180=0,G2180=0),F2180="COEF.",F2180&gt;0),"SUBÍTEM",IF(MID(A2180,1,5)="COMP.",IF(COUNTIF(ORÇAMENTO!$B$5:$B$9792,COMPOSIÇÕES!A2180)=0,"NOK",IF(COUNTIF(ORÇAMENTO!$B$5:$B$9792,COMPOSIÇÕES!A2180)&gt;0,"OK","SUBÍTEM"))))))</f>
        <v>SUBÍTEM</v>
      </c>
      <c r="P2180" s="655" t="b">
        <f t="shared" ref="P2180:P2193" si="568">C2180=S2180</f>
        <v>1</v>
      </c>
      <c r="Q2180" s="655" t="s">
        <v>125</v>
      </c>
      <c r="R2180" s="655"/>
      <c r="S2180" s="715" t="s">
        <v>103</v>
      </c>
      <c r="T2180" s="655" t="s">
        <v>126</v>
      </c>
      <c r="U2180" s="655" t="s">
        <v>128</v>
      </c>
      <c r="AY2180" s="713" t="s">
        <v>103</v>
      </c>
      <c r="AZ2180" s="713" t="b">
        <f>AY2180=C2180</f>
        <v>1</v>
      </c>
    </row>
    <row r="2181" spans="1:52" s="713" customFormat="1" ht="41.25" customHeight="1" thickBot="1">
      <c r="A2181" s="935" t="s">
        <v>2563</v>
      </c>
      <c r="B2181" s="936"/>
      <c r="C2181" s="960" t="s">
        <v>2624</v>
      </c>
      <c r="D2181" s="936" t="s">
        <v>126</v>
      </c>
      <c r="E2181" s="936"/>
      <c r="F2181" s="936"/>
      <c r="G2181" s="946">
        <f>SUM(G2182:G2184)</f>
        <v>120.77000000000001</v>
      </c>
      <c r="H2181" s="713" t="str">
        <f t="shared" si="566"/>
        <v>OK</v>
      </c>
      <c r="J2181" s="654">
        <f>IF(AND(F2181=0,G2181&gt;0),1+COUNT($J$3:J2180),IF(B2181="AUXILIAR","AUXILIAR","SUBÍTEM"))</f>
        <v>280</v>
      </c>
      <c r="K2181" s="655" t="s">
        <v>2564</v>
      </c>
      <c r="L2181" s="656" t="str">
        <f t="shared" si="567"/>
        <v>COMP. 280</v>
      </c>
      <c r="M2181" s="663" t="str">
        <f>IF(AND(MID(A2181,1,4)="comp",COUNTIF($A$1:$A$3937,A2181)&gt;1),"ok AUXILIAR",IF(AND(F2181&gt;0,MID(A2181,1,4)="COMP"),"SUBÍTEM",IF(OR(AND(F2181=0,G2181=0),F2181="COEF.",F2181&gt;0),"SUBÍTEM",IF(MID(A2181,1,5)="COMP.",IF(COUNTIF(ORÇAMENTO!$B$5:$B$9792,COMPOSIÇÕES!A2181)=0,"NOK",IF(COUNTIF(ORÇAMENTO!$B$5:$B$9792,COMPOSIÇÕES!A2181)&gt;0,"OK","SUBÍTEM"))))))</f>
        <v>OK</v>
      </c>
      <c r="P2181" s="655" t="b">
        <f t="shared" si="568"/>
        <v>1</v>
      </c>
      <c r="Q2181" s="655" t="s">
        <v>2563</v>
      </c>
      <c r="R2181" s="655"/>
      <c r="S2181" s="716" t="s">
        <v>2624</v>
      </c>
      <c r="T2181" s="655" t="s">
        <v>126</v>
      </c>
      <c r="U2181" s="655"/>
      <c r="AY2181" s="713" t="s">
        <v>670</v>
      </c>
      <c r="AZ2181" s="713" t="b">
        <f>AY2181=C2181</f>
        <v>0</v>
      </c>
    </row>
    <row r="2182" spans="1:52" s="713" customFormat="1">
      <c r="A2182" s="500" t="s">
        <v>2542</v>
      </c>
      <c r="B2182" s="323" t="s">
        <v>2605</v>
      </c>
      <c r="C2182" s="322" t="s">
        <v>2610</v>
      </c>
      <c r="D2182" s="257" t="s">
        <v>54</v>
      </c>
      <c r="E2182" s="259">
        <v>57.13</v>
      </c>
      <c r="F2182" s="990">
        <v>1</v>
      </c>
      <c r="G2182" s="450">
        <f>ROUND(F2182*E2182,2)</f>
        <v>57.13</v>
      </c>
      <c r="H2182" s="713" t="str">
        <f t="shared" si="566"/>
        <v>OK</v>
      </c>
      <c r="J2182" s="654" t="str">
        <f>IF(AND(F2182=0,G2182&gt;0),1+COUNT($J$3:J2181),IF(B2182="AUXILIAR","AUXILIAR","SUBÍTEM"))</f>
        <v>SUBÍTEM</v>
      </c>
      <c r="K2182" s="655" t="s">
        <v>2542</v>
      </c>
      <c r="L2182" s="656" t="str">
        <f t="shared" si="567"/>
        <v>Mercado/11</v>
      </c>
      <c r="M2182" s="663" t="str">
        <f>IF(AND(MID(A2182,1,4)="comp",COUNTIF($A$1:$A$3937,A2182)&gt;1),"ok AUXILIAR",IF(AND(F2182&gt;0,MID(A2182,1,4)="COMP"),"SUBÍTEM",IF(OR(AND(F2182=0,G2182=0),F2182="COEF.",F2182&gt;0),"SUBÍTEM",IF(MID(A2182,1,5)="COMP.",IF(COUNTIF(ORÇAMENTO!$B$5:$B$9792,COMPOSIÇÕES!A2182)=0,"NOK",IF(COUNTIF(ORÇAMENTO!$B$5:$B$9792,COMPOSIÇÕES!A2182)&gt;0,"OK","SUBÍTEM"))))))</f>
        <v>SUBÍTEM</v>
      </c>
      <c r="P2182" s="655" t="b">
        <f t="shared" si="568"/>
        <v>1</v>
      </c>
      <c r="Q2182" s="655" t="s">
        <v>2542</v>
      </c>
      <c r="R2182" s="655" t="s">
        <v>2605</v>
      </c>
      <c r="S2182" s="717" t="s">
        <v>2610</v>
      </c>
      <c r="T2182" s="655" t="s">
        <v>54</v>
      </c>
      <c r="U2182" s="655">
        <v>57.13</v>
      </c>
    </row>
    <row r="2183" spans="1:52" s="713" customFormat="1" ht="15.75" customHeight="1">
      <c r="A2183" s="463">
        <v>242</v>
      </c>
      <c r="B2183" s="261" t="s">
        <v>836</v>
      </c>
      <c r="C2183" s="322" t="s">
        <v>174</v>
      </c>
      <c r="D2183" s="257" t="s">
        <v>2835</v>
      </c>
      <c r="E2183" s="259">
        <v>10.88</v>
      </c>
      <c r="F2183" s="242">
        <v>2.887</v>
      </c>
      <c r="G2183" s="450">
        <f>ROUND(F2183*E2183,2)</f>
        <v>31.41</v>
      </c>
      <c r="H2183" s="713" t="str">
        <f t="shared" si="566"/>
        <v>OK</v>
      </c>
      <c r="J2183" s="654" t="str">
        <f>IF(AND(F2183=0,G2183&gt;0),1+COUNT($J$3:J2182),IF(B2183="AUXILIAR","AUXILIAR","SUBÍTEM"))</f>
        <v>SUBÍTEM</v>
      </c>
      <c r="K2183" s="655">
        <v>242</v>
      </c>
      <c r="L2183" s="656">
        <f t="shared" si="567"/>
        <v>242</v>
      </c>
      <c r="M2183" s="663" t="str">
        <f>IF(AND(MID(A2183,1,4)="comp",COUNTIF($A$1:$A$3937,A2183)&gt;1),"ok AUXILIAR",IF(AND(F2183&gt;0,MID(A2183,1,4)="COMP"),"SUBÍTEM",IF(OR(AND(F2183=0,G2183=0),F2183="COEF.",F2183&gt;0),"SUBÍTEM",IF(MID(A2183,1,5)="COMP.",IF(COUNTIF(ORÇAMENTO!$B$5:$B$9792,COMPOSIÇÕES!A2183)=0,"NOK",IF(COUNTIF(ORÇAMENTO!$B$5:$B$9792,COMPOSIÇÕES!A2183)&gt;0,"OK","SUBÍTEM"))))))</f>
        <v>SUBÍTEM</v>
      </c>
      <c r="P2183" s="655" t="b">
        <f t="shared" si="568"/>
        <v>1</v>
      </c>
      <c r="Q2183" s="655">
        <v>242</v>
      </c>
      <c r="R2183" s="655" t="s">
        <v>836</v>
      </c>
      <c r="S2183" s="717" t="s">
        <v>174</v>
      </c>
      <c r="T2183" s="655" t="s">
        <v>59</v>
      </c>
      <c r="U2183" s="655">
        <v>10.66</v>
      </c>
    </row>
    <row r="2184" spans="1:52" s="713" customFormat="1" ht="15.75" customHeight="1">
      <c r="A2184" s="463">
        <v>34794</v>
      </c>
      <c r="B2184" s="261" t="s">
        <v>836</v>
      </c>
      <c r="C2184" s="322" t="s">
        <v>709</v>
      </c>
      <c r="D2184" s="257" t="s">
        <v>2835</v>
      </c>
      <c r="E2184" s="259">
        <v>9.77</v>
      </c>
      <c r="F2184" s="242">
        <v>3.2989999999999999</v>
      </c>
      <c r="G2184" s="450">
        <f>ROUND(F2184*E2184,2)</f>
        <v>32.229999999999997</v>
      </c>
      <c r="H2184" s="713" t="str">
        <f t="shared" si="566"/>
        <v>OK</v>
      </c>
      <c r="J2184" s="654" t="str">
        <f>IF(AND(F2184=0,G2184&gt;0),1+COUNT($J$3:J2183),IF(B2184="AUXILIAR","AUXILIAR","SUBÍTEM"))</f>
        <v>SUBÍTEM</v>
      </c>
      <c r="K2184" s="655">
        <v>34794</v>
      </c>
      <c r="L2184" s="656">
        <f t="shared" si="567"/>
        <v>34794</v>
      </c>
      <c r="M2184" s="663" t="str">
        <f>IF(AND(MID(A2184,1,4)="comp",COUNTIF($A$1:$A$3937,A2184)&gt;1),"ok AUXILIAR",IF(AND(F2184&gt;0,MID(A2184,1,4)="COMP"),"SUBÍTEM",IF(OR(AND(F2184=0,G2184=0),F2184="COEF.",F2184&gt;0),"SUBÍTEM",IF(MID(A2184,1,5)="COMP.",IF(COUNTIF(ORÇAMENTO!$B$5:$B$9792,COMPOSIÇÕES!A2184)=0,"NOK",IF(COUNTIF(ORÇAMENTO!$B$5:$B$9792,COMPOSIÇÕES!A2184)&gt;0,"OK","SUBÍTEM"))))))</f>
        <v>SUBÍTEM</v>
      </c>
      <c r="P2184" s="655" t="b">
        <f t="shared" si="568"/>
        <v>1</v>
      </c>
      <c r="Q2184" s="655">
        <v>34794</v>
      </c>
      <c r="R2184" s="655" t="s">
        <v>836</v>
      </c>
      <c r="S2184" s="717" t="s">
        <v>709</v>
      </c>
      <c r="T2184" s="655" t="s">
        <v>59</v>
      </c>
      <c r="U2184" s="655">
        <v>9.77</v>
      </c>
    </row>
    <row r="2185" spans="1:52" s="713" customFormat="1">
      <c r="A2185" s="723" t="s">
        <v>2597</v>
      </c>
      <c r="B2185" s="723"/>
      <c r="C2185" s="723"/>
      <c r="D2185" s="723"/>
      <c r="E2185" s="723"/>
      <c r="F2185" s="723"/>
      <c r="G2185" s="723"/>
      <c r="H2185" s="713" t="str">
        <f t="shared" si="566"/>
        <v>REMOVER ESPAÇOS</v>
      </c>
      <c r="J2185" s="654" t="str">
        <f>IF(AND(F2185=0,G2185&gt;0),1+COUNT($J$3:J2182),IF(B2185="AUXILIAR","AUXILIAR","SUBÍTEM"))</f>
        <v>SUBÍTEM</v>
      </c>
      <c r="K2185" s="655" t="s">
        <v>2597</v>
      </c>
      <c r="L2185" s="656" t="str">
        <f t="shared" si="567"/>
        <v>Obs: composição/Base -  SBC - 070096(SEOBRA)</v>
      </c>
      <c r="M2185" s="663" t="str">
        <f>IF(AND(MID(A2185,1,4)="comp",COUNTIF($A$1:$A$3937,A2185)&gt;1),"ok AUXILIAR",IF(AND(F2185&gt;0,MID(A2185,1,4)="COMP"),"SUBÍTEM",IF(OR(AND(F2185=0,G2185=0),F2185="COEF.",F2185&gt;0),"SUBÍTEM",IF(MID(A2185,1,5)="COMP.",IF(COUNTIF(ORÇAMENTO!$B$5:$B$9792,COMPOSIÇÕES!A2185)=0,"NOK",IF(COUNTIF(ORÇAMENTO!$B$5:$B$9792,COMPOSIÇÕES!A2185)&gt;0,"OK","SUBÍTEM"))))))</f>
        <v>SUBÍTEM</v>
      </c>
      <c r="P2185" s="655" t="b">
        <f t="shared" si="568"/>
        <v>1</v>
      </c>
      <c r="Q2185" s="655" t="s">
        <v>2597</v>
      </c>
      <c r="R2185" s="655"/>
      <c r="S2185" s="723"/>
      <c r="T2185" s="655"/>
      <c r="U2185" s="655"/>
    </row>
    <row r="2186" spans="1:52" s="713" customFormat="1" ht="15.75" thickBot="1">
      <c r="A2186" s="795"/>
      <c r="B2186" s="795"/>
      <c r="C2186" s="728"/>
      <c r="D2186" s="728"/>
      <c r="E2186" s="728"/>
      <c r="F2186" s="728"/>
      <c r="G2186" s="728"/>
      <c r="J2186" s="779"/>
      <c r="K2186" s="780"/>
      <c r="L2186" s="781"/>
      <c r="M2186" s="663"/>
      <c r="P2186" s="655" t="b">
        <f t="shared" si="568"/>
        <v>1</v>
      </c>
      <c r="Q2186" s="780"/>
      <c r="R2186" s="780"/>
      <c r="S2186" s="728"/>
      <c r="T2186" s="780"/>
      <c r="U2186" s="780"/>
    </row>
    <row r="2187" spans="1:52" s="713" customFormat="1" ht="32.25" customHeight="1" thickBot="1">
      <c r="A2187" s="947" t="s">
        <v>125</v>
      </c>
      <c r="B2187" s="948"/>
      <c r="C2187" s="949" t="s">
        <v>103</v>
      </c>
      <c r="D2187" s="949" t="s">
        <v>126</v>
      </c>
      <c r="E2187" s="949" t="s">
        <v>128</v>
      </c>
      <c r="F2187" s="949" t="s">
        <v>127</v>
      </c>
      <c r="G2187" s="950" t="s">
        <v>129</v>
      </c>
      <c r="H2187" s="713" t="str">
        <f t="shared" ref="H2187:H2192" si="569">IF(MID(A2187,1,3)="OBS","REMOVER ESPAÇOS","OK")</f>
        <v>OK</v>
      </c>
      <c r="J2187" s="654" t="str">
        <f>IF(AND(F2187=0,G2187&gt;0),1+COUNT($J$3:J2024),IF(B2187="AUXILIAR","AUXILIAR","SUBÍTEM"))</f>
        <v>SUBÍTEM</v>
      </c>
      <c r="K2187" s="655" t="s">
        <v>125</v>
      </c>
      <c r="L2187" s="656" t="str">
        <f t="shared" ref="L2187:L2192" si="570">A2187</f>
        <v>COD.</v>
      </c>
      <c r="M2187" s="663" t="str">
        <f>IF(AND(MID(A2187,1,4)="comp",COUNTIF($A$1:$A$3937,A2187)&gt;1),"ok AUXILIAR",IF(AND(F2187&gt;0,MID(A2187,1,4)="COMP"),"SUBÍTEM",IF(OR(AND(F2187=0,G2187=0),F2187="COEF.",F2187&gt;0),"SUBÍTEM",IF(MID(A2187,1,5)="COMP.",IF(COUNTIF(ORÇAMENTO!$B$5:$B$9792,COMPOSIÇÕES!A2187)=0,"NOK",IF(COUNTIF(ORÇAMENTO!$B$5:$B$9792,COMPOSIÇÕES!A2187)&gt;0,"OK","SUBÍTEM"))))))</f>
        <v>SUBÍTEM</v>
      </c>
      <c r="P2187" s="655" t="b">
        <f t="shared" si="568"/>
        <v>1</v>
      </c>
      <c r="Q2187" s="655" t="s">
        <v>125</v>
      </c>
      <c r="R2187" s="655"/>
      <c r="S2187" s="715" t="s">
        <v>103</v>
      </c>
      <c r="T2187" s="655" t="s">
        <v>126</v>
      </c>
      <c r="U2187" s="655" t="s">
        <v>128</v>
      </c>
      <c r="AY2187" s="713" t="s">
        <v>103</v>
      </c>
      <c r="AZ2187" s="713" t="b">
        <f>AY2187=C2187</f>
        <v>1</v>
      </c>
    </row>
    <row r="2188" spans="1:52" s="713" customFormat="1" ht="41.25" customHeight="1" thickBot="1">
      <c r="A2188" s="935" t="s">
        <v>2564</v>
      </c>
      <c r="B2188" s="936"/>
      <c r="C2188" s="960" t="s">
        <v>2560</v>
      </c>
      <c r="D2188" s="936" t="s">
        <v>126</v>
      </c>
      <c r="E2188" s="936"/>
      <c r="F2188" s="936"/>
      <c r="G2188" s="946">
        <f>SUM(G2189:G2191)</f>
        <v>124.79</v>
      </c>
      <c r="H2188" s="713" t="str">
        <f t="shared" si="569"/>
        <v>OK</v>
      </c>
      <c r="J2188" s="654">
        <f>IF(AND(F2188=0,G2188&gt;0),1+COUNT($J$3:J2187),IF(B2188="AUXILIAR","AUXILIAR","SUBÍTEM"))</f>
        <v>281</v>
      </c>
      <c r="K2188" s="655" t="s">
        <v>2565</v>
      </c>
      <c r="L2188" s="656" t="str">
        <f t="shared" si="570"/>
        <v>COMP. 281</v>
      </c>
      <c r="M2188" s="663" t="str">
        <f>IF(AND(MID(A2188,1,4)="comp",COUNTIF($A$1:$A$3937,A2188)&gt;1),"ok AUXILIAR",IF(AND(F2188&gt;0,MID(A2188,1,4)="COMP"),"SUBÍTEM",IF(OR(AND(F2188=0,G2188=0),F2188="COEF.",F2188&gt;0),"SUBÍTEM",IF(MID(A2188,1,5)="COMP.",IF(COUNTIF(ORÇAMENTO!$B$5:$B$9792,COMPOSIÇÕES!A2188)=0,"NOK",IF(COUNTIF(ORÇAMENTO!$B$5:$B$9792,COMPOSIÇÕES!A2188)&gt;0,"OK","SUBÍTEM"))))))</f>
        <v>OK</v>
      </c>
      <c r="P2188" s="655" t="b">
        <f t="shared" si="568"/>
        <v>1</v>
      </c>
      <c r="Q2188" s="655" t="s">
        <v>2564</v>
      </c>
      <c r="R2188" s="655"/>
      <c r="S2188" s="716" t="s">
        <v>2560</v>
      </c>
      <c r="T2188" s="655" t="s">
        <v>126</v>
      </c>
      <c r="U2188" s="655"/>
      <c r="AY2188" s="713" t="s">
        <v>670</v>
      </c>
      <c r="AZ2188" s="713" t="b">
        <f>AY2188=C2188</f>
        <v>0</v>
      </c>
    </row>
    <row r="2189" spans="1:52" s="713" customFormat="1">
      <c r="A2189" s="500" t="s">
        <v>2543</v>
      </c>
      <c r="B2189" s="323" t="s">
        <v>2605</v>
      </c>
      <c r="C2189" s="322" t="s">
        <v>2611</v>
      </c>
      <c r="D2189" s="257" t="s">
        <v>54</v>
      </c>
      <c r="E2189" s="259">
        <v>68.92</v>
      </c>
      <c r="F2189" s="990">
        <v>1</v>
      </c>
      <c r="G2189" s="450">
        <f>ROUND(F2189*E2189,2)</f>
        <v>68.92</v>
      </c>
      <c r="H2189" s="713" t="str">
        <f t="shared" si="569"/>
        <v>OK</v>
      </c>
      <c r="J2189" s="654" t="str">
        <f>IF(AND(F2189=0,G2189&gt;0),1+COUNT($J$3:J2188),IF(B2189="AUXILIAR","AUXILIAR","SUBÍTEM"))</f>
        <v>SUBÍTEM</v>
      </c>
      <c r="K2189" s="655" t="s">
        <v>2543</v>
      </c>
      <c r="L2189" s="656" t="str">
        <f t="shared" si="570"/>
        <v>Mercado/12</v>
      </c>
      <c r="M2189" s="663" t="str">
        <f>IF(AND(MID(A2189,1,4)="comp",COUNTIF($A$1:$A$3937,A2189)&gt;1),"ok AUXILIAR",IF(AND(F2189&gt;0,MID(A2189,1,4)="COMP"),"SUBÍTEM",IF(OR(AND(F2189=0,G2189=0),F2189="COEF.",F2189&gt;0),"SUBÍTEM",IF(MID(A2189,1,5)="COMP.",IF(COUNTIF(ORÇAMENTO!$B$5:$B$9792,COMPOSIÇÕES!A2189)=0,"NOK",IF(COUNTIF(ORÇAMENTO!$B$5:$B$9792,COMPOSIÇÕES!A2189)&gt;0,"OK","SUBÍTEM"))))))</f>
        <v>SUBÍTEM</v>
      </c>
      <c r="P2189" s="655" t="b">
        <f t="shared" si="568"/>
        <v>1</v>
      </c>
      <c r="Q2189" s="655" t="s">
        <v>2543</v>
      </c>
      <c r="R2189" s="655" t="s">
        <v>2605</v>
      </c>
      <c r="S2189" s="717" t="s">
        <v>2611</v>
      </c>
      <c r="T2189" s="655" t="s">
        <v>54</v>
      </c>
      <c r="U2189" s="655">
        <v>68.92</v>
      </c>
    </row>
    <row r="2190" spans="1:52" s="713" customFormat="1" ht="15.75" customHeight="1">
      <c r="A2190" s="463">
        <v>88247</v>
      </c>
      <c r="B2190" s="494" t="s">
        <v>131</v>
      </c>
      <c r="C2190" s="322" t="s">
        <v>762</v>
      </c>
      <c r="D2190" s="257" t="s">
        <v>59</v>
      </c>
      <c r="E2190" s="259">
        <v>14.7</v>
      </c>
      <c r="F2190" s="242">
        <v>1.65</v>
      </c>
      <c r="G2190" s="450">
        <f>ROUND(F2190*E2190,2)</f>
        <v>24.26</v>
      </c>
      <c r="H2190" s="713" t="str">
        <f t="shared" si="569"/>
        <v>OK</v>
      </c>
      <c r="J2190" s="654" t="str">
        <f>IF(AND(F2190=0,G2190&gt;0),1+COUNT($J$3:J2189),IF(B2190="AUXILIAR","AUXILIAR","SUBÍTEM"))</f>
        <v>SUBÍTEM</v>
      </c>
      <c r="K2190" s="655">
        <v>88247</v>
      </c>
      <c r="L2190" s="656">
        <f t="shared" si="570"/>
        <v>88247</v>
      </c>
      <c r="M2190" s="663" t="str">
        <f>IF(AND(MID(A2190,1,4)="comp",COUNTIF($A$1:$A$3937,A2190)&gt;1),"ok AUXILIAR",IF(AND(F2190&gt;0,MID(A2190,1,4)="COMP"),"SUBÍTEM",IF(OR(AND(F2190=0,G2190=0),F2190="COEF.",F2190&gt;0),"SUBÍTEM",IF(MID(A2190,1,5)="COMP.",IF(COUNTIF(ORÇAMENTO!$B$5:$B$9792,COMPOSIÇÕES!A2190)=0,"NOK",IF(COUNTIF(ORÇAMENTO!$B$5:$B$9792,COMPOSIÇÕES!A2190)&gt;0,"OK","SUBÍTEM"))))))</f>
        <v>SUBÍTEM</v>
      </c>
      <c r="P2190" s="655" t="b">
        <f>C2190=S2190</f>
        <v>1</v>
      </c>
      <c r="Q2190" s="655">
        <v>88247</v>
      </c>
      <c r="R2190" s="655" t="s">
        <v>131</v>
      </c>
      <c r="S2190" s="717" t="s">
        <v>762</v>
      </c>
      <c r="T2190" s="655" t="s">
        <v>59</v>
      </c>
      <c r="U2190" s="655">
        <v>14.69</v>
      </c>
    </row>
    <row r="2191" spans="1:52" s="713" customFormat="1" ht="15.75" customHeight="1">
      <c r="A2191" s="494">
        <v>88264</v>
      </c>
      <c r="B2191" s="494" t="s">
        <v>131</v>
      </c>
      <c r="C2191" s="322" t="s">
        <v>766</v>
      </c>
      <c r="D2191" s="257" t="s">
        <v>59</v>
      </c>
      <c r="E2191" s="259">
        <v>19.16</v>
      </c>
      <c r="F2191" s="242">
        <v>1.65</v>
      </c>
      <c r="G2191" s="450">
        <f>ROUND(F2191*E2191,2)</f>
        <v>31.61</v>
      </c>
      <c r="H2191" s="713" t="str">
        <f t="shared" si="569"/>
        <v>OK</v>
      </c>
      <c r="J2191" s="654" t="str">
        <f>IF(AND(F2191=0,G2191&gt;0),1+COUNT($J$3:J2190),IF(B2191="AUXILIAR","AUXILIAR","SUBÍTEM"))</f>
        <v>SUBÍTEM</v>
      </c>
      <c r="K2191" s="655">
        <v>88264</v>
      </c>
      <c r="L2191" s="656">
        <f t="shared" si="570"/>
        <v>88264</v>
      </c>
      <c r="M2191" s="663" t="str">
        <f>IF(AND(MID(A2191,1,4)="comp",COUNTIF($A$1:$A$3937,A2191)&gt;1),"ok AUXILIAR",IF(AND(F2191&gt;0,MID(A2191,1,4)="COMP"),"SUBÍTEM",IF(OR(AND(F2191=0,G2191=0),F2191="COEF.",F2191&gt;0),"SUBÍTEM",IF(MID(A2191,1,5)="COMP.",IF(COUNTIF(ORÇAMENTO!$B$5:$B$9792,COMPOSIÇÕES!A2191)=0,"NOK",IF(COUNTIF(ORÇAMENTO!$B$5:$B$9792,COMPOSIÇÕES!A2191)&gt;0,"OK","SUBÍTEM"))))))</f>
        <v>SUBÍTEM</v>
      </c>
      <c r="P2191" s="655" t="b">
        <f>C2191=S2191</f>
        <v>1</v>
      </c>
      <c r="Q2191" s="655">
        <v>88264</v>
      </c>
      <c r="R2191" s="655" t="s">
        <v>131</v>
      </c>
      <c r="S2191" s="717" t="s">
        <v>766</v>
      </c>
      <c r="T2191" s="655" t="s">
        <v>59</v>
      </c>
      <c r="U2191" s="655">
        <v>19.149999999999999</v>
      </c>
    </row>
    <row r="2192" spans="1:52" s="713" customFormat="1">
      <c r="A2192" s="723" t="s">
        <v>2598</v>
      </c>
      <c r="B2192" s="723"/>
      <c r="C2192" s="723"/>
      <c r="D2192" s="723"/>
      <c r="E2192" s="723"/>
      <c r="F2192" s="723"/>
      <c r="G2192" s="723"/>
      <c r="H2192" s="713" t="str">
        <f t="shared" si="569"/>
        <v>REMOVER ESPAÇOS</v>
      </c>
      <c r="J2192" s="654" t="str">
        <f>IF(AND(F2192=0,G2192&gt;0),1+COUNT($J$3:J2189),IF(B2192="AUXILIAR","AUXILIAR","SUBÍTEM"))</f>
        <v>SUBÍTEM</v>
      </c>
      <c r="K2192" s="655" t="s">
        <v>2598</v>
      </c>
      <c r="L2192" s="656" t="str">
        <f t="shared" si="570"/>
        <v>Obs: composição/Base -  SBC - 073035(SEOBRA)</v>
      </c>
      <c r="M2192" s="663" t="str">
        <f>IF(AND(MID(A2192,1,4)="comp",COUNTIF($A$1:$A$3937,A2192)&gt;1),"ok AUXILIAR",IF(AND(F2192&gt;0,MID(A2192,1,4)="COMP"),"SUBÍTEM",IF(OR(AND(F2192=0,G2192=0),F2192="COEF.",F2192&gt;0),"SUBÍTEM",IF(MID(A2192,1,5)="COMP.",IF(COUNTIF(ORÇAMENTO!$B$5:$B$9792,COMPOSIÇÕES!A2192)=0,"NOK",IF(COUNTIF(ORÇAMENTO!$B$5:$B$9792,COMPOSIÇÕES!A2192)&gt;0,"OK","SUBÍTEM"))))))</f>
        <v>SUBÍTEM</v>
      </c>
      <c r="P2192" s="655" t="b">
        <f t="shared" si="568"/>
        <v>1</v>
      </c>
      <c r="Q2192" s="655" t="s">
        <v>2598</v>
      </c>
      <c r="R2192" s="655"/>
      <c r="S2192" s="723"/>
      <c r="T2192" s="655"/>
      <c r="U2192" s="655"/>
    </row>
    <row r="2193" spans="1:52" s="713" customFormat="1" ht="15.75" thickBot="1">
      <c r="A2193" s="795"/>
      <c r="B2193" s="795"/>
      <c r="C2193" s="728"/>
      <c r="D2193" s="728"/>
      <c r="E2193" s="728"/>
      <c r="F2193" s="728"/>
      <c r="G2193" s="728"/>
      <c r="J2193" s="779"/>
      <c r="K2193" s="780"/>
      <c r="L2193" s="781"/>
      <c r="M2193" s="663"/>
      <c r="P2193" s="655" t="b">
        <f t="shared" si="568"/>
        <v>1</v>
      </c>
      <c r="Q2193" s="780"/>
      <c r="R2193" s="780"/>
      <c r="S2193" s="728"/>
      <c r="T2193" s="780"/>
      <c r="U2193" s="780"/>
    </row>
    <row r="2194" spans="1:52" s="713" customFormat="1" ht="32.25" customHeight="1" thickBot="1">
      <c r="A2194" s="947" t="s">
        <v>125</v>
      </c>
      <c r="B2194" s="948"/>
      <c r="C2194" s="949" t="s">
        <v>103</v>
      </c>
      <c r="D2194" s="949" t="s">
        <v>126</v>
      </c>
      <c r="E2194" s="949" t="s">
        <v>128</v>
      </c>
      <c r="F2194" s="949" t="s">
        <v>127</v>
      </c>
      <c r="G2194" s="950" t="s">
        <v>129</v>
      </c>
      <c r="H2194" s="713" t="str">
        <f t="shared" ref="H2194:H2199" si="571">IF(MID(A2194,1,3)="OBS","REMOVER ESPAÇOS","OK")</f>
        <v>OK</v>
      </c>
      <c r="J2194" s="654" t="str">
        <f>IF(AND(F2194=0,G2194&gt;0),1+COUNT($J$3:J2029),IF(B2194="AUXILIAR","AUXILIAR","SUBÍTEM"))</f>
        <v>SUBÍTEM</v>
      </c>
      <c r="K2194" s="655" t="s">
        <v>125</v>
      </c>
      <c r="L2194" s="656" t="str">
        <f t="shared" ref="L2194:L2199" si="572">A2194</f>
        <v>COD.</v>
      </c>
      <c r="M2194" s="663" t="str">
        <f>IF(AND(MID(A2194,1,4)="comp",COUNTIF($A$1:$A$3937,A2194)&gt;1),"ok AUXILIAR",IF(AND(F2194&gt;0,MID(A2194,1,4)="COMP"),"SUBÍTEM",IF(OR(AND(F2194=0,G2194=0),F2194="COEF.",F2194&gt;0),"SUBÍTEM",IF(MID(A2194,1,5)="COMP.",IF(COUNTIF(ORÇAMENTO!$B$5:$B$9792,COMPOSIÇÕES!A2194)=0,"NOK",IF(COUNTIF(ORÇAMENTO!$B$5:$B$9792,COMPOSIÇÕES!A2194)&gt;0,"OK","SUBÍTEM"))))))</f>
        <v>SUBÍTEM</v>
      </c>
      <c r="P2194" s="655" t="b">
        <f t="shared" ref="P2194:P2229" si="573">C2194=S2194</f>
        <v>1</v>
      </c>
      <c r="Q2194" s="655" t="s">
        <v>125</v>
      </c>
      <c r="R2194" s="655"/>
      <c r="S2194" s="715" t="s">
        <v>103</v>
      </c>
      <c r="T2194" s="655" t="s">
        <v>126</v>
      </c>
      <c r="U2194" s="655" t="s">
        <v>128</v>
      </c>
      <c r="AY2194" s="713" t="s">
        <v>103</v>
      </c>
      <c r="AZ2194" s="713" t="b">
        <f>AY2194=C2194</f>
        <v>1</v>
      </c>
    </row>
    <row r="2195" spans="1:52" s="713" customFormat="1" ht="41.25" customHeight="1" thickBot="1">
      <c r="A2195" s="935" t="s">
        <v>2565</v>
      </c>
      <c r="B2195" s="936"/>
      <c r="C2195" s="960" t="s">
        <v>2561</v>
      </c>
      <c r="D2195" s="936" t="s">
        <v>126</v>
      </c>
      <c r="E2195" s="936"/>
      <c r="F2195" s="936"/>
      <c r="G2195" s="946">
        <f>SUM(G2196:G2198)</f>
        <v>89.52</v>
      </c>
      <c r="H2195" s="713" t="str">
        <f t="shared" si="571"/>
        <v>OK</v>
      </c>
      <c r="J2195" s="654">
        <f>IF(AND(F2195=0,G2195&gt;0),1+COUNT($J$3:J2194),IF(B2195="AUXILIAR","AUXILIAR","SUBÍTEM"))</f>
        <v>282</v>
      </c>
      <c r="K2195" s="655" t="s">
        <v>2566</v>
      </c>
      <c r="L2195" s="656" t="str">
        <f t="shared" si="572"/>
        <v>COMP. 282</v>
      </c>
      <c r="M2195" s="663" t="str">
        <f>IF(AND(MID(A2195,1,4)="comp",COUNTIF($A$1:$A$3937,A2195)&gt;1),"ok AUXILIAR",IF(AND(F2195&gt;0,MID(A2195,1,4)="COMP"),"SUBÍTEM",IF(OR(AND(F2195=0,G2195=0),F2195="COEF.",F2195&gt;0),"SUBÍTEM",IF(MID(A2195,1,5)="COMP.",IF(COUNTIF(ORÇAMENTO!$B$5:$B$9792,COMPOSIÇÕES!A2195)=0,"NOK",IF(COUNTIF(ORÇAMENTO!$B$5:$B$9792,COMPOSIÇÕES!A2195)&gt;0,"OK","SUBÍTEM"))))))</f>
        <v>OK</v>
      </c>
      <c r="P2195" s="655" t="b">
        <f t="shared" si="573"/>
        <v>1</v>
      </c>
      <c r="Q2195" s="655" t="s">
        <v>2565</v>
      </c>
      <c r="R2195" s="655"/>
      <c r="S2195" s="716" t="s">
        <v>2561</v>
      </c>
      <c r="T2195" s="655" t="s">
        <v>126</v>
      </c>
      <c r="U2195" s="655"/>
      <c r="AY2195" s="713" t="s">
        <v>670</v>
      </c>
      <c r="AZ2195" s="713" t="b">
        <f>AY2195=C2195</f>
        <v>0</v>
      </c>
    </row>
    <row r="2196" spans="1:52" s="713" customFormat="1">
      <c r="A2196" s="500" t="s">
        <v>2544</v>
      </c>
      <c r="B2196" s="323" t="s">
        <v>2605</v>
      </c>
      <c r="C2196" s="322" t="s">
        <v>2612</v>
      </c>
      <c r="D2196" s="257" t="s">
        <v>54</v>
      </c>
      <c r="E2196" s="259">
        <v>65.5</v>
      </c>
      <c r="F2196" s="990">
        <v>1</v>
      </c>
      <c r="G2196" s="450">
        <f>ROUND(F2196*E2196,2)</f>
        <v>65.5</v>
      </c>
      <c r="H2196" s="713" t="str">
        <f t="shared" si="571"/>
        <v>OK</v>
      </c>
      <c r="J2196" s="654" t="str">
        <f>IF(AND(F2196=0,G2196&gt;0),1+COUNT($J$3:J2195),IF(B2196="AUXILIAR","AUXILIAR","SUBÍTEM"))</f>
        <v>SUBÍTEM</v>
      </c>
      <c r="K2196" s="655" t="s">
        <v>2544</v>
      </c>
      <c r="L2196" s="656" t="str">
        <f t="shared" si="572"/>
        <v>Mercado/13</v>
      </c>
      <c r="M2196" s="663" t="str">
        <f>IF(AND(MID(A2196,1,4)="comp",COUNTIF($A$1:$A$3937,A2196)&gt;1),"ok AUXILIAR",IF(AND(F2196&gt;0,MID(A2196,1,4)="COMP"),"SUBÍTEM",IF(OR(AND(F2196=0,G2196=0),F2196="COEF.",F2196&gt;0),"SUBÍTEM",IF(MID(A2196,1,5)="COMP.",IF(COUNTIF(ORÇAMENTO!$B$5:$B$9792,COMPOSIÇÕES!A2196)=0,"NOK",IF(COUNTIF(ORÇAMENTO!$B$5:$B$9792,COMPOSIÇÕES!A2196)&gt;0,"OK","SUBÍTEM"))))))</f>
        <v>SUBÍTEM</v>
      </c>
      <c r="P2196" s="655" t="b">
        <f t="shared" si="573"/>
        <v>1</v>
      </c>
      <c r="Q2196" s="655" t="s">
        <v>2544</v>
      </c>
      <c r="R2196" s="655" t="s">
        <v>2605</v>
      </c>
      <c r="S2196" s="717" t="s">
        <v>2612</v>
      </c>
      <c r="T2196" s="655" t="s">
        <v>54</v>
      </c>
      <c r="U2196" s="655">
        <v>65.5</v>
      </c>
    </row>
    <row r="2197" spans="1:52" s="713" customFormat="1" ht="15.75" customHeight="1">
      <c r="A2197" s="463">
        <v>88309</v>
      </c>
      <c r="B2197" s="494" t="s">
        <v>131</v>
      </c>
      <c r="C2197" s="322" t="s">
        <v>770</v>
      </c>
      <c r="D2197" s="257" t="s">
        <v>59</v>
      </c>
      <c r="E2197" s="259">
        <v>15.89</v>
      </c>
      <c r="F2197" s="242">
        <v>1</v>
      </c>
      <c r="G2197" s="450">
        <f>ROUND(F2197*E2197,2)</f>
        <v>15.89</v>
      </c>
      <c r="H2197" s="713" t="str">
        <f t="shared" si="571"/>
        <v>OK</v>
      </c>
      <c r="J2197" s="654" t="str">
        <f>IF(AND(F2197=0,G2197&gt;0),1+COUNT($J$3:J2196),IF(B2197="AUXILIAR","AUXILIAR","SUBÍTEM"))</f>
        <v>SUBÍTEM</v>
      </c>
      <c r="K2197" s="655">
        <v>88309</v>
      </c>
      <c r="L2197" s="656">
        <f t="shared" si="572"/>
        <v>88309</v>
      </c>
      <c r="M2197" s="663" t="str">
        <f>IF(AND(MID(A2197,1,4)="comp",COUNTIF($A$1:$A$3937,A2197)&gt;1),"ok AUXILIAR",IF(AND(F2197&gt;0,MID(A2197,1,4)="COMP"),"SUBÍTEM",IF(OR(AND(F2197=0,G2197=0),F2197="COEF.",F2197&gt;0),"SUBÍTEM",IF(MID(A2197,1,5)="COMP.",IF(COUNTIF(ORÇAMENTO!$B$5:$B$9792,COMPOSIÇÕES!A2197)=0,"NOK",IF(COUNTIF(ORÇAMENTO!$B$5:$B$9792,COMPOSIÇÕES!A2197)&gt;0,"OK","SUBÍTEM"))))))</f>
        <v>SUBÍTEM</v>
      </c>
      <c r="P2197" s="655" t="b">
        <f t="shared" si="573"/>
        <v>1</v>
      </c>
      <c r="Q2197" s="655">
        <v>88309</v>
      </c>
      <c r="R2197" s="655" t="s">
        <v>131</v>
      </c>
      <c r="S2197" s="717" t="s">
        <v>770</v>
      </c>
      <c r="T2197" s="655" t="s">
        <v>59</v>
      </c>
      <c r="U2197" s="655">
        <v>15.88</v>
      </c>
    </row>
    <row r="2198" spans="1:52" s="713" customFormat="1" ht="15.75" customHeight="1">
      <c r="A2198" s="988">
        <v>88316</v>
      </c>
      <c r="B2198" s="996" t="s">
        <v>131</v>
      </c>
      <c r="C2198" s="322" t="s">
        <v>772</v>
      </c>
      <c r="D2198" s="257" t="s">
        <v>59</v>
      </c>
      <c r="E2198" s="259">
        <v>12.7</v>
      </c>
      <c r="F2198" s="242">
        <v>0.64</v>
      </c>
      <c r="G2198" s="450">
        <f>ROUND(F2198*E2198,2)</f>
        <v>8.1300000000000008</v>
      </c>
      <c r="H2198" s="713" t="str">
        <f t="shared" si="571"/>
        <v>OK</v>
      </c>
      <c r="J2198" s="654" t="str">
        <f>IF(AND(F2198=0,G2198&gt;0),1+COUNT($J$3:J2197),IF(B2198="AUXILIAR","AUXILIAR","SUBÍTEM"))</f>
        <v>SUBÍTEM</v>
      </c>
      <c r="K2198" s="655">
        <v>88316</v>
      </c>
      <c r="L2198" s="656">
        <f t="shared" si="572"/>
        <v>88316</v>
      </c>
      <c r="M2198" s="663" t="str">
        <f>IF(AND(MID(A2198,1,4)="comp",COUNTIF($A$1:$A$3937,A2198)&gt;1),"ok AUXILIAR",IF(AND(F2198&gt;0,MID(A2198,1,4)="COMP"),"SUBÍTEM",IF(OR(AND(F2198=0,G2198=0),F2198="COEF.",F2198&gt;0),"SUBÍTEM",IF(MID(A2198,1,5)="COMP.",IF(COUNTIF(ORÇAMENTO!$B$5:$B$9792,COMPOSIÇÕES!A2198)=0,"NOK",IF(COUNTIF(ORÇAMENTO!$B$5:$B$9792,COMPOSIÇÕES!A2198)&gt;0,"OK","SUBÍTEM"))))))</f>
        <v>SUBÍTEM</v>
      </c>
      <c r="P2198" s="655" t="b">
        <f t="shared" si="573"/>
        <v>1</v>
      </c>
      <c r="Q2198" s="655">
        <v>88316</v>
      </c>
      <c r="R2198" s="655" t="s">
        <v>131</v>
      </c>
      <c r="S2198" s="717" t="s">
        <v>772</v>
      </c>
      <c r="T2198" s="655" t="s">
        <v>59</v>
      </c>
      <c r="U2198" s="655">
        <v>12.52</v>
      </c>
    </row>
    <row r="2199" spans="1:52" s="713" customFormat="1">
      <c r="A2199" s="723" t="s">
        <v>2599</v>
      </c>
      <c r="B2199" s="723"/>
      <c r="C2199" s="723"/>
      <c r="D2199" s="723"/>
      <c r="E2199" s="723"/>
      <c r="F2199" s="723"/>
      <c r="G2199" s="723"/>
      <c r="H2199" s="713" t="str">
        <f t="shared" si="571"/>
        <v>REMOVER ESPAÇOS</v>
      </c>
      <c r="J2199" s="654" t="str">
        <f>IF(AND(F2199=0,G2199&gt;0),1+COUNT($J$3:J2196),IF(B2199="AUXILIAR","AUXILIAR","SUBÍTEM"))</f>
        <v>SUBÍTEM</v>
      </c>
      <c r="K2199" s="655" t="s">
        <v>2599</v>
      </c>
      <c r="L2199" s="656" t="str">
        <f t="shared" si="572"/>
        <v>Obs: composição/Base -  ORSE - 1845 adaptada</v>
      </c>
      <c r="M2199" s="663" t="str">
        <f>IF(AND(MID(A2199,1,4)="comp",COUNTIF($A$1:$A$3937,A2199)&gt;1),"ok AUXILIAR",IF(AND(F2199&gt;0,MID(A2199,1,4)="COMP"),"SUBÍTEM",IF(OR(AND(F2199=0,G2199=0),F2199="COEF.",F2199&gt;0),"SUBÍTEM",IF(MID(A2199,1,5)="COMP.",IF(COUNTIF(ORÇAMENTO!$B$5:$B$9792,COMPOSIÇÕES!A2199)=0,"NOK",IF(COUNTIF(ORÇAMENTO!$B$5:$B$9792,COMPOSIÇÕES!A2199)&gt;0,"OK","SUBÍTEM"))))))</f>
        <v>SUBÍTEM</v>
      </c>
      <c r="P2199" s="655" t="b">
        <f t="shared" si="573"/>
        <v>1</v>
      </c>
      <c r="Q2199" s="655" t="s">
        <v>2599</v>
      </c>
      <c r="R2199" s="655"/>
      <c r="S2199" s="723"/>
      <c r="T2199" s="655"/>
      <c r="U2199" s="655"/>
    </row>
    <row r="2200" spans="1:52" s="713" customFormat="1" ht="15.75" thickBot="1">
      <c r="A2200" s="795"/>
      <c r="B2200" s="795"/>
      <c r="C2200" s="728"/>
      <c r="D2200" s="728"/>
      <c r="E2200" s="728"/>
      <c r="F2200" s="728"/>
      <c r="G2200" s="728"/>
      <c r="J2200" s="779"/>
      <c r="K2200" s="780"/>
      <c r="L2200" s="781"/>
      <c r="M2200" s="663"/>
      <c r="P2200" s="655" t="b">
        <f t="shared" si="573"/>
        <v>1</v>
      </c>
      <c r="Q2200" s="780"/>
      <c r="R2200" s="780"/>
      <c r="S2200" s="728"/>
      <c r="T2200" s="780"/>
      <c r="U2200" s="780"/>
    </row>
    <row r="2201" spans="1:52" s="713" customFormat="1" ht="32.25" customHeight="1" thickBot="1">
      <c r="A2201" s="947" t="s">
        <v>125</v>
      </c>
      <c r="B2201" s="948"/>
      <c r="C2201" s="949" t="s">
        <v>103</v>
      </c>
      <c r="D2201" s="949" t="s">
        <v>126</v>
      </c>
      <c r="E2201" s="949" t="s">
        <v>128</v>
      </c>
      <c r="F2201" s="949" t="s">
        <v>127</v>
      </c>
      <c r="G2201" s="950" t="s">
        <v>129</v>
      </c>
      <c r="H2201" s="713" t="str">
        <f t="shared" ref="H2201:H2206" si="574">IF(MID(A2201,1,3)="OBS","REMOVER ESPAÇOS","OK")</f>
        <v>OK</v>
      </c>
      <c r="J2201" s="654" t="str">
        <f>IF(AND(F2201=0,G2201&gt;0),1+COUNT($J$3:J2035),IF(B2201="AUXILIAR","AUXILIAR","SUBÍTEM"))</f>
        <v>SUBÍTEM</v>
      </c>
      <c r="K2201" s="655" t="s">
        <v>125</v>
      </c>
      <c r="L2201" s="656" t="str">
        <f t="shared" ref="L2201:L2206" si="575">A2201</f>
        <v>COD.</v>
      </c>
      <c r="M2201" s="663" t="str">
        <f>IF(AND(MID(A2201,1,4)="comp",COUNTIF($A$1:$A$3937,A2201)&gt;1),"ok AUXILIAR",IF(AND(F2201&gt;0,MID(A2201,1,4)="COMP"),"SUBÍTEM",IF(OR(AND(F2201=0,G2201=0),F2201="COEF.",F2201&gt;0),"SUBÍTEM",IF(MID(A2201,1,5)="COMP.",IF(COUNTIF(ORÇAMENTO!$B$5:$B$9792,COMPOSIÇÕES!A2201)=0,"NOK",IF(COUNTIF(ORÇAMENTO!$B$5:$B$9792,COMPOSIÇÕES!A2201)&gt;0,"OK","SUBÍTEM"))))))</f>
        <v>SUBÍTEM</v>
      </c>
      <c r="P2201" s="655" t="b">
        <f t="shared" si="573"/>
        <v>1</v>
      </c>
      <c r="Q2201" s="655" t="s">
        <v>125</v>
      </c>
      <c r="R2201" s="655"/>
      <c r="S2201" s="715" t="s">
        <v>103</v>
      </c>
      <c r="T2201" s="655" t="s">
        <v>126</v>
      </c>
      <c r="U2201" s="655" t="s">
        <v>128</v>
      </c>
      <c r="AY2201" s="713" t="s">
        <v>103</v>
      </c>
      <c r="AZ2201" s="713" t="b">
        <f>AY2201=C2201</f>
        <v>1</v>
      </c>
    </row>
    <row r="2202" spans="1:52" s="713" customFormat="1" ht="34.5" customHeight="1" thickBot="1">
      <c r="A2202" s="935" t="s">
        <v>2566</v>
      </c>
      <c r="B2202" s="936"/>
      <c r="C2202" s="960" t="s">
        <v>2603</v>
      </c>
      <c r="D2202" s="936" t="s">
        <v>55</v>
      </c>
      <c r="E2202" s="936"/>
      <c r="F2202" s="936"/>
      <c r="G2202" s="946">
        <f>SUM(G2203:G2205)</f>
        <v>39.78</v>
      </c>
      <c r="H2202" s="713" t="str">
        <f t="shared" si="574"/>
        <v>OK</v>
      </c>
      <c r="J2202" s="654">
        <f>IF(AND(F2202=0,G2202&gt;0),1+COUNT($J$3:J2201),IF(B2202="AUXILIAR","AUXILIAR","SUBÍTEM"))</f>
        <v>283</v>
      </c>
      <c r="K2202" s="655" t="s">
        <v>2567</v>
      </c>
      <c r="L2202" s="656" t="str">
        <f t="shared" si="575"/>
        <v>COMP. 283</v>
      </c>
      <c r="M2202" s="663" t="str">
        <f>IF(AND(MID(A2202,1,4)="comp",COUNTIF($A$1:$A$3937,A2202)&gt;1),"ok AUXILIAR",IF(AND(F2202&gt;0,MID(A2202,1,4)="COMP"),"SUBÍTEM",IF(OR(AND(F2202=0,G2202=0),F2202="COEF.",F2202&gt;0),"SUBÍTEM",IF(MID(A2202,1,5)="COMP.",IF(COUNTIF(ORÇAMENTO!$B$5:$B$9792,COMPOSIÇÕES!A2202)=0,"NOK",IF(COUNTIF(ORÇAMENTO!$B$5:$B$9792,COMPOSIÇÕES!A2202)&gt;0,"OK","SUBÍTEM"))))))</f>
        <v>OK</v>
      </c>
      <c r="P2202" s="655" t="b">
        <f t="shared" si="573"/>
        <v>1</v>
      </c>
      <c r="Q2202" s="655" t="s">
        <v>2566</v>
      </c>
      <c r="R2202" s="655"/>
      <c r="S2202" s="716" t="s">
        <v>2603</v>
      </c>
      <c r="T2202" s="655" t="s">
        <v>55</v>
      </c>
      <c r="U2202" s="655"/>
      <c r="AY2202" s="713" t="s">
        <v>670</v>
      </c>
      <c r="AZ2202" s="713" t="b">
        <f>AY2202=C2202</f>
        <v>0</v>
      </c>
    </row>
    <row r="2203" spans="1:52" s="713" customFormat="1" ht="24" customHeight="1">
      <c r="A2203" s="500">
        <v>11049</v>
      </c>
      <c r="B2203" s="261" t="s">
        <v>836</v>
      </c>
      <c r="C2203" s="322" t="s">
        <v>943</v>
      </c>
      <c r="D2203" s="257" t="s">
        <v>2838</v>
      </c>
      <c r="E2203" s="259">
        <v>7.62</v>
      </c>
      <c r="F2203" s="990">
        <v>1.48</v>
      </c>
      <c r="G2203" s="450">
        <f>ROUND(F2203*E2203,2)</f>
        <v>11.28</v>
      </c>
      <c r="H2203" s="713" t="str">
        <f t="shared" si="574"/>
        <v>OK</v>
      </c>
      <c r="J2203" s="654" t="str">
        <f>IF(AND(F2203=0,G2203&gt;0),1+COUNT($J$3:J2202),IF(B2203="AUXILIAR","AUXILIAR","SUBÍTEM"))</f>
        <v>SUBÍTEM</v>
      </c>
      <c r="K2203" s="655">
        <v>11049</v>
      </c>
      <c r="L2203" s="656">
        <f t="shared" si="575"/>
        <v>11049</v>
      </c>
      <c r="M2203" s="663" t="str">
        <f>IF(AND(MID(A2203,1,4)="comp",COUNTIF($A$1:$A$3937,A2203)&gt;1),"ok AUXILIAR",IF(AND(F2203&gt;0,MID(A2203,1,4)="COMP"),"SUBÍTEM",IF(OR(AND(F2203=0,G2203=0),F2203="COEF.",F2203&gt;0),"SUBÍTEM",IF(MID(A2203,1,5)="COMP.",IF(COUNTIF(ORÇAMENTO!$B$5:$B$9792,COMPOSIÇÕES!A2203)=0,"NOK",IF(COUNTIF(ORÇAMENTO!$B$5:$B$9792,COMPOSIÇÕES!A2203)&gt;0,"OK","SUBÍTEM"))))))</f>
        <v>SUBÍTEM</v>
      </c>
      <c r="P2203" s="655" t="b">
        <f t="shared" si="573"/>
        <v>1</v>
      </c>
      <c r="Q2203" s="655">
        <v>11049</v>
      </c>
      <c r="R2203" s="655" t="s">
        <v>836</v>
      </c>
      <c r="S2203" s="717" t="s">
        <v>943</v>
      </c>
      <c r="T2203" s="655" t="s">
        <v>55</v>
      </c>
      <c r="U2203" s="655">
        <v>7.32</v>
      </c>
    </row>
    <row r="2204" spans="1:52" s="713" customFormat="1" ht="15.75" customHeight="1">
      <c r="A2204" s="463">
        <v>88315</v>
      </c>
      <c r="B2204" s="996" t="s">
        <v>131</v>
      </c>
      <c r="C2204" s="322" t="s">
        <v>771</v>
      </c>
      <c r="D2204" s="257" t="s">
        <v>59</v>
      </c>
      <c r="E2204" s="259">
        <v>15.8</v>
      </c>
      <c r="F2204" s="242">
        <v>1</v>
      </c>
      <c r="G2204" s="450">
        <f>ROUND(F2204*E2204,2)</f>
        <v>15.8</v>
      </c>
      <c r="H2204" s="713" t="str">
        <f t="shared" si="574"/>
        <v>OK</v>
      </c>
      <c r="J2204" s="654" t="str">
        <f>IF(AND(F2204=0,G2204&gt;0),1+COUNT($J$3:J2203),IF(B2204="AUXILIAR","AUXILIAR","SUBÍTEM"))</f>
        <v>SUBÍTEM</v>
      </c>
      <c r="K2204" s="655">
        <v>88315</v>
      </c>
      <c r="L2204" s="656">
        <f t="shared" si="575"/>
        <v>88315</v>
      </c>
      <c r="M2204" s="663" t="str">
        <f>IF(AND(MID(A2204,1,4)="comp",COUNTIF($A$1:$A$3937,A2204)&gt;1),"ok AUXILIAR",IF(AND(F2204&gt;0,MID(A2204,1,4)="COMP"),"SUBÍTEM",IF(OR(AND(F2204=0,G2204=0),F2204="COEF.",F2204&gt;0),"SUBÍTEM",IF(MID(A2204,1,5)="COMP.",IF(COUNTIF(ORÇAMENTO!$B$5:$B$9792,COMPOSIÇÕES!A2204)=0,"NOK",IF(COUNTIF(ORÇAMENTO!$B$5:$B$9792,COMPOSIÇÕES!A2204)&gt;0,"OK","SUBÍTEM"))))))</f>
        <v>SUBÍTEM</v>
      </c>
      <c r="P2204" s="655" t="b">
        <f t="shared" si="573"/>
        <v>1</v>
      </c>
      <c r="Q2204" s="655">
        <v>88315</v>
      </c>
      <c r="R2204" s="655" t="s">
        <v>131</v>
      </c>
      <c r="S2204" s="717" t="s">
        <v>771</v>
      </c>
      <c r="T2204" s="655" t="s">
        <v>59</v>
      </c>
      <c r="U2204" s="655">
        <v>15.79</v>
      </c>
    </row>
    <row r="2205" spans="1:52" s="713" customFormat="1" ht="15.75" customHeight="1">
      <c r="A2205" s="988">
        <v>88316</v>
      </c>
      <c r="B2205" s="996" t="s">
        <v>131</v>
      </c>
      <c r="C2205" s="322" t="s">
        <v>772</v>
      </c>
      <c r="D2205" s="257" t="s">
        <v>59</v>
      </c>
      <c r="E2205" s="259">
        <v>12.7</v>
      </c>
      <c r="F2205" s="242">
        <v>1</v>
      </c>
      <c r="G2205" s="450">
        <f>ROUND(F2205*E2205,2)</f>
        <v>12.7</v>
      </c>
      <c r="H2205" s="713" t="str">
        <f t="shared" si="574"/>
        <v>OK</v>
      </c>
      <c r="J2205" s="654" t="str">
        <f>IF(AND(F2205=0,G2205&gt;0),1+COUNT($J$3:J2204),IF(B2205="AUXILIAR","AUXILIAR","SUBÍTEM"))</f>
        <v>SUBÍTEM</v>
      </c>
      <c r="K2205" s="655">
        <v>88316</v>
      </c>
      <c r="L2205" s="656">
        <f t="shared" si="575"/>
        <v>88316</v>
      </c>
      <c r="M2205" s="663" t="str">
        <f>IF(AND(MID(A2205,1,4)="comp",COUNTIF($A$1:$A$3937,A2205)&gt;1),"ok AUXILIAR",IF(AND(F2205&gt;0,MID(A2205,1,4)="COMP"),"SUBÍTEM",IF(OR(AND(F2205=0,G2205=0),F2205="COEF.",F2205&gt;0),"SUBÍTEM",IF(MID(A2205,1,5)="COMP.",IF(COUNTIF(ORÇAMENTO!$B$5:$B$9792,COMPOSIÇÕES!A2205)=0,"NOK",IF(COUNTIF(ORÇAMENTO!$B$5:$B$9792,COMPOSIÇÕES!A2205)&gt;0,"OK","SUBÍTEM"))))))</f>
        <v>SUBÍTEM</v>
      </c>
      <c r="P2205" s="655" t="b">
        <f t="shared" si="573"/>
        <v>1</v>
      </c>
      <c r="Q2205" s="655">
        <v>88316</v>
      </c>
      <c r="R2205" s="655" t="s">
        <v>131</v>
      </c>
      <c r="S2205" s="717" t="s">
        <v>772</v>
      </c>
      <c r="T2205" s="655" t="s">
        <v>59</v>
      </c>
      <c r="U2205" s="655">
        <v>12.52</v>
      </c>
    </row>
    <row r="2206" spans="1:52" s="713" customFormat="1">
      <c r="A2206" s="723" t="s">
        <v>2600</v>
      </c>
      <c r="B2206" s="723"/>
      <c r="C2206" s="723"/>
      <c r="D2206" s="723"/>
      <c r="E2206" s="723"/>
      <c r="F2206" s="723"/>
      <c r="G2206" s="723"/>
      <c r="H2206" s="713" t="str">
        <f t="shared" si="574"/>
        <v>REMOVER ESPAÇOS</v>
      </c>
      <c r="J2206" s="654" t="str">
        <f>IF(AND(F2206=0,G2206&gt;0),1+COUNT($J$3:J2203),IF(B2206="AUXILIAR","AUXILIAR","SUBÍTEM"))</f>
        <v>SUBÍTEM</v>
      </c>
      <c r="K2206" s="655" t="s">
        <v>2600</v>
      </c>
      <c r="L2206" s="656" t="str">
        <f t="shared" si="575"/>
        <v>Obs: composição/Base -  ORSE - 9840</v>
      </c>
      <c r="M2206" s="663" t="str">
        <f>IF(AND(MID(A2206,1,4)="comp",COUNTIF($A$1:$A$3937,A2206)&gt;1),"ok AUXILIAR",IF(AND(F2206&gt;0,MID(A2206,1,4)="COMP"),"SUBÍTEM",IF(OR(AND(F2206=0,G2206=0),F2206="COEF.",F2206&gt;0),"SUBÍTEM",IF(MID(A2206,1,5)="COMP.",IF(COUNTIF(ORÇAMENTO!$B$5:$B$9792,COMPOSIÇÕES!A2206)=0,"NOK",IF(COUNTIF(ORÇAMENTO!$B$5:$B$9792,COMPOSIÇÕES!A2206)&gt;0,"OK","SUBÍTEM"))))))</f>
        <v>SUBÍTEM</v>
      </c>
      <c r="P2206" s="655" t="b">
        <f t="shared" si="573"/>
        <v>1</v>
      </c>
      <c r="Q2206" s="655" t="s">
        <v>2600</v>
      </c>
      <c r="R2206" s="655"/>
      <c r="S2206" s="723"/>
      <c r="T2206" s="655"/>
      <c r="U2206" s="655"/>
    </row>
    <row r="2207" spans="1:52" s="713" customFormat="1" ht="15.75" thickBot="1">
      <c r="A2207" s="795"/>
      <c r="B2207" s="795"/>
      <c r="C2207" s="728"/>
      <c r="D2207" s="728"/>
      <c r="E2207" s="728"/>
      <c r="F2207" s="728"/>
      <c r="G2207" s="728"/>
      <c r="J2207" s="779"/>
      <c r="K2207" s="780"/>
      <c r="L2207" s="781"/>
      <c r="M2207" s="663"/>
      <c r="P2207" s="655" t="b">
        <f t="shared" si="573"/>
        <v>1</v>
      </c>
      <c r="Q2207" s="780"/>
      <c r="R2207" s="780"/>
      <c r="S2207" s="728"/>
      <c r="T2207" s="780"/>
      <c r="U2207" s="780"/>
    </row>
    <row r="2208" spans="1:52" s="713" customFormat="1" ht="32.25" customHeight="1" thickBot="1">
      <c r="A2208" s="947" t="s">
        <v>125</v>
      </c>
      <c r="B2208" s="948"/>
      <c r="C2208" s="949" t="s">
        <v>103</v>
      </c>
      <c r="D2208" s="949" t="s">
        <v>126</v>
      </c>
      <c r="E2208" s="949" t="s">
        <v>128</v>
      </c>
      <c r="F2208" s="949" t="s">
        <v>127</v>
      </c>
      <c r="G2208" s="950" t="s">
        <v>129</v>
      </c>
      <c r="H2208" s="713" t="str">
        <f t="shared" ref="H2208:H2213" si="576">IF(MID(A2208,1,3)="OBS","REMOVER ESPAÇOS","OK")</f>
        <v>OK</v>
      </c>
      <c r="J2208" s="654" t="str">
        <f>IF(AND(F2208=0,G2208&gt;0),1+COUNT($J$3:J2039),IF(B2208="AUXILIAR","AUXILIAR","SUBÍTEM"))</f>
        <v>SUBÍTEM</v>
      </c>
      <c r="K2208" s="655" t="s">
        <v>125</v>
      </c>
      <c r="L2208" s="656" t="str">
        <f t="shared" ref="L2208:L2213" si="577">A2208</f>
        <v>COD.</v>
      </c>
      <c r="M2208" s="663" t="str">
        <f>IF(AND(MID(A2208,1,4)="comp",COUNTIF($A$1:$A$3937,A2208)&gt;1),"ok AUXILIAR",IF(AND(F2208&gt;0,MID(A2208,1,4)="COMP"),"SUBÍTEM",IF(OR(AND(F2208=0,G2208=0),F2208="COEF.",F2208&gt;0),"SUBÍTEM",IF(MID(A2208,1,5)="COMP.",IF(COUNTIF(ORÇAMENTO!$B$5:$B$9792,COMPOSIÇÕES!A2208)=0,"NOK",IF(COUNTIF(ORÇAMENTO!$B$5:$B$9792,COMPOSIÇÕES!A2208)&gt;0,"OK","SUBÍTEM"))))))</f>
        <v>SUBÍTEM</v>
      </c>
      <c r="P2208" s="655" t="b">
        <f t="shared" si="573"/>
        <v>1</v>
      </c>
      <c r="Q2208" s="655" t="s">
        <v>125</v>
      </c>
      <c r="R2208" s="655"/>
      <c r="S2208" s="715" t="s">
        <v>103</v>
      </c>
      <c r="T2208" s="655" t="s">
        <v>126</v>
      </c>
      <c r="U2208" s="655" t="s">
        <v>128</v>
      </c>
      <c r="AY2208" s="713" t="s">
        <v>103</v>
      </c>
      <c r="AZ2208" s="713" t="b">
        <f>AY2208=C2208</f>
        <v>1</v>
      </c>
    </row>
    <row r="2209" spans="1:52" s="713" customFormat="1" ht="38.25" customHeight="1" thickBot="1">
      <c r="A2209" s="935" t="s">
        <v>2567</v>
      </c>
      <c r="B2209" s="936"/>
      <c r="C2209" s="960" t="s">
        <v>2604</v>
      </c>
      <c r="D2209" s="936" t="s">
        <v>55</v>
      </c>
      <c r="E2209" s="936"/>
      <c r="F2209" s="936"/>
      <c r="G2209" s="946">
        <f>SUM(G2210:G2212)</f>
        <v>37.450000000000003</v>
      </c>
      <c r="H2209" s="713" t="str">
        <f t="shared" si="576"/>
        <v>OK</v>
      </c>
      <c r="J2209" s="654">
        <f>IF(AND(F2209=0,G2209&gt;0),1+COUNT($J$3:J2208),IF(B2209="AUXILIAR","AUXILIAR","SUBÍTEM"))</f>
        <v>284</v>
      </c>
      <c r="K2209" s="655" t="s">
        <v>2568</v>
      </c>
      <c r="L2209" s="656" t="str">
        <f t="shared" si="577"/>
        <v>COMP. 284</v>
      </c>
      <c r="M2209" s="663" t="str">
        <f>IF(AND(MID(A2209,1,4)="comp",COUNTIF($A$1:$A$3937,A2209)&gt;1),"ok AUXILIAR",IF(AND(F2209&gt;0,MID(A2209,1,4)="COMP"),"SUBÍTEM",IF(OR(AND(F2209=0,G2209=0),F2209="COEF.",F2209&gt;0),"SUBÍTEM",IF(MID(A2209,1,5)="COMP.",IF(COUNTIF(ORÇAMENTO!$B$5:$B$9792,COMPOSIÇÕES!A2209)=0,"NOK",IF(COUNTIF(ORÇAMENTO!$B$5:$B$9792,COMPOSIÇÕES!A2209)&gt;0,"OK","SUBÍTEM"))))))</f>
        <v>OK</v>
      </c>
      <c r="P2209" s="655" t="b">
        <f t="shared" si="573"/>
        <v>1</v>
      </c>
      <c r="Q2209" s="655" t="s">
        <v>2567</v>
      </c>
      <c r="R2209" s="655"/>
      <c r="S2209" s="716" t="s">
        <v>2604</v>
      </c>
      <c r="T2209" s="655" t="s">
        <v>55</v>
      </c>
      <c r="U2209" s="655"/>
      <c r="AY2209" s="713" t="s">
        <v>670</v>
      </c>
      <c r="AZ2209" s="713" t="b">
        <f>AY2209=C2209</f>
        <v>0</v>
      </c>
    </row>
    <row r="2210" spans="1:52" s="713" customFormat="1">
      <c r="A2210" s="500">
        <v>7545</v>
      </c>
      <c r="B2210" s="322" t="s">
        <v>134</v>
      </c>
      <c r="C2210" s="322" t="s">
        <v>2831</v>
      </c>
      <c r="D2210" s="257" t="s">
        <v>55</v>
      </c>
      <c r="E2210" s="259">
        <v>6.39</v>
      </c>
      <c r="F2210" s="990">
        <v>1.4</v>
      </c>
      <c r="G2210" s="450">
        <f>ROUND(F2210*E2210,2)</f>
        <v>8.9499999999999993</v>
      </c>
      <c r="H2210" s="713" t="str">
        <f t="shared" si="576"/>
        <v>OK</v>
      </c>
      <c r="J2210" s="654" t="str">
        <f>IF(AND(F2210=0,G2210&gt;0),1+COUNT($J$3:J2209),IF(B2210="AUXILIAR","AUXILIAR","SUBÍTEM"))</f>
        <v>SUBÍTEM</v>
      </c>
      <c r="K2210" s="655">
        <v>7545</v>
      </c>
      <c r="L2210" s="656">
        <f t="shared" si="577"/>
        <v>7545</v>
      </c>
      <c r="M2210" s="663" t="str">
        <f>IF(AND(MID(A2210,1,4)="comp",COUNTIF($A$1:$A$3937,A2210)&gt;1),"ok AUXILIAR",IF(AND(F2210&gt;0,MID(A2210,1,4)="COMP"),"SUBÍTEM",IF(OR(AND(F2210=0,G2210=0),F2210="COEF.",F2210&gt;0),"SUBÍTEM",IF(MID(A2210,1,5)="COMP.",IF(COUNTIF(ORÇAMENTO!$B$5:$B$9792,COMPOSIÇÕES!A2210)=0,"NOK",IF(COUNTIF(ORÇAMENTO!$B$5:$B$9792,COMPOSIÇÕES!A2210)&gt;0,"OK","SUBÍTEM"))))))</f>
        <v>SUBÍTEM</v>
      </c>
      <c r="P2210" s="655" t="b">
        <f t="shared" si="573"/>
        <v>1</v>
      </c>
      <c r="Q2210" s="655">
        <v>7545</v>
      </c>
      <c r="R2210" s="655" t="s">
        <v>134</v>
      </c>
      <c r="S2210" s="717" t="s">
        <v>2831</v>
      </c>
      <c r="T2210" s="655" t="s">
        <v>55</v>
      </c>
      <c r="U2210" s="655">
        <v>6.13</v>
      </c>
    </row>
    <row r="2211" spans="1:52" s="713" customFormat="1" ht="15.75" customHeight="1">
      <c r="A2211" s="463">
        <v>88315</v>
      </c>
      <c r="B2211" s="996" t="s">
        <v>131</v>
      </c>
      <c r="C2211" s="322" t="s">
        <v>771</v>
      </c>
      <c r="D2211" s="257" t="s">
        <v>59</v>
      </c>
      <c r="E2211" s="259">
        <v>15.8</v>
      </c>
      <c r="F2211" s="242">
        <v>1</v>
      </c>
      <c r="G2211" s="450">
        <f>ROUND(F2211*E2211,2)</f>
        <v>15.8</v>
      </c>
      <c r="H2211" s="713" t="str">
        <f t="shared" si="576"/>
        <v>OK</v>
      </c>
      <c r="J2211" s="654" t="str">
        <f>IF(AND(F2211=0,G2211&gt;0),1+COUNT($J$3:J2210),IF(B2211="AUXILIAR","AUXILIAR","SUBÍTEM"))</f>
        <v>SUBÍTEM</v>
      </c>
      <c r="K2211" s="655">
        <v>88315</v>
      </c>
      <c r="L2211" s="656">
        <f t="shared" si="577"/>
        <v>88315</v>
      </c>
      <c r="M2211" s="663" t="str">
        <f>IF(AND(MID(A2211,1,4)="comp",COUNTIF($A$1:$A$3937,A2211)&gt;1),"ok AUXILIAR",IF(AND(F2211&gt;0,MID(A2211,1,4)="COMP"),"SUBÍTEM",IF(OR(AND(F2211=0,G2211=0),F2211="COEF.",F2211&gt;0),"SUBÍTEM",IF(MID(A2211,1,5)="COMP.",IF(COUNTIF(ORÇAMENTO!$B$5:$B$9792,COMPOSIÇÕES!A2211)=0,"NOK",IF(COUNTIF(ORÇAMENTO!$B$5:$B$9792,COMPOSIÇÕES!A2211)&gt;0,"OK","SUBÍTEM"))))))</f>
        <v>SUBÍTEM</v>
      </c>
      <c r="P2211" s="655" t="b">
        <f>C2211=S2211</f>
        <v>1</v>
      </c>
      <c r="Q2211" s="655">
        <v>88315</v>
      </c>
      <c r="R2211" s="655" t="s">
        <v>131</v>
      </c>
      <c r="S2211" s="717" t="s">
        <v>771</v>
      </c>
      <c r="T2211" s="655" t="s">
        <v>59</v>
      </c>
      <c r="U2211" s="655">
        <v>15.79</v>
      </c>
    </row>
    <row r="2212" spans="1:52" s="713" customFormat="1" ht="15.75" customHeight="1">
      <c r="A2212" s="988">
        <v>88316</v>
      </c>
      <c r="B2212" s="996" t="s">
        <v>131</v>
      </c>
      <c r="C2212" s="322" t="s">
        <v>772</v>
      </c>
      <c r="D2212" s="257" t="s">
        <v>59</v>
      </c>
      <c r="E2212" s="259">
        <v>12.7</v>
      </c>
      <c r="F2212" s="242">
        <v>1</v>
      </c>
      <c r="G2212" s="450">
        <f>ROUND(F2212*E2212,2)</f>
        <v>12.7</v>
      </c>
      <c r="H2212" s="713" t="str">
        <f t="shared" si="576"/>
        <v>OK</v>
      </c>
      <c r="J2212" s="654" t="str">
        <f>IF(AND(F2212=0,G2212&gt;0),1+COUNT($J$3:J2211),IF(B2212="AUXILIAR","AUXILIAR","SUBÍTEM"))</f>
        <v>SUBÍTEM</v>
      </c>
      <c r="K2212" s="655">
        <v>88316</v>
      </c>
      <c r="L2212" s="656">
        <f t="shared" si="577"/>
        <v>88316</v>
      </c>
      <c r="M2212" s="663" t="str">
        <f>IF(AND(MID(A2212,1,4)="comp",COUNTIF($A$1:$A$3937,A2212)&gt;1),"ok AUXILIAR",IF(AND(F2212&gt;0,MID(A2212,1,4)="COMP"),"SUBÍTEM",IF(OR(AND(F2212=0,G2212=0),F2212="COEF.",F2212&gt;0),"SUBÍTEM",IF(MID(A2212,1,5)="COMP.",IF(COUNTIF(ORÇAMENTO!$B$5:$B$9792,COMPOSIÇÕES!A2212)=0,"NOK",IF(COUNTIF(ORÇAMENTO!$B$5:$B$9792,COMPOSIÇÕES!A2212)&gt;0,"OK","SUBÍTEM"))))))</f>
        <v>SUBÍTEM</v>
      </c>
      <c r="P2212" s="655" t="b">
        <f>C2212=S2212</f>
        <v>1</v>
      </c>
      <c r="Q2212" s="655">
        <v>88316</v>
      </c>
      <c r="R2212" s="655" t="s">
        <v>131</v>
      </c>
      <c r="S2212" s="717" t="s">
        <v>772</v>
      </c>
      <c r="T2212" s="655" t="s">
        <v>59</v>
      </c>
      <c r="U2212" s="655">
        <v>12.52</v>
      </c>
    </row>
    <row r="2213" spans="1:52" s="713" customFormat="1">
      <c r="A2213" s="723" t="s">
        <v>2625</v>
      </c>
      <c r="B2213" s="723"/>
      <c r="C2213" s="723"/>
      <c r="D2213" s="723"/>
      <c r="E2213" s="723"/>
      <c r="F2213" s="723"/>
      <c r="G2213" s="723"/>
      <c r="H2213" s="713" t="str">
        <f t="shared" si="576"/>
        <v>REMOVER ESPAÇOS</v>
      </c>
      <c r="J2213" s="654" t="str">
        <f>IF(AND(F2213=0,G2213&gt;0),1+COUNT($J$3:J2210),IF(B2213="AUXILIAR","AUXILIAR","SUBÍTEM"))</f>
        <v>SUBÍTEM</v>
      </c>
      <c r="K2213" s="655" t="s">
        <v>2625</v>
      </c>
      <c r="L2213" s="656" t="str">
        <f t="shared" si="577"/>
        <v>Obs: composição/Base -  ORSE - 9841 (foi retirado os chumbadores pois os suportes já estão previstos)</v>
      </c>
      <c r="M2213" s="663" t="str">
        <f>IF(AND(MID(A2213,1,4)="comp",COUNTIF($A$1:$A$3937,A2213)&gt;1),"ok AUXILIAR",IF(AND(F2213&gt;0,MID(A2213,1,4)="COMP"),"SUBÍTEM",IF(OR(AND(F2213=0,G2213=0),F2213="COEF.",F2213&gt;0),"SUBÍTEM",IF(MID(A2213,1,5)="COMP.",IF(COUNTIF(ORÇAMENTO!$B$5:$B$9792,COMPOSIÇÕES!A2213)=0,"NOK",IF(COUNTIF(ORÇAMENTO!$B$5:$B$9792,COMPOSIÇÕES!A2213)&gt;0,"OK","SUBÍTEM"))))))</f>
        <v>SUBÍTEM</v>
      </c>
      <c r="P2213" s="655" t="b">
        <f>C2213=S2213</f>
        <v>1</v>
      </c>
      <c r="Q2213" s="655" t="s">
        <v>2625</v>
      </c>
      <c r="R2213" s="655"/>
      <c r="S2213" s="723"/>
      <c r="T2213" s="655"/>
      <c r="U2213" s="655"/>
    </row>
    <row r="2214" spans="1:52" s="713" customFormat="1" ht="15.75" thickBot="1">
      <c r="A2214" s="795"/>
      <c r="B2214" s="795"/>
      <c r="C2214" s="728"/>
      <c r="D2214" s="728"/>
      <c r="E2214" s="728"/>
      <c r="F2214" s="728"/>
      <c r="G2214" s="728"/>
      <c r="J2214" s="779"/>
      <c r="K2214" s="780"/>
      <c r="L2214" s="781"/>
      <c r="M2214" s="663"/>
      <c r="P2214" s="655" t="b">
        <f t="shared" si="573"/>
        <v>1</v>
      </c>
      <c r="Q2214" s="780"/>
      <c r="R2214" s="780"/>
      <c r="S2214" s="728"/>
      <c r="T2214" s="780"/>
      <c r="U2214" s="780"/>
    </row>
    <row r="2215" spans="1:52" s="713" customFormat="1" ht="32.25" customHeight="1" thickBot="1">
      <c r="A2215" s="947" t="s">
        <v>125</v>
      </c>
      <c r="B2215" s="948"/>
      <c r="C2215" s="949" t="s">
        <v>103</v>
      </c>
      <c r="D2215" s="949" t="s">
        <v>126</v>
      </c>
      <c r="E2215" s="949" t="s">
        <v>128</v>
      </c>
      <c r="F2215" s="949" t="s">
        <v>127</v>
      </c>
      <c r="G2215" s="950" t="s">
        <v>129</v>
      </c>
      <c r="H2215" s="713" t="str">
        <f t="shared" ref="H2215:H2220" si="578">IF(MID(A2215,1,3)="OBS","REMOVER ESPAÇOS","OK")</f>
        <v>OK</v>
      </c>
      <c r="J2215" s="654" t="str">
        <f>IF(AND(F2215=0,G2215&gt;0),1+COUNT($J$3:J2044),IF(B2215="AUXILIAR","AUXILIAR","SUBÍTEM"))</f>
        <v>SUBÍTEM</v>
      </c>
      <c r="K2215" s="655" t="s">
        <v>125</v>
      </c>
      <c r="L2215" s="656" t="str">
        <f t="shared" ref="L2215:L2220" si="579">A2215</f>
        <v>COD.</v>
      </c>
      <c r="M2215" s="663" t="str">
        <f>IF(AND(MID(A2215,1,4)="comp",COUNTIF($A$1:$A$3937,A2215)&gt;1),"ok AUXILIAR",IF(AND(F2215&gt;0,MID(A2215,1,4)="COMP"),"SUBÍTEM",IF(OR(AND(F2215=0,G2215=0),F2215="COEF.",F2215&gt;0),"SUBÍTEM",IF(MID(A2215,1,5)="COMP.",IF(COUNTIF(ORÇAMENTO!$B$5:$B$9792,COMPOSIÇÕES!A2215)=0,"NOK",IF(COUNTIF(ORÇAMENTO!$B$5:$B$9792,COMPOSIÇÕES!A2215)&gt;0,"OK","SUBÍTEM"))))))</f>
        <v>SUBÍTEM</v>
      </c>
      <c r="P2215" s="655" t="b">
        <f t="shared" si="573"/>
        <v>1</v>
      </c>
      <c r="Q2215" s="655" t="s">
        <v>125</v>
      </c>
      <c r="R2215" s="655"/>
      <c r="S2215" s="715" t="s">
        <v>103</v>
      </c>
      <c r="T2215" s="655" t="s">
        <v>126</v>
      </c>
      <c r="U2215" s="655" t="s">
        <v>128</v>
      </c>
      <c r="AY2215" s="713" t="s">
        <v>103</v>
      </c>
      <c r="AZ2215" s="713" t="b">
        <f>AY2215=C2215</f>
        <v>1</v>
      </c>
    </row>
    <row r="2216" spans="1:52" s="713" customFormat="1" ht="41.25" customHeight="1" thickBot="1">
      <c r="A2216" s="935" t="s">
        <v>2568</v>
      </c>
      <c r="B2216" s="936"/>
      <c r="C2216" s="960" t="s">
        <v>2602</v>
      </c>
      <c r="D2216" s="936" t="s">
        <v>55</v>
      </c>
      <c r="E2216" s="936"/>
      <c r="F2216" s="936"/>
      <c r="G2216" s="946">
        <f>SUM(G2217:G2219)</f>
        <v>31.77</v>
      </c>
      <c r="H2216" s="713" t="str">
        <f t="shared" si="578"/>
        <v>OK</v>
      </c>
      <c r="J2216" s="654">
        <f>IF(AND(F2216=0,G2216&gt;0),1+COUNT($J$3:J2215),IF(B2216="AUXILIAR","AUXILIAR","SUBÍTEM"))</f>
        <v>285</v>
      </c>
      <c r="K2216" s="655" t="s">
        <v>2569</v>
      </c>
      <c r="L2216" s="656" t="str">
        <f t="shared" si="579"/>
        <v>COMP. 285</v>
      </c>
      <c r="M2216" s="663" t="str">
        <f>IF(AND(MID(A2216,1,4)="comp",COUNTIF($A$1:$A$3937,A2216)&gt;1),"ok AUXILIAR",IF(AND(F2216&gt;0,MID(A2216,1,4)="COMP"),"SUBÍTEM",IF(OR(AND(F2216=0,G2216=0),F2216="COEF.",F2216&gt;0),"SUBÍTEM",IF(MID(A2216,1,5)="COMP.",IF(COUNTIF(ORÇAMENTO!$B$5:$B$9792,COMPOSIÇÕES!A2216)=0,"NOK",IF(COUNTIF(ORÇAMENTO!$B$5:$B$9792,COMPOSIÇÕES!A2216)&gt;0,"OK","SUBÍTEM"))))))</f>
        <v>OK</v>
      </c>
      <c r="P2216" s="655" t="b">
        <f t="shared" si="573"/>
        <v>1</v>
      </c>
      <c r="Q2216" s="655" t="s">
        <v>2568</v>
      </c>
      <c r="R2216" s="655"/>
      <c r="S2216" s="716" t="s">
        <v>2602</v>
      </c>
      <c r="T2216" s="655" t="s">
        <v>55</v>
      </c>
      <c r="U2216" s="655"/>
      <c r="AY2216" s="713" t="s">
        <v>670</v>
      </c>
      <c r="AZ2216" s="713" t="b">
        <f>AY2216=C2216</f>
        <v>0</v>
      </c>
    </row>
    <row r="2217" spans="1:52" s="713" customFormat="1">
      <c r="A2217" s="500">
        <v>11051</v>
      </c>
      <c r="B2217" s="261" t="s">
        <v>836</v>
      </c>
      <c r="C2217" s="322" t="s">
        <v>944</v>
      </c>
      <c r="D2217" s="257" t="s">
        <v>2838</v>
      </c>
      <c r="E2217" s="259">
        <v>8.19</v>
      </c>
      <c r="F2217" s="990">
        <v>1</v>
      </c>
      <c r="G2217" s="450">
        <f>ROUND(F2217*E2217,2)</f>
        <v>8.19</v>
      </c>
      <c r="H2217" s="713" t="str">
        <f t="shared" si="578"/>
        <v>OK</v>
      </c>
      <c r="J2217" s="654" t="str">
        <f>IF(AND(F2217=0,G2217&gt;0),1+COUNT($J$3:J2216),IF(B2217="AUXILIAR","AUXILIAR","SUBÍTEM"))</f>
        <v>SUBÍTEM</v>
      </c>
      <c r="K2217" s="655">
        <v>11051</v>
      </c>
      <c r="L2217" s="656">
        <f t="shared" si="579"/>
        <v>11051</v>
      </c>
      <c r="M2217" s="663" t="str">
        <f>IF(AND(MID(A2217,1,4)="comp",COUNTIF($A$1:$A$3937,A2217)&gt;1),"ok AUXILIAR",IF(AND(F2217&gt;0,MID(A2217,1,4)="COMP"),"SUBÍTEM",IF(OR(AND(F2217=0,G2217=0),F2217="COEF.",F2217&gt;0),"SUBÍTEM",IF(MID(A2217,1,5)="COMP.",IF(COUNTIF(ORÇAMENTO!$B$5:$B$9792,COMPOSIÇÕES!A2217)=0,"NOK",IF(COUNTIF(ORÇAMENTO!$B$5:$B$9792,COMPOSIÇÕES!A2217)&gt;0,"OK","SUBÍTEM"))))))</f>
        <v>SUBÍTEM</v>
      </c>
      <c r="P2217" s="655" t="b">
        <f t="shared" si="573"/>
        <v>1</v>
      </c>
      <c r="Q2217" s="655">
        <v>11051</v>
      </c>
      <c r="R2217" s="655" t="s">
        <v>836</v>
      </c>
      <c r="S2217" s="717" t="s">
        <v>944</v>
      </c>
      <c r="T2217" s="655" t="s">
        <v>55</v>
      </c>
      <c r="U2217" s="655">
        <v>7.86</v>
      </c>
    </row>
    <row r="2218" spans="1:52" s="713" customFormat="1" ht="15.75" customHeight="1">
      <c r="A2218" s="463">
        <v>242</v>
      </c>
      <c r="B2218" s="261" t="s">
        <v>836</v>
      </c>
      <c r="C2218" s="322" t="s">
        <v>174</v>
      </c>
      <c r="D2218" s="257" t="s">
        <v>2835</v>
      </c>
      <c r="E2218" s="259">
        <v>10.88</v>
      </c>
      <c r="F2218" s="242">
        <v>1</v>
      </c>
      <c r="G2218" s="450">
        <f>ROUND(F2218*E2218,2)</f>
        <v>10.88</v>
      </c>
      <c r="H2218" s="713" t="str">
        <f t="shared" si="578"/>
        <v>OK</v>
      </c>
      <c r="J2218" s="654" t="str">
        <f>IF(AND(F2218=0,G2218&gt;0),1+COUNT($J$3:J2217),IF(B2218="AUXILIAR","AUXILIAR","SUBÍTEM"))</f>
        <v>SUBÍTEM</v>
      </c>
      <c r="K2218" s="655">
        <v>242</v>
      </c>
      <c r="L2218" s="656">
        <f t="shared" si="579"/>
        <v>242</v>
      </c>
      <c r="M2218" s="663" t="str">
        <f>IF(AND(MID(A2218,1,4)="comp",COUNTIF($A$1:$A$3937,A2218)&gt;1),"ok AUXILIAR",IF(AND(F2218&gt;0,MID(A2218,1,4)="COMP"),"SUBÍTEM",IF(OR(AND(F2218=0,G2218=0),F2218="COEF.",F2218&gt;0),"SUBÍTEM",IF(MID(A2218,1,5)="COMP.",IF(COUNTIF(ORÇAMENTO!$B$5:$B$9792,COMPOSIÇÕES!A2218)=0,"NOK",IF(COUNTIF(ORÇAMENTO!$B$5:$B$9792,COMPOSIÇÕES!A2218)&gt;0,"OK","SUBÍTEM"))))))</f>
        <v>SUBÍTEM</v>
      </c>
      <c r="P2218" s="655" t="b">
        <f>C2218=S2218</f>
        <v>1</v>
      </c>
      <c r="Q2218" s="655">
        <v>242</v>
      </c>
      <c r="R2218" s="655" t="s">
        <v>836</v>
      </c>
      <c r="S2218" s="717" t="s">
        <v>174</v>
      </c>
      <c r="T2218" s="655" t="s">
        <v>59</v>
      </c>
      <c r="U2218" s="655">
        <v>10.66</v>
      </c>
    </row>
    <row r="2219" spans="1:52" s="713" customFormat="1" ht="15.75" customHeight="1">
      <c r="A2219" s="988">
        <v>88316</v>
      </c>
      <c r="B2219" s="996" t="s">
        <v>131</v>
      </c>
      <c r="C2219" s="322" t="s">
        <v>772</v>
      </c>
      <c r="D2219" s="257" t="s">
        <v>59</v>
      </c>
      <c r="E2219" s="259">
        <v>12.7</v>
      </c>
      <c r="F2219" s="242">
        <v>1</v>
      </c>
      <c r="G2219" s="450">
        <f>ROUND(F2219*E2219,2)</f>
        <v>12.7</v>
      </c>
      <c r="H2219" s="713" t="str">
        <f t="shared" si="578"/>
        <v>OK</v>
      </c>
      <c r="J2219" s="654" t="str">
        <f>IF(AND(F2219=0,G2219&gt;0),1+COUNT($J$3:J2218),IF(B2219="AUXILIAR","AUXILIAR","SUBÍTEM"))</f>
        <v>SUBÍTEM</v>
      </c>
      <c r="K2219" s="655">
        <v>88316</v>
      </c>
      <c r="L2219" s="656">
        <f t="shared" si="579"/>
        <v>88316</v>
      </c>
      <c r="M2219" s="663" t="str">
        <f>IF(AND(MID(A2219,1,4)="comp",COUNTIF($A$1:$A$3937,A2219)&gt;1),"ok AUXILIAR",IF(AND(F2219&gt;0,MID(A2219,1,4)="COMP"),"SUBÍTEM",IF(OR(AND(F2219=0,G2219=0),F2219="COEF.",F2219&gt;0),"SUBÍTEM",IF(MID(A2219,1,5)="COMP.",IF(COUNTIF(ORÇAMENTO!$B$5:$B$9792,COMPOSIÇÕES!A2219)=0,"NOK",IF(COUNTIF(ORÇAMENTO!$B$5:$B$9792,COMPOSIÇÕES!A2219)&gt;0,"OK","SUBÍTEM"))))))</f>
        <v>SUBÍTEM</v>
      </c>
      <c r="P2219" s="655" t="b">
        <f>C2219=S2219</f>
        <v>1</v>
      </c>
      <c r="Q2219" s="655">
        <v>88316</v>
      </c>
      <c r="R2219" s="655" t="s">
        <v>131</v>
      </c>
      <c r="S2219" s="717" t="s">
        <v>772</v>
      </c>
      <c r="T2219" s="655" t="s">
        <v>59</v>
      </c>
      <c r="U2219" s="655">
        <v>12.52</v>
      </c>
    </row>
    <row r="2220" spans="1:52" s="713" customFormat="1">
      <c r="A2220" s="723" t="s">
        <v>2626</v>
      </c>
      <c r="B2220" s="723"/>
      <c r="C2220" s="723"/>
      <c r="D2220" s="723"/>
      <c r="E2220" s="723"/>
      <c r="F2220" s="723"/>
      <c r="G2220" s="723"/>
      <c r="H2220" s="713" t="str">
        <f t="shared" si="578"/>
        <v>REMOVER ESPAÇOS</v>
      </c>
      <c r="J2220" s="654" t="str">
        <f>IF(AND(F2220=0,G2220&gt;0),1+COUNT($J$3:J2217),IF(B2220="AUXILIAR","AUXILIAR","SUBÍTEM"))</f>
        <v>SUBÍTEM</v>
      </c>
      <c r="K2220" s="655" t="s">
        <v>2626</v>
      </c>
      <c r="L2220" s="656" t="str">
        <f t="shared" si="579"/>
        <v>Obs: composição/Base -  ORSE - 9842(foi retirado os chumbadores pois os suportes já estão previstos)</v>
      </c>
      <c r="M2220" s="663" t="str">
        <f>IF(AND(MID(A2220,1,4)="comp",COUNTIF($A$1:$A$3937,A2220)&gt;1),"ok AUXILIAR",IF(AND(F2220&gt;0,MID(A2220,1,4)="COMP"),"SUBÍTEM",IF(OR(AND(F2220=0,G2220=0),F2220="COEF.",F2220&gt;0),"SUBÍTEM",IF(MID(A2220,1,5)="COMP.",IF(COUNTIF(ORÇAMENTO!$B$5:$B$9792,COMPOSIÇÕES!A2220)=0,"NOK",IF(COUNTIF(ORÇAMENTO!$B$5:$B$9792,COMPOSIÇÕES!A2220)&gt;0,"OK","SUBÍTEM"))))))</f>
        <v>SUBÍTEM</v>
      </c>
      <c r="P2220" s="655" t="b">
        <f>C2220=S2220</f>
        <v>1</v>
      </c>
      <c r="Q2220" s="655" t="s">
        <v>2626</v>
      </c>
      <c r="R2220" s="655"/>
      <c r="S2220" s="723"/>
      <c r="T2220" s="655"/>
      <c r="U2220" s="655"/>
    </row>
    <row r="2221" spans="1:52" s="713" customFormat="1" ht="15.75" thickBot="1">
      <c r="A2221" s="795"/>
      <c r="B2221" s="795"/>
      <c r="C2221" s="728"/>
      <c r="D2221" s="728"/>
      <c r="E2221" s="728"/>
      <c r="F2221" s="728"/>
      <c r="G2221" s="728"/>
      <c r="J2221" s="779"/>
      <c r="K2221" s="780"/>
      <c r="L2221" s="781"/>
      <c r="M2221" s="663"/>
      <c r="P2221" s="655" t="b">
        <f t="shared" si="573"/>
        <v>1</v>
      </c>
      <c r="Q2221" s="780"/>
      <c r="R2221" s="780"/>
      <c r="S2221" s="728"/>
      <c r="T2221" s="780"/>
      <c r="U2221" s="780"/>
    </row>
    <row r="2222" spans="1:52" s="713" customFormat="1" ht="32.25" customHeight="1" thickBot="1">
      <c r="A2222" s="947" t="s">
        <v>125</v>
      </c>
      <c r="B2222" s="948"/>
      <c r="C2222" s="949" t="s">
        <v>103</v>
      </c>
      <c r="D2222" s="949" t="s">
        <v>126</v>
      </c>
      <c r="E2222" s="949" t="s">
        <v>128</v>
      </c>
      <c r="F2222" s="949" t="s">
        <v>127</v>
      </c>
      <c r="G2222" s="950" t="s">
        <v>129</v>
      </c>
      <c r="H2222" s="713" t="str">
        <f>IF(MID(A2222,1,3)="OBS","REMOVER ESPAÇOS","OK")</f>
        <v>OK</v>
      </c>
      <c r="J2222" s="654" t="str">
        <f>IF(AND(F2222=0,G2222&gt;0),1+COUNT($J$3:J2049),IF(B2222="AUXILIAR","AUXILIAR","SUBÍTEM"))</f>
        <v>SUBÍTEM</v>
      </c>
      <c r="K2222" s="655" t="s">
        <v>125</v>
      </c>
      <c r="L2222" s="656" t="str">
        <f t="shared" ref="L2222:L2228" si="580">A2222</f>
        <v>COD.</v>
      </c>
      <c r="M2222" s="663" t="str">
        <f>IF(AND(MID(A2222,1,4)="comp",COUNTIF($A$1:$A$3937,A2222)&gt;1),"ok AUXILIAR",IF(AND(F2222&gt;0,MID(A2222,1,4)="COMP"),"SUBÍTEM",IF(OR(AND(F2222=0,G2222=0),F2222="COEF.",F2222&gt;0),"SUBÍTEM",IF(MID(A2222,1,5)="COMP.",IF(COUNTIF(ORÇAMENTO!$B$5:$B$9792,COMPOSIÇÕES!A2222)=0,"NOK",IF(COUNTIF(ORÇAMENTO!$B$5:$B$9792,COMPOSIÇÕES!A2222)&gt;0,"OK","SUBÍTEM"))))))</f>
        <v>SUBÍTEM</v>
      </c>
      <c r="P2222" s="655" t="b">
        <f t="shared" si="573"/>
        <v>1</v>
      </c>
      <c r="Q2222" s="655" t="s">
        <v>125</v>
      </c>
      <c r="R2222" s="655"/>
      <c r="S2222" s="715" t="s">
        <v>103</v>
      </c>
      <c r="T2222" s="655" t="s">
        <v>126</v>
      </c>
      <c r="U2222" s="655" t="s">
        <v>128</v>
      </c>
      <c r="AY2222" s="713" t="s">
        <v>103</v>
      </c>
      <c r="AZ2222" s="713" t="b">
        <f>AY2222=C2222</f>
        <v>1</v>
      </c>
    </row>
    <row r="2223" spans="1:52" s="713" customFormat="1" ht="41.25" customHeight="1" thickBot="1">
      <c r="A2223" s="935" t="s">
        <v>2569</v>
      </c>
      <c r="B2223" s="936"/>
      <c r="C2223" s="960" t="s">
        <v>2637</v>
      </c>
      <c r="D2223" s="936" t="s">
        <v>126</v>
      </c>
      <c r="E2223" s="936"/>
      <c r="F2223" s="936"/>
      <c r="G2223" s="946">
        <f>SUM(G2224:G2227)</f>
        <v>4434.84</v>
      </c>
      <c r="H2223" s="713" t="str">
        <f>IF(MID(A2223,1,3)="OBS","REMOVER ESPAÇOS","OK")</f>
        <v>OK</v>
      </c>
      <c r="J2223" s="654">
        <f>IF(AND(F2223=0,G2223&gt;0),1+COUNT($J$3:J2222),IF(B2223="AUXILIAR","AUXILIAR","SUBÍTEM"))</f>
        <v>286</v>
      </c>
      <c r="K2223" s="655" t="s">
        <v>2570</v>
      </c>
      <c r="L2223" s="656" t="str">
        <f t="shared" si="580"/>
        <v>COMP. 286</v>
      </c>
      <c r="M2223" s="663" t="str">
        <f>IF(AND(MID(A2223,1,4)="comp",COUNTIF($A$1:$A$3937,A2223)&gt;1),"ok AUXILIAR",IF(AND(F2223&gt;0,MID(A2223,1,4)="COMP"),"SUBÍTEM",IF(OR(AND(F2223=0,G2223=0),F2223="COEF.",F2223&gt;0),"SUBÍTEM",IF(MID(A2223,1,5)="COMP.",IF(COUNTIF(ORÇAMENTO!$B$5:$B$9792,COMPOSIÇÕES!A2223)=0,"NOK",IF(COUNTIF(ORÇAMENTO!$B$5:$B$9792,COMPOSIÇÕES!A2223)&gt;0,"OK","SUBÍTEM"))))))</f>
        <v>OK</v>
      </c>
      <c r="P2223" s="655" t="b">
        <f t="shared" si="573"/>
        <v>1</v>
      </c>
      <c r="Q2223" s="655" t="s">
        <v>2569</v>
      </c>
      <c r="R2223" s="655"/>
      <c r="S2223" s="716" t="s">
        <v>2637</v>
      </c>
      <c r="T2223" s="655" t="s">
        <v>126</v>
      </c>
      <c r="U2223" s="655"/>
      <c r="AY2223" s="713" t="s">
        <v>670</v>
      </c>
      <c r="AZ2223" s="713" t="b">
        <f>AY2223=C2223</f>
        <v>0</v>
      </c>
    </row>
    <row r="2224" spans="1:52" s="713" customFormat="1" ht="27.75" customHeight="1">
      <c r="A2224" s="494">
        <v>88264</v>
      </c>
      <c r="B2224" s="494" t="s">
        <v>131</v>
      </c>
      <c r="C2224" s="322" t="s">
        <v>766</v>
      </c>
      <c r="D2224" s="257" t="s">
        <v>59</v>
      </c>
      <c r="E2224" s="259">
        <v>19.16</v>
      </c>
      <c r="F2224" s="990">
        <v>1</v>
      </c>
      <c r="G2224" s="450">
        <f>ROUND(F2224*E2224,2)</f>
        <v>19.16</v>
      </c>
      <c r="H2224" s="713" t="str">
        <f>IF(MID(A2224,1,3)="OBS","REMOVER ESPAÇOS","OK")</f>
        <v>OK</v>
      </c>
      <c r="J2224" s="654" t="str">
        <f>IF(AND(F2224=0,G2224&gt;0),1+COUNT($J$3:J2223),IF(B2224="AUXILIAR","AUXILIAR","SUBÍTEM"))</f>
        <v>SUBÍTEM</v>
      </c>
      <c r="K2224" s="655">
        <v>88264</v>
      </c>
      <c r="L2224" s="656">
        <f t="shared" si="580"/>
        <v>88264</v>
      </c>
      <c r="M2224" s="663" t="str">
        <f>IF(AND(MID(A2224,1,4)="comp",COUNTIF($A$1:$A$3937,A2224)&gt;1),"ok AUXILIAR",IF(AND(F2224&gt;0,MID(A2224,1,4)="COMP"),"SUBÍTEM",IF(OR(AND(F2224=0,G2224=0),F2224="COEF.",F2224&gt;0),"SUBÍTEM",IF(MID(A2224,1,5)="COMP.",IF(COUNTIF(ORÇAMENTO!$B$5:$B$9792,COMPOSIÇÕES!A2224)=0,"NOK",IF(COUNTIF(ORÇAMENTO!$B$5:$B$9792,COMPOSIÇÕES!A2224)&gt;0,"OK","SUBÍTEM"))))))</f>
        <v>SUBÍTEM</v>
      </c>
      <c r="P2224" s="655" t="b">
        <f t="shared" si="573"/>
        <v>1</v>
      </c>
      <c r="Q2224" s="655">
        <v>88264</v>
      </c>
      <c r="R2224" s="655" t="s">
        <v>131</v>
      </c>
      <c r="S2224" s="717" t="s">
        <v>766</v>
      </c>
      <c r="T2224" s="655" t="s">
        <v>59</v>
      </c>
      <c r="U2224" s="655">
        <v>19.149999999999999</v>
      </c>
    </row>
    <row r="2225" spans="1:52" s="713" customFormat="1" ht="22.5" customHeight="1">
      <c r="A2225" s="988">
        <v>88316</v>
      </c>
      <c r="B2225" s="989" t="s">
        <v>131</v>
      </c>
      <c r="C2225" s="322" t="s">
        <v>772</v>
      </c>
      <c r="D2225" s="257" t="s">
        <v>59</v>
      </c>
      <c r="E2225" s="259">
        <v>12.7</v>
      </c>
      <c r="F2225" s="990">
        <v>1</v>
      </c>
      <c r="G2225" s="450">
        <f>ROUND(F2225*E2225,2)</f>
        <v>12.7</v>
      </c>
      <c r="H2225" s="713" t="str">
        <f>UPPER(C2225)</f>
        <v>SERVENTE COM ENCARGOS COMPLEMENTARES</v>
      </c>
      <c r="J2225" s="654" t="str">
        <f>IF(AND(F2225=0,G2225&gt;0),1+COUNT($J$3:J2209),IF(B2225="AUXILIAR","AUXILIAR","SUBÍTEM"))</f>
        <v>SUBÍTEM</v>
      </c>
      <c r="K2225" s="655">
        <v>88316</v>
      </c>
      <c r="L2225" s="656">
        <f t="shared" si="580"/>
        <v>88316</v>
      </c>
      <c r="M2225" s="663" t="str">
        <f>IF(AND(MID(A2225,1,4)="comp",COUNTIF($A$1:$A$3937,A2225)&gt;1),"ok AUXILIAR",IF(AND(F2225&gt;0,MID(A2225,1,4)="COMP"),"SUBÍTEM",IF(OR(AND(F2225=0,G2225=0),F2225="COEF.",F2225&gt;0),"SUBÍTEM",IF(MID(A2225,1,5)="COMP.",IF(COUNTIF(ORÇAMENTO!$B$5:$B$9792,COMPOSIÇÕES!A2225)=0,"NOK",IF(COUNTIF(ORÇAMENTO!$B$5:$B$9792,COMPOSIÇÕES!A2225)&gt;0,"OK","SUBÍTEM"))))))</f>
        <v>SUBÍTEM</v>
      </c>
      <c r="P2225" s="655" t="b">
        <f t="shared" si="573"/>
        <v>1</v>
      </c>
      <c r="Q2225" s="655">
        <v>88316</v>
      </c>
      <c r="R2225" s="655" t="s">
        <v>131</v>
      </c>
      <c r="S2225" s="717" t="s">
        <v>772</v>
      </c>
      <c r="T2225" s="655" t="s">
        <v>59</v>
      </c>
      <c r="U2225" s="655">
        <v>12.52</v>
      </c>
    </row>
    <row r="2226" spans="1:52" s="713" customFormat="1">
      <c r="A2226" s="500">
        <v>11602</v>
      </c>
      <c r="B2226" s="322" t="s">
        <v>134</v>
      </c>
      <c r="C2226" s="322" t="s">
        <v>2764</v>
      </c>
      <c r="D2226" s="257" t="s">
        <v>54</v>
      </c>
      <c r="E2226" s="259">
        <v>15.98</v>
      </c>
      <c r="F2226" s="990">
        <v>1</v>
      </c>
      <c r="G2226" s="450">
        <f>ROUND(F2226*E2226,2)</f>
        <v>15.98</v>
      </c>
      <c r="H2226" s="713" t="str">
        <f>IF(MID(A2226,1,3)="OBS","REMOVER ESPAÇOS","OK")</f>
        <v>OK</v>
      </c>
      <c r="J2226" s="654" t="str">
        <f>IF(AND(F2226=0,G2226&gt;0),1+COUNT($J$3:J2224),IF(B2226="AUXILIAR","AUXILIAR","SUBÍTEM"))</f>
        <v>SUBÍTEM</v>
      </c>
      <c r="K2226" s="655">
        <v>11602</v>
      </c>
      <c r="L2226" s="656">
        <f t="shared" si="580"/>
        <v>11602</v>
      </c>
      <c r="M2226" s="663" t="str">
        <f>IF(AND(MID(A2226,1,4)="comp",COUNTIF($A$1:$A$3937,A2226)&gt;1),"ok AUXILIAR",IF(AND(F2226&gt;0,MID(A2226,1,4)="COMP"),"SUBÍTEM",IF(OR(AND(F2226=0,G2226=0),F2226="COEF.",F2226&gt;0),"SUBÍTEM",IF(MID(A2226,1,5)="COMP.",IF(COUNTIF(ORÇAMENTO!$B$5:$B$9792,COMPOSIÇÕES!A2226)=0,"NOK",IF(COUNTIF(ORÇAMENTO!$B$5:$B$9792,COMPOSIÇÕES!A2226)&gt;0,"OK","SUBÍTEM"))))))</f>
        <v>SUBÍTEM</v>
      </c>
      <c r="P2226" s="655" t="b">
        <f>C2226=S2226</f>
        <v>1</v>
      </c>
      <c r="Q2226" s="655">
        <v>11602</v>
      </c>
      <c r="R2226" s="655" t="s">
        <v>134</v>
      </c>
      <c r="S2226" s="717" t="s">
        <v>2764</v>
      </c>
      <c r="T2226" s="655" t="s">
        <v>54</v>
      </c>
      <c r="U2226" s="655">
        <v>16.47</v>
      </c>
    </row>
    <row r="2227" spans="1:52" s="713" customFormat="1" ht="22.5" customHeight="1">
      <c r="A2227" s="500" t="s">
        <v>2162</v>
      </c>
      <c r="B2227" s="323" t="s">
        <v>2620</v>
      </c>
      <c r="C2227" s="322" t="s">
        <v>2637</v>
      </c>
      <c r="D2227" s="257" t="s">
        <v>54</v>
      </c>
      <c r="E2227" s="259">
        <v>4387</v>
      </c>
      <c r="F2227" s="990">
        <v>1</v>
      </c>
      <c r="G2227" s="450">
        <f>ROUND(F2227*E2227,2)</f>
        <v>4387</v>
      </c>
      <c r="H2227" s="713" t="str">
        <f>UPPER(C2227)</f>
        <v>GABINETE DE EXAUSTÃO COM VAZÃO 6120 M³/H, COM CAIXA DE SUPORTE E FILTRO G3/F4</v>
      </c>
      <c r="J2227" s="654" t="str">
        <f>IF(AND(F2227=0,G2227&gt;0),1+COUNT($J$3:J2210),IF(B2227="AUXILIAR","AUXILIAR","SUBÍTEM"))</f>
        <v>SUBÍTEM</v>
      </c>
      <c r="K2227" s="655" t="s">
        <v>2162</v>
      </c>
      <c r="L2227" s="656" t="str">
        <f t="shared" si="580"/>
        <v>Mercado/8</v>
      </c>
      <c r="M2227" s="663" t="str">
        <f>IF(AND(MID(A2227,1,4)="comp",COUNTIF($A$1:$A$3937,A2227)&gt;1),"ok AUXILIAR",IF(AND(F2227&gt;0,MID(A2227,1,4)="COMP"),"SUBÍTEM",IF(OR(AND(F2227=0,G2227=0),F2227="COEF.",F2227&gt;0),"SUBÍTEM",IF(MID(A2227,1,5)="COMP.",IF(COUNTIF(ORÇAMENTO!$B$5:$B$9792,COMPOSIÇÕES!A2227)=0,"NOK",IF(COUNTIF(ORÇAMENTO!$B$5:$B$9792,COMPOSIÇÕES!A2227)&gt;0,"OK","SUBÍTEM"))))))</f>
        <v>SUBÍTEM</v>
      </c>
      <c r="P2227" s="655" t="b">
        <f t="shared" si="573"/>
        <v>1</v>
      </c>
      <c r="Q2227" s="655" t="s">
        <v>2162</v>
      </c>
      <c r="R2227" s="655" t="s">
        <v>2620</v>
      </c>
      <c r="S2227" s="717" t="s">
        <v>2637</v>
      </c>
      <c r="T2227" s="655" t="s">
        <v>54</v>
      </c>
      <c r="U2227" s="655">
        <v>4387</v>
      </c>
    </row>
    <row r="2228" spans="1:52" s="713" customFormat="1">
      <c r="A2228" s="723" t="s">
        <v>2894</v>
      </c>
      <c r="B2228" s="723"/>
      <c r="C2228" s="723"/>
      <c r="D2228" s="723" t="s">
        <v>183</v>
      </c>
      <c r="E2228" s="723" t="s">
        <v>183</v>
      </c>
      <c r="F2228" s="723"/>
      <c r="G2228" s="723"/>
      <c r="H2228" s="713" t="str">
        <f>IF(MID(A2228,1,3)="OBS","REMOVER ESPAÇOS","OK")</f>
        <v>REMOVER ESPAÇOS</v>
      </c>
      <c r="J2228" s="654" t="str">
        <f>IF(AND(F2228=0,G2228&gt;0),1+COUNT($J$3:J2227),IF(B2228="AUXILIAR","AUXILIAR","SUBÍTEM"))</f>
        <v>SUBÍTEM</v>
      </c>
      <c r="K2228" s="655" t="s">
        <v>2516</v>
      </c>
      <c r="L2228" s="656" t="str">
        <f t="shared" si="580"/>
        <v>Obs: composição/Base -  ORSE - 11890 + 11602/ORSE INSUMO</v>
      </c>
      <c r="M2228" s="663" t="str">
        <f>IF(AND(MID(A2228,1,4)="comp",COUNTIF($A$1:$A$3937,A2228)&gt;1),"ok AUXILIAR",IF(AND(F2228&gt;0,MID(A2228,1,4)="COMP"),"SUBÍTEM",IF(OR(AND(F2228=0,G2228=0),F2228="COEF.",F2228&gt;0),"SUBÍTEM",IF(MID(A2228,1,5)="COMP.",IF(COUNTIF(ORÇAMENTO!$B$5:$B$9792,COMPOSIÇÕES!A2228)=0,"NOK",IF(COUNTIF(ORÇAMENTO!$B$5:$B$9792,COMPOSIÇÕES!A2228)&gt;0,"OK","SUBÍTEM"))))))</f>
        <v>SUBÍTEM</v>
      </c>
      <c r="P2228" s="655" t="b">
        <f t="shared" si="573"/>
        <v>1</v>
      </c>
      <c r="Q2228" s="655" t="s">
        <v>2516</v>
      </c>
      <c r="R2228" s="655"/>
      <c r="S2228" s="723"/>
      <c r="T2228" s="655" t="s">
        <v>183</v>
      </c>
      <c r="U2228" s="655" t="s">
        <v>183</v>
      </c>
    </row>
    <row r="2229" spans="1:52" s="713" customFormat="1" ht="15.75" thickBot="1">
      <c r="A2229" s="795"/>
      <c r="B2229" s="795"/>
      <c r="C2229" s="728"/>
      <c r="D2229" s="728"/>
      <c r="E2229" s="728"/>
      <c r="F2229" s="728"/>
      <c r="G2229" s="728"/>
      <c r="J2229" s="779"/>
      <c r="K2229" s="780"/>
      <c r="L2229" s="781"/>
      <c r="M2229" s="663"/>
      <c r="P2229" s="655" t="b">
        <f t="shared" si="573"/>
        <v>1</v>
      </c>
      <c r="Q2229" s="780"/>
      <c r="R2229" s="780"/>
      <c r="S2229" s="728"/>
      <c r="T2229" s="780"/>
      <c r="U2229" s="780"/>
    </row>
    <row r="2230" spans="1:52" s="713" customFormat="1" ht="32.25" customHeight="1" thickBot="1">
      <c r="A2230" s="947" t="s">
        <v>125</v>
      </c>
      <c r="B2230" s="948"/>
      <c r="C2230" s="949" t="s">
        <v>103</v>
      </c>
      <c r="D2230" s="949" t="s">
        <v>126</v>
      </c>
      <c r="E2230" s="949" t="s">
        <v>128</v>
      </c>
      <c r="F2230" s="949" t="s">
        <v>127</v>
      </c>
      <c r="G2230" s="950" t="s">
        <v>129</v>
      </c>
      <c r="H2230" s="713" t="str">
        <f>IF(MID(A2230,1,3)="OBS","REMOVER ESPAÇOS","OK")</f>
        <v>OK</v>
      </c>
      <c r="J2230" s="654" t="str">
        <f>IF(AND(F2230=0,G2230&gt;0),1+COUNT($J$3:J2054),IF(B2230="AUXILIAR","AUXILIAR","SUBÍTEM"))</f>
        <v>SUBÍTEM</v>
      </c>
      <c r="K2230" s="655" t="s">
        <v>125</v>
      </c>
      <c r="L2230" s="656" t="str">
        <f>A2230</f>
        <v>COD.</v>
      </c>
      <c r="M2230" s="663" t="str">
        <f>IF(AND(MID(A2230,1,4)="comp",COUNTIF($A$1:$A$3937,A2230)&gt;1),"ok AUXILIAR",IF(AND(F2230&gt;0,MID(A2230,1,4)="COMP"),"SUBÍTEM",IF(OR(AND(F2230=0,G2230=0),F2230="COEF.",F2230&gt;0),"SUBÍTEM",IF(MID(A2230,1,5)="COMP.",IF(COUNTIF(ORÇAMENTO!$B$5:$B$9792,COMPOSIÇÕES!A2230)=0,"NOK",IF(COUNTIF(ORÇAMENTO!$B$5:$B$9792,COMPOSIÇÕES!A2230)&gt;0,"OK","SUBÍTEM"))))))</f>
        <v>SUBÍTEM</v>
      </c>
      <c r="P2230" s="655" t="b">
        <f>C2230=S2230</f>
        <v>1</v>
      </c>
      <c r="Q2230" s="655" t="s">
        <v>125</v>
      </c>
      <c r="R2230" s="655"/>
      <c r="S2230" s="715" t="s">
        <v>103</v>
      </c>
      <c r="T2230" s="655" t="s">
        <v>126</v>
      </c>
      <c r="U2230" s="655" t="s">
        <v>128</v>
      </c>
      <c r="AY2230" s="713" t="s">
        <v>103</v>
      </c>
      <c r="AZ2230" s="713" t="b">
        <f>AY2230=C2230</f>
        <v>1</v>
      </c>
    </row>
    <row r="2231" spans="1:52" s="713" customFormat="1" ht="36.75" customHeight="1" thickBot="1">
      <c r="A2231" s="935" t="s">
        <v>2570</v>
      </c>
      <c r="B2231" s="936"/>
      <c r="C2231" s="960" t="s">
        <v>2618</v>
      </c>
      <c r="D2231" s="936" t="s">
        <v>126</v>
      </c>
      <c r="E2231" s="936"/>
      <c r="F2231" s="936"/>
      <c r="G2231" s="946">
        <f>SUM(G2232:G2232)</f>
        <v>433.35</v>
      </c>
      <c r="H2231" s="713" t="str">
        <f>IF(MID(A2231,1,3)="OBS","REMOVER ESPAÇOS","OK")</f>
        <v>OK</v>
      </c>
      <c r="J2231" s="654">
        <f>IF(AND(F2231=0,G2231&gt;0),1+COUNT($J$3:J2230),IF(B2231="AUXILIAR","AUXILIAR","SUBÍTEM"))</f>
        <v>287</v>
      </c>
      <c r="K2231" s="655" t="s">
        <v>2571</v>
      </c>
      <c r="L2231" s="656" t="str">
        <f>A2231</f>
        <v>COMP. 287</v>
      </c>
      <c r="M2231" s="663" t="str">
        <f>IF(AND(MID(A2231,1,4)="comp",COUNTIF($A$1:$A$3937,A2231)&gt;1),"ok AUXILIAR",IF(AND(F2231&gt;0,MID(A2231,1,4)="COMP"),"SUBÍTEM",IF(OR(AND(F2231=0,G2231=0),F2231="COEF.",F2231&gt;0),"SUBÍTEM",IF(MID(A2231,1,5)="COMP.",IF(COUNTIF(ORÇAMENTO!$B$5:$B$9792,COMPOSIÇÕES!A2231)=0,"NOK",IF(COUNTIF(ORÇAMENTO!$B$5:$B$9792,COMPOSIÇÕES!A2231)&gt;0,"OK","SUBÍTEM"))))))</f>
        <v>OK</v>
      </c>
      <c r="P2231" s="655" t="b">
        <f>C2231=S2231</f>
        <v>1</v>
      </c>
      <c r="Q2231" s="655" t="s">
        <v>2570</v>
      </c>
      <c r="R2231" s="655"/>
      <c r="S2231" s="716" t="s">
        <v>2618</v>
      </c>
      <c r="T2231" s="655" t="s">
        <v>126</v>
      </c>
      <c r="U2231" s="655"/>
      <c r="AY2231" s="713" t="s">
        <v>670</v>
      </c>
      <c r="AZ2231" s="713" t="b">
        <f>AY2231=C2231</f>
        <v>0</v>
      </c>
    </row>
    <row r="2232" spans="1:52" s="713" customFormat="1">
      <c r="A2232" s="500" t="s">
        <v>2549</v>
      </c>
      <c r="B2232" s="323" t="s">
        <v>2620</v>
      </c>
      <c r="C2232" s="322" t="s">
        <v>2618</v>
      </c>
      <c r="D2232" s="257" t="s">
        <v>54</v>
      </c>
      <c r="E2232" s="259">
        <v>433.35</v>
      </c>
      <c r="F2232" s="990">
        <v>1</v>
      </c>
      <c r="G2232" s="450">
        <f>ROUND(F2232*E2232,2)</f>
        <v>433.35</v>
      </c>
      <c r="H2232" s="713" t="str">
        <f>IF(MID(A2232,1,3)="OBS","REMOVER ESPAÇOS","OK")</f>
        <v>OK</v>
      </c>
      <c r="J2232" s="654" t="str">
        <f>IF(AND(F2232=0,G2232&gt;0),1+COUNT($J$3:J2231),IF(B2232="AUXILIAR","AUXILIAR","SUBÍTEM"))</f>
        <v>SUBÍTEM</v>
      </c>
      <c r="K2232" s="655" t="s">
        <v>2549</v>
      </c>
      <c r="L2232" s="656" t="str">
        <f>A2232</f>
        <v>Mercado/22</v>
      </c>
      <c r="M2232" s="663" t="str">
        <f>IF(AND(MID(A2232,1,4)="comp",COUNTIF($A$1:$A$3937,A2232)&gt;1),"ok AUXILIAR",IF(AND(F2232&gt;0,MID(A2232,1,4)="COMP"),"SUBÍTEM",IF(OR(AND(F2232=0,G2232=0),F2232="COEF.",F2232&gt;0),"SUBÍTEM",IF(MID(A2232,1,5)="COMP.",IF(COUNTIF(ORÇAMENTO!$B$5:$B$9792,COMPOSIÇÕES!A2232)=0,"NOK",IF(COUNTIF(ORÇAMENTO!$B$5:$B$9792,COMPOSIÇÕES!A2232)&gt;0,"OK","SUBÍTEM"))))))</f>
        <v>SUBÍTEM</v>
      </c>
      <c r="P2232" s="655" t="b">
        <f>C2232=S2232</f>
        <v>1</v>
      </c>
      <c r="Q2232" s="655" t="s">
        <v>2549</v>
      </c>
      <c r="R2232" s="655" t="s">
        <v>2620</v>
      </c>
      <c r="S2232" s="717" t="s">
        <v>2618</v>
      </c>
      <c r="T2232" s="655" t="s">
        <v>54</v>
      </c>
      <c r="U2232" s="655">
        <v>433.35</v>
      </c>
    </row>
    <row r="2233" spans="1:52" s="713" customFormat="1">
      <c r="A2233" s="723" t="s">
        <v>2540</v>
      </c>
      <c r="B2233" s="723"/>
      <c r="C2233" s="723"/>
      <c r="D2233" s="723"/>
      <c r="E2233" s="723"/>
      <c r="F2233" s="723"/>
      <c r="G2233" s="723"/>
      <c r="H2233" s="713" t="str">
        <f>IF(MID(A2233,1,3)="OBS","REMOVER ESPAÇOS","OK")</f>
        <v>REMOVER ESPAÇOS</v>
      </c>
      <c r="J2233" s="654" t="str">
        <f>IF(AND(F2233=0,G2233&gt;0),1+COUNT($J$3:J2232),IF(B2233="AUXILIAR","AUXILIAR","SUBÍTEM"))</f>
        <v>SUBÍTEM</v>
      </c>
      <c r="K2233" s="655" t="s">
        <v>2540</v>
      </c>
      <c r="L2233" s="656" t="str">
        <f>A2233</f>
        <v>Obs: composição/Base -  Cotação</v>
      </c>
      <c r="M2233" s="663" t="str">
        <f>IF(AND(MID(A2233,1,4)="comp",COUNTIF($A$1:$A$3937,A2233)&gt;1),"ok AUXILIAR",IF(AND(F2233&gt;0,MID(A2233,1,4)="COMP"),"SUBÍTEM",IF(OR(AND(F2233=0,G2233=0),F2233="COEF.",F2233&gt;0),"SUBÍTEM",IF(MID(A2233,1,5)="COMP.",IF(COUNTIF(ORÇAMENTO!$B$5:$B$9792,COMPOSIÇÕES!A2233)=0,"NOK",IF(COUNTIF(ORÇAMENTO!$B$5:$B$9792,COMPOSIÇÕES!A2233)&gt;0,"OK","SUBÍTEM"))))))</f>
        <v>SUBÍTEM</v>
      </c>
      <c r="P2233" s="655" t="b">
        <f>C2233=S2233</f>
        <v>1</v>
      </c>
      <c r="Q2233" s="655" t="s">
        <v>2540</v>
      </c>
      <c r="R2233" s="655"/>
      <c r="S2233" s="723"/>
      <c r="T2233" s="655"/>
      <c r="U2233" s="655"/>
    </row>
    <row r="2234" spans="1:52" s="713" customFormat="1" ht="15.75" thickBot="1">
      <c r="A2234" s="795"/>
      <c r="B2234" s="795"/>
      <c r="C2234" s="728"/>
      <c r="D2234" s="728"/>
      <c r="E2234" s="728"/>
      <c r="F2234" s="728"/>
      <c r="G2234" s="728"/>
      <c r="J2234" s="779"/>
      <c r="K2234" s="780"/>
      <c r="L2234" s="781"/>
      <c r="M2234" s="663"/>
      <c r="P2234" s="655" t="b">
        <f t="shared" ref="P2234" si="581">C2234=S2234</f>
        <v>1</v>
      </c>
      <c r="Q2234" s="780"/>
      <c r="R2234" s="780"/>
      <c r="S2234" s="728"/>
      <c r="T2234" s="780"/>
      <c r="U2234" s="780"/>
    </row>
    <row r="2235" spans="1:52" s="713" customFormat="1" ht="32.25" customHeight="1" thickBot="1">
      <c r="A2235" s="947" t="s">
        <v>125</v>
      </c>
      <c r="B2235" s="948"/>
      <c r="C2235" s="949" t="s">
        <v>103</v>
      </c>
      <c r="D2235" s="949" t="s">
        <v>126</v>
      </c>
      <c r="E2235" s="949" t="s">
        <v>128</v>
      </c>
      <c r="F2235" s="949" t="s">
        <v>127</v>
      </c>
      <c r="G2235" s="950" t="s">
        <v>129</v>
      </c>
      <c r="H2235" s="713" t="str">
        <f>IF(MID(A2235,1,3)="OBS","REMOVER ESPAÇOS","OK")</f>
        <v>OK</v>
      </c>
      <c r="J2235" s="654" t="str">
        <f>IF(AND(F2235=0,G2235&gt;0),1+COUNT($J$3:J2061),IF(B2235="AUXILIAR","AUXILIAR","SUBÍTEM"))</f>
        <v>SUBÍTEM</v>
      </c>
      <c r="K2235" s="655" t="s">
        <v>125</v>
      </c>
      <c r="L2235" s="656" t="str">
        <f t="shared" ref="L2235:L2241" si="582">A2235</f>
        <v>COD.</v>
      </c>
      <c r="M2235" s="663" t="str">
        <f>IF(AND(MID(A2235,1,4)="comp",COUNTIF($A$1:$A$3937,A2235)&gt;1),"ok AUXILIAR",IF(AND(F2235&gt;0,MID(A2235,1,4)="COMP"),"SUBÍTEM",IF(OR(AND(F2235=0,G2235=0),F2235="COEF.",F2235&gt;0),"SUBÍTEM",IF(MID(A2235,1,5)="COMP.",IF(COUNTIF(ORÇAMENTO!$B$5:$B$9792,COMPOSIÇÕES!A2235)=0,"NOK",IF(COUNTIF(ORÇAMENTO!$B$5:$B$9792,COMPOSIÇÕES!A2235)&gt;0,"OK","SUBÍTEM"))))))</f>
        <v>SUBÍTEM</v>
      </c>
      <c r="P2235" s="655" t="b">
        <f t="shared" ref="P2235:P2238" si="583">C2235=S2235</f>
        <v>1</v>
      </c>
      <c r="Q2235" s="655" t="s">
        <v>125</v>
      </c>
      <c r="R2235" s="655"/>
      <c r="S2235" s="715" t="s">
        <v>103</v>
      </c>
      <c r="T2235" s="655" t="s">
        <v>126</v>
      </c>
      <c r="U2235" s="655" t="s">
        <v>128</v>
      </c>
      <c r="AY2235" s="713" t="s">
        <v>103</v>
      </c>
      <c r="AZ2235" s="713" t="b">
        <f>AY2235=C2235</f>
        <v>1</v>
      </c>
    </row>
    <row r="2236" spans="1:52" s="713" customFormat="1" ht="41.25" customHeight="1" thickBot="1">
      <c r="A2236" s="935" t="s">
        <v>2571</v>
      </c>
      <c r="B2236" s="936"/>
      <c r="C2236" s="960" t="s">
        <v>2854</v>
      </c>
      <c r="D2236" s="936" t="s">
        <v>126</v>
      </c>
      <c r="E2236" s="936"/>
      <c r="F2236" s="936"/>
      <c r="G2236" s="946">
        <f>SUM(G2237:G2240)</f>
        <v>164.97</v>
      </c>
      <c r="H2236" s="713" t="str">
        <f>UPPER(C2236)</f>
        <v>VÁLVULA RETENÇÃO VERTICAL, BRONZE, D = 63 MM (2 1/2")</v>
      </c>
      <c r="J2236" s="654">
        <f>IF(AND(F2236=0,G2236&gt;0),1+COUNT($J$3:J2235),IF(B2236="AUXILIAR","AUXILIAR","SUBÍTEM"))</f>
        <v>288</v>
      </c>
      <c r="K2236" s="655" t="s">
        <v>2570</v>
      </c>
      <c r="L2236" s="656" t="str">
        <f t="shared" si="582"/>
        <v>COMP. 288</v>
      </c>
      <c r="M2236" s="663" t="str">
        <f>IF(AND(MID(A2236,1,4)="comp",COUNTIF($A$1:$A$3937,A2236)&gt;1),"ok AUXILIAR",IF(AND(F2236&gt;0,MID(A2236,1,4)="COMP"),"SUBÍTEM",IF(OR(AND(F2236=0,G2236=0),F2236="COEF.",F2236&gt;0),"SUBÍTEM",IF(MID(A2236,1,5)="COMP.",IF(COUNTIF(ORÇAMENTO!$B$5:$B$9792,COMPOSIÇÕES!A2236)=0,"NOK",IF(COUNTIF(ORÇAMENTO!$B$5:$B$9792,COMPOSIÇÕES!A2236)&gt;0,"OK","SUBÍTEM"))))))</f>
        <v>OK</v>
      </c>
      <c r="P2236" s="655" t="b">
        <f t="shared" si="583"/>
        <v>0</v>
      </c>
      <c r="Q2236" s="655" t="s">
        <v>2569</v>
      </c>
      <c r="R2236" s="655"/>
      <c r="S2236" s="716" t="s">
        <v>2637</v>
      </c>
      <c r="T2236" s="655" t="s">
        <v>126</v>
      </c>
      <c r="U2236" s="655"/>
      <c r="AY2236" s="713" t="s">
        <v>670</v>
      </c>
      <c r="AZ2236" s="713" t="b">
        <f>AY2236=C2236</f>
        <v>0</v>
      </c>
    </row>
    <row r="2237" spans="1:52" s="713" customFormat="1" ht="27.75" customHeight="1">
      <c r="A2237" s="494">
        <v>12657</v>
      </c>
      <c r="B2237" s="494" t="s">
        <v>836</v>
      </c>
      <c r="C2237" s="322" t="s">
        <v>2851</v>
      </c>
      <c r="D2237" s="257" t="s">
        <v>2836</v>
      </c>
      <c r="E2237" s="259">
        <v>137.56</v>
      </c>
      <c r="F2237" s="990">
        <v>1</v>
      </c>
      <c r="G2237" s="450">
        <f>ROUND(F2237*E2237,2)</f>
        <v>137.56</v>
      </c>
      <c r="H2237" s="713" t="str">
        <f>IF(MID(A2237,1,3)="OBS","REMOVER ESPAÇOS","OK")</f>
        <v>OK</v>
      </c>
      <c r="J2237" s="654" t="str">
        <f>IF(AND(F2237=0,G2237&gt;0),1+COUNT($J$3:J2236),IF(B2237="AUXILIAR","AUXILIAR","SUBÍTEM"))</f>
        <v>SUBÍTEM</v>
      </c>
      <c r="K2237" s="655">
        <v>88264</v>
      </c>
      <c r="L2237" s="656">
        <f t="shared" si="582"/>
        <v>12657</v>
      </c>
      <c r="M2237" s="663" t="str">
        <f>IF(AND(MID(A2237,1,4)="comp",COUNTIF($A$1:$A$3937,A2237)&gt;1),"ok AUXILIAR",IF(AND(F2237&gt;0,MID(A2237,1,4)="COMP"),"SUBÍTEM",IF(OR(AND(F2237=0,G2237=0),F2237="COEF.",F2237&gt;0),"SUBÍTEM",IF(MID(A2237,1,5)="COMP.",IF(COUNTIF(ORÇAMENTO!$B$5:$B$9792,COMPOSIÇÕES!A2237)=0,"NOK",IF(COUNTIF(ORÇAMENTO!$B$5:$B$9792,COMPOSIÇÕES!A2237)&gt;0,"OK","SUBÍTEM"))))))</f>
        <v>SUBÍTEM</v>
      </c>
      <c r="P2237" s="655" t="b">
        <f t="shared" si="583"/>
        <v>0</v>
      </c>
      <c r="Q2237" s="655">
        <v>88264</v>
      </c>
      <c r="R2237" s="655" t="s">
        <v>131</v>
      </c>
      <c r="S2237" s="717" t="s">
        <v>766</v>
      </c>
      <c r="T2237" s="655" t="s">
        <v>59</v>
      </c>
      <c r="U2237" s="655">
        <v>19.149999999999999</v>
      </c>
    </row>
    <row r="2238" spans="1:52" s="713" customFormat="1" ht="22.5" customHeight="1">
      <c r="A2238" s="988">
        <v>88267</v>
      </c>
      <c r="B2238" s="989" t="s">
        <v>131</v>
      </c>
      <c r="C2238" s="322" t="s">
        <v>767</v>
      </c>
      <c r="D2238" s="257" t="s">
        <v>59</v>
      </c>
      <c r="E2238" s="259">
        <v>18.940000000000001</v>
      </c>
      <c r="F2238" s="990">
        <v>0.85</v>
      </c>
      <c r="G2238" s="450">
        <f>ROUND(F2238*E2238,2)</f>
        <v>16.100000000000001</v>
      </c>
      <c r="H2238" s="713" t="str">
        <f>UPPER(C2238)</f>
        <v>ENCANADOR OU BOMBEIRO HIDRÁULICO COM ENCARGOS COMPLEMENTARES</v>
      </c>
      <c r="J2238" s="654" t="str">
        <f>IF(AND(F2238=0,G2238&gt;0),1+COUNT($J$3:J2221),IF(B2238="AUXILIAR","AUXILIAR","SUBÍTEM"))</f>
        <v>SUBÍTEM</v>
      </c>
      <c r="K2238" s="655">
        <v>88316</v>
      </c>
      <c r="L2238" s="656">
        <f t="shared" si="582"/>
        <v>88267</v>
      </c>
      <c r="M2238" s="663" t="str">
        <f>IF(AND(MID(A2238,1,4)="comp",COUNTIF($A$1:$A$3937,A2238)&gt;1),"ok AUXILIAR",IF(AND(F2238&gt;0,MID(A2238,1,4)="COMP"),"SUBÍTEM",IF(OR(AND(F2238=0,G2238=0),F2238="COEF.",F2238&gt;0),"SUBÍTEM",IF(MID(A2238,1,5)="COMP.",IF(COUNTIF(ORÇAMENTO!$B$5:$B$9792,COMPOSIÇÕES!A2238)=0,"NOK",IF(COUNTIF(ORÇAMENTO!$B$5:$B$9792,COMPOSIÇÕES!A2238)&gt;0,"OK","SUBÍTEM"))))))</f>
        <v>SUBÍTEM</v>
      </c>
      <c r="P2238" s="655" t="b">
        <f t="shared" si="583"/>
        <v>0</v>
      </c>
      <c r="Q2238" s="655">
        <v>88316</v>
      </c>
      <c r="R2238" s="655" t="s">
        <v>131</v>
      </c>
      <c r="S2238" s="717" t="s">
        <v>772</v>
      </c>
      <c r="T2238" s="655" t="s">
        <v>59</v>
      </c>
      <c r="U2238" s="655">
        <v>12.52</v>
      </c>
    </row>
    <row r="2239" spans="1:52" s="713" customFormat="1">
      <c r="A2239" s="988">
        <v>88316</v>
      </c>
      <c r="B2239" s="989" t="s">
        <v>131</v>
      </c>
      <c r="C2239" s="322" t="s">
        <v>772</v>
      </c>
      <c r="D2239" s="257" t="s">
        <v>59</v>
      </c>
      <c r="E2239" s="259">
        <v>12.7</v>
      </c>
      <c r="F2239" s="990">
        <v>0.85</v>
      </c>
      <c r="G2239" s="450">
        <f>ROUND(F2239*E2239,2)</f>
        <v>10.8</v>
      </c>
      <c r="H2239" s="713" t="str">
        <f>IF(MID(A2239,1,3)="OBS","REMOVER ESPAÇOS","OK")</f>
        <v>OK</v>
      </c>
      <c r="J2239" s="654" t="str">
        <f>IF(AND(F2239=0,G2239&gt;0),1+COUNT($J$3:J2237),IF(B2239="AUXILIAR","AUXILIAR","SUBÍTEM"))</f>
        <v>SUBÍTEM</v>
      </c>
      <c r="K2239" s="655">
        <v>11602</v>
      </c>
      <c r="L2239" s="656">
        <f t="shared" si="582"/>
        <v>88316</v>
      </c>
      <c r="M2239" s="663" t="str">
        <f>IF(AND(MID(A2239,1,4)="comp",COUNTIF($A$1:$A$3937,A2239)&gt;1),"ok AUXILIAR",IF(AND(F2239&gt;0,MID(A2239,1,4)="COMP"),"SUBÍTEM",IF(OR(AND(F2239=0,G2239=0),F2239="COEF.",F2239&gt;0),"SUBÍTEM",IF(MID(A2239,1,5)="COMP.",IF(COUNTIF(ORÇAMENTO!$B$5:$B$9792,COMPOSIÇÕES!A2239)=0,"NOK",IF(COUNTIF(ORÇAMENTO!$B$5:$B$9792,COMPOSIÇÕES!A2239)&gt;0,"OK","SUBÍTEM"))))))</f>
        <v>SUBÍTEM</v>
      </c>
      <c r="P2239" s="655" t="b">
        <f>C2239=S2239</f>
        <v>0</v>
      </c>
      <c r="Q2239" s="655">
        <v>11602</v>
      </c>
      <c r="R2239" s="655" t="s">
        <v>134</v>
      </c>
      <c r="S2239" s="717" t="s">
        <v>2764</v>
      </c>
      <c r="T2239" s="655" t="s">
        <v>54</v>
      </c>
      <c r="U2239" s="655">
        <v>16.47</v>
      </c>
    </row>
    <row r="2240" spans="1:52" s="713" customFormat="1">
      <c r="A2240" s="500">
        <v>981</v>
      </c>
      <c r="B2240" s="323" t="s">
        <v>134</v>
      </c>
      <c r="C2240" s="322" t="s">
        <v>327</v>
      </c>
      <c r="D2240" s="257" t="s">
        <v>53</v>
      </c>
      <c r="E2240" s="259">
        <v>0.18</v>
      </c>
      <c r="F2240" s="990">
        <v>2.82</v>
      </c>
      <c r="G2240" s="450">
        <f>ROUND(F2240*E2240,2)</f>
        <v>0.51</v>
      </c>
      <c r="H2240" s="713" t="str">
        <f>IF(MID(A2240,1,3)="OBS","REMOVER ESPAÇOS","OK")</f>
        <v>OK</v>
      </c>
      <c r="J2240" s="654" t="str">
        <f>IF(AND(F2240=0,G2240&gt;0),1+COUNT($J$3:J2238),IF(B2240="AUXILIAR","AUXILIAR","SUBÍTEM"))</f>
        <v>SUBÍTEM</v>
      </c>
      <c r="K2240" s="655">
        <v>11602</v>
      </c>
      <c r="L2240" s="656">
        <f t="shared" ref="L2240" si="584">A2240</f>
        <v>981</v>
      </c>
      <c r="M2240" s="663" t="str">
        <f>IF(AND(MID(A2240,1,4)="comp",COUNTIF($A$1:$A$3937,A2240)&gt;1),"ok AUXILIAR",IF(AND(F2240&gt;0,MID(A2240,1,4)="COMP"),"SUBÍTEM",IF(OR(AND(F2240=0,G2240=0),F2240="COEF.",F2240&gt;0),"SUBÍTEM",IF(MID(A2240,1,5)="COMP.",IF(COUNTIF(ORÇAMENTO!$B$5:$B$9792,COMPOSIÇÕES!A2240)=0,"NOK",IF(COUNTIF(ORÇAMENTO!$B$5:$B$9792,COMPOSIÇÕES!A2240)&gt;0,"OK","SUBÍTEM"))))))</f>
        <v>SUBÍTEM</v>
      </c>
      <c r="P2240" s="655" t="b">
        <f>C2240=S2240</f>
        <v>0</v>
      </c>
      <c r="Q2240" s="655">
        <v>11602</v>
      </c>
      <c r="R2240" s="655" t="s">
        <v>134</v>
      </c>
      <c r="S2240" s="717" t="s">
        <v>2764</v>
      </c>
      <c r="T2240" s="655" t="s">
        <v>54</v>
      </c>
      <c r="U2240" s="655">
        <v>16.47</v>
      </c>
    </row>
    <row r="2241" spans="1:21" s="713" customFormat="1">
      <c r="A2241" s="723" t="s">
        <v>2855</v>
      </c>
      <c r="B2241" s="723"/>
      <c r="C2241" s="723"/>
      <c r="D2241" s="723" t="s">
        <v>183</v>
      </c>
      <c r="E2241" s="723" t="s">
        <v>183</v>
      </c>
      <c r="F2241" s="723"/>
      <c r="G2241" s="723"/>
      <c r="H2241" s="713" t="str">
        <f>IF(MID(A2241,1,3)="OBS","REMOVER ESPAÇOS","OK")</f>
        <v>REMOVER ESPAÇOS</v>
      </c>
      <c r="J2241" s="654" t="str">
        <f>IF(AND(F2241=0,G2241&gt;0),1+COUNT($J$3:J2240),IF(B2241="AUXILIAR","AUXILIAR","SUBÍTEM"))</f>
        <v>SUBÍTEM</v>
      </c>
      <c r="K2241" s="655" t="s">
        <v>2516</v>
      </c>
      <c r="L2241" s="656" t="str">
        <f t="shared" si="582"/>
        <v>Obs: composição/Base -  ORSE - 8794</v>
      </c>
      <c r="M2241" s="663" t="str">
        <f>IF(AND(MID(A2241,1,4)="comp",COUNTIF($A$1:$A$3937,A2241)&gt;1),"ok AUXILIAR",IF(AND(F2241&gt;0,MID(A2241,1,4)="COMP"),"SUBÍTEM",IF(OR(AND(F2241=0,G2241=0),F2241="COEF.",F2241&gt;0),"SUBÍTEM",IF(MID(A2241,1,5)="COMP.",IF(COUNTIF(ORÇAMENTO!$B$5:$B$9792,COMPOSIÇÕES!A2241)=0,"NOK",IF(COUNTIF(ORÇAMENTO!$B$5:$B$9792,COMPOSIÇÕES!A2241)&gt;0,"OK","SUBÍTEM"))))))</f>
        <v>SUBÍTEM</v>
      </c>
      <c r="P2241" s="655" t="b">
        <f t="shared" ref="P2241" si="585">C2241=S2241</f>
        <v>1</v>
      </c>
      <c r="Q2241" s="655" t="s">
        <v>2516</v>
      </c>
      <c r="R2241" s="655"/>
      <c r="S2241" s="723"/>
      <c r="T2241" s="655" t="s">
        <v>183</v>
      </c>
      <c r="U2241" s="655" t="s">
        <v>183</v>
      </c>
    </row>
  </sheetData>
  <autoFilter ref="A1:P2233"/>
  <customSheetViews>
    <customSheetView guid="{BF95D06F-A801-4955-B76D-3C2C36D85037}" scale="60" showPageBreaks="1" fitToPage="1" printArea="1" showAutoFilter="1" view="pageBreakPreview" topLeftCell="A3833">
      <selection activeCell="C3864" sqref="C3864"/>
      <rowBreaks count="39" manualBreakCount="39">
        <brk id="51" max="6" man="1"/>
        <brk id="87" max="16383" man="1"/>
        <brk id="157" max="6" man="1"/>
        <brk id="220" max="16383" man="1"/>
        <brk id="258" max="16383" man="1"/>
        <brk id="312" max="6" man="1"/>
        <brk id="358" max="16383" man="1"/>
        <brk id="380" max="16383" man="1"/>
        <brk id="422" max="16383" man="1"/>
        <brk id="476" max="6" man="1"/>
        <brk id="581" max="16383" man="1"/>
        <brk id="644" max="6" man="1"/>
        <brk id="703" max="16383" man="1"/>
        <brk id="849" max="6" man="1"/>
        <brk id="928" max="6" man="1"/>
        <brk id="1023" max="6" man="1"/>
        <brk id="1111" max="6" man="1"/>
        <brk id="1196" max="16383" man="1"/>
        <brk id="1271" max="6" man="1"/>
        <brk id="1327" max="6" man="1"/>
        <brk id="1341" max="6" man="1"/>
        <brk id="1358" max="6" man="1"/>
        <brk id="1547" max="6" man="1"/>
        <brk id="1557" max="6" man="1"/>
        <brk id="1716" max="16383" man="1"/>
        <brk id="1965" max="6" man="1"/>
        <brk id="2096" max="16383" man="1"/>
        <brk id="2154" max="6" man="1"/>
        <brk id="2294" max="6" man="1"/>
        <brk id="2316" max="16383" man="1"/>
        <brk id="2389" max="16383" man="1"/>
        <brk id="2663" max="6" man="1"/>
        <brk id="2733" max="6" man="1"/>
        <brk id="2799" max="6" man="1"/>
        <brk id="2820" max="16383" man="1"/>
        <brk id="2892" max="6" man="1"/>
        <brk id="2953" max="6" man="1"/>
        <brk id="3116" max="6" man="1"/>
        <brk id="3198" max="6" man="1"/>
      </rowBreaks>
      <pageMargins left="0.39370078740157483" right="0.39370078740157483" top="0.39370078740157483" bottom="0.39370078740157483" header="0.31496062992125984" footer="0.31496062992125984"/>
      <printOptions horizontalCentered="1"/>
      <pageSetup paperSize="9" scale="44" fitToHeight="0" orientation="portrait" r:id="rId1"/>
      <autoFilter ref="A1:P3895"/>
    </customSheetView>
    <customSheetView guid="{385977A3-6FE9-40C9-8548-2B73DA2662B2}" scale="85" showPageBreaks="1" fitToPage="1" printArea="1" showAutoFilter="1" view="pageBreakPreview" topLeftCell="A91">
      <selection activeCell="C98" sqref="C98"/>
      <rowBreaks count="46" manualBreakCount="46">
        <brk id="51" max="16383" man="1"/>
        <brk id="92" max="16383" man="1"/>
        <brk id="174" max="16383" man="1"/>
        <brk id="214" max="16383" man="1"/>
        <brk id="241" max="16383" man="1"/>
        <brk id="257" max="16383" man="1"/>
        <brk id="293" max="16383" man="1"/>
        <brk id="312" max="16383" man="1"/>
        <brk id="366" max="16383" man="1"/>
        <brk id="423" max="16383" man="1"/>
        <brk id="468" max="16383" man="1"/>
        <brk id="515" max="16383" man="1"/>
        <brk id="579" max="16383" man="1"/>
        <brk id="626" max="16383" man="1"/>
        <brk id="668" max="16383" man="1"/>
        <brk id="748" max="6" man="1"/>
        <brk id="786" max="16383" man="1"/>
        <brk id="931" max="16383" man="1"/>
        <brk id="1123" max="6" man="1"/>
        <brk id="1274" max="6" man="1"/>
        <brk id="1367" max="16383" man="1"/>
        <brk id="1491" max="16383" man="1"/>
        <brk id="1572" max="6" man="1"/>
        <brk id="1642" max="16383" man="1"/>
        <brk id="1725" max="16383" man="1"/>
        <brk id="1765" max="16383" man="1"/>
        <brk id="1791" max="16383" man="1"/>
        <brk id="1992" max="16383" man="1"/>
        <brk id="2226" max="16383" man="1"/>
        <brk id="2281" max="16383" man="1"/>
        <brk id="2325" max="16383" man="1"/>
        <brk id="2370" max="16383" man="1"/>
        <brk id="2586" max="16383" man="1"/>
        <brk id="2643" max="16383" man="1"/>
        <brk id="2708" max="6" man="1"/>
        <brk id="2809" max="16383" man="1"/>
        <brk id="3038" max="16383" man="1"/>
        <brk id="3100" max="16383" man="1"/>
        <brk id="3184" max="16383" man="1"/>
        <brk id="3206" max="16383" man="1"/>
        <brk id="3407" max="6" man="1"/>
        <brk id="3430" max="16383" man="1"/>
        <brk id="3523" max="16383" man="1"/>
        <brk id="3589" max="16383" man="1"/>
        <brk id="4281" max="6" man="1"/>
        <brk id="4363" max="6" man="1"/>
      </rowBreaks>
      <pageMargins left="0.39370078740157483" right="0.39370078740157483" top="0.39370078740157483" bottom="0.39370078740157483" header="0.31496062992125984" footer="0.31496062992125984"/>
      <printOptions horizontalCentered="1"/>
      <pageSetup paperSize="9" scale="50" fitToHeight="0" orientation="portrait" r:id="rId2"/>
      <autoFilter ref="A1:G5641"/>
    </customSheetView>
  </customSheetViews>
  <mergeCells count="2">
    <mergeCell ref="A3:G3"/>
    <mergeCell ref="A2:G2"/>
  </mergeCells>
  <conditionalFormatting sqref="A1503:G1503 A1471:G1475 A1557:G1557 A1546:G1546 A2242:G494455 F1632 A3:G8 A1531 F1531">
    <cfRule type="expression" dxfId="5404" priority="19673">
      <formula>$M4="NOK"</formula>
    </cfRule>
  </conditionalFormatting>
  <conditionalFormatting sqref="F164:F165 A178:B181 F580:F584 B183:B184 A164:B165 C105:G105 C110:G110 A586:G586 A1363:G1363 A1503:G1503 A185:G185 A3:G10 A11 C11:G11 B31:G31 C59:G59 F54 A60:G62 C73:G73 F70 B77 F85:F86 C89:G89 B95:G95 C100:G100 C124:G124 C131:G131 F128 A215:B215 A214 A216 A230 A383:G383 A392:G392 A399:G399 B437:B438 B460:B464 A487:G489 F490 A493:B493 A500:G500 A499 F499 A521:G522 E523:G523 A580:B584 A970:B970 A1033:B1033 A1044:G1044 A1039:A1041 A1042:B1043 A1133:G1133 A1136 A1557:G1557 F434:F436 B433:B434 B448:B451 A2242:G34295 F1515 F1619:F1620 F1588:F1589 F1630 F1643 F1731 A1744 F1744 F382 A1529 B1795 A1793 B1790:B1793 A1794:B1794 F1822:F1823 F1839 A1067:G1067 F711 F1366 C1369:G1369 A62:A63 A66:G69 A74:G76 A81:G84 A90:G92 A96:G98 A101:G103 A106:G108 A111:G113 A116:G118 A125:G127 A210:G212 A221:G224 A453:G455 A489:A490 A494:G497 A523:C523 A577:G579 C29:E30 F57:F58 A64:B65 A93:B93 F93 F130 A217:B220 A213:B213 A225:B229 F225:F230 A456:B456 F456 F970 F1033 F1368 F1573:F1574 F1576:F1579 F1592:F1595 F1790:F1795 A19:G28 A32:G53 F63:G65 G99 G104 B109:G109 C114:G115 A152:G162 A166:G177 F213:G220 A247:G247 A312:G326 A422:G427 A524:G527 A1082:G1087 C1136:G1137 C1452:G1452 C1457:G1457 A1466:G1477 C1544:G1547 F178:G184 A242:G242 C1575:G1575 C1591:G1591 C1663:G1663 A78:B80 F77:G80">
    <cfRule type="expression" dxfId="5403" priority="19672">
      <formula>$M3="NOK"</formula>
    </cfRule>
  </conditionalFormatting>
  <conditionalFormatting sqref="A182:B182">
    <cfRule type="expression" dxfId="5402" priority="14290">
      <formula>$M182="NOK"</formula>
    </cfRule>
  </conditionalFormatting>
  <conditionalFormatting sqref="B182 F1731 F1744 A1744">
    <cfRule type="expression" dxfId="5401" priority="14289">
      <formula>$I182="DELETAR"</formula>
    </cfRule>
  </conditionalFormatting>
  <conditionalFormatting sqref="A182">
    <cfRule type="expression" dxfId="5400" priority="14288">
      <formula>$I182="DELETAR"</formula>
    </cfRule>
  </conditionalFormatting>
  <conditionalFormatting sqref="A182:B182">
    <cfRule type="expression" dxfId="5399" priority="14287">
      <formula>$I182="DELETAR"</formula>
    </cfRule>
  </conditionalFormatting>
  <conditionalFormatting sqref="A182:B182">
    <cfRule type="expression" dxfId="5398" priority="14286">
      <formula>$I182="DELETAR"</formula>
    </cfRule>
  </conditionalFormatting>
  <conditionalFormatting sqref="A585 F585">
    <cfRule type="expression" dxfId="5397" priority="14000">
      <formula>$M585="NOK"</formula>
    </cfRule>
  </conditionalFormatting>
  <conditionalFormatting sqref="F163">
    <cfRule type="expression" dxfId="5396" priority="11959">
      <formula>$M163="NOK"</formula>
    </cfRule>
  </conditionalFormatting>
  <conditionalFormatting sqref="B29:B30 F29:F30">
    <cfRule type="expression" dxfId="5395" priority="11457">
      <formula>$M29="NOK"</formula>
    </cfRule>
  </conditionalFormatting>
  <conditionalFormatting sqref="E183">
    <cfRule type="expression" dxfId="5394" priority="9816">
      <formula>$M183="NOK"</formula>
    </cfRule>
  </conditionalFormatting>
  <conditionalFormatting sqref="E184">
    <cfRule type="expression" dxfId="5393" priority="9813">
      <formula>$M184="NOK"</formula>
    </cfRule>
  </conditionalFormatting>
  <conditionalFormatting sqref="B1138:G1138">
    <cfRule type="expression" dxfId="5392" priority="9528">
      <formula>$M1138="NOK"</formula>
    </cfRule>
  </conditionalFormatting>
  <conditionalFormatting sqref="A94:B94 F94">
    <cfRule type="expression" dxfId="5391" priority="9522">
      <formula>$M94="NOK"</formula>
    </cfRule>
  </conditionalFormatting>
  <conditionalFormatting sqref="A163:B163">
    <cfRule type="expression" dxfId="5390" priority="9343">
      <formula>$M163="NOK"</formula>
    </cfRule>
  </conditionalFormatting>
  <conditionalFormatting sqref="A1476:G1477 A1547:G1547 B1515 B1580 C1632 A1796 F1796 B2044:G2044 B2037:G2037 A2150:G2150">
    <cfRule type="expression" dxfId="5389" priority="27099">
      <formula>#REF!="NOK"</formula>
    </cfRule>
  </conditionalFormatting>
  <conditionalFormatting sqref="F88">
    <cfRule type="expression" dxfId="5388" priority="8320">
      <formula>$M88="NOK"</formula>
    </cfRule>
  </conditionalFormatting>
  <conditionalFormatting sqref="F104">
    <cfRule type="expression" dxfId="5387" priority="7810">
      <formula>$M104="NOK"</formula>
    </cfRule>
  </conditionalFormatting>
  <conditionalFormatting sqref="A18 F18">
    <cfRule type="expression" dxfId="5386" priority="7261">
      <formula>$M18="NOK"</formula>
    </cfRule>
  </conditionalFormatting>
  <conditionalFormatting sqref="A12:B14 A15:A17 F12:F17">
    <cfRule type="expression" dxfId="5385" priority="7048">
      <formula>$M12="NOK"</formula>
    </cfRule>
  </conditionalFormatting>
  <conditionalFormatting sqref="B11">
    <cfRule type="expression" dxfId="5384" priority="7047">
      <formula>$M11="NOK"</formula>
    </cfRule>
  </conditionalFormatting>
  <conditionalFormatting sqref="B15:B18">
    <cfRule type="expression" dxfId="5383" priority="7046">
      <formula>$M15="NOK"</formula>
    </cfRule>
  </conditionalFormatting>
  <conditionalFormatting sqref="A31">
    <cfRule type="expression" dxfId="5382" priority="7040">
      <formula>#REF!="NOK"</formula>
    </cfRule>
  </conditionalFormatting>
  <conditionalFormatting sqref="F55:F56">
    <cfRule type="expression" dxfId="5381" priority="7039">
      <formula>$M55="NOK"</formula>
    </cfRule>
  </conditionalFormatting>
  <conditionalFormatting sqref="B54:B58">
    <cfRule type="expression" dxfId="5380" priority="7038">
      <formula>#REF!="NOK"</formula>
    </cfRule>
  </conditionalFormatting>
  <conditionalFormatting sqref="A59:B59">
    <cfRule type="expression" dxfId="5379" priority="7037">
      <formula>#REF!="NOK"</formula>
    </cfRule>
  </conditionalFormatting>
  <conditionalFormatting sqref="B63">
    <cfRule type="expression" dxfId="5378" priority="7036">
      <formula>#REF!="NOK"</formula>
    </cfRule>
  </conditionalFormatting>
  <conditionalFormatting sqref="F71:F72">
    <cfRule type="expression" dxfId="5377" priority="7035">
      <formula>$M71="NOK"</formula>
    </cfRule>
  </conditionalFormatting>
  <conditionalFormatting sqref="B70 B72">
    <cfRule type="expression" dxfId="5376" priority="7034">
      <formula>#REF!="NOK"</formula>
    </cfRule>
  </conditionalFormatting>
  <conditionalFormatting sqref="B71">
    <cfRule type="expression" dxfId="5375" priority="7033">
      <formula>#REF!="NOK"</formula>
    </cfRule>
  </conditionalFormatting>
  <conditionalFormatting sqref="A73:B73">
    <cfRule type="expression" dxfId="5374" priority="7032">
      <formula>#REF!="NOK"</formula>
    </cfRule>
  </conditionalFormatting>
  <conditionalFormatting sqref="B87">
    <cfRule type="expression" dxfId="5373" priority="7027">
      <formula>#REF!="NOK"</formula>
    </cfRule>
  </conditionalFormatting>
  <conditionalFormatting sqref="B86">
    <cfRule type="expression" dxfId="5372" priority="7028">
      <formula>#REF!="NOK"</formula>
    </cfRule>
  </conditionalFormatting>
  <conditionalFormatting sqref="A89:B89">
    <cfRule type="expression" dxfId="5371" priority="7026">
      <formula>#REF!="NOK"</formula>
    </cfRule>
  </conditionalFormatting>
  <conditionalFormatting sqref="F87">
    <cfRule type="expression" dxfId="5370" priority="7025">
      <formula>$M87="NOK"</formula>
    </cfRule>
  </conditionalFormatting>
  <conditionalFormatting sqref="B85">
    <cfRule type="expression" dxfId="5369" priority="7024">
      <formula>$M85="NOK"</formula>
    </cfRule>
  </conditionalFormatting>
  <conditionalFormatting sqref="B88">
    <cfRule type="expression" dxfId="5368" priority="7023">
      <formula>$M88="NOK"</formula>
    </cfRule>
  </conditionalFormatting>
  <conditionalFormatting sqref="A95">
    <cfRule type="expression" dxfId="5367" priority="7022">
      <formula>#REF!="NOK"</formula>
    </cfRule>
  </conditionalFormatting>
  <conditionalFormatting sqref="A100:B100 A99">
    <cfRule type="expression" dxfId="5366" priority="7019">
      <formula>#REF!="NOK"</formula>
    </cfRule>
  </conditionalFormatting>
  <conditionalFormatting sqref="A105:B105">
    <cfRule type="expression" dxfId="5365" priority="7013">
      <formula>#REF!="NOK"</formula>
    </cfRule>
  </conditionalFormatting>
  <conditionalFormatting sqref="A110:B110 A109">
    <cfRule type="expression" dxfId="5364" priority="7007">
      <formula>#REF!="NOK"</formula>
    </cfRule>
  </conditionalFormatting>
  <conditionalFormatting sqref="A115:B115">
    <cfRule type="expression" dxfId="5363" priority="7004">
      <formula>#REF!="NOK"</formula>
    </cfRule>
  </conditionalFormatting>
  <conditionalFormatting sqref="F99">
    <cfRule type="expression" dxfId="5362" priority="6988">
      <formula>$M99="NOK"</formula>
    </cfRule>
  </conditionalFormatting>
  <conditionalFormatting sqref="B99">
    <cfRule type="expression" dxfId="5361" priority="6987">
      <formula>$M99="NOK"</formula>
    </cfRule>
  </conditionalFormatting>
  <conditionalFormatting sqref="A104">
    <cfRule type="expression" dxfId="5360" priority="6986">
      <formula>#REF!="NOK"</formula>
    </cfRule>
  </conditionalFormatting>
  <conditionalFormatting sqref="B104">
    <cfRule type="expression" dxfId="5359" priority="6985">
      <formula>$M104="NOK"</formula>
    </cfRule>
  </conditionalFormatting>
  <conditionalFormatting sqref="B114">
    <cfRule type="expression" dxfId="5358" priority="6983">
      <formula>$M114="NOK"</formula>
    </cfRule>
  </conditionalFormatting>
  <conditionalFormatting sqref="A114">
    <cfRule type="expression" dxfId="5357" priority="6984">
      <formula>#REF!="NOK"</formula>
    </cfRule>
  </conditionalFormatting>
  <conditionalFormatting sqref="F129">
    <cfRule type="expression" dxfId="5356" priority="6982">
      <formula>$M129="NOK"</formula>
    </cfRule>
  </conditionalFormatting>
  <conditionalFormatting sqref="A132:G133 C137:G137 B134:G134">
    <cfRule type="expression" dxfId="5355" priority="6968">
      <formula>$M132="NOK"</formula>
    </cfRule>
  </conditionalFormatting>
  <conditionalFormatting sqref="B122 A124:B124 A123 A1403:B1403 A1401 A1457:B1457 A1795 A1790:A1791">
    <cfRule type="expression" dxfId="5354" priority="6976">
      <formula>#REF!="NOK"</formula>
    </cfRule>
  </conditionalFormatting>
  <conditionalFormatting sqref="A119 B119:B121">
    <cfRule type="expression" dxfId="5353" priority="6975">
      <formula>#REF!="NOK"</formula>
    </cfRule>
  </conditionalFormatting>
  <conditionalFormatting sqref="B123">
    <cfRule type="expression" dxfId="5352" priority="6974">
      <formula>#REF!="NOK"</formula>
    </cfRule>
  </conditionalFormatting>
  <conditionalFormatting sqref="F123">
    <cfRule type="expression" dxfId="5351" priority="6973">
      <formula>#REF!="NOK"</formula>
    </cfRule>
  </conditionalFormatting>
  <conditionalFormatting sqref="F119:F122">
    <cfRule type="expression" dxfId="5350" priority="6972">
      <formula>#REF!="NOK"</formula>
    </cfRule>
  </conditionalFormatting>
  <conditionalFormatting sqref="A131:B131 B130">
    <cfRule type="expression" dxfId="5349" priority="6971">
      <formula>#REF!="NOK"</formula>
    </cfRule>
  </conditionalFormatting>
  <conditionalFormatting sqref="B129">
    <cfRule type="expression" dxfId="5348" priority="6970">
      <formula>#REF!="NOK"</formula>
    </cfRule>
  </conditionalFormatting>
  <conditionalFormatting sqref="A128:B128">
    <cfRule type="expression" dxfId="5347" priority="6969">
      <formula>#REF!="NOK"</formula>
    </cfRule>
  </conditionalFormatting>
  <conditionalFormatting sqref="A151:G151">
    <cfRule type="expression" dxfId="5346" priority="6963">
      <formula>$M151="NOK"</formula>
    </cfRule>
  </conditionalFormatting>
  <conditionalFormatting sqref="A137:B137">
    <cfRule type="expression" dxfId="5345" priority="6966">
      <formula>#REF!="NOK"</formula>
    </cfRule>
  </conditionalFormatting>
  <conditionalFormatting sqref="A135:B136">
    <cfRule type="expression" dxfId="5344" priority="6965">
      <formula>#REF!="NOK"</formula>
    </cfRule>
  </conditionalFormatting>
  <conditionalFormatting sqref="F135:F136">
    <cfRule type="expression" dxfId="5343" priority="6964">
      <formula>#REF!="NOK"</formula>
    </cfRule>
  </conditionalFormatting>
  <conditionalFormatting sqref="A138:G139 C144:G144 B140:G140">
    <cfRule type="expression" dxfId="5342" priority="6962">
      <formula>$M138="NOK"</formula>
    </cfRule>
  </conditionalFormatting>
  <conditionalFormatting sqref="A144:B144">
    <cfRule type="expression" dxfId="5341" priority="6960">
      <formula>#REF!="NOK"</formula>
    </cfRule>
  </conditionalFormatting>
  <conditionalFormatting sqref="A141:B141">
    <cfRule type="expression" dxfId="5340" priority="6959">
      <formula>#REF!="NOK"</formula>
    </cfRule>
  </conditionalFormatting>
  <conditionalFormatting sqref="F141 F143">
    <cfRule type="expression" dxfId="5339" priority="6958">
      <formula>#REF!="NOK"</formula>
    </cfRule>
  </conditionalFormatting>
  <conditionalFormatting sqref="B143">
    <cfRule type="expression" dxfId="5338" priority="6954">
      <formula>#REF!="NOK"</formula>
    </cfRule>
  </conditionalFormatting>
  <conditionalFormatting sqref="F142">
    <cfRule type="expression" dxfId="5337" priority="6955">
      <formula>#REF!="NOK"</formula>
    </cfRule>
  </conditionalFormatting>
  <conditionalFormatting sqref="A142:B142">
    <cfRule type="expression" dxfId="5336" priority="6953">
      <formula>#REF!="NOK"</formula>
    </cfRule>
  </conditionalFormatting>
  <conditionalFormatting sqref="G145">
    <cfRule type="expression" dxfId="5335" priority="6951">
      <formula>$I145="DELETAR"</formula>
    </cfRule>
  </conditionalFormatting>
  <conditionalFormatting sqref="B145:F145 H145:I145">
    <cfRule type="expression" dxfId="5334" priority="6950">
      <formula>$I145="DELETAR"</formula>
    </cfRule>
  </conditionalFormatting>
  <conditionalFormatting sqref="B145:G145">
    <cfRule type="expression" dxfId="5333" priority="6952">
      <formula>$M145="NOK"</formula>
    </cfRule>
  </conditionalFormatting>
  <conditionalFormatting sqref="A145">
    <cfRule type="expression" dxfId="5332" priority="6949">
      <formula>$O145="NOK"</formula>
    </cfRule>
  </conditionalFormatting>
  <conditionalFormatting sqref="D147">
    <cfRule type="expression" dxfId="5331" priority="6940">
      <formula>$I147="DELETAR"</formula>
    </cfRule>
  </conditionalFormatting>
  <conditionalFormatting sqref="A149:B149">
    <cfRule type="expression" dxfId="5330" priority="6931">
      <formula>$I149="DELETAR"</formula>
    </cfRule>
  </conditionalFormatting>
  <conditionalFormatting sqref="H148:I148">
    <cfRule type="expression" dxfId="5329" priority="6947">
      <formula>$I148="DELETAR"</formula>
    </cfRule>
  </conditionalFormatting>
  <conditionalFormatting sqref="F148">
    <cfRule type="expression" dxfId="5328" priority="6938">
      <formula>$I148="EXCLUIR"</formula>
    </cfRule>
  </conditionalFormatting>
  <conditionalFormatting sqref="A148:B148">
    <cfRule type="expression" dxfId="5327" priority="6937">
      <formula>$M148="NOK"</formula>
    </cfRule>
  </conditionalFormatting>
  <conditionalFormatting sqref="A148:B148">
    <cfRule type="expression" dxfId="5326" priority="6936">
      <formula>$I148="DELETAR"</formula>
    </cfRule>
  </conditionalFormatting>
  <conditionalFormatting sqref="G150">
    <cfRule type="expression" dxfId="5325" priority="6944">
      <formula>$I150="DELETAR"</formula>
    </cfRule>
  </conditionalFormatting>
  <conditionalFormatting sqref="A146:I146 B147:C147 E147:I147">
    <cfRule type="expression" dxfId="5324" priority="6943">
      <formula>$I146="DELETAR"</formula>
    </cfRule>
  </conditionalFormatting>
  <conditionalFormatting sqref="B150:F150 H150:I150">
    <cfRule type="expression" dxfId="5323" priority="6942">
      <formula>$I150="DELETAR"</formula>
    </cfRule>
  </conditionalFormatting>
  <conditionalFormatting sqref="A146:G146 B147:C147 E147:G147">
    <cfRule type="expression" dxfId="5322" priority="6946">
      <formula>$M146="NOK"</formula>
    </cfRule>
  </conditionalFormatting>
  <conditionalFormatting sqref="B150:G150">
    <cfRule type="expression" dxfId="5321" priority="6945">
      <formula>$M150="NOK"</formula>
    </cfRule>
  </conditionalFormatting>
  <conditionalFormatting sqref="D147">
    <cfRule type="expression" dxfId="5320" priority="6941">
      <formula>$M147="NOK"</formula>
    </cfRule>
  </conditionalFormatting>
  <conditionalFormatting sqref="D147">
    <cfRule type="expression" dxfId="5319" priority="6939">
      <formula>$L147="EXCLUIR"</formula>
    </cfRule>
  </conditionalFormatting>
  <conditionalFormatting sqref="H149:I149">
    <cfRule type="expression" dxfId="5318" priority="6934">
      <formula>$I149="DELETAR"</formula>
    </cfRule>
  </conditionalFormatting>
  <conditionalFormatting sqref="F149">
    <cfRule type="expression" dxfId="5317" priority="6933">
      <formula>$I149="EXCLUIR"</formula>
    </cfRule>
  </conditionalFormatting>
  <conditionalFormatting sqref="A149:B149">
    <cfRule type="expression" dxfId="5316" priority="6932">
      <formula>$M149="NOK"</formula>
    </cfRule>
  </conditionalFormatting>
  <conditionalFormatting sqref="A150">
    <cfRule type="expression" dxfId="5315" priority="6930">
      <formula>$O150="NOK"</formula>
    </cfRule>
  </conditionalFormatting>
  <conditionalFormatting sqref="A189">
    <cfRule type="expression" dxfId="5314" priority="6874">
      <formula>$I189="DELETAR"</formula>
    </cfRule>
  </conditionalFormatting>
  <conditionalFormatting sqref="A189">
    <cfRule type="expression" dxfId="5313" priority="6873">
      <formula>$I189="DELETAR"</formula>
    </cfRule>
  </conditionalFormatting>
  <conditionalFormatting sqref="B186:F186 H186:I186">
    <cfRule type="expression" dxfId="5312" priority="6922">
      <formula>$I186="DELETAR"</formula>
    </cfRule>
  </conditionalFormatting>
  <conditionalFormatting sqref="G186">
    <cfRule type="expression" dxfId="5311" priority="6923">
      <formula>$I186="DELETAR"</formula>
    </cfRule>
  </conditionalFormatting>
  <conditionalFormatting sqref="B195">
    <cfRule type="expression" dxfId="5310" priority="6891">
      <formula>$I195="DELETAR"</formula>
    </cfRule>
  </conditionalFormatting>
  <conditionalFormatting sqref="B195">
    <cfRule type="expression" dxfId="5309" priority="6892">
      <formula>$I195="DELETAR"</formula>
    </cfRule>
  </conditionalFormatting>
  <conditionalFormatting sqref="A186">
    <cfRule type="expression" dxfId="5308" priority="6920">
      <formula>$I186="DELETAR"</formula>
    </cfRule>
  </conditionalFormatting>
  <conditionalFormatting sqref="A195">
    <cfRule type="expression" dxfId="5307" priority="6911">
      <formula>$I195="DELETAR"</formula>
    </cfRule>
  </conditionalFormatting>
  <conditionalFormatting sqref="A186">
    <cfRule type="expression" dxfId="5306" priority="6921">
      <formula>$M186="NOK"</formula>
    </cfRule>
  </conditionalFormatting>
  <conditionalFormatting sqref="F194 H194:I194">
    <cfRule type="expression" dxfId="5305" priority="6918">
      <formula>$I194="DELETAR"</formula>
    </cfRule>
  </conditionalFormatting>
  <conditionalFormatting sqref="A195">
    <cfRule type="expression" dxfId="5304" priority="6910">
      <formula>$I195="DELETAR"</formula>
    </cfRule>
  </conditionalFormatting>
  <conditionalFormatting sqref="F195 B188:C188 E188:I188 H195:I195">
    <cfRule type="expression" dxfId="5303" priority="6913">
      <formula>$I188="DELETAR"</formula>
    </cfRule>
  </conditionalFormatting>
  <conditionalFormatting sqref="B186:G186">
    <cfRule type="expression" dxfId="5302" priority="6924">
      <formula>$M186="NOK"</formula>
    </cfRule>
  </conditionalFormatting>
  <conditionalFormatting sqref="A196">
    <cfRule type="expression" dxfId="5301" priority="6888">
      <formula>$I196="DELETAR"</formula>
    </cfRule>
  </conditionalFormatting>
  <conditionalFormatting sqref="A196">
    <cfRule type="expression" dxfId="5300" priority="6887">
      <formula>$I196="DELETAR"</formula>
    </cfRule>
  </conditionalFormatting>
  <conditionalFormatting sqref="A196">
    <cfRule type="expression" dxfId="5299" priority="6886">
      <formula>$I196="DELETAR"</formula>
    </cfRule>
  </conditionalFormatting>
  <conditionalFormatting sqref="A194">
    <cfRule type="expression" dxfId="5298" priority="6879">
      <formula>$I194="DELETAR"</formula>
    </cfRule>
  </conditionalFormatting>
  <conditionalFormatting sqref="A195">
    <cfRule type="expression" dxfId="5297" priority="6907">
      <formula>$I195="DELETAR"</formula>
    </cfRule>
  </conditionalFormatting>
  <conditionalFormatting sqref="F194">
    <cfRule type="expression" dxfId="5296" priority="6919">
      <formula>$M194="NOK"</formula>
    </cfRule>
  </conditionalFormatting>
  <conditionalFormatting sqref="B197:F197 H197:I197">
    <cfRule type="expression" dxfId="5295" priority="6912">
      <formula>$I197="DELETAR"</formula>
    </cfRule>
  </conditionalFormatting>
  <conditionalFormatting sqref="G197">
    <cfRule type="expression" dxfId="5294" priority="6914">
      <formula>$I197="DELETAR"</formula>
    </cfRule>
  </conditionalFormatting>
  <conditionalFormatting sqref="A195">
    <cfRule type="expression" dxfId="5293" priority="6909">
      <formula>$I195="DELETAR"</formula>
    </cfRule>
  </conditionalFormatting>
  <conditionalFormatting sqref="A189">
    <cfRule type="expression" dxfId="5292" priority="6872">
      <formula>$I189="DELETAR"</formula>
    </cfRule>
  </conditionalFormatting>
  <conditionalFormatting sqref="A195">
    <cfRule type="expression" dxfId="5291" priority="6908">
      <formula>$I195="DELETAR"</formula>
    </cfRule>
  </conditionalFormatting>
  <conditionalFormatting sqref="D188">
    <cfRule type="expression" dxfId="5290" priority="6900">
      <formula>$I188="DELETAR"</formula>
    </cfRule>
  </conditionalFormatting>
  <conditionalFormatting sqref="F195">
    <cfRule type="expression" dxfId="5289" priority="6917">
      <formula>$M195="NOK"</formula>
    </cfRule>
  </conditionalFormatting>
  <conditionalFormatting sqref="A195 B188:C188 E188:G188">
    <cfRule type="expression" dxfId="5288" priority="6916">
      <formula>$M188="NOK"</formula>
    </cfRule>
  </conditionalFormatting>
  <conditionalFormatting sqref="B197:G197">
    <cfRule type="expression" dxfId="5287" priority="6915">
      <formula>$M197="NOK"</formula>
    </cfRule>
  </conditionalFormatting>
  <conditionalFormatting sqref="A195">
    <cfRule type="expression" dxfId="5286" priority="6906">
      <formula>$I195="DELETAR"</formula>
    </cfRule>
  </conditionalFormatting>
  <conditionalFormatting sqref="B195">
    <cfRule type="expression" dxfId="5285" priority="6893">
      <formula>$I195="DELETAR"</formula>
    </cfRule>
  </conditionalFormatting>
  <conditionalFormatting sqref="F191 H191:I191">
    <cfRule type="expression" dxfId="5284" priority="6849">
      <formula>$I191="DELETAR"</formula>
    </cfRule>
  </conditionalFormatting>
  <conditionalFormatting sqref="A191">
    <cfRule type="expression" dxfId="5283" priority="6845">
      <formula>$I191="DELETAR"</formula>
    </cfRule>
  </conditionalFormatting>
  <conditionalFormatting sqref="D188">
    <cfRule type="expression" dxfId="5282" priority="6901">
      <formula>$M188="NOK"</formula>
    </cfRule>
  </conditionalFormatting>
  <conditionalFormatting sqref="D188">
    <cfRule type="expression" dxfId="5281" priority="6899">
      <formula>$L188="EXCLUIR"</formula>
    </cfRule>
  </conditionalFormatting>
  <conditionalFormatting sqref="F196">
    <cfRule type="expression" dxfId="5280" priority="6898">
      <formula>$M196="NOK"</formula>
    </cfRule>
  </conditionalFormatting>
  <conditionalFormatting sqref="F196 H196:I196">
    <cfRule type="expression" dxfId="5279" priority="6897">
      <formula>$I196="DELETAR"</formula>
    </cfRule>
  </conditionalFormatting>
  <conditionalFormatting sqref="A191">
    <cfRule type="expression" dxfId="5278" priority="6844">
      <formula>$I191="DELETAR"</formula>
    </cfRule>
  </conditionalFormatting>
  <conditionalFormatting sqref="B195">
    <cfRule type="expression" dxfId="5277" priority="6894">
      <formula>$M195="NOK"</formula>
    </cfRule>
  </conditionalFormatting>
  <conditionalFormatting sqref="A196">
    <cfRule type="expression" dxfId="5276" priority="6890">
      <formula>$M196="NOK"</formula>
    </cfRule>
  </conditionalFormatting>
  <conditionalFormatting sqref="A194">
    <cfRule type="expression" dxfId="5275" priority="6878">
      <formula>$I194="DELETAR"</formula>
    </cfRule>
  </conditionalFormatting>
  <conditionalFormatting sqref="A189">
    <cfRule type="expression" dxfId="5274" priority="6875">
      <formula>$M189="NOK"</formula>
    </cfRule>
  </conditionalFormatting>
  <conditionalFormatting sqref="A194">
    <cfRule type="expression" dxfId="5273" priority="6880">
      <formula>$I194="DELETAR"</formula>
    </cfRule>
  </conditionalFormatting>
  <conditionalFormatting sqref="A194">
    <cfRule type="expression" dxfId="5272" priority="6881">
      <formula>$M194="NOK"</formula>
    </cfRule>
  </conditionalFormatting>
  <conditionalFormatting sqref="B189 F189 H189:I189">
    <cfRule type="expression" dxfId="5271" priority="6876">
      <formula>$I189="DELETAR"</formula>
    </cfRule>
  </conditionalFormatting>
  <conditionalFormatting sqref="B189 F189">
    <cfRule type="expression" dxfId="5270" priority="6877">
      <formula>$M189="NOK"</formula>
    </cfRule>
  </conditionalFormatting>
  <conditionalFormatting sqref="F193 H193:I193">
    <cfRule type="expression" dxfId="5269" priority="6823">
      <formula>$I193="DELETAR"</formula>
    </cfRule>
  </conditionalFormatting>
  <conditionalFormatting sqref="A190">
    <cfRule type="expression" dxfId="5268" priority="6830">
      <formula>$I190="DELETAR"</formula>
    </cfRule>
  </conditionalFormatting>
  <conditionalFormatting sqref="A190">
    <cfRule type="expression" dxfId="5267" priority="6829">
      <formula>$I190="DELETAR"</formula>
    </cfRule>
  </conditionalFormatting>
  <conditionalFormatting sqref="A187:G187">
    <cfRule type="expression" dxfId="5266" priority="6871">
      <formula>$M187="NOK"</formula>
    </cfRule>
  </conditionalFormatting>
  <conditionalFormatting sqref="A197">
    <cfRule type="expression" dxfId="5265" priority="6814">
      <formula>$M197="NOK"</formula>
    </cfRule>
  </conditionalFormatting>
  <conditionalFormatting sqref="A191">
    <cfRule type="expression" dxfId="5264" priority="6850">
      <formula>$M191="NOK"</formula>
    </cfRule>
  </conditionalFormatting>
  <conditionalFormatting sqref="F190 H190:I190">
    <cfRule type="expression" dxfId="5263" priority="6852">
      <formula>$I190="DELETAR"</formula>
    </cfRule>
  </conditionalFormatting>
  <conditionalFormatting sqref="F190">
    <cfRule type="expression" dxfId="5262" priority="6853">
      <formula>$M190="NOK"</formula>
    </cfRule>
  </conditionalFormatting>
  <conditionalFormatting sqref="B190">
    <cfRule type="expression" dxfId="5261" priority="6806">
      <formula>$M190="NOK"</formula>
    </cfRule>
  </conditionalFormatting>
  <conditionalFormatting sqref="B191">
    <cfRule type="expression" dxfId="5260" priority="6837">
      <formula>$I191="DELETAR"</formula>
    </cfRule>
  </conditionalFormatting>
  <conditionalFormatting sqref="B191">
    <cfRule type="expression" dxfId="5259" priority="6838">
      <formula>$I191="DELETAR"</formula>
    </cfRule>
  </conditionalFormatting>
  <conditionalFormatting sqref="A191">
    <cfRule type="expression" dxfId="5258" priority="6848">
      <formula>$I191="DELETAR"</formula>
    </cfRule>
  </conditionalFormatting>
  <conditionalFormatting sqref="A191">
    <cfRule type="expression" dxfId="5257" priority="6847">
      <formula>$I191="DELETAR"</formula>
    </cfRule>
  </conditionalFormatting>
  <conditionalFormatting sqref="A191">
    <cfRule type="expression" dxfId="5256" priority="6843">
      <formula>$I191="DELETAR"</formula>
    </cfRule>
  </conditionalFormatting>
  <conditionalFormatting sqref="A192">
    <cfRule type="expression" dxfId="5255" priority="6834">
      <formula>$I192="DELETAR"</formula>
    </cfRule>
  </conditionalFormatting>
  <conditionalFormatting sqref="B192">
    <cfRule type="expression" dxfId="5254" priority="6835">
      <formula>$I192="DELETAR"</formula>
    </cfRule>
  </conditionalFormatting>
  <conditionalFormatting sqref="A192:B192">
    <cfRule type="expression" dxfId="5253" priority="6833">
      <formula>$I192="DELETAR"</formula>
    </cfRule>
  </conditionalFormatting>
  <conditionalFormatting sqref="A191">
    <cfRule type="expression" dxfId="5252" priority="6846">
      <formula>$I191="DELETAR"</formula>
    </cfRule>
  </conditionalFormatting>
  <conditionalFormatting sqref="F191">
    <cfRule type="expression" dxfId="5251" priority="6851">
      <formula>$M191="NOK"</formula>
    </cfRule>
  </conditionalFormatting>
  <conditionalFormatting sqref="F192 H192:I192">
    <cfRule type="expression" dxfId="5250" priority="6841">
      <formula>$I192="DELETAR"</formula>
    </cfRule>
  </conditionalFormatting>
  <conditionalFormatting sqref="B191">
    <cfRule type="expression" dxfId="5249" priority="6839">
      <formula>$I191="DELETAR"</formula>
    </cfRule>
  </conditionalFormatting>
  <conditionalFormatting sqref="F192">
    <cfRule type="expression" dxfId="5248" priority="6842">
      <formula>$M192="NOK"</formula>
    </cfRule>
  </conditionalFormatting>
  <conditionalFormatting sqref="A192:B192">
    <cfRule type="expression" dxfId="5247" priority="6832">
      <formula>$I192="DELETAR"</formula>
    </cfRule>
  </conditionalFormatting>
  <conditionalFormatting sqref="B191">
    <cfRule type="expression" dxfId="5246" priority="6840">
      <formula>$M191="NOK"</formula>
    </cfRule>
  </conditionalFormatting>
  <conditionalFormatting sqref="A192:B192">
    <cfRule type="expression" dxfId="5245" priority="6836">
      <formula>$M192="NOK"</formula>
    </cfRule>
  </conditionalFormatting>
  <conditionalFormatting sqref="A190">
    <cfRule type="expression" dxfId="5244" priority="6828">
      <formula>$I190="DELETAR"</formula>
    </cfRule>
  </conditionalFormatting>
  <conditionalFormatting sqref="A190">
    <cfRule type="expression" dxfId="5243" priority="6831">
      <formula>$M190="NOK"</formula>
    </cfRule>
  </conditionalFormatting>
  <conditionalFormatting sqref="F193">
    <cfRule type="expression" dxfId="5242" priority="6824">
      <formula>$M193="NOK"</formula>
    </cfRule>
  </conditionalFormatting>
  <conditionalFormatting sqref="A193">
    <cfRule type="expression" dxfId="5241" priority="6820">
      <formula>$I193="DELETAR"</formula>
    </cfRule>
  </conditionalFormatting>
  <conditionalFormatting sqref="B193">
    <cfRule type="expression" dxfId="5240" priority="6821">
      <formula>$I193="DELETAR"</formula>
    </cfRule>
  </conditionalFormatting>
  <conditionalFormatting sqref="A193:B193">
    <cfRule type="expression" dxfId="5239" priority="6819">
      <formula>$I193="DELETAR"</formula>
    </cfRule>
  </conditionalFormatting>
  <conditionalFormatting sqref="A193:B193">
    <cfRule type="expression" dxfId="5238" priority="6818">
      <formula>$I193="DELETAR"</formula>
    </cfRule>
  </conditionalFormatting>
  <conditionalFormatting sqref="A193:B193">
    <cfRule type="expression" dxfId="5237" priority="6822">
      <formula>$M193="NOK"</formula>
    </cfRule>
  </conditionalFormatting>
  <conditionalFormatting sqref="A197">
    <cfRule type="expression" dxfId="5236" priority="6813">
      <formula>$I197="DELETAR"</formula>
    </cfRule>
  </conditionalFormatting>
  <conditionalFormatting sqref="A197">
    <cfRule type="expression" dxfId="5235" priority="6812">
      <formula>$I197="DELETAR"</formula>
    </cfRule>
  </conditionalFormatting>
  <conditionalFormatting sqref="A197">
    <cfRule type="expression" dxfId="5234" priority="6811">
      <formula>$I197="DELETAR"</formula>
    </cfRule>
  </conditionalFormatting>
  <conditionalFormatting sqref="B196 B194">
    <cfRule type="expression" dxfId="5233" priority="6808">
      <formula>$M194="NOK"</formula>
    </cfRule>
  </conditionalFormatting>
  <conditionalFormatting sqref="B190">
    <cfRule type="expression" dxfId="5232" priority="6805">
      <formula>$I190="DELETAR"</formula>
    </cfRule>
  </conditionalFormatting>
  <conditionalFormatting sqref="A204:G205 C209:G209 B206:G206 F207:F208">
    <cfRule type="expression" dxfId="5231" priority="6804">
      <formula>$M204="NOK"</formula>
    </cfRule>
  </conditionalFormatting>
  <conditionalFormatting sqref="B196 B194">
    <cfRule type="expression" dxfId="5230" priority="6807">
      <formula>$I194="DELETAR"</formula>
    </cfRule>
  </conditionalFormatting>
  <conditionalFormatting sqref="A198:G199 A203:G203 B200:G200 A201:B202 F201:F202">
    <cfRule type="expression" dxfId="5229" priority="6803">
      <formula>$M198="NOK"</formula>
    </cfRule>
  </conditionalFormatting>
  <conditionalFormatting sqref="A207:B209">
    <cfRule type="expression" dxfId="5228" priority="6802">
      <formula>$M207="NOK"</formula>
    </cfRule>
  </conditionalFormatting>
  <conditionalFormatting sqref="B216 B214">
    <cfRule type="expression" dxfId="5227" priority="6800">
      <formula>$M214="NOK"</formula>
    </cfRule>
  </conditionalFormatting>
  <conditionalFormatting sqref="B216 B214">
    <cfRule type="expression" dxfId="5226" priority="6799">
      <formula>$I214="DELETAR"</formula>
    </cfRule>
  </conditionalFormatting>
  <conditionalFormatting sqref="A238:G238 A236:A237 F236:F237">
    <cfRule type="expression" dxfId="5225" priority="6798">
      <formula>$M236="NOK"</formula>
    </cfRule>
  </conditionalFormatting>
  <conditionalFormatting sqref="F231:F232">
    <cfRule type="expression" dxfId="5224" priority="6797">
      <formula>$M231="NOK"</formula>
    </cfRule>
  </conditionalFormatting>
  <conditionalFormatting sqref="B230">
    <cfRule type="expression" dxfId="5223" priority="6796">
      <formula>$M230="NOK"</formula>
    </cfRule>
  </conditionalFormatting>
  <conditionalFormatting sqref="B231">
    <cfRule type="expression" dxfId="5222" priority="6795">
      <formula>#REF!="NOK"</formula>
    </cfRule>
  </conditionalFormatting>
  <conditionalFormatting sqref="B232">
    <cfRule type="expression" dxfId="5221" priority="6794">
      <formula>#REF!="NOK"</formula>
    </cfRule>
  </conditionalFormatting>
  <conditionalFormatting sqref="A234:A235 F234:F235">
    <cfRule type="expression" dxfId="5220" priority="6793">
      <formula>$M234="NOK"</formula>
    </cfRule>
  </conditionalFormatting>
  <conditionalFormatting sqref="A233 F233">
    <cfRule type="expression" dxfId="5219" priority="6792">
      <formula>$M233="NOK"</formula>
    </cfRule>
  </conditionalFormatting>
  <conditionalFormatting sqref="B233">
    <cfRule type="expression" dxfId="5218" priority="6791">
      <formula>$M233="NOK"</formula>
    </cfRule>
  </conditionalFormatting>
  <conditionalFormatting sqref="B234:B235">
    <cfRule type="expression" dxfId="5217" priority="6790">
      <formula>$M234="NOK"</formula>
    </cfRule>
  </conditionalFormatting>
  <conditionalFormatting sqref="B236:B237">
    <cfRule type="expression" dxfId="5216" priority="6789">
      <formula>$M236="NOK"</formula>
    </cfRule>
  </conditionalFormatting>
  <conditionalFormatting sqref="A239:G240 A243:G243 B241:G241">
    <cfRule type="expression" dxfId="5215" priority="6788">
      <formula>$M239="NOK"</formula>
    </cfRule>
  </conditionalFormatting>
  <conditionalFormatting sqref="A244:G244 A248:G248 B246:G246">
    <cfRule type="expression" dxfId="5214" priority="6785">
      <formula>$M244="NOK"</formula>
    </cfRule>
  </conditionalFormatting>
  <conditionalFormatting sqref="A245:G245">
    <cfRule type="expression" dxfId="5213" priority="6782">
      <formula>$M245="NOK"</formula>
    </cfRule>
  </conditionalFormatting>
  <conditionalFormatting sqref="B398">
    <cfRule type="expression" dxfId="5212" priority="6723">
      <formula>$M398="NOK"</formula>
    </cfRule>
  </conditionalFormatting>
  <conditionalFormatting sqref="A249:G249 A255:G255 B251:G251">
    <cfRule type="expression" dxfId="5211" priority="6780">
      <formula>$M249="NOK"</formula>
    </cfRule>
  </conditionalFormatting>
  <conditionalFormatting sqref="A250:G250">
    <cfRule type="expression" dxfId="5210" priority="6779">
      <formula>$M250="NOK"</formula>
    </cfRule>
  </conditionalFormatting>
  <conditionalFormatting sqref="A396:B396">
    <cfRule type="expression" dxfId="5209" priority="6721">
      <formula>$M396="NOK"</formula>
    </cfRule>
  </conditionalFormatting>
  <conditionalFormatting sqref="A256:G256 B262:G262 B258:F258">
    <cfRule type="expression" dxfId="5208" priority="6777">
      <formula>$M256="NOK"</formula>
    </cfRule>
  </conditionalFormatting>
  <conditionalFormatting sqref="A257:G257">
    <cfRule type="expression" dxfId="5207" priority="6776">
      <formula>$M257="NOK"</formula>
    </cfRule>
  </conditionalFormatting>
  <conditionalFormatting sqref="A263:G263 C269:G269 B265:F265">
    <cfRule type="expression" dxfId="5206" priority="6774">
      <formula>$M263="NOK"</formula>
    </cfRule>
  </conditionalFormatting>
  <conditionalFormatting sqref="A264:G264">
    <cfRule type="expression" dxfId="5205" priority="6773">
      <formula>$M264="NOK"</formula>
    </cfRule>
  </conditionalFormatting>
  <conditionalFormatting sqref="F381">
    <cfRule type="expression" dxfId="5204" priority="6736">
      <formula>$M381="NOK"</formula>
    </cfRule>
  </conditionalFormatting>
  <conditionalFormatting sqref="A270:G270 C276:G276 B272:F272">
    <cfRule type="expression" dxfId="5203" priority="6771">
      <formula>$M270="NOK"</formula>
    </cfRule>
  </conditionalFormatting>
  <conditionalFormatting sqref="A271:G271">
    <cfRule type="expression" dxfId="5202" priority="6770">
      <formula>$M271="NOK"</formula>
    </cfRule>
  </conditionalFormatting>
  <conditionalFormatting sqref="A371 F371">
    <cfRule type="expression" dxfId="5201" priority="6739">
      <formula>$M371="NOK"</formula>
    </cfRule>
  </conditionalFormatting>
  <conditionalFormatting sqref="A277:G277 C283:G283 B279:F279">
    <cfRule type="expression" dxfId="5200" priority="6768">
      <formula>$M277="NOK"</formula>
    </cfRule>
  </conditionalFormatting>
  <conditionalFormatting sqref="A278:G278">
    <cfRule type="expression" dxfId="5199" priority="6767">
      <formula>$M278="NOK"</formula>
    </cfRule>
  </conditionalFormatting>
  <conditionalFormatting sqref="B371">
    <cfRule type="expression" dxfId="5198" priority="6738">
      <formula>$M371="NOK"</formula>
    </cfRule>
  </conditionalFormatting>
  <conditionalFormatting sqref="A284:G284 C290:G290 B286:F286">
    <cfRule type="expression" dxfId="5197" priority="6765">
      <formula>$M284="NOK"</formula>
    </cfRule>
  </conditionalFormatting>
  <conditionalFormatting sqref="A285:G285">
    <cfRule type="expression" dxfId="5196" priority="6764">
      <formula>$M285="NOK"</formula>
    </cfRule>
  </conditionalFormatting>
  <conditionalFormatting sqref="F296">
    <cfRule type="expression" dxfId="5195" priority="6763">
      <formula>$M296="NOK"</formula>
    </cfRule>
  </conditionalFormatting>
  <conditionalFormatting sqref="A291:G291 C297:G297 B293:F293">
    <cfRule type="expression" dxfId="5194" priority="6762">
      <formula>$M291="NOK"</formula>
    </cfRule>
  </conditionalFormatting>
  <conditionalFormatting sqref="A292:G292">
    <cfRule type="expression" dxfId="5193" priority="6761">
      <formula>$M292="NOK"</formula>
    </cfRule>
  </conditionalFormatting>
  <conditionalFormatting sqref="A428:G429 A431:B432 B430:G430 F431:F432">
    <cfRule type="expression" dxfId="5192" priority="6710">
      <formula>$M428="NOK"</formula>
    </cfRule>
  </conditionalFormatting>
  <conditionalFormatting sqref="B416:B417">
    <cfRule type="expression" dxfId="5191" priority="6711">
      <formula>$M416="NOK"</formula>
    </cfRule>
  </conditionalFormatting>
  <conditionalFormatting sqref="A298:G298 C304:G304 B300:F300">
    <cfRule type="expression" dxfId="5190" priority="6757">
      <formula>$M298="NOK"</formula>
    </cfRule>
  </conditionalFormatting>
  <conditionalFormatting sqref="A299:G299">
    <cfRule type="expression" dxfId="5189" priority="6756">
      <formula>$M299="NOK"</formula>
    </cfRule>
  </conditionalFormatting>
  <conditionalFormatting sqref="A336:G337 A344:G344 B338:G338 A339:B343 F339:F343">
    <cfRule type="expression" dxfId="5188" priority="6745">
      <formula>$M336="NOK"</formula>
    </cfRule>
  </conditionalFormatting>
  <conditionalFormatting sqref="A305:G305 C311:G311 B307:F307">
    <cfRule type="expression" dxfId="5187" priority="6754">
      <formula>$M305="NOK"</formula>
    </cfRule>
  </conditionalFormatting>
  <conditionalFormatting sqref="A306:G306">
    <cfRule type="expression" dxfId="5186" priority="6753">
      <formula>$M306="NOK"</formula>
    </cfRule>
  </conditionalFormatting>
  <conditionalFormatting sqref="A327:G328 A335:G335 B329:G329 A330:B334 F330:F334">
    <cfRule type="expression" dxfId="5185" priority="6746">
      <formula>$M327="NOK"</formula>
    </cfRule>
  </conditionalFormatting>
  <conditionalFormatting sqref="A365:G366 A374:G374 A368:B370 B367:G367 F368:F370 A372:B373 F372:F373">
    <cfRule type="expression" dxfId="5184" priority="6740">
      <formula>$M365="NOK"</formula>
    </cfRule>
  </conditionalFormatting>
  <conditionalFormatting sqref="A345:G346 A353:G353 B347:G347 A348:B352 F348:F352">
    <cfRule type="expression" dxfId="5183" priority="6744">
      <formula>$M345="NOK"</formula>
    </cfRule>
  </conditionalFormatting>
  <conditionalFormatting sqref="A354:G355 A364:G364 B356:G356 F357:F363 A357:B363">
    <cfRule type="expression" dxfId="5182" priority="6743">
      <formula>$M354="NOK"</formula>
    </cfRule>
  </conditionalFormatting>
  <conditionalFormatting sqref="A400:G401 A418:B418 A421:G421 A403 F403 A412:A417 B402:G402 A420:B420 F420 F412:F418">
    <cfRule type="expression" dxfId="5181" priority="6717">
      <formula>$M400="NOK"</formula>
    </cfRule>
  </conditionalFormatting>
  <conditionalFormatting sqref="A407:B409 A404:A406 A410:A411 F404:F411">
    <cfRule type="expression" dxfId="5180" priority="6716">
      <formula>$M404="NOK"</formula>
    </cfRule>
  </conditionalFormatting>
  <conditionalFormatting sqref="A375:G376 F378:F380 B377:G377">
    <cfRule type="expression" dxfId="5179" priority="6737">
      <formula>$M375="NOK"</formula>
    </cfRule>
  </conditionalFormatting>
  <conditionalFormatting sqref="A384:G385 A391 F389 F391 A387:B387 B386:G386 F387">
    <cfRule type="expression" dxfId="5178" priority="6732">
      <formula>$M384="NOK"</formula>
    </cfRule>
  </conditionalFormatting>
  <conditionalFormatting sqref="B410:B415">
    <cfRule type="expression" dxfId="5177" priority="6713">
      <formula>$M410="NOK"</formula>
    </cfRule>
  </conditionalFormatting>
  <conditionalFormatting sqref="A393:G394 A397:A398 F396:F398 B395:G395">
    <cfRule type="expression" dxfId="5176" priority="6728">
      <formula>$M393="NOK"</formula>
    </cfRule>
  </conditionalFormatting>
  <conditionalFormatting sqref="A439:G439">
    <cfRule type="expression" dxfId="5175" priority="6709">
      <formula>$M439="NOK"</formula>
    </cfRule>
  </conditionalFormatting>
  <conditionalFormatting sqref="A449 F449">
    <cfRule type="expression" dxfId="5174" priority="6704">
      <formula>$M449="NOK"</formula>
    </cfRule>
  </conditionalFormatting>
  <conditionalFormatting sqref="B397">
    <cfRule type="expression" dxfId="5173" priority="6722">
      <formula>$M397="NOK"</formula>
    </cfRule>
  </conditionalFormatting>
  <conditionalFormatting sqref="A419:B419 F419">
    <cfRule type="expression" dxfId="5172" priority="6715">
      <formula>$M419="NOK"</formula>
    </cfRule>
  </conditionalFormatting>
  <conditionalFormatting sqref="B477">
    <cfRule type="expression" dxfId="5171" priority="6664">
      <formula>$M477="NOK"</formula>
    </cfRule>
  </conditionalFormatting>
  <conditionalFormatting sqref="B403:B406">
    <cfRule type="expression" dxfId="5170" priority="6714">
      <formula>$M403="NOK"</formula>
    </cfRule>
  </conditionalFormatting>
  <conditionalFormatting sqref="A445">
    <cfRule type="expression" dxfId="5169" priority="6702">
      <formula>$M445="NOK"</formula>
    </cfRule>
  </conditionalFormatting>
  <conditionalFormatting sqref="A466:G467 A471:B472 A469:B469 B468:G468 F469 F471:F472">
    <cfRule type="expression" dxfId="5168" priority="6707">
      <formula>$M466="NOK"</formula>
    </cfRule>
  </conditionalFormatting>
  <conditionalFormatting sqref="A434">
    <cfRule type="expression" dxfId="5167" priority="6699">
      <formula>$M434="NOK"</formula>
    </cfRule>
  </conditionalFormatting>
  <conditionalFormatting sqref="A452:G452 A440:G441 A451 F451 A443:B444 B442:G442 F443:F444">
    <cfRule type="expression" dxfId="5166" priority="6708">
      <formula>$M440="NOK"</formula>
    </cfRule>
  </conditionalFormatting>
  <conditionalFormatting sqref="A438">
    <cfRule type="expression" dxfId="5165" priority="6693">
      <formula>$M438="NOK"</formula>
    </cfRule>
  </conditionalFormatting>
  <conditionalFormatting sqref="A474:G475 A485:B485 B476:G476 F485">
    <cfRule type="expression" dxfId="5164" priority="6686">
      <formula>$M474="NOK"</formula>
    </cfRule>
  </conditionalFormatting>
  <conditionalFormatting sqref="A446:B447 A450 B445 F450 A448 F445:F448">
    <cfRule type="expression" dxfId="5163" priority="6705">
      <formula>$M445="NOK"</formula>
    </cfRule>
  </conditionalFormatting>
  <conditionalFormatting sqref="B436">
    <cfRule type="expression" dxfId="5162" priority="6690">
      <formula>$M436="NOK"</formula>
    </cfRule>
  </conditionalFormatting>
  <conditionalFormatting sqref="A436">
    <cfRule type="expression" dxfId="5161" priority="6689">
      <formula>$M436="NOK"</formula>
    </cfRule>
  </conditionalFormatting>
  <conditionalFormatting sqref="F438">
    <cfRule type="expression" dxfId="5160" priority="6698">
      <formula>$M438="NOK"</formula>
    </cfRule>
  </conditionalFormatting>
  <conditionalFormatting sqref="A473:G473">
    <cfRule type="expression" dxfId="5159" priority="6706">
      <formula>$M473="NOK"</formula>
    </cfRule>
  </conditionalFormatting>
  <conditionalFormatting sqref="A462 F462">
    <cfRule type="expression" dxfId="5158" priority="6682">
      <formula>$M462="NOK"</formula>
    </cfRule>
  </conditionalFormatting>
  <conditionalFormatting sqref="A486:G486">
    <cfRule type="expression" dxfId="5157" priority="6685">
      <formula>$M486="NOK"</formula>
    </cfRule>
  </conditionalFormatting>
  <conditionalFormatting sqref="B457 F463 A458:B461 A462:A463 F457:F460">
    <cfRule type="expression" dxfId="5156" priority="6683">
      <formula>$M457="NOK"</formula>
    </cfRule>
  </conditionalFormatting>
  <conditionalFormatting sqref="A433 F433">
    <cfRule type="expression" dxfId="5155" priority="6700">
      <formula>$M433="NOK"</formula>
    </cfRule>
  </conditionalFormatting>
  <conditionalFormatting sqref="A457:B458">
    <cfRule type="expression" dxfId="5154" priority="6675">
      <formula>$M457="NOK"</formula>
    </cfRule>
  </conditionalFormatting>
  <conditionalFormatting sqref="A437 F437">
    <cfRule type="expression" dxfId="5153" priority="6697">
      <formula>$M437="NOK"</formula>
    </cfRule>
  </conditionalFormatting>
  <conditionalFormatting sqref="A463">
    <cfRule type="expression" dxfId="5152" priority="6670">
      <formula>$M463="NOK"</formula>
    </cfRule>
  </conditionalFormatting>
  <conditionalFormatting sqref="A435:B435">
    <cfRule type="expression" dxfId="5151" priority="6691">
      <formula>$M435="NOK"</formula>
    </cfRule>
  </conditionalFormatting>
  <conditionalFormatting sqref="A457">
    <cfRule type="expression" dxfId="5150" priority="6680">
      <formula>$M457="NOK"</formula>
    </cfRule>
  </conditionalFormatting>
  <conditionalFormatting sqref="A470 F470">
    <cfRule type="expression" dxfId="5149" priority="6667">
      <formula>$M470="NOK"</formula>
    </cfRule>
  </conditionalFormatting>
  <conditionalFormatting sqref="A464">
    <cfRule type="expression" dxfId="5148" priority="6671">
      <formula>$M464="NOK"</formula>
    </cfRule>
  </conditionalFormatting>
  <conditionalFormatting sqref="A459">
    <cfRule type="expression" dxfId="5147" priority="6672">
      <formula>$M459="NOK"</formula>
    </cfRule>
  </conditionalFormatting>
  <conditionalFormatting sqref="A465:G465 A464 F464">
    <cfRule type="expression" dxfId="5146" priority="6684">
      <formula>$M464="NOK"</formula>
    </cfRule>
  </conditionalFormatting>
  <conditionalFormatting sqref="A484:B484">
    <cfRule type="expression" dxfId="5145" priority="6662">
      <formula>$M484="NOK"</formula>
    </cfRule>
  </conditionalFormatting>
  <conditionalFormatting sqref="B463:B464">
    <cfRule type="expression" dxfId="5144" priority="6669">
      <formula>$M463="NOK"</formula>
    </cfRule>
  </conditionalFormatting>
  <conditionalFormatting sqref="A461 F461">
    <cfRule type="expression" dxfId="5143" priority="6681">
      <formula>$M461="NOK"</formula>
    </cfRule>
  </conditionalFormatting>
  <conditionalFormatting sqref="A478:B478">
    <cfRule type="expression" dxfId="5142" priority="6655">
      <formula>$M478="NOK"</formula>
    </cfRule>
  </conditionalFormatting>
  <conditionalFormatting sqref="B470">
    <cfRule type="expression" dxfId="5141" priority="6666">
      <formula>$M470="NOK"</formula>
    </cfRule>
  </conditionalFormatting>
  <conditionalFormatting sqref="F478">
    <cfRule type="expression" dxfId="5140" priority="6657">
      <formula>$M478="NOK"</formula>
    </cfRule>
  </conditionalFormatting>
  <conditionalFormatting sqref="B479 F484 A482:B482 F481:F482 F479">
    <cfRule type="expression" dxfId="5139" priority="6663">
      <formula>$M479="NOK"</formula>
    </cfRule>
  </conditionalFormatting>
  <conditionalFormatting sqref="A477 F477">
    <cfRule type="expression" dxfId="5138" priority="6665">
      <formula>$M477="NOK"</formula>
    </cfRule>
  </conditionalFormatting>
  <conditionalFormatting sqref="B483">
    <cfRule type="expression" dxfId="5137" priority="6658">
      <formula>$M483="NOK"</formula>
    </cfRule>
  </conditionalFormatting>
  <conditionalFormatting sqref="B481">
    <cfRule type="expression" dxfId="5136" priority="6636">
      <formula>$M481="NOK"</formula>
    </cfRule>
  </conditionalFormatting>
  <conditionalFormatting sqref="A483 F483">
    <cfRule type="expression" dxfId="5135" priority="6659">
      <formula>$M483="NOK"</formula>
    </cfRule>
  </conditionalFormatting>
  <conditionalFormatting sqref="B480">
    <cfRule type="expression" dxfId="5134" priority="6646">
      <formula>$M480="NOK"</formula>
    </cfRule>
  </conditionalFormatting>
  <conditionalFormatting sqref="F480">
    <cfRule type="expression" dxfId="5133" priority="6656">
      <formula>$M480="NOK"</formula>
    </cfRule>
  </conditionalFormatting>
  <conditionalFormatting sqref="A479">
    <cfRule type="expression" dxfId="5132" priority="6654">
      <formula>$M479="NOK"</formula>
    </cfRule>
  </conditionalFormatting>
  <conditionalFormatting sqref="B480">
    <cfRule type="expression" dxfId="5131" priority="6643">
      <formula>$I480="DELETAR"</formula>
    </cfRule>
  </conditionalFormatting>
  <conditionalFormatting sqref="B480">
    <cfRule type="expression" dxfId="5130" priority="6644">
      <formula>$I480="DELETAR"</formula>
    </cfRule>
  </conditionalFormatting>
  <conditionalFormatting sqref="A480">
    <cfRule type="expression" dxfId="5129" priority="6652">
      <formula>$I480="DELETAR"</formula>
    </cfRule>
  </conditionalFormatting>
  <conditionalFormatting sqref="A480">
    <cfRule type="expression" dxfId="5128" priority="6651">
      <formula>$I480="DELETAR"</formula>
    </cfRule>
  </conditionalFormatting>
  <conditionalFormatting sqref="A481">
    <cfRule type="expression" dxfId="5127" priority="6641">
      <formula>$I481="DELETAR"</formula>
    </cfRule>
  </conditionalFormatting>
  <conditionalFormatting sqref="A481">
    <cfRule type="expression" dxfId="5126" priority="6640">
      <formula>$I481="DELETAR"</formula>
    </cfRule>
  </conditionalFormatting>
  <conditionalFormatting sqref="A481">
    <cfRule type="expression" dxfId="5125" priority="6639">
      <formula>$I481="DELETAR"</formula>
    </cfRule>
  </conditionalFormatting>
  <conditionalFormatting sqref="A480">
    <cfRule type="expression" dxfId="5124" priority="6648">
      <formula>$I480="DELETAR"</formula>
    </cfRule>
  </conditionalFormatting>
  <conditionalFormatting sqref="A480">
    <cfRule type="expression" dxfId="5123" priority="6650">
      <formula>$I480="DELETAR"</formula>
    </cfRule>
  </conditionalFormatting>
  <conditionalFormatting sqref="A480">
    <cfRule type="expression" dxfId="5122" priority="6649">
      <formula>$I480="DELETAR"</formula>
    </cfRule>
  </conditionalFormatting>
  <conditionalFormatting sqref="A480">
    <cfRule type="expression" dxfId="5121" priority="6653">
      <formula>$M480="NOK"</formula>
    </cfRule>
  </conditionalFormatting>
  <conditionalFormatting sqref="A480">
    <cfRule type="expression" dxfId="5120" priority="6647">
      <formula>$I480="DELETAR"</formula>
    </cfRule>
  </conditionalFormatting>
  <conditionalFormatting sqref="B480">
    <cfRule type="expression" dxfId="5119" priority="6645">
      <formula>$I480="DELETAR"</formula>
    </cfRule>
  </conditionalFormatting>
  <conditionalFormatting sqref="A481">
    <cfRule type="expression" dxfId="5118" priority="6642">
      <formula>$M481="NOK"</formula>
    </cfRule>
  </conditionalFormatting>
  <conditionalFormatting sqref="B481">
    <cfRule type="expression" dxfId="5117" priority="6633">
      <formula>$I481="DELETAR"</formula>
    </cfRule>
  </conditionalFormatting>
  <conditionalFormatting sqref="B481">
    <cfRule type="expression" dxfId="5116" priority="6634">
      <formula>$I481="DELETAR"</formula>
    </cfRule>
  </conditionalFormatting>
  <conditionalFormatting sqref="B481">
    <cfRule type="expression" dxfId="5115" priority="6635">
      <formula>$I481="DELETAR"</formula>
    </cfRule>
  </conditionalFormatting>
  <conditionalFormatting sqref="A491 F491">
    <cfRule type="expression" dxfId="5114" priority="6632">
      <formula>$M491="NOK"</formula>
    </cfRule>
  </conditionalFormatting>
  <conditionalFormatting sqref="B490:B491">
    <cfRule type="expression" dxfId="5113" priority="6631">
      <formula>$M490="NOK"</formula>
    </cfRule>
  </conditionalFormatting>
  <conditionalFormatting sqref="B490:B491">
    <cfRule type="expression" dxfId="5112" priority="6630">
      <formula>$M490="NOK"</formula>
    </cfRule>
  </conditionalFormatting>
  <conditionalFormatting sqref="A492:B492">
    <cfRule type="expression" dxfId="5111" priority="6629">
      <formula>$M492="NOK"</formula>
    </cfRule>
  </conditionalFormatting>
  <conditionalFormatting sqref="F492:F493">
    <cfRule type="expression" dxfId="5110" priority="6628">
      <formula>$M492="NOK"</formula>
    </cfRule>
  </conditionalFormatting>
  <conditionalFormatting sqref="A498 F498">
    <cfRule type="expression" dxfId="5109" priority="6627">
      <formula>$M498="NOK"</formula>
    </cfRule>
  </conditionalFormatting>
  <conditionalFormatting sqref="B498">
    <cfRule type="expression" dxfId="5108" priority="6626">
      <formula>$M498="NOK"</formula>
    </cfRule>
  </conditionalFormatting>
  <conditionalFormatting sqref="B498">
    <cfRule type="expression" dxfId="5107" priority="6625">
      <formula>$M498="NOK"</formula>
    </cfRule>
  </conditionalFormatting>
  <conditionalFormatting sqref="B499">
    <cfRule type="expression" dxfId="5106" priority="6624">
      <formula>$M499="NOK"</formula>
    </cfRule>
  </conditionalFormatting>
  <conditionalFormatting sqref="A501:G502 A506:G506 A505 F505 B503:G503">
    <cfRule type="expression" dxfId="5105" priority="6623">
      <formula>$M501="NOK"</formula>
    </cfRule>
  </conditionalFormatting>
  <conditionalFormatting sqref="A504 F504">
    <cfRule type="expression" dxfId="5104" priority="6622">
      <formula>$M504="NOK"</formula>
    </cfRule>
  </conditionalFormatting>
  <conditionalFormatting sqref="B504">
    <cfRule type="expression" dxfId="5103" priority="6621">
      <formula>$M504="NOK"</formula>
    </cfRule>
  </conditionalFormatting>
  <conditionalFormatting sqref="B504">
    <cfRule type="expression" dxfId="5102" priority="6620">
      <formula>$M504="NOK"</formula>
    </cfRule>
  </conditionalFormatting>
  <conditionalFormatting sqref="B505">
    <cfRule type="expression" dxfId="5101" priority="6619">
      <formula>$M505="NOK"</formula>
    </cfRule>
  </conditionalFormatting>
  <conditionalFormatting sqref="A507:G508 A513:G513 A512 B509:G509">
    <cfRule type="expression" dxfId="5100" priority="6618">
      <formula>$M507="NOK"</formula>
    </cfRule>
  </conditionalFormatting>
  <conditionalFormatting sqref="A510 F510">
    <cfRule type="expression" dxfId="5099" priority="6617">
      <formula>$M510="NOK"</formula>
    </cfRule>
  </conditionalFormatting>
  <conditionalFormatting sqref="B510">
    <cfRule type="expression" dxfId="5098" priority="6616">
      <formula>$M510="NOK"</formula>
    </cfRule>
  </conditionalFormatting>
  <conditionalFormatting sqref="B510">
    <cfRule type="expression" dxfId="5097" priority="6615">
      <formula>$M510="NOK"</formula>
    </cfRule>
  </conditionalFormatting>
  <conditionalFormatting sqref="B512">
    <cfRule type="expression" dxfId="5096" priority="6614">
      <formula>$M512="NOK"</formula>
    </cfRule>
  </conditionalFormatting>
  <conditionalFormatting sqref="A514:G515 A520:G520 A519 F519 B516:C516 E516:G516">
    <cfRule type="expression" dxfId="5095" priority="6613">
      <formula>$M514="NOK"</formula>
    </cfRule>
  </conditionalFormatting>
  <conditionalFormatting sqref="F517">
    <cfRule type="expression" dxfId="5094" priority="6612">
      <formula>$M517="NOK"</formula>
    </cfRule>
  </conditionalFormatting>
  <conditionalFormatting sqref="B517">
    <cfRule type="expression" dxfId="5093" priority="6611">
      <formula>$M517="NOK"</formula>
    </cfRule>
  </conditionalFormatting>
  <conditionalFormatting sqref="B517">
    <cfRule type="expression" dxfId="5092" priority="6610">
      <formula>$M517="NOK"</formula>
    </cfRule>
  </conditionalFormatting>
  <conditionalFormatting sqref="B519">
    <cfRule type="expression" dxfId="5091" priority="6609">
      <formula>$M519="NOK"</formula>
    </cfRule>
  </conditionalFormatting>
  <conditionalFormatting sqref="A511 F511">
    <cfRule type="expression" dxfId="5090" priority="6608">
      <formula>$M511="NOK"</formula>
    </cfRule>
  </conditionalFormatting>
  <conditionalFormatting sqref="B511">
    <cfRule type="expression" dxfId="5089" priority="6607">
      <formula>$M511="NOK"</formula>
    </cfRule>
  </conditionalFormatting>
  <conditionalFormatting sqref="F512">
    <cfRule type="expression" dxfId="5088" priority="6606">
      <formula>$M512="NOK"</formula>
    </cfRule>
  </conditionalFormatting>
  <conditionalFormatting sqref="A518 F518">
    <cfRule type="expression" dxfId="5087" priority="6605">
      <formula>$M518="NOK"</formula>
    </cfRule>
  </conditionalFormatting>
  <conditionalFormatting sqref="B518">
    <cfRule type="expression" dxfId="5086" priority="6604">
      <formula>$M518="NOK"</formula>
    </cfRule>
  </conditionalFormatting>
  <conditionalFormatting sqref="A518">
    <cfRule type="expression" dxfId="5085" priority="6603">
      <formula>$M518="NOK"</formula>
    </cfRule>
  </conditionalFormatting>
  <conditionalFormatting sqref="B518">
    <cfRule type="expression" dxfId="5084" priority="6602">
      <formula>$M518="NOK"</formula>
    </cfRule>
  </conditionalFormatting>
  <conditionalFormatting sqref="B517">
    <cfRule type="expression" dxfId="5083" priority="6600">
      <formula>$M517="NOK"</formula>
    </cfRule>
  </conditionalFormatting>
  <conditionalFormatting sqref="A517">
    <cfRule type="expression" dxfId="5082" priority="6599">
      <formula>$M517="NOK"</formula>
    </cfRule>
  </conditionalFormatting>
  <conditionalFormatting sqref="D523">
    <cfRule type="expression" dxfId="5081" priority="6598">
      <formula>$M523="NOK"</formula>
    </cfRule>
  </conditionalFormatting>
  <conditionalFormatting sqref="A528:G529 A532:B532 B530:C530 E530:G530 A534:G534 A533 F531:F533">
    <cfRule type="expression" dxfId="5080" priority="6597">
      <formula>$M528="NOK"</formula>
    </cfRule>
  </conditionalFormatting>
  <conditionalFormatting sqref="D530">
    <cfRule type="expression" dxfId="5079" priority="6596">
      <formula>$M530="NOK"</formula>
    </cfRule>
  </conditionalFormatting>
  <conditionalFormatting sqref="A593">
    <cfRule type="expression" dxfId="5078" priority="6531">
      <formula>$M593="NOK"</formula>
    </cfRule>
  </conditionalFormatting>
  <conditionalFormatting sqref="B540">
    <cfRule type="expression" dxfId="5077" priority="6590">
      <formula>$M540="NOK"</formula>
    </cfRule>
  </conditionalFormatting>
  <conditionalFormatting sqref="A531:B531">
    <cfRule type="expression" dxfId="5076" priority="6593">
      <formula>$M531="NOK"</formula>
    </cfRule>
  </conditionalFormatting>
  <conditionalFormatting sqref="A535:G536 B537:C537 E537:G537 A541:G541 A539:B540 F538:F540">
    <cfRule type="expression" dxfId="5075" priority="6592">
      <formula>$M535="NOK"</formula>
    </cfRule>
  </conditionalFormatting>
  <conditionalFormatting sqref="D537">
    <cfRule type="expression" dxfId="5074" priority="6591">
      <formula>$M537="NOK"</formula>
    </cfRule>
  </conditionalFormatting>
  <conditionalFormatting sqref="B654 F654">
    <cfRule type="expression" dxfId="5073" priority="6491">
      <formula>$M654="NOK"</formula>
    </cfRule>
  </conditionalFormatting>
  <conditionalFormatting sqref="A538">
    <cfRule type="expression" dxfId="5072" priority="6589">
      <formula>$M538="NOK"</formula>
    </cfRule>
  </conditionalFormatting>
  <conditionalFormatting sqref="A546:B546">
    <cfRule type="expression" dxfId="5071" priority="6579">
      <formula>$M546="NOK"</formula>
    </cfRule>
  </conditionalFormatting>
  <conditionalFormatting sqref="A542:G543 B544:C544 E544:G544 C548:G548">
    <cfRule type="expression" dxfId="5070" priority="6588">
      <formula>$M542="NOK"</formula>
    </cfRule>
  </conditionalFormatting>
  <conditionalFormatting sqref="D544">
    <cfRule type="expression" dxfId="5069" priority="6587">
      <formula>$M544="NOK"</formula>
    </cfRule>
  </conditionalFormatting>
  <conditionalFormatting sqref="B559">
    <cfRule type="expression" dxfId="5068" priority="6560">
      <formula>$M559="NOK"</formula>
    </cfRule>
  </conditionalFormatting>
  <conditionalFormatting sqref="A539:B539">
    <cfRule type="expression" dxfId="5067" priority="6584">
      <formula>$M539="NOK"</formula>
    </cfRule>
  </conditionalFormatting>
  <conditionalFormatting sqref="B538">
    <cfRule type="expression" dxfId="5066" priority="6583">
      <formula>$M538="NOK"</formula>
    </cfRule>
  </conditionalFormatting>
  <conditionalFormatting sqref="B547">
    <cfRule type="expression" dxfId="5065" priority="6581">
      <formula>$M547="NOK"</formula>
    </cfRule>
  </conditionalFormatting>
  <conditionalFormatting sqref="A546:B547 B548">
    <cfRule type="expression" dxfId="5064" priority="6582">
      <formula>$M546="NOK"</formula>
    </cfRule>
  </conditionalFormatting>
  <conditionalFormatting sqref="A545">
    <cfRule type="expression" dxfId="5063" priority="6580">
      <formula>$M545="NOK"</formula>
    </cfRule>
  </conditionalFormatting>
  <conditionalFormatting sqref="D682">
    <cfRule type="expression" dxfId="5062" priority="6504">
      <formula>$M682="NOK"</formula>
    </cfRule>
  </conditionalFormatting>
  <conditionalFormatting sqref="A576">
    <cfRule type="expression" dxfId="5061" priority="6541">
      <formula>$M576="NOK"</formula>
    </cfRule>
  </conditionalFormatting>
  <conditionalFormatting sqref="B590">
    <cfRule type="expression" dxfId="5060" priority="6532">
      <formula>$M590="NOK"</formula>
    </cfRule>
  </conditionalFormatting>
  <conditionalFormatting sqref="D609">
    <cfRule type="expression" dxfId="5059" priority="6518">
      <formula>$M609="NOK"</formula>
    </cfRule>
  </conditionalFormatting>
  <conditionalFormatting sqref="B554">
    <cfRule type="expression" dxfId="5058" priority="6573">
      <formula>$M554="NOK"</formula>
    </cfRule>
  </conditionalFormatting>
  <conditionalFormatting sqref="A549:G550 B551:C551 E551:G551 B555:G555 A553:B554">
    <cfRule type="expression" dxfId="5057" priority="6575">
      <formula>$M549="NOK"</formula>
    </cfRule>
  </conditionalFormatting>
  <conditionalFormatting sqref="D551">
    <cfRule type="expression" dxfId="5056" priority="6574">
      <formula>$M551="NOK"</formula>
    </cfRule>
  </conditionalFormatting>
  <conditionalFormatting sqref="A591:B591">
    <cfRule type="expression" dxfId="5055" priority="6534">
      <formula>$M591="NOK"</formula>
    </cfRule>
  </conditionalFormatting>
  <conditionalFormatting sqref="A552">
    <cfRule type="expression" dxfId="5054" priority="6572">
      <formula>$M552="NOK"</formula>
    </cfRule>
  </conditionalFormatting>
  <conditionalFormatting sqref="A560:B560">
    <cfRule type="expression" dxfId="5053" priority="6564">
      <formula>$M560="NOK"</formula>
    </cfRule>
  </conditionalFormatting>
  <conditionalFormatting sqref="A556:G557 B558:C558 E558:G558 C562:G562">
    <cfRule type="expression" dxfId="5052" priority="6571">
      <formula>$M556="NOK"</formula>
    </cfRule>
  </conditionalFormatting>
  <conditionalFormatting sqref="D558">
    <cfRule type="expression" dxfId="5051" priority="6570">
      <formula>$M558="NOK"</formula>
    </cfRule>
  </conditionalFormatting>
  <conditionalFormatting sqref="A553:B553">
    <cfRule type="expression" dxfId="5050" priority="6569">
      <formula>$M553="NOK"</formula>
    </cfRule>
  </conditionalFormatting>
  <conditionalFormatting sqref="A629:G630 F632 B631:C631 E631:G631 A635:G635">
    <cfRule type="expression" dxfId="5049" priority="6490">
      <formula>$M629="NOK"</formula>
    </cfRule>
  </conditionalFormatting>
  <conditionalFormatting sqref="B561">
    <cfRule type="expression" dxfId="5048" priority="6566">
      <formula>$M561="NOK"</formula>
    </cfRule>
  </conditionalFormatting>
  <conditionalFormatting sqref="A560:B562">
    <cfRule type="expression" dxfId="5047" priority="6567">
      <formula>$M560="NOK"</formula>
    </cfRule>
  </conditionalFormatting>
  <conditionalFormatting sqref="A559">
    <cfRule type="expression" dxfId="5046" priority="6565">
      <formula>$M559="NOK"</formula>
    </cfRule>
  </conditionalFormatting>
  <conditionalFormatting sqref="B597">
    <cfRule type="expression" dxfId="5045" priority="6523">
      <formula>$M597="NOK"</formula>
    </cfRule>
  </conditionalFormatting>
  <conditionalFormatting sqref="A598:B598">
    <cfRule type="expression" dxfId="5044" priority="6525">
      <formula>$M598="NOK"</formula>
    </cfRule>
  </conditionalFormatting>
  <conditionalFormatting sqref="D631">
    <cfRule type="expression" dxfId="5043" priority="6489">
      <formula>$M631="NOK"</formula>
    </cfRule>
  </conditionalFormatting>
  <conditionalFormatting sqref="F559:F561">
    <cfRule type="expression" dxfId="5042" priority="6559">
      <formula>#REF!="NOK"</formula>
    </cfRule>
  </conditionalFormatting>
  <conditionalFormatting sqref="B646">
    <cfRule type="expression" dxfId="5041" priority="6473">
      <formula>#REF!="NOK"</formula>
    </cfRule>
  </conditionalFormatting>
  <conditionalFormatting sqref="A600">
    <cfRule type="expression" dxfId="5040" priority="6522">
      <formula>$M600="NOK"</formula>
    </cfRule>
  </conditionalFormatting>
  <conditionalFormatting sqref="A591:B592 B593">
    <cfRule type="expression" dxfId="5039" priority="6537">
      <formula>$M591="NOK"</formula>
    </cfRule>
  </conditionalFormatting>
  <conditionalFormatting sqref="B568">
    <cfRule type="expression" dxfId="5038" priority="6555">
      <formula>$M568="NOK"</formula>
    </cfRule>
  </conditionalFormatting>
  <conditionalFormatting sqref="A563:G564 B565:C565 E565:G565 B569:G569 A567:B568">
    <cfRule type="expression" dxfId="5037" priority="6557">
      <formula>$M563="NOK"</formula>
    </cfRule>
  </conditionalFormatting>
  <conditionalFormatting sqref="D565">
    <cfRule type="expression" dxfId="5036" priority="6556">
      <formula>$M565="NOK"</formula>
    </cfRule>
  </conditionalFormatting>
  <conditionalFormatting sqref="A566">
    <cfRule type="expression" dxfId="5035" priority="6554">
      <formula>$M566="NOK"</formula>
    </cfRule>
  </conditionalFormatting>
  <conditionalFormatting sqref="A574:B574">
    <cfRule type="expression" dxfId="5034" priority="6547">
      <formula>$M574="NOK"</formula>
    </cfRule>
  </conditionalFormatting>
  <conditionalFormatting sqref="A570:G571 B572:C572 E572:G572 C576:G576">
    <cfRule type="expression" dxfId="5033" priority="6553">
      <formula>$M570="NOK"</formula>
    </cfRule>
  </conditionalFormatting>
  <conditionalFormatting sqref="D572">
    <cfRule type="expression" dxfId="5032" priority="6552">
      <formula>$M572="NOK"</formula>
    </cfRule>
  </conditionalFormatting>
  <conditionalFormatting sqref="A567:B567">
    <cfRule type="expression" dxfId="5031" priority="6551">
      <formula>$M567="NOK"</formula>
    </cfRule>
  </conditionalFormatting>
  <conditionalFormatting sqref="B575">
    <cfRule type="expression" dxfId="5030" priority="6549">
      <formula>$M575="NOK"</formula>
    </cfRule>
  </conditionalFormatting>
  <conditionalFormatting sqref="A574:B575 B576">
    <cfRule type="expression" dxfId="5029" priority="6550">
      <formula>$M574="NOK"</formula>
    </cfRule>
  </conditionalFormatting>
  <conditionalFormatting sqref="A573">
    <cfRule type="expression" dxfId="5028" priority="6548">
      <formula>$M573="NOK"</formula>
    </cfRule>
  </conditionalFormatting>
  <conditionalFormatting sqref="F573:F575">
    <cfRule type="expression" dxfId="5027" priority="6544">
      <formula>#REF!="NOK"</formula>
    </cfRule>
  </conditionalFormatting>
  <conditionalFormatting sqref="D603">
    <cfRule type="expression" dxfId="5026" priority="6520">
      <formula>$M603="NOK"</formula>
    </cfRule>
  </conditionalFormatting>
  <conditionalFormatting sqref="A601:G602 A606:G606 B603:C603 E603:G603 A604:B605 F604:F605">
    <cfRule type="expression" dxfId="5025" priority="6521">
      <formula>$M601="NOK"</formula>
    </cfRule>
  </conditionalFormatting>
  <conditionalFormatting sqref="B585">
    <cfRule type="expression" dxfId="5024" priority="6540">
      <formula>$M585="NOK"</formula>
    </cfRule>
  </conditionalFormatting>
  <conditionalFormatting sqref="A677:B677 F677">
    <cfRule type="expression" dxfId="5023" priority="6506">
      <formula>$M677="NOK"</formula>
    </cfRule>
  </conditionalFormatting>
  <conditionalFormatting sqref="A607:G608 A610:B611 B609:C609 E609:G609 B612:G612 F610:F611">
    <cfRule type="expression" dxfId="5022" priority="6519">
      <formula>$M607="NOK"</formula>
    </cfRule>
  </conditionalFormatting>
  <conditionalFormatting sqref="A622">
    <cfRule type="expression" dxfId="5021" priority="6510">
      <formula>$M622="NOK"</formula>
    </cfRule>
  </conditionalFormatting>
  <conditionalFormatting sqref="A587:G588 B589:C589 E589:G589 C593:G593">
    <cfRule type="expression" dxfId="5020" priority="6539">
      <formula>$M587="NOK"</formula>
    </cfRule>
  </conditionalFormatting>
  <conditionalFormatting sqref="B592">
    <cfRule type="expression" dxfId="5019" priority="6536">
      <formula>$M592="NOK"</formula>
    </cfRule>
  </conditionalFormatting>
  <conditionalFormatting sqref="A598:B599 B600">
    <cfRule type="expression" dxfId="5018" priority="6528">
      <formula>$M598="NOK"</formula>
    </cfRule>
  </conditionalFormatting>
  <conditionalFormatting sqref="A590">
    <cfRule type="expression" dxfId="5017" priority="6535">
      <formula>$M590="NOK"</formula>
    </cfRule>
  </conditionalFormatting>
  <conditionalFormatting sqref="F590:F592">
    <cfRule type="expression" dxfId="5016" priority="6533">
      <formula>#REF!="NOK"</formula>
    </cfRule>
  </conditionalFormatting>
  <conditionalFormatting sqref="A613:G614 F616 B615:C615 E615:G615 B622:G622 F621">
    <cfRule type="expression" dxfId="5015" priority="6517">
      <formula>$M613="NOK"</formula>
    </cfRule>
  </conditionalFormatting>
  <conditionalFormatting sqref="A628">
    <cfRule type="expression" dxfId="5014" priority="6509">
      <formula>$M628="NOK"</formula>
    </cfRule>
  </conditionalFormatting>
  <conditionalFormatting sqref="A597">
    <cfRule type="expression" dxfId="5013" priority="6526">
      <formula>$M597="NOK"</formula>
    </cfRule>
  </conditionalFormatting>
  <conditionalFormatting sqref="A650:G651 A653:B653 B652:C652 E652:G652 A655:B655 B656:G656 F655 F653">
    <cfRule type="expression" dxfId="5012" priority="6493">
      <formula>$M650="NOK"</formula>
    </cfRule>
  </conditionalFormatting>
  <conditionalFormatting sqref="A594:G595 B596:C596 E596:G596 C600:G600">
    <cfRule type="expression" dxfId="5011" priority="6530">
      <formula>$M594="NOK"</formula>
    </cfRule>
  </conditionalFormatting>
  <conditionalFormatting sqref="B599">
    <cfRule type="expression" dxfId="5010" priority="6527">
      <formula>$M599="NOK"</formula>
    </cfRule>
  </conditionalFormatting>
  <conditionalFormatting sqref="A673:G674 A676:B676 B675:C675 E675:G675 A679:G679 A678:B678 F678 F676">
    <cfRule type="expression" dxfId="5009" priority="6513">
      <formula>$M673="NOK"</formula>
    </cfRule>
  </conditionalFormatting>
  <conditionalFormatting sqref="F597:F599">
    <cfRule type="expression" dxfId="5008" priority="6524">
      <formula>#REF!="NOK"</formula>
    </cfRule>
  </conditionalFormatting>
  <conditionalFormatting sqref="D615">
    <cfRule type="expression" dxfId="5007" priority="6508">
      <formula>$M615="NOK"</formula>
    </cfRule>
  </conditionalFormatting>
  <conditionalFormatting sqref="D625">
    <cfRule type="expression" dxfId="5006" priority="6507">
      <formula>$M625="NOK"</formula>
    </cfRule>
  </conditionalFormatting>
  <conditionalFormatting sqref="A680:G681 A683:B683 B682:C682 E682:G682 A686:G686 A685:B685 F685 F683">
    <cfRule type="expression" dxfId="5005" priority="6505">
      <formula>$M680="NOK"</formula>
    </cfRule>
  </conditionalFormatting>
  <conditionalFormatting sqref="A649">
    <cfRule type="expression" dxfId="5004" priority="6472">
      <formula>$M649="NOK"</formula>
    </cfRule>
  </conditionalFormatting>
  <conditionalFormatting sqref="A654">
    <cfRule type="expression" dxfId="5003" priority="6470">
      <formula>$M654="NOK"</formula>
    </cfRule>
  </conditionalFormatting>
  <conditionalFormatting sqref="A623:G624 A626:B627 B625:C625 E625:G625 B628:G628 F626:F627">
    <cfRule type="expression" dxfId="5002" priority="6515">
      <formula>$M623="NOK"</formula>
    </cfRule>
  </conditionalFormatting>
  <conditionalFormatting sqref="D675">
    <cfRule type="expression" dxfId="5001" priority="6512">
      <formula>$M675="NOK"</formula>
    </cfRule>
  </conditionalFormatting>
  <conditionalFormatting sqref="A684:B684 F684">
    <cfRule type="expression" dxfId="5000" priority="6503">
      <formula>$M684="NOK"</formula>
    </cfRule>
  </conditionalFormatting>
  <conditionalFormatting sqref="F660">
    <cfRule type="expression" dxfId="4999" priority="6469">
      <formula>$M660="NOK"</formula>
    </cfRule>
  </conditionalFormatting>
  <conditionalFormatting sqref="A612">
    <cfRule type="expression" dxfId="4998" priority="6511">
      <formula>$M612="NOK"</formula>
    </cfRule>
  </conditionalFormatting>
  <conditionalFormatting sqref="A664">
    <cfRule type="expression" dxfId="4997" priority="6500">
      <formula>$M664="NOK"</formula>
    </cfRule>
  </conditionalFormatting>
  <conditionalFormatting sqref="A666:G667 A669 B668:C668 E668:G668 B672:G672 A671:B671">
    <cfRule type="expression" dxfId="4996" priority="6499">
      <formula>$M666="NOK"</formula>
    </cfRule>
  </conditionalFormatting>
  <conditionalFormatting sqref="D668">
    <cfRule type="expression" dxfId="4995" priority="6498">
      <formula>$M668="NOK"</formula>
    </cfRule>
  </conditionalFormatting>
  <conditionalFormatting sqref="F670">
    <cfRule type="expression" dxfId="4994" priority="6464">
      <formula>$M670="NOK"</formula>
    </cfRule>
  </conditionalFormatting>
  <conditionalFormatting sqref="A672">
    <cfRule type="expression" dxfId="4993" priority="6463">
      <formula>$M672="NOK"</formula>
    </cfRule>
  </conditionalFormatting>
  <conditionalFormatting sqref="F669 F671">
    <cfRule type="expression" dxfId="4992" priority="6465">
      <formula>$M669="NOK"</formula>
    </cfRule>
  </conditionalFormatting>
  <conditionalFormatting sqref="A694:G695 B696:C696 E696:G696 C700:G700">
    <cfRule type="expression" dxfId="4991" priority="6456">
      <formula>$M694="NOK"</formula>
    </cfRule>
  </conditionalFormatting>
  <conditionalFormatting sqref="A657:G658 A660:B660 B659:C659 E659:G659 B665:G665">
    <cfRule type="expression" dxfId="4990" priority="6502">
      <formula>$M657="NOK"</formula>
    </cfRule>
  </conditionalFormatting>
  <conditionalFormatting sqref="A708:G709 B710:C710 E710:G710 B713:G713 A711:B712">
    <cfRule type="expression" dxfId="4989" priority="6462">
      <formula>$M708="NOK"</formula>
    </cfRule>
  </conditionalFormatting>
  <conditionalFormatting sqref="D659">
    <cfRule type="expression" dxfId="4988" priority="6501">
      <formula>$M659="NOK"</formula>
    </cfRule>
  </conditionalFormatting>
  <conditionalFormatting sqref="A670:B670">
    <cfRule type="expression" dxfId="4987" priority="6497">
      <formula>$M670="NOK"</formula>
    </cfRule>
  </conditionalFormatting>
  <conditionalFormatting sqref="A643:G644 A646 B645:C645 E645:G645 A648:B648 F646 B649:G649 F648">
    <cfRule type="expression" dxfId="4986" priority="6496">
      <formula>$M643="NOK"</formula>
    </cfRule>
  </conditionalFormatting>
  <conditionalFormatting sqref="A647:B647 F647">
    <cfRule type="expression" dxfId="4985" priority="6494">
      <formula>$M647="NOK"</formula>
    </cfRule>
  </conditionalFormatting>
  <conditionalFormatting sqref="D1230">
    <cfRule type="expression" dxfId="4984" priority="5743">
      <formula>$M1230="NOK"</formula>
    </cfRule>
  </conditionalFormatting>
  <conditionalFormatting sqref="D652">
    <cfRule type="expression" dxfId="4983" priority="6492">
      <formula>$M652="NOK"</formula>
    </cfRule>
  </conditionalFormatting>
  <conditionalFormatting sqref="D645">
    <cfRule type="expression" dxfId="4982" priority="6495">
      <formula>$M645="NOK"</formula>
    </cfRule>
  </conditionalFormatting>
  <conditionalFormatting sqref="B1248:G1248">
    <cfRule type="expression" dxfId="4981" priority="5801">
      <formula>$M1248="NOK"</formula>
    </cfRule>
  </conditionalFormatting>
  <conditionalFormatting sqref="F633">
    <cfRule type="expression" dxfId="4980" priority="6488">
      <formula>$M633="NOK"</formula>
    </cfRule>
  </conditionalFormatting>
  <conditionalFormatting sqref="A636:G637 B638 E638:G638 C642:G642">
    <cfRule type="expression" dxfId="4979" priority="6487">
      <formula>$M636="NOK"</formula>
    </cfRule>
  </conditionalFormatting>
  <conditionalFormatting sqref="D638">
    <cfRule type="expression" dxfId="4978" priority="6486">
      <formula>$M638="NOK"</formula>
    </cfRule>
  </conditionalFormatting>
  <conditionalFormatting sqref="B1258:G1258">
    <cfRule type="expression" dxfId="4977" priority="5715">
      <formula>$M1258="NOK"</formula>
    </cfRule>
  </conditionalFormatting>
  <conditionalFormatting sqref="A1253">
    <cfRule type="expression" dxfId="4976" priority="5774">
      <formula>$M1253="NOK"</formula>
    </cfRule>
  </conditionalFormatting>
  <conditionalFormatting sqref="F634">
    <cfRule type="expression" dxfId="4975" priority="6484">
      <formula>$M634="NOK"</formula>
    </cfRule>
  </conditionalFormatting>
  <conditionalFormatting sqref="F640">
    <cfRule type="expression" dxfId="4974" priority="6482">
      <formula>$M640="NOK"</formula>
    </cfRule>
  </conditionalFormatting>
  <conditionalFormatting sqref="F639">
    <cfRule type="expression" dxfId="4973" priority="6483">
      <formula>$M639="NOK"</formula>
    </cfRule>
  </conditionalFormatting>
  <conditionalFormatting sqref="F641">
    <cfRule type="expression" dxfId="4972" priority="6481">
      <formula>$M641="NOK"</formula>
    </cfRule>
  </conditionalFormatting>
  <conditionalFormatting sqref="F664">
    <cfRule type="expression" dxfId="4971" priority="6468">
      <formula>$M664="NOK"</formula>
    </cfRule>
  </conditionalFormatting>
  <conditionalFormatting sqref="A632:B632">
    <cfRule type="expression" dxfId="4970" priority="6478">
      <formula>#REF!="NOK"</formula>
    </cfRule>
  </conditionalFormatting>
  <conditionalFormatting sqref="A634:B634">
    <cfRule type="expression" dxfId="4969" priority="6477">
      <formula>#REF!="NOK"</formula>
    </cfRule>
  </conditionalFormatting>
  <conditionalFormatting sqref="B633">
    <cfRule type="expression" dxfId="4968" priority="6476">
      <formula>#REF!="NOK"</formula>
    </cfRule>
  </conditionalFormatting>
  <conditionalFormatting sqref="A656">
    <cfRule type="expression" dxfId="4967" priority="6471">
      <formula>$M656="NOK"</formula>
    </cfRule>
  </conditionalFormatting>
  <conditionalFormatting sqref="C638">
    <cfRule type="expression" dxfId="4966" priority="6474">
      <formula>$M638="NOK"</formula>
    </cfRule>
  </conditionalFormatting>
  <conditionalFormatting sqref="F1252">
    <cfRule type="expression" dxfId="4965" priority="5723">
      <formula>#REF!="NOK"</formula>
    </cfRule>
  </conditionalFormatting>
  <conditionalFormatting sqref="A665">
    <cfRule type="expression" dxfId="4964" priority="6467">
      <formula>$M665="NOK"</formula>
    </cfRule>
  </conditionalFormatting>
  <conditionalFormatting sqref="F718:F719">
    <cfRule type="expression" dxfId="4963" priority="6425">
      <formula>$M718="NOK"</formula>
    </cfRule>
  </conditionalFormatting>
  <conditionalFormatting sqref="F717">
    <cfRule type="expression" dxfId="4962" priority="6426">
      <formula>$M717="NOK"</formula>
    </cfRule>
  </conditionalFormatting>
  <conditionalFormatting sqref="B669">
    <cfRule type="expression" dxfId="4961" priority="6466">
      <formula>#REF!="NOK"</formula>
    </cfRule>
  </conditionalFormatting>
  <conditionalFormatting sqref="A701:G702 B703:C703 E703:G703 C707:G707">
    <cfRule type="expression" dxfId="4960" priority="6459">
      <formula>$M701="NOK"</formula>
    </cfRule>
  </conditionalFormatting>
  <conditionalFormatting sqref="A691:B691">
    <cfRule type="expression" dxfId="4959" priority="6451">
      <formula>$M691="NOK"</formula>
    </cfRule>
  </conditionalFormatting>
  <conditionalFormatting sqref="A687:G688 A690:B690 B689:C689 E689:G689 A693:G693 A692:B692 F690">
    <cfRule type="expression" dxfId="4958" priority="6453">
      <formula>$M687="NOK"</formula>
    </cfRule>
  </conditionalFormatting>
  <conditionalFormatting sqref="D696">
    <cfRule type="expression" dxfId="4957" priority="6420">
      <formula>$M696="NOK"</formula>
    </cfRule>
  </conditionalFormatting>
  <conditionalFormatting sqref="D710">
    <cfRule type="expression" dxfId="4956" priority="6422">
      <formula>$M710="NOK"</formula>
    </cfRule>
  </conditionalFormatting>
  <conditionalFormatting sqref="D689">
    <cfRule type="expression" dxfId="4955" priority="6419">
      <formula>$M689="NOK"</formula>
    </cfRule>
  </conditionalFormatting>
  <conditionalFormatting sqref="D703">
    <cfRule type="expression" dxfId="4954" priority="6421">
      <formula>$M703="NOK"</formula>
    </cfRule>
  </conditionalFormatting>
  <conditionalFormatting sqref="A720">
    <cfRule type="expression" dxfId="4953" priority="6424">
      <formula>$M720="NOK"</formula>
    </cfRule>
  </conditionalFormatting>
  <conditionalFormatting sqref="D796">
    <cfRule type="expression" dxfId="4952" priority="6449">
      <formula>$M796="NOK"</formula>
    </cfRule>
  </conditionalFormatting>
  <conditionalFormatting sqref="D730">
    <cfRule type="expression" dxfId="4951" priority="6418">
      <formula>$M730="NOK"</formula>
    </cfRule>
  </conditionalFormatting>
  <conditionalFormatting sqref="A728:G729 B730:C730 E730:G730 A733:G733 A731:B732 F731:F732">
    <cfRule type="expression" dxfId="4950" priority="6447">
      <formula>$M728="NOK"</formula>
    </cfRule>
  </conditionalFormatting>
  <conditionalFormatting sqref="A770:G771 B772:C772 E772:G772 A773:B774 B775:G775">
    <cfRule type="expression" dxfId="4949" priority="6417">
      <formula>$M770="NOK"</formula>
    </cfRule>
  </conditionalFormatting>
  <conditionalFormatting sqref="A794:G795 A797:B797 B796:C796 E796:G796 A800:G800 A799:B799 F799 F797">
    <cfRule type="expression" dxfId="4948" priority="6450">
      <formula>$M794="NOK"</formula>
    </cfRule>
  </conditionalFormatting>
  <conditionalFormatting sqref="D723">
    <cfRule type="expression" dxfId="4947" priority="6443">
      <formula>$M723="NOK"</formula>
    </cfRule>
  </conditionalFormatting>
  <conditionalFormatting sqref="A721:G722 A724:B724 B723:C723 E723:G723 A727:G727 A726:B726 F726 F724">
    <cfRule type="expression" dxfId="4946" priority="6444">
      <formula>$M721="NOK"</formula>
    </cfRule>
  </conditionalFormatting>
  <conditionalFormatting sqref="A798">
    <cfRule type="expression" dxfId="4945" priority="6448">
      <formula>$M798="NOK"</formula>
    </cfRule>
  </conditionalFormatting>
  <conditionalFormatting sqref="F697">
    <cfRule type="expression" dxfId="4944" priority="6435">
      <formula>$M697="NOK"</formula>
    </cfRule>
  </conditionalFormatting>
  <conditionalFormatting sqref="A725:B725 F725">
    <cfRule type="expression" dxfId="4943" priority="6442">
      <formula>$M725="NOK"</formula>
    </cfRule>
  </conditionalFormatting>
  <conditionalFormatting sqref="A714:G715 A717:B717 B716:C716 E716:G716 B720:G720 A719:B719">
    <cfRule type="expression" dxfId="4942" priority="6441">
      <formula>$M714="NOK"</formula>
    </cfRule>
  </conditionalFormatting>
  <conditionalFormatting sqref="A698:B698">
    <cfRule type="expression" dxfId="4941" priority="6436">
      <formula>$M698="NOK"</formula>
    </cfRule>
  </conditionalFormatting>
  <conditionalFormatting sqref="A713">
    <cfRule type="expression" dxfId="4940" priority="6427">
      <formula>$M713="NOK"</formula>
    </cfRule>
  </conditionalFormatting>
  <conditionalFormatting sqref="F704">
    <cfRule type="expression" dxfId="4939" priority="6431">
      <formula>$M704="NOK"</formula>
    </cfRule>
  </conditionalFormatting>
  <conditionalFormatting sqref="D716">
    <cfRule type="expression" dxfId="4938" priority="6423">
      <formula>$M716="NOK"</formula>
    </cfRule>
  </conditionalFormatting>
  <conditionalFormatting sqref="A718:B718">
    <cfRule type="expression" dxfId="4937" priority="6439">
      <formula>$M718="NOK"</formula>
    </cfRule>
  </conditionalFormatting>
  <conditionalFormatting sqref="F691:F692">
    <cfRule type="expression" dxfId="4936" priority="6438">
      <formula>$M691="NOK"</formula>
    </cfRule>
  </conditionalFormatting>
  <conditionalFormatting sqref="A697:B697 A699:B700">
    <cfRule type="expression" dxfId="4935" priority="6437">
      <formula>$M697="NOK"</formula>
    </cfRule>
  </conditionalFormatting>
  <conditionalFormatting sqref="F698:F699">
    <cfRule type="expression" dxfId="4934" priority="6434">
      <formula>$M698="NOK"</formula>
    </cfRule>
  </conditionalFormatting>
  <conditionalFormatting sqref="F705:F706">
    <cfRule type="expression" dxfId="4933" priority="6430">
      <formula>$M705="NOK"</formula>
    </cfRule>
  </conditionalFormatting>
  <conditionalFormatting sqref="A788:G789 B790:C790 E790:G790 B793:G793 A791:B792">
    <cfRule type="expression" dxfId="4932" priority="6386">
      <formula>$M788="NOK"</formula>
    </cfRule>
  </conditionalFormatting>
  <conditionalFormatting sqref="A758:G759 B760:C760 E760:G760 A761:B762 B763:G763">
    <cfRule type="expression" dxfId="4931" priority="6411">
      <formula>$M758="NOK"</formula>
    </cfRule>
  </conditionalFormatting>
  <conditionalFormatting sqref="A740:G741 B742:C742 E742:G742 A743:B744 B745:G745 F743:F744">
    <cfRule type="expression" dxfId="4930" priority="6402">
      <formula>$M740="NOK"</formula>
    </cfRule>
  </conditionalFormatting>
  <conditionalFormatting sqref="A757">
    <cfRule type="expression" dxfId="4929" priority="6388">
      <formula>$M757="NOK"</formula>
    </cfRule>
  </conditionalFormatting>
  <conditionalFormatting sqref="A734:G735 B736:C736 E736:G736 A737:B738 B739:G739">
    <cfRule type="expression" dxfId="4928" priority="6399">
      <formula>$M734="NOK"</formula>
    </cfRule>
  </conditionalFormatting>
  <conditionalFormatting sqref="A764:G765 B766:C766 E766:G766 A769:G769 A767:B768 F767:F768">
    <cfRule type="expression" dxfId="4927" priority="6414">
      <formula>$M764="NOK"</formula>
    </cfRule>
  </conditionalFormatting>
  <conditionalFormatting sqref="F749:F750">
    <cfRule type="expression" dxfId="4926" priority="6391">
      <formula>$M749="NOK"</formula>
    </cfRule>
  </conditionalFormatting>
  <conditionalFormatting sqref="A746:G747 B748:C748 E748:G748 B751:G751 A749:B750">
    <cfRule type="expression" dxfId="4925" priority="6405">
      <formula>$M746="NOK"</formula>
    </cfRule>
  </conditionalFormatting>
  <conditionalFormatting sqref="A752:G753 B754:C754 E754:G754 A755:B756 B757:G757 F755:F756">
    <cfRule type="expression" dxfId="4924" priority="6408">
      <formula>$M752="NOK"</formula>
    </cfRule>
  </conditionalFormatting>
  <conditionalFormatting sqref="A739">
    <cfRule type="expression" dxfId="4923" priority="6395">
      <formula>$M739="NOK"</formula>
    </cfRule>
  </conditionalFormatting>
  <conditionalFormatting sqref="D736">
    <cfRule type="expression" dxfId="4922" priority="6396">
      <formula>$M736="NOK"</formula>
    </cfRule>
  </conditionalFormatting>
  <conditionalFormatting sqref="F761:F762">
    <cfRule type="expression" dxfId="4921" priority="6380">
      <formula>$M761="NOK"</formula>
    </cfRule>
  </conditionalFormatting>
  <conditionalFormatting sqref="F737:F738">
    <cfRule type="expression" dxfId="4920" priority="6394">
      <formula>$M737="NOK"</formula>
    </cfRule>
  </conditionalFormatting>
  <conditionalFormatting sqref="A745">
    <cfRule type="expression" dxfId="4919" priority="6393">
      <formula>$M745="NOK"</formula>
    </cfRule>
  </conditionalFormatting>
  <conditionalFormatting sqref="D742">
    <cfRule type="expression" dxfId="4918" priority="6392">
      <formula>$M742="NOK"</formula>
    </cfRule>
  </conditionalFormatting>
  <conditionalFormatting sqref="A751">
    <cfRule type="expression" dxfId="4917" priority="6390">
      <formula>$M751="NOK"</formula>
    </cfRule>
  </conditionalFormatting>
  <conditionalFormatting sqref="D748">
    <cfRule type="expression" dxfId="4916" priority="6389">
      <formula>$M748="NOK"</formula>
    </cfRule>
  </conditionalFormatting>
  <conditionalFormatting sqref="D778">
    <cfRule type="expression" dxfId="4915" priority="6373">
      <formula>$M778="NOK"</formula>
    </cfRule>
  </conditionalFormatting>
  <conditionalFormatting sqref="D754">
    <cfRule type="expression" dxfId="4914" priority="6387">
      <formula>$M754="NOK"</formula>
    </cfRule>
  </conditionalFormatting>
  <conditionalFormatting sqref="A763">
    <cfRule type="expression" dxfId="4913" priority="6381">
      <formula>$M763="NOK"</formula>
    </cfRule>
  </conditionalFormatting>
  <conditionalFormatting sqref="A776:G777 B778:C778 E778:G778 B781:G781 A779:B780">
    <cfRule type="expression" dxfId="4912" priority="6384">
      <formula>$M776="NOK"</formula>
    </cfRule>
  </conditionalFormatting>
  <conditionalFormatting sqref="A781">
    <cfRule type="expression" dxfId="4911" priority="6372">
      <formula>$M781="NOK"</formula>
    </cfRule>
  </conditionalFormatting>
  <conditionalFormatting sqref="D760">
    <cfRule type="expression" dxfId="4910" priority="6379">
      <formula>$M760="NOK"</formula>
    </cfRule>
  </conditionalFormatting>
  <conditionalFormatting sqref="D766">
    <cfRule type="expression" dxfId="4909" priority="6378">
      <formula>$M766="NOK"</formula>
    </cfRule>
  </conditionalFormatting>
  <conditionalFormatting sqref="D772">
    <cfRule type="expression" dxfId="4908" priority="6377">
      <formula>$M772="NOK"</formula>
    </cfRule>
  </conditionalFormatting>
  <conditionalFormatting sqref="A775">
    <cfRule type="expression" dxfId="4907" priority="6376">
      <formula>$M775="NOK"</formula>
    </cfRule>
  </conditionalFormatting>
  <conditionalFormatting sqref="F779:F780 F773:F774">
    <cfRule type="expression" dxfId="4906" priority="6374">
      <formula>$M773="NOK"</formula>
    </cfRule>
  </conditionalFormatting>
  <conditionalFormatting sqref="A782:G783 B784:C784 E784:G784 B787:G787 A785:B786">
    <cfRule type="expression" dxfId="4905" priority="6371">
      <formula>$M782="NOK"</formula>
    </cfRule>
  </conditionalFormatting>
  <conditionalFormatting sqref="D784">
    <cfRule type="expression" dxfId="4904" priority="6369">
      <formula>$M784="NOK"</formula>
    </cfRule>
  </conditionalFormatting>
  <conditionalFormatting sqref="D790">
    <cfRule type="expression" dxfId="4903" priority="6368">
      <formula>$M790="NOK"</formula>
    </cfRule>
  </conditionalFormatting>
  <conditionalFormatting sqref="F791:F792 F785:F786">
    <cfRule type="expression" dxfId="4902" priority="6366">
      <formula>$M785="NOK"</formula>
    </cfRule>
  </conditionalFormatting>
  <conditionalFormatting sqref="A787">
    <cfRule type="expression" dxfId="4901" priority="6365">
      <formula>$M787="NOK"</formula>
    </cfRule>
  </conditionalFormatting>
  <conditionalFormatting sqref="A793">
    <cfRule type="expression" dxfId="4900" priority="6364">
      <formula>$M793="NOK"</formula>
    </cfRule>
  </conditionalFormatting>
  <conditionalFormatting sqref="B798">
    <cfRule type="expression" dxfId="4899" priority="6363">
      <formula>$M798="NOK"</formula>
    </cfRule>
  </conditionalFormatting>
  <conditionalFormatting sqref="F798">
    <cfRule type="expression" dxfId="4898" priority="6362">
      <formula>$M798="NOK"</formula>
    </cfRule>
  </conditionalFormatting>
  <conditionalFormatting sqref="A801:G802 B803:C803 E803:G803 A804:B805 B806:G806 F804:F805">
    <cfRule type="expression" dxfId="4897" priority="6361">
      <formula>$M801="NOK"</formula>
    </cfRule>
  </conditionalFormatting>
  <conditionalFormatting sqref="B846">
    <cfRule type="expression" dxfId="4896" priority="6347">
      <formula>$M846="NOK"</formula>
    </cfRule>
  </conditionalFormatting>
  <conditionalFormatting sqref="A941:G942 E943:G943 B946:G946 B943:B945">
    <cfRule type="expression" dxfId="4895" priority="6215">
      <formula>$M941="NOK"</formula>
    </cfRule>
  </conditionalFormatting>
  <conditionalFormatting sqref="D803">
    <cfRule type="expression" dxfId="4894" priority="6356">
      <formula>$M803="NOK"</formula>
    </cfRule>
  </conditionalFormatting>
  <conditionalFormatting sqref="A806">
    <cfRule type="expression" dxfId="4893" priority="6355">
      <formula>$M806="NOK"</formula>
    </cfRule>
  </conditionalFormatting>
  <conditionalFormatting sqref="D837">
    <cfRule type="expression" dxfId="4892" priority="6353">
      <formula>$M837="NOK"</formula>
    </cfRule>
  </conditionalFormatting>
  <conditionalFormatting sqref="A835:G836 A838:B838 B837:C837 E837:G837 A841:G841 A840:B840 F840 F838">
    <cfRule type="expression" dxfId="4891" priority="6354">
      <formula>$M835="NOK"</formula>
    </cfRule>
  </conditionalFormatting>
  <conditionalFormatting sqref="A839">
    <cfRule type="expression" dxfId="4890" priority="6352">
      <formula>$M839="NOK"</formula>
    </cfRule>
  </conditionalFormatting>
  <conditionalFormatting sqref="B839">
    <cfRule type="expression" dxfId="4889" priority="6351">
      <formula>$M839="NOK"</formula>
    </cfRule>
  </conditionalFormatting>
  <conditionalFormatting sqref="F839">
    <cfRule type="expression" dxfId="4888" priority="6350">
      <formula>$M839="NOK"</formula>
    </cfRule>
  </conditionalFormatting>
  <conditionalFormatting sqref="B866">
    <cfRule type="expression" dxfId="4887" priority="6336">
      <formula>$M866="NOK"</formula>
    </cfRule>
  </conditionalFormatting>
  <conditionalFormatting sqref="A842:G843 A845:B845 B844:C844 E844:G844 A847:B847 B848:G848 F847 F845">
    <cfRule type="expression" dxfId="4886" priority="6349">
      <formula>$M842="NOK"</formula>
    </cfRule>
  </conditionalFormatting>
  <conditionalFormatting sqref="A846">
    <cfRule type="expression" dxfId="4885" priority="6348">
      <formula>$M846="NOK"</formula>
    </cfRule>
  </conditionalFormatting>
  <conditionalFormatting sqref="F846">
    <cfRule type="expression" dxfId="4884" priority="6346">
      <formula>$M846="NOK"</formula>
    </cfRule>
  </conditionalFormatting>
  <conditionalFormatting sqref="A849:G850 A852:B852 B851:C851 E851:G851 A855:G855 A854:B854 F854 F852">
    <cfRule type="expression" dxfId="4883" priority="6343">
      <formula>$M849="NOK"</formula>
    </cfRule>
  </conditionalFormatting>
  <conditionalFormatting sqref="A848">
    <cfRule type="expression" dxfId="4882" priority="6344">
      <formula>$M848="NOK"</formula>
    </cfRule>
  </conditionalFormatting>
  <conditionalFormatting sqref="A853">
    <cfRule type="expression" dxfId="4881" priority="6341">
      <formula>$M853="NOK"</formula>
    </cfRule>
  </conditionalFormatting>
  <conditionalFormatting sqref="A866">
    <cfRule type="expression" dxfId="4880" priority="6337">
      <formula>$M866="NOK"</formula>
    </cfRule>
  </conditionalFormatting>
  <conditionalFormatting sqref="B853">
    <cfRule type="expression" dxfId="4879" priority="6340">
      <formula>$M853="NOK"</formula>
    </cfRule>
  </conditionalFormatting>
  <conditionalFormatting sqref="F853">
    <cfRule type="expression" dxfId="4878" priority="6339">
      <formula>$M853="NOK"</formula>
    </cfRule>
  </conditionalFormatting>
  <conditionalFormatting sqref="A862:G863 A865:B865 B864:C864 E864:G864 A867:B867 B868:G868">
    <cfRule type="expression" dxfId="4877" priority="6338">
      <formula>$M862="NOK"</formula>
    </cfRule>
  </conditionalFormatting>
  <conditionalFormatting sqref="B818">
    <cfRule type="expression" dxfId="4876" priority="6325">
      <formula>$M818="NOK"</formula>
    </cfRule>
  </conditionalFormatting>
  <conditionalFormatting sqref="D816">
    <cfRule type="expression" dxfId="4875" priority="6323">
      <formula>$M816="NOK"</formula>
    </cfRule>
  </conditionalFormatting>
  <conditionalFormatting sqref="A868">
    <cfRule type="expression" dxfId="4874" priority="6333">
      <formula>$M868="NOK"</formula>
    </cfRule>
  </conditionalFormatting>
  <conditionalFormatting sqref="A861">
    <cfRule type="expression" dxfId="4873" priority="6301">
      <formula>$M861="NOK"</formula>
    </cfRule>
  </conditionalFormatting>
  <conditionalFormatting sqref="D809">
    <cfRule type="expression" dxfId="4872" priority="6331">
      <formula>$M809="NOK"</formula>
    </cfRule>
  </conditionalFormatting>
  <conditionalFormatting sqref="A807:G808 B810 B809:C809 E809:G809 A813:G813 B812 F812 F810">
    <cfRule type="expression" dxfId="4871" priority="6332">
      <formula>$M807="NOK"</formula>
    </cfRule>
  </conditionalFormatting>
  <conditionalFormatting sqref="B811">
    <cfRule type="expression" dxfId="4870" priority="6329">
      <formula>$M811="NOK"</formula>
    </cfRule>
  </conditionalFormatting>
  <conditionalFormatting sqref="F811">
    <cfRule type="expression" dxfId="4869" priority="6328">
      <formula>$M811="NOK"</formula>
    </cfRule>
  </conditionalFormatting>
  <conditionalFormatting sqref="A814:G815 A817:B817 B816:C816 E816:G816 A819:B819 B820:G820 F819 F817">
    <cfRule type="expression" dxfId="4868" priority="6327">
      <formula>$M814="NOK"</formula>
    </cfRule>
  </conditionalFormatting>
  <conditionalFormatting sqref="A818">
    <cfRule type="expression" dxfId="4867" priority="6326">
      <formula>$M818="NOK"</formula>
    </cfRule>
  </conditionalFormatting>
  <conditionalFormatting sqref="F818">
    <cfRule type="expression" dxfId="4866" priority="6324">
      <formula>$M818="NOK"</formula>
    </cfRule>
  </conditionalFormatting>
  <conditionalFormatting sqref="A879">
    <cfRule type="expression" dxfId="4865" priority="6299">
      <formula>$M879="NOK"</formula>
    </cfRule>
  </conditionalFormatting>
  <conditionalFormatting sqref="A820">
    <cfRule type="expression" dxfId="4864" priority="6322">
      <formula>$M820="NOK"</formula>
    </cfRule>
  </conditionalFormatting>
  <conditionalFormatting sqref="D823">
    <cfRule type="expression" dxfId="4863" priority="6320">
      <formula>$M823="NOK"</formula>
    </cfRule>
  </conditionalFormatting>
  <conditionalFormatting sqref="A821:G822 A824:B824 B823:C823 E823:G823 A827:G827 A826:B826 F826 F824">
    <cfRule type="expression" dxfId="4862" priority="6321">
      <formula>$M821="NOK"</formula>
    </cfRule>
  </conditionalFormatting>
  <conditionalFormatting sqref="A825">
    <cfRule type="expression" dxfId="4861" priority="6319">
      <formula>$M825="NOK"</formula>
    </cfRule>
  </conditionalFormatting>
  <conditionalFormatting sqref="B825">
    <cfRule type="expression" dxfId="4860" priority="6318">
      <formula>$M825="NOK"</formula>
    </cfRule>
  </conditionalFormatting>
  <conditionalFormatting sqref="F825">
    <cfRule type="expression" dxfId="4859" priority="6317">
      <formula>$M825="NOK"</formula>
    </cfRule>
  </conditionalFormatting>
  <conditionalFormatting sqref="A828:G829 F831 B830:C830 E830:G830 C834:G834">
    <cfRule type="expression" dxfId="4858" priority="6316">
      <formula>$M828="NOK"</formula>
    </cfRule>
  </conditionalFormatting>
  <conditionalFormatting sqref="D830">
    <cfRule type="expression" dxfId="4857" priority="6312">
      <formula>$M830="NOK"</formula>
    </cfRule>
  </conditionalFormatting>
  <conditionalFormatting sqref="A973">
    <cfRule type="expression" dxfId="4856" priority="6169">
      <formula>$M973="NOK"</formula>
    </cfRule>
  </conditionalFormatting>
  <conditionalFormatting sqref="A810 A812">
    <cfRule type="expression" dxfId="4855" priority="6310">
      <formula>$M810="NOK"</formula>
    </cfRule>
  </conditionalFormatting>
  <conditionalFormatting sqref="A811">
    <cfRule type="expression" dxfId="4854" priority="6309">
      <formula>$M811="NOK"</formula>
    </cfRule>
  </conditionalFormatting>
  <conditionalFormatting sqref="D844">
    <cfRule type="expression" dxfId="4853" priority="6308">
      <formula>$M844="NOK"</formula>
    </cfRule>
  </conditionalFormatting>
  <conditionalFormatting sqref="D851">
    <cfRule type="expression" dxfId="4852" priority="6307">
      <formula>$M851="NOK"</formula>
    </cfRule>
  </conditionalFormatting>
  <conditionalFormatting sqref="B860">
    <cfRule type="expression" dxfId="4851" priority="6304">
      <formula>$M860="NOK"</formula>
    </cfRule>
  </conditionalFormatting>
  <conditionalFormatting sqref="A856:G857 A859:B859 B858:C858 E858:G858 B861:G861 F859">
    <cfRule type="expression" dxfId="4850" priority="6306">
      <formula>$M856="NOK"</formula>
    </cfRule>
  </conditionalFormatting>
  <conditionalFormatting sqref="A860">
    <cfRule type="expression" dxfId="4849" priority="6305">
      <formula>$M860="NOK"</formula>
    </cfRule>
  </conditionalFormatting>
  <conditionalFormatting sqref="F860">
    <cfRule type="expression" dxfId="4848" priority="6303">
      <formula>$M860="NOK"</formula>
    </cfRule>
  </conditionalFormatting>
  <conditionalFormatting sqref="F879">
    <cfRule type="expression" dxfId="4847" priority="6297">
      <formula>$M879="NOK"</formula>
    </cfRule>
  </conditionalFormatting>
  <conditionalFormatting sqref="A869:G870 B871:C871 E871:G871 A872:B873 B874:G874 F872:F873">
    <cfRule type="expression" dxfId="4846" priority="6294">
      <formula>$M869="NOK"</formula>
    </cfRule>
  </conditionalFormatting>
  <conditionalFormatting sqref="B879">
    <cfRule type="expression" dxfId="4845" priority="6298">
      <formula>$M879="NOK"</formula>
    </cfRule>
  </conditionalFormatting>
  <conditionalFormatting sqref="A875:G876 A878:B878 B877:C877 E877:G877 A880:B880 B881:G881 F880 F878">
    <cfRule type="expression" dxfId="4844" priority="6300">
      <formula>$M875="NOK"</formula>
    </cfRule>
  </conditionalFormatting>
  <conditionalFormatting sqref="A906">
    <cfRule type="expression" dxfId="4843" priority="6277">
      <formula>$M906="NOK"</formula>
    </cfRule>
  </conditionalFormatting>
  <conditionalFormatting sqref="A881">
    <cfRule type="expression" dxfId="4842" priority="6295">
      <formula>$M881="NOK"</formula>
    </cfRule>
  </conditionalFormatting>
  <conditionalFormatting sqref="A907:G908 F910 B909:C909 E909:G909 C913:G913 F912">
    <cfRule type="expression" dxfId="4841" priority="6288">
      <formula>$M907="NOK"</formula>
    </cfRule>
  </conditionalFormatting>
  <conditionalFormatting sqref="A874">
    <cfRule type="expression" dxfId="4840" priority="6289">
      <formula>$M874="NOK"</formula>
    </cfRule>
  </conditionalFormatting>
  <conditionalFormatting sqref="A1022:G1023 A1026:B1027 B1028:G1028 B1024:C1024 E1024:G1024 F1025:F1027">
    <cfRule type="expression" dxfId="4839" priority="6151">
      <formula>$M1022="NOK"</formula>
    </cfRule>
  </conditionalFormatting>
  <conditionalFormatting sqref="F911">
    <cfRule type="expression" dxfId="4838" priority="6285">
      <formula>$M911="NOK"</formula>
    </cfRule>
  </conditionalFormatting>
  <conditionalFormatting sqref="A1035:G1036 B1037:C1037 E1037:G1037">
    <cfRule type="expression" dxfId="4837" priority="6147">
      <formula>$M1035="NOK"</formula>
    </cfRule>
  </conditionalFormatting>
  <conditionalFormatting sqref="A900:G901 A903:B903 B902:C902 E902:G902 A905:B905 B906:G906 F905 F903">
    <cfRule type="expression" dxfId="4836" priority="6282">
      <formula>$M900="NOK"</formula>
    </cfRule>
  </conditionalFormatting>
  <conditionalFormatting sqref="B904">
    <cfRule type="expression" dxfId="4835" priority="6280">
      <formula>$M904="NOK"</formula>
    </cfRule>
  </conditionalFormatting>
  <conditionalFormatting sqref="A933">
    <cfRule type="expression" dxfId="4834" priority="6271">
      <formula>$M933="NOK"</formula>
    </cfRule>
  </conditionalFormatting>
  <conditionalFormatting sqref="A904">
    <cfRule type="expression" dxfId="4833" priority="6281">
      <formula>$M904="NOK"</formula>
    </cfRule>
  </conditionalFormatting>
  <conditionalFormatting sqref="F904">
    <cfRule type="expression" dxfId="4832" priority="6279">
      <formula>$M904="NOK"</formula>
    </cfRule>
  </conditionalFormatting>
  <conditionalFormatting sqref="A928:G929 B930:C930 E930:G930 A931:B932 B933:G933 F931:F932">
    <cfRule type="expression" dxfId="4831" priority="6276">
      <formula>$M928="NOK"</formula>
    </cfRule>
  </conditionalFormatting>
  <conditionalFormatting sqref="B918">
    <cfRule type="expression" dxfId="4830" priority="6268">
      <formula>$M918="NOK"</formula>
    </cfRule>
  </conditionalFormatting>
  <conditionalFormatting sqref="A914:G915 A917:B917 B916:C916 E916:G916 A919:B919 B920:G920 F919 F917">
    <cfRule type="expression" dxfId="4829" priority="6270">
      <formula>$M914="NOK"</formula>
    </cfRule>
  </conditionalFormatting>
  <conditionalFormatting sqref="A896:B896 F896">
    <cfRule type="expression" dxfId="4828" priority="6241">
      <formula>$M896="NOK"</formula>
    </cfRule>
  </conditionalFormatting>
  <conditionalFormatting sqref="F918">
    <cfRule type="expression" dxfId="4827" priority="6267">
      <formula>$M918="NOK"</formula>
    </cfRule>
  </conditionalFormatting>
  <conditionalFormatting sqref="A895">
    <cfRule type="expression" dxfId="4826" priority="6240">
      <formula>$M895="NOK"</formula>
    </cfRule>
  </conditionalFormatting>
  <conditionalFormatting sqref="B895">
    <cfRule type="expression" dxfId="4825" priority="6239">
      <formula>$M895="NOK"</formula>
    </cfRule>
  </conditionalFormatting>
  <conditionalFormatting sqref="A882:G883 A885:B885 B884:C884 E884:G884 A889:B889 B890:G890 F889 F885">
    <cfRule type="expression" dxfId="4824" priority="6264">
      <formula>$M882="NOK"</formula>
    </cfRule>
  </conditionalFormatting>
  <conditionalFormatting sqref="A920">
    <cfRule type="expression" dxfId="4823" priority="6265">
      <formula>$M920="NOK"</formula>
    </cfRule>
  </conditionalFormatting>
  <conditionalFormatting sqref="A918">
    <cfRule type="expression" dxfId="4822" priority="6269">
      <formula>$M918="NOK"</formula>
    </cfRule>
  </conditionalFormatting>
  <conditionalFormatting sqref="D916">
    <cfRule type="expression" dxfId="4821" priority="6266">
      <formula>$M916="NOK"</formula>
    </cfRule>
  </conditionalFormatting>
  <conditionalFormatting sqref="D893">
    <cfRule type="expression" dxfId="4820" priority="6237">
      <formula>$M893="NOK"</formula>
    </cfRule>
  </conditionalFormatting>
  <conditionalFormatting sqref="F895">
    <cfRule type="expression" dxfId="4819" priority="6238">
      <formula>$M895="NOK"</formula>
    </cfRule>
  </conditionalFormatting>
  <conditionalFormatting sqref="F888">
    <cfRule type="expression" dxfId="4818" priority="6261">
      <formula>$M888="NOK"</formula>
    </cfRule>
  </conditionalFormatting>
  <conditionalFormatting sqref="A888">
    <cfRule type="expression" dxfId="4817" priority="6263">
      <formula>$M888="NOK"</formula>
    </cfRule>
  </conditionalFormatting>
  <conditionalFormatting sqref="B888">
    <cfRule type="expression" dxfId="4816" priority="6262">
      <formula>$M888="NOK"</formula>
    </cfRule>
  </conditionalFormatting>
  <conditionalFormatting sqref="A934:G935 A940:G940 B936:G936 A937:B939 F937:F939">
    <cfRule type="expression" dxfId="4815" priority="6234">
      <formula>$M934="NOK"</formula>
    </cfRule>
  </conditionalFormatting>
  <conditionalFormatting sqref="A921:G922 A924:B924 B923:C923 E923:G923 A926:B926 B927:G927 F926 F924">
    <cfRule type="expression" dxfId="4814" priority="6233">
      <formula>$M921="NOK"</formula>
    </cfRule>
  </conditionalFormatting>
  <conditionalFormatting sqref="A890">
    <cfRule type="expression" dxfId="4813" priority="6259">
      <formula>$M890="NOK"</formula>
    </cfRule>
  </conditionalFormatting>
  <conditionalFormatting sqref="D858">
    <cfRule type="expression" dxfId="4812" priority="6258">
      <formula>$M858="NOK"</formula>
    </cfRule>
  </conditionalFormatting>
  <conditionalFormatting sqref="D864">
    <cfRule type="expression" dxfId="4811" priority="6257">
      <formula>$M864="NOK"</formula>
    </cfRule>
  </conditionalFormatting>
  <conditionalFormatting sqref="F867">
    <cfRule type="expression" dxfId="4810" priority="6256">
      <formula>#REF!="NOK"</formula>
    </cfRule>
  </conditionalFormatting>
  <conditionalFormatting sqref="F865:F866">
    <cfRule type="expression" dxfId="4809" priority="6255">
      <formula>#REF!="NOK"</formula>
    </cfRule>
  </conditionalFormatting>
  <conditionalFormatting sqref="D871">
    <cfRule type="expression" dxfId="4808" priority="6254">
      <formula>$M871="NOK"</formula>
    </cfRule>
  </conditionalFormatting>
  <conditionalFormatting sqref="D877">
    <cfRule type="expression" dxfId="4807" priority="6253">
      <formula>$M877="NOK"</formula>
    </cfRule>
  </conditionalFormatting>
  <conditionalFormatting sqref="D884">
    <cfRule type="expression" dxfId="4806" priority="6252">
      <formula>$M884="NOK"</formula>
    </cfRule>
  </conditionalFormatting>
  <conditionalFormatting sqref="A886">
    <cfRule type="expression" dxfId="4805" priority="6250">
      <formula>$M886="NOK"</formula>
    </cfRule>
  </conditionalFormatting>
  <conditionalFormatting sqref="B886">
    <cfRule type="expression" dxfId="4804" priority="6249">
      <formula>$M886="NOK"</formula>
    </cfRule>
  </conditionalFormatting>
  <conditionalFormatting sqref="F886">
    <cfRule type="expression" dxfId="4803" priority="6248">
      <formula>$M886="NOK"</formula>
    </cfRule>
  </conditionalFormatting>
  <conditionalFormatting sqref="A887:B887 F887">
    <cfRule type="expression" dxfId="4802" priority="6251">
      <formula>$M887="NOK"</formula>
    </cfRule>
  </conditionalFormatting>
  <conditionalFormatting sqref="A897">
    <cfRule type="expression" dxfId="4801" priority="6246">
      <formula>$M897="NOK"</formula>
    </cfRule>
  </conditionalFormatting>
  <conditionalFormatting sqref="B897">
    <cfRule type="expression" dxfId="4800" priority="6245">
      <formula>$M897="NOK"</formula>
    </cfRule>
  </conditionalFormatting>
  <conditionalFormatting sqref="F897">
    <cfRule type="expression" dxfId="4799" priority="6244">
      <formula>$M897="NOK"</formula>
    </cfRule>
  </conditionalFormatting>
  <conditionalFormatting sqref="A891:G892 A894:B894 B893:C893 E893:G893 A898:B898 B899:G899 F898 F894">
    <cfRule type="expression" dxfId="4798" priority="6247">
      <formula>$M891="NOK"</formula>
    </cfRule>
  </conditionalFormatting>
  <conditionalFormatting sqref="A899">
    <cfRule type="expression" dxfId="4797" priority="6243">
      <formula>$M899="NOK"</formula>
    </cfRule>
  </conditionalFormatting>
  <conditionalFormatting sqref="F925">
    <cfRule type="expression" dxfId="4796" priority="6230">
      <formula>$M925="NOK"</formula>
    </cfRule>
  </conditionalFormatting>
  <conditionalFormatting sqref="A925">
    <cfRule type="expression" dxfId="4795" priority="6232">
      <formula>$M925="NOK"</formula>
    </cfRule>
  </conditionalFormatting>
  <conditionalFormatting sqref="D902">
    <cfRule type="expression" dxfId="4794" priority="6236">
      <formula>$M902="NOK"</formula>
    </cfRule>
  </conditionalFormatting>
  <conditionalFormatting sqref="D909">
    <cfRule type="expression" dxfId="4793" priority="6235">
      <formula>$M909="NOK"</formula>
    </cfRule>
  </conditionalFormatting>
  <conditionalFormatting sqref="D949">
    <cfRule type="expression" dxfId="4792" priority="6211">
      <formula>$M949="NOK"</formula>
    </cfRule>
  </conditionalFormatting>
  <conditionalFormatting sqref="D930">
    <cfRule type="expression" dxfId="4791" priority="6226">
      <formula>$M930="NOK"</formula>
    </cfRule>
  </conditionalFormatting>
  <conditionalFormatting sqref="B925">
    <cfRule type="expression" dxfId="4790" priority="6231">
      <formula>$M925="NOK"</formula>
    </cfRule>
  </conditionalFormatting>
  <conditionalFormatting sqref="D943">
    <cfRule type="expression" dxfId="4789" priority="6209">
      <formula>$M943="NOK"</formula>
    </cfRule>
  </conditionalFormatting>
  <conditionalFormatting sqref="D923">
    <cfRule type="expression" dxfId="4788" priority="6227">
      <formula>$M923="NOK"</formula>
    </cfRule>
  </conditionalFormatting>
  <conditionalFormatting sqref="A950:A951">
    <cfRule type="expression" dxfId="4787" priority="6199">
      <formula>$M950="NOK"</formula>
    </cfRule>
  </conditionalFormatting>
  <conditionalFormatting sqref="A927">
    <cfRule type="expression" dxfId="4786" priority="6228">
      <formula>$M927="NOK"</formula>
    </cfRule>
  </conditionalFormatting>
  <conditionalFormatting sqref="C949">
    <cfRule type="expression" dxfId="4785" priority="6200">
      <formula>$M949="NOK"</formula>
    </cfRule>
  </conditionalFormatting>
  <conditionalFormatting sqref="A964">
    <cfRule type="expression" dxfId="4784" priority="6191">
      <formula>$M964="NOK"</formula>
    </cfRule>
  </conditionalFormatting>
  <conditionalFormatting sqref="A960:G961 B962:C962 E962:G962 A963:B963 B966:G966 A965:B965">
    <cfRule type="expression" dxfId="4783" priority="6225">
      <formula>$M960="NOK"</formula>
    </cfRule>
  </conditionalFormatting>
  <conditionalFormatting sqref="A946">
    <cfRule type="expression" dxfId="4782" priority="6196">
      <formula>$M946="NOK"</formula>
    </cfRule>
  </conditionalFormatting>
  <conditionalFormatting sqref="A959">
    <cfRule type="expression" dxfId="4781" priority="6220">
      <formula>$M959="NOK"</formula>
    </cfRule>
  </conditionalFormatting>
  <conditionalFormatting sqref="A967:G968 B969:C969 E969:G969 B973:G973 F972">
    <cfRule type="expression" dxfId="4780" priority="6222">
      <formula>$M967="NOK"</formula>
    </cfRule>
  </conditionalFormatting>
  <conditionalFormatting sqref="A953:G954 B955:C955 E955:G955 A956:B956 B959:G959 A958:B958">
    <cfRule type="expression" dxfId="4779" priority="6221">
      <formula>$M953="NOK"</formula>
    </cfRule>
  </conditionalFormatting>
  <conditionalFormatting sqref="A952">
    <cfRule type="expression" dxfId="4778" priority="6198">
      <formula>$M952="NOK"</formula>
    </cfRule>
  </conditionalFormatting>
  <conditionalFormatting sqref="B977">
    <cfRule type="expression" dxfId="4777" priority="6170">
      <formula>$M977="NOK"</formula>
    </cfRule>
  </conditionalFormatting>
  <conditionalFormatting sqref="A947:G948 E949:G949 B949:B951 B952:G952">
    <cfRule type="expression" dxfId="4776" priority="6218">
      <formula>$M947="NOK"</formula>
    </cfRule>
  </conditionalFormatting>
  <conditionalFormatting sqref="D976">
    <cfRule type="expression" dxfId="4775" priority="6182">
      <formula>$M976="NOK"</formula>
    </cfRule>
  </conditionalFormatting>
  <conditionalFormatting sqref="B964">
    <cfRule type="expression" dxfId="4774" priority="6171">
      <formula>$M964="NOK"</formula>
    </cfRule>
  </conditionalFormatting>
  <conditionalFormatting sqref="A974:G975 B976:C976 E976:G976 A977 B979:G979 B978">
    <cfRule type="expression" dxfId="4773" priority="6189">
      <formula>$M974="NOK"</formula>
    </cfRule>
  </conditionalFormatting>
  <conditionalFormatting sqref="A944:A945">
    <cfRule type="expression" dxfId="4772" priority="6197">
      <formula>$M944="NOK"</formula>
    </cfRule>
  </conditionalFormatting>
  <conditionalFormatting sqref="F956">
    <cfRule type="expression" dxfId="4771" priority="6205">
      <formula>#REF!="NOK"</formula>
    </cfRule>
  </conditionalFormatting>
  <conditionalFormatting sqref="F965">
    <cfRule type="expression" dxfId="4770" priority="6175">
      <formula>#REF!="NOK"</formula>
    </cfRule>
  </conditionalFormatting>
  <conditionalFormatting sqref="F957">
    <cfRule type="expression" dxfId="4769" priority="6178">
      <formula>#REF!="NOK"</formula>
    </cfRule>
  </conditionalFormatting>
  <conditionalFormatting sqref="D962">
    <cfRule type="expression" dxfId="4768" priority="6180">
      <formula>$M962="NOK"</formula>
    </cfRule>
  </conditionalFormatting>
  <conditionalFormatting sqref="C943">
    <cfRule type="expression" dxfId="4767" priority="6201">
      <formula>$M943="NOK"</formula>
    </cfRule>
  </conditionalFormatting>
  <conditionalFormatting sqref="F945">
    <cfRule type="expression" dxfId="4766" priority="6195">
      <formula>#REF!="NOK"</formula>
    </cfRule>
  </conditionalFormatting>
  <conditionalFormatting sqref="F944">
    <cfRule type="expression" dxfId="4765" priority="6194">
      <formula>#REF!="NOK"</formula>
    </cfRule>
  </conditionalFormatting>
  <conditionalFormatting sqref="F951">
    <cfRule type="expression" dxfId="4764" priority="6193">
      <formula>#REF!="NOK"</formula>
    </cfRule>
  </conditionalFormatting>
  <conditionalFormatting sqref="F950">
    <cfRule type="expression" dxfId="4763" priority="6192">
      <formula>#REF!="NOK"</formula>
    </cfRule>
  </conditionalFormatting>
  <conditionalFormatting sqref="A957">
    <cfRule type="expression" dxfId="4762" priority="6190">
      <formula>$M957="NOK"</formula>
    </cfRule>
  </conditionalFormatting>
  <conditionalFormatting sqref="D969">
    <cfRule type="expression" dxfId="4761" priority="6181">
      <formula>$M969="NOK"</formula>
    </cfRule>
  </conditionalFormatting>
  <conditionalFormatting sqref="A980:G981 A986:G986 B982:C982 E982:G982 A983:B985 F983:F985">
    <cfRule type="expression" dxfId="4760" priority="6188">
      <formula>$M980="NOK"</formula>
    </cfRule>
  </conditionalFormatting>
  <conditionalFormatting sqref="F978">
    <cfRule type="expression" dxfId="4759" priority="6186">
      <formula>#REF!="NOK"</formula>
    </cfRule>
  </conditionalFormatting>
  <conditionalFormatting sqref="F977">
    <cfRule type="expression" dxfId="4758" priority="6185">
      <formula>#REF!="NOK"</formula>
    </cfRule>
  </conditionalFormatting>
  <conditionalFormatting sqref="D955">
    <cfRule type="expression" dxfId="4757" priority="6179">
      <formula>$M955="NOK"</formula>
    </cfRule>
  </conditionalFormatting>
  <conditionalFormatting sqref="B957">
    <cfRule type="expression" dxfId="4756" priority="6177">
      <formula>$M957="NOK"</formula>
    </cfRule>
  </conditionalFormatting>
  <conditionalFormatting sqref="A966">
    <cfRule type="expression" dxfId="4755" priority="6176">
      <formula>$M966="NOK"</formula>
    </cfRule>
  </conditionalFormatting>
  <conditionalFormatting sqref="F963">
    <cfRule type="expression" dxfId="4754" priority="6174">
      <formula>#REF!="NOK"</formula>
    </cfRule>
  </conditionalFormatting>
  <conditionalFormatting sqref="F964">
    <cfRule type="expression" dxfId="4753" priority="6173">
      <formula>#REF!="NOK"</formula>
    </cfRule>
  </conditionalFormatting>
  <conditionalFormatting sqref="F958">
    <cfRule type="expression" dxfId="4752" priority="6172">
      <formula>#REF!="NOK"</formula>
    </cfRule>
  </conditionalFormatting>
  <conditionalFormatting sqref="A978">
    <cfRule type="expression" dxfId="4751" priority="6167">
      <formula>$M978="NOK"</formula>
    </cfRule>
  </conditionalFormatting>
  <conditionalFormatting sqref="A979">
    <cfRule type="expression" dxfId="4750" priority="6168">
      <formula>$M979="NOK"</formula>
    </cfRule>
  </conditionalFormatting>
  <conditionalFormatting sqref="A972:B972">
    <cfRule type="expression" dxfId="4749" priority="6166">
      <formula>$M972="NOK"</formula>
    </cfRule>
  </conditionalFormatting>
  <conditionalFormatting sqref="F971">
    <cfRule type="expression" dxfId="4748" priority="6164">
      <formula>#REF!="NOK"</formula>
    </cfRule>
  </conditionalFormatting>
  <conditionalFormatting sqref="A971">
    <cfRule type="expression" dxfId="4747" priority="6165">
      <formula>$M971="NOK"</formula>
    </cfRule>
  </conditionalFormatting>
  <conditionalFormatting sqref="B971">
    <cfRule type="expression" dxfId="4746" priority="6163">
      <formula>$M971="NOK"</formula>
    </cfRule>
  </conditionalFormatting>
  <conditionalFormatting sqref="A987:G988 A993:G993 B990 B989:C989 E989:G989 A991:B992 F990:F992">
    <cfRule type="expression" dxfId="4745" priority="6162">
      <formula>$M987="NOK"</formula>
    </cfRule>
  </conditionalFormatting>
  <conditionalFormatting sqref="D982">
    <cfRule type="expression" dxfId="4744" priority="6161">
      <formula>$M982="NOK"</formula>
    </cfRule>
  </conditionalFormatting>
  <conditionalFormatting sqref="A990">
    <cfRule type="expression" dxfId="4743" priority="6160">
      <formula>#REF!="NOK"</formula>
    </cfRule>
  </conditionalFormatting>
  <conditionalFormatting sqref="A994:G995 A998:B999 B997 B1000:G1000 B996:C996 E996:G996 F997:F999">
    <cfRule type="expression" dxfId="4742" priority="6159">
      <formula>$M994="NOK"</formula>
    </cfRule>
  </conditionalFormatting>
  <conditionalFormatting sqref="A997">
    <cfRule type="expression" dxfId="4741" priority="6158">
      <formula>#REF!="NOK"</formula>
    </cfRule>
  </conditionalFormatting>
  <conditionalFormatting sqref="A1001:G1002 A1005:B1006 B1004 B1007:G1007 B1003:C1003 E1003:G1003 F1004:F1006">
    <cfRule type="expression" dxfId="4740" priority="6157">
      <formula>$M1001="NOK"</formula>
    </cfRule>
  </conditionalFormatting>
  <conditionalFormatting sqref="A1004">
    <cfRule type="expression" dxfId="4739" priority="6156">
      <formula>#REF!="NOK"</formula>
    </cfRule>
  </conditionalFormatting>
  <conditionalFormatting sqref="A1008:G1009 A1012:B1013 B1011 B1014:G1014 B1010:C1010 E1010:G1010 F1011:F1013">
    <cfRule type="expression" dxfId="4738" priority="6155">
      <formula>$M1008="NOK"</formula>
    </cfRule>
  </conditionalFormatting>
  <conditionalFormatting sqref="A1011">
    <cfRule type="expression" dxfId="4737" priority="6154">
      <formula>#REF!="NOK"</formula>
    </cfRule>
  </conditionalFormatting>
  <conditionalFormatting sqref="A1015:G1016 A1019:B1020 B1018 B1021:G1021 B1017:C1017 E1017:G1017 F1018:F1020">
    <cfRule type="expression" dxfId="4736" priority="6153">
      <formula>$M1015="NOK"</formula>
    </cfRule>
  </conditionalFormatting>
  <conditionalFormatting sqref="A1018">
    <cfRule type="expression" dxfId="4735" priority="6152">
      <formula>#REF!="NOK"</formula>
    </cfRule>
  </conditionalFormatting>
  <conditionalFormatting sqref="A1038">
    <cfRule type="expression" dxfId="4734" priority="6146">
      <formula>#REF!="NOK"</formula>
    </cfRule>
  </conditionalFormatting>
  <conditionalFormatting sqref="A1029:G1030 B1034:G1034 B1031:C1031 E1031:G1031 F1032">
    <cfRule type="expression" dxfId="4733" priority="6149">
      <formula>$M1029="NOK"</formula>
    </cfRule>
  </conditionalFormatting>
  <conditionalFormatting sqref="A1032">
    <cfRule type="expression" dxfId="4732" priority="6148">
      <formula>#REF!="NOK"</formula>
    </cfRule>
  </conditionalFormatting>
  <conditionalFormatting sqref="A1000">
    <cfRule type="expression" dxfId="4731" priority="6145">
      <formula>$M1000="NOK"</formula>
    </cfRule>
  </conditionalFormatting>
  <conditionalFormatting sqref="A1007">
    <cfRule type="expression" dxfId="4730" priority="6144">
      <formula>$M1007="NOK"</formula>
    </cfRule>
  </conditionalFormatting>
  <conditionalFormatting sqref="A1014">
    <cfRule type="expression" dxfId="4729" priority="6143">
      <formula>$M1014="NOK"</formula>
    </cfRule>
  </conditionalFormatting>
  <conditionalFormatting sqref="A1021">
    <cfRule type="expression" dxfId="4728" priority="6142">
      <formula>$M1021="NOK"</formula>
    </cfRule>
  </conditionalFormatting>
  <conditionalFormatting sqref="A1028">
    <cfRule type="expression" dxfId="4727" priority="6135">
      <formula>$M1028="NOK"</formula>
    </cfRule>
  </conditionalFormatting>
  <conditionalFormatting sqref="A1034">
    <cfRule type="expression" dxfId="4726" priority="6140">
      <formula>$M1034="NOK"</formula>
    </cfRule>
  </conditionalFormatting>
  <conditionalFormatting sqref="D996">
    <cfRule type="expression" dxfId="4725" priority="6139">
      <formula>$M996="NOK"</formula>
    </cfRule>
  </conditionalFormatting>
  <conditionalFormatting sqref="D989">
    <cfRule type="expression" dxfId="4724" priority="6138">
      <formula>$M989="NOK"</formula>
    </cfRule>
  </conditionalFormatting>
  <conditionalFormatting sqref="D1003">
    <cfRule type="expression" dxfId="4723" priority="6137">
      <formula>$M1003="NOK"</formula>
    </cfRule>
  </conditionalFormatting>
  <conditionalFormatting sqref="D1010">
    <cfRule type="expression" dxfId="4722" priority="6136">
      <formula>$M1010="NOK"</formula>
    </cfRule>
  </conditionalFormatting>
  <conditionalFormatting sqref="B1025">
    <cfRule type="expression" dxfId="4721" priority="6134">
      <formula>$M1025="NOK"</formula>
    </cfRule>
  </conditionalFormatting>
  <conditionalFormatting sqref="A1025">
    <cfRule type="expression" dxfId="4720" priority="6133">
      <formula>#REF!="NOK"</formula>
    </cfRule>
  </conditionalFormatting>
  <conditionalFormatting sqref="D1017">
    <cfRule type="expression" dxfId="4719" priority="6132">
      <formula>$M1017="NOK"</formula>
    </cfRule>
  </conditionalFormatting>
  <conditionalFormatting sqref="D1024">
    <cfRule type="expression" dxfId="4718" priority="6131">
      <formula>$M1024="NOK"</formula>
    </cfRule>
  </conditionalFormatting>
  <conditionalFormatting sqref="D1031">
    <cfRule type="expression" dxfId="4717" priority="6130">
      <formula>$M1031="NOK"</formula>
    </cfRule>
  </conditionalFormatting>
  <conditionalFormatting sqref="A1048">
    <cfRule type="expression" dxfId="4716" priority="6128">
      <formula>#REF!="NOK"</formula>
    </cfRule>
  </conditionalFormatting>
  <conditionalFormatting sqref="A1045:G1046 A1051:G1051 B1047:C1047 E1047:G1047 A1049:B1050 F1048:F1050">
    <cfRule type="expression" dxfId="4715" priority="6129">
      <formula>$M1045="NOK"</formula>
    </cfRule>
  </conditionalFormatting>
  <conditionalFormatting sqref="A1052:G1053 A1059:G1059 D1054:G1054 B1054:B1055 B1057 F1055 A1058:B1058 F1057:F1058">
    <cfRule type="expression" dxfId="4714" priority="6127">
      <formula>$M1052="NOK"</formula>
    </cfRule>
  </conditionalFormatting>
  <conditionalFormatting sqref="A1060:G1061 B1062:G1062">
    <cfRule type="expression" dxfId="4713" priority="6125">
      <formula>$M1060="NOK"</formula>
    </cfRule>
  </conditionalFormatting>
  <conditionalFormatting sqref="D1037">
    <cfRule type="expression" dxfId="4712" priority="6123">
      <formula>$M1037="NOK"</formula>
    </cfRule>
  </conditionalFormatting>
  <conditionalFormatting sqref="D1047">
    <cfRule type="expression" dxfId="4711" priority="6122">
      <formula>$M1047="NOK"</formula>
    </cfRule>
  </conditionalFormatting>
  <conditionalFormatting sqref="B1048">
    <cfRule type="expression" dxfId="4710" priority="6121">
      <formula>$M1048="NOK"</formula>
    </cfRule>
  </conditionalFormatting>
  <conditionalFormatting sqref="B1038:B1041">
    <cfRule type="expression" dxfId="4709" priority="6119">
      <formula>$M1038="NOK"</formula>
    </cfRule>
  </conditionalFormatting>
  <conditionalFormatting sqref="F1038:F1042">
    <cfRule type="expression" dxfId="4708" priority="6118">
      <formula>#REF!="NOK"</formula>
    </cfRule>
  </conditionalFormatting>
  <conditionalFormatting sqref="F1043">
    <cfRule type="expression" dxfId="4707" priority="6117">
      <formula>#REF!="NOK"</formula>
    </cfRule>
  </conditionalFormatting>
  <conditionalFormatting sqref="A1478:G1479 A1483:G1485 B1480:G1480 A1487:B1488 B1486:G1486 A1481:B1482 F1481:F1482 F1487:F1488">
    <cfRule type="expression" dxfId="4706" priority="6116">
      <formula>$M1478="NOK"</formula>
    </cfRule>
  </conditionalFormatting>
  <conditionalFormatting sqref="A1489:G1489">
    <cfRule type="expression" dxfId="4705" priority="6115">
      <formula>$M1489="NOK"</formula>
    </cfRule>
  </conditionalFormatting>
  <conditionalFormatting sqref="C1054">
    <cfRule type="expression" dxfId="4704" priority="6114">
      <formula>$M1054="NOK"</formula>
    </cfRule>
  </conditionalFormatting>
  <conditionalFormatting sqref="A1057">
    <cfRule type="expression" dxfId="4703" priority="6113">
      <formula>$M1057="NOK"</formula>
    </cfRule>
  </conditionalFormatting>
  <conditionalFormatting sqref="B1056 F1056">
    <cfRule type="expression" dxfId="4702" priority="6112">
      <formula>$M1056="NOK"</formula>
    </cfRule>
  </conditionalFormatting>
  <conditionalFormatting sqref="A1056">
    <cfRule type="expression" dxfId="4701" priority="6111">
      <formula>$M1056="NOK"</formula>
    </cfRule>
  </conditionalFormatting>
  <conditionalFormatting sqref="A1055">
    <cfRule type="expression" dxfId="4700" priority="6110">
      <formula>$M1055="NOK"</formula>
    </cfRule>
  </conditionalFormatting>
  <conditionalFormatting sqref="A1074:G1074 A1073:B1073 F1073">
    <cfRule type="expression" dxfId="4699" priority="6109">
      <formula>$M1073="NOK"</formula>
    </cfRule>
  </conditionalFormatting>
  <conditionalFormatting sqref="A1071">
    <cfRule type="expression" dxfId="4698" priority="6107">
      <formula>#REF!="NOK"</formula>
    </cfRule>
  </conditionalFormatting>
  <conditionalFormatting sqref="A1068:G1069 B1071 B1070:C1070 E1070:G1070 F1071">
    <cfRule type="expression" dxfId="4697" priority="6108">
      <formula>$M1068="NOK"</formula>
    </cfRule>
  </conditionalFormatting>
  <conditionalFormatting sqref="A1081:G1081">
    <cfRule type="expression" dxfId="4696" priority="6106">
      <formula>$M1081="NOK"</formula>
    </cfRule>
  </conditionalFormatting>
  <conditionalFormatting sqref="B1078">
    <cfRule type="expression" dxfId="4695" priority="6099">
      <formula>#REF!="NOK"</formula>
    </cfRule>
  </conditionalFormatting>
  <conditionalFormatting sqref="A1075:G1076 B1077:G1077">
    <cfRule type="expression" dxfId="4694" priority="6105">
      <formula>$M1075="NOK"</formula>
    </cfRule>
  </conditionalFormatting>
  <conditionalFormatting sqref="D1070">
    <cfRule type="expression" dxfId="4693" priority="6103">
      <formula>$M1070="NOK"</formula>
    </cfRule>
  </conditionalFormatting>
  <conditionalFormatting sqref="A1072:B1072 F1072">
    <cfRule type="expression" dxfId="4692" priority="6102">
      <formula>$M1072="NOK"</formula>
    </cfRule>
  </conditionalFormatting>
  <conditionalFormatting sqref="A1080:B1080">
    <cfRule type="expression" dxfId="4691" priority="6100">
      <formula>#REF!="NOK"</formula>
    </cfRule>
  </conditionalFormatting>
  <conditionalFormatting sqref="B1094">
    <cfRule type="expression" dxfId="4690" priority="6053">
      <formula>#REF!="NOK"</formula>
    </cfRule>
  </conditionalFormatting>
  <conditionalFormatting sqref="B1079">
    <cfRule type="expression" dxfId="4689" priority="6098">
      <formula>#REF!="NOK"</formula>
    </cfRule>
  </conditionalFormatting>
  <conditionalFormatting sqref="F1080">
    <cfRule type="expression" dxfId="4688" priority="6097">
      <formula>#REF!="NOK"</formula>
    </cfRule>
  </conditionalFormatting>
  <conditionalFormatting sqref="F1078:F1079">
    <cfRule type="expression" dxfId="4687" priority="6096">
      <formula>#REF!="NOK"</formula>
    </cfRule>
  </conditionalFormatting>
  <conditionalFormatting sqref="A1095:G1095">
    <cfRule type="expression" dxfId="4686" priority="6095">
      <formula>$M1095="NOK"</formula>
    </cfRule>
  </conditionalFormatting>
  <conditionalFormatting sqref="F1116">
    <cfRule type="expression" dxfId="4685" priority="6080">
      <formula>#REF!="NOK"</formula>
    </cfRule>
  </conditionalFormatting>
  <conditionalFormatting sqref="A1088:G1089 B1090:G1090">
    <cfRule type="expression" dxfId="4684" priority="6094">
      <formula>$M1088="NOK"</formula>
    </cfRule>
  </conditionalFormatting>
  <conditionalFormatting sqref="F1094">
    <cfRule type="expression" dxfId="4683" priority="6089">
      <formula>#REF!="NOK"</formula>
    </cfRule>
  </conditionalFormatting>
  <conditionalFormatting sqref="F1091:F1092">
    <cfRule type="expression" dxfId="4682" priority="6088">
      <formula>#REF!="NOK"</formula>
    </cfRule>
  </conditionalFormatting>
  <conditionalFormatting sqref="B1131">
    <cfRule type="expression" dxfId="4681" priority="6019">
      <formula>#REF!="NOK"</formula>
    </cfRule>
  </conditionalFormatting>
  <conditionalFormatting sqref="B1118:G1118">
    <cfRule type="expression" dxfId="4680" priority="6087">
      <formula>$M1118="NOK"</formula>
    </cfRule>
  </conditionalFormatting>
  <conditionalFormatting sqref="A1112:G1113 B1114:G1114">
    <cfRule type="expression" dxfId="4679" priority="6086">
      <formula>$M1112="NOK"</formula>
    </cfRule>
  </conditionalFormatting>
  <conditionalFormatting sqref="F1117">
    <cfRule type="expression" dxfId="4678" priority="6081">
      <formula>#REF!="NOK"</formula>
    </cfRule>
  </conditionalFormatting>
  <conditionalFormatting sqref="F1107">
    <cfRule type="expression" dxfId="4677" priority="6069">
      <formula>#REF!="NOK"</formula>
    </cfRule>
  </conditionalFormatting>
  <conditionalFormatting sqref="F1102">
    <cfRule type="expression" dxfId="4676" priority="6049">
      <formula>#REF!="NOK"</formula>
    </cfRule>
  </conditionalFormatting>
  <conditionalFormatting sqref="F1093">
    <cfRule type="expression" dxfId="4675" priority="6077">
      <formula>#REF!="NOK"</formula>
    </cfRule>
  </conditionalFormatting>
  <conditionalFormatting sqref="A1111:G1111">
    <cfRule type="expression" dxfId="4674" priority="6076">
      <formula>$M1111="NOK"</formula>
    </cfRule>
  </conditionalFormatting>
  <conditionalFormatting sqref="A1104:G1105 B1106:G1106">
    <cfRule type="expression" dxfId="4673" priority="6075">
      <formula>$M1104="NOK"</formula>
    </cfRule>
  </conditionalFormatting>
  <conditionalFormatting sqref="B1148 B1151">
    <cfRule type="expression" dxfId="4672" priority="6003">
      <formula>#REF!="NOK"</formula>
    </cfRule>
  </conditionalFormatting>
  <conditionalFormatting sqref="F1108:F1110">
    <cfRule type="expression" dxfId="4671" priority="6044">
      <formula>#REF!="NOK"</formula>
    </cfRule>
  </conditionalFormatting>
  <conditionalFormatting sqref="F1124">
    <cfRule type="expression" dxfId="4670" priority="6034">
      <formula>#REF!="NOK"</formula>
    </cfRule>
  </conditionalFormatting>
  <conditionalFormatting sqref="A1103:G1103">
    <cfRule type="expression" dxfId="4669" priority="6065">
      <formula>$M1103="NOK"</formula>
    </cfRule>
  </conditionalFormatting>
  <conditionalFormatting sqref="A1096:G1097 B1098:G1098">
    <cfRule type="expression" dxfId="4668" priority="6064">
      <formula>$M1096="NOK"</formula>
    </cfRule>
  </conditionalFormatting>
  <conditionalFormatting sqref="B1117">
    <cfRule type="expression" dxfId="4667" priority="6043">
      <formula>#REF!="NOK"</formula>
    </cfRule>
  </conditionalFormatting>
  <conditionalFormatting sqref="F1099:F1100">
    <cfRule type="expression" dxfId="4666" priority="6058">
      <formula>#REF!="NOK"</formula>
    </cfRule>
  </conditionalFormatting>
  <conditionalFormatting sqref="B1091:B1093">
    <cfRule type="expression" dxfId="4665" priority="6054">
      <formula>#REF!="NOK"</formula>
    </cfRule>
  </conditionalFormatting>
  <conditionalFormatting sqref="B1129">
    <cfRule type="expression" dxfId="4664" priority="5998">
      <formula>#REF!="NOK"</formula>
    </cfRule>
  </conditionalFormatting>
  <conditionalFormatting sqref="A1143">
    <cfRule type="expression" dxfId="4663" priority="5987">
      <formula>#REF!="NOK"</formula>
    </cfRule>
  </conditionalFormatting>
  <conditionalFormatting sqref="B1130">
    <cfRule type="expression" dxfId="4662" priority="6018">
      <formula>#REF!="NOK"</formula>
    </cfRule>
  </conditionalFormatting>
  <conditionalFormatting sqref="F1129:F1130">
    <cfRule type="expression" dxfId="4661" priority="5996">
      <formula>#REF!="NOK"</formula>
    </cfRule>
  </conditionalFormatting>
  <conditionalFormatting sqref="F1101">
    <cfRule type="expression" dxfId="4660" priority="6048">
      <formula>#REF!="NOK"</formula>
    </cfRule>
  </conditionalFormatting>
  <conditionalFormatting sqref="B1107 B1109">
    <cfRule type="expression" dxfId="4659" priority="6047">
      <formula>#REF!="NOK"</formula>
    </cfRule>
  </conditionalFormatting>
  <conditionalFormatting sqref="F1122:F1123">
    <cfRule type="expression" dxfId="4658" priority="6033">
      <formula>#REF!="NOK"</formula>
    </cfRule>
  </conditionalFormatting>
  <conditionalFormatting sqref="A1142 B1143">
    <cfRule type="expression" dxfId="4657" priority="5988">
      <formula>#REF!="NOK"</formula>
    </cfRule>
  </conditionalFormatting>
  <conditionalFormatting sqref="F1131">
    <cfRule type="expression" dxfId="4656" priority="5995">
      <formula>#REF!="NOK"</formula>
    </cfRule>
  </conditionalFormatting>
  <conditionalFormatting sqref="B1116">
    <cfRule type="expression" dxfId="4655" priority="6042">
      <formula>#REF!="NOK"</formula>
    </cfRule>
  </conditionalFormatting>
  <conditionalFormatting sqref="A1118">
    <cfRule type="expression" dxfId="4654" priority="6041">
      <formula>$M1118="NOK"</formula>
    </cfRule>
  </conditionalFormatting>
  <conditionalFormatting sqref="F1115">
    <cfRule type="expression" dxfId="4653" priority="6039">
      <formula>#REF!="NOK"</formula>
    </cfRule>
  </conditionalFormatting>
  <conditionalFormatting sqref="B1115">
    <cfRule type="expression" dxfId="4652" priority="6038">
      <formula>#REF!="NOK"</formula>
    </cfRule>
  </conditionalFormatting>
  <conditionalFormatting sqref="B1122 B1124">
    <cfRule type="expression" dxfId="4651" priority="6032">
      <formula>#REF!="NOK"</formula>
    </cfRule>
  </conditionalFormatting>
  <conditionalFormatting sqref="B1125:G1125">
    <cfRule type="expression" dxfId="4650" priority="6037">
      <formula>$M1125="NOK"</formula>
    </cfRule>
  </conditionalFormatting>
  <conditionalFormatting sqref="A1119:G1120 B1121:C1121 E1121:G1121">
    <cfRule type="expression" dxfId="4649" priority="6036">
      <formula>$M1119="NOK"</formula>
    </cfRule>
  </conditionalFormatting>
  <conditionalFormatting sqref="B1170">
    <cfRule type="expression" dxfId="4648" priority="5935">
      <formula>#REF!="NOK"</formula>
    </cfRule>
  </conditionalFormatting>
  <conditionalFormatting sqref="B1123">
    <cfRule type="expression" dxfId="4647" priority="6031">
      <formula>#REF!="NOK"</formula>
    </cfRule>
  </conditionalFormatting>
  <conditionalFormatting sqref="A1125">
    <cfRule type="expression" dxfId="4646" priority="6030">
      <formula>$M1125="NOK"</formula>
    </cfRule>
  </conditionalFormatting>
  <conditionalFormatting sqref="A1139:G1139">
    <cfRule type="expression" dxfId="4645" priority="6016">
      <formula>$M1139="NOK"</formula>
    </cfRule>
  </conditionalFormatting>
  <conditionalFormatting sqref="B1137">
    <cfRule type="expression" dxfId="4644" priority="6026">
      <formula>#REF!="NOK"</formula>
    </cfRule>
  </conditionalFormatting>
  <conditionalFormatting sqref="B1179">
    <cfRule type="expression" dxfId="4643" priority="5843">
      <formula>#REF!="NOK"</formula>
    </cfRule>
  </conditionalFormatting>
  <conditionalFormatting sqref="A1134:G1134 B1135:C1135 E1135:G1135">
    <cfRule type="expression" dxfId="4642" priority="6025">
      <formula>$M1134="NOK"</formula>
    </cfRule>
  </conditionalFormatting>
  <conditionalFormatting sqref="B1172">
    <cfRule type="expression" dxfId="4641" priority="5938">
      <formula>#REF!="NOK"</formula>
    </cfRule>
  </conditionalFormatting>
  <conditionalFormatting sqref="A1166">
    <cfRule type="expression" dxfId="4640" priority="5926">
      <formula>#REF!="NOK"</formula>
    </cfRule>
  </conditionalFormatting>
  <conditionalFormatting sqref="B1132:G1132">
    <cfRule type="expression" dxfId="4639" priority="6024">
      <formula>$M1132="NOK"</formula>
    </cfRule>
  </conditionalFormatting>
  <conditionalFormatting sqref="A1126:G1127 B1128:C1128 E1128:G1128">
    <cfRule type="expression" dxfId="4638" priority="6023">
      <formula>$M1126="NOK"</formula>
    </cfRule>
  </conditionalFormatting>
  <conditionalFormatting sqref="A1231:B1231">
    <cfRule type="expression" dxfId="4637" priority="5747">
      <formula>#REF!="NOK"</formula>
    </cfRule>
  </conditionalFormatting>
  <conditionalFormatting sqref="D1128">
    <cfRule type="expression" dxfId="4636" priority="5999">
      <formula>$M1128="NOK"</formula>
    </cfRule>
  </conditionalFormatting>
  <conditionalFormatting sqref="D1141">
    <cfRule type="expression" dxfId="4635" priority="5983">
      <formula>$M1141="NOK"</formula>
    </cfRule>
  </conditionalFormatting>
  <conditionalFormatting sqref="B1144:G1144">
    <cfRule type="expression" dxfId="4634" priority="6015">
      <formula>$M1144="NOK"</formula>
    </cfRule>
  </conditionalFormatting>
  <conditionalFormatting sqref="F1148 F1150">
    <cfRule type="expression" dxfId="4633" priority="5981">
      <formula>#REF!="NOK"</formula>
    </cfRule>
  </conditionalFormatting>
  <conditionalFormatting sqref="A1140:G1140 B1141:C1141 E1141:G1141">
    <cfRule type="expression" dxfId="4632" priority="6013">
      <formula>$M1140="NOK"</formula>
    </cfRule>
  </conditionalFormatting>
  <conditionalFormatting sqref="A1153:G1153">
    <cfRule type="expression" dxfId="4631" priority="6012">
      <formula>$M1153="NOK"</formula>
    </cfRule>
  </conditionalFormatting>
  <conditionalFormatting sqref="A1158:G1158">
    <cfRule type="expression" dxfId="4630" priority="6011">
      <formula>$M1158="NOK"</formula>
    </cfRule>
  </conditionalFormatting>
  <conditionalFormatting sqref="B1150">
    <cfRule type="expression" dxfId="4629" priority="6002">
      <formula>#REF!="NOK"</formula>
    </cfRule>
  </conditionalFormatting>
  <conditionalFormatting sqref="B1164">
    <cfRule type="expression" dxfId="4628" priority="5922">
      <formula>#REF!="NOK"</formula>
    </cfRule>
  </conditionalFormatting>
  <conditionalFormatting sqref="A1144">
    <cfRule type="expression" dxfId="4627" priority="5984">
      <formula>#REF!="NOK"</formula>
    </cfRule>
  </conditionalFormatting>
  <conditionalFormatting sqref="A1154:G1154 B1155:C1155 E1155:G1155">
    <cfRule type="expression" dxfId="4626" priority="6009">
      <formula>$M1154="NOK"</formula>
    </cfRule>
  </conditionalFormatting>
  <conditionalFormatting sqref="F1142:F1143">
    <cfRule type="expression" dxfId="4625" priority="5985">
      <formula>#REF!="NOK"</formula>
    </cfRule>
  </conditionalFormatting>
  <conditionalFormatting sqref="B1152:G1152">
    <cfRule type="expression" dxfId="4624" priority="6008">
      <formula>$M1152="NOK"</formula>
    </cfRule>
  </conditionalFormatting>
  <conditionalFormatting sqref="A1145:G1146 B1147:C1147 E1147:G1147">
    <cfRule type="expression" dxfId="4623" priority="6007">
      <formula>$M1145="NOK"</formula>
    </cfRule>
  </conditionalFormatting>
  <conditionalFormatting sqref="A1152">
    <cfRule type="expression" dxfId="4622" priority="6001">
      <formula>$M1152="NOK"</formula>
    </cfRule>
  </conditionalFormatting>
  <conditionalFormatting sqref="D1121">
    <cfRule type="expression" dxfId="4621" priority="6000">
      <formula>$M1121="NOK"</formula>
    </cfRule>
  </conditionalFormatting>
  <conditionalFormatting sqref="B1165">
    <cfRule type="expression" dxfId="4620" priority="5929">
      <formula>#REF!="NOK"</formula>
    </cfRule>
  </conditionalFormatting>
  <conditionalFormatting sqref="A1132">
    <cfRule type="expression" dxfId="4619" priority="5997">
      <formula>$M1132="NOK"</formula>
    </cfRule>
  </conditionalFormatting>
  <conditionalFormatting sqref="A1163">
    <cfRule type="expression" dxfId="4618" priority="5930">
      <formula>#REF!="NOK"</formula>
    </cfRule>
  </conditionalFormatting>
  <conditionalFormatting sqref="B1142">
    <cfRule type="expression" dxfId="4617" priority="5986">
      <formula>#REF!="NOK"</formula>
    </cfRule>
  </conditionalFormatting>
  <conditionalFormatting sqref="D1135">
    <cfRule type="expression" dxfId="4616" priority="5994">
      <formula>$M1135="NOK"</formula>
    </cfRule>
  </conditionalFormatting>
  <conditionalFormatting sqref="B1136">
    <cfRule type="expression" dxfId="4615" priority="5993">
      <formula>#REF!="NOK"</formula>
    </cfRule>
  </conditionalFormatting>
  <conditionalFormatting sqref="A1138">
    <cfRule type="expression" dxfId="4614" priority="5992">
      <formula>$M1138="NOK"</formula>
    </cfRule>
  </conditionalFormatting>
  <conditionalFormatting sqref="B1180:G1180">
    <cfRule type="expression" dxfId="4613" priority="5971">
      <formula>$M1180="NOK"</formula>
    </cfRule>
  </conditionalFormatting>
  <conditionalFormatting sqref="F1151">
    <cfRule type="expression" dxfId="4612" priority="5980">
      <formula>#REF!="NOK"</formula>
    </cfRule>
  </conditionalFormatting>
  <conditionalFormatting sqref="B1198:B1200">
    <cfRule type="expression" dxfId="4611" priority="5826">
      <formula>#REF!="NOK"</formula>
    </cfRule>
  </conditionalFormatting>
  <conditionalFormatting sqref="F1149">
    <cfRule type="expression" dxfId="4610" priority="5976">
      <formula>#REF!="NOK"</formula>
    </cfRule>
  </conditionalFormatting>
  <conditionalFormatting sqref="A1233">
    <cfRule type="expression" dxfId="4609" priority="5745">
      <formula>#REF!="NOK"</formula>
    </cfRule>
  </conditionalFormatting>
  <conditionalFormatting sqref="A1156:B1156 B1157">
    <cfRule type="expression" dxfId="4608" priority="5974">
      <formula>#REF!="NOK"</formula>
    </cfRule>
  </conditionalFormatting>
  <conditionalFormatting sqref="D1155">
    <cfRule type="expression" dxfId="4607" priority="5975">
      <formula>$M1155="NOK"</formula>
    </cfRule>
  </conditionalFormatting>
  <conditionalFormatting sqref="D1147">
    <cfRule type="expression" dxfId="4606" priority="5982">
      <formula>$M1147="NOK"</formula>
    </cfRule>
  </conditionalFormatting>
  <conditionalFormatting sqref="F1170:F1172">
    <cfRule type="expression" dxfId="4605" priority="5925">
      <formula>#REF!="NOK"</formula>
    </cfRule>
  </conditionalFormatting>
  <conditionalFormatting sqref="A1157">
    <cfRule type="expression" dxfId="4604" priority="5973">
      <formula>#REF!="NOK"</formula>
    </cfRule>
  </conditionalFormatting>
  <conditionalFormatting sqref="B1149">
    <cfRule type="expression" dxfId="4603" priority="5978">
      <formula>#REF!="NOK"</formula>
    </cfRule>
  </conditionalFormatting>
  <conditionalFormatting sqref="A1162">
    <cfRule type="expression" dxfId="4602" priority="5931">
      <formula>#REF!="NOK"</formula>
    </cfRule>
  </conditionalFormatting>
  <conditionalFormatting sqref="D1261">
    <cfRule type="expression" dxfId="4601" priority="5719">
      <formula>$M1261="NOK"</formula>
    </cfRule>
  </conditionalFormatting>
  <conditionalFormatting sqref="F1233">
    <cfRule type="expression" dxfId="4600" priority="5847">
      <formula>#REF!="NOK"</formula>
    </cfRule>
  </conditionalFormatting>
  <conditionalFormatting sqref="A1177:B1177 B1178">
    <cfRule type="expression" dxfId="4599" priority="5845">
      <formula>#REF!="NOK"</formula>
    </cfRule>
  </conditionalFormatting>
  <conditionalFormatting sqref="F1156:F1157">
    <cfRule type="expression" dxfId="4598" priority="5972">
      <formula>#REF!="NOK"</formula>
    </cfRule>
  </conditionalFormatting>
  <conditionalFormatting sqref="A1178">
    <cfRule type="expression" dxfId="4597" priority="5844">
      <formula>#REF!="NOK"</formula>
    </cfRule>
  </conditionalFormatting>
  <conditionalFormatting sqref="B1186">
    <cfRule type="expression" dxfId="4596" priority="5837">
      <formula>#REF!="NOK"</formula>
    </cfRule>
  </conditionalFormatting>
  <conditionalFormatting sqref="F1231:F1232">
    <cfRule type="expression" dxfId="4595" priority="5848">
      <formula>#REF!="NOK"</formula>
    </cfRule>
  </conditionalFormatting>
  <conditionalFormatting sqref="A1179">
    <cfRule type="expression" dxfId="4594" priority="5842">
      <formula>#REF!="NOK"</formula>
    </cfRule>
  </conditionalFormatting>
  <conditionalFormatting sqref="D1169">
    <cfRule type="expression" dxfId="4593" priority="5936">
      <formula>$M1169="NOK"</formula>
    </cfRule>
  </conditionalFormatting>
  <conditionalFormatting sqref="A1174:G1175 B1176:C1176 E1176:G1176">
    <cfRule type="expression" dxfId="4592" priority="5970">
      <formula>$M1174="NOK"</formula>
    </cfRule>
  </conditionalFormatting>
  <conditionalFormatting sqref="D1190">
    <cfRule type="expression" dxfId="4591" priority="5911">
      <formula>$M1190="NOK"</formula>
    </cfRule>
  </conditionalFormatting>
  <conditionalFormatting sqref="F1226">
    <cfRule type="expression" dxfId="4590" priority="5857">
      <formula>#REF!="NOK"</formula>
    </cfRule>
  </conditionalFormatting>
  <conditionalFormatting sqref="A1180">
    <cfRule type="expression" dxfId="4589" priority="5964">
      <formula>$M1180="NOK"</formula>
    </cfRule>
  </conditionalFormatting>
  <conditionalFormatting sqref="A1165">
    <cfRule type="expression" dxfId="4588" priority="5928">
      <formula>#REF!="NOK"</formula>
    </cfRule>
  </conditionalFormatting>
  <conditionalFormatting sqref="F1224:F1225">
    <cfRule type="expression" dxfId="4587" priority="5858">
      <formula>#REF!="NOK"</formula>
    </cfRule>
  </conditionalFormatting>
  <conditionalFormatting sqref="B1171">
    <cfRule type="expression" dxfId="4586" priority="5937">
      <formula>#REF!="NOK"</formula>
    </cfRule>
  </conditionalFormatting>
  <conditionalFormatting sqref="A1184:B1184 B1185">
    <cfRule type="expression" dxfId="4585" priority="5839">
      <formula>#REF!="NOK"</formula>
    </cfRule>
  </conditionalFormatting>
  <conditionalFormatting sqref="A1192">
    <cfRule type="expression" dxfId="4584" priority="5833">
      <formula>#REF!="NOK"</formula>
    </cfRule>
  </conditionalFormatting>
  <conditionalFormatting sqref="B1187:G1187">
    <cfRule type="expression" dxfId="4583" priority="5961">
      <formula>$M1187="NOK"</formula>
    </cfRule>
  </conditionalFormatting>
  <conditionalFormatting sqref="A1181:G1182 B1183:C1183 E1183:G1183">
    <cfRule type="expression" dxfId="4582" priority="5960">
      <formula>$M1181="NOK"</formula>
    </cfRule>
  </conditionalFormatting>
  <conditionalFormatting sqref="A1173">
    <cfRule type="expression" dxfId="4581" priority="5927">
      <formula>$M1173="NOK"</formula>
    </cfRule>
  </conditionalFormatting>
  <conditionalFormatting sqref="A1187">
    <cfRule type="expression" dxfId="4580" priority="5954">
      <formula>$M1187="NOK"</formula>
    </cfRule>
  </conditionalFormatting>
  <conditionalFormatting sqref="F1177:F1179">
    <cfRule type="expression" dxfId="4579" priority="5841">
      <formula>#REF!="NOK"</formula>
    </cfRule>
  </conditionalFormatting>
  <conditionalFormatting sqref="B1166:G1166">
    <cfRule type="expression" dxfId="4578" priority="5951">
      <formula>$M1166="NOK"</formula>
    </cfRule>
  </conditionalFormatting>
  <conditionalFormatting sqref="F1198:F1200">
    <cfRule type="expression" dxfId="4577" priority="5831">
      <formula>#REF!="NOK"</formula>
    </cfRule>
  </conditionalFormatting>
  <conditionalFormatting sqref="F1354">
    <cfRule type="expression" dxfId="4576" priority="5752">
      <formula>#REF!="NOK"</formula>
    </cfRule>
  </conditionalFormatting>
  <conditionalFormatting sqref="A1199">
    <cfRule type="expression" dxfId="4575" priority="5827">
      <formula>#REF!="NOK"</formula>
    </cfRule>
  </conditionalFormatting>
  <conditionalFormatting sqref="F1205:F1207">
    <cfRule type="expression" dxfId="4574" priority="5819">
      <formula>#REF!="NOK"</formula>
    </cfRule>
  </conditionalFormatting>
  <conditionalFormatting sqref="A1186">
    <cfRule type="expression" dxfId="4573" priority="5836">
      <formula>#REF!="NOK"</formula>
    </cfRule>
  </conditionalFormatting>
  <conditionalFormatting sqref="A1159:G1160 B1161:C1161 E1161:G1161">
    <cfRule type="expression" dxfId="4572" priority="5950">
      <formula>$M1159="NOK"</formula>
    </cfRule>
  </conditionalFormatting>
  <conditionalFormatting sqref="D1161">
    <cfRule type="expression" dxfId="4571" priority="5946">
      <formula>$M1161="NOK"</formula>
    </cfRule>
  </conditionalFormatting>
  <conditionalFormatting sqref="A1185">
    <cfRule type="expression" dxfId="4570" priority="5838">
      <formula>#REF!="NOK"</formula>
    </cfRule>
  </conditionalFormatting>
  <conditionalFormatting sqref="F1184:F1186">
    <cfRule type="expression" dxfId="4569" priority="5835">
      <formula>#REF!="NOK"</formula>
    </cfRule>
  </conditionalFormatting>
  <conditionalFormatting sqref="A1191:B1191 A1193 B1192:B1193">
    <cfRule type="expression" dxfId="4568" priority="5834">
      <formula>#REF!="NOK"</formula>
    </cfRule>
  </conditionalFormatting>
  <conditionalFormatting sqref="F1191:F1193">
    <cfRule type="expression" dxfId="4567" priority="5830">
      <formula>#REF!="NOK"</formula>
    </cfRule>
  </conditionalFormatting>
  <conditionalFormatting sqref="B1173:G1173">
    <cfRule type="expression" dxfId="4566" priority="5941">
      <formula>$M1173="NOK"</formula>
    </cfRule>
  </conditionalFormatting>
  <conditionalFormatting sqref="A1167:G1168 B1169:C1169 E1169:G1169">
    <cfRule type="expression" dxfId="4565" priority="5940">
      <formula>$M1167="NOK"</formula>
    </cfRule>
  </conditionalFormatting>
  <conditionalFormatting sqref="B1201:G1201">
    <cfRule type="expression" dxfId="4564" priority="5906">
      <formula>$M1201="NOK"</formula>
    </cfRule>
  </conditionalFormatting>
  <conditionalFormatting sqref="D1204">
    <cfRule type="expression" dxfId="4563" priority="5825">
      <formula>$M1204="NOK"</formula>
    </cfRule>
  </conditionalFormatting>
  <conditionalFormatting sqref="A1217:B1217">
    <cfRule type="expression" dxfId="4562" priority="5816">
      <formula>#REF!="NOK"</formula>
    </cfRule>
  </conditionalFormatting>
  <conditionalFormatting sqref="B1163">
    <cfRule type="expression" dxfId="4561" priority="5920">
      <formula>#REF!="NOK"</formula>
    </cfRule>
  </conditionalFormatting>
  <conditionalFormatting sqref="A1225:B1225 B1224">
    <cfRule type="expression" dxfId="4560" priority="5748">
      <formula>#REF!="NOK"</formula>
    </cfRule>
  </conditionalFormatting>
  <conditionalFormatting sqref="B1240">
    <cfRule type="expression" dxfId="4559" priority="5741">
      <formula>#REF!="NOK"</formula>
    </cfRule>
  </conditionalFormatting>
  <conditionalFormatting sqref="A1242:G1243 B1244:C1244 E1244:G1244">
    <cfRule type="expression" dxfId="4558" priority="5800">
      <formula>$M1242="NOK"</formula>
    </cfRule>
  </conditionalFormatting>
  <conditionalFormatting sqref="F1162:F1164">
    <cfRule type="expression" dxfId="4557" priority="5918">
      <formula>#REF!="NOK"</formula>
    </cfRule>
  </conditionalFormatting>
  <conditionalFormatting sqref="A1164">
    <cfRule type="expression" dxfId="4556" priority="5921">
      <formula>#REF!="NOK"</formula>
    </cfRule>
  </conditionalFormatting>
  <conditionalFormatting sqref="A1205:B1205">
    <cfRule type="expression" dxfId="4555" priority="5823">
      <formula>#REF!="NOK"</formula>
    </cfRule>
  </conditionalFormatting>
  <conditionalFormatting sqref="A1224">
    <cfRule type="expression" dxfId="4554" priority="5751">
      <formula>#REF!="NOK"</formula>
    </cfRule>
  </conditionalFormatting>
  <conditionalFormatting sqref="B1219">
    <cfRule type="expression" dxfId="4553" priority="5815">
      <formula>#REF!="NOK"</formula>
    </cfRule>
  </conditionalFormatting>
  <conditionalFormatting sqref="B1162">
    <cfRule type="expression" dxfId="4552" priority="5919">
      <formula>#REF!="NOK"</formula>
    </cfRule>
  </conditionalFormatting>
  <conditionalFormatting sqref="F1165">
    <cfRule type="expression" dxfId="4551" priority="5917">
      <formula>#REF!="NOK"</formula>
    </cfRule>
  </conditionalFormatting>
  <conditionalFormatting sqref="F1352">
    <cfRule type="expression" dxfId="4550" priority="5753">
      <formula>#REF!="NOK"</formula>
    </cfRule>
  </conditionalFormatting>
  <conditionalFormatting sqref="F1238:F1240">
    <cfRule type="expression" dxfId="4549" priority="5733">
      <formula>#REF!="NOK"</formula>
    </cfRule>
  </conditionalFormatting>
  <conditionalFormatting sqref="A1218:B1218">
    <cfRule type="expression" dxfId="4548" priority="5813">
      <formula>#REF!="NOK"</formula>
    </cfRule>
  </conditionalFormatting>
  <conditionalFormatting sqref="F1212">
    <cfRule type="expression" dxfId="4547" priority="5878">
      <formula>#REF!="NOK"</formula>
    </cfRule>
  </conditionalFormatting>
  <conditionalFormatting sqref="F1245:F1247">
    <cfRule type="expression" dxfId="4546" priority="5732">
      <formula>#REF!="NOK"</formula>
    </cfRule>
  </conditionalFormatting>
  <conditionalFormatting sqref="A1245:B1245">
    <cfRule type="expression" dxfId="4545" priority="5738">
      <formula>#REF!="NOK"</formula>
    </cfRule>
  </conditionalFormatting>
  <conditionalFormatting sqref="B1194:G1194">
    <cfRule type="expression" dxfId="4544" priority="5916">
      <formula>$M1194="NOK"</formula>
    </cfRule>
  </conditionalFormatting>
  <conditionalFormatting sqref="A1188:G1189 B1190:C1190 E1190:G1190">
    <cfRule type="expression" dxfId="4543" priority="5915">
      <formula>$M1188="NOK"</formula>
    </cfRule>
  </conditionalFormatting>
  <conditionalFormatting sqref="A1234">
    <cfRule type="expression" dxfId="4542" priority="5849">
      <formula>$M1234="NOK"</formula>
    </cfRule>
  </conditionalFormatting>
  <conditionalFormatting sqref="A1194">
    <cfRule type="expression" dxfId="4541" priority="5909">
      <formula>$M1194="NOK"</formula>
    </cfRule>
  </conditionalFormatting>
  <conditionalFormatting sqref="A1241">
    <cfRule type="expression" dxfId="4540" priority="5734">
      <formula>#REF!="NOK"</formula>
    </cfRule>
  </conditionalFormatting>
  <conditionalFormatting sqref="F1292">
    <cfRule type="expression" dxfId="4539" priority="5763">
      <formula>#REF!="NOK"</formula>
    </cfRule>
  </conditionalFormatting>
  <conditionalFormatting sqref="B1262">
    <cfRule type="expression" dxfId="4538" priority="5717">
      <formula>#REF!="NOK"</formula>
    </cfRule>
  </conditionalFormatting>
  <conditionalFormatting sqref="A1198 A1200">
    <cfRule type="expression" dxfId="4537" priority="5828">
      <formula>#REF!="NOK"</formula>
    </cfRule>
  </conditionalFormatting>
  <conditionalFormatting sqref="B1241:G1241">
    <cfRule type="expression" dxfId="4536" priority="5811">
      <formula>$M1241="NOK"</formula>
    </cfRule>
  </conditionalFormatting>
  <conditionalFormatting sqref="A1195:G1196 B1197:C1197 E1197:G1197">
    <cfRule type="expression" dxfId="4535" priority="5905">
      <formula>$M1195="NOK"</formula>
    </cfRule>
  </conditionalFormatting>
  <conditionalFormatting sqref="A1201">
    <cfRule type="expression" dxfId="4534" priority="5829">
      <formula>$M1201="NOK"</formula>
    </cfRule>
  </conditionalFormatting>
  <conditionalFormatting sqref="D1197">
    <cfRule type="expression" dxfId="4533" priority="5901">
      <formula>$M1197="NOK"</formula>
    </cfRule>
  </conditionalFormatting>
  <conditionalFormatting sqref="D1223">
    <cfRule type="expression" dxfId="4532" priority="5861">
      <formula>$M1223="NOK"</formula>
    </cfRule>
  </conditionalFormatting>
  <conditionalFormatting sqref="A1212:B1212">
    <cfRule type="expression" dxfId="4531" priority="5818">
      <formula>#REF!="NOK"</formula>
    </cfRule>
  </conditionalFormatting>
  <conditionalFormatting sqref="B1207">
    <cfRule type="expression" dxfId="4530" priority="5822">
      <formula>#REF!="NOK"</formula>
    </cfRule>
  </conditionalFormatting>
  <conditionalFormatting sqref="A1206:B1206">
    <cfRule type="expression" dxfId="4529" priority="5820">
      <formula>#REF!="NOK"</formula>
    </cfRule>
  </conditionalFormatting>
  <conditionalFormatting sqref="F1262">
    <cfRule type="expression" dxfId="4528" priority="5716">
      <formula>#REF!="NOK"</formula>
    </cfRule>
  </conditionalFormatting>
  <conditionalFormatting sqref="A1232:B1232">
    <cfRule type="expression" dxfId="4527" priority="5744">
      <formula>#REF!="NOK"</formula>
    </cfRule>
  </conditionalFormatting>
  <conditionalFormatting sqref="B1208:G1208">
    <cfRule type="expression" dxfId="4526" priority="5896">
      <formula>$M1208="NOK"</formula>
    </cfRule>
  </conditionalFormatting>
  <conditionalFormatting sqref="A1202:G1203 B1204:C1204 E1204:G1204">
    <cfRule type="expression" dxfId="4525" priority="5895">
      <formula>$M1202="NOK"</formula>
    </cfRule>
  </conditionalFormatting>
  <conditionalFormatting sqref="B1253:G1253">
    <cfRule type="expression" dxfId="4524" priority="5781">
      <formula>$M1253="NOK"</formula>
    </cfRule>
  </conditionalFormatting>
  <conditionalFormatting sqref="A1208">
    <cfRule type="expression" dxfId="4523" priority="5889">
      <formula>$M1208="NOK"</formula>
    </cfRule>
  </conditionalFormatting>
  <conditionalFormatting sqref="F1217:F1219">
    <cfRule type="expression" dxfId="4522" priority="5812">
      <formula>#REF!="NOK"</formula>
    </cfRule>
  </conditionalFormatting>
  <conditionalFormatting sqref="B1252">
    <cfRule type="expression" dxfId="4521" priority="5724">
      <formula>#REF!="NOK"</formula>
    </cfRule>
  </conditionalFormatting>
  <conditionalFormatting sqref="A1238:B1238">
    <cfRule type="expression" dxfId="4520" priority="5742">
      <formula>#REF!="NOK"</formula>
    </cfRule>
  </conditionalFormatting>
  <conditionalFormatting sqref="A1219">
    <cfRule type="expression" dxfId="4519" priority="5814">
      <formula>#REF!="NOK"</formula>
    </cfRule>
  </conditionalFormatting>
  <conditionalFormatting sqref="A1207">
    <cfRule type="expression" dxfId="4518" priority="5821">
      <formula>#REF!="NOK"</formula>
    </cfRule>
  </conditionalFormatting>
  <conditionalFormatting sqref="A1240">
    <cfRule type="expression" dxfId="4517" priority="5740">
      <formula>#REF!="NOK"</formula>
    </cfRule>
  </conditionalFormatting>
  <conditionalFormatting sqref="B1233">
    <cfRule type="expression" dxfId="4516" priority="5746">
      <formula>#REF!="NOK"</formula>
    </cfRule>
  </conditionalFormatting>
  <conditionalFormatting sqref="B1213:G1213">
    <cfRule type="expression" dxfId="4515" priority="5886">
      <formula>$M1213="NOK"</formula>
    </cfRule>
  </conditionalFormatting>
  <conditionalFormatting sqref="A1209:G1210 B1211:C1211 E1211:G1211">
    <cfRule type="expression" dxfId="4514" priority="5885">
      <formula>$M1209="NOK"</formula>
    </cfRule>
  </conditionalFormatting>
  <conditionalFormatting sqref="A1259:G1260 B1261:C1261 E1261:G1261">
    <cfRule type="expression" dxfId="4513" priority="5720">
      <formula>$M1259="NOK"</formula>
    </cfRule>
  </conditionalFormatting>
  <conditionalFormatting sqref="A1214:G1215 B1216:C1216 E1216:G1216">
    <cfRule type="expression" dxfId="4512" priority="5875">
      <formula>$M1214="NOK"</formula>
    </cfRule>
  </conditionalFormatting>
  <conditionalFormatting sqref="A1213">
    <cfRule type="expression" dxfId="4511" priority="5879">
      <formula>$M1213="NOK"</formula>
    </cfRule>
  </conditionalFormatting>
  <conditionalFormatting sqref="B1247">
    <cfRule type="expression" dxfId="4510" priority="5737">
      <formula>#REF!="NOK"</formula>
    </cfRule>
  </conditionalFormatting>
  <conditionalFormatting sqref="B1227:G1227">
    <cfRule type="expression" dxfId="4509" priority="5866">
      <formula>$M1227="NOK"</formula>
    </cfRule>
  </conditionalFormatting>
  <conditionalFormatting sqref="A1226">
    <cfRule type="expression" dxfId="4508" priority="5749">
      <formula>#REF!="NOK"</formula>
    </cfRule>
  </conditionalFormatting>
  <conditionalFormatting sqref="B1226">
    <cfRule type="expression" dxfId="4507" priority="5750">
      <formula>#REF!="NOK"</formula>
    </cfRule>
  </conditionalFormatting>
  <conditionalFormatting sqref="F1272">
    <cfRule type="expression" dxfId="4506" priority="5704">
      <formula>#REF!="NOK"</formula>
    </cfRule>
  </conditionalFormatting>
  <conditionalFormatting sqref="B1257">
    <cfRule type="expression" dxfId="4505" priority="5711">
      <formula>#REF!="NOK"</formula>
    </cfRule>
  </conditionalFormatting>
  <conditionalFormatting sqref="A1246:B1246">
    <cfRule type="expression" dxfId="4504" priority="5735">
      <formula>#REF!="NOK"</formula>
    </cfRule>
  </conditionalFormatting>
  <conditionalFormatting sqref="B1267">
    <cfRule type="expression" dxfId="4503" priority="5699">
      <formula>#REF!="NOK"</formula>
    </cfRule>
  </conditionalFormatting>
  <conditionalFormatting sqref="B1220:G1220">
    <cfRule type="expression" dxfId="4502" priority="5876">
      <formula>$M1220="NOK"</formula>
    </cfRule>
  </conditionalFormatting>
  <conditionalFormatting sqref="A1254:G1255 B1256:C1256 E1256:G1256">
    <cfRule type="expression" dxfId="4501" priority="5714">
      <formula>$M1254="NOK"</formula>
    </cfRule>
  </conditionalFormatting>
  <conditionalFormatting sqref="A1221:G1222 B1223:C1223 E1223:G1223">
    <cfRule type="expression" dxfId="4500" priority="5865">
      <formula>$M1221="NOK"</formula>
    </cfRule>
  </conditionalFormatting>
  <conditionalFormatting sqref="A1220">
    <cfRule type="expression" dxfId="4499" priority="5869">
      <formula>$M1220="NOK"</formula>
    </cfRule>
  </conditionalFormatting>
  <conditionalFormatting sqref="A1247">
    <cfRule type="expression" dxfId="4498" priority="5736">
      <formula>#REF!="NOK"</formula>
    </cfRule>
  </conditionalFormatting>
  <conditionalFormatting sqref="B1355:G1355">
    <cfRule type="expression" dxfId="4497" priority="5761">
      <formula>$M1355="NOK"</formula>
    </cfRule>
  </conditionalFormatting>
  <conditionalFormatting sqref="A1227">
    <cfRule type="expression" dxfId="4496" priority="5859">
      <formula>$M1227="NOK"</formula>
    </cfRule>
  </conditionalFormatting>
  <conditionalFormatting sqref="B1234:G1234">
    <cfRule type="expression" dxfId="4495" priority="5856">
      <formula>$M1234="NOK"</formula>
    </cfRule>
  </conditionalFormatting>
  <conditionalFormatting sqref="A1228:G1229 B1230:C1230 E1230:G1230">
    <cfRule type="expression" dxfId="4494" priority="5855">
      <formula>$M1228="NOK"</formula>
    </cfRule>
  </conditionalFormatting>
  <conditionalFormatting sqref="D1216">
    <cfRule type="expression" dxfId="4493" priority="5817">
      <formula>$M1216="NOK"</formula>
    </cfRule>
  </conditionalFormatting>
  <conditionalFormatting sqref="D1251">
    <cfRule type="expression" dxfId="4492" priority="5776">
      <formula>$M1251="NOK"</formula>
    </cfRule>
  </conditionalFormatting>
  <conditionalFormatting sqref="D1176">
    <cfRule type="expression" dxfId="4491" priority="5846">
      <formula>$M1176="NOK"</formula>
    </cfRule>
  </conditionalFormatting>
  <conditionalFormatting sqref="B1272">
    <cfRule type="expression" dxfId="4490" priority="5705">
      <formula>#REF!="NOK"</formula>
    </cfRule>
  </conditionalFormatting>
  <conditionalFormatting sqref="D1183">
    <cfRule type="expression" dxfId="4489" priority="5840">
      <formula>$M1183="NOK"</formula>
    </cfRule>
  </conditionalFormatting>
  <conditionalFormatting sqref="F1267">
    <cfRule type="expression" dxfId="4488" priority="5698">
      <formula>#REF!="NOK"</formula>
    </cfRule>
  </conditionalFormatting>
  <conditionalFormatting sqref="A1292:B1302">
    <cfRule type="expression" dxfId="4487" priority="5693">
      <formula>#REF!="NOK"</formula>
    </cfRule>
  </conditionalFormatting>
  <conditionalFormatting sqref="A1307:B1317">
    <cfRule type="expression" dxfId="4486" priority="5685">
      <formula>#REF!="NOK"</formula>
    </cfRule>
  </conditionalFormatting>
  <conditionalFormatting sqref="F1257">
    <cfRule type="expression" dxfId="4485" priority="5710">
      <formula>#REF!="NOK"</formula>
    </cfRule>
  </conditionalFormatting>
  <conditionalFormatting sqref="F1307">
    <cfRule type="expression" dxfId="4484" priority="5688">
      <formula>#REF!="NOK"</formula>
    </cfRule>
  </conditionalFormatting>
  <conditionalFormatting sqref="B1268:G1268">
    <cfRule type="expression" dxfId="4483" priority="5703">
      <formula>$M1268="NOK"</formula>
    </cfRule>
  </conditionalFormatting>
  <conditionalFormatting sqref="D1211">
    <cfRule type="expression" dxfId="4482" priority="5824">
      <formula>$M1211="NOK"</formula>
    </cfRule>
  </conditionalFormatting>
  <conditionalFormatting sqref="F1277">
    <cfRule type="expression" dxfId="4481" priority="5680">
      <formula>#REF!="NOK"</formula>
    </cfRule>
  </conditionalFormatting>
  <conditionalFormatting sqref="A1239:B1239">
    <cfRule type="expression" dxfId="4480" priority="5739">
      <formula>#REF!="NOK"</formula>
    </cfRule>
  </conditionalFormatting>
  <conditionalFormatting sqref="A1289:G1290 B1291:C1291 E1291:G1291">
    <cfRule type="expression" dxfId="4479" priority="5770">
      <formula>$M1289="NOK"</formula>
    </cfRule>
  </conditionalFormatting>
  <conditionalFormatting sqref="F1337">
    <cfRule type="expression" dxfId="4478" priority="5664">
      <formula>#REF!="NOK"</formula>
    </cfRule>
  </conditionalFormatting>
  <conditionalFormatting sqref="A1258">
    <cfRule type="expression" dxfId="4477" priority="5712">
      <formula>$M1258="NOK"</formula>
    </cfRule>
  </conditionalFormatting>
  <conditionalFormatting sqref="A1235:G1236 B1237:C1237 E1237:G1237">
    <cfRule type="expression" dxfId="4476" priority="5810">
      <formula>$M1235="NOK"</formula>
    </cfRule>
  </conditionalFormatting>
  <conditionalFormatting sqref="D1244">
    <cfRule type="expression" dxfId="4475" priority="5731">
      <formula>$M1244="NOK"</formula>
    </cfRule>
  </conditionalFormatting>
  <conditionalFormatting sqref="A1349:G1350 B1351:C1351 E1351:G1351">
    <cfRule type="expression" dxfId="4474" priority="5760">
      <formula>$M1349="NOK"</formula>
    </cfRule>
  </conditionalFormatting>
  <conditionalFormatting sqref="F1293:F1302">
    <cfRule type="expression" dxfId="4473" priority="5694">
      <formula>#REF!="NOK"</formula>
    </cfRule>
  </conditionalFormatting>
  <conditionalFormatting sqref="A1303">
    <cfRule type="expression" dxfId="4472" priority="5764">
      <formula>$M1303="NOK"</formula>
    </cfRule>
  </conditionalFormatting>
  <conditionalFormatting sqref="D1291">
    <cfRule type="expression" dxfId="4471" priority="5766">
      <formula>$M1291="NOK"</formula>
    </cfRule>
  </conditionalFormatting>
  <conditionalFormatting sqref="A1248">
    <cfRule type="expression" dxfId="4470" priority="5794">
      <formula>$M1248="NOK"</formula>
    </cfRule>
  </conditionalFormatting>
  <conditionalFormatting sqref="A1249:G1250 B1251:C1251 E1251:G1251">
    <cfRule type="expression" dxfId="4469" priority="5780">
      <formula>$M1249="NOK"</formula>
    </cfRule>
  </conditionalFormatting>
  <conditionalFormatting sqref="F1278:F1287">
    <cfRule type="expression" dxfId="4468" priority="5678">
      <formula>#REF!="NOK"</formula>
    </cfRule>
  </conditionalFormatting>
  <conditionalFormatting sqref="F1322">
    <cfRule type="expression" dxfId="4467" priority="5671">
      <formula>#REF!="NOK"</formula>
    </cfRule>
  </conditionalFormatting>
  <conditionalFormatting sqref="B1303:G1303">
    <cfRule type="expression" dxfId="4466" priority="5771">
      <formula>$M1303="NOK"</formula>
    </cfRule>
  </conditionalFormatting>
  <conditionalFormatting sqref="D1237">
    <cfRule type="expression" dxfId="4465" priority="5730">
      <formula>$M1237="NOK"</formula>
    </cfRule>
  </conditionalFormatting>
  <conditionalFormatting sqref="B1273:G1273">
    <cfRule type="expression" dxfId="4464" priority="5709">
      <formula>$M1273="NOK"</formula>
    </cfRule>
  </conditionalFormatting>
  <conditionalFormatting sqref="A1269:G1270 B1271:C1271 E1271:G1271">
    <cfRule type="expression" dxfId="4463" priority="5708">
      <formula>$M1269="NOK"</formula>
    </cfRule>
  </conditionalFormatting>
  <conditionalFormatting sqref="F1308:F1317">
    <cfRule type="expression" dxfId="4462" priority="5686">
      <formula>#REF!="NOK"</formula>
    </cfRule>
  </conditionalFormatting>
  <conditionalFormatting sqref="D1266">
    <cfRule type="expression" dxfId="4461" priority="5701">
      <formula>$M1266="NOK"</formula>
    </cfRule>
  </conditionalFormatting>
  <conditionalFormatting sqref="B1263:G1263">
    <cfRule type="expression" dxfId="4460" priority="5721">
      <formula>$M1263="NOK"</formula>
    </cfRule>
  </conditionalFormatting>
  <conditionalFormatting sqref="A1288">
    <cfRule type="expression" dxfId="4459" priority="5681">
      <formula>$M1288="NOK"</formula>
    </cfRule>
  </conditionalFormatting>
  <conditionalFormatting sqref="A1322:B1332">
    <cfRule type="expression" dxfId="4458" priority="5668">
      <formula>#REF!="NOK"</formula>
    </cfRule>
  </conditionalFormatting>
  <conditionalFormatting sqref="A1277:B1287">
    <cfRule type="expression" dxfId="4457" priority="5677">
      <formula>#REF!="NOK"</formula>
    </cfRule>
  </conditionalFormatting>
  <conditionalFormatting sqref="D1256">
    <cfRule type="expression" dxfId="4456" priority="5713">
      <formula>$M1256="NOK"</formula>
    </cfRule>
  </conditionalFormatting>
  <conditionalFormatting sqref="A1263">
    <cfRule type="expression" dxfId="4455" priority="5718">
      <formula>$M1263="NOK"</formula>
    </cfRule>
  </conditionalFormatting>
  <conditionalFormatting sqref="A1273">
    <cfRule type="expression" dxfId="4454" priority="5697">
      <formula>$M1273="NOK"</formula>
    </cfRule>
  </conditionalFormatting>
  <conditionalFormatting sqref="A1355">
    <cfRule type="expression" dxfId="4453" priority="5655">
      <formula>#REF!="NOK"</formula>
    </cfRule>
  </conditionalFormatting>
  <conditionalFormatting sqref="A1352">
    <cfRule type="expression" dxfId="4452" priority="5656">
      <formula>#REF!="NOK"</formula>
    </cfRule>
  </conditionalFormatting>
  <conditionalFormatting sqref="A1337:B1347">
    <cfRule type="expression" dxfId="4451" priority="5661">
      <formula>#REF!="NOK"</formula>
    </cfRule>
  </conditionalFormatting>
  <conditionalFormatting sqref="F1323:F1332">
    <cfRule type="expression" dxfId="4450" priority="5669">
      <formula>#REF!="NOK"</formula>
    </cfRule>
  </conditionalFormatting>
  <conditionalFormatting sqref="B1318:G1318">
    <cfRule type="expression" dxfId="4449" priority="5692">
      <formula>$M1318="NOK"</formula>
    </cfRule>
  </conditionalFormatting>
  <conditionalFormatting sqref="A1373:B1374">
    <cfRule type="expression" dxfId="4448" priority="5621">
      <formula>#REF!="NOK"</formula>
    </cfRule>
  </conditionalFormatting>
  <conditionalFormatting sqref="F1380:F1382">
    <cfRule type="expression" dxfId="4447" priority="5619">
      <formula>#REF!="NOK"</formula>
    </cfRule>
  </conditionalFormatting>
  <conditionalFormatting sqref="A1268">
    <cfRule type="expression" dxfId="4446" priority="5700">
      <formula>$M1268="NOK"</formula>
    </cfRule>
  </conditionalFormatting>
  <conditionalFormatting sqref="F1338:F1347">
    <cfRule type="expression" dxfId="4445" priority="5662">
      <formula>#REF!="NOK"</formula>
    </cfRule>
  </conditionalFormatting>
  <conditionalFormatting sqref="A1318">
    <cfRule type="expression" dxfId="4444" priority="5676">
      <formula>$M1318="NOK"</formula>
    </cfRule>
  </conditionalFormatting>
  <conditionalFormatting sqref="D1271">
    <cfRule type="expression" dxfId="4443" priority="5707">
      <formula>$M1271="NOK"</formula>
    </cfRule>
  </conditionalFormatting>
  <conditionalFormatting sqref="A1264:G1265 B1266:C1266 E1266:G1266">
    <cfRule type="expression" dxfId="4442" priority="5702">
      <formula>$M1264="NOK"</formula>
    </cfRule>
  </conditionalFormatting>
  <conditionalFormatting sqref="A1304:G1305 B1306:C1306 E1306:G1306">
    <cfRule type="expression" dxfId="4441" priority="5691">
      <formula>$M1304="NOK"</formula>
    </cfRule>
  </conditionalFormatting>
  <conditionalFormatting sqref="D1336">
    <cfRule type="expression" dxfId="4440" priority="5665">
      <formula>$M1336="NOK"</formula>
    </cfRule>
  </conditionalFormatting>
  <conditionalFormatting sqref="B1288:G1288">
    <cfRule type="expression" dxfId="4439" priority="5684">
      <formula>$M1288="NOK"</formula>
    </cfRule>
  </conditionalFormatting>
  <conditionalFormatting sqref="A1319:G1320 B1321:C1321 E1321:G1321">
    <cfRule type="expression" dxfId="4438" priority="5674">
      <formula>$M1319="NOK"</formula>
    </cfRule>
  </conditionalFormatting>
  <conditionalFormatting sqref="A1333">
    <cfRule type="expression" dxfId="4437" priority="5672">
      <formula>$M1333="NOK"</formula>
    </cfRule>
  </conditionalFormatting>
  <conditionalFormatting sqref="A1389:B1389">
    <cfRule type="expression" dxfId="4436" priority="5617">
      <formula>#REF!="NOK"</formula>
    </cfRule>
  </conditionalFormatting>
  <conditionalFormatting sqref="B1348:G1348">
    <cfRule type="expression" dxfId="4435" priority="5667">
      <formula>$M1348="NOK"</formula>
    </cfRule>
  </conditionalFormatting>
  <conditionalFormatting sqref="A1274:G1275 B1276:C1276 E1276:G1276">
    <cfRule type="expression" dxfId="4434" priority="5683">
      <formula>$M1274="NOK"</formula>
    </cfRule>
  </conditionalFormatting>
  <conditionalFormatting sqref="D1276">
    <cfRule type="expression" dxfId="4433" priority="5682">
      <formula>$M1276="NOK"</formula>
    </cfRule>
  </conditionalFormatting>
  <conditionalFormatting sqref="D1358">
    <cfRule type="expression" dxfId="4432" priority="5647">
      <formula>$M1358="NOK"</formula>
    </cfRule>
  </conditionalFormatting>
  <conditionalFormatting sqref="A1348">
    <cfRule type="expression" dxfId="4431" priority="5660">
      <formula>$M1348="NOK"</formula>
    </cfRule>
  </conditionalFormatting>
  <conditionalFormatting sqref="D1321">
    <cfRule type="expression" dxfId="4430" priority="5659">
      <formula>$M1321="NOK"</formula>
    </cfRule>
  </conditionalFormatting>
  <conditionalFormatting sqref="B1333:G1333">
    <cfRule type="expression" dxfId="4429" priority="5675">
      <formula>$M1333="NOK"</formula>
    </cfRule>
  </conditionalFormatting>
  <conditionalFormatting sqref="D1351">
    <cfRule type="expression" dxfId="4428" priority="5657">
      <formula>$M1351="NOK"</formula>
    </cfRule>
  </conditionalFormatting>
  <conditionalFormatting sqref="A1334:G1335 B1336:C1336 E1336:G1336">
    <cfRule type="expression" dxfId="4427" priority="5666">
      <formula>$M1334="NOK"</formula>
    </cfRule>
  </conditionalFormatting>
  <conditionalFormatting sqref="A1356:G1357 B1358:C1358 E1358:G1358">
    <cfRule type="expression" dxfId="4426" priority="5653">
      <formula>$M1356="NOK"</formula>
    </cfRule>
  </conditionalFormatting>
  <conditionalFormatting sqref="A1364:G1364 B1365:C1365 E1365:G1365">
    <cfRule type="expression" dxfId="4425" priority="5642">
      <formula>$M1364="NOK"</formula>
    </cfRule>
  </conditionalFormatting>
  <conditionalFormatting sqref="D1306">
    <cfRule type="expression" dxfId="4424" priority="5658">
      <formula>$M1306="NOK"</formula>
    </cfRule>
  </conditionalFormatting>
  <conditionalFormatting sqref="A1377:G1377 A1383:G1383">
    <cfRule type="expression" dxfId="4423" priority="5635">
      <formula>$M1377="NOK"</formula>
    </cfRule>
  </conditionalFormatting>
  <conditionalFormatting sqref="A1370:G1370 A1376:G1376 F1373:F1375">
    <cfRule type="expression" dxfId="4422" priority="5639">
      <formula>$M1370="NOK"</formula>
    </cfRule>
  </conditionalFormatting>
  <conditionalFormatting sqref="D1379">
    <cfRule type="expression" dxfId="4421" priority="5633">
      <formula>$M1379="NOK"</formula>
    </cfRule>
  </conditionalFormatting>
  <conditionalFormatting sqref="A1380:B1382">
    <cfRule type="expression" dxfId="4420" priority="5632">
      <formula>#REF!="NOK"</formula>
    </cfRule>
  </conditionalFormatting>
  <conditionalFormatting sqref="C1362:G1362">
    <cfRule type="expression" dxfId="4419" priority="5654">
      <formula>$M1362="NOK"</formula>
    </cfRule>
  </conditionalFormatting>
  <conditionalFormatting sqref="A1399:G1399 B1400:C1400 E1400:G1400">
    <cfRule type="expression" dxfId="4418" priority="5614">
      <formula>$M1399="NOK"</formula>
    </cfRule>
  </conditionalFormatting>
  <conditionalFormatting sqref="A1387:B1388">
    <cfRule type="expression" dxfId="4417" priority="5618">
      <formula>#REF!="NOK"</formula>
    </cfRule>
  </conditionalFormatting>
  <conditionalFormatting sqref="A1371:G1371 B1372:C1372 E1372:G1372">
    <cfRule type="expression" dxfId="4416" priority="5638">
      <formula>$M1371="NOK"</formula>
    </cfRule>
  </conditionalFormatting>
  <conditionalFormatting sqref="D1372">
    <cfRule type="expression" dxfId="4415" priority="5623">
      <formula>$M1372="NOK"</formula>
    </cfRule>
  </conditionalFormatting>
  <conditionalFormatting sqref="D1386">
    <cfRule type="expression" dxfId="4414" priority="5622">
      <formula>$M1386="NOK"</formula>
    </cfRule>
  </conditionalFormatting>
  <conditionalFormatting sqref="D1365">
    <cfRule type="expression" dxfId="4413" priority="5641">
      <formula>$M1365="NOK"</formula>
    </cfRule>
  </conditionalFormatting>
  <conditionalFormatting sqref="A1375:B1375">
    <cfRule type="expression" dxfId="4412" priority="5620">
      <formula>#REF!="NOK"</formula>
    </cfRule>
  </conditionalFormatting>
  <conditionalFormatting sqref="A1384:G1384 B1390:G1390">
    <cfRule type="expression" dxfId="4411" priority="5631">
      <formula>$M1384="NOK"</formula>
    </cfRule>
  </conditionalFormatting>
  <conditionalFormatting sqref="A1378:G1378 B1379:C1379 E1379:G1379">
    <cfRule type="expression" dxfId="4410" priority="5634">
      <formula>$M1378="NOK"</formula>
    </cfRule>
  </conditionalFormatting>
  <conditionalFormatting sqref="A1398:G1398 A1404:G1404">
    <cfRule type="expression" dxfId="4409" priority="5615">
      <formula>$M1398="NOK"</formula>
    </cfRule>
  </conditionalFormatting>
  <conditionalFormatting sqref="A1405:G1405 A1411:G1411">
    <cfRule type="expression" dxfId="4408" priority="5608">
      <formula>$M1405="NOK"</formula>
    </cfRule>
  </conditionalFormatting>
  <conditionalFormatting sqref="F1387:F1389">
    <cfRule type="expression" dxfId="4407" priority="5616">
      <formula>#REF!="NOK"</formula>
    </cfRule>
  </conditionalFormatting>
  <conditionalFormatting sqref="A1385:G1385 B1386:C1386 E1386:G1386">
    <cfRule type="expression" dxfId="4406" priority="5630">
      <formula>$M1385="NOK"</formula>
    </cfRule>
  </conditionalFormatting>
  <conditionalFormatting sqref="A1433:G1433 B1439:G1439">
    <cfRule type="expression" dxfId="4405" priority="5627">
      <formula>$M1433="NOK"</formula>
    </cfRule>
  </conditionalFormatting>
  <conditionalFormatting sqref="A1434:G1434 B1435:C1435 E1435:G1435">
    <cfRule type="expression" dxfId="4404" priority="5626">
      <formula>$M1434="NOK"</formula>
    </cfRule>
  </conditionalFormatting>
  <conditionalFormatting sqref="A1406:G1406 B1407:C1407 E1407:G1407">
    <cfRule type="expression" dxfId="4403" priority="5607">
      <formula>$M1406="NOK"</formula>
    </cfRule>
  </conditionalFormatting>
  <conditionalFormatting sqref="B1401">
    <cfRule type="expression" dxfId="4402" priority="5611">
      <formula>#REF!="NOK"</formula>
    </cfRule>
  </conditionalFormatting>
  <conditionalFormatting sqref="A1410:B1410 A1408">
    <cfRule type="expression" dxfId="4401" priority="5609">
      <formula>#REF!="NOK"</formula>
    </cfRule>
  </conditionalFormatting>
  <conditionalFormatting sqref="A1447:G1447 A1453:G1453 F1450">
    <cfRule type="expression" dxfId="4400" priority="5564">
      <formula>$M1447="NOK"</formula>
    </cfRule>
  </conditionalFormatting>
  <conditionalFormatting sqref="A1392:G1392 B1393:C1393 E1393:G1393">
    <cfRule type="expression" dxfId="4399" priority="5601">
      <formula>$M1392="NOK"</formula>
    </cfRule>
  </conditionalFormatting>
  <conditionalFormatting sqref="B1408">
    <cfRule type="expression" dxfId="4398" priority="5605">
      <formula>#REF!="NOK"</formula>
    </cfRule>
  </conditionalFormatting>
  <conditionalFormatting sqref="A1396:B1396 A1394">
    <cfRule type="expression" dxfId="4397" priority="5603">
      <formula>#REF!="NOK"</formula>
    </cfRule>
  </conditionalFormatting>
  <conditionalFormatting sqref="A1391:G1391 A1397:G1397">
    <cfRule type="expression" dxfId="4396" priority="5602">
      <formula>$M1391="NOK"</formula>
    </cfRule>
  </conditionalFormatting>
  <conditionalFormatting sqref="A1390">
    <cfRule type="expression" dxfId="4395" priority="5552">
      <formula>$M1390="NOK"</formula>
    </cfRule>
  </conditionalFormatting>
  <conditionalFormatting sqref="D1393">
    <cfRule type="expression" dxfId="4394" priority="5600">
      <formula>$M1393="NOK"</formula>
    </cfRule>
  </conditionalFormatting>
  <conditionalFormatting sqref="B1394">
    <cfRule type="expression" dxfId="4393" priority="5599">
      <formula>#REF!="NOK"</formula>
    </cfRule>
  </conditionalFormatting>
  <conditionalFormatting sqref="F1408 F1410">
    <cfRule type="expression" dxfId="4392" priority="5596">
      <formula>#REF!="NOK"</formula>
    </cfRule>
  </conditionalFormatting>
  <conditionalFormatting sqref="F1401 F1394 F1396 F1403">
    <cfRule type="expression" dxfId="4391" priority="5597">
      <formula>#REF!="NOK"</formula>
    </cfRule>
  </conditionalFormatting>
  <conditionalFormatting sqref="F1395">
    <cfRule type="expression" dxfId="4390" priority="5593">
      <formula>#REF!="NOK"</formula>
    </cfRule>
  </conditionalFormatting>
  <conditionalFormatting sqref="A1395:B1395">
    <cfRule type="expression" dxfId="4389" priority="5594">
      <formula>#REF!="NOK"</formula>
    </cfRule>
  </conditionalFormatting>
  <conditionalFormatting sqref="F1402">
    <cfRule type="expression" dxfId="4388" priority="5590">
      <formula>#REF!="NOK"</formula>
    </cfRule>
  </conditionalFormatting>
  <conditionalFormatting sqref="A1402:B1402">
    <cfRule type="expression" dxfId="4387" priority="5591">
      <formula>#REF!="NOK"</formula>
    </cfRule>
  </conditionalFormatting>
  <conditionalFormatting sqref="F1409">
    <cfRule type="expression" dxfId="4386" priority="5587">
      <formula>#REF!="NOK"</formula>
    </cfRule>
  </conditionalFormatting>
  <conditionalFormatting sqref="A1409:B1409">
    <cfRule type="expression" dxfId="4385" priority="5588">
      <formula>#REF!="NOK"</formula>
    </cfRule>
  </conditionalFormatting>
  <conditionalFormatting sqref="D1400">
    <cfRule type="expression" dxfId="4384" priority="5586">
      <formula>$M1400="NOK"</formula>
    </cfRule>
  </conditionalFormatting>
  <conditionalFormatting sqref="D1407">
    <cfRule type="expression" dxfId="4383" priority="5585">
      <formula>$M1407="NOK"</formula>
    </cfRule>
  </conditionalFormatting>
  <conditionalFormatting sqref="D1461">
    <cfRule type="expression" dxfId="4382" priority="5570">
      <formula>$M1461="NOK"</formula>
    </cfRule>
  </conditionalFormatting>
  <conditionalFormatting sqref="A1416:B1417 A1415">
    <cfRule type="expression" dxfId="4381" priority="5573">
      <formula>#REF!="NOK"</formula>
    </cfRule>
  </conditionalFormatting>
  <conditionalFormatting sqref="A1426:G1426 A1432:G1432">
    <cfRule type="expression" dxfId="4380" priority="5584">
      <formula>$M1426="NOK"</formula>
    </cfRule>
  </conditionalFormatting>
  <conditionalFormatting sqref="A1427:G1427 B1428:C1428 E1428:G1428">
    <cfRule type="expression" dxfId="4379" priority="5583">
      <formula>$M1427="NOK"</formula>
    </cfRule>
  </conditionalFormatting>
  <conditionalFormatting sqref="D1414">
    <cfRule type="expression" dxfId="4378" priority="5555">
      <formula>$M1414="NOK"</formula>
    </cfRule>
  </conditionalFormatting>
  <conditionalFormatting sqref="A1419:G1419 B1425:G1425 F1422:F1424">
    <cfRule type="expression" dxfId="4377" priority="5580">
      <formula>$M1419="NOK"</formula>
    </cfRule>
  </conditionalFormatting>
  <conditionalFormatting sqref="A1420:G1420 B1421:C1421 E1421:G1421">
    <cfRule type="expression" dxfId="4376" priority="5579">
      <formula>$M1420="NOK"</formula>
    </cfRule>
  </conditionalFormatting>
  <conditionalFormatting sqref="A1445:B1445">
    <cfRule type="expression" dxfId="4375" priority="5538">
      <formula>#REF!="NOK"</formula>
    </cfRule>
  </conditionalFormatting>
  <conditionalFormatting sqref="A1412:G1412 A1418:G1418 F1415:F1417">
    <cfRule type="expression" dxfId="4374" priority="5576">
      <formula>$M1412="NOK"</formula>
    </cfRule>
  </conditionalFormatting>
  <conditionalFormatting sqref="A1413:G1413 B1414:C1414 E1414:G1414">
    <cfRule type="expression" dxfId="4373" priority="5575">
      <formula>$M1413="NOK"</formula>
    </cfRule>
  </conditionalFormatting>
  <conditionalFormatting sqref="A1462:B1464">
    <cfRule type="expression" dxfId="4372" priority="5569">
      <formula>#REF!="NOK"</formula>
    </cfRule>
  </conditionalFormatting>
  <conditionalFormatting sqref="A1459:G1459 A1465:G1465 F1462:F1464">
    <cfRule type="expression" dxfId="4371" priority="5572">
      <formula>$M1459="NOK"</formula>
    </cfRule>
  </conditionalFormatting>
  <conditionalFormatting sqref="A1460:G1460 B1461:C1461 E1461:G1461">
    <cfRule type="expression" dxfId="4370" priority="5571">
      <formula>$M1460="NOK"</formula>
    </cfRule>
  </conditionalFormatting>
  <conditionalFormatting sqref="D1456">
    <cfRule type="expression" dxfId="4369" priority="5566">
      <formula>$M1456="NOK"</formula>
    </cfRule>
  </conditionalFormatting>
  <conditionalFormatting sqref="A1454:G1454 A1458:G1458">
    <cfRule type="expression" dxfId="4368" priority="5568">
      <formula>$M1454="NOK"</formula>
    </cfRule>
  </conditionalFormatting>
  <conditionalFormatting sqref="A1455:G1455 B1456:C1456 E1456:G1456">
    <cfRule type="expression" dxfId="4367" priority="5567">
      <formula>$M1455="NOK"</formula>
    </cfRule>
  </conditionalFormatting>
  <conditionalFormatting sqref="D1449">
    <cfRule type="expression" dxfId="4366" priority="5562">
      <formula>$M1449="NOK"</formula>
    </cfRule>
  </conditionalFormatting>
  <conditionalFormatting sqref="A1448:G1448 B1449:C1449 E1449:G1449">
    <cfRule type="expression" dxfId="4365" priority="5563">
      <formula>$M1448="NOK"</formula>
    </cfRule>
  </conditionalFormatting>
  <conditionalFormatting sqref="A1440:G1440 A1446:G1446 F1443:F1445">
    <cfRule type="expression" dxfId="4364" priority="5560">
      <formula>$M1440="NOK"</formula>
    </cfRule>
  </conditionalFormatting>
  <conditionalFormatting sqref="A1441:G1441 B1442:C1442 E1442:G1442">
    <cfRule type="expression" dxfId="4363" priority="5559">
      <formula>$M1441="NOK"</formula>
    </cfRule>
  </conditionalFormatting>
  <conditionalFormatting sqref="B1415">
    <cfRule type="expression" dxfId="4362" priority="5556">
      <formula>#REF!="NOK"</formula>
    </cfRule>
  </conditionalFormatting>
  <conditionalFormatting sqref="D1428">
    <cfRule type="expression" dxfId="4361" priority="5549">
      <formula>$M1428="NOK"</formula>
    </cfRule>
  </conditionalFormatting>
  <conditionalFormatting sqref="D1421">
    <cfRule type="expression" dxfId="4360" priority="5554">
      <formula>$M1421="NOK"</formula>
    </cfRule>
  </conditionalFormatting>
  <conditionalFormatting sqref="A1425">
    <cfRule type="expression" dxfId="4359" priority="5553">
      <formula>$M1425="NOK"</formula>
    </cfRule>
  </conditionalFormatting>
  <conditionalFormatting sqref="A1424:B1424">
    <cfRule type="expression" dxfId="4358" priority="5550">
      <formula>#REF!="NOK"</formula>
    </cfRule>
  </conditionalFormatting>
  <conditionalFormatting sqref="A1422:B1423">
    <cfRule type="expression" dxfId="4357" priority="5551">
      <formula>#REF!="NOK"</formula>
    </cfRule>
  </conditionalFormatting>
  <conditionalFormatting sqref="D1435">
    <cfRule type="expression" dxfId="4356" priority="5548">
      <formula>$M1435="NOK"</formula>
    </cfRule>
  </conditionalFormatting>
  <conditionalFormatting sqref="A1439">
    <cfRule type="expression" dxfId="4355" priority="5547">
      <formula>$M1439="NOK"</formula>
    </cfRule>
  </conditionalFormatting>
  <conditionalFormatting sqref="A1431:B1431">
    <cfRule type="expression" dxfId="4354" priority="5545">
      <formula>#REF!="NOK"</formula>
    </cfRule>
  </conditionalFormatting>
  <conditionalFormatting sqref="A1429:B1430">
    <cfRule type="expression" dxfId="4353" priority="5546">
      <formula>#REF!="NOK"</formula>
    </cfRule>
  </conditionalFormatting>
  <conditionalFormatting sqref="F1429:F1431">
    <cfRule type="expression" dxfId="4352" priority="5544">
      <formula>#REF!="NOK"</formula>
    </cfRule>
  </conditionalFormatting>
  <conditionalFormatting sqref="F1436:F1438">
    <cfRule type="expression" dxfId="4351" priority="5543">
      <formula>#REF!="NOK"</formula>
    </cfRule>
  </conditionalFormatting>
  <conditionalFormatting sqref="A1436:B1437">
    <cfRule type="expression" dxfId="4350" priority="5542">
      <formula>#REF!="NOK"</formula>
    </cfRule>
  </conditionalFormatting>
  <conditionalFormatting sqref="A1438:B1438">
    <cfRule type="expression" dxfId="4349" priority="5541">
      <formula>#REF!="NOK"</formula>
    </cfRule>
  </conditionalFormatting>
  <conditionalFormatting sqref="D1442">
    <cfRule type="expression" dxfId="4348" priority="5540">
      <formula>$M1442="NOK"</formula>
    </cfRule>
  </conditionalFormatting>
  <conditionalFormatting sqref="B1451">
    <cfRule type="expression" dxfId="4347" priority="5532">
      <formula>#REF!="NOK"</formula>
    </cfRule>
  </conditionalFormatting>
  <conditionalFormatting sqref="A1443:B1444">
    <cfRule type="expression" dxfId="4346" priority="5539">
      <formula>#REF!="NOK"</formula>
    </cfRule>
  </conditionalFormatting>
  <conditionalFormatting sqref="C1451:F1451">
    <cfRule type="expression" dxfId="4345" priority="5537">
      <formula>$M1451="NOK"</formula>
    </cfRule>
  </conditionalFormatting>
  <conditionalFormatting sqref="B1450">
    <cfRule type="expression" dxfId="4344" priority="5535">
      <formula>#REF!="NOK"</formula>
    </cfRule>
  </conditionalFormatting>
  <conditionalFormatting sqref="B1452">
    <cfRule type="expression" dxfId="4343" priority="5534">
      <formula>#REF!="NOK"</formula>
    </cfRule>
  </conditionalFormatting>
  <conditionalFormatting sqref="A1466:G1468">
    <cfRule type="expression" dxfId="4342" priority="5530">
      <formula>$M1467="NOK"</formula>
    </cfRule>
  </conditionalFormatting>
  <conditionalFormatting sqref="A1469:G1470 A1:G1 F1529 B1790:B1791 F1854:F1856 F1790:F1791">
    <cfRule type="expression" dxfId="4341" priority="5531">
      <formula>$M3="NOK"</formula>
    </cfRule>
  </conditionalFormatting>
  <conditionalFormatting sqref="C183">
    <cfRule type="expression" dxfId="4340" priority="5524">
      <formula>$M183="NOK"</formula>
    </cfRule>
  </conditionalFormatting>
  <conditionalFormatting sqref="C184">
    <cfRule type="expression" dxfId="4339" priority="5523">
      <formula>$M184="NOK"</formula>
    </cfRule>
  </conditionalFormatting>
  <conditionalFormatting sqref="D183">
    <cfRule type="expression" dxfId="4338" priority="5522">
      <formula>$M183="NOK"</formula>
    </cfRule>
  </conditionalFormatting>
  <conditionalFormatting sqref="D184">
    <cfRule type="expression" dxfId="4337" priority="5521">
      <formula>$M184="NOK"</formula>
    </cfRule>
  </conditionalFormatting>
  <conditionalFormatting sqref="A1490:G1491 A1494:B1494 B1492:G1492 F1493:F1494">
    <cfRule type="expression" dxfId="4336" priority="5520">
      <formula>$M1490="NOK"</formula>
    </cfRule>
  </conditionalFormatting>
  <conditionalFormatting sqref="A1495:G1495">
    <cfRule type="expression" dxfId="4335" priority="5519">
      <formula>$M1495="NOK"</formula>
    </cfRule>
  </conditionalFormatting>
  <conditionalFormatting sqref="A1493:B1493">
    <cfRule type="expression" dxfId="4334" priority="5518">
      <formula>#REF!="NOK"</formula>
    </cfRule>
  </conditionalFormatting>
  <conditionalFormatting sqref="A1469:B1469">
    <cfRule type="expression" dxfId="4333" priority="5517">
      <formula>$M1470="NOK"</formula>
    </cfRule>
  </conditionalFormatting>
  <conditionalFormatting sqref="B1503:G1503 A1501:B1502 F1501:F1502">
    <cfRule type="expression" dxfId="4332" priority="5516">
      <formula>$M1502="NOK"</formula>
    </cfRule>
  </conditionalFormatting>
  <conditionalFormatting sqref="A1496:G1497 B1503:G1503 B1500 B1498:G1498 A1501:B1502 F1499:F1502">
    <cfRule type="expression" dxfId="4331" priority="5515">
      <formula>$M1496="NOK"</formula>
    </cfRule>
  </conditionalFormatting>
  <conditionalFormatting sqref="A1496:G1497 B1498:G1498">
    <cfRule type="expression" dxfId="4330" priority="5513">
      <formula>$M1497="NOK"</formula>
    </cfRule>
  </conditionalFormatting>
  <conditionalFormatting sqref="B1500 F1499:F1500">
    <cfRule type="expression" dxfId="4329" priority="5514">
      <formula>$M1501="NOK"</formula>
    </cfRule>
  </conditionalFormatting>
  <conditionalFormatting sqref="A1502">
    <cfRule type="expression" dxfId="4328" priority="5511">
      <formula>$M1502="NOK"</formula>
    </cfRule>
  </conditionalFormatting>
  <conditionalFormatting sqref="A1503">
    <cfRule type="expression" dxfId="4327" priority="5510">
      <formula>$M1503="NOK"</formula>
    </cfRule>
  </conditionalFormatting>
  <conditionalFormatting sqref="A1499:B1499">
    <cfRule type="expression" dxfId="4326" priority="5509">
      <formula>#REF!="NOK"</formula>
    </cfRule>
  </conditionalFormatting>
  <conditionalFormatting sqref="A1500">
    <cfRule type="expression" dxfId="4325" priority="5508">
      <formula>#REF!="NOK"</formula>
    </cfRule>
  </conditionalFormatting>
  <conditionalFormatting sqref="A1511:G1511">
    <cfRule type="expression" dxfId="4324" priority="5507">
      <formula>$M1512="NOK"</formula>
    </cfRule>
  </conditionalFormatting>
  <conditionalFormatting sqref="A1511:G1511">
    <cfRule type="expression" dxfId="4323" priority="5506">
      <formula>$M1511="NOK"</formula>
    </cfRule>
  </conditionalFormatting>
  <conditionalFormatting sqref="A1510:B1510 B1511:G1511 A1509 F1509:F1510">
    <cfRule type="expression" dxfId="4322" priority="5505">
      <formula>$M1510="NOK"</formula>
    </cfRule>
  </conditionalFormatting>
  <conditionalFormatting sqref="A1504:G1505 A1509:A1510 B1508 B1511:G1511 B1506:G1506 B1510 F1507:F1510">
    <cfRule type="expression" dxfId="4321" priority="5504">
      <formula>$M1504="NOK"</formula>
    </cfRule>
  </conditionalFormatting>
  <conditionalFormatting sqref="A1504:G1505 B1506:G1506">
    <cfRule type="expression" dxfId="4320" priority="5502">
      <formula>$M1505="NOK"</formula>
    </cfRule>
  </conditionalFormatting>
  <conditionalFormatting sqref="B1508 F1507:F1508">
    <cfRule type="expression" dxfId="4319" priority="5503">
      <formula>$M1509="NOK"</formula>
    </cfRule>
  </conditionalFormatting>
  <conditionalFormatting sqref="A1510">
    <cfRule type="expression" dxfId="4318" priority="5501">
      <formula>$M1510="NOK"</formula>
    </cfRule>
  </conditionalFormatting>
  <conditionalFormatting sqref="A1511">
    <cfRule type="expression" dxfId="4317" priority="5500">
      <formula>$M1511="NOK"</formula>
    </cfRule>
  </conditionalFormatting>
  <conditionalFormatting sqref="A1507:B1507">
    <cfRule type="expression" dxfId="4316" priority="5499">
      <formula>#REF!="NOK"</formula>
    </cfRule>
  </conditionalFormatting>
  <conditionalFormatting sqref="A1508">
    <cfRule type="expression" dxfId="4315" priority="5498">
      <formula>#REF!="NOK"</formula>
    </cfRule>
  </conditionalFormatting>
  <conditionalFormatting sqref="A1519:G1519">
    <cfRule type="expression" dxfId="4314" priority="5497">
      <formula>$M1520="NOK"</formula>
    </cfRule>
  </conditionalFormatting>
  <conditionalFormatting sqref="A1519:G1519">
    <cfRule type="expression" dxfId="4313" priority="5496">
      <formula>$M1519="NOK"</formula>
    </cfRule>
  </conditionalFormatting>
  <conditionalFormatting sqref="B1519:G1519 F1518">
    <cfRule type="expression" dxfId="4312" priority="5495">
      <formula>$M1519="NOK"</formula>
    </cfRule>
  </conditionalFormatting>
  <conditionalFormatting sqref="A1512:G1513 B1519:G1519 F1518 B1514:G1514">
    <cfRule type="expression" dxfId="4311" priority="5494">
      <formula>$M1512="NOK"</formula>
    </cfRule>
  </conditionalFormatting>
  <conditionalFormatting sqref="A1512:G1513 B1514:G1514">
    <cfRule type="expression" dxfId="4310" priority="5492">
      <formula>$M1513="NOK"</formula>
    </cfRule>
  </conditionalFormatting>
  <conditionalFormatting sqref="A1532:G1532">
    <cfRule type="expression" dxfId="4309" priority="5486">
      <formula>$M1532="NOK"</formula>
    </cfRule>
  </conditionalFormatting>
  <conditionalFormatting sqref="A1519">
    <cfRule type="expression" dxfId="4308" priority="5490">
      <formula>$M1519="NOK"</formula>
    </cfRule>
  </conditionalFormatting>
  <conditionalFormatting sqref="A1515">
    <cfRule type="expression" dxfId="4307" priority="5489">
      <formula>#REF!="NOK"</formula>
    </cfRule>
  </conditionalFormatting>
  <conditionalFormatting sqref="A1532:G1532">
    <cfRule type="expression" dxfId="4306" priority="5487">
      <formula>$M1533="NOK"</formula>
    </cfRule>
  </conditionalFormatting>
  <conditionalFormatting sqref="B1532:G1532">
    <cfRule type="expression" dxfId="4305" priority="5485">
      <formula>$M1533="NOK"</formula>
    </cfRule>
  </conditionalFormatting>
  <conditionalFormatting sqref="A1520:G1521 A1528 F1523 B1532:G1532 A1531 B1527:B1528 F1531 B1522:G1522 F1527:F1528">
    <cfRule type="expression" dxfId="4304" priority="5484">
      <formula>$M1520="NOK"</formula>
    </cfRule>
  </conditionalFormatting>
  <conditionalFormatting sqref="A1520:G1521 B1522:G1522">
    <cfRule type="expression" dxfId="4303" priority="5482">
      <formula>$M1521="NOK"</formula>
    </cfRule>
  </conditionalFormatting>
  <conditionalFormatting sqref="B1527 F1789 F1527">
    <cfRule type="expression" dxfId="4302" priority="5483">
      <formula>$M1531="NOK"</formula>
    </cfRule>
  </conditionalFormatting>
  <conditionalFormatting sqref="A1531">
    <cfRule type="expression" dxfId="4301" priority="5481">
      <formula>$M1531="NOK"</formula>
    </cfRule>
  </conditionalFormatting>
  <conditionalFormatting sqref="A1532">
    <cfRule type="expression" dxfId="4300" priority="5480">
      <formula>$M1532="NOK"</formula>
    </cfRule>
  </conditionalFormatting>
  <conditionalFormatting sqref="A1523:B1523">
    <cfRule type="expression" dxfId="4299" priority="5479">
      <formula>#REF!="NOK"</formula>
    </cfRule>
  </conditionalFormatting>
  <conditionalFormatting sqref="A1527">
    <cfRule type="expression" dxfId="4298" priority="5478">
      <formula>#REF!="NOK"</formula>
    </cfRule>
  </conditionalFormatting>
  <conditionalFormatting sqref="A1540:G1540">
    <cfRule type="expression" dxfId="4297" priority="5477">
      <formula>$M1549="NOK"</formula>
    </cfRule>
  </conditionalFormatting>
  <conditionalFormatting sqref="A1540:G1540">
    <cfRule type="expression" dxfId="4296" priority="5476">
      <formula>$M1540="NOK"</formula>
    </cfRule>
  </conditionalFormatting>
  <conditionalFormatting sqref="A1538:B1539 F1538:F1539">
    <cfRule type="expression" dxfId="4295" priority="5475">
      <formula>$M1539="NOK"</formula>
    </cfRule>
  </conditionalFormatting>
  <conditionalFormatting sqref="A1533:G1534 A1538:A1539 B1540:G1540 B1535:G1535 B1537:B1539 F1536:F1539">
    <cfRule type="expression" dxfId="4294" priority="5474">
      <formula>$M1533="NOK"</formula>
    </cfRule>
  </conditionalFormatting>
  <conditionalFormatting sqref="A1533:G1534 B1535:G1535">
    <cfRule type="expression" dxfId="4293" priority="5472">
      <formula>$M1534="NOK"</formula>
    </cfRule>
  </conditionalFormatting>
  <conditionalFormatting sqref="B1537 F1536:F1537">
    <cfRule type="expression" dxfId="4292" priority="5473">
      <formula>$M1538="NOK"</formula>
    </cfRule>
  </conditionalFormatting>
  <conditionalFormatting sqref="A1539">
    <cfRule type="expression" dxfId="4291" priority="5471">
      <formula>$M1539="NOK"</formula>
    </cfRule>
  </conditionalFormatting>
  <conditionalFormatting sqref="A1540">
    <cfRule type="expression" dxfId="4290" priority="5470">
      <formula>$M1540="NOK"</formula>
    </cfRule>
  </conditionalFormatting>
  <conditionalFormatting sqref="A1536:B1536">
    <cfRule type="expression" dxfId="4289" priority="5469">
      <formula>#REF!="NOK"</formula>
    </cfRule>
  </conditionalFormatting>
  <conditionalFormatting sqref="A1537">
    <cfRule type="expression" dxfId="4288" priority="5468">
      <formula>#REF!="NOK"</formula>
    </cfRule>
  </conditionalFormatting>
  <conditionalFormatting sqref="B1509">
    <cfRule type="expression" dxfId="4287" priority="5467">
      <formula>$M1509="NOK"</formula>
    </cfRule>
  </conditionalFormatting>
  <conditionalFormatting sqref="F1556">
    <cfRule type="expression" dxfId="4286" priority="5465">
      <formula>$M1557="NOK"</formula>
    </cfRule>
  </conditionalFormatting>
  <conditionalFormatting sqref="F1556">
    <cfRule type="expression" dxfId="4285" priority="5464">
      <formula>$M1556="NOK"</formula>
    </cfRule>
  </conditionalFormatting>
  <conditionalFormatting sqref="B1557:G1557 F1554:F1556">
    <cfRule type="expression" dxfId="4284" priority="5463">
      <formula>$M1555="NOK"</formula>
    </cfRule>
  </conditionalFormatting>
  <conditionalFormatting sqref="A1549:G1550 B1557:G1557 F1552:F1556 B1551:G1551">
    <cfRule type="expression" dxfId="4283" priority="5462">
      <formula>$M1549="NOK"</formula>
    </cfRule>
  </conditionalFormatting>
  <conditionalFormatting sqref="A1549:G1550 B1551:G1551">
    <cfRule type="expression" dxfId="4282" priority="5460">
      <formula>$M1550="NOK"</formula>
    </cfRule>
  </conditionalFormatting>
  <conditionalFormatting sqref="F1552:F1553">
    <cfRule type="expression" dxfId="4281" priority="5461">
      <formula>$M1554="NOK"</formula>
    </cfRule>
  </conditionalFormatting>
  <conditionalFormatting sqref="A1557:G1557">
    <cfRule type="expression" dxfId="4280" priority="5455">
      <formula>$M1558="NOK"</formula>
    </cfRule>
  </conditionalFormatting>
  <conditionalFormatting sqref="A1557:G1557">
    <cfRule type="expression" dxfId="4279" priority="5454">
      <formula>$M1557="NOK"</formula>
    </cfRule>
  </conditionalFormatting>
  <conditionalFormatting sqref="A1557">
    <cfRule type="expression" dxfId="4278" priority="5452">
      <formula>$M1557="NOK"</formula>
    </cfRule>
  </conditionalFormatting>
  <conditionalFormatting sqref="A1552:B1556">
    <cfRule type="expression" dxfId="4277" priority="5451">
      <formula>$M1552="NOK"</formula>
    </cfRule>
  </conditionalFormatting>
  <conditionalFormatting sqref="B1556">
    <cfRule type="expression" dxfId="4276" priority="5447">
      <formula>$I1556="DELETAR"</formula>
    </cfRule>
  </conditionalFormatting>
  <conditionalFormatting sqref="A1556">
    <cfRule type="expression" dxfId="4275" priority="5444">
      <formula>$I1556="DELETAR"</formula>
    </cfRule>
  </conditionalFormatting>
  <conditionalFormatting sqref="A1556">
    <cfRule type="expression" dxfId="4274" priority="5445">
      <formula>$I1556="DELETAR"</formula>
    </cfRule>
  </conditionalFormatting>
  <conditionalFormatting sqref="B1552">
    <cfRule type="expression" dxfId="4273" priority="5443">
      <formula>$I1552="DELETAR"</formula>
    </cfRule>
  </conditionalFormatting>
  <conditionalFormatting sqref="A1552">
    <cfRule type="expression" dxfId="4272" priority="5442">
      <formula>$I1552="DELETAR"</formula>
    </cfRule>
  </conditionalFormatting>
  <conditionalFormatting sqref="B1555">
    <cfRule type="expression" dxfId="4271" priority="5439">
      <formula>$I1555="DELETAR"</formula>
    </cfRule>
  </conditionalFormatting>
  <conditionalFormatting sqref="B1554">
    <cfRule type="expression" dxfId="4270" priority="5450">
      <formula>$I1554="DELETAR"</formula>
    </cfRule>
  </conditionalFormatting>
  <conditionalFormatting sqref="A1554">
    <cfRule type="expression" dxfId="4269" priority="5449">
      <formula>$I1554="DELETAR"</formula>
    </cfRule>
  </conditionalFormatting>
  <conditionalFormatting sqref="A1554:B1554">
    <cfRule type="expression" dxfId="4268" priority="5448">
      <formula>$I1554="DELETAR"</formula>
    </cfRule>
  </conditionalFormatting>
  <conditionalFormatting sqref="B1556">
    <cfRule type="expression" dxfId="4267" priority="5446">
      <formula>$I1556="DELETAR"</formula>
    </cfRule>
  </conditionalFormatting>
  <conditionalFormatting sqref="B1552">
    <cfRule type="expression" dxfId="4266" priority="5441">
      <formula>$I1552="DELETAR"</formula>
    </cfRule>
  </conditionalFormatting>
  <conditionalFormatting sqref="A1552">
    <cfRule type="expression" dxfId="4265" priority="5440">
      <formula>$I1552="DELETAR"</formula>
    </cfRule>
  </conditionalFormatting>
  <conditionalFormatting sqref="B1555">
    <cfRule type="expression" dxfId="4264" priority="5438">
      <formula>$I1555="DELETAR"</formula>
    </cfRule>
  </conditionalFormatting>
  <conditionalFormatting sqref="A1555">
    <cfRule type="expression" dxfId="4263" priority="5437">
      <formula>$I1555="DELETAR"</formula>
    </cfRule>
  </conditionalFormatting>
  <conditionalFormatting sqref="A1555">
    <cfRule type="expression" dxfId="4262" priority="5436">
      <formula>$I1555="DELETAR"</formula>
    </cfRule>
  </conditionalFormatting>
  <conditionalFormatting sqref="B1553">
    <cfRule type="expression" dxfId="4261" priority="5435">
      <formula>$I1553="DELETAR"</formula>
    </cfRule>
  </conditionalFormatting>
  <conditionalFormatting sqref="A1553">
    <cfRule type="expression" dxfId="4260" priority="5434">
      <formula>$I1553="DELETAR"</formula>
    </cfRule>
  </conditionalFormatting>
  <conditionalFormatting sqref="B1553">
    <cfRule type="expression" dxfId="4259" priority="5433">
      <formula>$I1553="DELETAR"</formula>
    </cfRule>
  </conditionalFormatting>
  <conditionalFormatting sqref="A1553">
    <cfRule type="expression" dxfId="4258" priority="5432">
      <formula>$I1553="DELETAR"</formula>
    </cfRule>
  </conditionalFormatting>
  <conditionalFormatting sqref="B1556">
    <cfRule type="expression" dxfId="4257" priority="5431">
      <formula>$I1556="DELETAR"</formula>
    </cfRule>
  </conditionalFormatting>
  <conditionalFormatting sqref="B1556">
    <cfRule type="expression" dxfId="4256" priority="5430">
      <formula>$I1556="DELETAR"</formula>
    </cfRule>
  </conditionalFormatting>
  <conditionalFormatting sqref="A1548:G1548">
    <cfRule type="expression" dxfId="4255" priority="5429">
      <formula>$M1549="NOK"</formula>
    </cfRule>
  </conditionalFormatting>
  <conditionalFormatting sqref="A1548:G1548">
    <cfRule type="expression" dxfId="4254" priority="5428">
      <formula>$M1548="NOK"</formula>
    </cfRule>
  </conditionalFormatting>
  <conditionalFormatting sqref="B1548:G1548">
    <cfRule type="expression" dxfId="4253" priority="5425">
      <formula>$M1549="NOK"</formula>
    </cfRule>
  </conditionalFormatting>
  <conditionalFormatting sqref="A1541:G1542 B1548:G1548 B1543:C1543 E1543:G1543">
    <cfRule type="expression" dxfId="4252" priority="5424">
      <formula>$M1541="NOK"</formula>
    </cfRule>
  </conditionalFormatting>
  <conditionalFormatting sqref="A1541:G1542 B1543:C1543 E1543:G1543">
    <cfRule type="expression" dxfId="4251" priority="5422">
      <formula>$M1542="NOK"</formula>
    </cfRule>
  </conditionalFormatting>
  <conditionalFormatting sqref="C1544:G1545">
    <cfRule type="expression" dxfId="4250" priority="5423">
      <formula>$M1546="NOK"</formula>
    </cfRule>
  </conditionalFormatting>
  <conditionalFormatting sqref="A1548:G1548">
    <cfRule type="expression" dxfId="4249" priority="5421">
      <formula>$M1549="NOK"</formula>
    </cfRule>
  </conditionalFormatting>
  <conditionalFormatting sqref="A1548:G1548">
    <cfRule type="expression" dxfId="4248" priority="5420">
      <formula>$M1548="NOK"</formula>
    </cfRule>
  </conditionalFormatting>
  <conditionalFormatting sqref="A1548">
    <cfRule type="expression" dxfId="4247" priority="5419">
      <formula>$M1548="NOK"</formula>
    </cfRule>
  </conditionalFormatting>
  <conditionalFormatting sqref="A1546:A1547 B1545:B1547">
    <cfRule type="expression" dxfId="4246" priority="5395">
      <formula>$M1545="NOK"</formula>
    </cfRule>
  </conditionalFormatting>
  <conditionalFormatting sqref="B1545">
    <cfRule type="expression" dxfId="4245" priority="5394">
      <formula>$M1547="NOK"</formula>
    </cfRule>
  </conditionalFormatting>
  <conditionalFormatting sqref="A1547">
    <cfRule type="expression" dxfId="4244" priority="5393">
      <formula>$M1547="NOK"</formula>
    </cfRule>
  </conditionalFormatting>
  <conditionalFormatting sqref="A1544:B1544">
    <cfRule type="expression" dxfId="4243" priority="5392">
      <formula>#REF!="NOK"</formula>
    </cfRule>
  </conditionalFormatting>
  <conditionalFormatting sqref="A1545">
    <cfRule type="expression" dxfId="4242" priority="5391">
      <formula>#REF!="NOK"</formula>
    </cfRule>
  </conditionalFormatting>
  <conditionalFormatting sqref="D1543">
    <cfRule type="expression" dxfId="4241" priority="5390">
      <formula>$M1543="NOK"</formula>
    </cfRule>
  </conditionalFormatting>
  <conditionalFormatting sqref="D1543">
    <cfRule type="expression" dxfId="4240" priority="5389">
      <formula>$M1544="NOK"</formula>
    </cfRule>
  </conditionalFormatting>
  <conditionalFormatting sqref="A1518:B1518">
    <cfRule type="expression" dxfId="4239" priority="5388">
      <formula>#REF!="NOK"</formula>
    </cfRule>
  </conditionalFormatting>
  <conditionalFormatting sqref="B1515">
    <cfRule type="expression" dxfId="4238" priority="5386">
      <formula>$M1515="NOK"</formula>
    </cfRule>
  </conditionalFormatting>
  <conditionalFormatting sqref="F1516:F1517">
    <cfRule type="expression" dxfId="4237" priority="5383">
      <formula>$M1517="NOK"</formula>
    </cfRule>
  </conditionalFormatting>
  <conditionalFormatting sqref="F1516:F1517">
    <cfRule type="expression" dxfId="4236" priority="5382">
      <formula>$M1516="NOK"</formula>
    </cfRule>
  </conditionalFormatting>
  <conditionalFormatting sqref="B1517 A1516">
    <cfRule type="expression" dxfId="4235" priority="5381">
      <formula>#REF!="NOK"</formula>
    </cfRule>
  </conditionalFormatting>
  <conditionalFormatting sqref="D1591:G1591 F1593 C1575 F1631 F1577 F1595 A1528:B1528 F1845 F1857 F1528">
    <cfRule type="expression" dxfId="4234" priority="5350">
      <formula>$M1531="NOK"</formula>
    </cfRule>
  </conditionalFormatting>
  <conditionalFormatting sqref="A1517">
    <cfRule type="expression" dxfId="4233" priority="5378">
      <formula>$M1517="NOK"</formula>
    </cfRule>
  </conditionalFormatting>
  <conditionalFormatting sqref="F1561">
    <cfRule type="expression" dxfId="4232" priority="5375">
      <formula>$M1564="NOK"</formula>
    </cfRule>
  </conditionalFormatting>
  <conditionalFormatting sqref="A1568:G1568">
    <cfRule type="expression" dxfId="4231" priority="5374">
      <formula>$M1569="NOK"</formula>
    </cfRule>
  </conditionalFormatting>
  <conditionalFormatting sqref="A1568:G1568">
    <cfRule type="expression" dxfId="4230" priority="5373">
      <formula>$M1568="NOK"</formula>
    </cfRule>
  </conditionalFormatting>
  <conditionalFormatting sqref="B1568:G1568 F1567">
    <cfRule type="expression" dxfId="4229" priority="5372">
      <formula>$M1568="NOK"</formula>
    </cfRule>
  </conditionalFormatting>
  <conditionalFormatting sqref="A1558:G1559 A1564:B1564 B1568:G1568 F1567 F1561 B1560:G1560 F1563:F1564">
    <cfRule type="expression" dxfId="4228" priority="5371">
      <formula>$M1558="NOK"</formula>
    </cfRule>
  </conditionalFormatting>
  <conditionalFormatting sqref="A1558:G1559 B1560:G1560">
    <cfRule type="expression" dxfId="4227" priority="5370">
      <formula>$M1559="NOK"</formula>
    </cfRule>
  </conditionalFormatting>
  <conditionalFormatting sqref="A1568">
    <cfRule type="expression" dxfId="4226" priority="5369">
      <formula>$M1568="NOK"</formula>
    </cfRule>
  </conditionalFormatting>
  <conditionalFormatting sqref="A1561">
    <cfRule type="expression" dxfId="4225" priority="5368">
      <formula>#REF!="NOK"</formula>
    </cfRule>
  </conditionalFormatting>
  <conditionalFormatting sqref="A1563">
    <cfRule type="expression" dxfId="4224" priority="5367">
      <formula>#REF!="NOK"</formula>
    </cfRule>
  </conditionalFormatting>
  <conditionalFormatting sqref="A1567:B1567">
    <cfRule type="expression" dxfId="4223" priority="5366">
      <formula>#REF!="NOK"</formula>
    </cfRule>
  </conditionalFormatting>
  <conditionalFormatting sqref="B1561">
    <cfRule type="expression" dxfId="4222" priority="5365">
      <formula>$M1563="NOK"</formula>
    </cfRule>
  </conditionalFormatting>
  <conditionalFormatting sqref="B1561">
    <cfRule type="expression" dxfId="4221" priority="5364">
      <formula>$M1561="NOK"</formula>
    </cfRule>
  </conditionalFormatting>
  <conditionalFormatting sqref="B1563">
    <cfRule type="expression" dxfId="4220" priority="5363">
      <formula>$M1564="NOK"</formula>
    </cfRule>
  </conditionalFormatting>
  <conditionalFormatting sqref="B1563">
    <cfRule type="expression" dxfId="4219" priority="5362">
      <formula>$M1563="NOK"</formula>
    </cfRule>
  </conditionalFormatting>
  <conditionalFormatting sqref="A1564:B1564 F1564">
    <cfRule type="expression" dxfId="4218" priority="5376">
      <formula>$M1567="NOK"</formula>
    </cfRule>
  </conditionalFormatting>
  <conditionalFormatting sqref="F1563 C1591 D1575:G1575 F1578:F1579 F1573:F1574">
    <cfRule type="expression" dxfId="4217" priority="5377">
      <formula>$M1567="NOK"</formula>
    </cfRule>
  </conditionalFormatting>
  <conditionalFormatting sqref="F1565:F1566">
    <cfRule type="expression" dxfId="4216" priority="5361">
      <formula>$M1566="NOK"</formula>
    </cfRule>
  </conditionalFormatting>
  <conditionalFormatting sqref="F1565:F1566">
    <cfRule type="expression" dxfId="4215" priority="5360">
      <formula>$M1565="NOK"</formula>
    </cfRule>
  </conditionalFormatting>
  <conditionalFormatting sqref="B1566 A1565">
    <cfRule type="expression" dxfId="4214" priority="5359">
      <formula>#REF!="NOK"</formula>
    </cfRule>
  </conditionalFormatting>
  <conditionalFormatting sqref="B1565">
    <cfRule type="expression" dxfId="4213" priority="5357">
      <formula>$M1565="NOK"</formula>
    </cfRule>
  </conditionalFormatting>
  <conditionalFormatting sqref="B1565">
    <cfRule type="expression" dxfId="4212" priority="5358">
      <formula>$M1568="NOK"</formula>
    </cfRule>
  </conditionalFormatting>
  <conditionalFormatting sqref="A1566">
    <cfRule type="expression" dxfId="4211" priority="5356">
      <formula>$M1566="NOK"</formula>
    </cfRule>
  </conditionalFormatting>
  <conditionalFormatting sqref="F1562">
    <cfRule type="expression" dxfId="4210" priority="5354">
      <formula>$M1562="NOK"</formula>
    </cfRule>
  </conditionalFormatting>
  <conditionalFormatting sqref="A1562">
    <cfRule type="expression" dxfId="4209" priority="5353">
      <formula>#REF!="NOK"</formula>
    </cfRule>
  </conditionalFormatting>
  <conditionalFormatting sqref="B1562">
    <cfRule type="expression" dxfId="4208" priority="5352">
      <formula>$M1563="NOK"</formula>
    </cfRule>
  </conditionalFormatting>
  <conditionalFormatting sqref="B1562">
    <cfRule type="expression" dxfId="4207" priority="5351">
      <formula>$M1562="NOK"</formula>
    </cfRule>
  </conditionalFormatting>
  <conditionalFormatting sqref="F1562">
    <cfRule type="expression" dxfId="4206" priority="5355">
      <formula>$M1566="NOK"</formula>
    </cfRule>
  </conditionalFormatting>
  <conditionalFormatting sqref="F1515 F1822 F1839 F1847">
    <cfRule type="expression" dxfId="4205" priority="30773">
      <formula>#REF!="NOK"</formula>
    </cfRule>
  </conditionalFormatting>
  <conditionalFormatting sqref="B1516">
    <cfRule type="expression" dxfId="4204" priority="5348">
      <formula>#REF!="NOK"</formula>
    </cfRule>
  </conditionalFormatting>
  <conditionalFormatting sqref="A1583:G1583 A1759">
    <cfRule type="expression" dxfId="4203" priority="5344">
      <formula>$M1615="NOK"</formula>
    </cfRule>
  </conditionalFormatting>
  <conditionalFormatting sqref="A1583:G1583">
    <cfRule type="expression" dxfId="4202" priority="5343">
      <formula>$M1583="NOK"</formula>
    </cfRule>
  </conditionalFormatting>
  <conditionalFormatting sqref="F1582">
    <cfRule type="expression" dxfId="4201" priority="5342">
      <formula>$M1583="NOK"</formula>
    </cfRule>
  </conditionalFormatting>
  <conditionalFormatting sqref="A1569:G1570 B1583:G1583 F1582 F1572 B1571:C1571 E1571:G1571">
    <cfRule type="expression" dxfId="4200" priority="5341">
      <formula>$M1569="NOK"</formula>
    </cfRule>
  </conditionalFormatting>
  <conditionalFormatting sqref="A1569:G1570 B1571:C1571 E1571:G1571">
    <cfRule type="expression" dxfId="4199" priority="5340">
      <formula>$M1570="NOK"</formula>
    </cfRule>
  </conditionalFormatting>
  <conditionalFormatting sqref="A1583">
    <cfRule type="expression" dxfId="4198" priority="5339">
      <formula>$M1583="NOK"</formula>
    </cfRule>
  </conditionalFormatting>
  <conditionalFormatting sqref="B1575 B1578">
    <cfRule type="expression" dxfId="4197" priority="5242">
      <formula>$I1575="DELETAR"</formula>
    </cfRule>
  </conditionalFormatting>
  <conditionalFormatting sqref="B1573">
    <cfRule type="expression" dxfId="4196" priority="5221">
      <formula>$I1573="DELETAR"</formula>
    </cfRule>
  </conditionalFormatting>
  <conditionalFormatting sqref="A1573">
    <cfRule type="expression" dxfId="4195" priority="5220">
      <formula>$I1573="DELETAR"</formula>
    </cfRule>
  </conditionalFormatting>
  <conditionalFormatting sqref="B1575 B1578">
    <cfRule type="expression" dxfId="4194" priority="5243">
      <formula>$I1575="DELETAR"</formula>
    </cfRule>
  </conditionalFormatting>
  <conditionalFormatting sqref="A1582:B1582">
    <cfRule type="expression" dxfId="4193" priority="5254">
      <formula>$M1582="NOK"</formula>
    </cfRule>
  </conditionalFormatting>
  <conditionalFormatting sqref="A1582:B1582">
    <cfRule type="expression" dxfId="4192" priority="5253">
      <formula>$I1582="DELETAR"</formula>
    </cfRule>
  </conditionalFormatting>
  <conditionalFormatting sqref="B1575 B1578">
    <cfRule type="expression" dxfId="4191" priority="5244">
      <formula>$M1575="NOK"</formula>
    </cfRule>
  </conditionalFormatting>
  <conditionalFormatting sqref="B1575 B1578">
    <cfRule type="expression" dxfId="4190" priority="5241">
      <formula>$I1575="DELETAR"</formula>
    </cfRule>
  </conditionalFormatting>
  <conditionalFormatting sqref="F1580">
    <cfRule type="expression" dxfId="4189" priority="5240">
      <formula>$M1619="NOK"</formula>
    </cfRule>
  </conditionalFormatting>
  <conditionalFormatting sqref="F1580">
    <cfRule type="expression" dxfId="4188" priority="5239">
      <formula>$M1580="NOK"</formula>
    </cfRule>
  </conditionalFormatting>
  <conditionalFormatting sqref="A1572">
    <cfRule type="expression" dxfId="4187" priority="5225">
      <formula>$I1572="DELETAR"</formula>
    </cfRule>
  </conditionalFormatting>
  <conditionalFormatting sqref="B1572">
    <cfRule type="expression" dxfId="4186" priority="5226">
      <formula>$I1572="DELETAR"</formula>
    </cfRule>
  </conditionalFormatting>
  <conditionalFormatting sqref="A1572:B1572">
    <cfRule type="expression" dxfId="4185" priority="5227">
      <formula>$M1572="NOK"</formula>
    </cfRule>
  </conditionalFormatting>
  <conditionalFormatting sqref="A1572:B1572">
    <cfRule type="expression" dxfId="4184" priority="5224">
      <formula>$I1572="DELETAR"</formula>
    </cfRule>
  </conditionalFormatting>
  <conditionalFormatting sqref="A1572:B1572">
    <cfRule type="expression" dxfId="4183" priority="5223">
      <formula>$I1572="DELETAR"</formula>
    </cfRule>
  </conditionalFormatting>
  <conditionalFormatting sqref="A1573:B1573">
    <cfRule type="expression" dxfId="4182" priority="5222">
      <formula>$M1573="NOK"</formula>
    </cfRule>
  </conditionalFormatting>
  <conditionalFormatting sqref="A1573:B1573">
    <cfRule type="expression" dxfId="4181" priority="5219">
      <formula>$I1573="DELETAR"</formula>
    </cfRule>
  </conditionalFormatting>
  <conditionalFormatting sqref="A1573:B1573">
    <cfRule type="expression" dxfId="4180" priority="5218">
      <formula>$I1573="DELETAR"</formula>
    </cfRule>
  </conditionalFormatting>
  <conditionalFormatting sqref="A1574">
    <cfRule type="expression" dxfId="4179" priority="5217">
      <formula>$M1574="NOK"</formula>
    </cfRule>
  </conditionalFormatting>
  <conditionalFormatting sqref="A1574">
    <cfRule type="expression" dxfId="4178" priority="5216">
      <formula>$I1574="DELETAR"</formula>
    </cfRule>
  </conditionalFormatting>
  <conditionalFormatting sqref="A1574">
    <cfRule type="expression" dxfId="4177" priority="5215">
      <formula>$I1574="DELETAR"</formula>
    </cfRule>
  </conditionalFormatting>
  <conditionalFormatting sqref="A1574">
    <cfRule type="expression" dxfId="4176" priority="5214">
      <formula>$I1574="DELETAR"</formula>
    </cfRule>
  </conditionalFormatting>
  <conditionalFormatting sqref="B1574">
    <cfRule type="expression" dxfId="4175" priority="5213">
      <formula>$M1574="NOK"</formula>
    </cfRule>
  </conditionalFormatting>
  <conditionalFormatting sqref="B1574">
    <cfRule type="expression" dxfId="4174" priority="5212">
      <formula>$I1574="DELETAR"</formula>
    </cfRule>
  </conditionalFormatting>
  <conditionalFormatting sqref="B1574">
    <cfRule type="expression" dxfId="4173" priority="5211">
      <formula>$I1574="DELETAR"</formula>
    </cfRule>
  </conditionalFormatting>
  <conditionalFormatting sqref="B1574">
    <cfRule type="expression" dxfId="4172" priority="5210">
      <formula>$I1574="DELETAR"</formula>
    </cfRule>
  </conditionalFormatting>
  <conditionalFormatting sqref="A1576:B1576">
    <cfRule type="expression" dxfId="4171" priority="5209">
      <formula>$M1576="NOK"</formula>
    </cfRule>
  </conditionalFormatting>
  <conditionalFormatting sqref="A1576:B1576">
    <cfRule type="expression" dxfId="4170" priority="5205">
      <formula>$I1576="DELETAR"</formula>
    </cfRule>
  </conditionalFormatting>
  <conditionalFormatting sqref="B1576">
    <cfRule type="expression" dxfId="4169" priority="5208">
      <formula>$I1576="DELETAR"</formula>
    </cfRule>
  </conditionalFormatting>
  <conditionalFormatting sqref="A1576">
    <cfRule type="expression" dxfId="4168" priority="5207">
      <formula>$I1576="DELETAR"</formula>
    </cfRule>
  </conditionalFormatting>
  <conditionalFormatting sqref="A1576:B1576">
    <cfRule type="expression" dxfId="4167" priority="5206">
      <formula>$I1576="DELETAR"</formula>
    </cfRule>
  </conditionalFormatting>
  <conditionalFormatting sqref="A1577">
    <cfRule type="expression" dxfId="4166" priority="5202">
      <formula>$I1577="DELETAR"</formula>
    </cfRule>
  </conditionalFormatting>
  <conditionalFormatting sqref="A1577">
    <cfRule type="expression" dxfId="4165" priority="5203">
      <formula>$I1577="DELETAR"</formula>
    </cfRule>
  </conditionalFormatting>
  <conditionalFormatting sqref="A1577">
    <cfRule type="expression" dxfId="4164" priority="5201">
      <formula>$I1577="DELETAR"</formula>
    </cfRule>
  </conditionalFormatting>
  <conditionalFormatting sqref="A1577">
    <cfRule type="expression" dxfId="4163" priority="5204">
      <formula>$M1577="NOK"</formula>
    </cfRule>
  </conditionalFormatting>
  <conditionalFormatting sqref="B1577">
    <cfRule type="expression" dxfId="4162" priority="5200">
      <formula>$M1577="NOK"</formula>
    </cfRule>
  </conditionalFormatting>
  <conditionalFormatting sqref="B1577">
    <cfRule type="expression" dxfId="4161" priority="5199">
      <formula>$I1577="DELETAR"</formula>
    </cfRule>
  </conditionalFormatting>
  <conditionalFormatting sqref="B1577">
    <cfRule type="expression" dxfId="4160" priority="5198">
      <formula>$I1577="DELETAR"</formula>
    </cfRule>
  </conditionalFormatting>
  <conditionalFormatting sqref="B1577">
    <cfRule type="expression" dxfId="4159" priority="5197">
      <formula>$I1577="DELETAR"</formula>
    </cfRule>
  </conditionalFormatting>
  <conditionalFormatting sqref="A1578">
    <cfRule type="expression" dxfId="4158" priority="5196">
      <formula>$M1578="NOK"</formula>
    </cfRule>
  </conditionalFormatting>
  <conditionalFormatting sqref="A1578">
    <cfRule type="expression" dxfId="4157" priority="5195">
      <formula>$I1578="DELETAR"</formula>
    </cfRule>
  </conditionalFormatting>
  <conditionalFormatting sqref="A1578">
    <cfRule type="expression" dxfId="4156" priority="5194">
      <formula>$I1578="DELETAR"</formula>
    </cfRule>
  </conditionalFormatting>
  <conditionalFormatting sqref="A1578">
    <cfRule type="expression" dxfId="4155" priority="5193">
      <formula>$I1578="DELETAR"</formula>
    </cfRule>
  </conditionalFormatting>
  <conditionalFormatting sqref="A1579">
    <cfRule type="expression" dxfId="4154" priority="5191">
      <formula>$I1579="DELETAR"</formula>
    </cfRule>
  </conditionalFormatting>
  <conditionalFormatting sqref="A1579">
    <cfRule type="expression" dxfId="4153" priority="5190">
      <formula>$I1579="DELETAR"</formula>
    </cfRule>
  </conditionalFormatting>
  <conditionalFormatting sqref="A1579">
    <cfRule type="expression" dxfId="4152" priority="5189">
      <formula>$I1579="DELETAR"</formula>
    </cfRule>
  </conditionalFormatting>
  <conditionalFormatting sqref="A1579">
    <cfRule type="expression" dxfId="4151" priority="5192">
      <formula>$M1579="NOK"</formula>
    </cfRule>
  </conditionalFormatting>
  <conditionalFormatting sqref="B1579">
    <cfRule type="expression" dxfId="4150" priority="5188">
      <formula>$M1579="NOK"</formula>
    </cfRule>
  </conditionalFormatting>
  <conditionalFormatting sqref="B1579">
    <cfRule type="expression" dxfId="4149" priority="5187">
      <formula>$I1579="DELETAR"</formula>
    </cfRule>
  </conditionalFormatting>
  <conditionalFormatting sqref="B1579">
    <cfRule type="expression" dxfId="4148" priority="5186">
      <formula>$I1579="DELETAR"</formula>
    </cfRule>
  </conditionalFormatting>
  <conditionalFormatting sqref="B1579">
    <cfRule type="expression" dxfId="4147" priority="5185">
      <formula>$I1579="DELETAR"</formula>
    </cfRule>
  </conditionalFormatting>
  <conditionalFormatting sqref="A1580">
    <cfRule type="expression" dxfId="4146" priority="5173">
      <formula>#REF!="NOK"</formula>
    </cfRule>
  </conditionalFormatting>
  <conditionalFormatting sqref="B1580">
    <cfRule type="expression" dxfId="4145" priority="5171">
      <formula>$M1580="NOK"</formula>
    </cfRule>
  </conditionalFormatting>
  <conditionalFormatting sqref="F1572">
    <cfRule type="expression" dxfId="4144" priority="30774">
      <formula>#REF!="NOK"</formula>
    </cfRule>
  </conditionalFormatting>
  <conditionalFormatting sqref="F1619:F1620 F1578:F1579 F1594:F1595 F1592 F1576 C1663 A1793:B1793 F1820 F1837 F1793">
    <cfRule type="expression" dxfId="4143" priority="30776">
      <formula>#REF!="NOK"</formula>
    </cfRule>
  </conditionalFormatting>
  <conditionalFormatting sqref="F1794 A1794 B1813 F1846 F1064">
    <cfRule type="expression" dxfId="4142" priority="30778">
      <formula>#REF!="NOK"</formula>
    </cfRule>
  </conditionalFormatting>
  <conditionalFormatting sqref="A1621:G1621">
    <cfRule type="expression" dxfId="4141" priority="5164">
      <formula>$M1622="NOK"</formula>
    </cfRule>
  </conditionalFormatting>
  <conditionalFormatting sqref="A1621:G1621">
    <cfRule type="expression" dxfId="4140" priority="5163">
      <formula>$M1621="NOK"</formula>
    </cfRule>
  </conditionalFormatting>
  <conditionalFormatting sqref="B1621:G1621">
    <cfRule type="expression" dxfId="4139" priority="5162">
      <formula>$M1622="NOK"</formula>
    </cfRule>
  </conditionalFormatting>
  <conditionalFormatting sqref="A1615:G1616 B1621:G1621 F1618 B1617:G1617">
    <cfRule type="expression" dxfId="4138" priority="5161">
      <formula>$M1615="NOK"</formula>
    </cfRule>
  </conditionalFormatting>
  <conditionalFormatting sqref="A1615:G1616 B1617:G1617">
    <cfRule type="expression" dxfId="4137" priority="5160">
      <formula>$M1616="NOK"</formula>
    </cfRule>
  </conditionalFormatting>
  <conditionalFormatting sqref="A1621">
    <cfRule type="expression" dxfId="4136" priority="5159">
      <formula>$M1621="NOK"</formula>
    </cfRule>
  </conditionalFormatting>
  <conditionalFormatting sqref="F1618">
    <cfRule type="expression" dxfId="4135" priority="5168">
      <formula>#REF!="NOK"</formula>
    </cfRule>
  </conditionalFormatting>
  <conditionalFormatting sqref="A1618:B1620">
    <cfRule type="expression" dxfId="4134" priority="5088">
      <formula>$M1618="NOK"</formula>
    </cfRule>
  </conditionalFormatting>
  <conditionalFormatting sqref="B1596">
    <cfRule type="expression" dxfId="4133" priority="5084">
      <formula>#REF!="NOK"</formula>
    </cfRule>
  </conditionalFormatting>
  <conditionalFormatting sqref="A1599:G1599">
    <cfRule type="expression" dxfId="4132" priority="5081">
      <formula>$M1630="NOK"</formula>
    </cfRule>
  </conditionalFormatting>
  <conditionalFormatting sqref="A1599:G1599">
    <cfRule type="expression" dxfId="4131" priority="5080">
      <formula>$M1599="NOK"</formula>
    </cfRule>
  </conditionalFormatting>
  <conditionalFormatting sqref="F1598">
    <cfRule type="expression" dxfId="4130" priority="5079">
      <formula>$M1599="NOK"</formula>
    </cfRule>
  </conditionalFormatting>
  <conditionalFormatting sqref="A1584:G1585 B1599:G1599 F1598 B1586:C1586 E1586:G1586">
    <cfRule type="expression" dxfId="4129" priority="5078">
      <formula>$M1584="NOK"</formula>
    </cfRule>
  </conditionalFormatting>
  <conditionalFormatting sqref="A1584:G1585 B1586:C1586 E1586:G1586">
    <cfRule type="expression" dxfId="4128" priority="5077">
      <formula>$M1585="NOK"</formula>
    </cfRule>
  </conditionalFormatting>
  <conditionalFormatting sqref="A1599">
    <cfRule type="expression" dxfId="4127" priority="5076">
      <formula>$M1599="NOK"</formula>
    </cfRule>
  </conditionalFormatting>
  <conditionalFormatting sqref="B1591 B1595">
    <cfRule type="expression" dxfId="4126" priority="5065">
      <formula>$I1591="DELETAR"</formula>
    </cfRule>
  </conditionalFormatting>
  <conditionalFormatting sqref="B1589">
    <cfRule type="expression" dxfId="4125" priority="5046">
      <formula>$I1589="DELETAR"</formula>
    </cfRule>
  </conditionalFormatting>
  <conditionalFormatting sqref="B1589">
    <cfRule type="expression" dxfId="4124" priority="5045">
      <formula>$I1589="DELETAR"</formula>
    </cfRule>
  </conditionalFormatting>
  <conditionalFormatting sqref="B1591 B1595">
    <cfRule type="expression" dxfId="4123" priority="5066">
      <formula>$I1591="DELETAR"</formula>
    </cfRule>
  </conditionalFormatting>
  <conditionalFormatting sqref="A1598:B1598">
    <cfRule type="expression" dxfId="4122" priority="5075">
      <formula>$M1598="NOK"</formula>
    </cfRule>
  </conditionalFormatting>
  <conditionalFormatting sqref="A1598:B1598">
    <cfRule type="expression" dxfId="4121" priority="5074">
      <formula>$I1598="DELETAR"</formula>
    </cfRule>
  </conditionalFormatting>
  <conditionalFormatting sqref="B1591 B1595">
    <cfRule type="expression" dxfId="4120" priority="5067">
      <formula>$M1591="NOK"</formula>
    </cfRule>
  </conditionalFormatting>
  <conditionalFormatting sqref="B1591 B1595">
    <cfRule type="expression" dxfId="4119" priority="5064">
      <formula>$I1591="DELETAR"</formula>
    </cfRule>
  </conditionalFormatting>
  <conditionalFormatting sqref="A1589">
    <cfRule type="expression" dxfId="4118" priority="5049">
      <formula>$I1589="DELETAR"</formula>
    </cfRule>
  </conditionalFormatting>
  <conditionalFormatting sqref="B1587">
    <cfRule type="expression" dxfId="4117" priority="5060">
      <formula>$I1587="DELETAR"</formula>
    </cfRule>
  </conditionalFormatting>
  <conditionalFormatting sqref="B1587">
    <cfRule type="expression" dxfId="4116" priority="5061">
      <formula>$M1587="NOK"</formula>
    </cfRule>
  </conditionalFormatting>
  <conditionalFormatting sqref="B1587">
    <cfRule type="expression" dxfId="4115" priority="5058">
      <formula>$I1587="DELETAR"</formula>
    </cfRule>
  </conditionalFormatting>
  <conditionalFormatting sqref="B1587">
    <cfRule type="expression" dxfId="4114" priority="5057">
      <formula>$I1587="DELETAR"</formula>
    </cfRule>
  </conditionalFormatting>
  <conditionalFormatting sqref="A1588:B1588">
    <cfRule type="expression" dxfId="4113" priority="5056">
      <formula>$M1588="NOK"</formula>
    </cfRule>
  </conditionalFormatting>
  <conditionalFormatting sqref="B1588">
    <cfRule type="expression" dxfId="4112" priority="5055">
      <formula>$I1588="DELETAR"</formula>
    </cfRule>
  </conditionalFormatting>
  <conditionalFormatting sqref="A1588">
    <cfRule type="expression" dxfId="4111" priority="5054">
      <formula>$I1588="DELETAR"</formula>
    </cfRule>
  </conditionalFormatting>
  <conditionalFormatting sqref="A1588:B1588">
    <cfRule type="expression" dxfId="4110" priority="5053">
      <formula>$I1588="DELETAR"</formula>
    </cfRule>
  </conditionalFormatting>
  <conditionalFormatting sqref="A1588:B1588">
    <cfRule type="expression" dxfId="4109" priority="5052">
      <formula>$I1588="DELETAR"</formula>
    </cfRule>
  </conditionalFormatting>
  <conditionalFormatting sqref="A1589">
    <cfRule type="expression" dxfId="4108" priority="5051">
      <formula>$M1589="NOK"</formula>
    </cfRule>
  </conditionalFormatting>
  <conditionalFormatting sqref="A1589">
    <cfRule type="expression" dxfId="4107" priority="5050">
      <formula>$I1589="DELETAR"</formula>
    </cfRule>
  </conditionalFormatting>
  <conditionalFormatting sqref="A1589">
    <cfRule type="expression" dxfId="4106" priority="5048">
      <formula>$I1589="DELETAR"</formula>
    </cfRule>
  </conditionalFormatting>
  <conditionalFormatting sqref="B1589">
    <cfRule type="expression" dxfId="4105" priority="5047">
      <formula>$M1589="NOK"</formula>
    </cfRule>
  </conditionalFormatting>
  <conditionalFormatting sqref="B1589">
    <cfRule type="expression" dxfId="4104" priority="5044">
      <formula>$I1589="DELETAR"</formula>
    </cfRule>
  </conditionalFormatting>
  <conditionalFormatting sqref="A1592:B1592">
    <cfRule type="expression" dxfId="4103" priority="5043">
      <formula>$M1592="NOK"</formula>
    </cfRule>
  </conditionalFormatting>
  <conditionalFormatting sqref="A1592:B1592">
    <cfRule type="expression" dxfId="4102" priority="5039">
      <formula>$I1592="DELETAR"</formula>
    </cfRule>
  </conditionalFormatting>
  <conditionalFormatting sqref="B1592">
    <cfRule type="expression" dxfId="4101" priority="5042">
      <formula>$I1592="DELETAR"</formula>
    </cfRule>
  </conditionalFormatting>
  <conditionalFormatting sqref="A1592">
    <cfRule type="expression" dxfId="4100" priority="5041">
      <formula>$I1592="DELETAR"</formula>
    </cfRule>
  </conditionalFormatting>
  <conditionalFormatting sqref="A1592:B1592">
    <cfRule type="expression" dxfId="4099" priority="5040">
      <formula>$I1592="DELETAR"</formula>
    </cfRule>
  </conditionalFormatting>
  <conditionalFormatting sqref="A1593">
    <cfRule type="expression" dxfId="4098" priority="5036">
      <formula>$I1593="DELETAR"</formula>
    </cfRule>
  </conditionalFormatting>
  <conditionalFormatting sqref="A1593">
    <cfRule type="expression" dxfId="4097" priority="5037">
      <formula>$I1593="DELETAR"</formula>
    </cfRule>
  </conditionalFormatting>
  <conditionalFormatting sqref="A1593">
    <cfRule type="expression" dxfId="4096" priority="5035">
      <formula>$I1593="DELETAR"</formula>
    </cfRule>
  </conditionalFormatting>
  <conditionalFormatting sqref="A1593">
    <cfRule type="expression" dxfId="4095" priority="5038">
      <formula>$M1593="NOK"</formula>
    </cfRule>
  </conditionalFormatting>
  <conditionalFormatting sqref="B1593">
    <cfRule type="expression" dxfId="4094" priority="5034">
      <formula>$M1593="NOK"</formula>
    </cfRule>
  </conditionalFormatting>
  <conditionalFormatting sqref="B1593">
    <cfRule type="expression" dxfId="4093" priority="5033">
      <formula>$I1593="DELETAR"</formula>
    </cfRule>
  </conditionalFormatting>
  <conditionalFormatting sqref="B1593">
    <cfRule type="expression" dxfId="4092" priority="5032">
      <formula>$I1593="DELETAR"</formula>
    </cfRule>
  </conditionalFormatting>
  <conditionalFormatting sqref="B1593">
    <cfRule type="expression" dxfId="4091" priority="5031">
      <formula>$I1593="DELETAR"</formula>
    </cfRule>
  </conditionalFormatting>
  <conditionalFormatting sqref="A1595">
    <cfRule type="expression" dxfId="4090" priority="5030">
      <formula>$M1595="NOK"</formula>
    </cfRule>
  </conditionalFormatting>
  <conditionalFormatting sqref="A1595">
    <cfRule type="expression" dxfId="4089" priority="5029">
      <formula>$I1595="DELETAR"</formula>
    </cfRule>
  </conditionalFormatting>
  <conditionalFormatting sqref="A1595">
    <cfRule type="expression" dxfId="4088" priority="5028">
      <formula>$I1595="DELETAR"</formula>
    </cfRule>
  </conditionalFormatting>
  <conditionalFormatting sqref="A1595">
    <cfRule type="expression" dxfId="4087" priority="5027">
      <formula>$I1595="DELETAR"</formula>
    </cfRule>
  </conditionalFormatting>
  <conditionalFormatting sqref="A1596">
    <cfRule type="expression" dxfId="4086" priority="5007">
      <formula>#REF!="NOK"</formula>
    </cfRule>
  </conditionalFormatting>
  <conditionalFormatting sqref="B1596">
    <cfRule type="expression" dxfId="4085" priority="5006">
      <formula>$M1596="NOK"</formula>
    </cfRule>
  </conditionalFormatting>
  <conditionalFormatting sqref="F1574">
    <cfRule type="expression" dxfId="4084" priority="5004">
      <formula>$M1574="NOK"</formula>
    </cfRule>
  </conditionalFormatting>
  <conditionalFormatting sqref="F1574">
    <cfRule type="expression" dxfId="4083" priority="5005">
      <formula>#REF!="NOK"</formula>
    </cfRule>
  </conditionalFormatting>
  <conditionalFormatting sqref="A1587">
    <cfRule type="expression" dxfId="4082" priority="5003">
      <formula>#REF!="NOK"</formula>
    </cfRule>
  </conditionalFormatting>
  <conditionalFormatting sqref="F1587">
    <cfRule type="expression" dxfId="4081" priority="4999">
      <formula>$M1587="NOK"</formula>
    </cfRule>
  </conditionalFormatting>
  <conditionalFormatting sqref="F1596">
    <cfRule type="expression" dxfId="4080" priority="4996">
      <formula>$M1596="NOK"</formula>
    </cfRule>
  </conditionalFormatting>
  <conditionalFormatting sqref="F1587">
    <cfRule type="expression" dxfId="4079" priority="5001">
      <formula>#REF!="NOK"</formula>
    </cfRule>
  </conditionalFormatting>
  <conditionalFormatting sqref="F1589">
    <cfRule type="expression" dxfId="4078" priority="4994">
      <formula>$M1589="NOK"</formula>
    </cfRule>
  </conditionalFormatting>
  <conditionalFormatting sqref="F1589">
    <cfRule type="expression" dxfId="4077" priority="4995">
      <formula>#REF!="NOK"</formula>
    </cfRule>
  </conditionalFormatting>
  <conditionalFormatting sqref="F1588 F1594 F1523">
    <cfRule type="expression" dxfId="4076" priority="30806">
      <formula>$M1528="NOK"</formula>
    </cfRule>
  </conditionalFormatting>
  <conditionalFormatting sqref="F1589">
    <cfRule type="expression" dxfId="4075" priority="30816">
      <formula>$M1595="NOK"</formula>
    </cfRule>
  </conditionalFormatting>
  <conditionalFormatting sqref="F1590">
    <cfRule type="expression" dxfId="4074" priority="4992">
      <formula>$M1590="NOK"</formula>
    </cfRule>
  </conditionalFormatting>
  <conditionalFormatting sqref="A1590">
    <cfRule type="expression" dxfId="4073" priority="4988">
      <formula>$I1590="DELETAR"</formula>
    </cfRule>
  </conditionalFormatting>
  <conditionalFormatting sqref="A1590">
    <cfRule type="expression" dxfId="4072" priority="4990">
      <formula>$M1590="NOK"</formula>
    </cfRule>
  </conditionalFormatting>
  <conditionalFormatting sqref="A1590">
    <cfRule type="expression" dxfId="4071" priority="4989">
      <formula>$I1590="DELETAR"</formula>
    </cfRule>
  </conditionalFormatting>
  <conditionalFormatting sqref="A1590">
    <cfRule type="expression" dxfId="4070" priority="4987">
      <formula>$I1590="DELETAR"</formula>
    </cfRule>
  </conditionalFormatting>
  <conditionalFormatting sqref="B1590">
    <cfRule type="expression" dxfId="4069" priority="4986">
      <formula>$M1590="NOK"</formula>
    </cfRule>
  </conditionalFormatting>
  <conditionalFormatting sqref="B1590">
    <cfRule type="expression" dxfId="4068" priority="4985">
      <formula>$I1590="DELETAR"</formula>
    </cfRule>
  </conditionalFormatting>
  <conditionalFormatting sqref="B1590">
    <cfRule type="expression" dxfId="4067" priority="4984">
      <formula>$I1590="DELETAR"</formula>
    </cfRule>
  </conditionalFormatting>
  <conditionalFormatting sqref="B1590">
    <cfRule type="expression" dxfId="4066" priority="4983">
      <formula>$I1590="DELETAR"</formula>
    </cfRule>
  </conditionalFormatting>
  <conditionalFormatting sqref="F1590">
    <cfRule type="expression" dxfId="4065" priority="4981">
      <formula>$M1590="NOK"</formula>
    </cfRule>
  </conditionalFormatting>
  <conditionalFormatting sqref="F1590">
    <cfRule type="expression" dxfId="4064" priority="4982">
      <formula>#REF!="NOK"</formula>
    </cfRule>
  </conditionalFormatting>
  <conditionalFormatting sqref="F1590">
    <cfRule type="expression" dxfId="4063" priority="30824">
      <formula>#REF!="NOK"</formula>
    </cfRule>
  </conditionalFormatting>
  <conditionalFormatting sqref="F1604:F1605 C1607:F1607 F1608:F1611">
    <cfRule type="expression" dxfId="4062" priority="4974">
      <formula>$M1604="NOK"</formula>
    </cfRule>
  </conditionalFormatting>
  <conditionalFormatting sqref="A1608:B1608">
    <cfRule type="expression" dxfId="4061" priority="4928">
      <formula>$I1608="DELETAR"</formula>
    </cfRule>
  </conditionalFormatting>
  <conditionalFormatting sqref="F1611">
    <cfRule type="expression" dxfId="4060" priority="4972">
      <formula>$M1613="NOK"</formula>
    </cfRule>
  </conditionalFormatting>
  <conditionalFormatting sqref="D1607:F1607 F1609">
    <cfRule type="expression" dxfId="4059" priority="4970">
      <formula>$M1610="NOK"</formula>
    </cfRule>
  </conditionalFormatting>
  <conditionalFormatting sqref="C1607 F1610">
    <cfRule type="expression" dxfId="4058" priority="4971">
      <formula>$M1611="NOK"</formula>
    </cfRule>
  </conditionalFormatting>
  <conditionalFormatting sqref="F1610:F1611 F1608">
    <cfRule type="expression" dxfId="4057" priority="4976">
      <formula>#REF!="NOK"</formula>
    </cfRule>
  </conditionalFormatting>
  <conditionalFormatting sqref="B1612">
    <cfRule type="expression" dxfId="4056" priority="4967">
      <formula>#REF!="NOK"</formula>
    </cfRule>
  </conditionalFormatting>
  <conditionalFormatting sqref="A1614:G1614">
    <cfRule type="expression" dxfId="4055" priority="4966">
      <formula>$M1656="NOK"</formula>
    </cfRule>
  </conditionalFormatting>
  <conditionalFormatting sqref="A1614:G1614">
    <cfRule type="expression" dxfId="4054" priority="4965">
      <formula>$M1614="NOK"</formula>
    </cfRule>
  </conditionalFormatting>
  <conditionalFormatting sqref="F1613">
    <cfRule type="expression" dxfId="4053" priority="4964">
      <formula>$M1614="NOK"</formula>
    </cfRule>
  </conditionalFormatting>
  <conditionalFormatting sqref="A1600:G1601 B1614:G1614 F1613 B1602:C1602 E1602:G1602">
    <cfRule type="expression" dxfId="4052" priority="4963">
      <formula>$M1600="NOK"</formula>
    </cfRule>
  </conditionalFormatting>
  <conditionalFormatting sqref="A1600:G1601 B1602:C1602 E1602:G1602">
    <cfRule type="expression" dxfId="4051" priority="4962">
      <formula>$M1601="NOK"</formula>
    </cfRule>
  </conditionalFormatting>
  <conditionalFormatting sqref="A1614">
    <cfRule type="expression" dxfId="4050" priority="4961">
      <formula>$M1614="NOK"</formula>
    </cfRule>
  </conditionalFormatting>
  <conditionalFormatting sqref="A1605">
    <cfRule type="expression" dxfId="4049" priority="4936">
      <formula>$I1605="DELETAR"</formula>
    </cfRule>
  </conditionalFormatting>
  <conditionalFormatting sqref="B1607 B1611">
    <cfRule type="expression" dxfId="4048" priority="4952">
      <formula>$I1607="DELETAR"</formula>
    </cfRule>
  </conditionalFormatting>
  <conditionalFormatting sqref="B1605">
    <cfRule type="expression" dxfId="4047" priority="4934">
      <formula>$I1605="DELETAR"</formula>
    </cfRule>
  </conditionalFormatting>
  <conditionalFormatting sqref="B1607 B1611">
    <cfRule type="expression" dxfId="4046" priority="4953">
      <formula>$I1607="DELETAR"</formula>
    </cfRule>
  </conditionalFormatting>
  <conditionalFormatting sqref="A1613:B1613">
    <cfRule type="expression" dxfId="4045" priority="4960">
      <formula>$M1613="NOK"</formula>
    </cfRule>
  </conditionalFormatting>
  <conditionalFormatting sqref="A1613:B1613">
    <cfRule type="expression" dxfId="4044" priority="4959">
      <formula>$I1613="DELETAR"</formula>
    </cfRule>
  </conditionalFormatting>
  <conditionalFormatting sqref="B1607 B1611">
    <cfRule type="expression" dxfId="4043" priority="4954">
      <formula>$M1607="NOK"</formula>
    </cfRule>
  </conditionalFormatting>
  <conditionalFormatting sqref="B1607 B1611">
    <cfRule type="expression" dxfId="4042" priority="4951">
      <formula>$I1607="DELETAR"</formula>
    </cfRule>
  </conditionalFormatting>
  <conditionalFormatting sqref="A1605">
    <cfRule type="expression" dxfId="4041" priority="4937">
      <formula>$I1605="DELETAR"</formula>
    </cfRule>
  </conditionalFormatting>
  <conditionalFormatting sqref="B1603">
    <cfRule type="expression" dxfId="4040" priority="4947">
      <formula>$I1603="DELETAR"</formula>
    </cfRule>
  </conditionalFormatting>
  <conditionalFormatting sqref="B1603">
    <cfRule type="expression" dxfId="4039" priority="4948">
      <formula>$M1603="NOK"</formula>
    </cfRule>
  </conditionalFormatting>
  <conditionalFormatting sqref="B1603">
    <cfRule type="expression" dxfId="4038" priority="4946">
      <formula>$I1603="DELETAR"</formula>
    </cfRule>
  </conditionalFormatting>
  <conditionalFormatting sqref="B1603">
    <cfRule type="expression" dxfId="4037" priority="4945">
      <formula>$I1603="DELETAR"</formula>
    </cfRule>
  </conditionalFormatting>
  <conditionalFormatting sqref="A1604:B1604">
    <cfRule type="expression" dxfId="4036" priority="4944">
      <formula>$M1604="NOK"</formula>
    </cfRule>
  </conditionalFormatting>
  <conditionalFormatting sqref="B1604">
    <cfRule type="expression" dxfId="4035" priority="4943">
      <formula>$I1604="DELETAR"</formula>
    </cfRule>
  </conditionalFormatting>
  <conditionalFormatting sqref="A1604">
    <cfRule type="expression" dxfId="4034" priority="4942">
      <formula>$I1604="DELETAR"</formula>
    </cfRule>
  </conditionalFormatting>
  <conditionalFormatting sqref="A1604:B1604">
    <cfRule type="expression" dxfId="4033" priority="4941">
      <formula>$I1604="DELETAR"</formula>
    </cfRule>
  </conditionalFormatting>
  <conditionalFormatting sqref="A1604:B1604">
    <cfRule type="expression" dxfId="4032" priority="4940">
      <formula>$I1604="DELETAR"</formula>
    </cfRule>
  </conditionalFormatting>
  <conditionalFormatting sqref="A1605">
    <cfRule type="expression" dxfId="4031" priority="4939">
      <formula>$M1605="NOK"</formula>
    </cfRule>
  </conditionalFormatting>
  <conditionalFormatting sqref="A1605">
    <cfRule type="expression" dxfId="4030" priority="4938">
      <formula>$I1605="DELETAR"</formula>
    </cfRule>
  </conditionalFormatting>
  <conditionalFormatting sqref="B1605">
    <cfRule type="expression" dxfId="4029" priority="4935">
      <formula>$M1605="NOK"</formula>
    </cfRule>
  </conditionalFormatting>
  <conditionalFormatting sqref="B1605">
    <cfRule type="expression" dxfId="4028" priority="4933">
      <formula>$I1605="DELETAR"</formula>
    </cfRule>
  </conditionalFormatting>
  <conditionalFormatting sqref="B1605">
    <cfRule type="expression" dxfId="4027" priority="4932">
      <formula>$I1605="DELETAR"</formula>
    </cfRule>
  </conditionalFormatting>
  <conditionalFormatting sqref="A1608:B1608">
    <cfRule type="expression" dxfId="4026" priority="4931">
      <formula>$M1608="NOK"</formula>
    </cfRule>
  </conditionalFormatting>
  <conditionalFormatting sqref="A1608:B1608">
    <cfRule type="expression" dxfId="4025" priority="4927">
      <formula>$I1608="DELETAR"</formula>
    </cfRule>
  </conditionalFormatting>
  <conditionalFormatting sqref="B1608">
    <cfRule type="expression" dxfId="4024" priority="4930">
      <formula>$I1608="DELETAR"</formula>
    </cfRule>
  </conditionalFormatting>
  <conditionalFormatting sqref="A1608">
    <cfRule type="expression" dxfId="4023" priority="4929">
      <formula>$I1608="DELETAR"</formula>
    </cfRule>
  </conditionalFormatting>
  <conditionalFormatting sqref="A1609">
    <cfRule type="expression" dxfId="4022" priority="4924">
      <formula>$I1609="DELETAR"</formula>
    </cfRule>
  </conditionalFormatting>
  <conditionalFormatting sqref="A1609">
    <cfRule type="expression" dxfId="4021" priority="4925">
      <formula>$I1609="DELETAR"</formula>
    </cfRule>
  </conditionalFormatting>
  <conditionalFormatting sqref="A1609">
    <cfRule type="expression" dxfId="4020" priority="4923">
      <formula>$I1609="DELETAR"</formula>
    </cfRule>
  </conditionalFormatting>
  <conditionalFormatting sqref="A1609">
    <cfRule type="expression" dxfId="4019" priority="4926">
      <formula>$M1609="NOK"</formula>
    </cfRule>
  </conditionalFormatting>
  <conditionalFormatting sqref="B1609">
    <cfRule type="expression" dxfId="4018" priority="4922">
      <formula>$M1609="NOK"</formula>
    </cfRule>
  </conditionalFormatting>
  <conditionalFormatting sqref="B1609">
    <cfRule type="expression" dxfId="4017" priority="4921">
      <formula>$I1609="DELETAR"</formula>
    </cfRule>
  </conditionalFormatting>
  <conditionalFormatting sqref="B1609">
    <cfRule type="expression" dxfId="4016" priority="4920">
      <formula>$I1609="DELETAR"</formula>
    </cfRule>
  </conditionalFormatting>
  <conditionalFormatting sqref="B1609">
    <cfRule type="expression" dxfId="4015" priority="4919">
      <formula>$I1609="DELETAR"</formula>
    </cfRule>
  </conditionalFormatting>
  <conditionalFormatting sqref="A1612">
    <cfRule type="expression" dxfId="4014" priority="4914">
      <formula>#REF!="NOK"</formula>
    </cfRule>
  </conditionalFormatting>
  <conditionalFormatting sqref="B1612">
    <cfRule type="expression" dxfId="4013" priority="4913">
      <formula>$M1612="NOK"</formula>
    </cfRule>
  </conditionalFormatting>
  <conditionalFormatting sqref="A1603">
    <cfRule type="expression" dxfId="4012" priority="4912">
      <formula>#REF!="NOK"</formula>
    </cfRule>
  </conditionalFormatting>
  <conditionalFormatting sqref="F1603">
    <cfRule type="expression" dxfId="4011" priority="4910">
      <formula>$M1603="NOK"</formula>
    </cfRule>
  </conditionalFormatting>
  <conditionalFormatting sqref="F1612">
    <cfRule type="expression" dxfId="4010" priority="4909">
      <formula>$M1660="NOK"</formula>
    </cfRule>
  </conditionalFormatting>
  <conditionalFormatting sqref="F1612">
    <cfRule type="expression" dxfId="4009" priority="4908">
      <formula>$M1612="NOK"</formula>
    </cfRule>
  </conditionalFormatting>
  <conditionalFormatting sqref="F1603">
    <cfRule type="expression" dxfId="4008" priority="4911">
      <formula>#REF!="NOK"</formula>
    </cfRule>
  </conditionalFormatting>
  <conditionalFormatting sqref="F1605">
    <cfRule type="expression" dxfId="4007" priority="4906">
      <formula>$M1605="NOK"</formula>
    </cfRule>
  </conditionalFormatting>
  <conditionalFormatting sqref="F1605">
    <cfRule type="expression" dxfId="4006" priority="4907">
      <formula>#REF!="NOK"</formula>
    </cfRule>
  </conditionalFormatting>
  <conditionalFormatting sqref="F1604">
    <cfRule type="expression" dxfId="4005" priority="4978">
      <formula>$M1609="NOK"</formula>
    </cfRule>
  </conditionalFormatting>
  <conditionalFormatting sqref="F1605">
    <cfRule type="expression" dxfId="4004" priority="4979">
      <formula>$M1611="NOK"</formula>
    </cfRule>
  </conditionalFormatting>
  <conditionalFormatting sqref="F1606">
    <cfRule type="expression" dxfId="4003" priority="4905">
      <formula>$M1606="NOK"</formula>
    </cfRule>
  </conditionalFormatting>
  <conditionalFormatting sqref="A1606">
    <cfRule type="expression" dxfId="4002" priority="4901">
      <formula>$I1606="DELETAR"</formula>
    </cfRule>
  </conditionalFormatting>
  <conditionalFormatting sqref="A1606">
    <cfRule type="expression" dxfId="4001" priority="4903">
      <formula>$M1606="NOK"</formula>
    </cfRule>
  </conditionalFormatting>
  <conditionalFormatting sqref="A1606">
    <cfRule type="expression" dxfId="4000" priority="4902">
      <formula>$I1606="DELETAR"</formula>
    </cfRule>
  </conditionalFormatting>
  <conditionalFormatting sqref="A1606">
    <cfRule type="expression" dxfId="3999" priority="4900">
      <formula>$I1606="DELETAR"</formula>
    </cfRule>
  </conditionalFormatting>
  <conditionalFormatting sqref="B1606">
    <cfRule type="expression" dxfId="3998" priority="4899">
      <formula>$M1606="NOK"</formula>
    </cfRule>
  </conditionalFormatting>
  <conditionalFormatting sqref="B1606">
    <cfRule type="expression" dxfId="3997" priority="4898">
      <formula>$I1606="DELETAR"</formula>
    </cfRule>
  </conditionalFormatting>
  <conditionalFormatting sqref="B1606">
    <cfRule type="expression" dxfId="3996" priority="4897">
      <formula>$I1606="DELETAR"</formula>
    </cfRule>
  </conditionalFormatting>
  <conditionalFormatting sqref="B1606">
    <cfRule type="expression" dxfId="3995" priority="4896">
      <formula>$I1606="DELETAR"</formula>
    </cfRule>
  </conditionalFormatting>
  <conditionalFormatting sqref="F1606">
    <cfRule type="expression" dxfId="3994" priority="4894">
      <formula>$M1606="NOK"</formula>
    </cfRule>
  </conditionalFormatting>
  <conditionalFormatting sqref="F1606">
    <cfRule type="expression" dxfId="3993" priority="4895">
      <formula>#REF!="NOK"</formula>
    </cfRule>
  </conditionalFormatting>
  <conditionalFormatting sqref="F1606">
    <cfRule type="expression" dxfId="3992" priority="4980">
      <formula>#REF!="NOK"</formula>
    </cfRule>
  </conditionalFormatting>
  <conditionalFormatting sqref="F1626:F1627 A1631:B1631 C1632:F1632 F1631">
    <cfRule type="expression" dxfId="3991" priority="4887">
      <formula>$M1626="NOK"</formula>
    </cfRule>
  </conditionalFormatting>
  <conditionalFormatting sqref="A1631:B1631">
    <cfRule type="expression" dxfId="3990" priority="4886">
      <formula>$I1631="DELETAR"</formula>
    </cfRule>
  </conditionalFormatting>
  <conditionalFormatting sqref="D1632:F1632 F1630:F1631">
    <cfRule type="expression" dxfId="3989" priority="4889">
      <formula>#REF!="NOK"</formula>
    </cfRule>
  </conditionalFormatting>
  <conditionalFormatting sqref="A1634:G1634">
    <cfRule type="expression" dxfId="3988" priority="4879">
      <formula>$M1677="NOK"</formula>
    </cfRule>
  </conditionalFormatting>
  <conditionalFormatting sqref="A1634:G1634">
    <cfRule type="expression" dxfId="3987" priority="4878">
      <formula>$M1634="NOK"</formula>
    </cfRule>
  </conditionalFormatting>
  <conditionalFormatting sqref="F1633">
    <cfRule type="expression" dxfId="3986" priority="4877">
      <formula>$M1634="NOK"</formula>
    </cfRule>
  </conditionalFormatting>
  <conditionalFormatting sqref="A1622:G1623 B1634:G1634 F1633 B1624:C1624 E1624:G1624">
    <cfRule type="expression" dxfId="3985" priority="4876">
      <formula>$M1622="NOK"</formula>
    </cfRule>
  </conditionalFormatting>
  <conditionalFormatting sqref="A1622:G1623 B1624:C1624 E1624:G1624">
    <cfRule type="expression" dxfId="3984" priority="4875">
      <formula>$M1623="NOK"</formula>
    </cfRule>
  </conditionalFormatting>
  <conditionalFormatting sqref="A1634">
    <cfRule type="expression" dxfId="3983" priority="4874">
      <formula>$M1634="NOK"</formula>
    </cfRule>
  </conditionalFormatting>
  <conditionalFormatting sqref="B1632">
    <cfRule type="expression" dxfId="3982" priority="4865">
      <formula>$I1632="DELETAR"</formula>
    </cfRule>
  </conditionalFormatting>
  <conditionalFormatting sqref="B1632">
    <cfRule type="expression" dxfId="3981" priority="4866">
      <formula>$I1632="DELETAR"</formula>
    </cfRule>
  </conditionalFormatting>
  <conditionalFormatting sqref="A1633:B1633">
    <cfRule type="expression" dxfId="3980" priority="4873">
      <formula>$M1633="NOK"</formula>
    </cfRule>
  </conditionalFormatting>
  <conditionalFormatting sqref="A1633:B1633">
    <cfRule type="expression" dxfId="3979" priority="4872">
      <formula>$I1633="DELETAR"</formula>
    </cfRule>
  </conditionalFormatting>
  <conditionalFormatting sqref="B1632">
    <cfRule type="expression" dxfId="3978" priority="4867">
      <formula>$M1632="NOK"</formula>
    </cfRule>
  </conditionalFormatting>
  <conditionalFormatting sqref="B1632">
    <cfRule type="expression" dxfId="3977" priority="4864">
      <formula>$I1632="DELETAR"</formula>
    </cfRule>
  </conditionalFormatting>
  <conditionalFormatting sqref="A1627">
    <cfRule type="expression" dxfId="3976" priority="4850">
      <formula>$I1627="DELETAR"</formula>
    </cfRule>
  </conditionalFormatting>
  <conditionalFormatting sqref="B1625">
    <cfRule type="expression" dxfId="3975" priority="4860">
      <formula>$I1625="DELETAR"</formula>
    </cfRule>
  </conditionalFormatting>
  <conditionalFormatting sqref="B1625">
    <cfRule type="expression" dxfId="3974" priority="4861">
      <formula>$M1625="NOK"</formula>
    </cfRule>
  </conditionalFormatting>
  <conditionalFormatting sqref="B1625">
    <cfRule type="expression" dxfId="3973" priority="4859">
      <formula>$I1625="DELETAR"</formula>
    </cfRule>
  </conditionalFormatting>
  <conditionalFormatting sqref="B1625">
    <cfRule type="expression" dxfId="3972" priority="4858">
      <formula>$I1625="DELETAR"</formula>
    </cfRule>
  </conditionalFormatting>
  <conditionalFormatting sqref="A1626">
    <cfRule type="expression" dxfId="3971" priority="4857">
      <formula>$M1626="NOK"</formula>
    </cfRule>
  </conditionalFormatting>
  <conditionalFormatting sqref="A1626">
    <cfRule type="expression" dxfId="3970" priority="4855">
      <formula>$I1626="DELETAR"</formula>
    </cfRule>
  </conditionalFormatting>
  <conditionalFormatting sqref="A1626">
    <cfRule type="expression" dxfId="3969" priority="4854">
      <formula>$I1626="DELETAR"</formula>
    </cfRule>
  </conditionalFormatting>
  <conditionalFormatting sqref="A1626">
    <cfRule type="expression" dxfId="3968" priority="4853">
      <formula>$I1626="DELETAR"</formula>
    </cfRule>
  </conditionalFormatting>
  <conditionalFormatting sqref="A1627">
    <cfRule type="expression" dxfId="3967" priority="4852">
      <formula>$M1627="NOK"</formula>
    </cfRule>
  </conditionalFormatting>
  <conditionalFormatting sqref="A1627">
    <cfRule type="expression" dxfId="3966" priority="4851">
      <formula>$I1627="DELETAR"</formula>
    </cfRule>
  </conditionalFormatting>
  <conditionalFormatting sqref="A1627">
    <cfRule type="expression" dxfId="3965" priority="4849">
      <formula>$I1627="DELETAR"</formula>
    </cfRule>
  </conditionalFormatting>
  <conditionalFormatting sqref="B1627">
    <cfRule type="expression" dxfId="3964" priority="4848">
      <formula>$M1627="NOK"</formula>
    </cfRule>
  </conditionalFormatting>
  <conditionalFormatting sqref="B1627">
    <cfRule type="expression" dxfId="3963" priority="4847">
      <formula>$I1627="DELETAR"</formula>
    </cfRule>
  </conditionalFormatting>
  <conditionalFormatting sqref="B1627">
    <cfRule type="expression" dxfId="3962" priority="4846">
      <formula>$I1627="DELETAR"</formula>
    </cfRule>
  </conditionalFormatting>
  <conditionalFormatting sqref="B1627">
    <cfRule type="expression" dxfId="3961" priority="4845">
      <formula>$I1627="DELETAR"</formula>
    </cfRule>
  </conditionalFormatting>
  <conditionalFormatting sqref="B1626">
    <cfRule type="expression" dxfId="3960" priority="4738">
      <formula>$I1626="DELETAR"</formula>
    </cfRule>
  </conditionalFormatting>
  <conditionalFormatting sqref="A1628:B1628">
    <cfRule type="expression" dxfId="3959" priority="4793">
      <formula>$I1628="DELETAR"</formula>
    </cfRule>
  </conditionalFormatting>
  <conditionalFormatting sqref="B1631">
    <cfRule type="expression" dxfId="3958" priority="4740">
      <formula>$I1631="DELETAR"</formula>
    </cfRule>
  </conditionalFormatting>
  <conditionalFormatting sqref="A1629">
    <cfRule type="expression" dxfId="3957" priority="4786">
      <formula>$I1629="DELETAR"</formula>
    </cfRule>
  </conditionalFormatting>
  <conditionalFormatting sqref="B1629">
    <cfRule type="expression" dxfId="3956" priority="4784">
      <formula>$I1629="DELETAR"</formula>
    </cfRule>
  </conditionalFormatting>
  <conditionalFormatting sqref="A1625">
    <cfRule type="expression" dxfId="3955" priority="4825">
      <formula>#REF!="NOK"</formula>
    </cfRule>
  </conditionalFormatting>
  <conditionalFormatting sqref="F1625">
    <cfRule type="expression" dxfId="3954" priority="4823">
      <formula>$M1625="NOK"</formula>
    </cfRule>
  </conditionalFormatting>
  <conditionalFormatting sqref="F1625">
    <cfRule type="expression" dxfId="3953" priority="4824">
      <formula>#REF!="NOK"</formula>
    </cfRule>
  </conditionalFormatting>
  <conditionalFormatting sqref="F1627">
    <cfRule type="expression" dxfId="3952" priority="4819">
      <formula>$M1627="NOK"</formula>
    </cfRule>
  </conditionalFormatting>
  <conditionalFormatting sqref="F1627">
    <cfRule type="expression" dxfId="3951" priority="4820">
      <formula>#REF!="NOK"</formula>
    </cfRule>
  </conditionalFormatting>
  <conditionalFormatting sqref="F1627">
    <cfRule type="expression" dxfId="3950" priority="4892">
      <formula>$M1632="NOK"</formula>
    </cfRule>
  </conditionalFormatting>
  <conditionalFormatting sqref="F1628">
    <cfRule type="expression" dxfId="3949" priority="4818">
      <formula>$M1628="NOK"</formula>
    </cfRule>
  </conditionalFormatting>
  <conditionalFormatting sqref="B1631">
    <cfRule type="expression" dxfId="3948" priority="4741">
      <formula>$M1631="NOK"</formula>
    </cfRule>
  </conditionalFormatting>
  <conditionalFormatting sqref="F1628">
    <cfRule type="expression" dxfId="3947" priority="4807">
      <formula>$M1628="NOK"</formula>
    </cfRule>
  </conditionalFormatting>
  <conditionalFormatting sqref="F1628">
    <cfRule type="expression" dxfId="3946" priority="4808">
      <formula>#REF!="NOK"</formula>
    </cfRule>
  </conditionalFormatting>
  <conditionalFormatting sqref="F1628">
    <cfRule type="expression" dxfId="3945" priority="4893">
      <formula>#REF!="NOK"</formula>
    </cfRule>
  </conditionalFormatting>
  <conditionalFormatting sqref="B1626">
    <cfRule type="expression" dxfId="3944" priority="4732">
      <formula>$I1626="DELETAR"</formula>
    </cfRule>
  </conditionalFormatting>
  <conditionalFormatting sqref="B1626">
    <cfRule type="expression" dxfId="3943" priority="4734">
      <formula>$I1626="DELETAR"</formula>
    </cfRule>
  </conditionalFormatting>
  <conditionalFormatting sqref="B1626">
    <cfRule type="expression" dxfId="3942" priority="4733">
      <formula>$I1626="DELETAR"</formula>
    </cfRule>
  </conditionalFormatting>
  <conditionalFormatting sqref="A1628:B1628">
    <cfRule type="expression" dxfId="3941" priority="4797">
      <formula>$M1628="NOK"</formula>
    </cfRule>
  </conditionalFormatting>
  <conditionalFormatting sqref="B1628">
    <cfRule type="expression" dxfId="3940" priority="4796">
      <formula>$I1628="DELETAR"</formula>
    </cfRule>
  </conditionalFormatting>
  <conditionalFormatting sqref="A1628">
    <cfRule type="expression" dxfId="3939" priority="4795">
      <formula>$I1628="DELETAR"</formula>
    </cfRule>
  </conditionalFormatting>
  <conditionalFormatting sqref="A1628:B1628">
    <cfRule type="expression" dxfId="3938" priority="4794">
      <formula>$I1628="DELETAR"</formula>
    </cfRule>
  </conditionalFormatting>
  <conditionalFormatting sqref="F1629">
    <cfRule type="expression" dxfId="3937" priority="4791">
      <formula>$M1629="NOK"</formula>
    </cfRule>
  </conditionalFormatting>
  <conditionalFormatting sqref="F1629">
    <cfRule type="expression" dxfId="3936" priority="4790">
      <formula>$M1631="NOK"</formula>
    </cfRule>
  </conditionalFormatting>
  <conditionalFormatting sqref="A1629">
    <cfRule type="expression" dxfId="3935" priority="4787">
      <formula>$I1629="DELETAR"</formula>
    </cfRule>
  </conditionalFormatting>
  <conditionalFormatting sqref="A1629">
    <cfRule type="expression" dxfId="3934" priority="4788">
      <formula>$I1629="DELETAR"</formula>
    </cfRule>
  </conditionalFormatting>
  <conditionalFormatting sqref="A1629">
    <cfRule type="expression" dxfId="3933" priority="4789">
      <formula>$M1629="NOK"</formula>
    </cfRule>
  </conditionalFormatting>
  <conditionalFormatting sqref="B1629">
    <cfRule type="expression" dxfId="3932" priority="4785">
      <formula>$M1629="NOK"</formula>
    </cfRule>
  </conditionalFormatting>
  <conditionalFormatting sqref="B1629">
    <cfRule type="expression" dxfId="3931" priority="4783">
      <formula>$I1629="DELETAR"</formula>
    </cfRule>
  </conditionalFormatting>
  <conditionalFormatting sqref="B1629">
    <cfRule type="expression" dxfId="3930" priority="4782">
      <formula>$I1629="DELETAR"</formula>
    </cfRule>
  </conditionalFormatting>
  <conditionalFormatting sqref="B1628">
    <cfRule type="expression" dxfId="3929" priority="4765">
      <formula>$I1628="DELETAR"</formula>
    </cfRule>
  </conditionalFormatting>
  <conditionalFormatting sqref="A1628">
    <cfRule type="expression" dxfId="3928" priority="4770">
      <formula>$I1628="DELETAR"</formula>
    </cfRule>
  </conditionalFormatting>
  <conditionalFormatting sqref="A1627:B1627">
    <cfRule type="expression" dxfId="3927" priority="4777">
      <formula>$M1627="NOK"</formula>
    </cfRule>
  </conditionalFormatting>
  <conditionalFormatting sqref="B1627">
    <cfRule type="expression" dxfId="3926" priority="4776">
      <formula>$I1627="DELETAR"</formula>
    </cfRule>
  </conditionalFormatting>
  <conditionalFormatting sqref="A1627">
    <cfRule type="expression" dxfId="3925" priority="4775">
      <formula>$I1627="DELETAR"</formula>
    </cfRule>
  </conditionalFormatting>
  <conditionalFormatting sqref="A1627:B1627">
    <cfRule type="expression" dxfId="3924" priority="4774">
      <formula>$I1627="DELETAR"</formula>
    </cfRule>
  </conditionalFormatting>
  <conditionalFormatting sqref="A1627:B1627">
    <cfRule type="expression" dxfId="3923" priority="4773">
      <formula>$I1627="DELETAR"</formula>
    </cfRule>
  </conditionalFormatting>
  <conditionalFormatting sqref="A1628">
    <cfRule type="expression" dxfId="3922" priority="4772">
      <formula>$M1628="NOK"</formula>
    </cfRule>
  </conditionalFormatting>
  <conditionalFormatting sqref="A1628">
    <cfRule type="expression" dxfId="3921" priority="4771">
      <formula>$I1628="DELETAR"</formula>
    </cfRule>
  </conditionalFormatting>
  <conditionalFormatting sqref="A1628">
    <cfRule type="expression" dxfId="3920" priority="4769">
      <formula>$I1628="DELETAR"</formula>
    </cfRule>
  </conditionalFormatting>
  <conditionalFormatting sqref="B1628">
    <cfRule type="expression" dxfId="3919" priority="4768">
      <formula>$M1628="NOK"</formula>
    </cfRule>
  </conditionalFormatting>
  <conditionalFormatting sqref="B1628">
    <cfRule type="expression" dxfId="3918" priority="4767">
      <formula>$I1628="DELETAR"</formula>
    </cfRule>
  </conditionalFormatting>
  <conditionalFormatting sqref="B1628">
    <cfRule type="expression" dxfId="3917" priority="4766">
      <formula>$I1628="DELETAR"</formula>
    </cfRule>
  </conditionalFormatting>
  <conditionalFormatting sqref="B1626">
    <cfRule type="expression" dxfId="3916" priority="4736">
      <formula>$I1626="DELETAR"</formula>
    </cfRule>
  </conditionalFormatting>
  <conditionalFormatting sqref="A1631">
    <cfRule type="expression" dxfId="3915" priority="4758">
      <formula>$I1631="DELETAR"</formula>
    </cfRule>
  </conditionalFormatting>
  <conditionalFormatting sqref="A1631">
    <cfRule type="expression" dxfId="3914" priority="4759">
      <formula>$I1631="DELETAR"</formula>
    </cfRule>
  </conditionalFormatting>
  <conditionalFormatting sqref="A1631">
    <cfRule type="expression" dxfId="3913" priority="4757">
      <formula>$I1631="DELETAR"</formula>
    </cfRule>
  </conditionalFormatting>
  <conditionalFormatting sqref="A1631">
    <cfRule type="expression" dxfId="3912" priority="4760">
      <formula>$M1631="NOK"</formula>
    </cfRule>
  </conditionalFormatting>
  <conditionalFormatting sqref="A1629:B1629">
    <cfRule type="expression" dxfId="3911" priority="4756">
      <formula>$M1629="NOK"</formula>
    </cfRule>
  </conditionalFormatting>
  <conditionalFormatting sqref="A1629:B1629">
    <cfRule type="expression" dxfId="3910" priority="4752">
      <formula>$I1629="DELETAR"</formula>
    </cfRule>
  </conditionalFormatting>
  <conditionalFormatting sqref="B1629">
    <cfRule type="expression" dxfId="3909" priority="4755">
      <formula>$I1629="DELETAR"</formula>
    </cfRule>
  </conditionalFormatting>
  <conditionalFormatting sqref="A1629">
    <cfRule type="expression" dxfId="3908" priority="4754">
      <formula>$I1629="DELETAR"</formula>
    </cfRule>
  </conditionalFormatting>
  <conditionalFormatting sqref="A1629:B1629">
    <cfRule type="expression" dxfId="3907" priority="4753">
      <formula>$I1629="DELETAR"</formula>
    </cfRule>
  </conditionalFormatting>
  <conditionalFormatting sqref="A1642">
    <cfRule type="expression" dxfId="3906" priority="4647">
      <formula>$I1642="DELETAR"</formula>
    </cfRule>
  </conditionalFormatting>
  <conditionalFormatting sqref="A1642">
    <cfRule type="expression" dxfId="3905" priority="4648">
      <formula>$I1642="DELETAR"</formula>
    </cfRule>
  </conditionalFormatting>
  <conditionalFormatting sqref="A1642">
    <cfRule type="expression" dxfId="3904" priority="4646">
      <formula>$I1642="DELETAR"</formula>
    </cfRule>
  </conditionalFormatting>
  <conditionalFormatting sqref="A1642">
    <cfRule type="expression" dxfId="3903" priority="4649">
      <formula>$M1642="NOK"</formula>
    </cfRule>
  </conditionalFormatting>
  <conditionalFormatting sqref="A1635:G1636 B1647:G1647 F1646 B1637:C1637 E1637:G1637">
    <cfRule type="expression" dxfId="3902" priority="4703">
      <formula>$M1635="NOK"</formula>
    </cfRule>
  </conditionalFormatting>
  <conditionalFormatting sqref="B1626">
    <cfRule type="expression" dxfId="3901" priority="4739">
      <formula>$M1626="NOK"</formula>
    </cfRule>
  </conditionalFormatting>
  <conditionalFormatting sqref="B1626">
    <cfRule type="expression" dxfId="3900" priority="4737">
      <formula>$I1626="DELETAR"</formula>
    </cfRule>
  </conditionalFormatting>
  <conditionalFormatting sqref="B1626">
    <cfRule type="expression" dxfId="3899" priority="4735">
      <formula>$M1626="NOK"</formula>
    </cfRule>
  </conditionalFormatting>
  <conditionalFormatting sqref="F1596">
    <cfRule type="expression" dxfId="3898" priority="30826">
      <formula>#REF!="NOK"</formula>
    </cfRule>
  </conditionalFormatting>
  <conditionalFormatting sqref="F1652:F1653">
    <cfRule type="expression" dxfId="3897" priority="4729">
      <formula>$M1652="NOK"</formula>
    </cfRule>
  </conditionalFormatting>
  <conditionalFormatting sqref="F1652:F1653">
    <cfRule type="expression" dxfId="3896" priority="4730">
      <formula>#REF!="NOK"</formula>
    </cfRule>
  </conditionalFormatting>
  <conditionalFormatting sqref="A1654:G1654">
    <cfRule type="expression" dxfId="3895" priority="4727">
      <formula>$M1655="NOK"</formula>
    </cfRule>
  </conditionalFormatting>
  <conditionalFormatting sqref="A1654:G1654">
    <cfRule type="expression" dxfId="3894" priority="4726">
      <formula>$M1654="NOK"</formula>
    </cfRule>
  </conditionalFormatting>
  <conditionalFormatting sqref="B1654:G1654">
    <cfRule type="expression" dxfId="3893" priority="4725">
      <formula>$M1655="NOK"</formula>
    </cfRule>
  </conditionalFormatting>
  <conditionalFormatting sqref="A1648:G1649 B1654:G1654 F1651 B1650:G1650">
    <cfRule type="expression" dxfId="3892" priority="4724">
      <formula>$M1648="NOK"</formula>
    </cfRule>
  </conditionalFormatting>
  <conditionalFormatting sqref="A1648:G1649 B1650:G1650">
    <cfRule type="expression" dxfId="3891" priority="4723">
      <formula>$M1649="NOK"</formula>
    </cfRule>
  </conditionalFormatting>
  <conditionalFormatting sqref="A1654">
    <cfRule type="expression" dxfId="3890" priority="4722">
      <formula>$M1654="NOK"</formula>
    </cfRule>
  </conditionalFormatting>
  <conditionalFormatting sqref="F1651">
    <cfRule type="expression" dxfId="3889" priority="4728">
      <formula>#REF!="NOK"</formula>
    </cfRule>
  </conditionalFormatting>
  <conditionalFormatting sqref="A1651:B1653">
    <cfRule type="expression" dxfId="3888" priority="4721">
      <formula>$M1651="NOK"</formula>
    </cfRule>
  </conditionalFormatting>
  <conditionalFormatting sqref="F1645">
    <cfRule type="expression" dxfId="3887" priority="4718">
      <formula>$M1646="NOK"</formula>
    </cfRule>
  </conditionalFormatting>
  <conditionalFormatting sqref="C1645">
    <cfRule type="expression" dxfId="3886" priority="4719">
      <formula>#REF!="NOK"</formula>
    </cfRule>
  </conditionalFormatting>
  <conditionalFormatting sqref="F1644">
    <cfRule type="expression" dxfId="3885" priority="4717">
      <formula>$M1647="NOK"</formula>
    </cfRule>
  </conditionalFormatting>
  <conditionalFormatting sqref="F1639:F1640 A1644:B1644 C1645:F1645 F1644">
    <cfRule type="expression" dxfId="3884" priority="4711">
      <formula>$M1639="NOK"</formula>
    </cfRule>
  </conditionalFormatting>
  <conditionalFormatting sqref="A1644:B1644">
    <cfRule type="expression" dxfId="3883" priority="4710">
      <formula>$I1644="DELETAR"</formula>
    </cfRule>
  </conditionalFormatting>
  <conditionalFormatting sqref="D1645:F1645 F1643:F1644">
    <cfRule type="expression" dxfId="3882" priority="4712">
      <formula>#REF!="NOK"</formula>
    </cfRule>
  </conditionalFormatting>
  <conditionalFormatting sqref="B1647:G1647">
    <cfRule type="expression" dxfId="3881" priority="4705">
      <formula>$M1647="NOK"</formula>
    </cfRule>
  </conditionalFormatting>
  <conditionalFormatting sqref="F1646">
    <cfRule type="expression" dxfId="3880" priority="4704">
      <formula>$M1647="NOK"</formula>
    </cfRule>
  </conditionalFormatting>
  <conditionalFormatting sqref="A1635:G1636 B1637:C1637 E1637:G1637">
    <cfRule type="expression" dxfId="3879" priority="4702">
      <formula>$M1636="NOK"</formula>
    </cfRule>
  </conditionalFormatting>
  <conditionalFormatting sqref="B1645">
    <cfRule type="expression" dxfId="3878" priority="4698">
      <formula>$M1645="NOK"</formula>
    </cfRule>
  </conditionalFormatting>
  <conditionalFormatting sqref="B1645">
    <cfRule type="expression" dxfId="3877" priority="4696">
      <formula>$I1645="DELETAR"</formula>
    </cfRule>
  </conditionalFormatting>
  <conditionalFormatting sqref="B1645">
    <cfRule type="expression" dxfId="3876" priority="4697">
      <formula>$I1645="DELETAR"</formula>
    </cfRule>
  </conditionalFormatting>
  <conditionalFormatting sqref="A1646:B1646">
    <cfRule type="expression" dxfId="3875" priority="4700">
      <formula>$M1646="NOK"</formula>
    </cfRule>
  </conditionalFormatting>
  <conditionalFormatting sqref="A1646:B1646">
    <cfRule type="expression" dxfId="3874" priority="4699">
      <formula>$I1646="DELETAR"</formula>
    </cfRule>
  </conditionalFormatting>
  <conditionalFormatting sqref="B1645">
    <cfRule type="expression" dxfId="3873" priority="4695">
      <formula>$I1645="DELETAR"</formula>
    </cfRule>
  </conditionalFormatting>
  <conditionalFormatting sqref="A1640">
    <cfRule type="expression" dxfId="3872" priority="4684">
      <formula>$I1640="DELETAR"</formula>
    </cfRule>
  </conditionalFormatting>
  <conditionalFormatting sqref="B1638">
    <cfRule type="expression" dxfId="3871" priority="4693">
      <formula>$I1638="DELETAR"</formula>
    </cfRule>
  </conditionalFormatting>
  <conditionalFormatting sqref="B1638">
    <cfRule type="expression" dxfId="3870" priority="4694">
      <formula>$M1638="NOK"</formula>
    </cfRule>
  </conditionalFormatting>
  <conditionalFormatting sqref="B1638">
    <cfRule type="expression" dxfId="3869" priority="4692">
      <formula>$I1638="DELETAR"</formula>
    </cfRule>
  </conditionalFormatting>
  <conditionalFormatting sqref="B1638">
    <cfRule type="expression" dxfId="3868" priority="4691">
      <formula>$I1638="DELETAR"</formula>
    </cfRule>
  </conditionalFormatting>
  <conditionalFormatting sqref="A1639">
    <cfRule type="expression" dxfId="3867" priority="4690">
      <formula>$M1639="NOK"</formula>
    </cfRule>
  </conditionalFormatting>
  <conditionalFormatting sqref="A1639">
    <cfRule type="expression" dxfId="3866" priority="4689">
      <formula>$I1639="DELETAR"</formula>
    </cfRule>
  </conditionalFormatting>
  <conditionalFormatting sqref="A1639">
    <cfRule type="expression" dxfId="3865" priority="4688">
      <formula>$I1639="DELETAR"</formula>
    </cfRule>
  </conditionalFormatting>
  <conditionalFormatting sqref="A1639">
    <cfRule type="expression" dxfId="3864" priority="4687">
      <formula>$I1639="DELETAR"</formula>
    </cfRule>
  </conditionalFormatting>
  <conditionalFormatting sqref="A1640">
    <cfRule type="expression" dxfId="3863" priority="4686">
      <formula>$M1640="NOK"</formula>
    </cfRule>
  </conditionalFormatting>
  <conditionalFormatting sqref="A1640">
    <cfRule type="expression" dxfId="3862" priority="4685">
      <formula>$I1640="DELETAR"</formula>
    </cfRule>
  </conditionalFormatting>
  <conditionalFormatting sqref="A1640">
    <cfRule type="expression" dxfId="3861" priority="4683">
      <formula>$I1640="DELETAR"</formula>
    </cfRule>
  </conditionalFormatting>
  <conditionalFormatting sqref="B1640">
    <cfRule type="expression" dxfId="3860" priority="4682">
      <formula>$M1640="NOK"</formula>
    </cfRule>
  </conditionalFormatting>
  <conditionalFormatting sqref="B1640">
    <cfRule type="expression" dxfId="3859" priority="4681">
      <formula>$I1640="DELETAR"</formula>
    </cfRule>
  </conditionalFormatting>
  <conditionalFormatting sqref="B1640">
    <cfRule type="expression" dxfId="3858" priority="4680">
      <formula>$I1640="DELETAR"</formula>
    </cfRule>
  </conditionalFormatting>
  <conditionalFormatting sqref="B1640">
    <cfRule type="expression" dxfId="3857" priority="4679">
      <formula>$I1640="DELETAR"</formula>
    </cfRule>
  </conditionalFormatting>
  <conditionalFormatting sqref="A1641:B1641">
    <cfRule type="expression" dxfId="3856" priority="4653">
      <formula>$I1641="DELETAR"</formula>
    </cfRule>
  </conditionalFormatting>
  <conditionalFormatting sqref="B1642">
    <cfRule type="expression" dxfId="3855" priority="4644">
      <formula>$I1642="DELETAR"</formula>
    </cfRule>
  </conditionalFormatting>
  <conditionalFormatting sqref="A1638">
    <cfRule type="expression" dxfId="3854" priority="4666">
      <formula>#REF!="NOK"</formula>
    </cfRule>
  </conditionalFormatting>
  <conditionalFormatting sqref="F1638">
    <cfRule type="expression" dxfId="3853" priority="4664">
      <formula>$M1638="NOK"</formula>
    </cfRule>
  </conditionalFormatting>
  <conditionalFormatting sqref="F1638">
    <cfRule type="expression" dxfId="3852" priority="4665">
      <formula>#REF!="NOK"</formula>
    </cfRule>
  </conditionalFormatting>
  <conditionalFormatting sqref="F1640">
    <cfRule type="expression" dxfId="3851" priority="4662">
      <formula>$M1640="NOK"</formula>
    </cfRule>
  </conditionalFormatting>
  <conditionalFormatting sqref="F1640">
    <cfRule type="expression" dxfId="3850" priority="4663">
      <formula>#REF!="NOK"</formula>
    </cfRule>
  </conditionalFormatting>
  <conditionalFormatting sqref="F1640">
    <cfRule type="expression" dxfId="3849" priority="4715">
      <formula>$M1645="NOK"</formula>
    </cfRule>
  </conditionalFormatting>
  <conditionalFormatting sqref="F1641">
    <cfRule type="expression" dxfId="3848" priority="4661">
      <formula>$M1641="NOK"</formula>
    </cfRule>
  </conditionalFormatting>
  <conditionalFormatting sqref="B1663">
    <cfRule type="expression" dxfId="3847" priority="4561">
      <formula>$I1663="DELETAR"</formula>
    </cfRule>
  </conditionalFormatting>
  <conditionalFormatting sqref="B1644">
    <cfRule type="expression" dxfId="3846" priority="4601">
      <formula>$M1644="NOK"</formula>
    </cfRule>
  </conditionalFormatting>
  <conditionalFormatting sqref="B1644">
    <cfRule type="expression" dxfId="3845" priority="4600">
      <formula>$I1644="DELETAR"</formula>
    </cfRule>
  </conditionalFormatting>
  <conditionalFormatting sqref="B1639">
    <cfRule type="expression" dxfId="3844" priority="4598">
      <formula>$I1639="DELETAR"</formula>
    </cfRule>
  </conditionalFormatting>
  <conditionalFormatting sqref="F1641">
    <cfRule type="expression" dxfId="3843" priority="4658">
      <formula>$M1641="NOK"</formula>
    </cfRule>
  </conditionalFormatting>
  <conditionalFormatting sqref="F1641">
    <cfRule type="expression" dxfId="3842" priority="4659">
      <formula>#REF!="NOK"</formula>
    </cfRule>
  </conditionalFormatting>
  <conditionalFormatting sqref="F1641">
    <cfRule type="expression" dxfId="3841" priority="4716">
      <formula>#REF!="NOK"</formula>
    </cfRule>
  </conditionalFormatting>
  <conditionalFormatting sqref="B1639">
    <cfRule type="expression" dxfId="3840" priority="4592">
      <formula>$I1639="DELETAR"</formula>
    </cfRule>
  </conditionalFormatting>
  <conditionalFormatting sqref="B1639">
    <cfRule type="expression" dxfId="3839" priority="4594">
      <formula>$I1639="DELETAR"</formula>
    </cfRule>
  </conditionalFormatting>
  <conditionalFormatting sqref="B1639">
    <cfRule type="expression" dxfId="3838" priority="4593">
      <formula>$I1639="DELETAR"</formula>
    </cfRule>
  </conditionalFormatting>
  <conditionalFormatting sqref="A1641:B1641">
    <cfRule type="expression" dxfId="3837" priority="4657">
      <formula>$M1641="NOK"</formula>
    </cfRule>
  </conditionalFormatting>
  <conditionalFormatting sqref="B1641">
    <cfRule type="expression" dxfId="3836" priority="4656">
      <formula>$I1641="DELETAR"</formula>
    </cfRule>
  </conditionalFormatting>
  <conditionalFormatting sqref="A1641">
    <cfRule type="expression" dxfId="3835" priority="4655">
      <formula>$I1641="DELETAR"</formula>
    </cfRule>
  </conditionalFormatting>
  <conditionalFormatting sqref="A1641:B1641">
    <cfRule type="expression" dxfId="3834" priority="4654">
      <formula>$I1641="DELETAR"</formula>
    </cfRule>
  </conditionalFormatting>
  <conditionalFormatting sqref="F1642">
    <cfRule type="expression" dxfId="3833" priority="4651">
      <formula>$M1642="NOK"</formula>
    </cfRule>
  </conditionalFormatting>
  <conditionalFormatting sqref="F1642">
    <cfRule type="expression" dxfId="3832" priority="4650">
      <formula>$M1644="NOK"</formula>
    </cfRule>
  </conditionalFormatting>
  <conditionalFormatting sqref="B1642">
    <cfRule type="expression" dxfId="3831" priority="4645">
      <formula>$M1642="NOK"</formula>
    </cfRule>
  </conditionalFormatting>
  <conditionalFormatting sqref="B1642">
    <cfRule type="expression" dxfId="3830" priority="4643">
      <formula>$I1642="DELETAR"</formula>
    </cfRule>
  </conditionalFormatting>
  <conditionalFormatting sqref="B1642">
    <cfRule type="expression" dxfId="3829" priority="4642">
      <formula>$I1642="DELETAR"</formula>
    </cfRule>
  </conditionalFormatting>
  <conditionalFormatting sqref="B1641">
    <cfRule type="expression" dxfId="3828" priority="4626">
      <formula>$I1641="DELETAR"</formula>
    </cfRule>
  </conditionalFormatting>
  <conditionalFormatting sqref="A1641">
    <cfRule type="expression" dxfId="3827" priority="4630">
      <formula>$I1641="DELETAR"</formula>
    </cfRule>
  </conditionalFormatting>
  <conditionalFormatting sqref="A1640:B1640">
    <cfRule type="expression" dxfId="3826" priority="4637">
      <formula>$M1640="NOK"</formula>
    </cfRule>
  </conditionalFormatting>
  <conditionalFormatting sqref="B1640">
    <cfRule type="expression" dxfId="3825" priority="4636">
      <formula>$I1640="DELETAR"</formula>
    </cfRule>
  </conditionalFormatting>
  <conditionalFormatting sqref="A1640">
    <cfRule type="expression" dxfId="3824" priority="4635">
      <formula>$I1640="DELETAR"</formula>
    </cfRule>
  </conditionalFormatting>
  <conditionalFormatting sqref="A1640:B1640">
    <cfRule type="expression" dxfId="3823" priority="4634">
      <formula>$I1640="DELETAR"</formula>
    </cfRule>
  </conditionalFormatting>
  <conditionalFormatting sqref="A1640:B1640">
    <cfRule type="expression" dxfId="3822" priority="4633">
      <formula>$I1640="DELETAR"</formula>
    </cfRule>
  </conditionalFormatting>
  <conditionalFormatting sqref="A1641">
    <cfRule type="expression" dxfId="3821" priority="4632">
      <formula>$M1641="NOK"</formula>
    </cfRule>
  </conditionalFormatting>
  <conditionalFormatting sqref="A1641">
    <cfRule type="expression" dxfId="3820" priority="4631">
      <formula>$I1641="DELETAR"</formula>
    </cfRule>
  </conditionalFormatting>
  <conditionalFormatting sqref="A1641">
    <cfRule type="expression" dxfId="3819" priority="4629">
      <formula>$I1641="DELETAR"</formula>
    </cfRule>
  </conditionalFormatting>
  <conditionalFormatting sqref="B1641">
    <cfRule type="expression" dxfId="3818" priority="4628">
      <formula>$M1641="NOK"</formula>
    </cfRule>
  </conditionalFormatting>
  <conditionalFormatting sqref="B1641">
    <cfRule type="expression" dxfId="3817" priority="4627">
      <formula>$I1641="DELETAR"</formula>
    </cfRule>
  </conditionalFormatting>
  <conditionalFormatting sqref="B1639">
    <cfRule type="expression" dxfId="3816" priority="4597">
      <formula>$I1639="DELETAR"</formula>
    </cfRule>
  </conditionalFormatting>
  <conditionalFormatting sqref="B1641">
    <cfRule type="expression" dxfId="3815" priority="4625">
      <formula>$I1641="DELETAR"</formula>
    </cfRule>
  </conditionalFormatting>
  <conditionalFormatting sqref="A1644">
    <cfRule type="expression" dxfId="3814" priority="4618">
      <formula>$I1644="DELETAR"</formula>
    </cfRule>
  </conditionalFormatting>
  <conditionalFormatting sqref="A1644">
    <cfRule type="expression" dxfId="3813" priority="4619">
      <formula>$I1644="DELETAR"</formula>
    </cfRule>
  </conditionalFormatting>
  <conditionalFormatting sqref="A1644">
    <cfRule type="expression" dxfId="3812" priority="4617">
      <formula>$I1644="DELETAR"</formula>
    </cfRule>
  </conditionalFormatting>
  <conditionalFormatting sqref="A1644">
    <cfRule type="expression" dxfId="3811" priority="4620">
      <formula>$M1644="NOK"</formula>
    </cfRule>
  </conditionalFormatting>
  <conditionalFormatting sqref="A1642:B1642">
    <cfRule type="expression" dxfId="3810" priority="4616">
      <formula>$M1642="NOK"</formula>
    </cfRule>
  </conditionalFormatting>
  <conditionalFormatting sqref="A1642:B1642">
    <cfRule type="expression" dxfId="3809" priority="4612">
      <formula>$I1642="DELETAR"</formula>
    </cfRule>
  </conditionalFormatting>
  <conditionalFormatting sqref="B1642">
    <cfRule type="expression" dxfId="3808" priority="4615">
      <formula>$I1642="DELETAR"</formula>
    </cfRule>
  </conditionalFormatting>
  <conditionalFormatting sqref="A1642">
    <cfRule type="expression" dxfId="3807" priority="4614">
      <formula>$I1642="DELETAR"</formula>
    </cfRule>
  </conditionalFormatting>
  <conditionalFormatting sqref="A1642:B1642">
    <cfRule type="expression" dxfId="3806" priority="4613">
      <formula>$I1642="DELETAR"</formula>
    </cfRule>
  </conditionalFormatting>
  <conditionalFormatting sqref="B1662">
    <cfRule type="expression" dxfId="3805" priority="4504">
      <formula>$I1662="DELETAR"</formula>
    </cfRule>
  </conditionalFormatting>
  <conditionalFormatting sqref="B1639">
    <cfRule type="expression" dxfId="3804" priority="4599">
      <formula>$M1639="NOK"</formula>
    </cfRule>
  </conditionalFormatting>
  <conditionalFormatting sqref="B1639">
    <cfRule type="expression" dxfId="3803" priority="4596">
      <formula>$I1639="DELETAR"</formula>
    </cfRule>
  </conditionalFormatting>
  <conditionalFormatting sqref="B1639">
    <cfRule type="expression" dxfId="3802" priority="4595">
      <formula>$M1639="NOK"</formula>
    </cfRule>
  </conditionalFormatting>
  <conditionalFormatting sqref="F1626 F1639 B1792 F1792">
    <cfRule type="expression" dxfId="3801" priority="30831">
      <formula>#REF!="NOK"</formula>
    </cfRule>
  </conditionalFormatting>
  <conditionalFormatting sqref="A1647">
    <cfRule type="expression" dxfId="3800" priority="4590">
      <formula>$M1647="NOK"</formula>
    </cfRule>
  </conditionalFormatting>
  <conditionalFormatting sqref="A1647">
    <cfRule type="expression" dxfId="3799" priority="4589">
      <formula>$M1647="NOK"</formula>
    </cfRule>
  </conditionalFormatting>
  <conditionalFormatting sqref="A1667:B1667">
    <cfRule type="expression" dxfId="3798" priority="4567">
      <formula>$I1667="DELETAR"</formula>
    </cfRule>
  </conditionalFormatting>
  <conditionalFormatting sqref="D1663:G1663">
    <cfRule type="expression" dxfId="3797" priority="4578">
      <formula>$M1666="NOK"</formula>
    </cfRule>
  </conditionalFormatting>
  <conditionalFormatting sqref="A1668:G1668">
    <cfRule type="expression" dxfId="3796" priority="4574">
      <formula>$M1705="NOK"</formula>
    </cfRule>
  </conditionalFormatting>
  <conditionalFormatting sqref="A1668:G1668">
    <cfRule type="expression" dxfId="3795" priority="4573">
      <formula>$M1668="NOK"</formula>
    </cfRule>
  </conditionalFormatting>
  <conditionalFormatting sqref="F1667">
    <cfRule type="expression" dxfId="3794" priority="4572">
      <formula>$M1668="NOK"</formula>
    </cfRule>
  </conditionalFormatting>
  <conditionalFormatting sqref="A1655:G1656 B1668:G1668 F1667 B1657:G1657">
    <cfRule type="expression" dxfId="3793" priority="4571">
      <formula>$M1655="NOK"</formula>
    </cfRule>
  </conditionalFormatting>
  <conditionalFormatting sqref="A1655:G1656 B1657:G1657">
    <cfRule type="expression" dxfId="3792" priority="4570">
      <formula>$M1656="NOK"</formula>
    </cfRule>
  </conditionalFormatting>
  <conditionalFormatting sqref="A1668">
    <cfRule type="expression" dxfId="3791" priority="4569">
      <formula>$M1668="NOK"</formula>
    </cfRule>
  </conditionalFormatting>
  <conditionalFormatting sqref="B1663">
    <cfRule type="expression" dxfId="3790" priority="4560">
      <formula>$I1663="DELETAR"</formula>
    </cfRule>
  </conditionalFormatting>
  <conditionalFormatting sqref="B1663">
    <cfRule type="expression" dxfId="3789" priority="4559">
      <formula>$I1663="DELETAR"</formula>
    </cfRule>
  </conditionalFormatting>
  <conditionalFormatting sqref="A1667:B1667">
    <cfRule type="expression" dxfId="3788" priority="4568">
      <formula>$M1667="NOK"</formula>
    </cfRule>
  </conditionalFormatting>
  <conditionalFormatting sqref="B1663">
    <cfRule type="expression" dxfId="3787" priority="4562">
      <formula>$M1663="NOK"</formula>
    </cfRule>
  </conditionalFormatting>
  <conditionalFormatting sqref="A1660">
    <cfRule type="expression" dxfId="3786" priority="4545">
      <formula>$I1660="DELETAR"</formula>
    </cfRule>
  </conditionalFormatting>
  <conditionalFormatting sqref="B1658">
    <cfRule type="expression" dxfId="3785" priority="4555">
      <formula>$I1658="DELETAR"</formula>
    </cfRule>
  </conditionalFormatting>
  <conditionalFormatting sqref="B1658">
    <cfRule type="expression" dxfId="3784" priority="4556">
      <formula>$M1658="NOK"</formula>
    </cfRule>
  </conditionalFormatting>
  <conditionalFormatting sqref="B1658">
    <cfRule type="expression" dxfId="3783" priority="4554">
      <formula>$I1658="DELETAR"</formula>
    </cfRule>
  </conditionalFormatting>
  <conditionalFormatting sqref="B1658">
    <cfRule type="expression" dxfId="3782" priority="4553">
      <formula>$I1658="DELETAR"</formula>
    </cfRule>
  </conditionalFormatting>
  <conditionalFormatting sqref="A1659:B1659">
    <cfRule type="expression" dxfId="3781" priority="4552">
      <formula>$M1659="NOK"</formula>
    </cfRule>
  </conditionalFormatting>
  <conditionalFormatting sqref="B1659">
    <cfRule type="expression" dxfId="3780" priority="4551">
      <formula>$I1659="DELETAR"</formula>
    </cfRule>
  </conditionalFormatting>
  <conditionalFormatting sqref="A1659">
    <cfRule type="expression" dxfId="3779" priority="4550">
      <formula>$I1659="DELETAR"</formula>
    </cfRule>
  </conditionalFormatting>
  <conditionalFormatting sqref="A1659:B1659">
    <cfRule type="expression" dxfId="3778" priority="4549">
      <formula>$I1659="DELETAR"</formula>
    </cfRule>
  </conditionalFormatting>
  <conditionalFormatting sqref="A1659:B1659">
    <cfRule type="expression" dxfId="3777" priority="4548">
      <formula>$I1659="DELETAR"</formula>
    </cfRule>
  </conditionalFormatting>
  <conditionalFormatting sqref="A1660">
    <cfRule type="expression" dxfId="3776" priority="4547">
      <formula>$M1660="NOK"</formula>
    </cfRule>
  </conditionalFormatting>
  <conditionalFormatting sqref="A1660">
    <cfRule type="expression" dxfId="3775" priority="4546">
      <formula>$I1660="DELETAR"</formula>
    </cfRule>
  </conditionalFormatting>
  <conditionalFormatting sqref="A1660">
    <cfRule type="expression" dxfId="3774" priority="4544">
      <formula>$I1660="DELETAR"</formula>
    </cfRule>
  </conditionalFormatting>
  <conditionalFormatting sqref="B1660">
    <cfRule type="expression" dxfId="3773" priority="4543">
      <formula>$M1660="NOK"</formula>
    </cfRule>
  </conditionalFormatting>
  <conditionalFormatting sqref="B1660">
    <cfRule type="expression" dxfId="3772" priority="4542">
      <formula>$I1660="DELETAR"</formula>
    </cfRule>
  </conditionalFormatting>
  <conditionalFormatting sqref="B1660">
    <cfRule type="expression" dxfId="3771" priority="4541">
      <formula>$I1660="DELETAR"</formula>
    </cfRule>
  </conditionalFormatting>
  <conditionalFormatting sqref="B1660">
    <cfRule type="expression" dxfId="3770" priority="4540">
      <formula>$I1660="DELETAR"</formula>
    </cfRule>
  </conditionalFormatting>
  <conditionalFormatting sqref="A1658">
    <cfRule type="expression" dxfId="3769" priority="4520">
      <formula>#REF!="NOK"</formula>
    </cfRule>
  </conditionalFormatting>
  <conditionalFormatting sqref="F1662">
    <cfRule type="expression" dxfId="3768" priority="4502">
      <formula>$M1662="NOK"</formula>
    </cfRule>
  </conditionalFormatting>
  <conditionalFormatting sqref="F1662">
    <cfRule type="expression" dxfId="3767" priority="4503">
      <formula>#REF!="NOK"</formula>
    </cfRule>
  </conditionalFormatting>
  <conditionalFormatting sqref="F1662">
    <cfRule type="expression" dxfId="3766" priority="4513">
      <formula>$M1662="NOK"</formula>
    </cfRule>
  </conditionalFormatting>
  <conditionalFormatting sqref="A1662">
    <cfRule type="expression" dxfId="3765" priority="4509">
      <formula>$I1662="DELETAR"</formula>
    </cfRule>
  </conditionalFormatting>
  <conditionalFormatting sqref="A1662">
    <cfRule type="expression" dxfId="3764" priority="4511">
      <formula>$M1662="NOK"</formula>
    </cfRule>
  </conditionalFormatting>
  <conditionalFormatting sqref="A1662">
    <cfRule type="expression" dxfId="3763" priority="4510">
      <formula>$I1662="DELETAR"</formula>
    </cfRule>
  </conditionalFormatting>
  <conditionalFormatting sqref="A1662">
    <cfRule type="expression" dxfId="3762" priority="4508">
      <formula>$I1662="DELETAR"</formula>
    </cfRule>
  </conditionalFormatting>
  <conditionalFormatting sqref="B1662">
    <cfRule type="expression" dxfId="3761" priority="4507">
      <formula>$M1662="NOK"</formula>
    </cfRule>
  </conditionalFormatting>
  <conditionalFormatting sqref="B1662">
    <cfRule type="expression" dxfId="3760" priority="4506">
      <formula>$I1662="DELETAR"</formula>
    </cfRule>
  </conditionalFormatting>
  <conditionalFormatting sqref="B1662">
    <cfRule type="expression" dxfId="3759" priority="4505">
      <formula>$I1662="DELETAR"</formula>
    </cfRule>
  </conditionalFormatting>
  <conditionalFormatting sqref="F1662">
    <cfRule type="expression" dxfId="3758" priority="4588">
      <formula>#REF!="NOK"</formula>
    </cfRule>
  </conditionalFormatting>
  <conditionalFormatting sqref="A1661">
    <cfRule type="expression" dxfId="3757" priority="4496">
      <formula>$I1661="DELETAR"</formula>
    </cfRule>
  </conditionalFormatting>
  <conditionalFormatting sqref="A1661">
    <cfRule type="expression" dxfId="3756" priority="4498">
      <formula>$M1661="NOK"</formula>
    </cfRule>
  </conditionalFormatting>
  <conditionalFormatting sqref="A1661">
    <cfRule type="expression" dxfId="3755" priority="4497">
      <formula>$I1661="DELETAR"</formula>
    </cfRule>
  </conditionalFormatting>
  <conditionalFormatting sqref="A1661">
    <cfRule type="expression" dxfId="3754" priority="4495">
      <formula>$I1661="DELETAR"</formula>
    </cfRule>
  </conditionalFormatting>
  <conditionalFormatting sqref="B1661">
    <cfRule type="expression" dxfId="3753" priority="4494">
      <formula>$M1661="NOK"</formula>
    </cfRule>
  </conditionalFormatting>
  <conditionalFormatting sqref="B1661">
    <cfRule type="expression" dxfId="3752" priority="4493">
      <formula>$I1661="DELETAR"</formula>
    </cfRule>
  </conditionalFormatting>
  <conditionalFormatting sqref="B1661">
    <cfRule type="expression" dxfId="3751" priority="4492">
      <formula>$I1661="DELETAR"</formula>
    </cfRule>
  </conditionalFormatting>
  <conditionalFormatting sqref="B1661">
    <cfRule type="expression" dxfId="3750" priority="4491">
      <formula>$I1661="DELETAR"</formula>
    </cfRule>
  </conditionalFormatting>
  <conditionalFormatting sqref="F1659">
    <cfRule type="expression" dxfId="3749" priority="4485">
      <formula>$I1659="DELETAR"</formula>
    </cfRule>
  </conditionalFormatting>
  <conditionalFormatting sqref="F1660">
    <cfRule type="expression" dxfId="3748" priority="4488">
      <formula>$M1660="NOK"</formula>
    </cfRule>
  </conditionalFormatting>
  <conditionalFormatting sqref="F1660">
    <cfRule type="expression" dxfId="3747" priority="4487">
      <formula>$I1660="DELETAR"</formula>
    </cfRule>
  </conditionalFormatting>
  <conditionalFormatting sqref="F1659">
    <cfRule type="expression" dxfId="3746" priority="4486">
      <formula>$M1659="NOK"</formula>
    </cfRule>
  </conditionalFormatting>
  <conditionalFormatting sqref="F1661">
    <cfRule type="expression" dxfId="3745" priority="4483">
      <formula>$I1661="DELETAR"</formula>
    </cfRule>
  </conditionalFormatting>
  <conditionalFormatting sqref="F1661">
    <cfRule type="expression" dxfId="3744" priority="4484">
      <formula>$M1661="NOK"</formula>
    </cfRule>
  </conditionalFormatting>
  <conditionalFormatting sqref="F1658">
    <cfRule type="expression" dxfId="3743" priority="4482">
      <formula>$M1658="NOK"</formula>
    </cfRule>
  </conditionalFormatting>
  <conditionalFormatting sqref="F1658">
    <cfRule type="expression" dxfId="3742" priority="4481">
      <formula>$I1658="DELETAR"</formula>
    </cfRule>
  </conditionalFormatting>
  <conditionalFormatting sqref="B1664">
    <cfRule type="expression" dxfId="3741" priority="4468">
      <formula>$I1664="DELETAR"</formula>
    </cfRule>
  </conditionalFormatting>
  <conditionalFormatting sqref="B1664">
    <cfRule type="expression" dxfId="3740" priority="4469">
      <formula>$I1664="DELETAR"</formula>
    </cfRule>
  </conditionalFormatting>
  <conditionalFormatting sqref="A1665:B1665 A1664">
    <cfRule type="expression" dxfId="3739" priority="4471">
      <formula>$I1664="DELETAR"</formula>
    </cfRule>
  </conditionalFormatting>
  <conditionalFormatting sqref="B1664">
    <cfRule type="expression" dxfId="3738" priority="4467">
      <formula>$I1664="DELETAR"</formula>
    </cfRule>
  </conditionalFormatting>
  <conditionalFormatting sqref="A1666:B1666">
    <cfRule type="expression" dxfId="3737" priority="4480">
      <formula>$M1666="NOK"</formula>
    </cfRule>
  </conditionalFormatting>
  <conditionalFormatting sqref="B1666">
    <cfRule type="expression" dxfId="3736" priority="4479">
      <formula>$I1666="DELETAR"</formula>
    </cfRule>
  </conditionalFormatting>
  <conditionalFormatting sqref="A1666">
    <cfRule type="expression" dxfId="3735" priority="4478">
      <formula>$I1666="DELETAR"</formula>
    </cfRule>
  </conditionalFormatting>
  <conditionalFormatting sqref="A1666:B1666">
    <cfRule type="expression" dxfId="3734" priority="4477">
      <formula>$I1666="DELETAR"</formula>
    </cfRule>
  </conditionalFormatting>
  <conditionalFormatting sqref="A1666:B1666">
    <cfRule type="expression" dxfId="3733" priority="4476">
      <formula>$I1666="DELETAR"</formula>
    </cfRule>
  </conditionalFormatting>
  <conditionalFormatting sqref="A1665:B1665 A1664">
    <cfRule type="expression" dxfId="3732" priority="4475">
      <formula>$M1664="NOK"</formula>
    </cfRule>
  </conditionalFormatting>
  <conditionalFormatting sqref="B1665">
    <cfRule type="expression" dxfId="3731" priority="4474">
      <formula>$I1665="DELETAR"</formula>
    </cfRule>
  </conditionalFormatting>
  <conditionalFormatting sqref="A1664:A1665">
    <cfRule type="expression" dxfId="3730" priority="4473">
      <formula>$I1664="DELETAR"</formula>
    </cfRule>
  </conditionalFormatting>
  <conditionalFormatting sqref="A1665:B1665 A1664">
    <cfRule type="expression" dxfId="3729" priority="4472">
      <formula>$I1664="DELETAR"</formula>
    </cfRule>
  </conditionalFormatting>
  <conditionalFormatting sqref="B1664">
    <cfRule type="expression" dxfId="3728" priority="4470">
      <formula>$M1664="NOK"</formula>
    </cfRule>
  </conditionalFormatting>
  <conditionalFormatting sqref="F1666">
    <cfRule type="expression" dxfId="3727" priority="4466">
      <formula>$M1666="NOK"</formula>
    </cfRule>
  </conditionalFormatting>
  <conditionalFormatting sqref="F1666">
    <cfRule type="expression" dxfId="3726" priority="4465">
      <formula>$I1666="DELETAR"</formula>
    </cfRule>
  </conditionalFormatting>
  <conditionalFormatting sqref="F1664:F1665">
    <cfRule type="expression" dxfId="3725" priority="4464">
      <formula>$M1664="NOK"</formula>
    </cfRule>
  </conditionalFormatting>
  <conditionalFormatting sqref="F1664:F1665">
    <cfRule type="expression" dxfId="3724" priority="4463">
      <formula>$I1664="DELETAR"</formula>
    </cfRule>
  </conditionalFormatting>
  <conditionalFormatting sqref="C1677:F1677">
    <cfRule type="expression" dxfId="3723" priority="4458">
      <formula>$M1677="NOK"</formula>
    </cfRule>
  </conditionalFormatting>
  <conditionalFormatting sqref="C1677">
    <cfRule type="expression" dxfId="3722" priority="4459">
      <formula>#REF!="NOK"</formula>
    </cfRule>
  </conditionalFormatting>
  <conditionalFormatting sqref="A1681:B1681">
    <cfRule type="expression" dxfId="3721" priority="4442">
      <formula>$I1681="DELETAR"</formula>
    </cfRule>
  </conditionalFormatting>
  <conditionalFormatting sqref="D1677:F1677">
    <cfRule type="expression" dxfId="3720" priority="4451">
      <formula>$M1680="NOK"</formula>
    </cfRule>
  </conditionalFormatting>
  <conditionalFormatting sqref="B1682:G1682">
    <cfRule type="expression" dxfId="3719" priority="4448">
      <formula>$M1682="NOK"</formula>
    </cfRule>
  </conditionalFormatting>
  <conditionalFormatting sqref="F1681">
    <cfRule type="expression" dxfId="3718" priority="4447">
      <formula>$M1682="NOK"</formula>
    </cfRule>
  </conditionalFormatting>
  <conditionalFormatting sqref="A1669:G1670 B1682:G1682 F1681 B1671:G1671">
    <cfRule type="expression" dxfId="3717" priority="4446">
      <formula>$M1669="NOK"</formula>
    </cfRule>
  </conditionalFormatting>
  <conditionalFormatting sqref="A1669:G1670 B1671:G1671">
    <cfRule type="expression" dxfId="3716" priority="4445">
      <formula>$M1670="NOK"</formula>
    </cfRule>
  </conditionalFormatting>
  <conditionalFormatting sqref="B1677">
    <cfRule type="expression" dxfId="3715" priority="4435">
      <formula>$I1677="DELETAR"</formula>
    </cfRule>
  </conditionalFormatting>
  <conditionalFormatting sqref="B1677">
    <cfRule type="expression" dxfId="3714" priority="4436">
      <formula>$I1677="DELETAR"</formula>
    </cfRule>
  </conditionalFormatting>
  <conditionalFormatting sqref="A1681:B1681">
    <cfRule type="expression" dxfId="3713" priority="4443">
      <formula>$M1681="NOK"</formula>
    </cfRule>
  </conditionalFormatting>
  <conditionalFormatting sqref="B1677">
    <cfRule type="expression" dxfId="3712" priority="4437">
      <formula>$M1677="NOK"</formula>
    </cfRule>
  </conditionalFormatting>
  <conditionalFormatting sqref="B1677">
    <cfRule type="expression" dxfId="3711" priority="4434">
      <formula>$I1677="DELETAR"</formula>
    </cfRule>
  </conditionalFormatting>
  <conditionalFormatting sqref="A1674">
    <cfRule type="expression" dxfId="3710" priority="4422">
      <formula>$I1674="DELETAR"</formula>
    </cfRule>
  </conditionalFormatting>
  <conditionalFormatting sqref="B1672">
    <cfRule type="expression" dxfId="3709" priority="4432">
      <formula>$I1672="DELETAR"</formula>
    </cfRule>
  </conditionalFormatting>
  <conditionalFormatting sqref="B1672">
    <cfRule type="expression" dxfId="3708" priority="4433">
      <formula>$M1672="NOK"</formula>
    </cfRule>
  </conditionalFormatting>
  <conditionalFormatting sqref="B1672">
    <cfRule type="expression" dxfId="3707" priority="4431">
      <formula>$I1672="DELETAR"</formula>
    </cfRule>
  </conditionalFormatting>
  <conditionalFormatting sqref="B1672">
    <cfRule type="expression" dxfId="3706" priority="4430">
      <formula>$I1672="DELETAR"</formula>
    </cfRule>
  </conditionalFormatting>
  <conditionalFormatting sqref="A1673">
    <cfRule type="expression" dxfId="3705" priority="4429">
      <formula>$M1673="NOK"</formula>
    </cfRule>
  </conditionalFormatting>
  <conditionalFormatting sqref="A1673">
    <cfRule type="expression" dxfId="3704" priority="4427">
      <formula>$I1673="DELETAR"</formula>
    </cfRule>
  </conditionalFormatting>
  <conditionalFormatting sqref="A1673">
    <cfRule type="expression" dxfId="3703" priority="4426">
      <formula>$I1673="DELETAR"</formula>
    </cfRule>
  </conditionalFormatting>
  <conditionalFormatting sqref="A1673">
    <cfRule type="expression" dxfId="3702" priority="4425">
      <formula>$I1673="DELETAR"</formula>
    </cfRule>
  </conditionalFormatting>
  <conditionalFormatting sqref="A1674">
    <cfRule type="expression" dxfId="3701" priority="4424">
      <formula>$M1674="NOK"</formula>
    </cfRule>
  </conditionalFormatting>
  <conditionalFormatting sqref="A1674">
    <cfRule type="expression" dxfId="3700" priority="4423">
      <formula>$I1674="DELETAR"</formula>
    </cfRule>
  </conditionalFormatting>
  <conditionalFormatting sqref="A1674">
    <cfRule type="expression" dxfId="3699" priority="4421">
      <formula>$I1674="DELETAR"</formula>
    </cfRule>
  </conditionalFormatting>
  <conditionalFormatting sqref="B1674">
    <cfRule type="expression" dxfId="3698" priority="4420">
      <formula>$M1674="NOK"</formula>
    </cfRule>
  </conditionalFormatting>
  <conditionalFormatting sqref="B1674">
    <cfRule type="expression" dxfId="3697" priority="4419">
      <formula>$I1674="DELETAR"</formula>
    </cfRule>
  </conditionalFormatting>
  <conditionalFormatting sqref="B1674">
    <cfRule type="expression" dxfId="3696" priority="4418">
      <formula>$I1674="DELETAR"</formula>
    </cfRule>
  </conditionalFormatting>
  <conditionalFormatting sqref="B1674">
    <cfRule type="expression" dxfId="3695" priority="4417">
      <formula>$I1674="DELETAR"</formula>
    </cfRule>
  </conditionalFormatting>
  <conditionalFormatting sqref="A1672">
    <cfRule type="expression" dxfId="3694" priority="4416">
      <formula>#REF!="NOK"</formula>
    </cfRule>
  </conditionalFormatting>
  <conditionalFormatting sqref="F1676">
    <cfRule type="expression" dxfId="3693" priority="4404">
      <formula>$M1676="NOK"</formula>
    </cfRule>
  </conditionalFormatting>
  <conditionalFormatting sqref="F1676">
    <cfRule type="expression" dxfId="3692" priority="4405">
      <formula>#REF!="NOK"</formula>
    </cfRule>
  </conditionalFormatting>
  <conditionalFormatting sqref="F1676">
    <cfRule type="expression" dxfId="3691" priority="4415">
      <formula>$M1676="NOK"</formula>
    </cfRule>
  </conditionalFormatting>
  <conditionalFormatting sqref="A1676">
    <cfRule type="expression" dxfId="3690" priority="4411">
      <formula>$I1676="DELETAR"</formula>
    </cfRule>
  </conditionalFormatting>
  <conditionalFormatting sqref="A1676">
    <cfRule type="expression" dxfId="3689" priority="4413">
      <formula>$M1676="NOK"</formula>
    </cfRule>
  </conditionalFormatting>
  <conditionalFormatting sqref="A1676">
    <cfRule type="expression" dxfId="3688" priority="4412">
      <formula>$I1676="DELETAR"</formula>
    </cfRule>
  </conditionalFormatting>
  <conditionalFormatting sqref="A1676">
    <cfRule type="expression" dxfId="3687" priority="4410">
      <formula>$I1676="DELETAR"</formula>
    </cfRule>
  </conditionalFormatting>
  <conditionalFormatting sqref="B1676">
    <cfRule type="expression" dxfId="3686" priority="4409">
      <formula>$M1676="NOK"</formula>
    </cfRule>
  </conditionalFormatting>
  <conditionalFormatting sqref="B1676">
    <cfRule type="expression" dxfId="3685" priority="4408">
      <formula>$I1676="DELETAR"</formula>
    </cfRule>
  </conditionalFormatting>
  <conditionalFormatting sqref="B1676">
    <cfRule type="expression" dxfId="3684" priority="4407">
      <formula>$I1676="DELETAR"</formula>
    </cfRule>
  </conditionalFormatting>
  <conditionalFormatting sqref="B1676">
    <cfRule type="expression" dxfId="3683" priority="4406">
      <formula>$I1676="DELETAR"</formula>
    </cfRule>
  </conditionalFormatting>
  <conditionalFormatting sqref="F1676">
    <cfRule type="expression" dxfId="3682" priority="4457">
      <formula>#REF!="NOK"</formula>
    </cfRule>
  </conditionalFormatting>
  <conditionalFormatting sqref="A1675">
    <cfRule type="expression" dxfId="3681" priority="4398">
      <formula>$I1675="DELETAR"</formula>
    </cfRule>
  </conditionalFormatting>
  <conditionalFormatting sqref="A1675">
    <cfRule type="expression" dxfId="3680" priority="4400">
      <formula>$M1675="NOK"</formula>
    </cfRule>
  </conditionalFormatting>
  <conditionalFormatting sqref="A1675">
    <cfRule type="expression" dxfId="3679" priority="4399">
      <formula>$I1675="DELETAR"</formula>
    </cfRule>
  </conditionalFormatting>
  <conditionalFormatting sqref="A1675">
    <cfRule type="expression" dxfId="3678" priority="4397">
      <formula>$I1675="DELETAR"</formula>
    </cfRule>
  </conditionalFormatting>
  <conditionalFormatting sqref="B1675">
    <cfRule type="expression" dxfId="3677" priority="4396">
      <formula>$M1675="NOK"</formula>
    </cfRule>
  </conditionalFormatting>
  <conditionalFormatting sqref="B1675">
    <cfRule type="expression" dxfId="3676" priority="4395">
      <formula>$I1675="DELETAR"</formula>
    </cfRule>
  </conditionalFormatting>
  <conditionalFormatting sqref="B1675">
    <cfRule type="expression" dxfId="3675" priority="4394">
      <formula>$I1675="DELETAR"</formula>
    </cfRule>
  </conditionalFormatting>
  <conditionalFormatting sqref="B1675">
    <cfRule type="expression" dxfId="3674" priority="4393">
      <formula>$I1675="DELETAR"</formula>
    </cfRule>
  </conditionalFormatting>
  <conditionalFormatting sqref="F1673">
    <cfRule type="expression" dxfId="3673" priority="4389">
      <formula>$I1673="DELETAR"</formula>
    </cfRule>
  </conditionalFormatting>
  <conditionalFormatting sqref="F1674">
    <cfRule type="expression" dxfId="3672" priority="4392">
      <formula>$M1674="NOK"</formula>
    </cfRule>
  </conditionalFormatting>
  <conditionalFormatting sqref="F1674">
    <cfRule type="expression" dxfId="3671" priority="4391">
      <formula>$I1674="DELETAR"</formula>
    </cfRule>
  </conditionalFormatting>
  <conditionalFormatting sqref="F1673">
    <cfRule type="expression" dxfId="3670" priority="4390">
      <formula>$M1673="NOK"</formula>
    </cfRule>
  </conditionalFormatting>
  <conditionalFormatting sqref="F1675">
    <cfRule type="expression" dxfId="3669" priority="4387">
      <formula>$I1675="DELETAR"</formula>
    </cfRule>
  </conditionalFormatting>
  <conditionalFormatting sqref="F1675">
    <cfRule type="expression" dxfId="3668" priority="4388">
      <formula>$M1675="NOK"</formula>
    </cfRule>
  </conditionalFormatting>
  <conditionalFormatting sqref="F1672">
    <cfRule type="expression" dxfId="3667" priority="4386">
      <formula>$M1672="NOK"</formula>
    </cfRule>
  </conditionalFormatting>
  <conditionalFormatting sqref="F1672">
    <cfRule type="expression" dxfId="3666" priority="4385">
      <formula>$I1672="DELETAR"</formula>
    </cfRule>
  </conditionalFormatting>
  <conditionalFormatting sqref="B1678">
    <cfRule type="expression" dxfId="3665" priority="4372">
      <formula>$I1678="DELETAR"</formula>
    </cfRule>
  </conditionalFormatting>
  <conditionalFormatting sqref="B1678">
    <cfRule type="expression" dxfId="3664" priority="4373">
      <formula>$I1678="DELETAR"</formula>
    </cfRule>
  </conditionalFormatting>
  <conditionalFormatting sqref="A1679:B1679 A1678">
    <cfRule type="expression" dxfId="3663" priority="4375">
      <formula>$I1678="DELETAR"</formula>
    </cfRule>
  </conditionalFormatting>
  <conditionalFormatting sqref="B1678">
    <cfRule type="expression" dxfId="3662" priority="4371">
      <formula>$I1678="DELETAR"</formula>
    </cfRule>
  </conditionalFormatting>
  <conditionalFormatting sqref="A1680:B1680">
    <cfRule type="expression" dxfId="3661" priority="4384">
      <formula>$M1680="NOK"</formula>
    </cfRule>
  </conditionalFormatting>
  <conditionalFormatting sqref="B1680">
    <cfRule type="expression" dxfId="3660" priority="4383">
      <formula>$I1680="DELETAR"</formula>
    </cfRule>
  </conditionalFormatting>
  <conditionalFormatting sqref="A1680">
    <cfRule type="expression" dxfId="3659" priority="4382">
      <formula>$I1680="DELETAR"</formula>
    </cfRule>
  </conditionalFormatting>
  <conditionalFormatting sqref="A1680:B1680">
    <cfRule type="expression" dxfId="3658" priority="4381">
      <formula>$I1680="DELETAR"</formula>
    </cfRule>
  </conditionalFormatting>
  <conditionalFormatting sqref="A1680:B1680">
    <cfRule type="expression" dxfId="3657" priority="4380">
      <formula>$I1680="DELETAR"</formula>
    </cfRule>
  </conditionalFormatting>
  <conditionalFormatting sqref="A1679:B1679 A1678">
    <cfRule type="expression" dxfId="3656" priority="4379">
      <formula>$M1678="NOK"</formula>
    </cfRule>
  </conditionalFormatting>
  <conditionalFormatting sqref="B1679">
    <cfRule type="expression" dxfId="3655" priority="4378">
      <formula>$I1679="DELETAR"</formula>
    </cfRule>
  </conditionalFormatting>
  <conditionalFormatting sqref="A1678:A1679">
    <cfRule type="expression" dxfId="3654" priority="4377">
      <formula>$I1678="DELETAR"</formula>
    </cfRule>
  </conditionalFormatting>
  <conditionalFormatting sqref="A1679:B1679 A1678">
    <cfRule type="expression" dxfId="3653" priority="4376">
      <formula>$I1678="DELETAR"</formula>
    </cfRule>
  </conditionalFormatting>
  <conditionalFormatting sqref="B1678">
    <cfRule type="expression" dxfId="3652" priority="4374">
      <formula>$M1678="NOK"</formula>
    </cfRule>
  </conditionalFormatting>
  <conditionalFormatting sqref="F1680">
    <cfRule type="expression" dxfId="3651" priority="4370">
      <formula>$M1680="NOK"</formula>
    </cfRule>
  </conditionalFormatting>
  <conditionalFormatting sqref="F1680">
    <cfRule type="expression" dxfId="3650" priority="4369">
      <formula>$I1680="DELETAR"</formula>
    </cfRule>
  </conditionalFormatting>
  <conditionalFormatting sqref="F1678:F1679">
    <cfRule type="expression" dxfId="3649" priority="4368">
      <formula>$M1678="NOK"</formula>
    </cfRule>
  </conditionalFormatting>
  <conditionalFormatting sqref="F1678:F1679">
    <cfRule type="expression" dxfId="3648" priority="4367">
      <formula>$I1678="DELETAR"</formula>
    </cfRule>
  </conditionalFormatting>
  <conditionalFormatting sqref="A1682">
    <cfRule type="expression" dxfId="3647" priority="4365">
      <formula>$M1682="NOK"</formula>
    </cfRule>
  </conditionalFormatting>
  <conditionalFormatting sqref="A1682">
    <cfRule type="expression" dxfId="3646" priority="4364">
      <formula>$M1682="NOK"</formula>
    </cfRule>
  </conditionalFormatting>
  <conditionalFormatting sqref="A1611">
    <cfRule type="expression" dxfId="3645" priority="4363">
      <formula>$M1611="NOK"</formula>
    </cfRule>
  </conditionalFormatting>
  <conditionalFormatting sqref="A1611">
    <cfRule type="expression" dxfId="3644" priority="4362">
      <formula>$I1611="DELETAR"</formula>
    </cfRule>
  </conditionalFormatting>
  <conditionalFormatting sqref="A1611">
    <cfRule type="expression" dxfId="3643" priority="4361">
      <formula>$I1611="DELETAR"</formula>
    </cfRule>
  </conditionalFormatting>
  <conditionalFormatting sqref="A1611">
    <cfRule type="expression" dxfId="3642" priority="4360">
      <formula>$I1611="DELETAR"</formula>
    </cfRule>
  </conditionalFormatting>
  <conditionalFormatting sqref="A1594">
    <cfRule type="expression" dxfId="3641" priority="4359">
      <formula>$M1594="NOK"</formula>
    </cfRule>
  </conditionalFormatting>
  <conditionalFormatting sqref="A1594">
    <cfRule type="expression" dxfId="3640" priority="4358">
      <formula>$I1594="DELETAR"</formula>
    </cfRule>
  </conditionalFormatting>
  <conditionalFormatting sqref="A1594">
    <cfRule type="expression" dxfId="3639" priority="4357">
      <formula>$I1594="DELETAR"</formula>
    </cfRule>
  </conditionalFormatting>
  <conditionalFormatting sqref="A1594">
    <cfRule type="expression" dxfId="3638" priority="4356">
      <formula>$I1594="DELETAR"</formula>
    </cfRule>
  </conditionalFormatting>
  <conditionalFormatting sqref="A1610">
    <cfRule type="expression" dxfId="3637" priority="4355">
      <formula>$M1610="NOK"</formula>
    </cfRule>
  </conditionalFormatting>
  <conditionalFormatting sqref="A1610">
    <cfRule type="expression" dxfId="3636" priority="4354">
      <formula>$I1610="DELETAR"</formula>
    </cfRule>
  </conditionalFormatting>
  <conditionalFormatting sqref="A1610">
    <cfRule type="expression" dxfId="3635" priority="4353">
      <formula>$I1610="DELETAR"</formula>
    </cfRule>
  </conditionalFormatting>
  <conditionalFormatting sqref="A1610">
    <cfRule type="expression" dxfId="3634" priority="4352">
      <formula>$I1610="DELETAR"</formula>
    </cfRule>
  </conditionalFormatting>
  <conditionalFormatting sqref="A1643">
    <cfRule type="expression" dxfId="3633" priority="4351">
      <formula>$M1643="NOK"</formula>
    </cfRule>
  </conditionalFormatting>
  <conditionalFormatting sqref="A1643">
    <cfRule type="expression" dxfId="3632" priority="4350">
      <formula>$I1643="DELETAR"</formula>
    </cfRule>
  </conditionalFormatting>
  <conditionalFormatting sqref="A1643">
    <cfRule type="expression" dxfId="3631" priority="4349">
      <formula>$I1643="DELETAR"</formula>
    </cfRule>
  </conditionalFormatting>
  <conditionalFormatting sqref="A1643">
    <cfRule type="expression" dxfId="3630" priority="4348">
      <formula>$I1643="DELETAR"</formula>
    </cfRule>
  </conditionalFormatting>
  <conditionalFormatting sqref="A1630">
    <cfRule type="expression" dxfId="3629" priority="4347">
      <formula>$M1630="NOK"</formula>
    </cfRule>
  </conditionalFormatting>
  <conditionalFormatting sqref="A1630">
    <cfRule type="expression" dxfId="3628" priority="4346">
      <formula>$I1630="DELETAR"</formula>
    </cfRule>
  </conditionalFormatting>
  <conditionalFormatting sqref="A1630">
    <cfRule type="expression" dxfId="3627" priority="4345">
      <formula>$I1630="DELETAR"</formula>
    </cfRule>
  </conditionalFormatting>
  <conditionalFormatting sqref="A1630">
    <cfRule type="expression" dxfId="3626" priority="4344">
      <formula>$I1630="DELETAR"</formula>
    </cfRule>
  </conditionalFormatting>
  <conditionalFormatting sqref="B1690:G1690">
    <cfRule type="expression" dxfId="3625" priority="4329">
      <formula>$M1690="NOK"</formula>
    </cfRule>
  </conditionalFormatting>
  <conditionalFormatting sqref="A1683:G1684 B1690:G1690 B1685:G1685">
    <cfRule type="expression" dxfId="3624" priority="4327">
      <formula>$M1683="NOK"</formula>
    </cfRule>
  </conditionalFormatting>
  <conditionalFormatting sqref="A1683:G1684 B1685:G1685">
    <cfRule type="expression" dxfId="3623" priority="4326">
      <formula>$M1684="NOK"</formula>
    </cfRule>
  </conditionalFormatting>
  <conditionalFormatting sqref="F1700">
    <cfRule type="expression" dxfId="3622" priority="4169">
      <formula>$I1700="DELETAR"</formula>
    </cfRule>
  </conditionalFormatting>
  <conditionalFormatting sqref="B1686">
    <cfRule type="expression" dxfId="3621" priority="4314">
      <formula>$I1686="DELETAR"</formula>
    </cfRule>
  </conditionalFormatting>
  <conditionalFormatting sqref="B1686">
    <cfRule type="expression" dxfId="3620" priority="4315">
      <formula>$M1686="NOK"</formula>
    </cfRule>
  </conditionalFormatting>
  <conditionalFormatting sqref="B1686">
    <cfRule type="expression" dxfId="3619" priority="4313">
      <formula>$I1686="DELETAR"</formula>
    </cfRule>
  </conditionalFormatting>
  <conditionalFormatting sqref="B1686">
    <cfRule type="expression" dxfId="3618" priority="4312">
      <formula>$I1686="DELETAR"</formula>
    </cfRule>
  </conditionalFormatting>
  <conditionalFormatting sqref="A1688:B1688">
    <cfRule type="expression" dxfId="3617" priority="4187">
      <formula>$I1688="DELETAR"</formula>
    </cfRule>
  </conditionalFormatting>
  <conditionalFormatting sqref="F1717">
    <cfRule type="expression" dxfId="3616" priority="4100">
      <formula>$I1717="DELETAR"</formula>
    </cfRule>
  </conditionalFormatting>
  <conditionalFormatting sqref="B1712">
    <cfRule type="expression" dxfId="3615" priority="4085">
      <formula>$I1712="DELETAR"</formula>
    </cfRule>
  </conditionalFormatting>
  <conditionalFormatting sqref="F1712">
    <cfRule type="expression" dxfId="3614" priority="4098">
      <formula>$I1712="DELETAR"</formula>
    </cfRule>
  </conditionalFormatting>
  <conditionalFormatting sqref="A1690">
    <cfRule type="expression" dxfId="3613" priority="4247">
      <formula>$M1690="NOK"</formula>
    </cfRule>
  </conditionalFormatting>
  <conditionalFormatting sqref="A1712">
    <cfRule type="expression" dxfId="3612" priority="4087">
      <formula>$I1712="DELETAR"</formula>
    </cfRule>
  </conditionalFormatting>
  <conditionalFormatting sqref="B1689">
    <cfRule type="expression" dxfId="3611" priority="4244">
      <formula>$I1689="DELETAR"</formula>
    </cfRule>
  </conditionalFormatting>
  <conditionalFormatting sqref="A1689:B1689">
    <cfRule type="expression" dxfId="3610" priority="4242">
      <formula>$I1689="DELETAR"</formula>
    </cfRule>
  </conditionalFormatting>
  <conditionalFormatting sqref="A1689:B1689">
    <cfRule type="expression" dxfId="3609" priority="4241">
      <formula>$I1689="DELETAR"</formula>
    </cfRule>
  </conditionalFormatting>
  <conditionalFormatting sqref="F1705">
    <cfRule type="expression" dxfId="3608" priority="4171">
      <formula>$I1705="DELETAR"</formula>
    </cfRule>
  </conditionalFormatting>
  <conditionalFormatting sqref="A1686">
    <cfRule type="expression" dxfId="3607" priority="4298">
      <formula>#REF!="NOK"</formula>
    </cfRule>
  </conditionalFormatting>
  <conditionalFormatting sqref="F1687">
    <cfRule type="expression" dxfId="3606" priority="4271">
      <formula>$I1687="DELETAR"</formula>
    </cfRule>
  </conditionalFormatting>
  <conditionalFormatting sqref="F1689">
    <cfRule type="expression" dxfId="3605" priority="4274">
      <formula>$M1689="NOK"</formula>
    </cfRule>
  </conditionalFormatting>
  <conditionalFormatting sqref="F1689">
    <cfRule type="expression" dxfId="3604" priority="4273">
      <formula>$I1689="DELETAR"</formula>
    </cfRule>
  </conditionalFormatting>
  <conditionalFormatting sqref="F1687">
    <cfRule type="expression" dxfId="3603" priority="4272">
      <formula>$M1687="NOK"</formula>
    </cfRule>
  </conditionalFormatting>
  <conditionalFormatting sqref="F1686">
    <cfRule type="expression" dxfId="3602" priority="4268">
      <formula>$M1686="NOK"</formula>
    </cfRule>
  </conditionalFormatting>
  <conditionalFormatting sqref="F1686">
    <cfRule type="expression" dxfId="3601" priority="4267">
      <formula>$I1686="DELETAR"</formula>
    </cfRule>
  </conditionalFormatting>
  <conditionalFormatting sqref="A1690">
    <cfRule type="expression" dxfId="3600" priority="4246">
      <formula>$M1690="NOK"</formula>
    </cfRule>
  </conditionalFormatting>
  <conditionalFormatting sqref="A1647:G1647">
    <cfRule type="expression" dxfId="3599" priority="30836">
      <formula>#REF!="NOK"</formula>
    </cfRule>
  </conditionalFormatting>
  <conditionalFormatting sqref="A1689:B1689">
    <cfRule type="expression" dxfId="3598" priority="4245">
      <formula>$M1689="NOK"</formula>
    </cfRule>
  </conditionalFormatting>
  <conditionalFormatting sqref="A1712">
    <cfRule type="expression" dxfId="3597" priority="4089">
      <formula>$I1712="DELETAR"</formula>
    </cfRule>
  </conditionalFormatting>
  <conditionalFormatting sqref="A1689">
    <cfRule type="expression" dxfId="3596" priority="4243">
      <formula>$I1689="DELETAR"</formula>
    </cfRule>
  </conditionalFormatting>
  <conditionalFormatting sqref="A1687">
    <cfRule type="expression" dxfId="3595" priority="4238">
      <formula>$I1687="DELETAR"</formula>
    </cfRule>
  </conditionalFormatting>
  <conditionalFormatting sqref="A1687">
    <cfRule type="expression" dxfId="3594" priority="4240">
      <formula>$M1687="NOK"</formula>
    </cfRule>
  </conditionalFormatting>
  <conditionalFormatting sqref="A1687">
    <cfRule type="expression" dxfId="3593" priority="4239">
      <formula>$I1687="DELETAR"</formula>
    </cfRule>
  </conditionalFormatting>
  <conditionalFormatting sqref="A1687">
    <cfRule type="expression" dxfId="3592" priority="4237">
      <formula>$I1687="DELETAR"</formula>
    </cfRule>
  </conditionalFormatting>
  <conditionalFormatting sqref="B1687">
    <cfRule type="expression" dxfId="3591" priority="4236">
      <formula>$M1687="NOK"</formula>
    </cfRule>
  </conditionalFormatting>
  <conditionalFormatting sqref="B1687">
    <cfRule type="expression" dxfId="3590" priority="4235">
      <formula>$I1687="DELETAR"</formula>
    </cfRule>
  </conditionalFormatting>
  <conditionalFormatting sqref="B1687">
    <cfRule type="expression" dxfId="3589" priority="4234">
      <formula>$I1687="DELETAR"</formula>
    </cfRule>
  </conditionalFormatting>
  <conditionalFormatting sqref="B1687">
    <cfRule type="expression" dxfId="3588" priority="4233">
      <formula>$I1687="DELETAR"</formula>
    </cfRule>
  </conditionalFormatting>
  <conditionalFormatting sqref="F1700">
    <cfRule type="expression" dxfId="3587" priority="4170">
      <formula>$M1700="NOK"</formula>
    </cfRule>
  </conditionalFormatting>
  <conditionalFormatting sqref="B1695:G1695">
    <cfRule type="expression" dxfId="3586" priority="4227">
      <formula>$M1749="NOK"</formula>
    </cfRule>
  </conditionalFormatting>
  <conditionalFormatting sqref="B1695:G1695">
    <cfRule type="expression" dxfId="3585" priority="4226">
      <formula>$M1695="NOK"</formula>
    </cfRule>
  </conditionalFormatting>
  <conditionalFormatting sqref="A1691:G1692 B1695:G1695 B1693:G1693">
    <cfRule type="expression" dxfId="3584" priority="4225">
      <formula>$M1691="NOK"</formula>
    </cfRule>
  </conditionalFormatting>
  <conditionalFormatting sqref="A1691:G1692 B1693:G1693">
    <cfRule type="expression" dxfId="3583" priority="4224">
      <formula>$M1692="NOK"</formula>
    </cfRule>
  </conditionalFormatting>
  <conditionalFormatting sqref="B1694">
    <cfRule type="expression" dxfId="3582" priority="4222">
      <formula>$I1694="DELETAR"</formula>
    </cfRule>
  </conditionalFormatting>
  <conditionalFormatting sqref="B1694">
    <cfRule type="expression" dxfId="3581" priority="4223">
      <formula>$M1694="NOK"</formula>
    </cfRule>
  </conditionalFormatting>
  <conditionalFormatting sqref="B1694">
    <cfRule type="expression" dxfId="3580" priority="4221">
      <formula>$I1694="DELETAR"</formula>
    </cfRule>
  </conditionalFormatting>
  <conditionalFormatting sqref="B1694">
    <cfRule type="expression" dxfId="3579" priority="4220">
      <formula>$I1694="DELETAR"</formula>
    </cfRule>
  </conditionalFormatting>
  <conditionalFormatting sqref="A1694">
    <cfRule type="expression" dxfId="3578" priority="4219">
      <formula>#REF!="NOK"</formula>
    </cfRule>
  </conditionalFormatting>
  <conditionalFormatting sqref="A1700">
    <cfRule type="expression" dxfId="3577" priority="4156">
      <formula>$I1700="DELETAR"</formula>
    </cfRule>
  </conditionalFormatting>
  <conditionalFormatting sqref="A1723">
    <cfRule type="expression" dxfId="3576" priority="4049">
      <formula>$M1723="NOK"</formula>
    </cfRule>
  </conditionalFormatting>
  <conditionalFormatting sqref="B1714">
    <cfRule type="expression" dxfId="3575" priority="4038">
      <formula>$I1714="DELETAR"</formula>
    </cfRule>
  </conditionalFormatting>
  <conditionalFormatting sqref="F1701">
    <cfRule type="expression" dxfId="3574" priority="4147">
      <formula>$M1701="NOK"</formula>
    </cfRule>
  </conditionalFormatting>
  <conditionalFormatting sqref="F1694">
    <cfRule type="expression" dxfId="3573" priority="4214">
      <formula>$M1694="NOK"</formula>
    </cfRule>
  </conditionalFormatting>
  <conditionalFormatting sqref="F1694">
    <cfRule type="expression" dxfId="3572" priority="4213">
      <formula>$I1694="DELETAR"</formula>
    </cfRule>
  </conditionalFormatting>
  <conditionalFormatting sqref="A1695">
    <cfRule type="expression" dxfId="3571" priority="4212">
      <formula>$M1749="NOK"</formula>
    </cfRule>
  </conditionalFormatting>
  <conditionalFormatting sqref="A1695">
    <cfRule type="expression" dxfId="3570" priority="4211">
      <formula>$M1695="NOK"</formula>
    </cfRule>
  </conditionalFormatting>
  <conditionalFormatting sqref="A1695">
    <cfRule type="expression" dxfId="3569" priority="4210">
      <formula>$M1695="NOK"</formula>
    </cfRule>
  </conditionalFormatting>
  <conditionalFormatting sqref="F1701">
    <cfRule type="expression" dxfId="3568" priority="4146">
      <formula>$I1701="DELETAR"</formula>
    </cfRule>
  </conditionalFormatting>
  <conditionalFormatting sqref="A1699:B1699">
    <cfRule type="expression" dxfId="3567" priority="4140">
      <formula>$M1699="NOK"</formula>
    </cfRule>
  </conditionalFormatting>
  <conditionalFormatting sqref="B1699">
    <cfRule type="expression" dxfId="3566" priority="4139">
      <formula>$I1699="DELETAR"</formula>
    </cfRule>
  </conditionalFormatting>
  <conditionalFormatting sqref="A1699">
    <cfRule type="expression" dxfId="3565" priority="4138">
      <formula>$I1699="DELETAR"</formula>
    </cfRule>
  </conditionalFormatting>
  <conditionalFormatting sqref="A1699:B1699">
    <cfRule type="expression" dxfId="3564" priority="4137">
      <formula>$I1699="DELETAR"</formula>
    </cfRule>
  </conditionalFormatting>
  <conditionalFormatting sqref="A1701">
    <cfRule type="expression" dxfId="3563" priority="4133">
      <formula>$I1701="DELETAR"</formula>
    </cfRule>
  </conditionalFormatting>
  <conditionalFormatting sqref="A1701">
    <cfRule type="expression" dxfId="3562" priority="4135">
      <formula>$M1701="NOK"</formula>
    </cfRule>
  </conditionalFormatting>
  <conditionalFormatting sqref="A1701">
    <cfRule type="expression" dxfId="3561" priority="4134">
      <formula>$I1701="DELETAR"</formula>
    </cfRule>
  </conditionalFormatting>
  <conditionalFormatting sqref="A1701">
    <cfRule type="expression" dxfId="3560" priority="4132">
      <formula>$I1701="DELETAR"</formula>
    </cfRule>
  </conditionalFormatting>
  <conditionalFormatting sqref="B1701">
    <cfRule type="expression" dxfId="3559" priority="4131">
      <formula>$M1701="NOK"</formula>
    </cfRule>
  </conditionalFormatting>
  <conditionalFormatting sqref="B1701">
    <cfRule type="expression" dxfId="3558" priority="4130">
      <formula>$I1701="DELETAR"</formula>
    </cfRule>
  </conditionalFormatting>
  <conditionalFormatting sqref="B1720">
    <cfRule type="expression" dxfId="3557" priority="4019">
      <formula>$I1720="DELETAR"</formula>
    </cfRule>
  </conditionalFormatting>
  <conditionalFormatting sqref="F1688">
    <cfRule type="expression" dxfId="3556" priority="4193">
      <formula>$M1688="NOK"</formula>
    </cfRule>
  </conditionalFormatting>
  <conditionalFormatting sqref="F1688">
    <cfRule type="expression" dxfId="3555" priority="4192">
      <formula>$I1688="DELETAR"</formula>
    </cfRule>
  </conditionalFormatting>
  <conditionalFormatting sqref="A1717:B1717">
    <cfRule type="expression" dxfId="3554" priority="4091">
      <formula>$I1717="DELETAR"</formula>
    </cfRule>
  </conditionalFormatting>
  <conditionalFormatting sqref="A1688:B1688">
    <cfRule type="expression" dxfId="3553" priority="4191">
      <formula>$M1688="NOK"</formula>
    </cfRule>
  </conditionalFormatting>
  <conditionalFormatting sqref="B1688">
    <cfRule type="expression" dxfId="3552" priority="4190">
      <formula>$I1688="DELETAR"</formula>
    </cfRule>
  </conditionalFormatting>
  <conditionalFormatting sqref="A1688">
    <cfRule type="expression" dxfId="3551" priority="4189">
      <formula>$I1688="DELETAR"</formula>
    </cfRule>
  </conditionalFormatting>
  <conditionalFormatting sqref="A1688:B1688">
    <cfRule type="expression" dxfId="3550" priority="4188">
      <formula>$I1688="DELETAR"</formula>
    </cfRule>
  </conditionalFormatting>
  <conditionalFormatting sqref="B1707:G1707">
    <cfRule type="expression" dxfId="3549" priority="4181">
      <formula>$M1755="NOK"</formula>
    </cfRule>
  </conditionalFormatting>
  <conditionalFormatting sqref="B1707:G1707">
    <cfRule type="expression" dxfId="3548" priority="4180">
      <formula>$M1707="NOK"</formula>
    </cfRule>
  </conditionalFormatting>
  <conditionalFormatting sqref="A1696:G1697 B1707:G1707 B1698:G1698">
    <cfRule type="expression" dxfId="3547" priority="4179">
      <formula>$M1696="NOK"</formula>
    </cfRule>
  </conditionalFormatting>
  <conditionalFormatting sqref="A1696:G1697 B1698:G1698">
    <cfRule type="expression" dxfId="3546" priority="4178">
      <formula>$M1697="NOK"</formula>
    </cfRule>
  </conditionalFormatting>
  <conditionalFormatting sqref="B1700">
    <cfRule type="expression" dxfId="3545" priority="4153">
      <formula>$I1700="DELETAR"</formula>
    </cfRule>
  </conditionalFormatting>
  <conditionalFormatting sqref="A1723">
    <cfRule type="expression" dxfId="3544" priority="4048">
      <formula>$M1723="NOK"</formula>
    </cfRule>
  </conditionalFormatting>
  <conditionalFormatting sqref="B1705">
    <cfRule type="expression" dxfId="3543" priority="4162">
      <formula>$I1705="DELETAR"</formula>
    </cfRule>
  </conditionalFormatting>
  <conditionalFormatting sqref="A1705">
    <cfRule type="expression" dxfId="3542" priority="4161">
      <formula>$I1705="DELETAR"</formula>
    </cfRule>
  </conditionalFormatting>
  <conditionalFormatting sqref="A1716:B1716 A1715">
    <cfRule type="expression" dxfId="3541" priority="4059">
      <formula>$M1715="NOK"</formula>
    </cfRule>
  </conditionalFormatting>
  <conditionalFormatting sqref="B1700">
    <cfRule type="expression" dxfId="3540" priority="4152">
      <formula>$I1700="DELETAR"</formula>
    </cfRule>
  </conditionalFormatting>
  <conditionalFormatting sqref="A1705:B1705">
    <cfRule type="expression" dxfId="3539" priority="4160">
      <formula>$I1705="DELETAR"</formula>
    </cfRule>
  </conditionalFormatting>
  <conditionalFormatting sqref="A1705:B1705">
    <cfRule type="expression" dxfId="3538" priority="4159">
      <formula>$I1705="DELETAR"</formula>
    </cfRule>
  </conditionalFormatting>
  <conditionalFormatting sqref="B1711">
    <cfRule type="expression" dxfId="3537" priority="4076">
      <formula>$I1711="DELETAR"</formula>
    </cfRule>
  </conditionalFormatting>
  <conditionalFormatting sqref="F1705">
    <cfRule type="expression" dxfId="3536" priority="4172">
      <formula>$M1705="NOK"</formula>
    </cfRule>
  </conditionalFormatting>
  <conditionalFormatting sqref="A1711">
    <cfRule type="expression" dxfId="3535" priority="4075">
      <formula>$I1711="DELETAR"</formula>
    </cfRule>
  </conditionalFormatting>
  <conditionalFormatting sqref="F1699">
    <cfRule type="expression" dxfId="3534" priority="4168">
      <formula>$M1699="NOK"</formula>
    </cfRule>
  </conditionalFormatting>
  <conditionalFormatting sqref="F1699">
    <cfRule type="expression" dxfId="3533" priority="4167">
      <formula>$I1699="DELETAR"</formula>
    </cfRule>
  </conditionalFormatting>
  <conditionalFormatting sqref="B1700">
    <cfRule type="expression" dxfId="3532" priority="4154">
      <formula>$M1700="NOK"</formula>
    </cfRule>
  </conditionalFormatting>
  <conditionalFormatting sqref="A1705:B1705">
    <cfRule type="expression" dxfId="3531" priority="4163">
      <formula>$M1705="NOK"</formula>
    </cfRule>
  </conditionalFormatting>
  <conditionalFormatting sqref="B1700">
    <cfRule type="expression" dxfId="3530" priority="4151">
      <formula>$I1700="DELETAR"</formula>
    </cfRule>
  </conditionalFormatting>
  <conditionalFormatting sqref="F1714:F1716">
    <cfRule type="expression" dxfId="3529" priority="4060">
      <formula>$I1714="DELETAR"</formula>
    </cfRule>
  </conditionalFormatting>
  <conditionalFormatting sqref="A1700">
    <cfRule type="expression" dxfId="3528" priority="4158">
      <formula>$M1700="NOK"</formula>
    </cfRule>
  </conditionalFormatting>
  <conditionalFormatting sqref="A1700">
    <cfRule type="expression" dxfId="3527" priority="4157">
      <formula>$I1700="DELETAR"</formula>
    </cfRule>
  </conditionalFormatting>
  <conditionalFormatting sqref="A1700">
    <cfRule type="expression" dxfId="3526" priority="4155">
      <formula>$I1700="DELETAR"</formula>
    </cfRule>
  </conditionalFormatting>
  <conditionalFormatting sqref="B1715">
    <cfRule type="expression" dxfId="3525" priority="4033">
      <formula>$I1715="DELETAR"</formula>
    </cfRule>
  </conditionalFormatting>
  <conditionalFormatting sqref="A1714">
    <cfRule type="expression" dxfId="3524" priority="4042">
      <formula>$I1714="DELETAR"</formula>
    </cfRule>
  </conditionalFormatting>
  <conditionalFormatting sqref="A1720">
    <cfRule type="expression" dxfId="3523" priority="4051">
      <formula>$I1720="DELETAR"</formula>
    </cfRule>
  </conditionalFormatting>
  <conditionalFormatting sqref="F1714:F1716">
    <cfRule type="expression" dxfId="3522" priority="4061">
      <formula>$M1714="NOK"</formula>
    </cfRule>
  </conditionalFormatting>
  <conditionalFormatting sqref="A1699:B1699">
    <cfRule type="expression" dxfId="3521" priority="4136">
      <formula>$I1699="DELETAR"</formula>
    </cfRule>
  </conditionalFormatting>
  <conditionalFormatting sqref="D1637">
    <cfRule type="expression" dxfId="3520" priority="4007">
      <formula>$M1637="NOK"</formula>
    </cfRule>
  </conditionalFormatting>
  <conditionalFormatting sqref="B1701">
    <cfRule type="expression" dxfId="3519" priority="4129">
      <formula>$I1701="DELETAR"</formula>
    </cfRule>
  </conditionalFormatting>
  <conditionalFormatting sqref="A1702:B1704">
    <cfRule type="expression" dxfId="3518" priority="4118">
      <formula>$I1702="DELETAR"</formula>
    </cfRule>
  </conditionalFormatting>
  <conditionalFormatting sqref="B1715">
    <cfRule type="expression" dxfId="3517" priority="4034">
      <formula>$I1715="DELETAR"</formula>
    </cfRule>
  </conditionalFormatting>
  <conditionalFormatting sqref="A1702:B1704">
    <cfRule type="expression" dxfId="3516" priority="4119">
      <formula>$I1702="DELETAR"</formula>
    </cfRule>
  </conditionalFormatting>
  <conditionalFormatting sqref="B1714">
    <cfRule type="expression" dxfId="3515" priority="4036">
      <formula>$I1714="DELETAR"</formula>
    </cfRule>
  </conditionalFormatting>
  <conditionalFormatting sqref="B1701">
    <cfRule type="expression" dxfId="3514" priority="4128">
      <formula>$I1701="DELETAR"</formula>
    </cfRule>
  </conditionalFormatting>
  <conditionalFormatting sqref="A1714">
    <cfRule type="expression" dxfId="3513" priority="4041">
      <formula>$I1714="DELETAR"</formula>
    </cfRule>
  </conditionalFormatting>
  <conditionalFormatting sqref="F1702:F1704">
    <cfRule type="expression" dxfId="3512" priority="4123">
      <formula>$I1702="DELETAR"</formula>
    </cfRule>
  </conditionalFormatting>
  <conditionalFormatting sqref="B1714">
    <cfRule type="expression" dxfId="3511" priority="4039">
      <formula>$M1714="NOK"</formula>
    </cfRule>
  </conditionalFormatting>
  <conditionalFormatting sqref="B1720">
    <cfRule type="expression" dxfId="3510" priority="4018">
      <formula>$I1720="DELETAR"</formula>
    </cfRule>
  </conditionalFormatting>
  <conditionalFormatting sqref="B1713">
    <cfRule type="expression" dxfId="3509" priority="4046">
      <formula>$I1713="DELETAR"</formula>
    </cfRule>
  </conditionalFormatting>
  <conditionalFormatting sqref="F1702:F1704">
    <cfRule type="expression" dxfId="3508" priority="4124">
      <formula>$M1702="NOK"</formula>
    </cfRule>
  </conditionalFormatting>
  <conditionalFormatting sqref="B1713">
    <cfRule type="expression" dxfId="3507" priority="4044">
      <formula>$I1713="DELETAR"</formula>
    </cfRule>
  </conditionalFormatting>
  <conditionalFormatting sqref="B1702:B1704">
    <cfRule type="expression" dxfId="3506" priority="4121">
      <formula>$I1702="DELETAR"</formula>
    </cfRule>
  </conditionalFormatting>
  <conditionalFormatting sqref="B1715">
    <cfRule type="expression" dxfId="3505" priority="4032">
      <formula>$I1715="DELETAR"</formula>
    </cfRule>
  </conditionalFormatting>
  <conditionalFormatting sqref="A1702:A1704">
    <cfRule type="expression" dxfId="3504" priority="4120">
      <formula>$I1702="DELETAR"</formula>
    </cfRule>
  </conditionalFormatting>
  <conditionalFormatting sqref="A1714">
    <cfRule type="expression" dxfId="3503" priority="4040">
      <formula>$I1714="DELETAR"</formula>
    </cfRule>
  </conditionalFormatting>
  <conditionalFormatting sqref="B1718:B1719">
    <cfRule type="expression" dxfId="3502" priority="4025">
      <formula>$I1718="DELETAR"</formula>
    </cfRule>
  </conditionalFormatting>
  <conditionalFormatting sqref="B1720">
    <cfRule type="expression" dxfId="3501" priority="4021">
      <formula>$M1720="NOK"</formula>
    </cfRule>
  </conditionalFormatting>
  <conditionalFormatting sqref="B1714">
    <cfRule type="expression" dxfId="3500" priority="4037">
      <formula>$I1714="DELETAR"</formula>
    </cfRule>
  </conditionalFormatting>
  <conditionalFormatting sqref="A1702:B1704">
    <cfRule type="expression" dxfId="3499" priority="4122">
      <formula>$M1702="NOK"</formula>
    </cfRule>
  </conditionalFormatting>
  <conditionalFormatting sqref="A1706:B1706">
    <cfRule type="expression" dxfId="3498" priority="4114">
      <formula>$I1706="DELETAR"</formula>
    </cfRule>
  </conditionalFormatting>
  <conditionalFormatting sqref="F1706">
    <cfRule type="expression" dxfId="3497" priority="4117">
      <formula>$M1707="NOK"</formula>
    </cfRule>
  </conditionalFormatting>
  <conditionalFormatting sqref="F1706">
    <cfRule type="expression" dxfId="3496" priority="4116">
      <formula>$M1706="NOK"</formula>
    </cfRule>
  </conditionalFormatting>
  <conditionalFormatting sqref="A1706:B1706">
    <cfRule type="expression" dxfId="3495" priority="4115">
      <formula>$M1706="NOK"</formula>
    </cfRule>
  </conditionalFormatting>
  <conditionalFormatting sqref="A1707">
    <cfRule type="expression" dxfId="3494" priority="4113">
      <formula>$M1753="NOK"</formula>
    </cfRule>
  </conditionalFormatting>
  <conditionalFormatting sqref="A1707">
    <cfRule type="expression" dxfId="3493" priority="4112">
      <formula>$M1707="NOK"</formula>
    </cfRule>
  </conditionalFormatting>
  <conditionalFormatting sqref="A1707">
    <cfRule type="expression" dxfId="3492" priority="4111">
      <formula>$M1707="NOK"</formula>
    </cfRule>
  </conditionalFormatting>
  <conditionalFormatting sqref="B1712">
    <cfRule type="expression" dxfId="3491" priority="4084">
      <formula>$I1712="DELETAR"</formula>
    </cfRule>
  </conditionalFormatting>
  <conditionalFormatting sqref="F1712">
    <cfRule type="expression" dxfId="3490" priority="4099">
      <formula>$M1712="NOK"</formula>
    </cfRule>
  </conditionalFormatting>
  <conditionalFormatting sqref="A1712">
    <cfRule type="expression" dxfId="3489" priority="4088">
      <formula>$I1712="DELETAR"</formula>
    </cfRule>
  </conditionalFormatting>
  <conditionalFormatting sqref="F1713">
    <cfRule type="expression" dxfId="3488" priority="4079">
      <formula>$M1713="NOK"</formula>
    </cfRule>
  </conditionalFormatting>
  <conditionalFormatting sqref="F1713">
    <cfRule type="expression" dxfId="3487" priority="4078">
      <formula>$I1713="DELETAR"</formula>
    </cfRule>
  </conditionalFormatting>
  <conditionalFormatting sqref="A1711:B1711">
    <cfRule type="expression" dxfId="3486" priority="4077">
      <formula>$M1711="NOK"</formula>
    </cfRule>
  </conditionalFormatting>
  <conditionalFormatting sqref="A1716:B1716 A1715">
    <cfRule type="expression" dxfId="3485" priority="4056">
      <formula>$I1715="DELETAR"</formula>
    </cfRule>
  </conditionalFormatting>
  <conditionalFormatting sqref="A1711:B1711">
    <cfRule type="expression" dxfId="3484" priority="4074">
      <formula>$I1711="DELETAR"</formula>
    </cfRule>
  </conditionalFormatting>
  <conditionalFormatting sqref="A1713">
    <cfRule type="expression" dxfId="3483" priority="4070">
      <formula>$I1713="DELETAR"</formula>
    </cfRule>
  </conditionalFormatting>
  <conditionalFormatting sqref="A1713">
    <cfRule type="expression" dxfId="3482" priority="4072">
      <formula>$M1713="NOK"</formula>
    </cfRule>
  </conditionalFormatting>
  <conditionalFormatting sqref="A1713">
    <cfRule type="expression" dxfId="3481" priority="4071">
      <formula>$I1713="DELETAR"</formula>
    </cfRule>
  </conditionalFormatting>
  <conditionalFormatting sqref="A1713">
    <cfRule type="expression" dxfId="3480" priority="4069">
      <formula>$I1713="DELETAR"</formula>
    </cfRule>
  </conditionalFormatting>
  <conditionalFormatting sqref="A1720">
    <cfRule type="expression" dxfId="3479" priority="4052">
      <formula>$M1720="NOK"</formula>
    </cfRule>
  </conditionalFormatting>
  <conditionalFormatting sqref="F1718:F1719">
    <cfRule type="expression" dxfId="3478" priority="4027">
      <formula>$I1718="DELETAR"</formula>
    </cfRule>
  </conditionalFormatting>
  <conditionalFormatting sqref="B1723:G1723">
    <cfRule type="expression" dxfId="3477" priority="4105">
      <formula>$M1769="NOK"</formula>
    </cfRule>
  </conditionalFormatting>
  <conditionalFormatting sqref="B1723:G1723">
    <cfRule type="expression" dxfId="3476" priority="4104">
      <formula>$M1723="NOK"</formula>
    </cfRule>
  </conditionalFormatting>
  <conditionalFormatting sqref="A1708:G1709 B1723:G1723 B1710:G1710">
    <cfRule type="expression" dxfId="3475" priority="4103">
      <formula>$M1708="NOK"</formula>
    </cfRule>
  </conditionalFormatting>
  <conditionalFormatting sqref="A1708:G1709 B1710:G1710">
    <cfRule type="expression" dxfId="3474" priority="4102">
      <formula>$M1709="NOK"</formula>
    </cfRule>
  </conditionalFormatting>
  <conditionalFormatting sqref="B1717">
    <cfRule type="expression" dxfId="3473" priority="4094">
      <formula>$I1717="DELETAR"</formula>
    </cfRule>
  </conditionalFormatting>
  <conditionalFormatting sqref="A1717">
    <cfRule type="expression" dxfId="3472" priority="4093">
      <formula>$I1717="DELETAR"</formula>
    </cfRule>
  </conditionalFormatting>
  <conditionalFormatting sqref="A1717:B1717">
    <cfRule type="expression" dxfId="3471" priority="4092">
      <formula>$I1717="DELETAR"</formula>
    </cfRule>
  </conditionalFormatting>
  <conditionalFormatting sqref="A1715:A1716">
    <cfRule type="expression" dxfId="3470" priority="4057">
      <formula>$I1715="DELETAR"</formula>
    </cfRule>
  </conditionalFormatting>
  <conditionalFormatting sqref="F1717">
    <cfRule type="expression" dxfId="3469" priority="4101">
      <formula>$M1717="NOK"</formula>
    </cfRule>
  </conditionalFormatting>
  <conditionalFormatting sqref="F1711">
    <cfRule type="expression" dxfId="3468" priority="4097">
      <formula>$M1711="NOK"</formula>
    </cfRule>
  </conditionalFormatting>
  <conditionalFormatting sqref="F1711">
    <cfRule type="expression" dxfId="3467" priority="4096">
      <formula>$I1711="DELETAR"</formula>
    </cfRule>
  </conditionalFormatting>
  <conditionalFormatting sqref="B1712">
    <cfRule type="expression" dxfId="3466" priority="4086">
      <formula>$M1712="NOK"</formula>
    </cfRule>
  </conditionalFormatting>
  <conditionalFormatting sqref="A1717:B1717">
    <cfRule type="expression" dxfId="3465" priority="4095">
      <formula>$M1717="NOK"</formula>
    </cfRule>
  </conditionalFormatting>
  <conditionalFormatting sqref="B1712">
    <cfRule type="expression" dxfId="3464" priority="4083">
      <formula>$I1712="DELETAR"</formula>
    </cfRule>
  </conditionalFormatting>
  <conditionalFormatting sqref="A1712">
    <cfRule type="expression" dxfId="3463" priority="4090">
      <formula>$M1712="NOK"</formula>
    </cfRule>
  </conditionalFormatting>
  <conditionalFormatting sqref="A1716:B1716 A1715">
    <cfRule type="expression" dxfId="3462" priority="4055">
      <formula>$I1715="DELETAR"</formula>
    </cfRule>
  </conditionalFormatting>
  <conditionalFormatting sqref="A1711:B1711">
    <cfRule type="expression" dxfId="3461" priority="4073">
      <formula>$I1711="DELETAR"</formula>
    </cfRule>
  </conditionalFormatting>
  <conditionalFormatting sqref="B1713">
    <cfRule type="expression" dxfId="3460" priority="4047">
      <formula>$M1713="NOK"</formula>
    </cfRule>
  </conditionalFormatting>
  <conditionalFormatting sqref="B1716">
    <cfRule type="expression" dxfId="3459" priority="4058">
      <formula>$I1716="DELETAR"</formula>
    </cfRule>
  </conditionalFormatting>
  <conditionalFormatting sqref="F1720">
    <cfRule type="expression" dxfId="3458" priority="4054">
      <formula>$M1723="NOK"</formula>
    </cfRule>
  </conditionalFormatting>
  <conditionalFormatting sqref="F1720">
    <cfRule type="expression" dxfId="3457" priority="4053">
      <formula>$M1720="NOK"</formula>
    </cfRule>
  </conditionalFormatting>
  <conditionalFormatting sqref="F1718:F1719">
    <cfRule type="expression" dxfId="3456" priority="4028">
      <formula>$M1718="NOK"</formula>
    </cfRule>
  </conditionalFormatting>
  <conditionalFormatting sqref="A1723">
    <cfRule type="expression" dxfId="3455" priority="4050">
      <formula>$M1767="NOK"</formula>
    </cfRule>
  </conditionalFormatting>
  <conditionalFormatting sqref="B1715">
    <cfRule type="expression" dxfId="3454" priority="4035">
      <formula>$M1715="NOK"</formula>
    </cfRule>
  </conditionalFormatting>
  <conditionalFormatting sqref="B1713">
    <cfRule type="expression" dxfId="3453" priority="4045">
      <formula>$I1713="DELETAR"</formula>
    </cfRule>
  </conditionalFormatting>
  <conditionalFormatting sqref="B1720">
    <cfRule type="expression" dxfId="3452" priority="4020">
      <formula>$I1720="DELETAR"</formula>
    </cfRule>
  </conditionalFormatting>
  <conditionalFormatting sqref="A1714">
    <cfRule type="expression" dxfId="3451" priority="4043">
      <formula>$M1714="NOK"</formula>
    </cfRule>
  </conditionalFormatting>
  <conditionalFormatting sqref="B1729">
    <cfRule type="expression" dxfId="3450" priority="3895">
      <formula>$I1729="DELETAR"</formula>
    </cfRule>
  </conditionalFormatting>
  <conditionalFormatting sqref="A1718:A1719">
    <cfRule type="expression" dxfId="3449" priority="4024">
      <formula>$I1718="DELETAR"</formula>
    </cfRule>
  </conditionalFormatting>
  <conditionalFormatting sqref="A1718:B1719">
    <cfRule type="expression" dxfId="3448" priority="4023">
      <formula>$I1718="DELETAR"</formula>
    </cfRule>
  </conditionalFormatting>
  <conditionalFormatting sqref="A1718:B1719">
    <cfRule type="expression" dxfId="3447" priority="4022">
      <formula>$I1718="DELETAR"</formula>
    </cfRule>
  </conditionalFormatting>
  <conditionalFormatting sqref="A1721">
    <cfRule type="expression" dxfId="3446" priority="4012">
      <formula>$I1721="DELETAR"</formula>
    </cfRule>
  </conditionalFormatting>
  <conditionalFormatting sqref="A1729">
    <cfRule type="expression" dxfId="3445" priority="3894">
      <formula>$I1729="DELETAR"</formula>
    </cfRule>
  </conditionalFormatting>
  <conditionalFormatting sqref="A1729:B1729">
    <cfRule type="expression" dxfId="3444" priority="3893">
      <formula>$I1729="DELETAR"</formula>
    </cfRule>
  </conditionalFormatting>
  <conditionalFormatting sqref="A1718:B1719">
    <cfRule type="expression" dxfId="3443" priority="4026">
      <formula>$M1718="NOK"</formula>
    </cfRule>
  </conditionalFormatting>
  <conditionalFormatting sqref="F1721">
    <cfRule type="expression" dxfId="3442" priority="4008">
      <formula>$I1721="DELETAR"</formula>
    </cfRule>
  </conditionalFormatting>
  <conditionalFormatting sqref="A1721">
    <cfRule type="expression" dxfId="3441" priority="4010">
      <formula>$I1721="DELETAR"</formula>
    </cfRule>
  </conditionalFormatting>
  <conditionalFormatting sqref="A1721">
    <cfRule type="expression" dxfId="3440" priority="4014">
      <formula>$M1721="NOK"</formula>
    </cfRule>
  </conditionalFormatting>
  <conditionalFormatting sqref="A1729:B1729">
    <cfRule type="expression" dxfId="3439" priority="3892">
      <formula>$I1729="DELETAR"</formula>
    </cfRule>
  </conditionalFormatting>
  <conditionalFormatting sqref="A1721">
    <cfRule type="expression" dxfId="3438" priority="4011">
      <formula>$I1721="DELETAR"</formula>
    </cfRule>
  </conditionalFormatting>
  <conditionalFormatting sqref="F1721">
    <cfRule type="expression" dxfId="3437" priority="4009">
      <formula>$M1721="NOK"</formula>
    </cfRule>
  </conditionalFormatting>
  <conditionalFormatting sqref="A1729:B1729">
    <cfRule type="expression" dxfId="3436" priority="3896">
      <formula>$M1729="NOK"</formula>
    </cfRule>
  </conditionalFormatting>
  <conditionalFormatting sqref="D1637">
    <cfRule type="expression" dxfId="3435" priority="4006">
      <formula>$M1638="NOK"</formula>
    </cfRule>
  </conditionalFormatting>
  <conditionalFormatting sqref="D1624">
    <cfRule type="expression" dxfId="3434" priority="4005">
      <formula>$M1624="NOK"</formula>
    </cfRule>
  </conditionalFormatting>
  <conditionalFormatting sqref="D1624">
    <cfRule type="expression" dxfId="3433" priority="4004">
      <formula>$M1625="NOK"</formula>
    </cfRule>
  </conditionalFormatting>
  <conditionalFormatting sqref="D1602">
    <cfRule type="expression" dxfId="3432" priority="4003">
      <formula>$M1602="NOK"</formula>
    </cfRule>
  </conditionalFormatting>
  <conditionalFormatting sqref="D1602">
    <cfRule type="expression" dxfId="3431" priority="4002">
      <formula>$M1603="NOK"</formula>
    </cfRule>
  </conditionalFormatting>
  <conditionalFormatting sqref="D1586">
    <cfRule type="expression" dxfId="3430" priority="4001">
      <formula>$M1586="NOK"</formula>
    </cfRule>
  </conditionalFormatting>
  <conditionalFormatting sqref="D1586">
    <cfRule type="expression" dxfId="3429" priority="4000">
      <formula>$M1587="NOK"</formula>
    </cfRule>
  </conditionalFormatting>
  <conditionalFormatting sqref="D1571">
    <cfRule type="expression" dxfId="3428" priority="3999">
      <formula>$M1571="NOK"</formula>
    </cfRule>
  </conditionalFormatting>
  <conditionalFormatting sqref="D1571">
    <cfRule type="expression" dxfId="3427" priority="3998">
      <formula>$M1572="NOK"</formula>
    </cfRule>
  </conditionalFormatting>
  <conditionalFormatting sqref="A1727:B1727">
    <cfRule type="expression" dxfId="3426" priority="3960">
      <formula>$I1727="DELETAR"</formula>
    </cfRule>
  </conditionalFormatting>
  <conditionalFormatting sqref="F1728">
    <cfRule type="expression" dxfId="3425" priority="3985">
      <formula>$I1728="DELETAR"</formula>
    </cfRule>
  </conditionalFormatting>
  <conditionalFormatting sqref="A1727">
    <cfRule type="expression" dxfId="3424" priority="3962">
      <formula>$I1727="DELETAR"</formula>
    </cfRule>
  </conditionalFormatting>
  <conditionalFormatting sqref="A1732">
    <cfRule type="expression" dxfId="3423" priority="3940">
      <formula>$M1732="NOK"</formula>
    </cfRule>
  </conditionalFormatting>
  <conditionalFormatting sqref="A1732">
    <cfRule type="expression" dxfId="3422" priority="3939">
      <formula>$M1732="NOK"</formula>
    </cfRule>
  </conditionalFormatting>
  <conditionalFormatting sqref="B1727">
    <cfRule type="expression" dxfId="3421" priority="3963">
      <formula>$I1727="DELETAR"</formula>
    </cfRule>
  </conditionalFormatting>
  <conditionalFormatting sqref="F1728">
    <cfRule type="expression" dxfId="3420" priority="3986">
      <formula>$M1728="NOK"</formula>
    </cfRule>
  </conditionalFormatting>
  <conditionalFormatting sqref="F1729">
    <cfRule type="expression" dxfId="3419" priority="3966">
      <formula>$M1729="NOK"</formula>
    </cfRule>
  </conditionalFormatting>
  <conditionalFormatting sqref="F1729">
    <cfRule type="expression" dxfId="3418" priority="3965">
      <formula>$I1729="DELETAR"</formula>
    </cfRule>
  </conditionalFormatting>
  <conditionalFormatting sqref="A1727:B1727">
    <cfRule type="expression" dxfId="3417" priority="3964">
      <formula>$M1727="NOK"</formula>
    </cfRule>
  </conditionalFormatting>
  <conditionalFormatting sqref="A1727:B1727">
    <cfRule type="expression" dxfId="3416" priority="3961">
      <formula>$I1727="DELETAR"</formula>
    </cfRule>
  </conditionalFormatting>
  <conditionalFormatting sqref="B1732:G1732">
    <cfRule type="expression" dxfId="3415" priority="3991">
      <formula>$M1732="NOK"</formula>
    </cfRule>
  </conditionalFormatting>
  <conditionalFormatting sqref="A1724:G1725 B1732:G1732 B1726:G1726">
    <cfRule type="expression" dxfId="3414" priority="3990">
      <formula>$M1724="NOK"</formula>
    </cfRule>
  </conditionalFormatting>
  <conditionalFormatting sqref="A1724:G1725 B1726:G1726">
    <cfRule type="expression" dxfId="3413" priority="3989">
      <formula>$M1725="NOK"</formula>
    </cfRule>
  </conditionalFormatting>
  <conditionalFormatting sqref="F1727">
    <cfRule type="expression" dxfId="3412" priority="3984">
      <formula>$M1727="NOK"</formula>
    </cfRule>
  </conditionalFormatting>
  <conditionalFormatting sqref="F1727">
    <cfRule type="expression" dxfId="3411" priority="3983">
      <formula>$I1727="DELETAR"</formula>
    </cfRule>
  </conditionalFormatting>
  <conditionalFormatting sqref="B1728">
    <cfRule type="expression" dxfId="3410" priority="3898">
      <formula>#REF!="NOK"</formula>
    </cfRule>
  </conditionalFormatting>
  <conditionalFormatting sqref="A1728">
    <cfRule type="expression" dxfId="3409" priority="3897">
      <formula>$M1728="NOK"</formula>
    </cfRule>
  </conditionalFormatting>
  <conditionalFormatting sqref="A1731:B1731">
    <cfRule type="expression" dxfId="3408" priority="3891">
      <formula>$M1731="NOK"</formula>
    </cfRule>
  </conditionalFormatting>
  <conditionalFormatting sqref="B1731">
    <cfRule type="expression" dxfId="3407" priority="3890">
      <formula>$I1731="DELETAR"</formula>
    </cfRule>
  </conditionalFormatting>
  <conditionalFormatting sqref="A1731">
    <cfRule type="expression" dxfId="3406" priority="3889">
      <formula>$I1731="DELETAR"</formula>
    </cfRule>
  </conditionalFormatting>
  <conditionalFormatting sqref="A1731:B1731">
    <cfRule type="expression" dxfId="3405" priority="3888">
      <formula>$I1731="DELETAR"</formula>
    </cfRule>
  </conditionalFormatting>
  <conditionalFormatting sqref="A1731:B1731">
    <cfRule type="expression" dxfId="3404" priority="3887">
      <formula>$I1731="DELETAR"</formula>
    </cfRule>
  </conditionalFormatting>
  <conditionalFormatting sqref="A1682:G1682">
    <cfRule type="expression" dxfId="3403" priority="30837">
      <formula>#REF!="NOK"</formula>
    </cfRule>
  </conditionalFormatting>
  <conditionalFormatting sqref="F1730">
    <cfRule type="expression" dxfId="3402" priority="3886">
      <formula>$M1730="NOK"</formula>
    </cfRule>
  </conditionalFormatting>
  <conditionalFormatting sqref="F1730">
    <cfRule type="expression" dxfId="3401" priority="3885">
      <formula>$I1730="DELETAR"</formula>
    </cfRule>
  </conditionalFormatting>
  <conditionalFormatting sqref="A1730:B1730">
    <cfRule type="expression" dxfId="3400" priority="3882">
      <formula>$M1730="NOK"</formula>
    </cfRule>
  </conditionalFormatting>
  <conditionalFormatting sqref="B1730">
    <cfRule type="expression" dxfId="3399" priority="3881">
      <formula>$I1730="DELETAR"</formula>
    </cfRule>
  </conditionalFormatting>
  <conditionalFormatting sqref="A1730">
    <cfRule type="expression" dxfId="3398" priority="3880">
      <formula>$I1730="DELETAR"</formula>
    </cfRule>
  </conditionalFormatting>
  <conditionalFormatting sqref="A1730:B1730">
    <cfRule type="expression" dxfId="3397" priority="3879">
      <formula>$I1730="DELETAR"</formula>
    </cfRule>
  </conditionalFormatting>
  <conditionalFormatting sqref="A1730:B1730">
    <cfRule type="expression" dxfId="3396" priority="3878">
      <formula>$I1730="DELETAR"</formula>
    </cfRule>
  </conditionalFormatting>
  <conditionalFormatting sqref="F1742">
    <cfRule type="expression" dxfId="3395" priority="3867">
      <formula>$I1742="DELETAR"</formula>
    </cfRule>
  </conditionalFormatting>
  <conditionalFormatting sqref="B1737">
    <cfRule type="expression" dxfId="3394" priority="3852">
      <formula>$I1737="DELETAR"</formula>
    </cfRule>
  </conditionalFormatting>
  <conditionalFormatting sqref="F1737">
    <cfRule type="expression" dxfId="3393" priority="3865">
      <formula>$I1737="DELETAR"</formula>
    </cfRule>
  </conditionalFormatting>
  <conditionalFormatting sqref="A1737">
    <cfRule type="expression" dxfId="3392" priority="3854">
      <formula>$I1737="DELETAR"</formula>
    </cfRule>
  </conditionalFormatting>
  <conditionalFormatting sqref="A1737">
    <cfRule type="expression" dxfId="3391" priority="3856">
      <formula>$I1737="DELETAR"</formula>
    </cfRule>
  </conditionalFormatting>
  <conditionalFormatting sqref="A1742:B1742">
    <cfRule type="expression" dxfId="3390" priority="3858">
      <formula>$I1742="DELETAR"</formula>
    </cfRule>
  </conditionalFormatting>
  <conditionalFormatting sqref="A1741:B1741">
    <cfRule type="expression" dxfId="3389" priority="3830">
      <formula>$M1741="NOK"</formula>
    </cfRule>
  </conditionalFormatting>
  <conditionalFormatting sqref="F1738:F1741">
    <cfRule type="expression" dxfId="3388" priority="3831">
      <formula>$I1738="DELETAR"</formula>
    </cfRule>
  </conditionalFormatting>
  <conditionalFormatting sqref="A1739">
    <cfRule type="expression" dxfId="3387" priority="3813">
      <formula>$I1739="DELETAR"</formula>
    </cfRule>
  </conditionalFormatting>
  <conditionalFormatting sqref="F1738:F1741">
    <cfRule type="expression" dxfId="3386" priority="3832">
      <formula>$M1738="NOK"</formula>
    </cfRule>
  </conditionalFormatting>
  <conditionalFormatting sqref="A1739">
    <cfRule type="expression" dxfId="3385" priority="3812">
      <formula>$I1739="DELETAR"</formula>
    </cfRule>
  </conditionalFormatting>
  <conditionalFormatting sqref="A1739">
    <cfRule type="expression" dxfId="3384" priority="3811">
      <formula>$I1739="DELETAR"</formula>
    </cfRule>
  </conditionalFormatting>
  <conditionalFormatting sqref="B1737">
    <cfRule type="expression" dxfId="3383" priority="3851">
      <formula>$I1737="DELETAR"</formula>
    </cfRule>
  </conditionalFormatting>
  <conditionalFormatting sqref="F1737">
    <cfRule type="expression" dxfId="3382" priority="3866">
      <formula>$M1737="NOK"</formula>
    </cfRule>
  </conditionalFormatting>
  <conditionalFormatting sqref="A1737">
    <cfRule type="expression" dxfId="3381" priority="3855">
      <formula>$I1737="DELETAR"</formula>
    </cfRule>
  </conditionalFormatting>
  <conditionalFormatting sqref="F1738">
    <cfRule type="expression" dxfId="3380" priority="3846">
      <formula>$M1738="NOK"</formula>
    </cfRule>
  </conditionalFormatting>
  <conditionalFormatting sqref="F1738">
    <cfRule type="expression" dxfId="3379" priority="3845">
      <formula>$I1738="DELETAR"</formula>
    </cfRule>
  </conditionalFormatting>
  <conditionalFormatting sqref="A1741:B1741">
    <cfRule type="expression" dxfId="3378" priority="3827">
      <formula>$I1741="DELETAR"</formula>
    </cfRule>
  </conditionalFormatting>
  <conditionalFormatting sqref="B1745:G1745">
    <cfRule type="expression" dxfId="3377" priority="3872">
      <formula>$M1779="NOK"</formula>
    </cfRule>
  </conditionalFormatting>
  <conditionalFormatting sqref="B1745:G1745">
    <cfRule type="expression" dxfId="3376" priority="3871">
      <formula>$M1745="NOK"</formula>
    </cfRule>
  </conditionalFormatting>
  <conditionalFormatting sqref="A1733:G1734 B1745:G1745 B1735:G1735">
    <cfRule type="expression" dxfId="3375" priority="3870">
      <formula>$M1733="NOK"</formula>
    </cfRule>
  </conditionalFormatting>
  <conditionalFormatting sqref="A1733:G1734 B1735:G1735">
    <cfRule type="expression" dxfId="3374" priority="3869">
      <formula>$M1734="NOK"</formula>
    </cfRule>
  </conditionalFormatting>
  <conditionalFormatting sqref="B1742">
    <cfRule type="expression" dxfId="3373" priority="3861">
      <formula>$I1742="DELETAR"</formula>
    </cfRule>
  </conditionalFormatting>
  <conditionalFormatting sqref="A1742">
    <cfRule type="expression" dxfId="3372" priority="3860">
      <formula>$I1742="DELETAR"</formula>
    </cfRule>
  </conditionalFormatting>
  <conditionalFormatting sqref="A1742:B1742">
    <cfRule type="expression" dxfId="3371" priority="3859">
      <formula>$I1742="DELETAR"</formula>
    </cfRule>
  </conditionalFormatting>
  <conditionalFormatting sqref="A1741">
    <cfRule type="expression" dxfId="3370" priority="3828">
      <formula>$I1741="DELETAR"</formula>
    </cfRule>
  </conditionalFormatting>
  <conditionalFormatting sqref="F1742">
    <cfRule type="expression" dxfId="3369" priority="3868">
      <formula>$M1742="NOK"</formula>
    </cfRule>
  </conditionalFormatting>
  <conditionalFormatting sqref="F1736">
    <cfRule type="expression" dxfId="3368" priority="3864">
      <formula>$M1736="NOK"</formula>
    </cfRule>
  </conditionalFormatting>
  <conditionalFormatting sqref="F1736">
    <cfRule type="expression" dxfId="3367" priority="3863">
      <formula>$I1736="DELETAR"</formula>
    </cfRule>
  </conditionalFormatting>
  <conditionalFormatting sqref="B1737">
    <cfRule type="expression" dxfId="3366" priority="3853">
      <formula>$M1737="NOK"</formula>
    </cfRule>
  </conditionalFormatting>
  <conditionalFormatting sqref="A1742:B1742">
    <cfRule type="expression" dxfId="3365" priority="3862">
      <formula>$M1742="NOK"</formula>
    </cfRule>
  </conditionalFormatting>
  <conditionalFormatting sqref="B1737">
    <cfRule type="expression" dxfId="3364" priority="3850">
      <formula>$I1737="DELETAR"</formula>
    </cfRule>
  </conditionalFormatting>
  <conditionalFormatting sqref="A1737">
    <cfRule type="expression" dxfId="3363" priority="3857">
      <formula>$M1737="NOK"</formula>
    </cfRule>
  </conditionalFormatting>
  <conditionalFormatting sqref="A1741:B1741">
    <cfRule type="expression" dxfId="3362" priority="3826">
      <formula>$I1741="DELETAR"</formula>
    </cfRule>
  </conditionalFormatting>
  <conditionalFormatting sqref="B1741">
    <cfRule type="expression" dxfId="3361" priority="3829">
      <formula>$I1741="DELETAR"</formula>
    </cfRule>
  </conditionalFormatting>
  <conditionalFormatting sqref="A1739">
    <cfRule type="expression" dxfId="3360" priority="3814">
      <formula>$M1739="NOK"</formula>
    </cfRule>
  </conditionalFormatting>
  <conditionalFormatting sqref="A1745">
    <cfRule type="expression" dxfId="3359" priority="3778">
      <formula>$M1780="NOK"</formula>
    </cfRule>
  </conditionalFormatting>
  <conditionalFormatting sqref="A1745">
    <cfRule type="expression" dxfId="3358" priority="3777">
      <formula>$M1745="NOK"</formula>
    </cfRule>
  </conditionalFormatting>
  <conditionalFormatting sqref="A1745">
    <cfRule type="expression" dxfId="3357" priority="3776">
      <formula>$M1745="NOK"</formula>
    </cfRule>
  </conditionalFormatting>
  <conditionalFormatting sqref="A1722:B1722">
    <cfRule type="expression" dxfId="3356" priority="3768">
      <formula>$I1722="DELETAR"</formula>
    </cfRule>
  </conditionalFormatting>
  <conditionalFormatting sqref="F1722">
    <cfRule type="expression" dxfId="3355" priority="3771">
      <formula>$M1723="NOK"</formula>
    </cfRule>
  </conditionalFormatting>
  <conditionalFormatting sqref="F1722">
    <cfRule type="expression" dxfId="3354" priority="3770">
      <formula>$M1722="NOK"</formula>
    </cfRule>
  </conditionalFormatting>
  <conditionalFormatting sqref="A1722:B1722">
    <cfRule type="expression" dxfId="3353" priority="3769">
      <formula>$M1722="NOK"</formula>
    </cfRule>
  </conditionalFormatting>
  <conditionalFormatting sqref="A1736:B1736">
    <cfRule type="expression" dxfId="3352" priority="3767">
      <formula>$M1736="NOK"</formula>
    </cfRule>
  </conditionalFormatting>
  <conditionalFormatting sqref="B1736">
    <cfRule type="expression" dxfId="3351" priority="3766">
      <formula>$I1736="DELETAR"</formula>
    </cfRule>
  </conditionalFormatting>
  <conditionalFormatting sqref="A1736">
    <cfRule type="expression" dxfId="3350" priority="3765">
      <formula>$I1736="DELETAR"</formula>
    </cfRule>
  </conditionalFormatting>
  <conditionalFormatting sqref="A1736:B1736">
    <cfRule type="expression" dxfId="3349" priority="3764">
      <formula>$I1736="DELETAR"</formula>
    </cfRule>
  </conditionalFormatting>
  <conditionalFormatting sqref="A1736:B1736">
    <cfRule type="expression" dxfId="3348" priority="3763">
      <formula>$I1736="DELETAR"</formula>
    </cfRule>
  </conditionalFormatting>
  <conditionalFormatting sqref="B1738">
    <cfRule type="expression" dxfId="3347" priority="3761">
      <formula>$I1738="DELETAR"</formula>
    </cfRule>
  </conditionalFormatting>
  <conditionalFormatting sqref="A1738">
    <cfRule type="expression" dxfId="3346" priority="3760">
      <formula>$I1738="DELETAR"</formula>
    </cfRule>
  </conditionalFormatting>
  <conditionalFormatting sqref="A1738:B1738">
    <cfRule type="expression" dxfId="3345" priority="3759">
      <formula>$I1738="DELETAR"</formula>
    </cfRule>
  </conditionalFormatting>
  <conditionalFormatting sqref="A1738:B1738">
    <cfRule type="expression" dxfId="3344" priority="3758">
      <formula>$I1738="DELETAR"</formula>
    </cfRule>
  </conditionalFormatting>
  <conditionalFormatting sqref="A1738:B1738">
    <cfRule type="expression" dxfId="3343" priority="3762">
      <formula>$M1738="NOK"</formula>
    </cfRule>
  </conditionalFormatting>
  <conditionalFormatting sqref="B1739">
    <cfRule type="expression" dxfId="3342" priority="3755">
      <formula>$I1739="DELETAR"</formula>
    </cfRule>
  </conditionalFormatting>
  <conditionalFormatting sqref="B1739">
    <cfRule type="expression" dxfId="3341" priority="3756">
      <formula>$I1739="DELETAR"</formula>
    </cfRule>
  </conditionalFormatting>
  <conditionalFormatting sqref="B1739">
    <cfRule type="expression" dxfId="3340" priority="3754">
      <formula>$I1739="DELETAR"</formula>
    </cfRule>
  </conditionalFormatting>
  <conditionalFormatting sqref="B1739">
    <cfRule type="expression" dxfId="3339" priority="3757">
      <formula>$M1739="NOK"</formula>
    </cfRule>
  </conditionalFormatting>
  <conditionalFormatting sqref="B1740">
    <cfRule type="expression" dxfId="3338" priority="3748">
      <formula>$I1740="DELETAR"</formula>
    </cfRule>
  </conditionalFormatting>
  <conditionalFormatting sqref="A1740">
    <cfRule type="expression" dxfId="3337" priority="3752">
      <formula>$I1740="DELETAR"</formula>
    </cfRule>
  </conditionalFormatting>
  <conditionalFormatting sqref="B1740">
    <cfRule type="expression" dxfId="3336" priority="3746">
      <formula>$I1740="DELETAR"</formula>
    </cfRule>
  </conditionalFormatting>
  <conditionalFormatting sqref="A1740">
    <cfRule type="expression" dxfId="3335" priority="3751">
      <formula>$I1740="DELETAR"</formula>
    </cfRule>
  </conditionalFormatting>
  <conditionalFormatting sqref="B1740">
    <cfRule type="expression" dxfId="3334" priority="3749">
      <formula>$M1740="NOK"</formula>
    </cfRule>
  </conditionalFormatting>
  <conditionalFormatting sqref="A1740">
    <cfRule type="expression" dxfId="3333" priority="3750">
      <formula>$I1740="DELETAR"</formula>
    </cfRule>
  </conditionalFormatting>
  <conditionalFormatting sqref="B1740">
    <cfRule type="expression" dxfId="3332" priority="3747">
      <formula>$I1740="DELETAR"</formula>
    </cfRule>
  </conditionalFormatting>
  <conditionalFormatting sqref="A1740">
    <cfRule type="expression" dxfId="3331" priority="3753">
      <formula>$M1740="NOK"</formula>
    </cfRule>
  </conditionalFormatting>
  <conditionalFormatting sqref="A1690:G1690">
    <cfRule type="expression" dxfId="3330" priority="30838">
      <formula>#REF!="NOK"</formula>
    </cfRule>
  </conditionalFormatting>
  <conditionalFormatting sqref="A1742:B1742">
    <cfRule type="expression" dxfId="3329" priority="3745">
      <formula>$M1742="NOK"</formula>
    </cfRule>
  </conditionalFormatting>
  <conditionalFormatting sqref="A1742:B1742">
    <cfRule type="expression" dxfId="3328" priority="3744">
      <formula>$I1742="DELETAR"</formula>
    </cfRule>
  </conditionalFormatting>
  <conditionalFormatting sqref="A1741:B1741">
    <cfRule type="expression" dxfId="3327" priority="3739">
      <formula>$I1741="DELETAR"</formula>
    </cfRule>
  </conditionalFormatting>
  <conditionalFormatting sqref="A1740:B1740">
    <cfRule type="expression" dxfId="3326" priority="3738">
      <formula>$M1740="NOK"</formula>
    </cfRule>
  </conditionalFormatting>
  <conditionalFormatting sqref="A1738">
    <cfRule type="expression" dxfId="3325" priority="3732">
      <formula>$I1738="DELETAR"</formula>
    </cfRule>
  </conditionalFormatting>
  <conditionalFormatting sqref="A1738">
    <cfRule type="expression" dxfId="3324" priority="3731">
      <formula>$I1738="DELETAR"</formula>
    </cfRule>
  </conditionalFormatting>
  <conditionalFormatting sqref="A1738">
    <cfRule type="expression" dxfId="3323" priority="3730">
      <formula>$I1738="DELETAR"</formula>
    </cfRule>
  </conditionalFormatting>
  <conditionalFormatting sqref="A1740:B1740">
    <cfRule type="expression" dxfId="3322" priority="3735">
      <formula>$I1740="DELETAR"</formula>
    </cfRule>
  </conditionalFormatting>
  <conditionalFormatting sqref="B1741">
    <cfRule type="expression" dxfId="3321" priority="3742">
      <formula>$I1741="DELETAR"</formula>
    </cfRule>
  </conditionalFormatting>
  <conditionalFormatting sqref="A1741">
    <cfRule type="expression" dxfId="3320" priority="3741">
      <formula>$I1741="DELETAR"</formula>
    </cfRule>
  </conditionalFormatting>
  <conditionalFormatting sqref="A1741:B1741">
    <cfRule type="expression" dxfId="3319" priority="3740">
      <formula>$I1741="DELETAR"</formula>
    </cfRule>
  </conditionalFormatting>
  <conditionalFormatting sqref="A1740">
    <cfRule type="expression" dxfId="3318" priority="3736">
      <formula>$I1740="DELETAR"</formula>
    </cfRule>
  </conditionalFormatting>
  <conditionalFormatting sqref="A1741:B1741">
    <cfRule type="expression" dxfId="3317" priority="3743">
      <formula>$M1741="NOK"</formula>
    </cfRule>
  </conditionalFormatting>
  <conditionalFormatting sqref="A1740:B1740">
    <cfRule type="expression" dxfId="3316" priority="3734">
      <formula>$I1740="DELETAR"</formula>
    </cfRule>
  </conditionalFormatting>
  <conditionalFormatting sqref="B1740">
    <cfRule type="expression" dxfId="3315" priority="3737">
      <formula>$I1740="DELETAR"</formula>
    </cfRule>
  </conditionalFormatting>
  <conditionalFormatting sqref="A1738">
    <cfRule type="expression" dxfId="3314" priority="3733">
      <formula>$M1738="NOK"</formula>
    </cfRule>
  </conditionalFormatting>
  <conditionalFormatting sqref="B1737">
    <cfRule type="expression" dxfId="3313" priority="3728">
      <formula>$I1737="DELETAR"</formula>
    </cfRule>
  </conditionalFormatting>
  <conditionalFormatting sqref="A1737">
    <cfRule type="expression" dxfId="3312" priority="3727">
      <formula>$I1737="DELETAR"</formula>
    </cfRule>
  </conditionalFormatting>
  <conditionalFormatting sqref="A1737:B1737">
    <cfRule type="expression" dxfId="3311" priority="3726">
      <formula>$I1737="DELETAR"</formula>
    </cfRule>
  </conditionalFormatting>
  <conditionalFormatting sqref="A1737:B1737">
    <cfRule type="expression" dxfId="3310" priority="3725">
      <formula>$I1737="DELETAR"</formula>
    </cfRule>
  </conditionalFormatting>
  <conditionalFormatting sqref="A1737:B1737">
    <cfRule type="expression" dxfId="3309" priority="3729">
      <formula>$M1737="NOK"</formula>
    </cfRule>
  </conditionalFormatting>
  <conditionalFormatting sqref="B1738">
    <cfRule type="expression" dxfId="3308" priority="3722">
      <formula>$I1738="DELETAR"</formula>
    </cfRule>
  </conditionalFormatting>
  <conditionalFormatting sqref="B1738">
    <cfRule type="expression" dxfId="3307" priority="3723">
      <formula>$I1738="DELETAR"</formula>
    </cfRule>
  </conditionalFormatting>
  <conditionalFormatting sqref="B1738">
    <cfRule type="expression" dxfId="3306" priority="3721">
      <formula>$I1738="DELETAR"</formula>
    </cfRule>
  </conditionalFormatting>
  <conditionalFormatting sqref="B1738">
    <cfRule type="expression" dxfId="3305" priority="3724">
      <formula>$M1738="NOK"</formula>
    </cfRule>
  </conditionalFormatting>
  <conditionalFormatting sqref="B1739">
    <cfRule type="expression" dxfId="3304" priority="3715">
      <formula>$I1739="DELETAR"</formula>
    </cfRule>
  </conditionalFormatting>
  <conditionalFormatting sqref="A1739">
    <cfRule type="expression" dxfId="3303" priority="3719">
      <formula>$I1739="DELETAR"</formula>
    </cfRule>
  </conditionalFormatting>
  <conditionalFormatting sqref="B1739">
    <cfRule type="expression" dxfId="3302" priority="3713">
      <formula>$I1739="DELETAR"</formula>
    </cfRule>
  </conditionalFormatting>
  <conditionalFormatting sqref="A1739">
    <cfRule type="expression" dxfId="3301" priority="3718">
      <formula>$I1739="DELETAR"</formula>
    </cfRule>
  </conditionalFormatting>
  <conditionalFormatting sqref="B1739">
    <cfRule type="expression" dxfId="3300" priority="3716">
      <formula>$M1739="NOK"</formula>
    </cfRule>
  </conditionalFormatting>
  <conditionalFormatting sqref="A1739">
    <cfRule type="expression" dxfId="3299" priority="3717">
      <formula>$I1739="DELETAR"</formula>
    </cfRule>
  </conditionalFormatting>
  <conditionalFormatting sqref="B1739">
    <cfRule type="expression" dxfId="3298" priority="3714">
      <formula>$I1739="DELETAR"</formula>
    </cfRule>
  </conditionalFormatting>
  <conditionalFormatting sqref="A1739">
    <cfRule type="expression" dxfId="3297" priority="3720">
      <formula>$M1739="NOK"</formula>
    </cfRule>
  </conditionalFormatting>
  <conditionalFormatting sqref="F1742">
    <cfRule type="expression" dxfId="3296" priority="3712">
      <formula>$M1742="NOK"</formula>
    </cfRule>
  </conditionalFormatting>
  <conditionalFormatting sqref="F1742">
    <cfRule type="expression" dxfId="3295" priority="3711">
      <formula>$I1742="DELETAR"</formula>
    </cfRule>
  </conditionalFormatting>
  <conditionalFormatting sqref="F1741">
    <cfRule type="expression" dxfId="3294" priority="3709">
      <formula>$I1741="DELETAR"</formula>
    </cfRule>
  </conditionalFormatting>
  <conditionalFormatting sqref="F1737">
    <cfRule type="expression" dxfId="3293" priority="3708">
      <formula>$M1737="NOK"</formula>
    </cfRule>
  </conditionalFormatting>
  <conditionalFormatting sqref="F1737">
    <cfRule type="expression" dxfId="3292" priority="3707">
      <formula>$I1737="DELETAR"</formula>
    </cfRule>
  </conditionalFormatting>
  <conditionalFormatting sqref="F1741">
    <cfRule type="expression" dxfId="3291" priority="3710">
      <formula>$M1741="NOK"</formula>
    </cfRule>
  </conditionalFormatting>
  <conditionalFormatting sqref="B1744">
    <cfRule type="expression" dxfId="3290" priority="3705">
      <formula>$I1744="DELETAR"</formula>
    </cfRule>
  </conditionalFormatting>
  <conditionalFormatting sqref="B1744">
    <cfRule type="expression" dxfId="3289" priority="3704">
      <formula>$I1744="DELETAR"</formula>
    </cfRule>
  </conditionalFormatting>
  <conditionalFormatting sqref="B1744">
    <cfRule type="expression" dxfId="3288" priority="3706">
      <formula>$M1744="NOK"</formula>
    </cfRule>
  </conditionalFormatting>
  <conditionalFormatting sqref="B1744">
    <cfRule type="expression" dxfId="3287" priority="3703">
      <formula>$I1744="DELETAR"</formula>
    </cfRule>
  </conditionalFormatting>
  <conditionalFormatting sqref="B1744">
    <cfRule type="expression" dxfId="3286" priority="3701">
      <formula>$I1744="DELETAR"</formula>
    </cfRule>
  </conditionalFormatting>
  <conditionalFormatting sqref="B1744">
    <cfRule type="expression" dxfId="3285" priority="3700">
      <formula>$I1744="DELETAR"</formula>
    </cfRule>
  </conditionalFormatting>
  <conditionalFormatting sqref="B1744">
    <cfRule type="expression" dxfId="3284" priority="3699">
      <formula>$I1744="DELETAR"</formula>
    </cfRule>
  </conditionalFormatting>
  <conditionalFormatting sqref="B1744">
    <cfRule type="expression" dxfId="3283" priority="3702">
      <formula>$M1744="NOK"</formula>
    </cfRule>
  </conditionalFormatting>
  <conditionalFormatting sqref="A1758 F1758">
    <cfRule type="expression" dxfId="3282" priority="3698">
      <formula>$M1758="NOK"</formula>
    </cfRule>
  </conditionalFormatting>
  <conditionalFormatting sqref="F1758 A1758">
    <cfRule type="expression" dxfId="3281" priority="3697">
      <formula>$I1758="DELETAR"</formula>
    </cfRule>
  </conditionalFormatting>
  <conditionalFormatting sqref="F1755">
    <cfRule type="expression" dxfId="3280" priority="3686">
      <formula>$I1755="DELETAR"</formula>
    </cfRule>
  </conditionalFormatting>
  <conditionalFormatting sqref="B1750">
    <cfRule type="expression" dxfId="3279" priority="3671">
      <formula>$I1750="DELETAR"</formula>
    </cfRule>
  </conditionalFormatting>
  <conditionalFormatting sqref="F1750">
    <cfRule type="expression" dxfId="3278" priority="3684">
      <formula>$I1750="DELETAR"</formula>
    </cfRule>
  </conditionalFormatting>
  <conditionalFormatting sqref="A1750">
    <cfRule type="expression" dxfId="3277" priority="3673">
      <formula>$I1750="DELETAR"</formula>
    </cfRule>
  </conditionalFormatting>
  <conditionalFormatting sqref="A1750">
    <cfRule type="expression" dxfId="3276" priority="3675">
      <formula>$I1750="DELETAR"</formula>
    </cfRule>
  </conditionalFormatting>
  <conditionalFormatting sqref="A1755:B1755">
    <cfRule type="expression" dxfId="3275" priority="3677">
      <formula>$I1755="DELETAR"</formula>
    </cfRule>
  </conditionalFormatting>
  <conditionalFormatting sqref="A1754:B1754">
    <cfRule type="expression" dxfId="3274" priority="3658">
      <formula>$M1754="NOK"</formula>
    </cfRule>
  </conditionalFormatting>
  <conditionalFormatting sqref="F1751:F1754">
    <cfRule type="expression" dxfId="3273" priority="3659">
      <formula>$I1751="DELETAR"</formula>
    </cfRule>
  </conditionalFormatting>
  <conditionalFormatting sqref="A1752">
    <cfRule type="expression" dxfId="3272" priority="3652">
      <formula>$I1752="DELETAR"</formula>
    </cfRule>
  </conditionalFormatting>
  <conditionalFormatting sqref="F1751:F1754">
    <cfRule type="expression" dxfId="3271" priority="3660">
      <formula>$M1751="NOK"</formula>
    </cfRule>
  </conditionalFormatting>
  <conditionalFormatting sqref="A1752">
    <cfRule type="expression" dxfId="3270" priority="3651">
      <formula>$I1752="DELETAR"</formula>
    </cfRule>
  </conditionalFormatting>
  <conditionalFormatting sqref="A1752">
    <cfRule type="expression" dxfId="3269" priority="3650">
      <formula>$I1752="DELETAR"</formula>
    </cfRule>
  </conditionalFormatting>
  <conditionalFormatting sqref="B1750">
    <cfRule type="expression" dxfId="3268" priority="3670">
      <formula>$I1750="DELETAR"</formula>
    </cfRule>
  </conditionalFormatting>
  <conditionalFormatting sqref="F1750">
    <cfRule type="expression" dxfId="3267" priority="3685">
      <formula>$M1750="NOK"</formula>
    </cfRule>
  </conditionalFormatting>
  <conditionalFormatting sqref="A1750">
    <cfRule type="expression" dxfId="3266" priority="3674">
      <formula>$I1750="DELETAR"</formula>
    </cfRule>
  </conditionalFormatting>
  <conditionalFormatting sqref="F1751">
    <cfRule type="expression" dxfId="3265" priority="3665">
      <formula>$M1751="NOK"</formula>
    </cfRule>
  </conditionalFormatting>
  <conditionalFormatting sqref="F1751">
    <cfRule type="expression" dxfId="3264" priority="3664">
      <formula>$I1751="DELETAR"</formula>
    </cfRule>
  </conditionalFormatting>
  <conditionalFormatting sqref="A1754:B1754">
    <cfRule type="expression" dxfId="3263" priority="3655">
      <formula>$I1754="DELETAR"</formula>
    </cfRule>
  </conditionalFormatting>
  <conditionalFormatting sqref="B1759:G1759">
    <cfRule type="expression" dxfId="3262" priority="3690">
      <formula>$M1759="NOK"</formula>
    </cfRule>
  </conditionalFormatting>
  <conditionalFormatting sqref="A1746:G1747 B1759:G1759 B1748:G1748">
    <cfRule type="expression" dxfId="3261" priority="3689">
      <formula>$M1746="NOK"</formula>
    </cfRule>
  </conditionalFormatting>
  <conditionalFormatting sqref="A1746:G1747 B1748:G1748">
    <cfRule type="expression" dxfId="3260" priority="3688">
      <formula>$M1747="NOK"</formula>
    </cfRule>
  </conditionalFormatting>
  <conditionalFormatting sqref="B1755">
    <cfRule type="expression" dxfId="3259" priority="3680">
      <formula>$I1755="DELETAR"</formula>
    </cfRule>
  </conditionalFormatting>
  <conditionalFormatting sqref="A1755">
    <cfRule type="expression" dxfId="3258" priority="3679">
      <formula>$I1755="DELETAR"</formula>
    </cfRule>
  </conditionalFormatting>
  <conditionalFormatting sqref="A1755:B1755">
    <cfRule type="expression" dxfId="3257" priority="3678">
      <formula>$I1755="DELETAR"</formula>
    </cfRule>
  </conditionalFormatting>
  <conditionalFormatting sqref="A1754">
    <cfRule type="expression" dxfId="3256" priority="3656">
      <formula>$I1754="DELETAR"</formula>
    </cfRule>
  </conditionalFormatting>
  <conditionalFormatting sqref="F1755">
    <cfRule type="expression" dxfId="3255" priority="3687">
      <formula>$M1755="NOK"</formula>
    </cfRule>
  </conditionalFormatting>
  <conditionalFormatting sqref="F1749">
    <cfRule type="expression" dxfId="3254" priority="3683">
      <formula>$M1749="NOK"</formula>
    </cfRule>
  </conditionalFormatting>
  <conditionalFormatting sqref="F1749">
    <cfRule type="expression" dxfId="3253" priority="3682">
      <formula>$I1749="DELETAR"</formula>
    </cfRule>
  </conditionalFormatting>
  <conditionalFormatting sqref="B1750">
    <cfRule type="expression" dxfId="3252" priority="3672">
      <formula>$M1750="NOK"</formula>
    </cfRule>
  </conditionalFormatting>
  <conditionalFormatting sqref="A1755:B1755">
    <cfRule type="expression" dxfId="3251" priority="3681">
      <formula>$M1755="NOK"</formula>
    </cfRule>
  </conditionalFormatting>
  <conditionalFormatting sqref="B1750">
    <cfRule type="expression" dxfId="3250" priority="3669">
      <formula>$I1750="DELETAR"</formula>
    </cfRule>
  </conditionalFormatting>
  <conditionalFormatting sqref="A1750">
    <cfRule type="expression" dxfId="3249" priority="3676">
      <formula>$M1750="NOK"</formula>
    </cfRule>
  </conditionalFormatting>
  <conditionalFormatting sqref="A1754:B1754">
    <cfRule type="expression" dxfId="3248" priority="3654">
      <formula>$I1754="DELETAR"</formula>
    </cfRule>
  </conditionalFormatting>
  <conditionalFormatting sqref="B1754">
    <cfRule type="expression" dxfId="3247" priority="3657">
      <formula>$I1754="DELETAR"</formula>
    </cfRule>
  </conditionalFormatting>
  <conditionalFormatting sqref="A1752">
    <cfRule type="expression" dxfId="3246" priority="3653">
      <formula>$M1752="NOK"</formula>
    </cfRule>
  </conditionalFormatting>
  <conditionalFormatting sqref="A1759">
    <cfRule type="expression" dxfId="3245" priority="3646">
      <formula>$M1759="NOK"</formula>
    </cfRule>
  </conditionalFormatting>
  <conditionalFormatting sqref="A1759">
    <cfRule type="expression" dxfId="3244" priority="3645">
      <formula>$M1759="NOK"</formula>
    </cfRule>
  </conditionalFormatting>
  <conditionalFormatting sqref="A1749:B1749">
    <cfRule type="expression" dxfId="3243" priority="3644">
      <formula>$M1749="NOK"</formula>
    </cfRule>
  </conditionalFormatting>
  <conditionalFormatting sqref="B1749">
    <cfRule type="expression" dxfId="3242" priority="3643">
      <formula>$I1749="DELETAR"</formula>
    </cfRule>
  </conditionalFormatting>
  <conditionalFormatting sqref="A1749">
    <cfRule type="expression" dxfId="3241" priority="3642">
      <formula>$I1749="DELETAR"</formula>
    </cfRule>
  </conditionalFormatting>
  <conditionalFormatting sqref="A1749:B1749">
    <cfRule type="expression" dxfId="3240" priority="3641">
      <formula>$I1749="DELETAR"</formula>
    </cfRule>
  </conditionalFormatting>
  <conditionalFormatting sqref="A1749:B1749">
    <cfRule type="expression" dxfId="3239" priority="3640">
      <formula>$I1749="DELETAR"</formula>
    </cfRule>
  </conditionalFormatting>
  <conditionalFormatting sqref="B1751">
    <cfRule type="expression" dxfId="3238" priority="3638">
      <formula>$I1751="DELETAR"</formula>
    </cfRule>
  </conditionalFormatting>
  <conditionalFormatting sqref="A1751">
    <cfRule type="expression" dxfId="3237" priority="3637">
      <formula>$I1751="DELETAR"</formula>
    </cfRule>
  </conditionalFormatting>
  <conditionalFormatting sqref="A1751:B1751">
    <cfRule type="expression" dxfId="3236" priority="3636">
      <formula>$I1751="DELETAR"</formula>
    </cfRule>
  </conditionalFormatting>
  <conditionalFormatting sqref="A1751:B1751">
    <cfRule type="expression" dxfId="3235" priority="3635">
      <formula>$I1751="DELETAR"</formula>
    </cfRule>
  </conditionalFormatting>
  <conditionalFormatting sqref="A1751:B1751">
    <cfRule type="expression" dxfId="3234" priority="3639">
      <formula>$M1751="NOK"</formula>
    </cfRule>
  </conditionalFormatting>
  <conditionalFormatting sqref="B1752">
    <cfRule type="expression" dxfId="3233" priority="3632">
      <formula>$I1752="DELETAR"</formula>
    </cfRule>
  </conditionalFormatting>
  <conditionalFormatting sqref="B1752">
    <cfRule type="expression" dxfId="3232" priority="3633">
      <formula>$I1752="DELETAR"</formula>
    </cfRule>
  </conditionalFormatting>
  <conditionalFormatting sqref="B1752">
    <cfRule type="expression" dxfId="3231" priority="3631">
      <formula>$I1752="DELETAR"</formula>
    </cfRule>
  </conditionalFormatting>
  <conditionalFormatting sqref="B1752">
    <cfRule type="expression" dxfId="3230" priority="3634">
      <formula>$M1752="NOK"</formula>
    </cfRule>
  </conditionalFormatting>
  <conditionalFormatting sqref="B1753">
    <cfRule type="expression" dxfId="3229" priority="3625">
      <formula>$I1753="DELETAR"</formula>
    </cfRule>
  </conditionalFormatting>
  <conditionalFormatting sqref="A1753">
    <cfRule type="expression" dxfId="3228" priority="3629">
      <formula>$I1753="DELETAR"</formula>
    </cfRule>
  </conditionalFormatting>
  <conditionalFormatting sqref="B1753">
    <cfRule type="expression" dxfId="3227" priority="3623">
      <formula>$I1753="DELETAR"</formula>
    </cfRule>
  </conditionalFormatting>
  <conditionalFormatting sqref="A1753">
    <cfRule type="expression" dxfId="3226" priority="3628">
      <formula>$I1753="DELETAR"</formula>
    </cfRule>
  </conditionalFormatting>
  <conditionalFormatting sqref="B1753">
    <cfRule type="expression" dxfId="3225" priority="3626">
      <formula>$M1753="NOK"</formula>
    </cfRule>
  </conditionalFormatting>
  <conditionalFormatting sqref="A1753">
    <cfRule type="expression" dxfId="3224" priority="3627">
      <formula>$I1753="DELETAR"</formula>
    </cfRule>
  </conditionalFormatting>
  <conditionalFormatting sqref="B1753">
    <cfRule type="expression" dxfId="3223" priority="3624">
      <formula>$I1753="DELETAR"</formula>
    </cfRule>
  </conditionalFormatting>
  <conditionalFormatting sqref="A1753">
    <cfRule type="expression" dxfId="3222" priority="3630">
      <formula>$M1753="NOK"</formula>
    </cfRule>
  </conditionalFormatting>
  <conditionalFormatting sqref="A1755:B1755">
    <cfRule type="expression" dxfId="3221" priority="3622">
      <formula>$M1755="NOK"</formula>
    </cfRule>
  </conditionalFormatting>
  <conditionalFormatting sqref="A1755:B1755">
    <cfRule type="expression" dxfId="3220" priority="3621">
      <formula>$I1755="DELETAR"</formula>
    </cfRule>
  </conditionalFormatting>
  <conditionalFormatting sqref="A1754:B1754">
    <cfRule type="expression" dxfId="3219" priority="3616">
      <formula>$I1754="DELETAR"</formula>
    </cfRule>
  </conditionalFormatting>
  <conditionalFormatting sqref="A1753:B1753">
    <cfRule type="expression" dxfId="3218" priority="3615">
      <formula>$M1753="NOK"</formula>
    </cfRule>
  </conditionalFormatting>
  <conditionalFormatting sqref="A1751">
    <cfRule type="expression" dxfId="3217" priority="3609">
      <formula>$I1751="DELETAR"</formula>
    </cfRule>
  </conditionalFormatting>
  <conditionalFormatting sqref="A1751">
    <cfRule type="expression" dxfId="3216" priority="3608">
      <formula>$I1751="DELETAR"</formula>
    </cfRule>
  </conditionalFormatting>
  <conditionalFormatting sqref="A1751">
    <cfRule type="expression" dxfId="3215" priority="3607">
      <formula>$I1751="DELETAR"</formula>
    </cfRule>
  </conditionalFormatting>
  <conditionalFormatting sqref="A1753:B1753">
    <cfRule type="expression" dxfId="3214" priority="3612">
      <formula>$I1753="DELETAR"</formula>
    </cfRule>
  </conditionalFormatting>
  <conditionalFormatting sqref="B1754">
    <cfRule type="expression" dxfId="3213" priority="3619">
      <formula>$I1754="DELETAR"</formula>
    </cfRule>
  </conditionalFormatting>
  <conditionalFormatting sqref="A1754">
    <cfRule type="expression" dxfId="3212" priority="3618">
      <formula>$I1754="DELETAR"</formula>
    </cfRule>
  </conditionalFormatting>
  <conditionalFormatting sqref="A1754:B1754">
    <cfRule type="expression" dxfId="3211" priority="3617">
      <formula>$I1754="DELETAR"</formula>
    </cfRule>
  </conditionalFormatting>
  <conditionalFormatting sqref="A1753">
    <cfRule type="expression" dxfId="3210" priority="3613">
      <formula>$I1753="DELETAR"</formula>
    </cfRule>
  </conditionalFormatting>
  <conditionalFormatting sqref="A1754:B1754">
    <cfRule type="expression" dxfId="3209" priority="3620">
      <formula>$M1754="NOK"</formula>
    </cfRule>
  </conditionalFormatting>
  <conditionalFormatting sqref="A1753:B1753">
    <cfRule type="expression" dxfId="3208" priority="3611">
      <formula>$I1753="DELETAR"</formula>
    </cfRule>
  </conditionalFormatting>
  <conditionalFormatting sqref="B1753">
    <cfRule type="expression" dxfId="3207" priority="3614">
      <formula>$I1753="DELETAR"</formula>
    </cfRule>
  </conditionalFormatting>
  <conditionalFormatting sqref="A1751">
    <cfRule type="expression" dxfId="3206" priority="3610">
      <formula>$M1751="NOK"</formula>
    </cfRule>
  </conditionalFormatting>
  <conditionalFormatting sqref="B1750">
    <cfRule type="expression" dxfId="3205" priority="3605">
      <formula>$I1750="DELETAR"</formula>
    </cfRule>
  </conditionalFormatting>
  <conditionalFormatting sqref="A1750">
    <cfRule type="expression" dxfId="3204" priority="3604">
      <formula>$I1750="DELETAR"</formula>
    </cfRule>
  </conditionalFormatting>
  <conditionalFormatting sqref="A1750:B1750">
    <cfRule type="expression" dxfId="3203" priority="3603">
      <formula>$I1750="DELETAR"</formula>
    </cfRule>
  </conditionalFormatting>
  <conditionalFormatting sqref="A1750:B1750">
    <cfRule type="expression" dxfId="3202" priority="3602">
      <formula>$I1750="DELETAR"</formula>
    </cfRule>
  </conditionalFormatting>
  <conditionalFormatting sqref="A1750:B1750">
    <cfRule type="expression" dxfId="3201" priority="3606">
      <formula>$M1750="NOK"</formula>
    </cfRule>
  </conditionalFormatting>
  <conditionalFormatting sqref="B1751">
    <cfRule type="expression" dxfId="3200" priority="3599">
      <formula>$I1751="DELETAR"</formula>
    </cfRule>
  </conditionalFormatting>
  <conditionalFormatting sqref="B1751">
    <cfRule type="expression" dxfId="3199" priority="3600">
      <formula>$I1751="DELETAR"</formula>
    </cfRule>
  </conditionalFormatting>
  <conditionalFormatting sqref="B1751">
    <cfRule type="expression" dxfId="3198" priority="3598">
      <formula>$I1751="DELETAR"</formula>
    </cfRule>
  </conditionalFormatting>
  <conditionalFormatting sqref="B1751">
    <cfRule type="expression" dxfId="3197" priority="3601">
      <formula>$M1751="NOK"</formula>
    </cfRule>
  </conditionalFormatting>
  <conditionalFormatting sqref="B1752">
    <cfRule type="expression" dxfId="3196" priority="3592">
      <formula>$I1752="DELETAR"</formula>
    </cfRule>
  </conditionalFormatting>
  <conditionalFormatting sqref="A1752">
    <cfRule type="expression" dxfId="3195" priority="3596">
      <formula>$I1752="DELETAR"</formula>
    </cfRule>
  </conditionalFormatting>
  <conditionalFormatting sqref="B1752">
    <cfRule type="expression" dxfId="3194" priority="3590">
      <formula>$I1752="DELETAR"</formula>
    </cfRule>
  </conditionalFormatting>
  <conditionalFormatting sqref="A1752">
    <cfRule type="expression" dxfId="3193" priority="3595">
      <formula>$I1752="DELETAR"</formula>
    </cfRule>
  </conditionalFormatting>
  <conditionalFormatting sqref="B1752">
    <cfRule type="expression" dxfId="3192" priority="3593">
      <formula>$M1752="NOK"</formula>
    </cfRule>
  </conditionalFormatting>
  <conditionalFormatting sqref="A1752">
    <cfRule type="expression" dxfId="3191" priority="3594">
      <formula>$I1752="DELETAR"</formula>
    </cfRule>
  </conditionalFormatting>
  <conditionalFormatting sqref="B1752">
    <cfRule type="expression" dxfId="3190" priority="3591">
      <formula>$I1752="DELETAR"</formula>
    </cfRule>
  </conditionalFormatting>
  <conditionalFormatting sqref="A1752">
    <cfRule type="expression" dxfId="3189" priority="3597">
      <formula>$M1752="NOK"</formula>
    </cfRule>
  </conditionalFormatting>
  <conditionalFormatting sqref="F1755">
    <cfRule type="expression" dxfId="3188" priority="3589">
      <formula>$M1755="NOK"</formula>
    </cfRule>
  </conditionalFormatting>
  <conditionalFormatting sqref="F1755">
    <cfRule type="expression" dxfId="3187" priority="3588">
      <formula>$I1755="DELETAR"</formula>
    </cfRule>
  </conditionalFormatting>
  <conditionalFormatting sqref="F1754">
    <cfRule type="expression" dxfId="3186" priority="3586">
      <formula>$I1754="DELETAR"</formula>
    </cfRule>
  </conditionalFormatting>
  <conditionalFormatting sqref="F1750">
    <cfRule type="expression" dxfId="3185" priority="3585">
      <formula>$M1750="NOK"</formula>
    </cfRule>
  </conditionalFormatting>
  <conditionalFormatting sqref="F1750">
    <cfRule type="expression" dxfId="3184" priority="3584">
      <formula>$I1750="DELETAR"</formula>
    </cfRule>
  </conditionalFormatting>
  <conditionalFormatting sqref="F1754">
    <cfRule type="expression" dxfId="3183" priority="3587">
      <formula>$M1754="NOK"</formula>
    </cfRule>
  </conditionalFormatting>
  <conditionalFormatting sqref="B1758">
    <cfRule type="expression" dxfId="3182" priority="3582">
      <formula>$I1758="DELETAR"</formula>
    </cfRule>
  </conditionalFormatting>
  <conditionalFormatting sqref="B1758">
    <cfRule type="expression" dxfId="3181" priority="3581">
      <formula>$I1758="DELETAR"</formula>
    </cfRule>
  </conditionalFormatting>
  <conditionalFormatting sqref="B1758">
    <cfRule type="expression" dxfId="3180" priority="3583">
      <formula>$M1758="NOK"</formula>
    </cfRule>
  </conditionalFormatting>
  <conditionalFormatting sqref="B1758">
    <cfRule type="expression" dxfId="3179" priority="3580">
      <formula>$I1758="DELETAR"</formula>
    </cfRule>
  </conditionalFormatting>
  <conditionalFormatting sqref="B1758">
    <cfRule type="expression" dxfId="3178" priority="3578">
      <formula>$I1758="DELETAR"</formula>
    </cfRule>
  </conditionalFormatting>
  <conditionalFormatting sqref="B1758">
    <cfRule type="expression" dxfId="3177" priority="3577">
      <formula>$I1758="DELETAR"</formula>
    </cfRule>
  </conditionalFormatting>
  <conditionalFormatting sqref="B1758">
    <cfRule type="expression" dxfId="3176" priority="3576">
      <formula>$I1758="DELETAR"</formula>
    </cfRule>
  </conditionalFormatting>
  <conditionalFormatting sqref="B1758">
    <cfRule type="expression" dxfId="3175" priority="3579">
      <formula>$M1758="NOK"</formula>
    </cfRule>
  </conditionalFormatting>
  <conditionalFormatting sqref="A1756 F1756">
    <cfRule type="expression" dxfId="3174" priority="3575">
      <formula>$M1756="NOK"</formula>
    </cfRule>
  </conditionalFormatting>
  <conditionalFormatting sqref="F1756 A1756">
    <cfRule type="expression" dxfId="3173" priority="3574">
      <formula>$I1756="DELETAR"</formula>
    </cfRule>
  </conditionalFormatting>
  <conditionalFormatting sqref="B1756">
    <cfRule type="expression" dxfId="3172" priority="3570">
      <formula>$I1756="DELETAR"</formula>
    </cfRule>
  </conditionalFormatting>
  <conditionalFormatting sqref="B1756">
    <cfRule type="expression" dxfId="3171" priority="3569">
      <formula>$I1756="DELETAR"</formula>
    </cfRule>
  </conditionalFormatting>
  <conditionalFormatting sqref="B1756">
    <cfRule type="expression" dxfId="3170" priority="3571">
      <formula>$M1756="NOK"</formula>
    </cfRule>
  </conditionalFormatting>
  <conditionalFormatting sqref="B1756">
    <cfRule type="expression" dxfId="3169" priority="3568">
      <formula>$I1756="DELETAR"</formula>
    </cfRule>
  </conditionalFormatting>
  <conditionalFormatting sqref="B1756">
    <cfRule type="expression" dxfId="3168" priority="3566">
      <formula>$I1756="DELETAR"</formula>
    </cfRule>
  </conditionalFormatting>
  <conditionalFormatting sqref="B1756">
    <cfRule type="expression" dxfId="3167" priority="3565">
      <formula>$I1756="DELETAR"</formula>
    </cfRule>
  </conditionalFormatting>
  <conditionalFormatting sqref="B1756">
    <cfRule type="expression" dxfId="3166" priority="3564">
      <formula>$I1756="DELETAR"</formula>
    </cfRule>
  </conditionalFormatting>
  <conditionalFormatting sqref="B1756">
    <cfRule type="expression" dxfId="3165" priority="3567">
      <formula>$M1756="NOK"</formula>
    </cfRule>
  </conditionalFormatting>
  <conditionalFormatting sqref="A1757 F1757">
    <cfRule type="expression" dxfId="3164" priority="3563">
      <formula>$M1757="NOK"</formula>
    </cfRule>
  </conditionalFormatting>
  <conditionalFormatting sqref="F1757 A1757">
    <cfRule type="expression" dxfId="3163" priority="3562">
      <formula>$I1757="DELETAR"</formula>
    </cfRule>
  </conditionalFormatting>
  <conditionalFormatting sqref="B1757">
    <cfRule type="expression" dxfId="3162" priority="3558">
      <formula>$I1757="DELETAR"</formula>
    </cfRule>
  </conditionalFormatting>
  <conditionalFormatting sqref="B1757">
    <cfRule type="expression" dxfId="3161" priority="3557">
      <formula>$I1757="DELETAR"</formula>
    </cfRule>
  </conditionalFormatting>
  <conditionalFormatting sqref="B1757">
    <cfRule type="expression" dxfId="3160" priority="3559">
      <formula>$M1757="NOK"</formula>
    </cfRule>
  </conditionalFormatting>
  <conditionalFormatting sqref="B1757">
    <cfRule type="expression" dxfId="3159" priority="3556">
      <formula>$I1757="DELETAR"</formula>
    </cfRule>
  </conditionalFormatting>
  <conditionalFormatting sqref="B1757">
    <cfRule type="expression" dxfId="3158" priority="3554">
      <formula>$I1757="DELETAR"</formula>
    </cfRule>
  </conditionalFormatting>
  <conditionalFormatting sqref="B1757">
    <cfRule type="expression" dxfId="3157" priority="3553">
      <formula>$I1757="DELETAR"</formula>
    </cfRule>
  </conditionalFormatting>
  <conditionalFormatting sqref="B1757">
    <cfRule type="expression" dxfId="3156" priority="3552">
      <formula>$I1757="DELETAR"</formula>
    </cfRule>
  </conditionalFormatting>
  <conditionalFormatting sqref="B1757">
    <cfRule type="expression" dxfId="3155" priority="3555">
      <formula>$M1757="NOK"</formula>
    </cfRule>
  </conditionalFormatting>
  <conditionalFormatting sqref="A2:G2">
    <cfRule type="expression" dxfId="3154" priority="3551">
      <formula>$M3="NOK"</formula>
    </cfRule>
  </conditionalFormatting>
  <conditionalFormatting sqref="A2:G2">
    <cfRule type="expression" dxfId="3153" priority="3550">
      <formula>$M2="NOK"</formula>
    </cfRule>
  </conditionalFormatting>
  <conditionalFormatting sqref="F1769">
    <cfRule type="expression" dxfId="3152" priority="3537">
      <formula>$I1769="DELETAR"</formula>
    </cfRule>
  </conditionalFormatting>
  <conditionalFormatting sqref="B1764">
    <cfRule type="expression" dxfId="3151" priority="3522">
      <formula>$I1764="DELETAR"</formula>
    </cfRule>
  </conditionalFormatting>
  <conditionalFormatting sqref="F1764">
    <cfRule type="expression" dxfId="3150" priority="3535">
      <formula>$I1764="DELETAR"</formula>
    </cfRule>
  </conditionalFormatting>
  <conditionalFormatting sqref="A1764">
    <cfRule type="expression" dxfId="3149" priority="3524">
      <formula>$I1764="DELETAR"</formula>
    </cfRule>
  </conditionalFormatting>
  <conditionalFormatting sqref="A1764">
    <cfRule type="expression" dxfId="3148" priority="3526">
      <formula>$I1764="DELETAR"</formula>
    </cfRule>
  </conditionalFormatting>
  <conditionalFormatting sqref="A1769:B1769">
    <cfRule type="expression" dxfId="3147" priority="3528">
      <formula>$I1769="DELETAR"</formula>
    </cfRule>
  </conditionalFormatting>
  <conditionalFormatting sqref="A1768:B1768">
    <cfRule type="expression" dxfId="3146" priority="3509">
      <formula>$M1768="NOK"</formula>
    </cfRule>
  </conditionalFormatting>
  <conditionalFormatting sqref="F1765:F1768">
    <cfRule type="expression" dxfId="3145" priority="3510">
      <formula>$I1765="DELETAR"</formula>
    </cfRule>
  </conditionalFormatting>
  <conditionalFormatting sqref="A1766">
    <cfRule type="expression" dxfId="3144" priority="3503">
      <formula>$I1766="DELETAR"</formula>
    </cfRule>
  </conditionalFormatting>
  <conditionalFormatting sqref="F1765:F1768">
    <cfRule type="expression" dxfId="3143" priority="3511">
      <formula>$M1765="NOK"</formula>
    </cfRule>
  </conditionalFormatting>
  <conditionalFormatting sqref="A1766">
    <cfRule type="expression" dxfId="3142" priority="3502">
      <formula>$I1766="DELETAR"</formula>
    </cfRule>
  </conditionalFormatting>
  <conditionalFormatting sqref="A1766">
    <cfRule type="expression" dxfId="3141" priority="3501">
      <formula>$I1766="DELETAR"</formula>
    </cfRule>
  </conditionalFormatting>
  <conditionalFormatting sqref="B1764">
    <cfRule type="expression" dxfId="3140" priority="3521">
      <formula>$I1764="DELETAR"</formula>
    </cfRule>
  </conditionalFormatting>
  <conditionalFormatting sqref="F1764">
    <cfRule type="expression" dxfId="3139" priority="3536">
      <formula>$M1764="NOK"</formula>
    </cfRule>
  </conditionalFormatting>
  <conditionalFormatting sqref="A1764">
    <cfRule type="expression" dxfId="3138" priority="3525">
      <formula>$I1764="DELETAR"</formula>
    </cfRule>
  </conditionalFormatting>
  <conditionalFormatting sqref="F1765">
    <cfRule type="expression" dxfId="3137" priority="3516">
      <formula>$M1765="NOK"</formula>
    </cfRule>
  </conditionalFormatting>
  <conditionalFormatting sqref="F1765">
    <cfRule type="expression" dxfId="3136" priority="3515">
      <formula>$I1765="DELETAR"</formula>
    </cfRule>
  </conditionalFormatting>
  <conditionalFormatting sqref="A1768:B1768">
    <cfRule type="expression" dxfId="3135" priority="3506">
      <formula>$I1768="DELETAR"</formula>
    </cfRule>
  </conditionalFormatting>
  <conditionalFormatting sqref="B1771:G1771">
    <cfRule type="expression" dxfId="3134" priority="3542">
      <formula>$M1804="NOK"</formula>
    </cfRule>
  </conditionalFormatting>
  <conditionalFormatting sqref="B1771:G1771">
    <cfRule type="expression" dxfId="3133" priority="3541">
      <formula>$M1771="NOK"</formula>
    </cfRule>
  </conditionalFormatting>
  <conditionalFormatting sqref="A1760:G1761 B1771:G1771 B1762:G1762">
    <cfRule type="expression" dxfId="3132" priority="3540">
      <formula>$M1760="NOK"</formula>
    </cfRule>
  </conditionalFormatting>
  <conditionalFormatting sqref="A1760:G1761 B1762:G1762">
    <cfRule type="expression" dxfId="3131" priority="3539">
      <formula>$M1761="NOK"</formula>
    </cfRule>
  </conditionalFormatting>
  <conditionalFormatting sqref="B1769">
    <cfRule type="expression" dxfId="3130" priority="3531">
      <formula>$I1769="DELETAR"</formula>
    </cfRule>
  </conditionalFormatting>
  <conditionalFormatting sqref="A1769">
    <cfRule type="expression" dxfId="3129" priority="3530">
      <formula>$I1769="DELETAR"</formula>
    </cfRule>
  </conditionalFormatting>
  <conditionalFormatting sqref="A1769:B1769">
    <cfRule type="expression" dxfId="3128" priority="3529">
      <formula>$I1769="DELETAR"</formula>
    </cfRule>
  </conditionalFormatting>
  <conditionalFormatting sqref="A1768">
    <cfRule type="expression" dxfId="3127" priority="3507">
      <formula>$I1768="DELETAR"</formula>
    </cfRule>
  </conditionalFormatting>
  <conditionalFormatting sqref="F1769">
    <cfRule type="expression" dxfId="3126" priority="3538">
      <formula>$M1769="NOK"</formula>
    </cfRule>
  </conditionalFormatting>
  <conditionalFormatting sqref="F1763">
    <cfRule type="expression" dxfId="3125" priority="3534">
      <formula>$M1763="NOK"</formula>
    </cfRule>
  </conditionalFormatting>
  <conditionalFormatting sqref="F1763">
    <cfRule type="expression" dxfId="3124" priority="3533">
      <formula>$I1763="DELETAR"</formula>
    </cfRule>
  </conditionalFormatting>
  <conditionalFormatting sqref="B1764">
    <cfRule type="expression" dxfId="3123" priority="3523">
      <formula>$M1764="NOK"</formula>
    </cfRule>
  </conditionalFormatting>
  <conditionalFormatting sqref="A1769:B1769">
    <cfRule type="expression" dxfId="3122" priority="3532">
      <formula>$M1769="NOK"</formula>
    </cfRule>
  </conditionalFormatting>
  <conditionalFormatting sqref="B1764">
    <cfRule type="expression" dxfId="3121" priority="3520">
      <formula>$I1764="DELETAR"</formula>
    </cfRule>
  </conditionalFormatting>
  <conditionalFormatting sqref="A1764">
    <cfRule type="expression" dxfId="3120" priority="3527">
      <formula>$M1764="NOK"</formula>
    </cfRule>
  </conditionalFormatting>
  <conditionalFormatting sqref="A1768:B1768">
    <cfRule type="expression" dxfId="3119" priority="3505">
      <formula>$I1768="DELETAR"</formula>
    </cfRule>
  </conditionalFormatting>
  <conditionalFormatting sqref="B1768">
    <cfRule type="expression" dxfId="3118" priority="3508">
      <formula>$I1768="DELETAR"</formula>
    </cfRule>
  </conditionalFormatting>
  <conditionalFormatting sqref="A1766">
    <cfRule type="expression" dxfId="3117" priority="3504">
      <formula>$M1766="NOK"</formula>
    </cfRule>
  </conditionalFormatting>
  <conditionalFormatting sqref="A1771">
    <cfRule type="expression" dxfId="3116" priority="3498">
      <formula>$M1805="NOK"</formula>
    </cfRule>
  </conditionalFormatting>
  <conditionalFormatting sqref="A1771">
    <cfRule type="expression" dxfId="3115" priority="3497">
      <formula>$M1771="NOK"</formula>
    </cfRule>
  </conditionalFormatting>
  <conditionalFormatting sqref="A1771">
    <cfRule type="expression" dxfId="3114" priority="3496">
      <formula>$M1771="NOK"</formula>
    </cfRule>
  </conditionalFormatting>
  <conditionalFormatting sqref="A1767">
    <cfRule type="expression" dxfId="3113" priority="3466">
      <formula>$M1767="NOK"</formula>
    </cfRule>
  </conditionalFormatting>
  <conditionalFormatting sqref="A1767">
    <cfRule type="expression" dxfId="3112" priority="3464">
      <formula>$I1767="DELETAR"</formula>
    </cfRule>
  </conditionalFormatting>
  <conditionalFormatting sqref="A1767">
    <cfRule type="expression" dxfId="3111" priority="3463">
      <formula>$I1767="DELETAR"</formula>
    </cfRule>
  </conditionalFormatting>
  <conditionalFormatting sqref="A1767">
    <cfRule type="expression" dxfId="3110" priority="3462">
      <formula>$I1767="DELETAR"</formula>
    </cfRule>
  </conditionalFormatting>
  <conditionalFormatting sqref="B1765">
    <cfRule type="expression" dxfId="3109" priority="3489">
      <formula>$I1765="DELETAR"</formula>
    </cfRule>
  </conditionalFormatting>
  <conditionalFormatting sqref="A1765">
    <cfRule type="expression" dxfId="3108" priority="3488">
      <formula>$I1765="DELETAR"</formula>
    </cfRule>
  </conditionalFormatting>
  <conditionalFormatting sqref="A1765:B1765">
    <cfRule type="expression" dxfId="3107" priority="3487">
      <formula>$I1765="DELETAR"</formula>
    </cfRule>
  </conditionalFormatting>
  <conditionalFormatting sqref="A1765:B1765">
    <cfRule type="expression" dxfId="3106" priority="3486">
      <formula>$I1765="DELETAR"</formula>
    </cfRule>
  </conditionalFormatting>
  <conditionalFormatting sqref="A1765:B1765">
    <cfRule type="expression" dxfId="3105" priority="3490">
      <formula>$M1765="NOK"</formula>
    </cfRule>
  </conditionalFormatting>
  <conditionalFormatting sqref="B1766">
    <cfRule type="expression" dxfId="3104" priority="3483">
      <formula>$I1766="DELETAR"</formula>
    </cfRule>
  </conditionalFormatting>
  <conditionalFormatting sqref="B1766">
    <cfRule type="expression" dxfId="3103" priority="3484">
      <formula>$I1766="DELETAR"</formula>
    </cfRule>
  </conditionalFormatting>
  <conditionalFormatting sqref="B1766">
    <cfRule type="expression" dxfId="3102" priority="3482">
      <formula>$I1766="DELETAR"</formula>
    </cfRule>
  </conditionalFormatting>
  <conditionalFormatting sqref="B1766">
    <cfRule type="expression" dxfId="3101" priority="3485">
      <formula>$M1766="NOK"</formula>
    </cfRule>
  </conditionalFormatting>
  <conditionalFormatting sqref="A1768:B1768">
    <cfRule type="expression" dxfId="3100" priority="3468">
      <formula>$I1768="DELETAR"</formula>
    </cfRule>
  </conditionalFormatting>
  <conditionalFormatting sqref="A1767">
    <cfRule type="expression" dxfId="3099" priority="3480">
      <formula>$I1767="DELETAR"</formula>
    </cfRule>
  </conditionalFormatting>
  <conditionalFormatting sqref="A1767">
    <cfRule type="expression" dxfId="3098" priority="3479">
      <formula>$I1767="DELETAR"</formula>
    </cfRule>
  </conditionalFormatting>
  <conditionalFormatting sqref="A1767">
    <cfRule type="expression" dxfId="3097" priority="3478">
      <formula>$I1767="DELETAR"</formula>
    </cfRule>
  </conditionalFormatting>
  <conditionalFormatting sqref="A1768:B1768">
    <cfRule type="expression" dxfId="3096" priority="3467">
      <formula>$I1768="DELETAR"</formula>
    </cfRule>
  </conditionalFormatting>
  <conditionalFormatting sqref="A1767">
    <cfRule type="expression" dxfId="3095" priority="3481">
      <formula>$M1767="NOK"</formula>
    </cfRule>
  </conditionalFormatting>
  <conditionalFormatting sqref="A1769:B1769">
    <cfRule type="expression" dxfId="3094" priority="3473">
      <formula>$M1769="NOK"</formula>
    </cfRule>
  </conditionalFormatting>
  <conditionalFormatting sqref="A1769:B1769">
    <cfRule type="expression" dxfId="3093" priority="3472">
      <formula>$I1769="DELETAR"</formula>
    </cfRule>
  </conditionalFormatting>
  <conditionalFormatting sqref="A1765">
    <cfRule type="expression" dxfId="3092" priority="3460">
      <formula>$I1765="DELETAR"</formula>
    </cfRule>
  </conditionalFormatting>
  <conditionalFormatting sqref="A1765">
    <cfRule type="expression" dxfId="3091" priority="3459">
      <formula>$I1765="DELETAR"</formula>
    </cfRule>
  </conditionalFormatting>
  <conditionalFormatting sqref="A1765">
    <cfRule type="expression" dxfId="3090" priority="3458">
      <formula>$I1765="DELETAR"</formula>
    </cfRule>
  </conditionalFormatting>
  <conditionalFormatting sqref="B1768">
    <cfRule type="expression" dxfId="3089" priority="3470">
      <formula>$I1768="DELETAR"</formula>
    </cfRule>
  </conditionalFormatting>
  <conditionalFormatting sqref="A1768">
    <cfRule type="expression" dxfId="3088" priority="3469">
      <formula>$I1768="DELETAR"</formula>
    </cfRule>
  </conditionalFormatting>
  <conditionalFormatting sqref="A1768:B1768">
    <cfRule type="expression" dxfId="3087" priority="3471">
      <formula>$M1768="NOK"</formula>
    </cfRule>
  </conditionalFormatting>
  <conditionalFormatting sqref="A1765">
    <cfRule type="expression" dxfId="3086" priority="3461">
      <formula>$M1765="NOK"</formula>
    </cfRule>
  </conditionalFormatting>
  <conditionalFormatting sqref="B1764">
    <cfRule type="expression" dxfId="3085" priority="3456">
      <formula>$I1764="DELETAR"</formula>
    </cfRule>
  </conditionalFormatting>
  <conditionalFormatting sqref="A1764">
    <cfRule type="expression" dxfId="3084" priority="3455">
      <formula>$I1764="DELETAR"</formula>
    </cfRule>
  </conditionalFormatting>
  <conditionalFormatting sqref="A1764:B1764">
    <cfRule type="expression" dxfId="3083" priority="3454">
      <formula>$I1764="DELETAR"</formula>
    </cfRule>
  </conditionalFormatting>
  <conditionalFormatting sqref="A1764:B1764">
    <cfRule type="expression" dxfId="3082" priority="3453">
      <formula>$I1764="DELETAR"</formula>
    </cfRule>
  </conditionalFormatting>
  <conditionalFormatting sqref="A1764:B1764">
    <cfRule type="expression" dxfId="3081" priority="3457">
      <formula>$M1764="NOK"</formula>
    </cfRule>
  </conditionalFormatting>
  <conditionalFormatting sqref="B1765">
    <cfRule type="expression" dxfId="3080" priority="3450">
      <formula>$I1765="DELETAR"</formula>
    </cfRule>
  </conditionalFormatting>
  <conditionalFormatting sqref="B1765">
    <cfRule type="expression" dxfId="3079" priority="3451">
      <formula>$I1765="DELETAR"</formula>
    </cfRule>
  </conditionalFormatting>
  <conditionalFormatting sqref="B1765">
    <cfRule type="expression" dxfId="3078" priority="3449">
      <formula>$I1765="DELETAR"</formula>
    </cfRule>
  </conditionalFormatting>
  <conditionalFormatting sqref="B1765">
    <cfRule type="expression" dxfId="3077" priority="3452">
      <formula>$M1765="NOK"</formula>
    </cfRule>
  </conditionalFormatting>
  <conditionalFormatting sqref="B1766">
    <cfRule type="expression" dxfId="3076" priority="3443">
      <formula>$I1766="DELETAR"</formula>
    </cfRule>
  </conditionalFormatting>
  <conditionalFormatting sqref="A1766">
    <cfRule type="expression" dxfId="3075" priority="3447">
      <formula>$I1766="DELETAR"</formula>
    </cfRule>
  </conditionalFormatting>
  <conditionalFormatting sqref="B1766">
    <cfRule type="expression" dxfId="3074" priority="3441">
      <formula>$I1766="DELETAR"</formula>
    </cfRule>
  </conditionalFormatting>
  <conditionalFormatting sqref="A1766">
    <cfRule type="expression" dxfId="3073" priority="3446">
      <formula>$I1766="DELETAR"</formula>
    </cfRule>
  </conditionalFormatting>
  <conditionalFormatting sqref="B1766">
    <cfRule type="expression" dxfId="3072" priority="3444">
      <formula>$M1766="NOK"</formula>
    </cfRule>
  </conditionalFormatting>
  <conditionalFormatting sqref="A1766">
    <cfRule type="expression" dxfId="3071" priority="3445">
      <formula>$I1766="DELETAR"</formula>
    </cfRule>
  </conditionalFormatting>
  <conditionalFormatting sqref="B1766">
    <cfRule type="expression" dxfId="3070" priority="3442">
      <formula>$I1766="DELETAR"</formula>
    </cfRule>
  </conditionalFormatting>
  <conditionalFormatting sqref="A1766">
    <cfRule type="expression" dxfId="3069" priority="3448">
      <formula>$M1766="NOK"</formula>
    </cfRule>
  </conditionalFormatting>
  <conditionalFormatting sqref="F1769">
    <cfRule type="expression" dxfId="3068" priority="3440">
      <formula>$M1769="NOK"</formula>
    </cfRule>
  </conditionalFormatting>
  <conditionalFormatting sqref="F1769">
    <cfRule type="expression" dxfId="3067" priority="3439">
      <formula>$I1769="DELETAR"</formula>
    </cfRule>
  </conditionalFormatting>
  <conditionalFormatting sqref="F1768">
    <cfRule type="expression" dxfId="3066" priority="3437">
      <formula>$I1768="DELETAR"</formula>
    </cfRule>
  </conditionalFormatting>
  <conditionalFormatting sqref="F1764">
    <cfRule type="expression" dxfId="3065" priority="3436">
      <formula>$M1764="NOK"</formula>
    </cfRule>
  </conditionalFormatting>
  <conditionalFormatting sqref="F1764">
    <cfRule type="expression" dxfId="3064" priority="3435">
      <formula>$I1764="DELETAR"</formula>
    </cfRule>
  </conditionalFormatting>
  <conditionalFormatting sqref="F1768">
    <cfRule type="expression" dxfId="3063" priority="3438">
      <formula>$M1768="NOK"</formula>
    </cfRule>
  </conditionalFormatting>
  <conditionalFormatting sqref="A1770 F1770">
    <cfRule type="expression" dxfId="3062" priority="3426">
      <formula>$M1770="NOK"</formula>
    </cfRule>
  </conditionalFormatting>
  <conditionalFormatting sqref="F1770 A1770">
    <cfRule type="expression" dxfId="3061" priority="3425">
      <formula>$I1770="DELETAR"</formula>
    </cfRule>
  </conditionalFormatting>
  <conditionalFormatting sqref="B1770">
    <cfRule type="expression" dxfId="3060" priority="3421">
      <formula>$I1770="DELETAR"</formula>
    </cfRule>
  </conditionalFormatting>
  <conditionalFormatting sqref="B1770">
    <cfRule type="expression" dxfId="3059" priority="3420">
      <formula>$I1770="DELETAR"</formula>
    </cfRule>
  </conditionalFormatting>
  <conditionalFormatting sqref="B1770">
    <cfRule type="expression" dxfId="3058" priority="3422">
      <formula>$M1770="NOK"</formula>
    </cfRule>
  </conditionalFormatting>
  <conditionalFormatting sqref="B1770">
    <cfRule type="expression" dxfId="3057" priority="3419">
      <formula>$I1770="DELETAR"</formula>
    </cfRule>
  </conditionalFormatting>
  <conditionalFormatting sqref="B1770">
    <cfRule type="expression" dxfId="3056" priority="3417">
      <formula>$I1770="DELETAR"</formula>
    </cfRule>
  </conditionalFormatting>
  <conditionalFormatting sqref="B1770">
    <cfRule type="expression" dxfId="3055" priority="3416">
      <formula>$I1770="DELETAR"</formula>
    </cfRule>
  </conditionalFormatting>
  <conditionalFormatting sqref="B1770">
    <cfRule type="expression" dxfId="3054" priority="3415">
      <formula>$I1770="DELETAR"</formula>
    </cfRule>
  </conditionalFormatting>
  <conditionalFormatting sqref="B1770">
    <cfRule type="expression" dxfId="3053" priority="3418">
      <formula>$M1770="NOK"</formula>
    </cfRule>
  </conditionalFormatting>
  <conditionalFormatting sqref="A1763">
    <cfRule type="expression" dxfId="3052" priority="3399">
      <formula>$I1763="DELETAR"</formula>
    </cfRule>
  </conditionalFormatting>
  <conditionalFormatting sqref="A1763">
    <cfRule type="expression" dxfId="3051" priority="3401">
      <formula>$I1763="DELETAR"</formula>
    </cfRule>
  </conditionalFormatting>
  <conditionalFormatting sqref="B1767">
    <cfRule type="expression" dxfId="3050" priority="3380">
      <formula>$I1767="DELETAR"</formula>
    </cfRule>
  </conditionalFormatting>
  <conditionalFormatting sqref="A1763">
    <cfRule type="expression" dxfId="3049" priority="3400">
      <formula>$I1763="DELETAR"</formula>
    </cfRule>
  </conditionalFormatting>
  <conditionalFormatting sqref="B1767">
    <cfRule type="expression" dxfId="3048" priority="3379">
      <formula>$I1767="DELETAR"</formula>
    </cfRule>
  </conditionalFormatting>
  <conditionalFormatting sqref="A1763">
    <cfRule type="expression" dxfId="3047" priority="3402">
      <formula>$M1763="NOK"</formula>
    </cfRule>
  </conditionalFormatting>
  <conditionalFormatting sqref="A1763">
    <cfRule type="expression" dxfId="3046" priority="3392">
      <formula>$I1763="DELETAR"</formula>
    </cfRule>
  </conditionalFormatting>
  <conditionalFormatting sqref="A1763">
    <cfRule type="expression" dxfId="3045" priority="3391">
      <formula>$I1763="DELETAR"</formula>
    </cfRule>
  </conditionalFormatting>
  <conditionalFormatting sqref="A1763">
    <cfRule type="expression" dxfId="3044" priority="3390">
      <formula>$I1763="DELETAR"</formula>
    </cfRule>
  </conditionalFormatting>
  <conditionalFormatting sqref="A1763">
    <cfRule type="expression" dxfId="3043" priority="3394">
      <formula>$M1763="NOK"</formula>
    </cfRule>
  </conditionalFormatting>
  <conditionalFormatting sqref="B1763">
    <cfRule type="expression" dxfId="3042" priority="3388">
      <formula>$I1763="DELETAR"</formula>
    </cfRule>
  </conditionalFormatting>
  <conditionalFormatting sqref="B1763">
    <cfRule type="expression" dxfId="3041" priority="3387">
      <formula>$I1763="DELETAR"</formula>
    </cfRule>
  </conditionalFormatting>
  <conditionalFormatting sqref="B1763">
    <cfRule type="expression" dxfId="3040" priority="3386">
      <formula>$I1763="DELETAR"</formula>
    </cfRule>
  </conditionalFormatting>
  <conditionalFormatting sqref="B1763">
    <cfRule type="expression" dxfId="3039" priority="3389">
      <formula>$M1763="NOK"</formula>
    </cfRule>
  </conditionalFormatting>
  <conditionalFormatting sqref="B1763">
    <cfRule type="expression" dxfId="3038" priority="3383">
      <formula>$I1763="DELETAR"</formula>
    </cfRule>
  </conditionalFormatting>
  <conditionalFormatting sqref="B1763">
    <cfRule type="expression" dxfId="3037" priority="3384">
      <formula>$I1763="DELETAR"</formula>
    </cfRule>
  </conditionalFormatting>
  <conditionalFormatting sqref="B1763">
    <cfRule type="expression" dxfId="3036" priority="3382">
      <formula>$I1763="DELETAR"</formula>
    </cfRule>
  </conditionalFormatting>
  <conditionalFormatting sqref="B1763">
    <cfRule type="expression" dxfId="3035" priority="3385">
      <formula>$M1763="NOK"</formula>
    </cfRule>
  </conditionalFormatting>
  <conditionalFormatting sqref="B1767">
    <cfRule type="expression" dxfId="3034" priority="3378">
      <formula>$I1767="DELETAR"</formula>
    </cfRule>
  </conditionalFormatting>
  <conditionalFormatting sqref="B1767">
    <cfRule type="expression" dxfId="3033" priority="3381">
      <formula>$M1767="NOK"</formula>
    </cfRule>
  </conditionalFormatting>
  <conditionalFormatting sqref="B1767">
    <cfRule type="expression" dxfId="3032" priority="3375">
      <formula>$I1767="DELETAR"</formula>
    </cfRule>
  </conditionalFormatting>
  <conditionalFormatting sqref="B1767">
    <cfRule type="expression" dxfId="3031" priority="3376">
      <formula>$I1767="DELETAR"</formula>
    </cfRule>
  </conditionalFormatting>
  <conditionalFormatting sqref="B1767">
    <cfRule type="expression" dxfId="3030" priority="3374">
      <formula>$I1767="DELETAR"</formula>
    </cfRule>
  </conditionalFormatting>
  <conditionalFormatting sqref="B1767">
    <cfRule type="expression" dxfId="3029" priority="3377">
      <formula>$M1767="NOK"</formula>
    </cfRule>
  </conditionalFormatting>
  <conditionalFormatting sqref="F1776">
    <cfRule type="expression" dxfId="3028" priority="3361">
      <formula>$I1776="DELETAR"</formula>
    </cfRule>
  </conditionalFormatting>
  <conditionalFormatting sqref="A1776">
    <cfRule type="expression" dxfId="3027" priority="3350">
      <formula>$I1776="DELETAR"</formula>
    </cfRule>
  </conditionalFormatting>
  <conditionalFormatting sqref="A1776">
    <cfRule type="expression" dxfId="3026" priority="3352">
      <formula>$I1776="DELETAR"</formula>
    </cfRule>
  </conditionalFormatting>
  <conditionalFormatting sqref="F1776">
    <cfRule type="expression" dxfId="3025" priority="3362">
      <formula>$M1776="NOK"</formula>
    </cfRule>
  </conditionalFormatting>
  <conditionalFormatting sqref="A1776">
    <cfRule type="expression" dxfId="3024" priority="3351">
      <formula>$I1776="DELETAR"</formula>
    </cfRule>
  </conditionalFormatting>
  <conditionalFormatting sqref="B1777:G1777">
    <cfRule type="expression" dxfId="3023" priority="3368">
      <formula>$M1814="NOK"</formula>
    </cfRule>
  </conditionalFormatting>
  <conditionalFormatting sqref="B1777:G1777">
    <cfRule type="expression" dxfId="3022" priority="3367">
      <formula>$M1777="NOK"</formula>
    </cfRule>
  </conditionalFormatting>
  <conditionalFormatting sqref="A1772:G1773 B1777:G1777 B1774:G1774">
    <cfRule type="expression" dxfId="3021" priority="3366">
      <formula>$M1772="NOK"</formula>
    </cfRule>
  </conditionalFormatting>
  <conditionalFormatting sqref="A1772:G1773 B1774:G1774">
    <cfRule type="expression" dxfId="3020" priority="3365">
      <formula>$M1773="NOK"</formula>
    </cfRule>
  </conditionalFormatting>
  <conditionalFormatting sqref="F1775">
    <cfRule type="expression" dxfId="3019" priority="3360">
      <formula>$M1775="NOK"</formula>
    </cfRule>
  </conditionalFormatting>
  <conditionalFormatting sqref="F1775">
    <cfRule type="expression" dxfId="3018" priority="3359">
      <formula>$I1775="DELETAR"</formula>
    </cfRule>
  </conditionalFormatting>
  <conditionalFormatting sqref="A1776">
    <cfRule type="expression" dxfId="3017" priority="3353">
      <formula>$M1776="NOK"</formula>
    </cfRule>
  </conditionalFormatting>
  <conditionalFormatting sqref="A1777">
    <cfRule type="expression" dxfId="3016" priority="3326">
      <formula>$M1815="NOK"</formula>
    </cfRule>
  </conditionalFormatting>
  <conditionalFormatting sqref="A1777">
    <cfRule type="expression" dxfId="3015" priority="3325">
      <formula>$M1777="NOK"</formula>
    </cfRule>
  </conditionalFormatting>
  <conditionalFormatting sqref="A1777">
    <cfRule type="expression" dxfId="3014" priority="3324">
      <formula>$M1777="NOK"</formula>
    </cfRule>
  </conditionalFormatting>
  <conditionalFormatting sqref="A1776">
    <cfRule type="expression" dxfId="3013" priority="3293">
      <formula>$I1776="DELETAR"</formula>
    </cfRule>
  </conditionalFormatting>
  <conditionalFormatting sqref="A1776">
    <cfRule type="expression" dxfId="3012" priority="3292">
      <formula>$I1776="DELETAR"</formula>
    </cfRule>
  </conditionalFormatting>
  <conditionalFormatting sqref="A1776">
    <cfRule type="expression" dxfId="3011" priority="3291">
      <formula>$I1776="DELETAR"</formula>
    </cfRule>
  </conditionalFormatting>
  <conditionalFormatting sqref="A1776">
    <cfRule type="expression" dxfId="3010" priority="3295">
      <formula>$M1776="NOK"</formula>
    </cfRule>
  </conditionalFormatting>
  <conditionalFormatting sqref="F1776">
    <cfRule type="expression" dxfId="3009" priority="3274">
      <formula>$M1776="NOK"</formula>
    </cfRule>
  </conditionalFormatting>
  <conditionalFormatting sqref="F1776">
    <cfRule type="expression" dxfId="3008" priority="3273">
      <formula>$I1776="DELETAR"</formula>
    </cfRule>
  </conditionalFormatting>
  <conditionalFormatting sqref="A1775">
    <cfRule type="expression" dxfId="3007" priority="3257">
      <formula>$I1775="DELETAR"</formula>
    </cfRule>
  </conditionalFormatting>
  <conditionalFormatting sqref="A1775">
    <cfRule type="expression" dxfId="3006" priority="3259">
      <formula>$I1775="DELETAR"</formula>
    </cfRule>
  </conditionalFormatting>
  <conditionalFormatting sqref="A1775">
    <cfRule type="expression" dxfId="3005" priority="3258">
      <formula>$I1775="DELETAR"</formula>
    </cfRule>
  </conditionalFormatting>
  <conditionalFormatting sqref="A1775">
    <cfRule type="expression" dxfId="3004" priority="3260">
      <formula>$M1775="NOK"</formula>
    </cfRule>
  </conditionalFormatting>
  <conditionalFormatting sqref="A1775">
    <cfRule type="expression" dxfId="3003" priority="3255">
      <formula>$I1775="DELETAR"</formula>
    </cfRule>
  </conditionalFormatting>
  <conditionalFormatting sqref="A1775">
    <cfRule type="expression" dxfId="3002" priority="3254">
      <formula>$I1775="DELETAR"</formula>
    </cfRule>
  </conditionalFormatting>
  <conditionalFormatting sqref="A1775">
    <cfRule type="expression" dxfId="3001" priority="3253">
      <formula>$I1775="DELETAR"</formula>
    </cfRule>
  </conditionalFormatting>
  <conditionalFormatting sqref="A1775">
    <cfRule type="expression" dxfId="3000" priority="3256">
      <formula>$M1775="NOK"</formula>
    </cfRule>
  </conditionalFormatting>
  <conditionalFormatting sqref="B1775">
    <cfRule type="expression" dxfId="2999" priority="3251">
      <formula>$I1775="DELETAR"</formula>
    </cfRule>
  </conditionalFormatting>
  <conditionalFormatting sqref="B1775">
    <cfRule type="expression" dxfId="2998" priority="3250">
      <formula>$I1775="DELETAR"</formula>
    </cfRule>
  </conditionalFormatting>
  <conditionalFormatting sqref="B1775">
    <cfRule type="expression" dxfId="2997" priority="3249">
      <formula>$I1775="DELETAR"</formula>
    </cfRule>
  </conditionalFormatting>
  <conditionalFormatting sqref="B1775">
    <cfRule type="expression" dxfId="2996" priority="3252">
      <formula>$M1775="NOK"</formula>
    </cfRule>
  </conditionalFormatting>
  <conditionalFormatting sqref="B1775">
    <cfRule type="expression" dxfId="2995" priority="3246">
      <formula>$I1775="DELETAR"</formula>
    </cfRule>
  </conditionalFormatting>
  <conditionalFormatting sqref="B1775">
    <cfRule type="expression" dxfId="2994" priority="3247">
      <formula>$I1775="DELETAR"</formula>
    </cfRule>
  </conditionalFormatting>
  <conditionalFormatting sqref="B1775">
    <cfRule type="expression" dxfId="2993" priority="3245">
      <formula>$I1775="DELETAR"</formula>
    </cfRule>
  </conditionalFormatting>
  <conditionalFormatting sqref="B1775">
    <cfRule type="expression" dxfId="2992" priority="3248">
      <formula>$M1775="NOK"</formula>
    </cfRule>
  </conditionalFormatting>
  <conditionalFormatting sqref="B1776">
    <cfRule type="expression" dxfId="2991" priority="3235">
      <formula>$I1776="DELETAR"</formula>
    </cfRule>
  </conditionalFormatting>
  <conditionalFormatting sqref="B1776">
    <cfRule type="expression" dxfId="2990" priority="3234">
      <formula>$I1776="DELETAR"</formula>
    </cfRule>
  </conditionalFormatting>
  <conditionalFormatting sqref="B1776">
    <cfRule type="expression" dxfId="2989" priority="3233">
      <formula>$I1776="DELETAR"</formula>
    </cfRule>
  </conditionalFormatting>
  <conditionalFormatting sqref="B1776">
    <cfRule type="expression" dxfId="2988" priority="3236">
      <formula>$M1776="NOK"</formula>
    </cfRule>
  </conditionalFormatting>
  <conditionalFormatting sqref="B1776">
    <cfRule type="expression" dxfId="2987" priority="3230">
      <formula>$I1776="DELETAR"</formula>
    </cfRule>
  </conditionalFormatting>
  <conditionalFormatting sqref="B1776">
    <cfRule type="expression" dxfId="2986" priority="3231">
      <formula>$I1776="DELETAR"</formula>
    </cfRule>
  </conditionalFormatting>
  <conditionalFormatting sqref="B1776">
    <cfRule type="expression" dxfId="2985" priority="3229">
      <formula>$I1776="DELETAR"</formula>
    </cfRule>
  </conditionalFormatting>
  <conditionalFormatting sqref="B1776">
    <cfRule type="expression" dxfId="2984" priority="3232">
      <formula>$M1776="NOK"</formula>
    </cfRule>
  </conditionalFormatting>
  <conditionalFormatting sqref="B1732:G1732">
    <cfRule type="expression" dxfId="2983" priority="30839">
      <formula>#REF!="NOK"</formula>
    </cfRule>
  </conditionalFormatting>
  <conditionalFormatting sqref="A1732">
    <cfRule type="expression" dxfId="2982" priority="30840">
      <formula>#REF!="NOK"</formula>
    </cfRule>
  </conditionalFormatting>
  <conditionalFormatting sqref="A1743 F1743">
    <cfRule type="expression" dxfId="2981" priority="3140">
      <formula>$M1743="NOK"</formula>
    </cfRule>
  </conditionalFormatting>
  <conditionalFormatting sqref="F1743 A1743">
    <cfRule type="expression" dxfId="2980" priority="3139">
      <formula>$I1743="DELETAR"</formula>
    </cfRule>
  </conditionalFormatting>
  <conditionalFormatting sqref="B1743">
    <cfRule type="expression" dxfId="2979" priority="3135">
      <formula>$I1743="DELETAR"</formula>
    </cfRule>
  </conditionalFormatting>
  <conditionalFormatting sqref="B1743">
    <cfRule type="expression" dxfId="2978" priority="3134">
      <formula>$I1743="DELETAR"</formula>
    </cfRule>
  </conditionalFormatting>
  <conditionalFormatting sqref="B1743">
    <cfRule type="expression" dxfId="2977" priority="3136">
      <formula>$M1743="NOK"</formula>
    </cfRule>
  </conditionalFormatting>
  <conditionalFormatting sqref="B1743">
    <cfRule type="expression" dxfId="2976" priority="3133">
      <formula>$I1743="DELETAR"</formula>
    </cfRule>
  </conditionalFormatting>
  <conditionalFormatting sqref="B1743">
    <cfRule type="expression" dxfId="2975" priority="3131">
      <formula>$I1743="DELETAR"</formula>
    </cfRule>
  </conditionalFormatting>
  <conditionalFormatting sqref="B1743">
    <cfRule type="expression" dxfId="2974" priority="3130">
      <formula>$I1743="DELETAR"</formula>
    </cfRule>
  </conditionalFormatting>
  <conditionalFormatting sqref="B1743">
    <cfRule type="expression" dxfId="2973" priority="3129">
      <formula>$I1743="DELETAR"</formula>
    </cfRule>
  </conditionalFormatting>
  <conditionalFormatting sqref="B1743">
    <cfRule type="expression" dxfId="2972" priority="3132">
      <formula>$M1743="NOK"</formula>
    </cfRule>
  </conditionalFormatting>
  <conditionalFormatting sqref="A1581 F1581">
    <cfRule type="expression" dxfId="2971" priority="3128">
      <formula>$M1581="NOK"</formula>
    </cfRule>
  </conditionalFormatting>
  <conditionalFormatting sqref="F1581 A1581">
    <cfRule type="expression" dxfId="2970" priority="3127">
      <formula>$I1581="DELETAR"</formula>
    </cfRule>
  </conditionalFormatting>
  <conditionalFormatting sqref="B1581">
    <cfRule type="expression" dxfId="2969" priority="3123">
      <formula>$I1581="DELETAR"</formula>
    </cfRule>
  </conditionalFormatting>
  <conditionalFormatting sqref="B1581">
    <cfRule type="expression" dxfId="2968" priority="3122">
      <formula>$I1581="DELETAR"</formula>
    </cfRule>
  </conditionalFormatting>
  <conditionalFormatting sqref="B1581">
    <cfRule type="expression" dxfId="2967" priority="3124">
      <formula>$M1581="NOK"</formula>
    </cfRule>
  </conditionalFormatting>
  <conditionalFormatting sqref="B1581">
    <cfRule type="expression" dxfId="2966" priority="3121">
      <formula>$I1581="DELETAR"</formula>
    </cfRule>
  </conditionalFormatting>
  <conditionalFormatting sqref="B1581">
    <cfRule type="expression" dxfId="2965" priority="3119">
      <formula>$I1581="DELETAR"</formula>
    </cfRule>
  </conditionalFormatting>
  <conditionalFormatting sqref="B1581">
    <cfRule type="expression" dxfId="2964" priority="3118">
      <formula>$I1581="DELETAR"</formula>
    </cfRule>
  </conditionalFormatting>
  <conditionalFormatting sqref="B1581">
    <cfRule type="expression" dxfId="2963" priority="3117">
      <formula>$I1581="DELETAR"</formula>
    </cfRule>
  </conditionalFormatting>
  <conditionalFormatting sqref="B1581">
    <cfRule type="expression" dxfId="2962" priority="3120">
      <formula>$M1581="NOK"</formula>
    </cfRule>
  </conditionalFormatting>
  <conditionalFormatting sqref="A1597 F1597">
    <cfRule type="expression" dxfId="2961" priority="3116">
      <formula>$M1597="NOK"</formula>
    </cfRule>
  </conditionalFormatting>
  <conditionalFormatting sqref="F1597 A1597">
    <cfRule type="expression" dxfId="2960" priority="3115">
      <formula>$I1597="DELETAR"</formula>
    </cfRule>
  </conditionalFormatting>
  <conditionalFormatting sqref="B1597">
    <cfRule type="expression" dxfId="2959" priority="3111">
      <formula>$I1597="DELETAR"</formula>
    </cfRule>
  </conditionalFormatting>
  <conditionalFormatting sqref="B1597">
    <cfRule type="expression" dxfId="2958" priority="3110">
      <formula>$I1597="DELETAR"</formula>
    </cfRule>
  </conditionalFormatting>
  <conditionalFormatting sqref="B1597">
    <cfRule type="expression" dxfId="2957" priority="3112">
      <formula>$M1597="NOK"</formula>
    </cfRule>
  </conditionalFormatting>
  <conditionalFormatting sqref="B1597">
    <cfRule type="expression" dxfId="2956" priority="3109">
      <formula>$I1597="DELETAR"</formula>
    </cfRule>
  </conditionalFormatting>
  <conditionalFormatting sqref="B1597">
    <cfRule type="expression" dxfId="2955" priority="3107">
      <formula>$I1597="DELETAR"</formula>
    </cfRule>
  </conditionalFormatting>
  <conditionalFormatting sqref="B1597">
    <cfRule type="expression" dxfId="2954" priority="3106">
      <formula>$I1597="DELETAR"</formula>
    </cfRule>
  </conditionalFormatting>
  <conditionalFormatting sqref="B1597">
    <cfRule type="expression" dxfId="2953" priority="3105">
      <formula>$I1597="DELETAR"</formula>
    </cfRule>
  </conditionalFormatting>
  <conditionalFormatting sqref="B1597">
    <cfRule type="expression" dxfId="2952" priority="3108">
      <formula>$M1597="NOK"</formula>
    </cfRule>
  </conditionalFormatting>
  <conditionalFormatting sqref="A1778:G1779 A1783:B1784 A1781:B1781 B1780:G1780 F1781 F1783:F1784">
    <cfRule type="expression" dxfId="2951" priority="3104">
      <formula>$M1778="NOK"</formula>
    </cfRule>
  </conditionalFormatting>
  <conditionalFormatting sqref="A1785:G1785">
    <cfRule type="expression" dxfId="2950" priority="3103">
      <formula>$M1785="NOK"</formula>
    </cfRule>
  </conditionalFormatting>
  <conditionalFormatting sqref="A1782:B1782 F1782">
    <cfRule type="expression" dxfId="2949" priority="3100">
      <formula>$M1782="NOK"</formula>
    </cfRule>
  </conditionalFormatting>
  <conditionalFormatting sqref="D596">
    <cfRule type="expression" dxfId="2948" priority="3099">
      <formula>$M596="NOK"</formula>
    </cfRule>
  </conditionalFormatting>
  <conditionalFormatting sqref="A378:B382">
    <cfRule type="expression" dxfId="2947" priority="3098">
      <formula>$M378="NOK"</formula>
    </cfRule>
  </conditionalFormatting>
  <conditionalFormatting sqref="B1524:B1526 F1524:F1526">
    <cfRule type="expression" dxfId="2946" priority="3097">
      <formula>$M1524="NOK"</formula>
    </cfRule>
  </conditionalFormatting>
  <conditionalFormatting sqref="B1524:B1526 F1524:F1526">
    <cfRule type="expression" dxfId="2945" priority="3096">
      <formula>$M1526="NOK"</formula>
    </cfRule>
  </conditionalFormatting>
  <conditionalFormatting sqref="A1524:A1526">
    <cfRule type="expression" dxfId="2944" priority="3095">
      <formula>#REF!="NOK"</formula>
    </cfRule>
  </conditionalFormatting>
  <conditionalFormatting sqref="A1529">
    <cfRule type="expression" dxfId="2943" priority="3094">
      <formula>$M1531="NOK"</formula>
    </cfRule>
  </conditionalFormatting>
  <conditionalFormatting sqref="A1529 F1529">
    <cfRule type="expression" dxfId="2942" priority="3093">
      <formula>$M1529="NOK"</formula>
    </cfRule>
  </conditionalFormatting>
  <conditionalFormatting sqref="B1529">
    <cfRule type="expression" dxfId="2941" priority="3091">
      <formula>$M1529="NOK"</formula>
    </cfRule>
  </conditionalFormatting>
  <conditionalFormatting sqref="B1529">
    <cfRule type="expression" dxfId="2940" priority="3090">
      <formula>$M1534="NOK"</formula>
    </cfRule>
  </conditionalFormatting>
  <conditionalFormatting sqref="B1528">
    <cfRule type="expression" dxfId="2939" priority="3089">
      <formula>$M1532="NOK"</formula>
    </cfRule>
  </conditionalFormatting>
  <conditionalFormatting sqref="B1531">
    <cfRule type="expression" dxfId="2938" priority="3088">
      <formula>$M1531="NOK"</formula>
    </cfRule>
  </conditionalFormatting>
  <conditionalFormatting sqref="B1531">
    <cfRule type="expression" dxfId="2937" priority="3087">
      <formula>$M1535="NOK"</formula>
    </cfRule>
  </conditionalFormatting>
  <conditionalFormatting sqref="A1530 F1530">
    <cfRule type="expression" dxfId="2936" priority="3086">
      <formula>$M1531="NOK"</formula>
    </cfRule>
  </conditionalFormatting>
  <conditionalFormatting sqref="A1530 F1530">
    <cfRule type="expression" dxfId="2935" priority="3085">
      <formula>$M1530="NOK"</formula>
    </cfRule>
  </conditionalFormatting>
  <conditionalFormatting sqref="A1530">
    <cfRule type="expression" dxfId="2934" priority="3084">
      <formula>$M1530="NOK"</formula>
    </cfRule>
  </conditionalFormatting>
  <conditionalFormatting sqref="B1530">
    <cfRule type="expression" dxfId="2933" priority="3083">
      <formula>$M1530="NOK"</formula>
    </cfRule>
  </conditionalFormatting>
  <conditionalFormatting sqref="B1530">
    <cfRule type="expression" dxfId="2932" priority="3082">
      <formula>$M1534="NOK"</formula>
    </cfRule>
  </conditionalFormatting>
  <conditionalFormatting sqref="A1797:G1797">
    <cfRule type="expression" dxfId="2931" priority="3076">
      <formula>$M1797="NOK"</formula>
    </cfRule>
  </conditionalFormatting>
  <conditionalFormatting sqref="A1797:G1797">
    <cfRule type="expression" dxfId="2930" priority="3077">
      <formula>$M1798="NOK"</formula>
    </cfRule>
  </conditionalFormatting>
  <conditionalFormatting sqref="B1797:G1797">
    <cfRule type="expression" dxfId="2929" priority="3075">
      <formula>$M1798="NOK"</formula>
    </cfRule>
  </conditionalFormatting>
  <conditionalFormatting sqref="A1786:G1787 F1789 B1797:G1797 B1788:G1788">
    <cfRule type="expression" dxfId="2928" priority="3074">
      <formula>$M1786="NOK"</formula>
    </cfRule>
  </conditionalFormatting>
  <conditionalFormatting sqref="A1786:G1787 B1788:G1788">
    <cfRule type="expression" dxfId="2927" priority="3072">
      <formula>$M1787="NOK"</formula>
    </cfRule>
  </conditionalFormatting>
  <conditionalFormatting sqref="A1797">
    <cfRule type="expression" dxfId="2926" priority="3070">
      <formula>$M1797="NOK"</formula>
    </cfRule>
  </conditionalFormatting>
  <conditionalFormatting sqref="A1789:B1789">
    <cfRule type="expression" dxfId="2925" priority="3069">
      <formula>#REF!="NOK"</formula>
    </cfRule>
  </conditionalFormatting>
  <conditionalFormatting sqref="A1792">
    <cfRule type="expression" dxfId="2924" priority="3068">
      <formula>#REF!="NOK"</formula>
    </cfRule>
  </conditionalFormatting>
  <conditionalFormatting sqref="B1794">
    <cfRule type="expression" dxfId="2923" priority="3060">
      <formula>$M1799="NOK"</formula>
    </cfRule>
  </conditionalFormatting>
  <conditionalFormatting sqref="B1793">
    <cfRule type="expression" dxfId="2922" priority="3059">
      <formula>$M1797="NOK"</formula>
    </cfRule>
  </conditionalFormatting>
  <conditionalFormatting sqref="A1796 F1796">
    <cfRule type="expression" dxfId="2921" priority="3055">
      <formula>$M1796="NOK"</formula>
    </cfRule>
  </conditionalFormatting>
  <conditionalFormatting sqref="A1796">
    <cfRule type="expression" dxfId="2920" priority="3054">
      <formula>$M1796="NOK"</formula>
    </cfRule>
  </conditionalFormatting>
  <conditionalFormatting sqref="B1796">
    <cfRule type="expression" dxfId="2919" priority="3053">
      <formula>$M1796="NOK"</formula>
    </cfRule>
  </conditionalFormatting>
  <conditionalFormatting sqref="B1796">
    <cfRule type="expression" dxfId="2918" priority="3052">
      <formula>$M1799="NOK"</formula>
    </cfRule>
  </conditionalFormatting>
  <conditionalFormatting sqref="B1759:G1759">
    <cfRule type="expression" dxfId="2917" priority="30841">
      <formula>$M1790="NOK"</formula>
    </cfRule>
  </conditionalFormatting>
  <conditionalFormatting sqref="B1795 F1795">
    <cfRule type="expression" dxfId="2916" priority="30842">
      <formula>$M1791="NOK"</formula>
    </cfRule>
  </conditionalFormatting>
  <conditionalFormatting sqref="A1806:B1806 F1802:F1806">
    <cfRule type="expression" dxfId="2915" priority="3046">
      <formula>$M1802="NOK"</formula>
    </cfRule>
  </conditionalFormatting>
  <conditionalFormatting sqref="F1802:F1803">
    <cfRule type="expression" dxfId="2914" priority="3044">
      <formula>$M1804="NOK"</formula>
    </cfRule>
  </conditionalFormatting>
  <conditionalFormatting sqref="F1801">
    <cfRule type="expression" dxfId="2913" priority="3043">
      <formula>$M1805="NOK"</formula>
    </cfRule>
  </conditionalFormatting>
  <conditionalFormatting sqref="F1805">
    <cfRule type="expression" dxfId="2912" priority="3048">
      <formula>#REF!="NOK"</formula>
    </cfRule>
  </conditionalFormatting>
  <conditionalFormatting sqref="F1806 A1806">
    <cfRule type="expression" dxfId="2911" priority="3049">
      <formula>#REF!="NOK"</formula>
    </cfRule>
  </conditionalFormatting>
  <conditionalFormatting sqref="F1804">
    <cfRule type="expression" dxfId="2910" priority="3050">
      <formula>#REF!="NOK"</formula>
    </cfRule>
  </conditionalFormatting>
  <conditionalFormatting sqref="A1807:G1807">
    <cfRule type="expression" dxfId="2909" priority="3041">
      <formula>$M1807="NOK"</formula>
    </cfRule>
  </conditionalFormatting>
  <conditionalFormatting sqref="A1807:G1807">
    <cfRule type="expression" dxfId="2908" priority="3042">
      <formula>$M1808="NOK"</formula>
    </cfRule>
  </conditionalFormatting>
  <conditionalFormatting sqref="B1807:G1807">
    <cfRule type="expression" dxfId="2907" priority="3040">
      <formula>$M1808="NOK"</formula>
    </cfRule>
  </conditionalFormatting>
  <conditionalFormatting sqref="A1798:G1799 F1801 B1807:G1807 B1800:G1800">
    <cfRule type="expression" dxfId="2906" priority="3039">
      <formula>$M1798="NOK"</formula>
    </cfRule>
  </conditionalFormatting>
  <conditionalFormatting sqref="A1798:G1799 B1800:G1800">
    <cfRule type="expression" dxfId="2905" priority="3038">
      <formula>$M1799="NOK"</formula>
    </cfRule>
  </conditionalFormatting>
  <conditionalFormatting sqref="A1807">
    <cfRule type="expression" dxfId="2904" priority="3037">
      <formula>$M1807="NOK"</formula>
    </cfRule>
  </conditionalFormatting>
  <conditionalFormatting sqref="B1806">
    <cfRule type="expression" dxfId="2903" priority="3034">
      <formula>$M1809="NOK"</formula>
    </cfRule>
  </conditionalFormatting>
  <conditionalFormatting sqref="B1801">
    <cfRule type="expression" dxfId="2902" priority="3027">
      <formula>$M1801="NOK"</formula>
    </cfRule>
  </conditionalFormatting>
  <conditionalFormatting sqref="A1801">
    <cfRule type="expression" dxfId="2901" priority="3026">
      <formula>#REF!="NOK"</formula>
    </cfRule>
  </conditionalFormatting>
  <conditionalFormatting sqref="B1801">
    <cfRule type="expression" dxfId="2900" priority="3028">
      <formula>$M1797="NOK"</formula>
    </cfRule>
  </conditionalFormatting>
  <conditionalFormatting sqref="A1802:B1802">
    <cfRule type="expression" dxfId="2899" priority="3024">
      <formula>$M1802="NOK"</formula>
    </cfRule>
  </conditionalFormatting>
  <conditionalFormatting sqref="A1802:B1802">
    <cfRule type="expression" dxfId="2898" priority="3025">
      <formula>#REF!="NOK"</formula>
    </cfRule>
  </conditionalFormatting>
  <conditionalFormatting sqref="B1802">
    <cfRule type="expression" dxfId="2897" priority="3023">
      <formula>$M1806="NOK"</formula>
    </cfRule>
  </conditionalFormatting>
  <conditionalFormatting sqref="A1803">
    <cfRule type="expression" dxfId="2896" priority="3022">
      <formula>#REF!="NOK"</formula>
    </cfRule>
  </conditionalFormatting>
  <conditionalFormatting sqref="A1803">
    <cfRule type="expression" dxfId="2895" priority="3021">
      <formula>$M1803="NOK"</formula>
    </cfRule>
  </conditionalFormatting>
  <conditionalFormatting sqref="A1803">
    <cfRule type="expression" dxfId="2894" priority="3020">
      <formula>$M1803="NOK"</formula>
    </cfRule>
  </conditionalFormatting>
  <conditionalFormatting sqref="B1803">
    <cfRule type="expression" dxfId="2893" priority="3019">
      <formula>$M1803="NOK"</formula>
    </cfRule>
  </conditionalFormatting>
  <conditionalFormatting sqref="B1803">
    <cfRule type="expression" dxfId="2892" priority="3018">
      <formula>$M1806="NOK"</formula>
    </cfRule>
  </conditionalFormatting>
  <conditionalFormatting sqref="B1804">
    <cfRule type="expression" dxfId="2891" priority="3012">
      <formula>$I1804="DELETAR"</formula>
    </cfRule>
  </conditionalFormatting>
  <conditionalFormatting sqref="A1804">
    <cfRule type="expression" dxfId="2890" priority="3014">
      <formula>$I1804="DELETAR"</formula>
    </cfRule>
  </conditionalFormatting>
  <conditionalFormatting sqref="A1804">
    <cfRule type="expression" dxfId="2889" priority="3016">
      <formula>$I1804="DELETAR"</formula>
    </cfRule>
  </conditionalFormatting>
  <conditionalFormatting sqref="B1804">
    <cfRule type="expression" dxfId="2888" priority="3011">
      <formula>$I1804="DELETAR"</formula>
    </cfRule>
  </conditionalFormatting>
  <conditionalFormatting sqref="A1804">
    <cfRule type="expression" dxfId="2887" priority="3015">
      <formula>$I1804="DELETAR"</formula>
    </cfRule>
  </conditionalFormatting>
  <conditionalFormatting sqref="B1804">
    <cfRule type="expression" dxfId="2886" priority="3013">
      <formula>$M1804="NOK"</formula>
    </cfRule>
  </conditionalFormatting>
  <conditionalFormatting sqref="B1804">
    <cfRule type="expression" dxfId="2885" priority="3010">
      <formula>$I1804="DELETAR"</formula>
    </cfRule>
  </conditionalFormatting>
  <conditionalFormatting sqref="A1804">
    <cfRule type="expression" dxfId="2884" priority="3017">
      <formula>$M1804="NOK"</formula>
    </cfRule>
  </conditionalFormatting>
  <conditionalFormatting sqref="B1804">
    <cfRule type="expression" dxfId="2883" priority="3008">
      <formula>$I1804="DELETAR"</formula>
    </cfRule>
  </conditionalFormatting>
  <conditionalFormatting sqref="A1804">
    <cfRule type="expression" dxfId="2882" priority="3007">
      <formula>$I1804="DELETAR"</formula>
    </cfRule>
  </conditionalFormatting>
  <conditionalFormatting sqref="A1804:B1804">
    <cfRule type="expression" dxfId="2881" priority="3006">
      <formula>$I1804="DELETAR"</formula>
    </cfRule>
  </conditionalFormatting>
  <conditionalFormatting sqref="A1804:B1804">
    <cfRule type="expression" dxfId="2880" priority="3005">
      <formula>$I1804="DELETAR"</formula>
    </cfRule>
  </conditionalFormatting>
  <conditionalFormatting sqref="A1804:B1804">
    <cfRule type="expression" dxfId="2879" priority="3009">
      <formula>$M1804="NOK"</formula>
    </cfRule>
  </conditionalFormatting>
  <conditionalFormatting sqref="A1805:B1805">
    <cfRule type="expression" dxfId="2878" priority="3004">
      <formula>$M1805="NOK"</formula>
    </cfRule>
  </conditionalFormatting>
  <conditionalFormatting sqref="F1813:F1815">
    <cfRule type="expression" dxfId="2877" priority="3000">
      <formula>$M1813="NOK"</formula>
    </cfRule>
  </conditionalFormatting>
  <conditionalFormatting sqref="F1813">
    <cfRule type="expression" dxfId="2876" priority="2999">
      <formula>$M1815="NOK"</formula>
    </cfRule>
  </conditionalFormatting>
  <conditionalFormatting sqref="F1811">
    <cfRule type="expression" dxfId="2875" priority="2998">
      <formula>$M1815="NOK"</formula>
    </cfRule>
  </conditionalFormatting>
  <conditionalFormatting sqref="F1815">
    <cfRule type="expression" dxfId="2874" priority="3001">
      <formula>#REF!="NOK"</formula>
    </cfRule>
  </conditionalFormatting>
  <conditionalFormatting sqref="F1814">
    <cfRule type="expression" dxfId="2873" priority="3003">
      <formula>#REF!="NOK"</formula>
    </cfRule>
  </conditionalFormatting>
  <conditionalFormatting sqref="A1816:G1816">
    <cfRule type="expression" dxfId="2872" priority="2996">
      <formula>$M1816="NOK"</formula>
    </cfRule>
  </conditionalFormatting>
  <conditionalFormatting sqref="A1816:G1816">
    <cfRule type="expression" dxfId="2871" priority="2997">
      <formula>$M1817="NOK"</formula>
    </cfRule>
  </conditionalFormatting>
  <conditionalFormatting sqref="B1816:G1816">
    <cfRule type="expression" dxfId="2870" priority="2995">
      <formula>$M1817="NOK"</formula>
    </cfRule>
  </conditionalFormatting>
  <conditionalFormatting sqref="A1808:G1809 F1811 B1816:G1816 B1810:G1810">
    <cfRule type="expression" dxfId="2869" priority="2994">
      <formula>$M1808="NOK"</formula>
    </cfRule>
  </conditionalFormatting>
  <conditionalFormatting sqref="A1808:G1809 B1810:G1810">
    <cfRule type="expression" dxfId="2868" priority="2993">
      <formula>$M1809="NOK"</formula>
    </cfRule>
  </conditionalFormatting>
  <conditionalFormatting sqref="A1816">
    <cfRule type="expression" dxfId="2867" priority="2992">
      <formula>$M1816="NOK"</formula>
    </cfRule>
  </conditionalFormatting>
  <conditionalFormatting sqref="B1814">
    <cfRule type="expression" dxfId="2866" priority="2975">
      <formula>$M1814="NOK"</formula>
    </cfRule>
  </conditionalFormatting>
  <conditionalFormatting sqref="A1813">
    <cfRule type="expression" dxfId="2865" priority="2984">
      <formula>#REF!="NOK"</formula>
    </cfRule>
  </conditionalFormatting>
  <conditionalFormatting sqref="A1813">
    <cfRule type="expression" dxfId="2864" priority="2983">
      <formula>$M1813="NOK"</formula>
    </cfRule>
  </conditionalFormatting>
  <conditionalFormatting sqref="A1813">
    <cfRule type="expression" dxfId="2863" priority="2982">
      <formula>$M1813="NOK"</formula>
    </cfRule>
  </conditionalFormatting>
  <conditionalFormatting sqref="B1813">
    <cfRule type="expression" dxfId="2862" priority="2981">
      <formula>$M1813="NOK"</formula>
    </cfRule>
  </conditionalFormatting>
  <conditionalFormatting sqref="B1814">
    <cfRule type="expression" dxfId="2861" priority="2974">
      <formula>$I1814="DELETAR"</formula>
    </cfRule>
  </conditionalFormatting>
  <conditionalFormatting sqref="A1814">
    <cfRule type="expression" dxfId="2860" priority="2976">
      <formula>$I1814="DELETAR"</formula>
    </cfRule>
  </conditionalFormatting>
  <conditionalFormatting sqref="A1814">
    <cfRule type="expression" dxfId="2859" priority="2978">
      <formula>$I1814="DELETAR"</formula>
    </cfRule>
  </conditionalFormatting>
  <conditionalFormatting sqref="B1814">
    <cfRule type="expression" dxfId="2858" priority="2973">
      <formula>$I1814="DELETAR"</formula>
    </cfRule>
  </conditionalFormatting>
  <conditionalFormatting sqref="A1814">
    <cfRule type="expression" dxfId="2857" priority="2977">
      <formula>$I1814="DELETAR"</formula>
    </cfRule>
  </conditionalFormatting>
  <conditionalFormatting sqref="B1814">
    <cfRule type="expression" dxfId="2856" priority="2972">
      <formula>$I1814="DELETAR"</formula>
    </cfRule>
  </conditionalFormatting>
  <conditionalFormatting sqref="A1814">
    <cfRule type="expression" dxfId="2855" priority="2979">
      <formula>$M1814="NOK"</formula>
    </cfRule>
  </conditionalFormatting>
  <conditionalFormatting sqref="B1814">
    <cfRule type="expression" dxfId="2854" priority="2970">
      <formula>$I1814="DELETAR"</formula>
    </cfRule>
  </conditionalFormatting>
  <conditionalFormatting sqref="A1814">
    <cfRule type="expression" dxfId="2853" priority="2969">
      <formula>$I1814="DELETAR"</formula>
    </cfRule>
  </conditionalFormatting>
  <conditionalFormatting sqref="A1814:B1814">
    <cfRule type="expression" dxfId="2852" priority="2968">
      <formula>$I1814="DELETAR"</formula>
    </cfRule>
  </conditionalFormatting>
  <conditionalFormatting sqref="A1814:B1814">
    <cfRule type="expression" dxfId="2851" priority="2967">
      <formula>$I1814="DELETAR"</formula>
    </cfRule>
  </conditionalFormatting>
  <conditionalFormatting sqref="A1814:B1814">
    <cfRule type="expression" dxfId="2850" priority="2971">
      <formula>$M1814="NOK"</formula>
    </cfRule>
  </conditionalFormatting>
  <conditionalFormatting sqref="A1815:B1815">
    <cfRule type="expression" dxfId="2849" priority="2966">
      <formula>$M1815="NOK"</formula>
    </cfRule>
  </conditionalFormatting>
  <conditionalFormatting sqref="B1811">
    <cfRule type="expression" dxfId="2848" priority="2960">
      <formula>$I1811="DELETAR"</formula>
    </cfRule>
  </conditionalFormatting>
  <conditionalFormatting sqref="A1811">
    <cfRule type="expression" dxfId="2847" priority="2962">
      <formula>$I1811="DELETAR"</formula>
    </cfRule>
  </conditionalFormatting>
  <conditionalFormatting sqref="A1811">
    <cfRule type="expression" dxfId="2846" priority="2964">
      <formula>$I1811="DELETAR"</formula>
    </cfRule>
  </conditionalFormatting>
  <conditionalFormatting sqref="B1811">
    <cfRule type="expression" dxfId="2845" priority="2959">
      <formula>$I1811="DELETAR"</formula>
    </cfRule>
  </conditionalFormatting>
  <conditionalFormatting sqref="A1811">
    <cfRule type="expression" dxfId="2844" priority="2963">
      <formula>$I1811="DELETAR"</formula>
    </cfRule>
  </conditionalFormatting>
  <conditionalFormatting sqref="B1811">
    <cfRule type="expression" dxfId="2843" priority="2961">
      <formula>$M1811="NOK"</formula>
    </cfRule>
  </conditionalFormatting>
  <conditionalFormatting sqref="B1811">
    <cfRule type="expression" dxfId="2842" priority="2958">
      <formula>$I1811="DELETAR"</formula>
    </cfRule>
  </conditionalFormatting>
  <conditionalFormatting sqref="A1811">
    <cfRule type="expression" dxfId="2841" priority="2965">
      <formula>$M1811="NOK"</formula>
    </cfRule>
  </conditionalFormatting>
  <conditionalFormatting sqref="B1811">
    <cfRule type="expression" dxfId="2840" priority="2956">
      <formula>$I1811="DELETAR"</formula>
    </cfRule>
  </conditionalFormatting>
  <conditionalFormatting sqref="A1811">
    <cfRule type="expression" dxfId="2839" priority="2955">
      <formula>$I1811="DELETAR"</formula>
    </cfRule>
  </conditionalFormatting>
  <conditionalFormatting sqref="A1811:B1811">
    <cfRule type="expression" dxfId="2838" priority="2954">
      <formula>$I1811="DELETAR"</formula>
    </cfRule>
  </conditionalFormatting>
  <conditionalFormatting sqref="A1811:B1811">
    <cfRule type="expression" dxfId="2837" priority="2953">
      <formula>$I1811="DELETAR"</formula>
    </cfRule>
  </conditionalFormatting>
  <conditionalFormatting sqref="A1811:B1811">
    <cfRule type="expression" dxfId="2836" priority="2957">
      <formula>$M1811="NOK"</formula>
    </cfRule>
  </conditionalFormatting>
  <conditionalFormatting sqref="A1812:B1812">
    <cfRule type="expression" dxfId="2835" priority="2952">
      <formula>$M1812="NOK"</formula>
    </cfRule>
  </conditionalFormatting>
  <conditionalFormatting sqref="F1812">
    <cfRule type="expression" dxfId="2834" priority="2951">
      <formula>$M1816="NOK"</formula>
    </cfRule>
  </conditionalFormatting>
  <conditionalFormatting sqref="F1812">
    <cfRule type="expression" dxfId="2833" priority="2950">
      <formula>$M1812="NOK"</formula>
    </cfRule>
  </conditionalFormatting>
  <conditionalFormatting sqref="F388">
    <cfRule type="expression" dxfId="2832" priority="2949">
      <formula>$M388="NOK"</formula>
    </cfRule>
  </conditionalFormatting>
  <conditionalFormatting sqref="B391">
    <cfRule type="expression" dxfId="2831" priority="2940">
      <formula>$M391="NOK"</formula>
    </cfRule>
  </conditionalFormatting>
  <conditionalFormatting sqref="A388:B388">
    <cfRule type="expression" dxfId="2830" priority="2947">
      <formula>$M388="NOK"</formula>
    </cfRule>
  </conditionalFormatting>
  <conditionalFormatting sqref="A389">
    <cfRule type="expression" dxfId="2829" priority="2946">
      <formula>$M389="NOK"</formula>
    </cfRule>
  </conditionalFormatting>
  <conditionalFormatting sqref="B389">
    <cfRule type="expression" dxfId="2828" priority="2945">
      <formula>$M389="NOK"</formula>
    </cfRule>
  </conditionalFormatting>
  <conditionalFormatting sqref="A387:B387">
    <cfRule type="expression" dxfId="2827" priority="2943">
      <formula>$M387="NOK"</formula>
    </cfRule>
  </conditionalFormatting>
  <conditionalFormatting sqref="B1822">
    <cfRule type="expression" dxfId="2826" priority="2887">
      <formula>$M1822="NOK"</formula>
    </cfRule>
  </conditionalFormatting>
  <conditionalFormatting sqref="A388">
    <cfRule type="expression" dxfId="2825" priority="2942">
      <formula>$M388="NOK"</formula>
    </cfRule>
  </conditionalFormatting>
  <conditionalFormatting sqref="B388">
    <cfRule type="expression" dxfId="2824" priority="2941">
      <formula>$M388="NOK"</formula>
    </cfRule>
  </conditionalFormatting>
  <conditionalFormatting sqref="A390 F390">
    <cfRule type="expression" dxfId="2823" priority="2939">
      <formula>$M390="NOK"</formula>
    </cfRule>
  </conditionalFormatting>
  <conditionalFormatting sqref="B390">
    <cfRule type="expression" dxfId="2822" priority="2938">
      <formula>$M390="NOK"</formula>
    </cfRule>
  </conditionalFormatting>
  <conditionalFormatting sqref="F1823">
    <cfRule type="expression" dxfId="2821" priority="2936">
      <formula>#REF!="NOK"</formula>
    </cfRule>
  </conditionalFormatting>
  <conditionalFormatting sqref="A1824:G1824">
    <cfRule type="expression" dxfId="2820" priority="2930">
      <formula>$M1824="NOK"</formula>
    </cfRule>
  </conditionalFormatting>
  <conditionalFormatting sqref="A1824:G1824">
    <cfRule type="expression" dxfId="2819" priority="2931">
      <formula>$M1825="NOK"</formula>
    </cfRule>
  </conditionalFormatting>
  <conditionalFormatting sqref="B1824:G1824">
    <cfRule type="expression" dxfId="2818" priority="2929">
      <formula>$M1825="NOK"</formula>
    </cfRule>
  </conditionalFormatting>
  <conditionalFormatting sqref="A1817:G1818 F1820 B1824:G1824 B1819:G1819">
    <cfRule type="expression" dxfId="2817" priority="2928">
      <formula>$M1817="NOK"</formula>
    </cfRule>
  </conditionalFormatting>
  <conditionalFormatting sqref="A1817:G1818 B1819:G1819">
    <cfRule type="expression" dxfId="2816" priority="2927">
      <formula>$M1818="NOK"</formula>
    </cfRule>
  </conditionalFormatting>
  <conditionalFormatting sqref="A1824">
    <cfRule type="expression" dxfId="2815" priority="2926">
      <formula>$M1824="NOK"</formula>
    </cfRule>
  </conditionalFormatting>
  <conditionalFormatting sqref="B1823">
    <cfRule type="expression" dxfId="2814" priority="2917">
      <formula>$M1823="NOK"</formula>
    </cfRule>
  </conditionalFormatting>
  <conditionalFormatting sqref="A1822">
    <cfRule type="expression" dxfId="2813" priority="2925">
      <formula>#REF!="NOK"</formula>
    </cfRule>
  </conditionalFormatting>
  <conditionalFormatting sqref="A1822">
    <cfRule type="expression" dxfId="2812" priority="2924">
      <formula>$M1822="NOK"</formula>
    </cfRule>
  </conditionalFormatting>
  <conditionalFormatting sqref="A1822">
    <cfRule type="expression" dxfId="2811" priority="2923">
      <formula>$M1822="NOK"</formula>
    </cfRule>
  </conditionalFormatting>
  <conditionalFormatting sqref="B1823">
    <cfRule type="expression" dxfId="2810" priority="2916">
      <formula>$I1823="DELETAR"</formula>
    </cfRule>
  </conditionalFormatting>
  <conditionalFormatting sqref="A1823">
    <cfRule type="expression" dxfId="2809" priority="2918">
      <formula>$I1823="DELETAR"</formula>
    </cfRule>
  </conditionalFormatting>
  <conditionalFormatting sqref="A1823">
    <cfRule type="expression" dxfId="2808" priority="2920">
      <formula>$I1823="DELETAR"</formula>
    </cfRule>
  </conditionalFormatting>
  <conditionalFormatting sqref="B1823">
    <cfRule type="expression" dxfId="2807" priority="2915">
      <formula>$I1823="DELETAR"</formula>
    </cfRule>
  </conditionalFormatting>
  <conditionalFormatting sqref="A1823">
    <cfRule type="expression" dxfId="2806" priority="2919">
      <formula>$I1823="DELETAR"</formula>
    </cfRule>
  </conditionalFormatting>
  <conditionalFormatting sqref="B1823">
    <cfRule type="expression" dxfId="2805" priority="2914">
      <formula>$I1823="DELETAR"</formula>
    </cfRule>
  </conditionalFormatting>
  <conditionalFormatting sqref="A1823">
    <cfRule type="expression" dxfId="2804" priority="2921">
      <formula>$M1823="NOK"</formula>
    </cfRule>
  </conditionalFormatting>
  <conditionalFormatting sqref="B1823">
    <cfRule type="expression" dxfId="2803" priority="2912">
      <formula>$I1823="DELETAR"</formula>
    </cfRule>
  </conditionalFormatting>
  <conditionalFormatting sqref="A1823">
    <cfRule type="expression" dxfId="2802" priority="2911">
      <formula>$I1823="DELETAR"</formula>
    </cfRule>
  </conditionalFormatting>
  <conditionalFormatting sqref="A1823:B1823">
    <cfRule type="expression" dxfId="2801" priority="2910">
      <formula>$I1823="DELETAR"</formula>
    </cfRule>
  </conditionalFormatting>
  <conditionalFormatting sqref="A1823:B1823">
    <cfRule type="expression" dxfId="2800" priority="2909">
      <formula>$I1823="DELETAR"</formula>
    </cfRule>
  </conditionalFormatting>
  <conditionalFormatting sqref="A1823:B1823">
    <cfRule type="expression" dxfId="2799" priority="2913">
      <formula>$M1823="NOK"</formula>
    </cfRule>
  </conditionalFormatting>
  <conditionalFormatting sqref="B1820">
    <cfRule type="expression" dxfId="2798" priority="2902">
      <formula>$I1820="DELETAR"</formula>
    </cfRule>
  </conditionalFormatting>
  <conditionalFormatting sqref="A1820">
    <cfRule type="expression" dxfId="2797" priority="2904">
      <formula>$I1820="DELETAR"</formula>
    </cfRule>
  </conditionalFormatting>
  <conditionalFormatting sqref="A1820">
    <cfRule type="expression" dxfId="2796" priority="2906">
      <formula>$I1820="DELETAR"</formula>
    </cfRule>
  </conditionalFormatting>
  <conditionalFormatting sqref="B1820">
    <cfRule type="expression" dxfId="2795" priority="2901">
      <formula>$I1820="DELETAR"</formula>
    </cfRule>
  </conditionalFormatting>
  <conditionalFormatting sqref="A1820">
    <cfRule type="expression" dxfId="2794" priority="2905">
      <formula>$I1820="DELETAR"</formula>
    </cfRule>
  </conditionalFormatting>
  <conditionalFormatting sqref="B1820">
    <cfRule type="expression" dxfId="2793" priority="2903">
      <formula>$M1820="NOK"</formula>
    </cfRule>
  </conditionalFormatting>
  <conditionalFormatting sqref="B1820">
    <cfRule type="expression" dxfId="2792" priority="2900">
      <formula>$I1820="DELETAR"</formula>
    </cfRule>
  </conditionalFormatting>
  <conditionalFormatting sqref="A1820">
    <cfRule type="expression" dxfId="2791" priority="2907">
      <formula>$M1820="NOK"</formula>
    </cfRule>
  </conditionalFormatting>
  <conditionalFormatting sqref="B1820">
    <cfRule type="expression" dxfId="2790" priority="2898">
      <formula>$I1820="DELETAR"</formula>
    </cfRule>
  </conditionalFormatting>
  <conditionalFormatting sqref="A1820">
    <cfRule type="expression" dxfId="2789" priority="2897">
      <formula>$I1820="DELETAR"</formula>
    </cfRule>
  </conditionalFormatting>
  <conditionalFormatting sqref="A1820:B1820">
    <cfRule type="expression" dxfId="2788" priority="2896">
      <formula>$I1820="DELETAR"</formula>
    </cfRule>
  </conditionalFormatting>
  <conditionalFormatting sqref="A1820:B1820">
    <cfRule type="expression" dxfId="2787" priority="2895">
      <formula>$I1820="DELETAR"</formula>
    </cfRule>
  </conditionalFormatting>
  <conditionalFormatting sqref="A1820:B1820">
    <cfRule type="expression" dxfId="2786" priority="2899">
      <formula>$M1820="NOK"</formula>
    </cfRule>
  </conditionalFormatting>
  <conditionalFormatting sqref="A1821:B1821">
    <cfRule type="expression" dxfId="2785" priority="2894">
      <formula>$M1821="NOK"</formula>
    </cfRule>
  </conditionalFormatting>
  <conditionalFormatting sqref="F1821">
    <cfRule type="expression" dxfId="2784" priority="2893">
      <formula>$M1824="NOK"</formula>
    </cfRule>
  </conditionalFormatting>
  <conditionalFormatting sqref="F1821">
    <cfRule type="expression" dxfId="2783" priority="2892">
      <formula>$M1821="NOK"</formula>
    </cfRule>
  </conditionalFormatting>
  <conditionalFormatting sqref="B1822">
    <cfRule type="expression" dxfId="2782" priority="2891">
      <formula>$M1822="NOK"</formula>
    </cfRule>
  </conditionalFormatting>
  <conditionalFormatting sqref="B1822">
    <cfRule type="expression" dxfId="2781" priority="2890">
      <formula>$I1822="DELETAR"</formula>
    </cfRule>
  </conditionalFormatting>
  <conditionalFormatting sqref="B1822">
    <cfRule type="expression" dxfId="2780" priority="2889">
      <formula>$I1822="DELETAR"</formula>
    </cfRule>
  </conditionalFormatting>
  <conditionalFormatting sqref="B1822">
    <cfRule type="expression" dxfId="2779" priority="2888">
      <formula>$I1822="DELETAR"</formula>
    </cfRule>
  </conditionalFormatting>
  <conditionalFormatting sqref="B1822">
    <cfRule type="expression" dxfId="2778" priority="2886">
      <formula>$I1822="DELETAR"</formula>
    </cfRule>
  </conditionalFormatting>
  <conditionalFormatting sqref="B1822">
    <cfRule type="expression" dxfId="2777" priority="2885">
      <formula>$I1822="DELETAR"</formula>
    </cfRule>
  </conditionalFormatting>
  <conditionalFormatting sqref="B1822">
    <cfRule type="expression" dxfId="2776" priority="2884">
      <formula>$I1822="DELETAR"</formula>
    </cfRule>
  </conditionalFormatting>
  <conditionalFormatting sqref="F1830:F1832">
    <cfRule type="expression" dxfId="2775" priority="2880">
      <formula>$M1830="NOK"</formula>
    </cfRule>
  </conditionalFormatting>
  <conditionalFormatting sqref="F1830">
    <cfRule type="expression" dxfId="2774" priority="2879">
      <formula>$M1832="NOK"</formula>
    </cfRule>
  </conditionalFormatting>
  <conditionalFormatting sqref="F1828">
    <cfRule type="expression" dxfId="2773" priority="2878">
      <formula>$M1832="NOK"</formula>
    </cfRule>
  </conditionalFormatting>
  <conditionalFormatting sqref="F1832">
    <cfRule type="expression" dxfId="2772" priority="2881">
      <formula>#REF!="NOK"</formula>
    </cfRule>
  </conditionalFormatting>
  <conditionalFormatting sqref="F1831">
    <cfRule type="expression" dxfId="2771" priority="2882">
      <formula>#REF!="NOK"</formula>
    </cfRule>
  </conditionalFormatting>
  <conditionalFormatting sqref="A1833:G1833">
    <cfRule type="expression" dxfId="2770" priority="2876">
      <formula>$M1833="NOK"</formula>
    </cfRule>
  </conditionalFormatting>
  <conditionalFormatting sqref="A1833:G1833">
    <cfRule type="expression" dxfId="2769" priority="2877">
      <formula>$M1834="NOK"</formula>
    </cfRule>
  </conditionalFormatting>
  <conditionalFormatting sqref="B1833:G1833">
    <cfRule type="expression" dxfId="2768" priority="2875">
      <formula>$M1834="NOK"</formula>
    </cfRule>
  </conditionalFormatting>
  <conditionalFormatting sqref="A1825:G1826 F1828 B1833:G1833 B1827:G1827">
    <cfRule type="expression" dxfId="2767" priority="2874">
      <formula>$M1825="NOK"</formula>
    </cfRule>
  </conditionalFormatting>
  <conditionalFormatting sqref="A1825:G1826 B1827:G1827">
    <cfRule type="expression" dxfId="2766" priority="2873">
      <formula>$M1826="NOK"</formula>
    </cfRule>
  </conditionalFormatting>
  <conditionalFormatting sqref="A1833">
    <cfRule type="expression" dxfId="2765" priority="2872">
      <formula>$M1833="NOK"</formula>
    </cfRule>
  </conditionalFormatting>
  <conditionalFormatting sqref="B1831">
    <cfRule type="expression" dxfId="2764" priority="2863">
      <formula>$M1831="NOK"</formula>
    </cfRule>
  </conditionalFormatting>
  <conditionalFormatting sqref="A1830">
    <cfRule type="expression" dxfId="2763" priority="2871">
      <formula>#REF!="NOK"</formula>
    </cfRule>
  </conditionalFormatting>
  <conditionalFormatting sqref="A1830">
    <cfRule type="expression" dxfId="2762" priority="2870">
      <formula>$M1830="NOK"</formula>
    </cfRule>
  </conditionalFormatting>
  <conditionalFormatting sqref="A1830">
    <cfRule type="expression" dxfId="2761" priority="2869">
      <formula>$M1830="NOK"</formula>
    </cfRule>
  </conditionalFormatting>
  <conditionalFormatting sqref="B1831">
    <cfRule type="expression" dxfId="2760" priority="2862">
      <formula>$I1831="DELETAR"</formula>
    </cfRule>
  </conditionalFormatting>
  <conditionalFormatting sqref="A1831">
    <cfRule type="expression" dxfId="2759" priority="2864">
      <formula>$I1831="DELETAR"</formula>
    </cfRule>
  </conditionalFormatting>
  <conditionalFormatting sqref="A1831">
    <cfRule type="expression" dxfId="2758" priority="2866">
      <formula>$I1831="DELETAR"</formula>
    </cfRule>
  </conditionalFormatting>
  <conditionalFormatting sqref="B1831">
    <cfRule type="expression" dxfId="2757" priority="2861">
      <formula>$I1831="DELETAR"</formula>
    </cfRule>
  </conditionalFormatting>
  <conditionalFormatting sqref="A1831">
    <cfRule type="expression" dxfId="2756" priority="2865">
      <formula>$I1831="DELETAR"</formula>
    </cfRule>
  </conditionalFormatting>
  <conditionalFormatting sqref="B1831">
    <cfRule type="expression" dxfId="2755" priority="2860">
      <formula>$I1831="DELETAR"</formula>
    </cfRule>
  </conditionalFormatting>
  <conditionalFormatting sqref="A1831">
    <cfRule type="expression" dxfId="2754" priority="2867">
      <formula>$M1831="NOK"</formula>
    </cfRule>
  </conditionalFormatting>
  <conditionalFormatting sqref="B1831">
    <cfRule type="expression" dxfId="2753" priority="2858">
      <formula>$I1831="DELETAR"</formula>
    </cfRule>
  </conditionalFormatting>
  <conditionalFormatting sqref="A1831">
    <cfRule type="expression" dxfId="2752" priority="2857">
      <formula>$I1831="DELETAR"</formula>
    </cfRule>
  </conditionalFormatting>
  <conditionalFormatting sqref="A1831:B1831">
    <cfRule type="expression" dxfId="2751" priority="2856">
      <formula>$I1831="DELETAR"</formula>
    </cfRule>
  </conditionalFormatting>
  <conditionalFormatting sqref="A1831:B1831">
    <cfRule type="expression" dxfId="2750" priority="2855">
      <formula>$I1831="DELETAR"</formula>
    </cfRule>
  </conditionalFormatting>
  <conditionalFormatting sqref="A1831:B1831">
    <cfRule type="expression" dxfId="2749" priority="2859">
      <formula>$M1831="NOK"</formula>
    </cfRule>
  </conditionalFormatting>
  <conditionalFormatting sqref="A1832:B1832">
    <cfRule type="expression" dxfId="2748" priority="2854">
      <formula>$M1832="NOK"</formula>
    </cfRule>
  </conditionalFormatting>
  <conditionalFormatting sqref="B1828">
    <cfRule type="expression" dxfId="2747" priority="2848">
      <formula>$I1828="DELETAR"</formula>
    </cfRule>
  </conditionalFormatting>
  <conditionalFormatting sqref="A1828">
    <cfRule type="expression" dxfId="2746" priority="2850">
      <formula>$I1828="DELETAR"</formula>
    </cfRule>
  </conditionalFormatting>
  <conditionalFormatting sqref="A1828">
    <cfRule type="expression" dxfId="2745" priority="2852">
      <formula>$I1828="DELETAR"</formula>
    </cfRule>
  </conditionalFormatting>
  <conditionalFormatting sqref="B1828">
    <cfRule type="expression" dxfId="2744" priority="2847">
      <formula>$I1828="DELETAR"</formula>
    </cfRule>
  </conditionalFormatting>
  <conditionalFormatting sqref="A1828">
    <cfRule type="expression" dxfId="2743" priority="2851">
      <formula>$I1828="DELETAR"</formula>
    </cfRule>
  </conditionalFormatting>
  <conditionalFormatting sqref="B1828">
    <cfRule type="expression" dxfId="2742" priority="2849">
      <formula>$M1828="NOK"</formula>
    </cfRule>
  </conditionalFormatting>
  <conditionalFormatting sqref="B1828">
    <cfRule type="expression" dxfId="2741" priority="2846">
      <formula>$I1828="DELETAR"</formula>
    </cfRule>
  </conditionalFormatting>
  <conditionalFormatting sqref="A1828">
    <cfRule type="expression" dxfId="2740" priority="2853">
      <formula>$M1828="NOK"</formula>
    </cfRule>
  </conditionalFormatting>
  <conditionalFormatting sqref="B1828">
    <cfRule type="expression" dxfId="2739" priority="2844">
      <formula>$I1828="DELETAR"</formula>
    </cfRule>
  </conditionalFormatting>
  <conditionalFormatting sqref="A1828">
    <cfRule type="expression" dxfId="2738" priority="2843">
      <formula>$I1828="DELETAR"</formula>
    </cfRule>
  </conditionalFormatting>
  <conditionalFormatting sqref="A1828:B1828">
    <cfRule type="expression" dxfId="2737" priority="2842">
      <formula>$I1828="DELETAR"</formula>
    </cfRule>
  </conditionalFormatting>
  <conditionalFormatting sqref="A1828:B1828">
    <cfRule type="expression" dxfId="2736" priority="2841">
      <formula>$I1828="DELETAR"</formula>
    </cfRule>
  </conditionalFormatting>
  <conditionalFormatting sqref="A1828:B1828">
    <cfRule type="expression" dxfId="2735" priority="2845">
      <formula>$M1828="NOK"</formula>
    </cfRule>
  </conditionalFormatting>
  <conditionalFormatting sqref="A1829:B1829">
    <cfRule type="expression" dxfId="2734" priority="2840">
      <formula>$M1829="NOK"</formula>
    </cfRule>
  </conditionalFormatting>
  <conditionalFormatting sqref="F1829">
    <cfRule type="expression" dxfId="2733" priority="2839">
      <formula>$M1833="NOK"</formula>
    </cfRule>
  </conditionalFormatting>
  <conditionalFormatting sqref="F1829">
    <cfRule type="expression" dxfId="2732" priority="2838">
      <formula>$M1829="NOK"</formula>
    </cfRule>
  </conditionalFormatting>
  <conditionalFormatting sqref="B1830">
    <cfRule type="expression" dxfId="2731" priority="2837">
      <formula>$M1830="NOK"</formula>
    </cfRule>
  </conditionalFormatting>
  <conditionalFormatting sqref="B1830">
    <cfRule type="expression" dxfId="2730" priority="2836">
      <formula>$I1830="DELETAR"</formula>
    </cfRule>
  </conditionalFormatting>
  <conditionalFormatting sqref="B1830">
    <cfRule type="expression" dxfId="2729" priority="2835">
      <formula>$I1830="DELETAR"</formula>
    </cfRule>
  </conditionalFormatting>
  <conditionalFormatting sqref="B1830">
    <cfRule type="expression" dxfId="2728" priority="2834">
      <formula>$I1830="DELETAR"</formula>
    </cfRule>
  </conditionalFormatting>
  <conditionalFormatting sqref="B1830">
    <cfRule type="expression" dxfId="2727" priority="2832">
      <formula>$I1830="DELETAR"</formula>
    </cfRule>
  </conditionalFormatting>
  <conditionalFormatting sqref="B1830">
    <cfRule type="expression" dxfId="2726" priority="2831">
      <formula>$I1830="DELETAR"</formula>
    </cfRule>
  </conditionalFormatting>
  <conditionalFormatting sqref="B1830">
    <cfRule type="expression" dxfId="2725" priority="2830">
      <formula>$I1830="DELETAR"</formula>
    </cfRule>
  </conditionalFormatting>
  <conditionalFormatting sqref="B1830">
    <cfRule type="expression" dxfId="2724" priority="2833">
      <formula>$M1830="NOK"</formula>
    </cfRule>
  </conditionalFormatting>
  <conditionalFormatting sqref="A1840:G1840">
    <cfRule type="expression" dxfId="2723" priority="2823">
      <formula>$M1840="NOK"</formula>
    </cfRule>
  </conditionalFormatting>
  <conditionalFormatting sqref="A1840:G1840">
    <cfRule type="expression" dxfId="2722" priority="2824">
      <formula>$M1841="NOK"</formula>
    </cfRule>
  </conditionalFormatting>
  <conditionalFormatting sqref="B1840:G1840">
    <cfRule type="expression" dxfId="2721" priority="2822">
      <formula>$M1841="NOK"</formula>
    </cfRule>
  </conditionalFormatting>
  <conditionalFormatting sqref="A1834:G1835 F1837 B1840:G1840 B1836:G1836">
    <cfRule type="expression" dxfId="2720" priority="2821">
      <formula>$M1834="NOK"</formula>
    </cfRule>
  </conditionalFormatting>
  <conditionalFormatting sqref="A1834:G1835 B1836:G1836">
    <cfRule type="expression" dxfId="2719" priority="2820">
      <formula>$M1835="NOK"</formula>
    </cfRule>
  </conditionalFormatting>
  <conditionalFormatting sqref="A1840">
    <cfRule type="expression" dxfId="2718" priority="2819">
      <formula>$M1840="NOK"</formula>
    </cfRule>
  </conditionalFormatting>
  <conditionalFormatting sqref="A1839">
    <cfRule type="expression" dxfId="2717" priority="2818">
      <formula>#REF!="NOK"</formula>
    </cfRule>
  </conditionalFormatting>
  <conditionalFormatting sqref="A1839">
    <cfRule type="expression" dxfId="2716" priority="2817">
      <formula>$M1839="NOK"</formula>
    </cfRule>
  </conditionalFormatting>
  <conditionalFormatting sqref="A1839">
    <cfRule type="expression" dxfId="2715" priority="2816">
      <formula>$M1839="NOK"</formula>
    </cfRule>
  </conditionalFormatting>
  <conditionalFormatting sqref="B1837">
    <cfRule type="expression" dxfId="2714" priority="2796">
      <formula>$I1837="DELETAR"</formula>
    </cfRule>
  </conditionalFormatting>
  <conditionalFormatting sqref="A1837">
    <cfRule type="expression" dxfId="2713" priority="2798">
      <formula>$I1837="DELETAR"</formula>
    </cfRule>
  </conditionalFormatting>
  <conditionalFormatting sqref="A1837">
    <cfRule type="expression" dxfId="2712" priority="2800">
      <formula>$I1837="DELETAR"</formula>
    </cfRule>
  </conditionalFormatting>
  <conditionalFormatting sqref="B1837">
    <cfRule type="expression" dxfId="2711" priority="2795">
      <formula>$I1837="DELETAR"</formula>
    </cfRule>
  </conditionalFormatting>
  <conditionalFormatting sqref="A1837">
    <cfRule type="expression" dxfId="2710" priority="2799">
      <formula>$I1837="DELETAR"</formula>
    </cfRule>
  </conditionalFormatting>
  <conditionalFormatting sqref="B1837">
    <cfRule type="expression" dxfId="2709" priority="2797">
      <formula>$M1837="NOK"</formula>
    </cfRule>
  </conditionalFormatting>
  <conditionalFormatting sqref="B1837">
    <cfRule type="expression" dxfId="2708" priority="2794">
      <formula>$I1837="DELETAR"</formula>
    </cfRule>
  </conditionalFormatting>
  <conditionalFormatting sqref="A1837">
    <cfRule type="expression" dxfId="2707" priority="2801">
      <formula>$M1837="NOK"</formula>
    </cfRule>
  </conditionalFormatting>
  <conditionalFormatting sqref="B1837">
    <cfRule type="expression" dxfId="2706" priority="2792">
      <formula>$I1837="DELETAR"</formula>
    </cfRule>
  </conditionalFormatting>
  <conditionalFormatting sqref="A1837">
    <cfRule type="expression" dxfId="2705" priority="2791">
      <formula>$I1837="DELETAR"</formula>
    </cfRule>
  </conditionalFormatting>
  <conditionalFormatting sqref="A1837:B1837">
    <cfRule type="expression" dxfId="2704" priority="2790">
      <formula>$I1837="DELETAR"</formula>
    </cfRule>
  </conditionalFormatting>
  <conditionalFormatting sqref="A1837:B1837">
    <cfRule type="expression" dxfId="2703" priority="2789">
      <formula>$I1837="DELETAR"</formula>
    </cfRule>
  </conditionalFormatting>
  <conditionalFormatting sqref="A1837:B1837">
    <cfRule type="expression" dxfId="2702" priority="2793">
      <formula>$M1837="NOK"</formula>
    </cfRule>
  </conditionalFormatting>
  <conditionalFormatting sqref="A1838:B1838">
    <cfRule type="expression" dxfId="2701" priority="2788">
      <formula>$M1838="NOK"</formula>
    </cfRule>
  </conditionalFormatting>
  <conditionalFormatting sqref="F1838">
    <cfRule type="expression" dxfId="2700" priority="2787">
      <formula>$M1840="NOK"</formula>
    </cfRule>
  </conditionalFormatting>
  <conditionalFormatting sqref="F1838">
    <cfRule type="expression" dxfId="2699" priority="2786">
      <formula>$M1838="NOK"</formula>
    </cfRule>
  </conditionalFormatting>
  <conditionalFormatting sqref="B1839">
    <cfRule type="expression" dxfId="2698" priority="2785">
      <formula>$M1839="NOK"</formula>
    </cfRule>
  </conditionalFormatting>
  <conditionalFormatting sqref="B1839">
    <cfRule type="expression" dxfId="2697" priority="2784">
      <formula>$I1839="DELETAR"</formula>
    </cfRule>
  </conditionalFormatting>
  <conditionalFormatting sqref="B1839">
    <cfRule type="expression" dxfId="2696" priority="2783">
      <formula>$I1839="DELETAR"</formula>
    </cfRule>
  </conditionalFormatting>
  <conditionalFormatting sqref="B1839">
    <cfRule type="expression" dxfId="2695" priority="2782">
      <formula>$I1839="DELETAR"</formula>
    </cfRule>
  </conditionalFormatting>
  <conditionalFormatting sqref="B1839">
    <cfRule type="expression" dxfId="2694" priority="2780">
      <formula>$I1839="DELETAR"</formula>
    </cfRule>
  </conditionalFormatting>
  <conditionalFormatting sqref="B1839">
    <cfRule type="expression" dxfId="2693" priority="2779">
      <formula>$I1839="DELETAR"</formula>
    </cfRule>
  </conditionalFormatting>
  <conditionalFormatting sqref="B1839">
    <cfRule type="expression" dxfId="2692" priority="2778">
      <formula>$I1839="DELETAR"</formula>
    </cfRule>
  </conditionalFormatting>
  <conditionalFormatting sqref="B1839">
    <cfRule type="expression" dxfId="2691" priority="2781">
      <formula>$M1839="NOK"</formula>
    </cfRule>
  </conditionalFormatting>
  <conditionalFormatting sqref="F1844">
    <cfRule type="expression" dxfId="2690" priority="2777">
      <formula>#REF!="NOK"</formula>
    </cfRule>
  </conditionalFormatting>
  <conditionalFormatting sqref="A1849:G1849">
    <cfRule type="expression" dxfId="2689" priority="2772">
      <formula>$M1849="NOK"</formula>
    </cfRule>
  </conditionalFormatting>
  <conditionalFormatting sqref="A1849:G1849">
    <cfRule type="expression" dxfId="2688" priority="2773">
      <formula>$M1850="NOK"</formula>
    </cfRule>
  </conditionalFormatting>
  <conditionalFormatting sqref="B1849:G1849">
    <cfRule type="expression" dxfId="2687" priority="2771">
      <formula>$M1850="NOK"</formula>
    </cfRule>
  </conditionalFormatting>
  <conditionalFormatting sqref="A1841:G1842 F1844 B1849:G1849 B1843:G1843">
    <cfRule type="expression" dxfId="2686" priority="2770">
      <formula>$M1841="NOK"</formula>
    </cfRule>
  </conditionalFormatting>
  <conditionalFormatting sqref="A1841:G1842 B1843:G1843">
    <cfRule type="expression" dxfId="2685" priority="2769">
      <formula>$M1842="NOK"</formula>
    </cfRule>
  </conditionalFormatting>
  <conditionalFormatting sqref="A1849">
    <cfRule type="expression" dxfId="2684" priority="2768">
      <formula>$M1849="NOK"</formula>
    </cfRule>
  </conditionalFormatting>
  <conditionalFormatting sqref="B1844">
    <cfRule type="expression" dxfId="2683" priority="2759">
      <formula>$I1844="DELETAR"</formula>
    </cfRule>
  </conditionalFormatting>
  <conditionalFormatting sqref="A1844">
    <cfRule type="expression" dxfId="2682" priority="2761">
      <formula>$I1844="DELETAR"</formula>
    </cfRule>
  </conditionalFormatting>
  <conditionalFormatting sqref="A1844">
    <cfRule type="expression" dxfId="2681" priority="2763">
      <formula>$I1844="DELETAR"</formula>
    </cfRule>
  </conditionalFormatting>
  <conditionalFormatting sqref="B1844">
    <cfRule type="expression" dxfId="2680" priority="2758">
      <formula>$I1844="DELETAR"</formula>
    </cfRule>
  </conditionalFormatting>
  <conditionalFormatting sqref="A1844">
    <cfRule type="expression" dxfId="2679" priority="2762">
      <formula>$I1844="DELETAR"</formula>
    </cfRule>
  </conditionalFormatting>
  <conditionalFormatting sqref="B1844">
    <cfRule type="expression" dxfId="2678" priority="2760">
      <formula>$M1844="NOK"</formula>
    </cfRule>
  </conditionalFormatting>
  <conditionalFormatting sqref="B1844">
    <cfRule type="expression" dxfId="2677" priority="2757">
      <formula>$I1844="DELETAR"</formula>
    </cfRule>
  </conditionalFormatting>
  <conditionalFormatting sqref="A1844">
    <cfRule type="expression" dxfId="2676" priority="2764">
      <formula>$M1844="NOK"</formula>
    </cfRule>
  </conditionalFormatting>
  <conditionalFormatting sqref="B1844">
    <cfRule type="expression" dxfId="2675" priority="2755">
      <formula>$I1844="DELETAR"</formula>
    </cfRule>
  </conditionalFormatting>
  <conditionalFormatting sqref="A1844">
    <cfRule type="expression" dxfId="2674" priority="2754">
      <formula>$I1844="DELETAR"</formula>
    </cfRule>
  </conditionalFormatting>
  <conditionalFormatting sqref="A1844:B1844">
    <cfRule type="expression" dxfId="2673" priority="2753">
      <formula>$I1844="DELETAR"</formula>
    </cfRule>
  </conditionalFormatting>
  <conditionalFormatting sqref="A1844:B1844">
    <cfRule type="expression" dxfId="2672" priority="2752">
      <formula>$I1844="DELETAR"</formula>
    </cfRule>
  </conditionalFormatting>
  <conditionalFormatting sqref="A1844:B1844">
    <cfRule type="expression" dxfId="2671" priority="2756">
      <formula>$M1844="NOK"</formula>
    </cfRule>
  </conditionalFormatting>
  <conditionalFormatting sqref="A1848:B1848">
    <cfRule type="expression" dxfId="2670" priority="2751">
      <formula>$M1848="NOK"</formula>
    </cfRule>
  </conditionalFormatting>
  <conditionalFormatting sqref="F1848">
    <cfRule type="expression" dxfId="2669" priority="2750">
      <formula>$M1849="NOK"</formula>
    </cfRule>
  </conditionalFormatting>
  <conditionalFormatting sqref="F1848">
    <cfRule type="expression" dxfId="2668" priority="2749">
      <formula>$M1848="NOK"</formula>
    </cfRule>
  </conditionalFormatting>
  <conditionalFormatting sqref="F1860">
    <cfRule type="expression" dxfId="2667" priority="2738">
      <formula>$M1860="NOK"</formula>
    </cfRule>
  </conditionalFormatting>
  <conditionalFormatting sqref="F1860">
    <cfRule type="expression" dxfId="2666" priority="2739">
      <formula>#REF!="NOK"</formula>
    </cfRule>
  </conditionalFormatting>
  <conditionalFormatting sqref="F1853">
    <cfRule type="expression" dxfId="2665" priority="2740">
      <formula>#REF!="NOK"</formula>
    </cfRule>
  </conditionalFormatting>
  <conditionalFormatting sqref="A1861:G1861">
    <cfRule type="expression" dxfId="2664" priority="2735">
      <formula>$M1861="NOK"</formula>
    </cfRule>
  </conditionalFormatting>
  <conditionalFormatting sqref="A1861:G1861">
    <cfRule type="expression" dxfId="2663" priority="2736">
      <formula>$M1862="NOK"</formula>
    </cfRule>
  </conditionalFormatting>
  <conditionalFormatting sqref="B1861:G1861">
    <cfRule type="expression" dxfId="2662" priority="2734">
      <formula>$M1862="NOK"</formula>
    </cfRule>
  </conditionalFormatting>
  <conditionalFormatting sqref="A1850:G1851 F1853 B1861:G1861 B1852:G1852">
    <cfRule type="expression" dxfId="2661" priority="2733">
      <formula>$M1850="NOK"</formula>
    </cfRule>
  </conditionalFormatting>
  <conditionalFormatting sqref="A1850:G1851 B1852:G1852">
    <cfRule type="expression" dxfId="2660" priority="2732">
      <formula>$M1851="NOK"</formula>
    </cfRule>
  </conditionalFormatting>
  <conditionalFormatting sqref="A1861">
    <cfRule type="expression" dxfId="2659" priority="2731">
      <formula>$M1861="NOK"</formula>
    </cfRule>
  </conditionalFormatting>
  <conditionalFormatting sqref="A1860">
    <cfRule type="expression" dxfId="2658" priority="2730">
      <formula>#REF!="NOK"</formula>
    </cfRule>
  </conditionalFormatting>
  <conditionalFormatting sqref="A1860">
    <cfRule type="expression" dxfId="2657" priority="2729">
      <formula>$M1860="NOK"</formula>
    </cfRule>
  </conditionalFormatting>
  <conditionalFormatting sqref="A1860">
    <cfRule type="expression" dxfId="2656" priority="2728">
      <formula>$M1860="NOK"</formula>
    </cfRule>
  </conditionalFormatting>
  <conditionalFormatting sqref="B1853">
    <cfRule type="expression" dxfId="2655" priority="2722">
      <formula>$I1853="DELETAR"</formula>
    </cfRule>
  </conditionalFormatting>
  <conditionalFormatting sqref="A1853">
    <cfRule type="expression" dxfId="2654" priority="2724">
      <formula>$I1853="DELETAR"</formula>
    </cfRule>
  </conditionalFormatting>
  <conditionalFormatting sqref="A1853">
    <cfRule type="expression" dxfId="2653" priority="2726">
      <formula>$I1853="DELETAR"</formula>
    </cfRule>
  </conditionalFormatting>
  <conditionalFormatting sqref="B1853">
    <cfRule type="expression" dxfId="2652" priority="2721">
      <formula>$I1853="DELETAR"</formula>
    </cfRule>
  </conditionalFormatting>
  <conditionalFormatting sqref="A1853">
    <cfRule type="expression" dxfId="2651" priority="2725">
      <formula>$I1853="DELETAR"</formula>
    </cfRule>
  </conditionalFormatting>
  <conditionalFormatting sqref="B1853">
    <cfRule type="expression" dxfId="2650" priority="2723">
      <formula>$M1853="NOK"</formula>
    </cfRule>
  </conditionalFormatting>
  <conditionalFormatting sqref="B1853">
    <cfRule type="expression" dxfId="2649" priority="2720">
      <formula>$I1853="DELETAR"</formula>
    </cfRule>
  </conditionalFormatting>
  <conditionalFormatting sqref="A1853">
    <cfRule type="expression" dxfId="2648" priority="2727">
      <formula>$M1853="NOK"</formula>
    </cfRule>
  </conditionalFormatting>
  <conditionalFormatting sqref="B1853">
    <cfRule type="expression" dxfId="2647" priority="2718">
      <formula>$I1853="DELETAR"</formula>
    </cfRule>
  </conditionalFormatting>
  <conditionalFormatting sqref="A1853">
    <cfRule type="expression" dxfId="2646" priority="2717">
      <formula>$I1853="DELETAR"</formula>
    </cfRule>
  </conditionalFormatting>
  <conditionalFormatting sqref="A1853:B1853">
    <cfRule type="expression" dxfId="2645" priority="2716">
      <formula>$I1853="DELETAR"</formula>
    </cfRule>
  </conditionalFormatting>
  <conditionalFormatting sqref="A1853:B1853">
    <cfRule type="expression" dxfId="2644" priority="2715">
      <formula>$I1853="DELETAR"</formula>
    </cfRule>
  </conditionalFormatting>
  <conditionalFormatting sqref="A1853:B1853">
    <cfRule type="expression" dxfId="2643" priority="2719">
      <formula>$M1853="NOK"</formula>
    </cfRule>
  </conditionalFormatting>
  <conditionalFormatting sqref="B1858">
    <cfRule type="expression" dxfId="2642" priority="2714">
      <formula>$M1858="NOK"</formula>
    </cfRule>
  </conditionalFormatting>
  <conditionalFormatting sqref="F1858">
    <cfRule type="expression" dxfId="2641" priority="2713">
      <formula>$M1861="NOK"</formula>
    </cfRule>
  </conditionalFormatting>
  <conditionalFormatting sqref="F1858">
    <cfRule type="expression" dxfId="2640" priority="2712">
      <formula>$M1858="NOK"</formula>
    </cfRule>
  </conditionalFormatting>
  <conditionalFormatting sqref="B1867">
    <cfRule type="expression" dxfId="2639" priority="2670">
      <formula>$M1867="NOK"</formula>
    </cfRule>
  </conditionalFormatting>
  <conditionalFormatting sqref="B1867">
    <cfRule type="expression" dxfId="2638" priority="2669">
      <formula>$I1867="DELETAR"</formula>
    </cfRule>
  </conditionalFormatting>
  <conditionalFormatting sqref="B1867">
    <cfRule type="expression" dxfId="2637" priority="2668">
      <formula>$I1867="DELETAR"</formula>
    </cfRule>
  </conditionalFormatting>
  <conditionalFormatting sqref="B1867">
    <cfRule type="expression" dxfId="2636" priority="2667">
      <formula>$I1867="DELETAR"</formula>
    </cfRule>
  </conditionalFormatting>
  <conditionalFormatting sqref="C1864">
    <cfRule type="expression" dxfId="2635" priority="2666">
      <formula>$M1864="NOK"</formula>
    </cfRule>
  </conditionalFormatting>
  <conditionalFormatting sqref="F1867">
    <cfRule type="expression" dxfId="2634" priority="2701">
      <formula>$M1867="NOK"</formula>
    </cfRule>
  </conditionalFormatting>
  <conditionalFormatting sqref="F1867">
    <cfRule type="expression" dxfId="2633" priority="2702">
      <formula>#REF!="NOK"</formula>
    </cfRule>
  </conditionalFormatting>
  <conditionalFormatting sqref="F1865">
    <cfRule type="expression" dxfId="2632" priority="2703">
      <formula>#REF!="NOK"</formula>
    </cfRule>
  </conditionalFormatting>
  <conditionalFormatting sqref="A1868:G1868">
    <cfRule type="expression" dxfId="2631" priority="2698">
      <formula>$M1868="NOK"</formula>
    </cfRule>
  </conditionalFormatting>
  <conditionalFormatting sqref="A1868:G1868">
    <cfRule type="expression" dxfId="2630" priority="2699">
      <formula>$M1869="NOK"</formula>
    </cfRule>
  </conditionalFormatting>
  <conditionalFormatting sqref="B1868:G1868">
    <cfRule type="expression" dxfId="2629" priority="2697">
      <formula>$M1869="NOK"</formula>
    </cfRule>
  </conditionalFormatting>
  <conditionalFormatting sqref="A1862:G1863 F1865 B1868:G1868 B1864 D1864:G1864">
    <cfRule type="expression" dxfId="2628" priority="2696">
      <formula>$M1862="NOK"</formula>
    </cfRule>
  </conditionalFormatting>
  <conditionalFormatting sqref="A1862:G1863 B1864 D1864:G1864">
    <cfRule type="expression" dxfId="2627" priority="2695">
      <formula>$M1863="NOK"</formula>
    </cfRule>
  </conditionalFormatting>
  <conditionalFormatting sqref="A1868">
    <cfRule type="expression" dxfId="2626" priority="2694">
      <formula>$M1868="NOK"</formula>
    </cfRule>
  </conditionalFormatting>
  <conditionalFormatting sqref="A1867">
    <cfRule type="expression" dxfId="2625" priority="2693">
      <formula>#REF!="NOK"</formula>
    </cfRule>
  </conditionalFormatting>
  <conditionalFormatting sqref="A1867">
    <cfRule type="expression" dxfId="2624" priority="2692">
      <formula>$M1867="NOK"</formula>
    </cfRule>
  </conditionalFormatting>
  <conditionalFormatting sqref="A1867">
    <cfRule type="expression" dxfId="2623" priority="2691">
      <formula>$M1867="NOK"</formula>
    </cfRule>
  </conditionalFormatting>
  <conditionalFormatting sqref="B1865">
    <cfRule type="expression" dxfId="2622" priority="2685">
      <formula>$I1865="DELETAR"</formula>
    </cfRule>
  </conditionalFormatting>
  <conditionalFormatting sqref="A1865">
    <cfRule type="expression" dxfId="2621" priority="2687">
      <formula>$I1865="DELETAR"</formula>
    </cfRule>
  </conditionalFormatting>
  <conditionalFormatting sqref="A1865">
    <cfRule type="expression" dxfId="2620" priority="2689">
      <formula>$I1865="DELETAR"</formula>
    </cfRule>
  </conditionalFormatting>
  <conditionalFormatting sqref="B1865">
    <cfRule type="expression" dxfId="2619" priority="2684">
      <formula>$I1865="DELETAR"</formula>
    </cfRule>
  </conditionalFormatting>
  <conditionalFormatting sqref="A1865">
    <cfRule type="expression" dxfId="2618" priority="2688">
      <formula>$I1865="DELETAR"</formula>
    </cfRule>
  </conditionalFormatting>
  <conditionalFormatting sqref="B1865">
    <cfRule type="expression" dxfId="2617" priority="2686">
      <formula>$M1865="NOK"</formula>
    </cfRule>
  </conditionalFormatting>
  <conditionalFormatting sqref="B1865">
    <cfRule type="expression" dxfId="2616" priority="2683">
      <formula>$I1865="DELETAR"</formula>
    </cfRule>
  </conditionalFormatting>
  <conditionalFormatting sqref="A1865">
    <cfRule type="expression" dxfId="2615" priority="2690">
      <formula>$M1865="NOK"</formula>
    </cfRule>
  </conditionalFormatting>
  <conditionalFormatting sqref="B1865">
    <cfRule type="expression" dxfId="2614" priority="2681">
      <formula>$I1865="DELETAR"</formula>
    </cfRule>
  </conditionalFormatting>
  <conditionalFormatting sqref="A1865">
    <cfRule type="expression" dxfId="2613" priority="2680">
      <formula>$I1865="DELETAR"</formula>
    </cfRule>
  </conditionalFormatting>
  <conditionalFormatting sqref="A1865:B1865">
    <cfRule type="expression" dxfId="2612" priority="2679">
      <formula>$I1865="DELETAR"</formula>
    </cfRule>
  </conditionalFormatting>
  <conditionalFormatting sqref="A1865:B1865">
    <cfRule type="expression" dxfId="2611" priority="2678">
      <formula>$I1865="DELETAR"</formula>
    </cfRule>
  </conditionalFormatting>
  <conditionalFormatting sqref="A1865:B1865">
    <cfRule type="expression" dxfId="2610" priority="2682">
      <formula>$M1865="NOK"</formula>
    </cfRule>
  </conditionalFormatting>
  <conditionalFormatting sqref="A1866:B1866">
    <cfRule type="expression" dxfId="2609" priority="2677">
      <formula>$M1866="NOK"</formula>
    </cfRule>
  </conditionalFormatting>
  <conditionalFormatting sqref="F1866">
    <cfRule type="expression" dxfId="2608" priority="2676">
      <formula>$M1868="NOK"</formula>
    </cfRule>
  </conditionalFormatting>
  <conditionalFormatting sqref="F1866">
    <cfRule type="expression" dxfId="2607" priority="2675">
      <formula>$M1866="NOK"</formula>
    </cfRule>
  </conditionalFormatting>
  <conditionalFormatting sqref="B1867">
    <cfRule type="expression" dxfId="2606" priority="2674">
      <formula>$M1867="NOK"</formula>
    </cfRule>
  </conditionalFormatting>
  <conditionalFormatting sqref="B1867">
    <cfRule type="expression" dxfId="2605" priority="2673">
      <formula>$I1867="DELETAR"</formula>
    </cfRule>
  </conditionalFormatting>
  <conditionalFormatting sqref="B1867">
    <cfRule type="expression" dxfId="2604" priority="2672">
      <formula>$I1867="DELETAR"</formula>
    </cfRule>
  </conditionalFormatting>
  <conditionalFormatting sqref="B1867">
    <cfRule type="expression" dxfId="2603" priority="2671">
      <formula>$I1867="DELETAR"</formula>
    </cfRule>
  </conditionalFormatting>
  <conditionalFormatting sqref="A1858">
    <cfRule type="expression" dxfId="2602" priority="2630">
      <formula>$I1858="DELETAR"</formula>
    </cfRule>
  </conditionalFormatting>
  <conditionalFormatting sqref="A1858">
    <cfRule type="expression" dxfId="2601" priority="2629">
      <formula>$I1858="DELETAR"</formula>
    </cfRule>
  </conditionalFormatting>
  <conditionalFormatting sqref="A1879:B1879">
    <cfRule type="expression" dxfId="2600" priority="2563">
      <formula>$I1879="DELETAR"</formula>
    </cfRule>
  </conditionalFormatting>
  <conditionalFormatting sqref="A1879:B1879">
    <cfRule type="expression" dxfId="2599" priority="2566">
      <formula>$M1879="NOK"</formula>
    </cfRule>
  </conditionalFormatting>
  <conditionalFormatting sqref="C1864">
    <cfRule type="expression" dxfId="2598" priority="2665">
      <formula>$M1865="NOK"</formula>
    </cfRule>
  </conditionalFormatting>
  <conditionalFormatting sqref="A1845:B1846">
    <cfRule type="expression" dxfId="2597" priority="2662">
      <formula>$M1845="NOK"</formula>
    </cfRule>
  </conditionalFormatting>
  <conditionalFormatting sqref="F1845:F1846">
    <cfRule type="expression" dxfId="2596" priority="2660">
      <formula>$M1845="NOK"</formula>
    </cfRule>
  </conditionalFormatting>
  <conditionalFormatting sqref="A1847:B1847">
    <cfRule type="expression" dxfId="2595" priority="2657">
      <formula>$M1847="NOK"</formula>
    </cfRule>
  </conditionalFormatting>
  <conditionalFormatting sqref="F1847">
    <cfRule type="expression" dxfId="2594" priority="2655">
      <formula>$M1847="NOK"</formula>
    </cfRule>
  </conditionalFormatting>
  <conditionalFormatting sqref="A1854:B1857">
    <cfRule type="expression" dxfId="2593" priority="2652">
      <formula>$M1854="NOK"</formula>
    </cfRule>
  </conditionalFormatting>
  <conditionalFormatting sqref="F1854:F1857">
    <cfRule type="expression" dxfId="2592" priority="2650">
      <formula>$M1854="NOK"</formula>
    </cfRule>
  </conditionalFormatting>
  <conditionalFormatting sqref="F1859">
    <cfRule type="expression" dxfId="2591" priority="2648">
      <formula>$M1859="NOK"</formula>
    </cfRule>
  </conditionalFormatting>
  <conditionalFormatting sqref="F1859">
    <cfRule type="expression" dxfId="2590" priority="2649">
      <formula>#REF!="NOK"</formula>
    </cfRule>
  </conditionalFormatting>
  <conditionalFormatting sqref="A1859">
    <cfRule type="expression" dxfId="2589" priority="2647">
      <formula>#REF!="NOK"</formula>
    </cfRule>
  </conditionalFormatting>
  <conditionalFormatting sqref="A1859">
    <cfRule type="expression" dxfId="2588" priority="2646">
      <formula>$M1859="NOK"</formula>
    </cfRule>
  </conditionalFormatting>
  <conditionalFormatting sqref="A1859">
    <cfRule type="expression" dxfId="2587" priority="2645">
      <formula>$M1859="NOK"</formula>
    </cfRule>
  </conditionalFormatting>
  <conditionalFormatting sqref="C1885">
    <cfRule type="expression" dxfId="2586" priority="2499">
      <formula>$M1885="NOK"</formula>
    </cfRule>
  </conditionalFormatting>
  <conditionalFormatting sqref="A1872:B1872">
    <cfRule type="expression" dxfId="2585" priority="2602">
      <formula>$I1872="DELETAR"</formula>
    </cfRule>
  </conditionalFormatting>
  <conditionalFormatting sqref="A1879:B1879">
    <cfRule type="expression" dxfId="2584" priority="2562">
      <formula>$I1879="DELETAR"</formula>
    </cfRule>
  </conditionalFormatting>
  <conditionalFormatting sqref="B1874">
    <cfRule type="expression" dxfId="2583" priority="2597">
      <formula>$I1874="DELETAR"</formula>
    </cfRule>
  </conditionalFormatting>
  <conditionalFormatting sqref="B1874">
    <cfRule type="expression" dxfId="2582" priority="2596">
      <formula>$I1874="DELETAR"</formula>
    </cfRule>
  </conditionalFormatting>
  <conditionalFormatting sqref="F1873">
    <cfRule type="expression" dxfId="2581" priority="2599">
      <formula>$M1873="NOK"</formula>
    </cfRule>
  </conditionalFormatting>
  <conditionalFormatting sqref="A1858">
    <cfRule type="expression" dxfId="2580" priority="2633">
      <formula>$I1858="DELETAR"</formula>
    </cfRule>
  </conditionalFormatting>
  <conditionalFormatting sqref="A1858">
    <cfRule type="expression" dxfId="2579" priority="2635">
      <formula>$I1858="DELETAR"</formula>
    </cfRule>
  </conditionalFormatting>
  <conditionalFormatting sqref="A1858">
    <cfRule type="expression" dxfId="2578" priority="2634">
      <formula>$I1858="DELETAR"</formula>
    </cfRule>
  </conditionalFormatting>
  <conditionalFormatting sqref="A1858">
    <cfRule type="expression" dxfId="2577" priority="2636">
      <formula>$M1858="NOK"</formula>
    </cfRule>
  </conditionalFormatting>
  <conditionalFormatting sqref="A1858">
    <cfRule type="expression" dxfId="2576" priority="2631">
      <formula>$I1858="DELETAR"</formula>
    </cfRule>
  </conditionalFormatting>
  <conditionalFormatting sqref="B1879">
    <cfRule type="expression" dxfId="2575" priority="2565">
      <formula>$I1879="DELETAR"</formula>
    </cfRule>
  </conditionalFormatting>
  <conditionalFormatting sqref="A1879">
    <cfRule type="expression" dxfId="2574" priority="2564">
      <formula>$I1879="DELETAR"</formula>
    </cfRule>
  </conditionalFormatting>
  <conditionalFormatting sqref="A1858">
    <cfRule type="expression" dxfId="2573" priority="2632">
      <formula>$M1858="NOK"</formula>
    </cfRule>
  </conditionalFormatting>
  <conditionalFormatting sqref="B1859:B1860">
    <cfRule type="expression" dxfId="2572" priority="2628">
      <formula>$M1859="NOK"</formula>
    </cfRule>
  </conditionalFormatting>
  <conditionalFormatting sqref="F1874">
    <cfRule type="expression" dxfId="2571" priority="2625">
      <formula>$M1874="NOK"</formula>
    </cfRule>
  </conditionalFormatting>
  <conditionalFormatting sqref="F1874">
    <cfRule type="expression" dxfId="2570" priority="2626">
      <formula>#REF!="NOK"</formula>
    </cfRule>
  </conditionalFormatting>
  <conditionalFormatting sqref="F1872">
    <cfRule type="expression" dxfId="2569" priority="2627">
      <formula>#REF!="NOK"</formula>
    </cfRule>
  </conditionalFormatting>
  <conditionalFormatting sqref="A1875:G1875">
    <cfRule type="expression" dxfId="2568" priority="2622">
      <formula>$M1875="NOK"</formula>
    </cfRule>
  </conditionalFormatting>
  <conditionalFormatting sqref="A1875:G1875">
    <cfRule type="expression" dxfId="2567" priority="2623">
      <formula>$M1876="NOK"</formula>
    </cfRule>
  </conditionalFormatting>
  <conditionalFormatting sqref="B1875:G1875">
    <cfRule type="expression" dxfId="2566" priority="2621">
      <formula>$M1876="NOK"</formula>
    </cfRule>
  </conditionalFormatting>
  <conditionalFormatting sqref="A1869:G1870 F1872 B1875:G1875 B1871 D1871:G1871">
    <cfRule type="expression" dxfId="2565" priority="2620">
      <formula>$M1869="NOK"</formula>
    </cfRule>
  </conditionalFormatting>
  <conditionalFormatting sqref="A1869:G1870 B1871 D1871:G1871">
    <cfRule type="expression" dxfId="2564" priority="2619">
      <formula>$M1870="NOK"</formula>
    </cfRule>
  </conditionalFormatting>
  <conditionalFormatting sqref="A1875">
    <cfRule type="expression" dxfId="2563" priority="2618">
      <formula>$M1875="NOK"</formula>
    </cfRule>
  </conditionalFormatting>
  <conditionalFormatting sqref="A1874">
    <cfRule type="expression" dxfId="2562" priority="2617">
      <formula>#REF!="NOK"</formula>
    </cfRule>
  </conditionalFormatting>
  <conditionalFormatting sqref="A1874">
    <cfRule type="expression" dxfId="2561" priority="2616">
      <formula>$M1874="NOK"</formula>
    </cfRule>
  </conditionalFormatting>
  <conditionalFormatting sqref="A1874">
    <cfRule type="expression" dxfId="2560" priority="2615">
      <formula>$M1874="NOK"</formula>
    </cfRule>
  </conditionalFormatting>
  <conditionalFormatting sqref="B1872">
    <cfRule type="expression" dxfId="2559" priority="2609">
      <formula>$I1872="DELETAR"</formula>
    </cfRule>
  </conditionalFormatting>
  <conditionalFormatting sqref="A1872">
    <cfRule type="expression" dxfId="2558" priority="2611">
      <formula>$I1872="DELETAR"</formula>
    </cfRule>
  </conditionalFormatting>
  <conditionalFormatting sqref="A1872">
    <cfRule type="expression" dxfId="2557" priority="2613">
      <formula>$I1872="DELETAR"</formula>
    </cfRule>
  </conditionalFormatting>
  <conditionalFormatting sqref="B1872">
    <cfRule type="expression" dxfId="2556" priority="2608">
      <formula>$I1872="DELETAR"</formula>
    </cfRule>
  </conditionalFormatting>
  <conditionalFormatting sqref="A1872">
    <cfRule type="expression" dxfId="2555" priority="2612">
      <formula>$I1872="DELETAR"</formula>
    </cfRule>
  </conditionalFormatting>
  <conditionalFormatting sqref="B1872">
    <cfRule type="expression" dxfId="2554" priority="2610">
      <formula>$M1872="NOK"</formula>
    </cfRule>
  </conditionalFormatting>
  <conditionalFormatting sqref="B1872">
    <cfRule type="expression" dxfId="2553" priority="2607">
      <formula>$I1872="DELETAR"</formula>
    </cfRule>
  </conditionalFormatting>
  <conditionalFormatting sqref="A1872">
    <cfRule type="expression" dxfId="2552" priority="2614">
      <formula>$M1872="NOK"</formula>
    </cfRule>
  </conditionalFormatting>
  <conditionalFormatting sqref="B1872">
    <cfRule type="expression" dxfId="2551" priority="2605">
      <formula>$I1872="DELETAR"</formula>
    </cfRule>
  </conditionalFormatting>
  <conditionalFormatting sqref="A1872">
    <cfRule type="expression" dxfId="2550" priority="2604">
      <formula>$I1872="DELETAR"</formula>
    </cfRule>
  </conditionalFormatting>
  <conditionalFormatting sqref="A1872:B1872">
    <cfRule type="expression" dxfId="2549" priority="2603">
      <formula>$I1872="DELETAR"</formula>
    </cfRule>
  </conditionalFormatting>
  <conditionalFormatting sqref="A1872:B1872">
    <cfRule type="expression" dxfId="2548" priority="2606">
      <formula>$M1872="NOK"</formula>
    </cfRule>
  </conditionalFormatting>
  <conditionalFormatting sqref="F1873">
    <cfRule type="expression" dxfId="2547" priority="2600">
      <formula>$M1875="NOK"</formula>
    </cfRule>
  </conditionalFormatting>
  <conditionalFormatting sqref="F1880">
    <cfRule type="expression" dxfId="2546" priority="2560">
      <formula>$M1880="NOK"</formula>
    </cfRule>
  </conditionalFormatting>
  <conditionalFormatting sqref="B1874">
    <cfRule type="expression" dxfId="2545" priority="2598">
      <formula>$M1874="NOK"</formula>
    </cfRule>
  </conditionalFormatting>
  <conditionalFormatting sqref="B1874">
    <cfRule type="expression" dxfId="2544" priority="2595">
      <formula>$I1874="DELETAR"</formula>
    </cfRule>
  </conditionalFormatting>
  <conditionalFormatting sqref="B1874">
    <cfRule type="expression" dxfId="2543" priority="2593">
      <formula>$I1874="DELETAR"</formula>
    </cfRule>
  </conditionalFormatting>
  <conditionalFormatting sqref="B1874">
    <cfRule type="expression" dxfId="2542" priority="2592">
      <formula>$I1874="DELETAR"</formula>
    </cfRule>
  </conditionalFormatting>
  <conditionalFormatting sqref="B1874">
    <cfRule type="expression" dxfId="2541" priority="2591">
      <formula>$I1874="DELETAR"</formula>
    </cfRule>
  </conditionalFormatting>
  <conditionalFormatting sqref="B1874">
    <cfRule type="expression" dxfId="2540" priority="2594">
      <formula>$M1874="NOK"</formula>
    </cfRule>
  </conditionalFormatting>
  <conditionalFormatting sqref="C1871">
    <cfRule type="expression" dxfId="2539" priority="2590">
      <formula>$M1871="NOK"</formula>
    </cfRule>
  </conditionalFormatting>
  <conditionalFormatting sqref="C1871">
    <cfRule type="expression" dxfId="2538" priority="2589">
      <formula>$M1872="NOK"</formula>
    </cfRule>
  </conditionalFormatting>
  <conditionalFormatting sqref="A1873:B1873">
    <cfRule type="expression" dxfId="2537" priority="2588">
      <formula>$M1873="NOK"</formula>
    </cfRule>
  </conditionalFormatting>
  <conditionalFormatting sqref="F1888">
    <cfRule type="expression" dxfId="2536" priority="2495">
      <formula>$M1888="NOK"</formula>
    </cfRule>
  </conditionalFormatting>
  <conditionalFormatting sqref="F1879">
    <cfRule type="expression" dxfId="2535" priority="2587">
      <formula>#REF!="NOK"</formula>
    </cfRule>
  </conditionalFormatting>
  <conditionalFormatting sqref="A1882:G1882">
    <cfRule type="expression" dxfId="2534" priority="2582">
      <formula>$M1882="NOK"</formula>
    </cfRule>
  </conditionalFormatting>
  <conditionalFormatting sqref="A1882:G1882">
    <cfRule type="expression" dxfId="2533" priority="2583">
      <formula>$M1883="NOK"</formula>
    </cfRule>
  </conditionalFormatting>
  <conditionalFormatting sqref="B1882:G1882">
    <cfRule type="expression" dxfId="2532" priority="2581">
      <formula>$M1883="NOK"</formula>
    </cfRule>
  </conditionalFormatting>
  <conditionalFormatting sqref="A1876:G1877 F1879 B1882:G1882 B1878 D1878:G1878">
    <cfRule type="expression" dxfId="2531" priority="2580">
      <formula>$M1876="NOK"</formula>
    </cfRule>
  </conditionalFormatting>
  <conditionalFormatting sqref="A1876:G1877 B1878 D1878:G1878">
    <cfRule type="expression" dxfId="2530" priority="2579">
      <formula>$M1877="NOK"</formula>
    </cfRule>
  </conditionalFormatting>
  <conditionalFormatting sqref="A1882">
    <cfRule type="expression" dxfId="2529" priority="2578">
      <formula>$M1882="NOK"</formula>
    </cfRule>
  </conditionalFormatting>
  <conditionalFormatting sqref="B1879">
    <cfRule type="expression" dxfId="2528" priority="2569">
      <formula>$I1879="DELETAR"</formula>
    </cfRule>
  </conditionalFormatting>
  <conditionalFormatting sqref="A1879">
    <cfRule type="expression" dxfId="2527" priority="2571">
      <formula>$I1879="DELETAR"</formula>
    </cfRule>
  </conditionalFormatting>
  <conditionalFormatting sqref="A1879">
    <cfRule type="expression" dxfId="2526" priority="2573">
      <formula>$I1879="DELETAR"</formula>
    </cfRule>
  </conditionalFormatting>
  <conditionalFormatting sqref="B1879">
    <cfRule type="expression" dxfId="2525" priority="2568">
      <formula>$I1879="DELETAR"</formula>
    </cfRule>
  </conditionalFormatting>
  <conditionalFormatting sqref="A1879">
    <cfRule type="expression" dxfId="2524" priority="2572">
      <formula>$I1879="DELETAR"</formula>
    </cfRule>
  </conditionalFormatting>
  <conditionalFormatting sqref="B1879">
    <cfRule type="expression" dxfId="2523" priority="2570">
      <formula>$M1879="NOK"</formula>
    </cfRule>
  </conditionalFormatting>
  <conditionalFormatting sqref="B1879">
    <cfRule type="expression" dxfId="2522" priority="2567">
      <formula>$I1879="DELETAR"</formula>
    </cfRule>
  </conditionalFormatting>
  <conditionalFormatting sqref="A1879">
    <cfRule type="expression" dxfId="2521" priority="2574">
      <formula>$M1879="NOK"</formula>
    </cfRule>
  </conditionalFormatting>
  <conditionalFormatting sqref="A1985:B1985">
    <cfRule type="expression" dxfId="2520" priority="1805">
      <formula>$I1985="DELETAR"</formula>
    </cfRule>
  </conditionalFormatting>
  <conditionalFormatting sqref="B1066">
    <cfRule type="expression" dxfId="2519" priority="2453">
      <formula>$I1066="DELETAR"</formula>
    </cfRule>
  </conditionalFormatting>
  <conditionalFormatting sqref="F1880">
    <cfRule type="expression" dxfId="2518" priority="2561">
      <formula>$M1882="NOK"</formula>
    </cfRule>
  </conditionalFormatting>
  <conditionalFormatting sqref="C1878">
    <cfRule type="expression" dxfId="2517" priority="2551">
      <formula>$M1878="NOK"</formula>
    </cfRule>
  </conditionalFormatting>
  <conditionalFormatting sqref="C1878">
    <cfRule type="expression" dxfId="2516" priority="2550">
      <formula>$M1879="NOK"</formula>
    </cfRule>
  </conditionalFormatting>
  <conditionalFormatting sqref="A1880:B1880">
    <cfRule type="expression" dxfId="2515" priority="2549">
      <formula>$M1880="NOK"</formula>
    </cfRule>
  </conditionalFormatting>
  <conditionalFormatting sqref="B1881">
    <cfRule type="expression" dxfId="2514" priority="2542">
      <formula>$I1881="DELETAR"</formula>
    </cfRule>
  </conditionalFormatting>
  <conditionalFormatting sqref="B1881">
    <cfRule type="expression" dxfId="2513" priority="2541">
      <formula>$I1881="DELETAR"</formula>
    </cfRule>
  </conditionalFormatting>
  <conditionalFormatting sqref="F1881">
    <cfRule type="expression" dxfId="2512" priority="2547">
      <formula>$M1881="NOK"</formula>
    </cfRule>
  </conditionalFormatting>
  <conditionalFormatting sqref="F1881">
    <cfRule type="expression" dxfId="2511" priority="2548">
      <formula>#REF!="NOK"</formula>
    </cfRule>
  </conditionalFormatting>
  <conditionalFormatting sqref="A1881">
    <cfRule type="expression" dxfId="2510" priority="2546">
      <formula>#REF!="NOK"</formula>
    </cfRule>
  </conditionalFormatting>
  <conditionalFormatting sqref="A1881">
    <cfRule type="expression" dxfId="2509" priority="2545">
      <formula>$M1881="NOK"</formula>
    </cfRule>
  </conditionalFormatting>
  <conditionalFormatting sqref="A1881">
    <cfRule type="expression" dxfId="2508" priority="2544">
      <formula>$M1881="NOK"</formula>
    </cfRule>
  </conditionalFormatting>
  <conditionalFormatting sqref="B1881">
    <cfRule type="expression" dxfId="2507" priority="2543">
      <formula>$M1881="NOK"</formula>
    </cfRule>
  </conditionalFormatting>
  <conditionalFormatting sqref="B1881">
    <cfRule type="expression" dxfId="2506" priority="2540">
      <formula>$I1881="DELETAR"</formula>
    </cfRule>
  </conditionalFormatting>
  <conditionalFormatting sqref="B1881">
    <cfRule type="expression" dxfId="2505" priority="2538">
      <formula>$I1881="DELETAR"</formula>
    </cfRule>
  </conditionalFormatting>
  <conditionalFormatting sqref="B1881">
    <cfRule type="expression" dxfId="2504" priority="2537">
      <formula>$I1881="DELETAR"</formula>
    </cfRule>
  </conditionalFormatting>
  <conditionalFormatting sqref="B1881">
    <cfRule type="expression" dxfId="2503" priority="2536">
      <formula>$I1881="DELETAR"</formula>
    </cfRule>
  </conditionalFormatting>
  <conditionalFormatting sqref="B1881">
    <cfRule type="expression" dxfId="2502" priority="2539">
      <formula>$M1881="NOK"</formula>
    </cfRule>
  </conditionalFormatting>
  <conditionalFormatting sqref="A1999">
    <cfRule type="expression" dxfId="2501" priority="1735">
      <formula>$I1999="DELETAR"</formula>
    </cfRule>
  </conditionalFormatting>
  <conditionalFormatting sqref="A1999">
    <cfRule type="expression" dxfId="2500" priority="1736">
      <formula>$I1999="DELETAR"</formula>
    </cfRule>
  </conditionalFormatting>
  <conditionalFormatting sqref="A1988">
    <cfRule type="expression" dxfId="2499" priority="1818">
      <formula>$M1988="NOK"</formula>
    </cfRule>
  </conditionalFormatting>
  <conditionalFormatting sqref="A1985">
    <cfRule type="expression" dxfId="2498" priority="1816">
      <formula>$I1985="DELETAR"</formula>
    </cfRule>
  </conditionalFormatting>
  <conditionalFormatting sqref="A1985">
    <cfRule type="expression" dxfId="2497" priority="1815">
      <formula>$I1985="DELETAR"</formula>
    </cfRule>
  </conditionalFormatting>
  <conditionalFormatting sqref="F1886">
    <cfRule type="expression" dxfId="2496" priority="2535">
      <formula>#REF!="NOK"</formula>
    </cfRule>
  </conditionalFormatting>
  <conditionalFormatting sqref="A1889:G1889">
    <cfRule type="expression" dxfId="2495" priority="2530">
      <formula>$M1889="NOK"</formula>
    </cfRule>
  </conditionalFormatting>
  <conditionalFormatting sqref="A1889:G1889">
    <cfRule type="expression" dxfId="2494" priority="2531">
      <formula>$M1890="NOK"</formula>
    </cfRule>
  </conditionalFormatting>
  <conditionalFormatting sqref="B1889:G1889">
    <cfRule type="expression" dxfId="2493" priority="2529">
      <formula>$M1890="NOK"</formula>
    </cfRule>
  </conditionalFormatting>
  <conditionalFormatting sqref="A1883:G1884 F1886 B1889:G1889 B1885 D1885:G1885">
    <cfRule type="expression" dxfId="2492" priority="2528">
      <formula>$M1883="NOK"</formula>
    </cfRule>
  </conditionalFormatting>
  <conditionalFormatting sqref="A1883:G1884 B1885 D1885:G1885">
    <cfRule type="expression" dxfId="2491" priority="2527">
      <formula>$M1884="NOK"</formula>
    </cfRule>
  </conditionalFormatting>
  <conditionalFormatting sqref="A1889">
    <cfRule type="expression" dxfId="2490" priority="2526">
      <formula>$M1889="NOK"</formula>
    </cfRule>
  </conditionalFormatting>
  <conditionalFormatting sqref="B1980">
    <cfRule type="expression" dxfId="2489" priority="1834">
      <formula>$M1980="NOK"</formula>
    </cfRule>
  </conditionalFormatting>
  <conditionalFormatting sqref="B1992">
    <cfRule type="expression" dxfId="2488" priority="1773">
      <formula>$M1992="NOK"</formula>
    </cfRule>
  </conditionalFormatting>
  <conditionalFormatting sqref="A1985:B1985">
    <cfRule type="expression" dxfId="2487" priority="1806">
      <formula>$I1985="DELETAR"</formula>
    </cfRule>
  </conditionalFormatting>
  <conditionalFormatting sqref="F1986">
    <cfRule type="expression" dxfId="2486" priority="1803">
      <formula>$M1986="NOK"</formula>
    </cfRule>
  </conditionalFormatting>
  <conditionalFormatting sqref="A1985">
    <cfRule type="expression" dxfId="2485" priority="1817">
      <formula>$M1985="NOK"</formula>
    </cfRule>
  </conditionalFormatting>
  <conditionalFormatting sqref="A1985">
    <cfRule type="expression" dxfId="2484" priority="1814">
      <formula>$I1985="DELETAR"</formula>
    </cfRule>
  </conditionalFormatting>
  <conditionalFormatting sqref="B1985">
    <cfRule type="expression" dxfId="2483" priority="1812">
      <formula>$I1985="DELETAR"</formula>
    </cfRule>
  </conditionalFormatting>
  <conditionalFormatting sqref="B1985">
    <cfRule type="expression" dxfId="2482" priority="1811">
      <formula>$I1985="DELETAR"</formula>
    </cfRule>
  </conditionalFormatting>
  <conditionalFormatting sqref="B1985">
    <cfRule type="expression" dxfId="2481" priority="1810">
      <formula>$I1985="DELETAR"</formula>
    </cfRule>
  </conditionalFormatting>
  <conditionalFormatting sqref="B1985">
    <cfRule type="expression" dxfId="2480" priority="1813">
      <formula>$M1985="NOK"</formula>
    </cfRule>
  </conditionalFormatting>
  <conditionalFormatting sqref="C1885">
    <cfRule type="expression" dxfId="2479" priority="2498">
      <formula>$M1886="NOK"</formula>
    </cfRule>
  </conditionalFormatting>
  <conditionalFormatting sqref="B1995:G1995">
    <cfRule type="expression" dxfId="2478" priority="1782">
      <formula>$M1995="NOK"</formula>
    </cfRule>
  </conditionalFormatting>
  <conditionalFormatting sqref="A1063">
    <cfRule type="expression" dxfId="2477" priority="2465">
      <formula>$I1063="DELETAR"</formula>
    </cfRule>
  </conditionalFormatting>
  <conditionalFormatting sqref="A1063:B1063">
    <cfRule type="expression" dxfId="2476" priority="2464">
      <formula>$I1063="DELETAR"</formula>
    </cfRule>
  </conditionalFormatting>
  <conditionalFormatting sqref="F1065">
    <cfRule type="expression" dxfId="2475" priority="2450">
      <formula>$M1065="NOK"</formula>
    </cfRule>
  </conditionalFormatting>
  <conditionalFormatting sqref="F1888">
    <cfRule type="expression" dxfId="2474" priority="2496">
      <formula>#REF!="NOK"</formula>
    </cfRule>
  </conditionalFormatting>
  <conditionalFormatting sqref="A1063:B1063">
    <cfRule type="expression" dxfId="2473" priority="2467">
      <formula>$M1063="NOK"</formula>
    </cfRule>
  </conditionalFormatting>
  <conditionalFormatting sqref="A1063:B1063">
    <cfRule type="expression" dxfId="2472" priority="2463">
      <formula>$I1063="DELETAR"</formula>
    </cfRule>
  </conditionalFormatting>
  <conditionalFormatting sqref="B1992">
    <cfRule type="expression" dxfId="2471" priority="1771">
      <formula>$I1992="DELETAR"</formula>
    </cfRule>
  </conditionalFormatting>
  <conditionalFormatting sqref="B1992">
    <cfRule type="expression" dxfId="2470" priority="1770">
      <formula>$I1992="DELETAR"</formula>
    </cfRule>
  </conditionalFormatting>
  <conditionalFormatting sqref="B1066">
    <cfRule type="expression" dxfId="2469" priority="2459">
      <formula>$I1066="DELETAR"</formula>
    </cfRule>
  </conditionalFormatting>
  <conditionalFormatting sqref="A1992">
    <cfRule type="expression" dxfId="2468" priority="1774">
      <formula>$I1992="DELETAR"</formula>
    </cfRule>
  </conditionalFormatting>
  <conditionalFormatting sqref="A1992">
    <cfRule type="expression" dxfId="2467" priority="1777">
      <formula>$M1992="NOK"</formula>
    </cfRule>
  </conditionalFormatting>
  <conditionalFormatting sqref="B2001">
    <cfRule type="expression" dxfId="2466" priority="1713">
      <formula>$I2001="DELETAR"</formula>
    </cfRule>
  </conditionalFormatting>
  <conditionalFormatting sqref="B1063">
    <cfRule type="expression" dxfId="2465" priority="2466">
      <formula>$I1063="DELETAR"</formula>
    </cfRule>
  </conditionalFormatting>
  <conditionalFormatting sqref="A1992">
    <cfRule type="expression" dxfId="2464" priority="1775">
      <formula>$I1992="DELETAR"</formula>
    </cfRule>
  </conditionalFormatting>
  <conditionalFormatting sqref="F1064">
    <cfRule type="expression" dxfId="2463" priority="2461">
      <formula>$M1064="NOK"</formula>
    </cfRule>
  </conditionalFormatting>
  <conditionalFormatting sqref="B2001">
    <cfRule type="expression" dxfId="2462" priority="1709">
      <formula>$I2001="DELETAR"</formula>
    </cfRule>
  </conditionalFormatting>
  <conditionalFormatting sqref="B1066">
    <cfRule type="expression" dxfId="2461" priority="2458">
      <formula>$I1066="DELETAR"</formula>
    </cfRule>
  </conditionalFormatting>
  <conditionalFormatting sqref="F1066">
    <cfRule type="expression" dxfId="2460" priority="2481">
      <formula>$M1066="NOK"</formula>
    </cfRule>
  </conditionalFormatting>
  <conditionalFormatting sqref="F1066">
    <cfRule type="expression" dxfId="2459" priority="2482">
      <formula>#REF!="NOK"</formula>
    </cfRule>
  </conditionalFormatting>
  <conditionalFormatting sqref="F1063">
    <cfRule type="expression" dxfId="2458" priority="2483">
      <formula>#REF!="NOK"</formula>
    </cfRule>
  </conditionalFormatting>
  <conditionalFormatting sqref="F1063">
    <cfRule type="expression" dxfId="2457" priority="2479">
      <formula>$M1063="NOK"</formula>
    </cfRule>
  </conditionalFormatting>
  <conditionalFormatting sqref="A1066">
    <cfRule type="expression" dxfId="2456" priority="2478">
      <formula>#REF!="NOK"</formula>
    </cfRule>
  </conditionalFormatting>
  <conditionalFormatting sqref="A1066">
    <cfRule type="expression" dxfId="2455" priority="2477">
      <formula>$M1066="NOK"</formula>
    </cfRule>
  </conditionalFormatting>
  <conditionalFormatting sqref="A1066">
    <cfRule type="expression" dxfId="2454" priority="2476">
      <formula>$M1066="NOK"</formula>
    </cfRule>
  </conditionalFormatting>
  <conditionalFormatting sqref="B1063">
    <cfRule type="expression" dxfId="2453" priority="2470">
      <formula>$I1063="DELETAR"</formula>
    </cfRule>
  </conditionalFormatting>
  <conditionalFormatting sqref="A1063">
    <cfRule type="expression" dxfId="2452" priority="2472">
      <formula>$I1063="DELETAR"</formula>
    </cfRule>
  </conditionalFormatting>
  <conditionalFormatting sqref="A1063">
    <cfRule type="expression" dxfId="2451" priority="2474">
      <formula>$I1063="DELETAR"</formula>
    </cfRule>
  </conditionalFormatting>
  <conditionalFormatting sqref="B1063">
    <cfRule type="expression" dxfId="2450" priority="2469">
      <formula>$I1063="DELETAR"</formula>
    </cfRule>
  </conditionalFormatting>
  <conditionalFormatting sqref="A1063">
    <cfRule type="expression" dxfId="2449" priority="2473">
      <formula>$I1063="DELETAR"</formula>
    </cfRule>
  </conditionalFormatting>
  <conditionalFormatting sqref="B1063">
    <cfRule type="expression" dxfId="2448" priority="2471">
      <formula>$M1063="NOK"</formula>
    </cfRule>
  </conditionalFormatting>
  <conditionalFormatting sqref="B1063">
    <cfRule type="expression" dxfId="2447" priority="2468">
      <formula>$I1063="DELETAR"</formula>
    </cfRule>
  </conditionalFormatting>
  <conditionalFormatting sqref="A1063">
    <cfRule type="expression" dxfId="2446" priority="2475">
      <formula>$M1063="NOK"</formula>
    </cfRule>
  </conditionalFormatting>
  <conditionalFormatting sqref="B1066">
    <cfRule type="expression" dxfId="2445" priority="2460">
      <formula>$M1066="NOK"</formula>
    </cfRule>
  </conditionalFormatting>
  <conditionalFormatting sqref="B1066">
    <cfRule type="expression" dxfId="2444" priority="2457">
      <formula>$I1066="DELETAR"</formula>
    </cfRule>
  </conditionalFormatting>
  <conditionalFormatting sqref="B1066">
    <cfRule type="expression" dxfId="2443" priority="2455">
      <formula>$I1066="DELETAR"</formula>
    </cfRule>
  </conditionalFormatting>
  <conditionalFormatting sqref="B1066">
    <cfRule type="expression" dxfId="2442" priority="2454">
      <formula>$I1066="DELETAR"</formula>
    </cfRule>
  </conditionalFormatting>
  <conditionalFormatting sqref="B1066">
    <cfRule type="expression" dxfId="2441" priority="2456">
      <formula>$M1066="NOK"</formula>
    </cfRule>
  </conditionalFormatting>
  <conditionalFormatting sqref="A1064:B1064">
    <cfRule type="expression" dxfId="2440" priority="2452">
      <formula>$M1064="NOK"</formula>
    </cfRule>
  </conditionalFormatting>
  <conditionalFormatting sqref="B1065">
    <cfRule type="expression" dxfId="2439" priority="2445">
      <formula>$I1065="DELETAR"</formula>
    </cfRule>
  </conditionalFormatting>
  <conditionalFormatting sqref="B1065">
    <cfRule type="expression" dxfId="2438" priority="2444">
      <formula>$I1065="DELETAR"</formula>
    </cfRule>
  </conditionalFormatting>
  <conditionalFormatting sqref="F1065">
    <cfRule type="expression" dxfId="2437" priority="2451">
      <formula>#REF!="NOK"</formula>
    </cfRule>
  </conditionalFormatting>
  <conditionalFormatting sqref="A1065">
    <cfRule type="expression" dxfId="2436" priority="2449">
      <formula>#REF!="NOK"</formula>
    </cfRule>
  </conditionalFormatting>
  <conditionalFormatting sqref="A1065">
    <cfRule type="expression" dxfId="2435" priority="2448">
      <formula>$M1065="NOK"</formula>
    </cfRule>
  </conditionalFormatting>
  <conditionalFormatting sqref="A1065">
    <cfRule type="expression" dxfId="2434" priority="2447">
      <formula>$M1065="NOK"</formula>
    </cfRule>
  </conditionalFormatting>
  <conditionalFormatting sqref="B1065">
    <cfRule type="expression" dxfId="2433" priority="2446">
      <formula>$M1065="NOK"</formula>
    </cfRule>
  </conditionalFormatting>
  <conditionalFormatting sqref="B1065">
    <cfRule type="expression" dxfId="2432" priority="2443">
      <formula>$I1065="DELETAR"</formula>
    </cfRule>
  </conditionalFormatting>
  <conditionalFormatting sqref="B1065">
    <cfRule type="expression" dxfId="2431" priority="2441">
      <formula>$I1065="DELETAR"</formula>
    </cfRule>
  </conditionalFormatting>
  <conditionalFormatting sqref="B1065">
    <cfRule type="expression" dxfId="2430" priority="2440">
      <formula>$I1065="DELETAR"</formula>
    </cfRule>
  </conditionalFormatting>
  <conditionalFormatting sqref="B1065">
    <cfRule type="expression" dxfId="2429" priority="2439">
      <formula>$I1065="DELETAR"</formula>
    </cfRule>
  </conditionalFormatting>
  <conditionalFormatting sqref="B1065">
    <cfRule type="expression" dxfId="2428" priority="2442">
      <formula>$M1065="NOK"</formula>
    </cfRule>
  </conditionalFormatting>
  <conditionalFormatting sqref="B1102">
    <cfRule type="expression" dxfId="2427" priority="2415">
      <formula>$I1102="DELETAR"</formula>
    </cfRule>
  </conditionalFormatting>
  <conditionalFormatting sqref="A1099:B1099">
    <cfRule type="expression" dxfId="2426" priority="2424">
      <formula>$I1099="DELETAR"</formula>
    </cfRule>
  </conditionalFormatting>
  <conditionalFormatting sqref="A1099:B1099">
    <cfRule type="expression" dxfId="2425" priority="2427">
      <formula>$M1099="NOK"</formula>
    </cfRule>
  </conditionalFormatting>
  <conditionalFormatting sqref="A1099:B1099">
    <cfRule type="expression" dxfId="2424" priority="2423">
      <formula>$I1099="DELETAR"</formula>
    </cfRule>
  </conditionalFormatting>
  <conditionalFormatting sqref="B1099">
    <cfRule type="expression" dxfId="2423" priority="2426">
      <formula>$I1099="DELETAR"</formula>
    </cfRule>
  </conditionalFormatting>
  <conditionalFormatting sqref="A1099">
    <cfRule type="expression" dxfId="2422" priority="2425">
      <formula>$I1099="DELETAR"</formula>
    </cfRule>
  </conditionalFormatting>
  <conditionalFormatting sqref="B1102">
    <cfRule type="expression" dxfId="2421" priority="2421">
      <formula>$I1102="DELETAR"</formula>
    </cfRule>
  </conditionalFormatting>
  <conditionalFormatting sqref="B1102">
    <cfRule type="expression" dxfId="2420" priority="2420">
      <formula>$I1102="DELETAR"</formula>
    </cfRule>
  </conditionalFormatting>
  <conditionalFormatting sqref="A1102">
    <cfRule type="expression" dxfId="2419" priority="2438">
      <formula>#REF!="NOK"</formula>
    </cfRule>
  </conditionalFormatting>
  <conditionalFormatting sqref="A1102">
    <cfRule type="expression" dxfId="2418" priority="2437">
      <formula>$M1102="NOK"</formula>
    </cfRule>
  </conditionalFormatting>
  <conditionalFormatting sqref="A1102">
    <cfRule type="expression" dxfId="2417" priority="2436">
      <formula>$M1102="NOK"</formula>
    </cfRule>
  </conditionalFormatting>
  <conditionalFormatting sqref="B1099">
    <cfRule type="expression" dxfId="2416" priority="2430">
      <formula>$I1099="DELETAR"</formula>
    </cfRule>
  </conditionalFormatting>
  <conditionalFormatting sqref="A1099">
    <cfRule type="expression" dxfId="2415" priority="2432">
      <formula>$I1099="DELETAR"</formula>
    </cfRule>
  </conditionalFormatting>
  <conditionalFormatting sqref="A1099">
    <cfRule type="expression" dxfId="2414" priority="2434">
      <formula>$I1099="DELETAR"</formula>
    </cfRule>
  </conditionalFormatting>
  <conditionalFormatting sqref="B1099">
    <cfRule type="expression" dxfId="2413" priority="2429">
      <formula>$I1099="DELETAR"</formula>
    </cfRule>
  </conditionalFormatting>
  <conditionalFormatting sqref="A1099">
    <cfRule type="expression" dxfId="2412" priority="2433">
      <formula>$I1099="DELETAR"</formula>
    </cfRule>
  </conditionalFormatting>
  <conditionalFormatting sqref="B1099">
    <cfRule type="expression" dxfId="2411" priority="2431">
      <formula>$M1099="NOK"</formula>
    </cfRule>
  </conditionalFormatting>
  <conditionalFormatting sqref="B1099">
    <cfRule type="expression" dxfId="2410" priority="2428">
      <formula>$I1099="DELETAR"</formula>
    </cfRule>
  </conditionalFormatting>
  <conditionalFormatting sqref="A1099">
    <cfRule type="expression" dxfId="2409" priority="2435">
      <formula>$M1099="NOK"</formula>
    </cfRule>
  </conditionalFormatting>
  <conditionalFormatting sqref="B1102">
    <cfRule type="expression" dxfId="2408" priority="2422">
      <formula>$M1102="NOK"</formula>
    </cfRule>
  </conditionalFormatting>
  <conditionalFormatting sqref="B1102">
    <cfRule type="expression" dxfId="2407" priority="2419">
      <formula>$I1102="DELETAR"</formula>
    </cfRule>
  </conditionalFormatting>
  <conditionalFormatting sqref="B1102">
    <cfRule type="expression" dxfId="2406" priority="2417">
      <formula>$I1102="DELETAR"</formula>
    </cfRule>
  </conditionalFormatting>
  <conditionalFormatting sqref="B1102">
    <cfRule type="expression" dxfId="2405" priority="2416">
      <formula>$I1102="DELETAR"</formula>
    </cfRule>
  </conditionalFormatting>
  <conditionalFormatting sqref="B1102">
    <cfRule type="expression" dxfId="2404" priority="2418">
      <formula>$M1102="NOK"</formula>
    </cfRule>
  </conditionalFormatting>
  <conditionalFormatting sqref="A1100:B1100">
    <cfRule type="expression" dxfId="2403" priority="2414">
      <formula>$M1100="NOK"</formula>
    </cfRule>
  </conditionalFormatting>
  <conditionalFormatting sqref="B1101">
    <cfRule type="expression" dxfId="2402" priority="2409">
      <formula>$I1101="DELETAR"</formula>
    </cfRule>
  </conditionalFormatting>
  <conditionalFormatting sqref="B1101">
    <cfRule type="expression" dxfId="2401" priority="2408">
      <formula>$I1101="DELETAR"</formula>
    </cfRule>
  </conditionalFormatting>
  <conditionalFormatting sqref="A1101">
    <cfRule type="expression" dxfId="2400" priority="2413">
      <formula>#REF!="NOK"</formula>
    </cfRule>
  </conditionalFormatting>
  <conditionalFormatting sqref="A1101">
    <cfRule type="expression" dxfId="2399" priority="2412">
      <formula>$M1101="NOK"</formula>
    </cfRule>
  </conditionalFormatting>
  <conditionalFormatting sqref="A1101">
    <cfRule type="expression" dxfId="2398" priority="2411">
      <formula>$M1101="NOK"</formula>
    </cfRule>
  </conditionalFormatting>
  <conditionalFormatting sqref="B1101">
    <cfRule type="expression" dxfId="2397" priority="2410">
      <formula>$M1101="NOK"</formula>
    </cfRule>
  </conditionalFormatting>
  <conditionalFormatting sqref="B1101">
    <cfRule type="expression" dxfId="2396" priority="2407">
      <formula>$I1101="DELETAR"</formula>
    </cfRule>
  </conditionalFormatting>
  <conditionalFormatting sqref="B1101">
    <cfRule type="expression" dxfId="2395" priority="2405">
      <formula>$I1101="DELETAR"</formula>
    </cfRule>
  </conditionalFormatting>
  <conditionalFormatting sqref="B1101">
    <cfRule type="expression" dxfId="2394" priority="2404">
      <formula>$I1101="DELETAR"</formula>
    </cfRule>
  </conditionalFormatting>
  <conditionalFormatting sqref="B1101">
    <cfRule type="expression" dxfId="2393" priority="2403">
      <formula>$I1101="DELETAR"</formula>
    </cfRule>
  </conditionalFormatting>
  <conditionalFormatting sqref="B1101">
    <cfRule type="expression" dxfId="2392" priority="2406">
      <formula>$M1101="NOK"</formula>
    </cfRule>
  </conditionalFormatting>
  <conditionalFormatting sqref="B1109">
    <cfRule type="expression" dxfId="2391" priority="2401">
      <formula>#REF!="NOK"</formula>
    </cfRule>
  </conditionalFormatting>
  <conditionalFormatting sqref="B1108">
    <cfRule type="expression" dxfId="2390" priority="2400">
      <formula>#REF!="NOK"</formula>
    </cfRule>
  </conditionalFormatting>
  <conditionalFormatting sqref="B1110">
    <cfRule type="expression" dxfId="2389" priority="2399">
      <formula>#REF!="NOK"</formula>
    </cfRule>
  </conditionalFormatting>
  <conditionalFormatting sqref="F518">
    <cfRule type="expression" dxfId="2388" priority="2398">
      <formula>$M518="NOK"</formula>
    </cfRule>
  </conditionalFormatting>
  <conditionalFormatting sqref="F517">
    <cfRule type="expression" dxfId="2387" priority="2397">
      <formula>$M517="NOK"</formula>
    </cfRule>
  </conditionalFormatting>
  <conditionalFormatting sqref="B533">
    <cfRule type="expression" dxfId="2386" priority="2396">
      <formula>$M533="NOK"</formula>
    </cfRule>
  </conditionalFormatting>
  <conditionalFormatting sqref="A548">
    <cfRule type="expression" dxfId="2385" priority="2395">
      <formula>$M548="NOK"</formula>
    </cfRule>
  </conditionalFormatting>
  <conditionalFormatting sqref="F545:F547">
    <cfRule type="expression" dxfId="2384" priority="2394">
      <formula>$M545="NOK"</formula>
    </cfRule>
  </conditionalFormatting>
  <conditionalFormatting sqref="F552:F554">
    <cfRule type="expression" dxfId="2383" priority="2393">
      <formula>$M552="NOK"</formula>
    </cfRule>
  </conditionalFormatting>
  <conditionalFormatting sqref="A555">
    <cfRule type="expression" dxfId="2382" priority="2392">
      <formula>$M555="NOK"</formula>
    </cfRule>
  </conditionalFormatting>
  <conditionalFormatting sqref="B545">
    <cfRule type="expression" dxfId="2381" priority="2391">
      <formula>$M545="NOK"</formula>
    </cfRule>
  </conditionalFormatting>
  <conditionalFormatting sqref="B552">
    <cfRule type="expression" dxfId="2380" priority="2390">
      <formula>$M552="NOK"</formula>
    </cfRule>
  </conditionalFormatting>
  <conditionalFormatting sqref="B566">
    <cfRule type="expression" dxfId="2379" priority="2389">
      <formula>$M566="NOK"</formula>
    </cfRule>
  </conditionalFormatting>
  <conditionalFormatting sqref="F566:F568">
    <cfRule type="expression" dxfId="2378" priority="2388">
      <formula>#REF!="NOK"</formula>
    </cfRule>
  </conditionalFormatting>
  <conditionalFormatting sqref="A569">
    <cfRule type="expression" dxfId="2377" priority="2387">
      <formula>$M569="NOK"</formula>
    </cfRule>
  </conditionalFormatting>
  <conditionalFormatting sqref="B573">
    <cfRule type="expression" dxfId="2376" priority="2386">
      <formula>$M573="NOK"</formula>
    </cfRule>
  </conditionalFormatting>
  <conditionalFormatting sqref="B1893">
    <cfRule type="expression" dxfId="2375" priority="2366">
      <formula>$I1893="DELETAR"</formula>
    </cfRule>
  </conditionalFormatting>
  <conditionalFormatting sqref="B1893">
    <cfRule type="expression" dxfId="2374" priority="2365">
      <formula>$I1893="DELETAR"</formula>
    </cfRule>
  </conditionalFormatting>
  <conditionalFormatting sqref="C1892">
    <cfRule type="expression" dxfId="2373" priority="2349">
      <formula>$M1892="NOK"</formula>
    </cfRule>
  </conditionalFormatting>
  <conditionalFormatting sqref="F1895">
    <cfRule type="expression" dxfId="2372" priority="2345">
      <formula>$M1895="NOK"</formula>
    </cfRule>
  </conditionalFormatting>
  <conditionalFormatting sqref="A1893">
    <cfRule type="expression" dxfId="2371" priority="2370">
      <formula>$I1893="DELETAR"</formula>
    </cfRule>
  </conditionalFormatting>
  <conditionalFormatting sqref="A1893">
    <cfRule type="expression" dxfId="2370" priority="2369">
      <formula>$I1893="DELETAR"</formula>
    </cfRule>
  </conditionalFormatting>
  <conditionalFormatting sqref="A1893:B1893">
    <cfRule type="expression" dxfId="2369" priority="2360">
      <formula>$I1893="DELETAR"</formula>
    </cfRule>
  </conditionalFormatting>
  <conditionalFormatting sqref="A1893:B1893">
    <cfRule type="expression" dxfId="2368" priority="2361">
      <formula>$I1893="DELETAR"</formula>
    </cfRule>
  </conditionalFormatting>
  <conditionalFormatting sqref="F1894">
    <cfRule type="expression" dxfId="2367" priority="2358">
      <formula>$M1894="NOK"</formula>
    </cfRule>
  </conditionalFormatting>
  <conditionalFormatting sqref="A1886">
    <cfRule type="expression" dxfId="2366" priority="2331">
      <formula>$I1886="DELETAR"</formula>
    </cfRule>
  </conditionalFormatting>
  <conditionalFormatting sqref="A1886">
    <cfRule type="expression" dxfId="2365" priority="2330">
      <formula>$I1886="DELETAR"</formula>
    </cfRule>
  </conditionalFormatting>
  <conditionalFormatting sqref="F1893">
    <cfRule type="expression" dxfId="2364" priority="2385">
      <formula>#REF!="NOK"</formula>
    </cfRule>
  </conditionalFormatting>
  <conditionalFormatting sqref="A1896:G1896">
    <cfRule type="expression" dxfId="2363" priority="2380">
      <formula>$M1896="NOK"</formula>
    </cfRule>
  </conditionalFormatting>
  <conditionalFormatting sqref="A1896:G1896">
    <cfRule type="expression" dxfId="2362" priority="2381">
      <formula>$M1897="NOK"</formula>
    </cfRule>
  </conditionalFormatting>
  <conditionalFormatting sqref="B1896:G1896">
    <cfRule type="expression" dxfId="2361" priority="2379">
      <formula>$M1897="NOK"</formula>
    </cfRule>
  </conditionalFormatting>
  <conditionalFormatting sqref="A1890:G1891 F1893 B1896:G1896 B1892 D1892:G1892">
    <cfRule type="expression" dxfId="2360" priority="2378">
      <formula>$M1890="NOK"</formula>
    </cfRule>
  </conditionalFormatting>
  <conditionalFormatting sqref="A1890:G1891 B1892 D1892:G1892">
    <cfRule type="expression" dxfId="2359" priority="2377">
      <formula>$M1891="NOK"</formula>
    </cfRule>
  </conditionalFormatting>
  <conditionalFormatting sqref="A1896">
    <cfRule type="expression" dxfId="2358" priority="2376">
      <formula>$M1896="NOK"</formula>
    </cfRule>
  </conditionalFormatting>
  <conditionalFormatting sqref="A2018">
    <cfRule type="expression" dxfId="2357" priority="1658">
      <formula>$M2018="NOK"</formula>
    </cfRule>
  </conditionalFormatting>
  <conditionalFormatting sqref="B1893">
    <cfRule type="expression" dxfId="2356" priority="2367">
      <formula>$I1893="DELETAR"</formula>
    </cfRule>
  </conditionalFormatting>
  <conditionalFormatting sqref="A1893">
    <cfRule type="expression" dxfId="2355" priority="2371">
      <formula>$I1893="DELETAR"</formula>
    </cfRule>
  </conditionalFormatting>
  <conditionalFormatting sqref="B1893">
    <cfRule type="expression" dxfId="2354" priority="2368">
      <formula>$M1893="NOK"</formula>
    </cfRule>
  </conditionalFormatting>
  <conditionalFormatting sqref="A1893">
    <cfRule type="expression" dxfId="2353" priority="2372">
      <formula>$M1893="NOK"</formula>
    </cfRule>
  </conditionalFormatting>
  <conditionalFormatting sqref="B1893">
    <cfRule type="expression" dxfId="2352" priority="2363">
      <formula>$I1893="DELETAR"</formula>
    </cfRule>
  </conditionalFormatting>
  <conditionalFormatting sqref="A1893">
    <cfRule type="expression" dxfId="2351" priority="2362">
      <formula>$I1893="DELETAR"</formula>
    </cfRule>
  </conditionalFormatting>
  <conditionalFormatting sqref="A1893:B1893">
    <cfRule type="expression" dxfId="2350" priority="2364">
      <formula>$M1893="NOK"</formula>
    </cfRule>
  </conditionalFormatting>
  <conditionalFormatting sqref="F1894">
    <cfRule type="expression" dxfId="2349" priority="2359">
      <formula>$M1896="NOK"</formula>
    </cfRule>
  </conditionalFormatting>
  <conditionalFormatting sqref="C2014">
    <cfRule type="expression" dxfId="2348" priority="1642">
      <formula>$M2014="NOK"</formula>
    </cfRule>
  </conditionalFormatting>
  <conditionalFormatting sqref="B1886">
    <cfRule type="expression" dxfId="2347" priority="2327">
      <formula>$I1886="DELETAR"</formula>
    </cfRule>
  </conditionalFormatting>
  <conditionalFormatting sqref="B1886">
    <cfRule type="expression" dxfId="2346" priority="2326">
      <formula>$I1886="DELETAR"</formula>
    </cfRule>
  </conditionalFormatting>
  <conditionalFormatting sqref="F2017">
    <cfRule type="expression" dxfId="2345" priority="1638">
      <formula>$M2017="NOK"</formula>
    </cfRule>
  </conditionalFormatting>
  <conditionalFormatting sqref="C1892">
    <cfRule type="expression" dxfId="2344" priority="2348">
      <formula>$M1893="NOK"</formula>
    </cfRule>
  </conditionalFormatting>
  <conditionalFormatting sqref="A1894:B1894">
    <cfRule type="expression" dxfId="2343" priority="2347">
      <formula>$M1894="NOK"</formula>
    </cfRule>
  </conditionalFormatting>
  <conditionalFormatting sqref="B1895">
    <cfRule type="expression" dxfId="2342" priority="2340">
      <formula>$I1895="DELETAR"</formula>
    </cfRule>
  </conditionalFormatting>
  <conditionalFormatting sqref="B1895">
    <cfRule type="expression" dxfId="2341" priority="2339">
      <formula>$I1895="DELETAR"</formula>
    </cfRule>
  </conditionalFormatting>
  <conditionalFormatting sqref="F1895">
    <cfRule type="expression" dxfId="2340" priority="2346">
      <formula>#REF!="NOK"</formula>
    </cfRule>
  </conditionalFormatting>
  <conditionalFormatting sqref="A1895">
    <cfRule type="expression" dxfId="2339" priority="2344">
      <formula>#REF!="NOK"</formula>
    </cfRule>
  </conditionalFormatting>
  <conditionalFormatting sqref="A1895">
    <cfRule type="expression" dxfId="2338" priority="2343">
      <formula>$M1895="NOK"</formula>
    </cfRule>
  </conditionalFormatting>
  <conditionalFormatting sqref="A1895">
    <cfRule type="expression" dxfId="2337" priority="2342">
      <formula>$M1895="NOK"</formula>
    </cfRule>
  </conditionalFormatting>
  <conditionalFormatting sqref="B1895">
    <cfRule type="expression" dxfId="2336" priority="2341">
      <formula>$M1895="NOK"</formula>
    </cfRule>
  </conditionalFormatting>
  <conditionalFormatting sqref="B1895">
    <cfRule type="expression" dxfId="2335" priority="2338">
      <formula>$I1895="DELETAR"</formula>
    </cfRule>
  </conditionalFormatting>
  <conditionalFormatting sqref="B1895">
    <cfRule type="expression" dxfId="2334" priority="2336">
      <formula>$I1895="DELETAR"</formula>
    </cfRule>
  </conditionalFormatting>
  <conditionalFormatting sqref="B1895">
    <cfRule type="expression" dxfId="2333" priority="2335">
      <formula>$I1895="DELETAR"</formula>
    </cfRule>
  </conditionalFormatting>
  <conditionalFormatting sqref="B1895">
    <cfRule type="expression" dxfId="2332" priority="2334">
      <formula>$I1895="DELETAR"</formula>
    </cfRule>
  </conditionalFormatting>
  <conditionalFormatting sqref="B1895">
    <cfRule type="expression" dxfId="2331" priority="2337">
      <formula>$M1895="NOK"</formula>
    </cfRule>
  </conditionalFormatting>
  <conditionalFormatting sqref="B1937">
    <cfRule type="expression" dxfId="2330" priority="1581">
      <formula>$I1937="DELETAR"</formula>
    </cfRule>
  </conditionalFormatting>
  <conditionalFormatting sqref="A1886:B1886">
    <cfRule type="expression" dxfId="2329" priority="2321">
      <formula>$I1886="DELETAR"</formula>
    </cfRule>
  </conditionalFormatting>
  <conditionalFormatting sqref="A1886:B1886">
    <cfRule type="expression" dxfId="2328" priority="2322">
      <formula>$I1886="DELETAR"</formula>
    </cfRule>
  </conditionalFormatting>
  <conditionalFormatting sqref="B1886">
    <cfRule type="expression" dxfId="2327" priority="2328">
      <formula>$I1886="DELETAR"</formula>
    </cfRule>
  </conditionalFormatting>
  <conditionalFormatting sqref="A1886">
    <cfRule type="expression" dxfId="2326" priority="2332">
      <formula>$I1886="DELETAR"</formula>
    </cfRule>
  </conditionalFormatting>
  <conditionalFormatting sqref="B1886">
    <cfRule type="expression" dxfId="2325" priority="2329">
      <formula>$M1886="NOK"</formula>
    </cfRule>
  </conditionalFormatting>
  <conditionalFormatting sqref="A1886">
    <cfRule type="expression" dxfId="2324" priority="2333">
      <formula>$M1886="NOK"</formula>
    </cfRule>
  </conditionalFormatting>
  <conditionalFormatting sqref="B1886">
    <cfRule type="expression" dxfId="2323" priority="2324">
      <formula>$I1886="DELETAR"</formula>
    </cfRule>
  </conditionalFormatting>
  <conditionalFormatting sqref="A1886">
    <cfRule type="expression" dxfId="2322" priority="2323">
      <formula>$I1886="DELETAR"</formula>
    </cfRule>
  </conditionalFormatting>
  <conditionalFormatting sqref="A1886:B1886">
    <cfRule type="expression" dxfId="2321" priority="2325">
      <formula>$M1886="NOK"</formula>
    </cfRule>
  </conditionalFormatting>
  <conditionalFormatting sqref="A1887:B1887">
    <cfRule type="expression" dxfId="2320" priority="2320">
      <formula>$M1887="NOK"</formula>
    </cfRule>
  </conditionalFormatting>
  <conditionalFormatting sqref="B1888">
    <cfRule type="expression" dxfId="2319" priority="2315">
      <formula>$I1888="DELETAR"</formula>
    </cfRule>
  </conditionalFormatting>
  <conditionalFormatting sqref="B1888">
    <cfRule type="expression" dxfId="2318" priority="2314">
      <formula>$I1888="DELETAR"</formula>
    </cfRule>
  </conditionalFormatting>
  <conditionalFormatting sqref="A1888">
    <cfRule type="expression" dxfId="2317" priority="2319">
      <formula>#REF!="NOK"</formula>
    </cfRule>
  </conditionalFormatting>
  <conditionalFormatting sqref="A1888">
    <cfRule type="expression" dxfId="2316" priority="2318">
      <formula>$M1888="NOK"</formula>
    </cfRule>
  </conditionalFormatting>
  <conditionalFormatting sqref="A1888">
    <cfRule type="expression" dxfId="2315" priority="2317">
      <formula>$M1888="NOK"</formula>
    </cfRule>
  </conditionalFormatting>
  <conditionalFormatting sqref="B1888">
    <cfRule type="expression" dxfId="2314" priority="2316">
      <formula>$M1888="NOK"</formula>
    </cfRule>
  </conditionalFormatting>
  <conditionalFormatting sqref="B1888">
    <cfRule type="expression" dxfId="2313" priority="2313">
      <formula>$I1888="DELETAR"</formula>
    </cfRule>
  </conditionalFormatting>
  <conditionalFormatting sqref="B1888">
    <cfRule type="expression" dxfId="2312" priority="2311">
      <formula>$I1888="DELETAR"</formula>
    </cfRule>
  </conditionalFormatting>
  <conditionalFormatting sqref="B1888">
    <cfRule type="expression" dxfId="2311" priority="2310">
      <formula>$I1888="DELETAR"</formula>
    </cfRule>
  </conditionalFormatting>
  <conditionalFormatting sqref="B1888">
    <cfRule type="expression" dxfId="2310" priority="2309">
      <formula>$I1888="DELETAR"</formula>
    </cfRule>
  </conditionalFormatting>
  <conditionalFormatting sqref="B1888">
    <cfRule type="expression" dxfId="2309" priority="2312">
      <formula>$M1888="NOK"</formula>
    </cfRule>
  </conditionalFormatting>
  <conditionalFormatting sqref="F1887">
    <cfRule type="expression" dxfId="2308" priority="2308">
      <formula>#REF!="NOK"</formula>
    </cfRule>
  </conditionalFormatting>
  <conditionalFormatting sqref="F1887">
    <cfRule type="expression" dxfId="2307" priority="2307">
      <formula>$M1887="NOK"</formula>
    </cfRule>
  </conditionalFormatting>
  <conditionalFormatting sqref="B1900">
    <cfRule type="expression" dxfId="2306" priority="2291">
      <formula>$I1900="DELETAR"</formula>
    </cfRule>
  </conditionalFormatting>
  <conditionalFormatting sqref="B1900">
    <cfRule type="expression" dxfId="2305" priority="2290">
      <formula>$I1900="DELETAR"</formula>
    </cfRule>
  </conditionalFormatting>
  <conditionalFormatting sqref="C1899">
    <cfRule type="expression" dxfId="2304" priority="2282">
      <formula>$M1899="NOK"</formula>
    </cfRule>
  </conditionalFormatting>
  <conditionalFormatting sqref="F1902">
    <cfRule type="expression" dxfId="2303" priority="2278">
      <formula>$M1902="NOK"</formula>
    </cfRule>
  </conditionalFormatting>
  <conditionalFormatting sqref="A1900">
    <cfRule type="expression" dxfId="2302" priority="2295">
      <formula>$I1900="DELETAR"</formula>
    </cfRule>
  </conditionalFormatting>
  <conditionalFormatting sqref="A1900">
    <cfRule type="expression" dxfId="2301" priority="2294">
      <formula>$I1900="DELETAR"</formula>
    </cfRule>
  </conditionalFormatting>
  <conditionalFormatting sqref="A1900:B1900">
    <cfRule type="expression" dxfId="2300" priority="2285">
      <formula>$I1900="DELETAR"</formula>
    </cfRule>
  </conditionalFormatting>
  <conditionalFormatting sqref="A1900:B1900">
    <cfRule type="expression" dxfId="2299" priority="2286">
      <formula>$I1900="DELETAR"</formula>
    </cfRule>
  </conditionalFormatting>
  <conditionalFormatting sqref="F1901">
    <cfRule type="expression" dxfId="2298" priority="2283">
      <formula>$M1901="NOK"</formula>
    </cfRule>
  </conditionalFormatting>
  <conditionalFormatting sqref="F1900">
    <cfRule type="expression" dxfId="2297" priority="2306">
      <formula>#REF!="NOK"</formula>
    </cfRule>
  </conditionalFormatting>
  <conditionalFormatting sqref="A1903:G1903">
    <cfRule type="expression" dxfId="2296" priority="2302">
      <formula>$M1903="NOK"</formula>
    </cfRule>
  </conditionalFormatting>
  <conditionalFormatting sqref="A1903:G1903">
    <cfRule type="expression" dxfId="2295" priority="2303">
      <formula>$M1904="NOK"</formula>
    </cfRule>
  </conditionalFormatting>
  <conditionalFormatting sqref="B1903:G1903">
    <cfRule type="expression" dxfId="2294" priority="2301">
      <formula>$M1904="NOK"</formula>
    </cfRule>
  </conditionalFormatting>
  <conditionalFormatting sqref="A1897:G1898 F1900 B1903:G1903 B1899 D1899:G1899">
    <cfRule type="expression" dxfId="2293" priority="2300">
      <formula>$M1897="NOK"</formula>
    </cfRule>
  </conditionalFormatting>
  <conditionalFormatting sqref="A1897:G1898 B1899 D1899:G1899">
    <cfRule type="expression" dxfId="2292" priority="2299">
      <formula>$M1898="NOK"</formula>
    </cfRule>
  </conditionalFormatting>
  <conditionalFormatting sqref="A1903">
    <cfRule type="expression" dxfId="2291" priority="2298">
      <formula>$M1903="NOK"</formula>
    </cfRule>
  </conditionalFormatting>
  <conditionalFormatting sqref="B1900">
    <cfRule type="expression" dxfId="2290" priority="2292">
      <formula>$I1900="DELETAR"</formula>
    </cfRule>
  </conditionalFormatting>
  <conditionalFormatting sqref="A1900">
    <cfRule type="expression" dxfId="2289" priority="2296">
      <formula>$I1900="DELETAR"</formula>
    </cfRule>
  </conditionalFormatting>
  <conditionalFormatting sqref="B1900">
    <cfRule type="expression" dxfId="2288" priority="2293">
      <formula>$M1900="NOK"</formula>
    </cfRule>
  </conditionalFormatting>
  <conditionalFormatting sqref="A1900">
    <cfRule type="expression" dxfId="2287" priority="2297">
      <formula>$M1900="NOK"</formula>
    </cfRule>
  </conditionalFormatting>
  <conditionalFormatting sqref="B1900">
    <cfRule type="expression" dxfId="2286" priority="2288">
      <formula>$I1900="DELETAR"</formula>
    </cfRule>
  </conditionalFormatting>
  <conditionalFormatting sqref="A1900">
    <cfRule type="expression" dxfId="2285" priority="2287">
      <formula>$I1900="DELETAR"</formula>
    </cfRule>
  </conditionalFormatting>
  <conditionalFormatting sqref="A1900:B1900">
    <cfRule type="expression" dxfId="2284" priority="2289">
      <formula>$M1900="NOK"</formula>
    </cfRule>
  </conditionalFormatting>
  <conditionalFormatting sqref="F1901">
    <cfRule type="expression" dxfId="2283" priority="2284">
      <formula>$M1903="NOK"</formula>
    </cfRule>
  </conditionalFormatting>
  <conditionalFormatting sqref="C1899">
    <cfRule type="expression" dxfId="2282" priority="2281">
      <formula>$M1900="NOK"</formula>
    </cfRule>
  </conditionalFormatting>
  <conditionalFormatting sqref="A1901:B1901">
    <cfRule type="expression" dxfId="2281" priority="2280">
      <formula>$M1901="NOK"</formula>
    </cfRule>
  </conditionalFormatting>
  <conditionalFormatting sqref="B1902">
    <cfRule type="expression" dxfId="2280" priority="2273">
      <formula>$I1902="DELETAR"</formula>
    </cfRule>
  </conditionalFormatting>
  <conditionalFormatting sqref="B1902">
    <cfRule type="expression" dxfId="2279" priority="2272">
      <formula>$I1902="DELETAR"</formula>
    </cfRule>
  </conditionalFormatting>
  <conditionalFormatting sqref="F1902">
    <cfRule type="expression" dxfId="2278" priority="2279">
      <formula>#REF!="NOK"</formula>
    </cfRule>
  </conditionalFormatting>
  <conditionalFormatting sqref="A1902">
    <cfRule type="expression" dxfId="2277" priority="2277">
      <formula>#REF!="NOK"</formula>
    </cfRule>
  </conditionalFormatting>
  <conditionalFormatting sqref="A1902">
    <cfRule type="expression" dxfId="2276" priority="2276">
      <formula>$M1902="NOK"</formula>
    </cfRule>
  </conditionalFormatting>
  <conditionalFormatting sqref="A1902">
    <cfRule type="expression" dxfId="2275" priority="2275">
      <formula>$M1902="NOK"</formula>
    </cfRule>
  </conditionalFormatting>
  <conditionalFormatting sqref="B1902">
    <cfRule type="expression" dxfId="2274" priority="2274">
      <formula>$M1902="NOK"</formula>
    </cfRule>
  </conditionalFormatting>
  <conditionalFormatting sqref="B1902">
    <cfRule type="expression" dxfId="2273" priority="2271">
      <formula>$I1902="DELETAR"</formula>
    </cfRule>
  </conditionalFormatting>
  <conditionalFormatting sqref="B1902">
    <cfRule type="expression" dxfId="2272" priority="2269">
      <formula>$I1902="DELETAR"</formula>
    </cfRule>
  </conditionalFormatting>
  <conditionalFormatting sqref="B1902">
    <cfRule type="expression" dxfId="2271" priority="2268">
      <formula>$I1902="DELETAR"</formula>
    </cfRule>
  </conditionalFormatting>
  <conditionalFormatting sqref="B1902">
    <cfRule type="expression" dxfId="2270" priority="2267">
      <formula>$I1902="DELETAR"</formula>
    </cfRule>
  </conditionalFormatting>
  <conditionalFormatting sqref="B1902">
    <cfRule type="expression" dxfId="2269" priority="2270">
      <formula>$M1902="NOK"</formula>
    </cfRule>
  </conditionalFormatting>
  <conditionalFormatting sqref="B1907">
    <cfRule type="expression" dxfId="2268" priority="2251">
      <formula>$I1907="DELETAR"</formula>
    </cfRule>
  </conditionalFormatting>
  <conditionalFormatting sqref="B1907">
    <cfRule type="expression" dxfId="2267" priority="2250">
      <formula>$I1907="DELETAR"</formula>
    </cfRule>
  </conditionalFormatting>
  <conditionalFormatting sqref="C1906">
    <cfRule type="expression" dxfId="2266" priority="2242">
      <formula>$M1906="NOK"</formula>
    </cfRule>
  </conditionalFormatting>
  <conditionalFormatting sqref="F1909">
    <cfRule type="expression" dxfId="2265" priority="2238">
      <formula>$M1909="NOK"</formula>
    </cfRule>
  </conditionalFormatting>
  <conditionalFormatting sqref="A1907">
    <cfRule type="expression" dxfId="2264" priority="2255">
      <formula>$I1907="DELETAR"</formula>
    </cfRule>
  </conditionalFormatting>
  <conditionalFormatting sqref="A1907">
    <cfRule type="expression" dxfId="2263" priority="2254">
      <formula>$I1907="DELETAR"</formula>
    </cfRule>
  </conditionalFormatting>
  <conditionalFormatting sqref="A1907:B1907">
    <cfRule type="expression" dxfId="2262" priority="2245">
      <formula>$I1907="DELETAR"</formula>
    </cfRule>
  </conditionalFormatting>
  <conditionalFormatting sqref="A1907:B1907">
    <cfRule type="expression" dxfId="2261" priority="2246">
      <formula>$I1907="DELETAR"</formula>
    </cfRule>
  </conditionalFormatting>
  <conditionalFormatting sqref="F1908">
    <cfRule type="expression" dxfId="2260" priority="2243">
      <formula>$M1908="NOK"</formula>
    </cfRule>
  </conditionalFormatting>
  <conditionalFormatting sqref="F1907">
    <cfRule type="expression" dxfId="2259" priority="2266">
      <formula>#REF!="NOK"</formula>
    </cfRule>
  </conditionalFormatting>
  <conditionalFormatting sqref="A1910:G1910">
    <cfRule type="expression" dxfId="2258" priority="2262">
      <formula>$M1910="NOK"</formula>
    </cfRule>
  </conditionalFormatting>
  <conditionalFormatting sqref="A1910:G1910">
    <cfRule type="expression" dxfId="2257" priority="2263">
      <formula>$M1911="NOK"</formula>
    </cfRule>
  </conditionalFormatting>
  <conditionalFormatting sqref="B1910:G1910">
    <cfRule type="expression" dxfId="2256" priority="2261">
      <formula>$M1911="NOK"</formula>
    </cfRule>
  </conditionalFormatting>
  <conditionalFormatting sqref="A1904:G1905 F1907 B1910:G1910 B1906 D1906:G1906">
    <cfRule type="expression" dxfId="2255" priority="2260">
      <formula>$M1904="NOK"</formula>
    </cfRule>
  </conditionalFormatting>
  <conditionalFormatting sqref="A1904:G1905 B1906 D1906:G1906">
    <cfRule type="expression" dxfId="2254" priority="2259">
      <formula>$M1905="NOK"</formula>
    </cfRule>
  </conditionalFormatting>
  <conditionalFormatting sqref="A1910">
    <cfRule type="expression" dxfId="2253" priority="2258">
      <formula>$M1910="NOK"</formula>
    </cfRule>
  </conditionalFormatting>
  <conditionalFormatting sqref="B1907">
    <cfRule type="expression" dxfId="2252" priority="2252">
      <formula>$I1907="DELETAR"</formula>
    </cfRule>
  </conditionalFormatting>
  <conditionalFormatting sqref="A1907">
    <cfRule type="expression" dxfId="2251" priority="2256">
      <formula>$I1907="DELETAR"</formula>
    </cfRule>
  </conditionalFormatting>
  <conditionalFormatting sqref="B1907">
    <cfRule type="expression" dxfId="2250" priority="2253">
      <formula>$M1907="NOK"</formula>
    </cfRule>
  </conditionalFormatting>
  <conditionalFormatting sqref="A1907">
    <cfRule type="expression" dxfId="2249" priority="2257">
      <formula>$M1907="NOK"</formula>
    </cfRule>
  </conditionalFormatting>
  <conditionalFormatting sqref="B1907">
    <cfRule type="expression" dxfId="2248" priority="2248">
      <formula>$I1907="DELETAR"</formula>
    </cfRule>
  </conditionalFormatting>
  <conditionalFormatting sqref="A1907">
    <cfRule type="expression" dxfId="2247" priority="2247">
      <formula>$I1907="DELETAR"</formula>
    </cfRule>
  </conditionalFormatting>
  <conditionalFormatting sqref="A1907:B1907">
    <cfRule type="expression" dxfId="2246" priority="2249">
      <formula>$M1907="NOK"</formula>
    </cfRule>
  </conditionalFormatting>
  <conditionalFormatting sqref="F1908">
    <cfRule type="expression" dxfId="2245" priority="2244">
      <formula>$M1910="NOK"</formula>
    </cfRule>
  </conditionalFormatting>
  <conditionalFormatting sqref="C1906">
    <cfRule type="expression" dxfId="2244" priority="2241">
      <formula>$M1907="NOK"</formula>
    </cfRule>
  </conditionalFormatting>
  <conditionalFormatting sqref="A1908:B1908">
    <cfRule type="expression" dxfId="2243" priority="2240">
      <formula>$M1908="NOK"</formula>
    </cfRule>
  </conditionalFormatting>
  <conditionalFormatting sqref="B1909">
    <cfRule type="expression" dxfId="2242" priority="2233">
      <formula>$I1909="DELETAR"</formula>
    </cfRule>
  </conditionalFormatting>
  <conditionalFormatting sqref="B1909">
    <cfRule type="expression" dxfId="2241" priority="2232">
      <formula>$I1909="DELETAR"</formula>
    </cfRule>
  </conditionalFormatting>
  <conditionalFormatting sqref="F1909">
    <cfRule type="expression" dxfId="2240" priority="2239">
      <formula>#REF!="NOK"</formula>
    </cfRule>
  </conditionalFormatting>
  <conditionalFormatting sqref="A1909">
    <cfRule type="expression" dxfId="2239" priority="2237">
      <formula>#REF!="NOK"</formula>
    </cfRule>
  </conditionalFormatting>
  <conditionalFormatting sqref="A1909">
    <cfRule type="expression" dxfId="2238" priority="2236">
      <formula>$M1909="NOK"</formula>
    </cfRule>
  </conditionalFormatting>
  <conditionalFormatting sqref="A1909">
    <cfRule type="expression" dxfId="2237" priority="2235">
      <formula>$M1909="NOK"</formula>
    </cfRule>
  </conditionalFormatting>
  <conditionalFormatting sqref="B1909">
    <cfRule type="expression" dxfId="2236" priority="2234">
      <formula>$M1909="NOK"</formula>
    </cfRule>
  </conditionalFormatting>
  <conditionalFormatting sqref="B1909">
    <cfRule type="expression" dxfId="2235" priority="2231">
      <formula>$I1909="DELETAR"</formula>
    </cfRule>
  </conditionalFormatting>
  <conditionalFormatting sqref="B1909">
    <cfRule type="expression" dxfId="2234" priority="2229">
      <formula>$I1909="DELETAR"</formula>
    </cfRule>
  </conditionalFormatting>
  <conditionalFormatting sqref="B1909">
    <cfRule type="expression" dxfId="2233" priority="2228">
      <formula>$I1909="DELETAR"</formula>
    </cfRule>
  </conditionalFormatting>
  <conditionalFormatting sqref="B1909">
    <cfRule type="expression" dxfId="2232" priority="2227">
      <formula>$I1909="DELETAR"</formula>
    </cfRule>
  </conditionalFormatting>
  <conditionalFormatting sqref="B1909">
    <cfRule type="expression" dxfId="2231" priority="2230">
      <formula>$M1909="NOK"</formula>
    </cfRule>
  </conditionalFormatting>
  <conditionalFormatting sqref="B1914">
    <cfRule type="expression" dxfId="2230" priority="2211">
      <formula>$I1914="DELETAR"</formula>
    </cfRule>
  </conditionalFormatting>
  <conditionalFormatting sqref="B1914">
    <cfRule type="expression" dxfId="2229" priority="2210">
      <formula>$I1914="DELETAR"</formula>
    </cfRule>
  </conditionalFormatting>
  <conditionalFormatting sqref="C1913">
    <cfRule type="expression" dxfId="2228" priority="2202">
      <formula>$M1913="NOK"</formula>
    </cfRule>
  </conditionalFormatting>
  <conditionalFormatting sqref="F1916">
    <cfRule type="expression" dxfId="2227" priority="2198">
      <formula>$M1916="NOK"</formula>
    </cfRule>
  </conditionalFormatting>
  <conditionalFormatting sqref="A1914">
    <cfRule type="expression" dxfId="2226" priority="2215">
      <formula>$I1914="DELETAR"</formula>
    </cfRule>
  </conditionalFormatting>
  <conditionalFormatting sqref="A1914">
    <cfRule type="expression" dxfId="2225" priority="2214">
      <formula>$I1914="DELETAR"</formula>
    </cfRule>
  </conditionalFormatting>
  <conditionalFormatting sqref="A1914:B1914">
    <cfRule type="expression" dxfId="2224" priority="2205">
      <formula>$I1914="DELETAR"</formula>
    </cfRule>
  </conditionalFormatting>
  <conditionalFormatting sqref="A1914:B1914">
    <cfRule type="expression" dxfId="2223" priority="2206">
      <formula>$I1914="DELETAR"</formula>
    </cfRule>
  </conditionalFormatting>
  <conditionalFormatting sqref="F1915">
    <cfRule type="expression" dxfId="2222" priority="2203">
      <formula>$M1915="NOK"</formula>
    </cfRule>
  </conditionalFormatting>
  <conditionalFormatting sqref="F1914">
    <cfRule type="expression" dxfId="2221" priority="2226">
      <formula>#REF!="NOK"</formula>
    </cfRule>
  </conditionalFormatting>
  <conditionalFormatting sqref="A1917:G1917">
    <cfRule type="expression" dxfId="2220" priority="2222">
      <formula>$M1917="NOK"</formula>
    </cfRule>
  </conditionalFormatting>
  <conditionalFormatting sqref="A1917:G1917">
    <cfRule type="expression" dxfId="2219" priority="2223">
      <formula>$M1918="NOK"</formula>
    </cfRule>
  </conditionalFormatting>
  <conditionalFormatting sqref="B1917:G1917">
    <cfRule type="expression" dxfId="2218" priority="2221">
      <formula>$M1918="NOK"</formula>
    </cfRule>
  </conditionalFormatting>
  <conditionalFormatting sqref="A1911:G1912 F1914 B1917:G1917 B1913 D1913:G1913">
    <cfRule type="expression" dxfId="2217" priority="2220">
      <formula>$M1911="NOK"</formula>
    </cfRule>
  </conditionalFormatting>
  <conditionalFormatting sqref="A1911:G1912 B1913 D1913:G1913">
    <cfRule type="expression" dxfId="2216" priority="2219">
      <formula>$M1912="NOK"</formula>
    </cfRule>
  </conditionalFormatting>
  <conditionalFormatting sqref="A1917">
    <cfRule type="expression" dxfId="2215" priority="2218">
      <formula>$M1917="NOK"</formula>
    </cfRule>
  </conditionalFormatting>
  <conditionalFormatting sqref="B1914">
    <cfRule type="expression" dxfId="2214" priority="2212">
      <formula>$I1914="DELETAR"</formula>
    </cfRule>
  </conditionalFormatting>
  <conditionalFormatting sqref="A1914">
    <cfRule type="expression" dxfId="2213" priority="2216">
      <formula>$I1914="DELETAR"</formula>
    </cfRule>
  </conditionalFormatting>
  <conditionalFormatting sqref="B1914">
    <cfRule type="expression" dxfId="2212" priority="2213">
      <formula>$M1914="NOK"</formula>
    </cfRule>
  </conditionalFormatting>
  <conditionalFormatting sqref="A1914">
    <cfRule type="expression" dxfId="2211" priority="2217">
      <formula>$M1914="NOK"</formula>
    </cfRule>
  </conditionalFormatting>
  <conditionalFormatting sqref="B1914">
    <cfRule type="expression" dxfId="2210" priority="2208">
      <formula>$I1914="DELETAR"</formula>
    </cfRule>
  </conditionalFormatting>
  <conditionalFormatting sqref="A1914">
    <cfRule type="expression" dxfId="2209" priority="2207">
      <formula>$I1914="DELETAR"</formula>
    </cfRule>
  </conditionalFormatting>
  <conditionalFormatting sqref="A1914:B1914">
    <cfRule type="expression" dxfId="2208" priority="2209">
      <formula>$M1914="NOK"</formula>
    </cfRule>
  </conditionalFormatting>
  <conditionalFormatting sqref="F1915">
    <cfRule type="expression" dxfId="2207" priority="2204">
      <formula>$M1917="NOK"</formula>
    </cfRule>
  </conditionalFormatting>
  <conditionalFormatting sqref="C1913">
    <cfRule type="expression" dxfId="2206" priority="2201">
      <formula>$M1914="NOK"</formula>
    </cfRule>
  </conditionalFormatting>
  <conditionalFormatting sqref="A1915:B1915">
    <cfRule type="expression" dxfId="2205" priority="2200">
      <formula>$M1915="NOK"</formula>
    </cfRule>
  </conditionalFormatting>
  <conditionalFormatting sqref="B1916">
    <cfRule type="expression" dxfId="2204" priority="2193">
      <formula>$I1916="DELETAR"</formula>
    </cfRule>
  </conditionalFormatting>
  <conditionalFormatting sqref="B1916">
    <cfRule type="expression" dxfId="2203" priority="2192">
      <formula>$I1916="DELETAR"</formula>
    </cfRule>
  </conditionalFormatting>
  <conditionalFormatting sqref="F1916">
    <cfRule type="expression" dxfId="2202" priority="2199">
      <formula>#REF!="NOK"</formula>
    </cfRule>
  </conditionalFormatting>
  <conditionalFormatting sqref="A1916">
    <cfRule type="expression" dxfId="2201" priority="2197">
      <formula>#REF!="NOK"</formula>
    </cfRule>
  </conditionalFormatting>
  <conditionalFormatting sqref="A1916">
    <cfRule type="expression" dxfId="2200" priority="2196">
      <formula>$M1916="NOK"</formula>
    </cfRule>
  </conditionalFormatting>
  <conditionalFormatting sqref="A1916">
    <cfRule type="expression" dxfId="2199" priority="2195">
      <formula>$M1916="NOK"</formula>
    </cfRule>
  </conditionalFormatting>
  <conditionalFormatting sqref="B1916">
    <cfRule type="expression" dxfId="2198" priority="2194">
      <formula>$M1916="NOK"</formula>
    </cfRule>
  </conditionalFormatting>
  <conditionalFormatting sqref="B1916">
    <cfRule type="expression" dxfId="2197" priority="2191">
      <formula>$I1916="DELETAR"</formula>
    </cfRule>
  </conditionalFormatting>
  <conditionalFormatting sqref="B1916">
    <cfRule type="expression" dxfId="2196" priority="2189">
      <formula>$I1916="DELETAR"</formula>
    </cfRule>
  </conditionalFormatting>
  <conditionalFormatting sqref="B1916">
    <cfRule type="expression" dxfId="2195" priority="2188">
      <formula>$I1916="DELETAR"</formula>
    </cfRule>
  </conditionalFormatting>
  <conditionalFormatting sqref="B1916">
    <cfRule type="expression" dxfId="2194" priority="2187">
      <formula>$I1916="DELETAR"</formula>
    </cfRule>
  </conditionalFormatting>
  <conditionalFormatting sqref="B1916">
    <cfRule type="expression" dxfId="2193" priority="2190">
      <formula>$M1916="NOK"</formula>
    </cfRule>
  </conditionalFormatting>
  <conditionalFormatting sqref="B1921">
    <cfRule type="expression" dxfId="2192" priority="2171">
      <formula>$I1921="DELETAR"</formula>
    </cfRule>
  </conditionalFormatting>
  <conditionalFormatting sqref="B1921">
    <cfRule type="expression" dxfId="2191" priority="2170">
      <formula>$I1921="DELETAR"</formula>
    </cfRule>
  </conditionalFormatting>
  <conditionalFormatting sqref="C1920">
    <cfRule type="expression" dxfId="2190" priority="2162">
      <formula>$M1920="NOK"</formula>
    </cfRule>
  </conditionalFormatting>
  <conditionalFormatting sqref="F1923">
    <cfRule type="expression" dxfId="2189" priority="2158">
      <formula>$M1923="NOK"</formula>
    </cfRule>
  </conditionalFormatting>
  <conditionalFormatting sqref="A1921">
    <cfRule type="expression" dxfId="2188" priority="2175">
      <formula>$I1921="DELETAR"</formula>
    </cfRule>
  </conditionalFormatting>
  <conditionalFormatting sqref="A1921">
    <cfRule type="expression" dxfId="2187" priority="2174">
      <formula>$I1921="DELETAR"</formula>
    </cfRule>
  </conditionalFormatting>
  <conditionalFormatting sqref="A1921:B1921">
    <cfRule type="expression" dxfId="2186" priority="2165">
      <formula>$I1921="DELETAR"</formula>
    </cfRule>
  </conditionalFormatting>
  <conditionalFormatting sqref="A1921:B1921">
    <cfRule type="expression" dxfId="2185" priority="2166">
      <formula>$I1921="DELETAR"</formula>
    </cfRule>
  </conditionalFormatting>
  <conditionalFormatting sqref="F1922">
    <cfRule type="expression" dxfId="2184" priority="2163">
      <formula>$M1922="NOK"</formula>
    </cfRule>
  </conditionalFormatting>
  <conditionalFormatting sqref="F1921">
    <cfRule type="expression" dxfId="2183" priority="2186">
      <formula>#REF!="NOK"</formula>
    </cfRule>
  </conditionalFormatting>
  <conditionalFormatting sqref="A1924:G1924">
    <cfRule type="expression" dxfId="2182" priority="2182">
      <formula>$M1924="NOK"</formula>
    </cfRule>
  </conditionalFormatting>
  <conditionalFormatting sqref="A1924:G1924">
    <cfRule type="expression" dxfId="2181" priority="2183">
      <formula>$M1925="NOK"</formula>
    </cfRule>
  </conditionalFormatting>
  <conditionalFormatting sqref="B1924:G1924">
    <cfRule type="expression" dxfId="2180" priority="2181">
      <formula>$M1925="NOK"</formula>
    </cfRule>
  </conditionalFormatting>
  <conditionalFormatting sqref="A1918:G1919 F1921 B1924:G1924 B1920 D1920:G1920">
    <cfRule type="expression" dxfId="2179" priority="2180">
      <formula>$M1918="NOK"</formula>
    </cfRule>
  </conditionalFormatting>
  <conditionalFormatting sqref="A1918:G1919 B1920 D1920:G1920">
    <cfRule type="expression" dxfId="2178" priority="2179">
      <formula>$M1919="NOK"</formula>
    </cfRule>
  </conditionalFormatting>
  <conditionalFormatting sqref="A1924">
    <cfRule type="expression" dxfId="2177" priority="2178">
      <formula>$M1924="NOK"</formula>
    </cfRule>
  </conditionalFormatting>
  <conditionalFormatting sqref="B1921">
    <cfRule type="expression" dxfId="2176" priority="2172">
      <formula>$I1921="DELETAR"</formula>
    </cfRule>
  </conditionalFormatting>
  <conditionalFormatting sqref="A1921">
    <cfRule type="expression" dxfId="2175" priority="2176">
      <formula>$I1921="DELETAR"</formula>
    </cfRule>
  </conditionalFormatting>
  <conditionalFormatting sqref="B1921">
    <cfRule type="expression" dxfId="2174" priority="2173">
      <formula>$M1921="NOK"</formula>
    </cfRule>
  </conditionalFormatting>
  <conditionalFormatting sqref="A1921">
    <cfRule type="expression" dxfId="2173" priority="2177">
      <formula>$M1921="NOK"</formula>
    </cfRule>
  </conditionalFormatting>
  <conditionalFormatting sqref="B1921">
    <cfRule type="expression" dxfId="2172" priority="2168">
      <formula>$I1921="DELETAR"</formula>
    </cfRule>
  </conditionalFormatting>
  <conditionalFormatting sqref="A1921">
    <cfRule type="expression" dxfId="2171" priority="2167">
      <formula>$I1921="DELETAR"</formula>
    </cfRule>
  </conditionalFormatting>
  <conditionalFormatting sqref="A1921:B1921">
    <cfRule type="expression" dxfId="2170" priority="2169">
      <formula>$M1921="NOK"</formula>
    </cfRule>
  </conditionalFormatting>
  <conditionalFormatting sqref="F1922">
    <cfRule type="expression" dxfId="2169" priority="2164">
      <formula>$M1924="NOK"</formula>
    </cfRule>
  </conditionalFormatting>
  <conditionalFormatting sqref="C1920">
    <cfRule type="expression" dxfId="2168" priority="2161">
      <formula>$M1921="NOK"</formula>
    </cfRule>
  </conditionalFormatting>
  <conditionalFormatting sqref="A1922:B1922">
    <cfRule type="expression" dxfId="2167" priority="2160">
      <formula>$M1922="NOK"</formula>
    </cfRule>
  </conditionalFormatting>
  <conditionalFormatting sqref="B1930">
    <cfRule type="expression" dxfId="2166" priority="2113">
      <formula>$I1930="DELETAR"</formula>
    </cfRule>
  </conditionalFormatting>
  <conditionalFormatting sqref="B1930">
    <cfRule type="expression" dxfId="2165" priority="2112">
      <formula>$I1930="DELETAR"</formula>
    </cfRule>
  </conditionalFormatting>
  <conditionalFormatting sqref="F1923">
    <cfRule type="expression" dxfId="2164" priority="2159">
      <formula>#REF!="NOK"</formula>
    </cfRule>
  </conditionalFormatting>
  <conditionalFormatting sqref="A1923">
    <cfRule type="expression" dxfId="2163" priority="2157">
      <formula>#REF!="NOK"</formula>
    </cfRule>
  </conditionalFormatting>
  <conditionalFormatting sqref="A1923">
    <cfRule type="expression" dxfId="2162" priority="2156">
      <formula>$M1923="NOK"</formula>
    </cfRule>
  </conditionalFormatting>
  <conditionalFormatting sqref="A1923">
    <cfRule type="expression" dxfId="2161" priority="2155">
      <formula>$M1923="NOK"</formula>
    </cfRule>
  </conditionalFormatting>
  <conditionalFormatting sqref="B1930">
    <cfRule type="expression" dxfId="2160" priority="2114">
      <formula>$M1930="NOK"</formula>
    </cfRule>
  </conditionalFormatting>
  <conditionalFormatting sqref="B1930">
    <cfRule type="expression" dxfId="2159" priority="2111">
      <formula>$I1930="DELETAR"</formula>
    </cfRule>
  </conditionalFormatting>
  <conditionalFormatting sqref="B1930">
    <cfRule type="expression" dxfId="2158" priority="2109">
      <formula>$I1930="DELETAR"</formula>
    </cfRule>
  </conditionalFormatting>
  <conditionalFormatting sqref="B1930">
    <cfRule type="expression" dxfId="2157" priority="2108">
      <formula>$I1930="DELETAR"</formula>
    </cfRule>
  </conditionalFormatting>
  <conditionalFormatting sqref="A1928">
    <cfRule type="expression" dxfId="2156" priority="2136">
      <formula>$I1928="DELETAR"</formula>
    </cfRule>
  </conditionalFormatting>
  <conditionalFormatting sqref="B1930">
    <cfRule type="expression" dxfId="2155" priority="2110">
      <formula>$M1930="NOK"</formula>
    </cfRule>
  </conditionalFormatting>
  <conditionalFormatting sqref="B1928">
    <cfRule type="expression" dxfId="2154" priority="2131">
      <formula>$I1928="DELETAR"</formula>
    </cfRule>
  </conditionalFormatting>
  <conditionalFormatting sqref="B1928">
    <cfRule type="expression" dxfId="2153" priority="2130">
      <formula>$I1928="DELETAR"</formula>
    </cfRule>
  </conditionalFormatting>
  <conditionalFormatting sqref="C1927">
    <cfRule type="expression" dxfId="2152" priority="2122">
      <formula>$M1927="NOK"</formula>
    </cfRule>
  </conditionalFormatting>
  <conditionalFormatting sqref="F1930">
    <cfRule type="expression" dxfId="2151" priority="2118">
      <formula>$M1930="NOK"</formula>
    </cfRule>
  </conditionalFormatting>
  <conditionalFormatting sqref="A1928">
    <cfRule type="expression" dxfId="2150" priority="2135">
      <formula>$I1928="DELETAR"</formula>
    </cfRule>
  </conditionalFormatting>
  <conditionalFormatting sqref="A1928">
    <cfRule type="expression" dxfId="2149" priority="2134">
      <formula>$I1928="DELETAR"</formula>
    </cfRule>
  </conditionalFormatting>
  <conditionalFormatting sqref="A1928:B1928">
    <cfRule type="expression" dxfId="2148" priority="2125">
      <formula>$I1928="DELETAR"</formula>
    </cfRule>
  </conditionalFormatting>
  <conditionalFormatting sqref="A1928:B1928">
    <cfRule type="expression" dxfId="2147" priority="2126">
      <formula>$I1928="DELETAR"</formula>
    </cfRule>
  </conditionalFormatting>
  <conditionalFormatting sqref="F1929">
    <cfRule type="expression" dxfId="2146" priority="2123">
      <formula>$M1929="NOK"</formula>
    </cfRule>
  </conditionalFormatting>
  <conditionalFormatting sqref="F1928">
    <cfRule type="expression" dxfId="2145" priority="2146">
      <formula>#REF!="NOK"</formula>
    </cfRule>
  </conditionalFormatting>
  <conditionalFormatting sqref="A1931:G1931">
    <cfRule type="expression" dxfId="2144" priority="2142">
      <formula>$M1931="NOK"</formula>
    </cfRule>
  </conditionalFormatting>
  <conditionalFormatting sqref="A1931:G1931">
    <cfRule type="expression" dxfId="2143" priority="2143">
      <formula>$M1932="NOK"</formula>
    </cfRule>
  </conditionalFormatting>
  <conditionalFormatting sqref="B1931:G1931">
    <cfRule type="expression" dxfId="2142" priority="2141">
      <formula>$M1932="NOK"</formula>
    </cfRule>
  </conditionalFormatting>
  <conditionalFormatting sqref="A1925:G1926 F1928 B1931:G1931 B1927 D1927:G1927">
    <cfRule type="expression" dxfId="2141" priority="2140">
      <formula>$M1925="NOK"</formula>
    </cfRule>
  </conditionalFormatting>
  <conditionalFormatting sqref="A1925:G1926 B1927 D1927:G1927">
    <cfRule type="expression" dxfId="2140" priority="2139">
      <formula>$M1926="NOK"</formula>
    </cfRule>
  </conditionalFormatting>
  <conditionalFormatting sqref="A1931">
    <cfRule type="expression" dxfId="2139" priority="2138">
      <formula>$M1931="NOK"</formula>
    </cfRule>
  </conditionalFormatting>
  <conditionalFormatting sqref="B1928">
    <cfRule type="expression" dxfId="2138" priority="2132">
      <formula>$I1928="DELETAR"</formula>
    </cfRule>
  </conditionalFormatting>
  <conditionalFormatting sqref="B1930">
    <cfRule type="expression" dxfId="2137" priority="2107">
      <formula>$I1930="DELETAR"</formula>
    </cfRule>
  </conditionalFormatting>
  <conditionalFormatting sqref="B1928">
    <cfRule type="expression" dxfId="2136" priority="2133">
      <formula>$M1928="NOK"</formula>
    </cfRule>
  </conditionalFormatting>
  <conditionalFormatting sqref="A1928">
    <cfRule type="expression" dxfId="2135" priority="2137">
      <formula>$M1928="NOK"</formula>
    </cfRule>
  </conditionalFormatting>
  <conditionalFormatting sqref="B1928">
    <cfRule type="expression" dxfId="2134" priority="2128">
      <formula>$I1928="DELETAR"</formula>
    </cfRule>
  </conditionalFormatting>
  <conditionalFormatting sqref="A1928">
    <cfRule type="expression" dxfId="2133" priority="2127">
      <formula>$I1928="DELETAR"</formula>
    </cfRule>
  </conditionalFormatting>
  <conditionalFormatting sqref="A1928:B1928">
    <cfRule type="expression" dxfId="2132" priority="2129">
      <formula>$M1928="NOK"</formula>
    </cfRule>
  </conditionalFormatting>
  <conditionalFormatting sqref="F1929">
    <cfRule type="expression" dxfId="2131" priority="2124">
      <formula>$M1931="NOK"</formula>
    </cfRule>
  </conditionalFormatting>
  <conditionalFormatting sqref="C1927">
    <cfRule type="expression" dxfId="2130" priority="2121">
      <formula>$M1928="NOK"</formula>
    </cfRule>
  </conditionalFormatting>
  <conditionalFormatting sqref="A1929:B1929">
    <cfRule type="expression" dxfId="2129" priority="2120">
      <formula>$M1929="NOK"</formula>
    </cfRule>
  </conditionalFormatting>
  <conditionalFormatting sqref="F1930">
    <cfRule type="expression" dxfId="2128" priority="2119">
      <formula>#REF!="NOK"</formula>
    </cfRule>
  </conditionalFormatting>
  <conditionalFormatting sqref="A1930">
    <cfRule type="expression" dxfId="2127" priority="2117">
      <formula>#REF!="NOK"</formula>
    </cfRule>
  </conditionalFormatting>
  <conditionalFormatting sqref="A1930">
    <cfRule type="expression" dxfId="2126" priority="2116">
      <formula>$M1930="NOK"</formula>
    </cfRule>
  </conditionalFormatting>
  <conditionalFormatting sqref="A1930">
    <cfRule type="expression" dxfId="2125" priority="2115">
      <formula>$M1930="NOK"</formula>
    </cfRule>
  </conditionalFormatting>
  <conditionalFormatting sqref="C1934">
    <cfRule type="expression" dxfId="2124" priority="2082">
      <formula>$M1934="NOK"</formula>
    </cfRule>
  </conditionalFormatting>
  <conditionalFormatting sqref="F1937">
    <cfRule type="expression" dxfId="2123" priority="2078">
      <formula>$M1937="NOK"</formula>
    </cfRule>
  </conditionalFormatting>
  <conditionalFormatting sqref="B1942">
    <cfRule type="expression" dxfId="2122" priority="2048">
      <formula>$I1942="DELETAR"</formula>
    </cfRule>
  </conditionalFormatting>
  <conditionalFormatting sqref="A1942">
    <cfRule type="expression" dxfId="2121" priority="2047">
      <formula>$I1942="DELETAR"</formula>
    </cfRule>
  </conditionalFormatting>
  <conditionalFormatting sqref="F1935">
    <cfRule type="expression" dxfId="2120" priority="2106">
      <formula>#REF!="NOK"</formula>
    </cfRule>
  </conditionalFormatting>
  <conditionalFormatting sqref="A1938:G1938">
    <cfRule type="expression" dxfId="2119" priority="2102">
      <formula>$M1938="NOK"</formula>
    </cfRule>
  </conditionalFormatting>
  <conditionalFormatting sqref="A1938:G1938">
    <cfRule type="expression" dxfId="2118" priority="2103">
      <formula>$M1939="NOK"</formula>
    </cfRule>
  </conditionalFormatting>
  <conditionalFormatting sqref="B1938:G1938">
    <cfRule type="expression" dxfId="2117" priority="2101">
      <formula>$M1939="NOK"</formula>
    </cfRule>
  </conditionalFormatting>
  <conditionalFormatting sqref="A1932:G1933 F1935 B1938:G1938 B1934 D1934:G1934">
    <cfRule type="expression" dxfId="2116" priority="2100">
      <formula>$M1932="NOK"</formula>
    </cfRule>
  </conditionalFormatting>
  <conditionalFormatting sqref="A1932:G1933 B1934 D1934:G1934">
    <cfRule type="expression" dxfId="2115" priority="2099">
      <formula>$M1933="NOK"</formula>
    </cfRule>
  </conditionalFormatting>
  <conditionalFormatting sqref="A1938">
    <cfRule type="expression" dxfId="2114" priority="2098">
      <formula>$M1938="NOK"</formula>
    </cfRule>
  </conditionalFormatting>
  <conditionalFormatting sqref="C1941">
    <cfRule type="expression" dxfId="2113" priority="2042">
      <formula>$M1941="NOK"</formula>
    </cfRule>
  </conditionalFormatting>
  <conditionalFormatting sqref="C1934">
    <cfRule type="expression" dxfId="2112" priority="2081">
      <formula>$M1935="NOK"</formula>
    </cfRule>
  </conditionalFormatting>
  <conditionalFormatting sqref="A1946:G1947 B1952:G1952 B1948 D1948:G1948">
    <cfRule type="expression" dxfId="2111" priority="2020">
      <formula>$M1946="NOK"</formula>
    </cfRule>
  </conditionalFormatting>
  <conditionalFormatting sqref="F1937">
    <cfRule type="expression" dxfId="2110" priority="2079">
      <formula>#REF!="NOK"</formula>
    </cfRule>
  </conditionalFormatting>
  <conditionalFormatting sqref="B1942">
    <cfRule type="expression" dxfId="2109" priority="2051">
      <formula>$I1942="DELETAR"</formula>
    </cfRule>
  </conditionalFormatting>
  <conditionalFormatting sqref="B1942">
    <cfRule type="expression" dxfId="2108" priority="2050">
      <formula>$I1942="DELETAR"</formula>
    </cfRule>
  </conditionalFormatting>
  <conditionalFormatting sqref="A1942">
    <cfRule type="expression" dxfId="2107" priority="2055">
      <formula>$I1942="DELETAR"</formula>
    </cfRule>
  </conditionalFormatting>
  <conditionalFormatting sqref="A1942">
    <cfRule type="expression" dxfId="2106" priority="2054">
      <formula>$I1942="DELETAR"</formula>
    </cfRule>
  </conditionalFormatting>
  <conditionalFormatting sqref="A1942:B1942">
    <cfRule type="expression" dxfId="2105" priority="2045">
      <formula>$I1942="DELETAR"</formula>
    </cfRule>
  </conditionalFormatting>
  <conditionalFormatting sqref="A1942:B1942">
    <cfRule type="expression" dxfId="2104" priority="2046">
      <formula>$I1942="DELETAR"</formula>
    </cfRule>
  </conditionalFormatting>
  <conditionalFormatting sqref="B1945:G1945">
    <cfRule type="expression" dxfId="2103" priority="2062">
      <formula>$M1945="NOK"</formula>
    </cfRule>
  </conditionalFormatting>
  <conditionalFormatting sqref="B1945:G1945">
    <cfRule type="expression" dxfId="2102" priority="2063">
      <formula>$M1946="NOK"</formula>
    </cfRule>
  </conditionalFormatting>
  <conditionalFormatting sqref="B1945:G1945">
    <cfRule type="expression" dxfId="2101" priority="2061">
      <formula>$M1946="NOK"</formula>
    </cfRule>
  </conditionalFormatting>
  <conditionalFormatting sqref="A1939:G1940 B1945:G1945 B1941 D1941:G1941">
    <cfRule type="expression" dxfId="2100" priority="2060">
      <formula>$M1939="NOK"</formula>
    </cfRule>
  </conditionalFormatting>
  <conditionalFormatting sqref="A1939:G1940 B1941 D1941:G1941">
    <cfRule type="expression" dxfId="2099" priority="2059">
      <formula>$M1940="NOK"</formula>
    </cfRule>
  </conditionalFormatting>
  <conditionalFormatting sqref="B1942">
    <cfRule type="expression" dxfId="2098" priority="2052">
      <formula>$I1942="DELETAR"</formula>
    </cfRule>
  </conditionalFormatting>
  <conditionalFormatting sqref="A1942">
    <cfRule type="expression" dxfId="2097" priority="2056">
      <formula>$I1942="DELETAR"</formula>
    </cfRule>
  </conditionalFormatting>
  <conditionalFormatting sqref="B1942">
    <cfRule type="expression" dxfId="2096" priority="2053">
      <formula>$M1942="NOK"</formula>
    </cfRule>
  </conditionalFormatting>
  <conditionalFormatting sqref="A1942">
    <cfRule type="expression" dxfId="2095" priority="2057">
      <formula>$M1942="NOK"</formula>
    </cfRule>
  </conditionalFormatting>
  <conditionalFormatting sqref="A1942:B1942">
    <cfRule type="expression" dxfId="2094" priority="2049">
      <formula>$M1942="NOK"</formula>
    </cfRule>
  </conditionalFormatting>
  <conditionalFormatting sqref="C1941">
    <cfRule type="expression" dxfId="2093" priority="2041">
      <formula>$M1942="NOK"</formula>
    </cfRule>
  </conditionalFormatting>
  <conditionalFormatting sqref="A1943:B1943">
    <cfRule type="expression" dxfId="2092" priority="2040">
      <formula>$M1943="NOK"</formula>
    </cfRule>
  </conditionalFormatting>
  <conditionalFormatting sqref="B1944">
    <cfRule type="expression" dxfId="2091" priority="2033">
      <formula>$I1944="DELETAR"</formula>
    </cfRule>
  </conditionalFormatting>
  <conditionalFormatting sqref="B1944">
    <cfRule type="expression" dxfId="2090" priority="2032">
      <formula>$I1944="DELETAR"</formula>
    </cfRule>
  </conditionalFormatting>
  <conditionalFormatting sqref="A1944">
    <cfRule type="expression" dxfId="2089" priority="2037">
      <formula>#REF!="NOK"</formula>
    </cfRule>
  </conditionalFormatting>
  <conditionalFormatting sqref="A1944">
    <cfRule type="expression" dxfId="2088" priority="2036">
      <formula>$M1944="NOK"</formula>
    </cfRule>
  </conditionalFormatting>
  <conditionalFormatting sqref="A1944">
    <cfRule type="expression" dxfId="2087" priority="2035">
      <formula>$M1944="NOK"</formula>
    </cfRule>
  </conditionalFormatting>
  <conditionalFormatting sqref="B1944">
    <cfRule type="expression" dxfId="2086" priority="2034">
      <formula>$M1944="NOK"</formula>
    </cfRule>
  </conditionalFormatting>
  <conditionalFormatting sqref="B1944">
    <cfRule type="expression" dxfId="2085" priority="2031">
      <formula>$I1944="DELETAR"</formula>
    </cfRule>
  </conditionalFormatting>
  <conditionalFormatting sqref="B1944">
    <cfRule type="expression" dxfId="2084" priority="2029">
      <formula>$I1944="DELETAR"</formula>
    </cfRule>
  </conditionalFormatting>
  <conditionalFormatting sqref="B1944">
    <cfRule type="expression" dxfId="2083" priority="2028">
      <formula>$I1944="DELETAR"</formula>
    </cfRule>
  </conditionalFormatting>
  <conditionalFormatting sqref="B1944">
    <cfRule type="expression" dxfId="2082" priority="2027">
      <formula>$I1944="DELETAR"</formula>
    </cfRule>
  </conditionalFormatting>
  <conditionalFormatting sqref="B1944">
    <cfRule type="expression" dxfId="2081" priority="2030">
      <formula>$M1944="NOK"</formula>
    </cfRule>
  </conditionalFormatting>
  <conditionalFormatting sqref="B1949">
    <cfRule type="expression" dxfId="2080" priority="2011">
      <formula>$I1949="DELETAR"</formula>
    </cfRule>
  </conditionalFormatting>
  <conditionalFormatting sqref="B1949">
    <cfRule type="expression" dxfId="2079" priority="2010">
      <formula>$I1949="DELETAR"</formula>
    </cfRule>
  </conditionalFormatting>
  <conditionalFormatting sqref="C1948">
    <cfRule type="expression" dxfId="2078" priority="2002">
      <formula>$M1948="NOK"</formula>
    </cfRule>
  </conditionalFormatting>
  <conditionalFormatting sqref="A1949">
    <cfRule type="expression" dxfId="2077" priority="2015">
      <formula>$I1949="DELETAR"</formula>
    </cfRule>
  </conditionalFormatting>
  <conditionalFormatting sqref="A1949">
    <cfRule type="expression" dxfId="2076" priority="2014">
      <formula>$I1949="DELETAR"</formula>
    </cfRule>
  </conditionalFormatting>
  <conditionalFormatting sqref="A1949:B1949">
    <cfRule type="expression" dxfId="2075" priority="2005">
      <formula>$I1949="DELETAR"</formula>
    </cfRule>
  </conditionalFormatting>
  <conditionalFormatting sqref="A1949:B1949">
    <cfRule type="expression" dxfId="2074" priority="2006">
      <formula>$I1949="DELETAR"</formula>
    </cfRule>
  </conditionalFormatting>
  <conditionalFormatting sqref="B1952:G1952">
    <cfRule type="expression" dxfId="2073" priority="2022">
      <formula>$M1952="NOK"</formula>
    </cfRule>
  </conditionalFormatting>
  <conditionalFormatting sqref="B1952:G1952">
    <cfRule type="expression" dxfId="2072" priority="2023">
      <formula>$M1953="NOK"</formula>
    </cfRule>
  </conditionalFormatting>
  <conditionalFormatting sqref="B1952:G1952">
    <cfRule type="expression" dxfId="2071" priority="2021">
      <formula>$M1953="NOK"</formula>
    </cfRule>
  </conditionalFormatting>
  <conditionalFormatting sqref="A1946:G1947 B1948 D1948:G1948">
    <cfRule type="expression" dxfId="2070" priority="2019">
      <formula>$M1947="NOK"</formula>
    </cfRule>
  </conditionalFormatting>
  <conditionalFormatting sqref="A1949:B1949">
    <cfRule type="expression" dxfId="2069" priority="2009">
      <formula>$M1949="NOK"</formula>
    </cfRule>
  </conditionalFormatting>
  <conditionalFormatting sqref="B1949">
    <cfRule type="expression" dxfId="2068" priority="2012">
      <formula>$I1949="DELETAR"</formula>
    </cfRule>
  </conditionalFormatting>
  <conditionalFormatting sqref="A1949">
    <cfRule type="expression" dxfId="2067" priority="2016">
      <formula>$I1949="DELETAR"</formula>
    </cfRule>
  </conditionalFormatting>
  <conditionalFormatting sqref="B1949">
    <cfRule type="expression" dxfId="2066" priority="2013">
      <formula>$M1949="NOK"</formula>
    </cfRule>
  </conditionalFormatting>
  <conditionalFormatting sqref="A1949">
    <cfRule type="expression" dxfId="2065" priority="2017">
      <formula>$M1949="NOK"</formula>
    </cfRule>
  </conditionalFormatting>
  <conditionalFormatting sqref="B1949">
    <cfRule type="expression" dxfId="2064" priority="2008">
      <formula>$I1949="DELETAR"</formula>
    </cfRule>
  </conditionalFormatting>
  <conditionalFormatting sqref="A1949">
    <cfRule type="expression" dxfId="2063" priority="2007">
      <formula>$I1949="DELETAR"</formula>
    </cfRule>
  </conditionalFormatting>
  <conditionalFormatting sqref="C1948">
    <cfRule type="expression" dxfId="2062" priority="2001">
      <formula>$M1949="NOK"</formula>
    </cfRule>
  </conditionalFormatting>
  <conditionalFormatting sqref="A1950:B1950">
    <cfRule type="expression" dxfId="2061" priority="2000">
      <formula>$M1950="NOK"</formula>
    </cfRule>
  </conditionalFormatting>
  <conditionalFormatting sqref="B1951">
    <cfRule type="expression" dxfId="2060" priority="1993">
      <formula>$I1951="DELETAR"</formula>
    </cfRule>
  </conditionalFormatting>
  <conditionalFormatting sqref="B1951">
    <cfRule type="expression" dxfId="2059" priority="1992">
      <formula>$I1951="DELETAR"</formula>
    </cfRule>
  </conditionalFormatting>
  <conditionalFormatting sqref="A1951">
    <cfRule type="expression" dxfId="2058" priority="1997">
      <formula>#REF!="NOK"</formula>
    </cfRule>
  </conditionalFormatting>
  <conditionalFormatting sqref="A1951">
    <cfRule type="expression" dxfId="2057" priority="1996">
      <formula>$M1951="NOK"</formula>
    </cfRule>
  </conditionalFormatting>
  <conditionalFormatting sqref="A1951">
    <cfRule type="expression" dxfId="2056" priority="1995">
      <formula>$M1951="NOK"</formula>
    </cfRule>
  </conditionalFormatting>
  <conditionalFormatting sqref="B1951">
    <cfRule type="expression" dxfId="2055" priority="1994">
      <formula>$M1951="NOK"</formula>
    </cfRule>
  </conditionalFormatting>
  <conditionalFormatting sqref="B1951">
    <cfRule type="expression" dxfId="2054" priority="1991">
      <formula>$I1951="DELETAR"</formula>
    </cfRule>
  </conditionalFormatting>
  <conditionalFormatting sqref="B1951">
    <cfRule type="expression" dxfId="2053" priority="1989">
      <formula>$I1951="DELETAR"</formula>
    </cfRule>
  </conditionalFormatting>
  <conditionalFormatting sqref="B1951">
    <cfRule type="expression" dxfId="2052" priority="1988">
      <formula>$I1951="DELETAR"</formula>
    </cfRule>
  </conditionalFormatting>
  <conditionalFormatting sqref="B1951">
    <cfRule type="expression" dxfId="2051" priority="1987">
      <formula>$I1951="DELETAR"</formula>
    </cfRule>
  </conditionalFormatting>
  <conditionalFormatting sqref="B1951">
    <cfRule type="expression" dxfId="2050" priority="1990">
      <formula>$M1951="NOK"</formula>
    </cfRule>
  </conditionalFormatting>
  <conditionalFormatting sqref="B1956">
    <cfRule type="expression" dxfId="2049" priority="1971">
      <formula>$I1956="DELETAR"</formula>
    </cfRule>
  </conditionalFormatting>
  <conditionalFormatting sqref="B1956">
    <cfRule type="expression" dxfId="2048" priority="1970">
      <formula>$I1956="DELETAR"</formula>
    </cfRule>
  </conditionalFormatting>
  <conditionalFormatting sqref="C1955">
    <cfRule type="expression" dxfId="2047" priority="1962">
      <formula>$M1955="NOK"</formula>
    </cfRule>
  </conditionalFormatting>
  <conditionalFormatting sqref="F1958">
    <cfRule type="expression" dxfId="2046" priority="1958">
      <formula>$M1958="NOK"</formula>
    </cfRule>
  </conditionalFormatting>
  <conditionalFormatting sqref="A1956">
    <cfRule type="expression" dxfId="2045" priority="1975">
      <formula>$I1956="DELETAR"</formula>
    </cfRule>
  </conditionalFormatting>
  <conditionalFormatting sqref="A1956">
    <cfRule type="expression" dxfId="2044" priority="1974">
      <formula>$I1956="DELETAR"</formula>
    </cfRule>
  </conditionalFormatting>
  <conditionalFormatting sqref="A1956:B1956">
    <cfRule type="expression" dxfId="2043" priority="1965">
      <formula>$I1956="DELETAR"</formula>
    </cfRule>
  </conditionalFormatting>
  <conditionalFormatting sqref="A1956:B1956">
    <cfRule type="expression" dxfId="2042" priority="1966">
      <formula>$I1956="DELETAR"</formula>
    </cfRule>
  </conditionalFormatting>
  <conditionalFormatting sqref="F1957">
    <cfRule type="expression" dxfId="2041" priority="1963">
      <formula>$M1957="NOK"</formula>
    </cfRule>
  </conditionalFormatting>
  <conditionalFormatting sqref="F1956">
    <cfRule type="expression" dxfId="2040" priority="1986">
      <formula>#REF!="NOK"</formula>
    </cfRule>
  </conditionalFormatting>
  <conditionalFormatting sqref="A1959:G1959">
    <cfRule type="expression" dxfId="2039" priority="1982">
      <formula>$M1959="NOK"</formula>
    </cfRule>
  </conditionalFormatting>
  <conditionalFormatting sqref="A1959:G1959">
    <cfRule type="expression" dxfId="2038" priority="1983">
      <formula>$M1960="NOK"</formula>
    </cfRule>
  </conditionalFormatting>
  <conditionalFormatting sqref="B1959:G1959">
    <cfRule type="expression" dxfId="2037" priority="1981">
      <formula>$M1960="NOK"</formula>
    </cfRule>
  </conditionalFormatting>
  <conditionalFormatting sqref="A1953:G1954 F1956 B1959:G1959 B1955 D1955:G1955">
    <cfRule type="expression" dxfId="2036" priority="1980">
      <formula>$M1953="NOK"</formula>
    </cfRule>
  </conditionalFormatting>
  <conditionalFormatting sqref="A1953:G1954 B1955 D1955:G1955">
    <cfRule type="expression" dxfId="2035" priority="1979">
      <formula>$M1954="NOK"</formula>
    </cfRule>
  </conditionalFormatting>
  <conditionalFormatting sqref="A1959">
    <cfRule type="expression" dxfId="2034" priority="1978">
      <formula>$M1959="NOK"</formula>
    </cfRule>
  </conditionalFormatting>
  <conditionalFormatting sqref="B1956">
    <cfRule type="expression" dxfId="2033" priority="1972">
      <formula>$I1956="DELETAR"</formula>
    </cfRule>
  </conditionalFormatting>
  <conditionalFormatting sqref="A1956">
    <cfRule type="expression" dxfId="2032" priority="1976">
      <formula>$I1956="DELETAR"</formula>
    </cfRule>
  </conditionalFormatting>
  <conditionalFormatting sqref="B1956">
    <cfRule type="expression" dxfId="2031" priority="1973">
      <formula>$M1956="NOK"</formula>
    </cfRule>
  </conditionalFormatting>
  <conditionalFormatting sqref="A1956">
    <cfRule type="expression" dxfId="2030" priority="1977">
      <formula>$M1956="NOK"</formula>
    </cfRule>
  </conditionalFormatting>
  <conditionalFormatting sqref="B1956">
    <cfRule type="expression" dxfId="2029" priority="1968">
      <formula>$I1956="DELETAR"</formula>
    </cfRule>
  </conditionalFormatting>
  <conditionalFormatting sqref="A1956">
    <cfRule type="expression" dxfId="2028" priority="1967">
      <formula>$I1956="DELETAR"</formula>
    </cfRule>
  </conditionalFormatting>
  <conditionalFormatting sqref="A1956:B1956">
    <cfRule type="expression" dxfId="2027" priority="1969">
      <formula>$M1956="NOK"</formula>
    </cfRule>
  </conditionalFormatting>
  <conditionalFormatting sqref="F1957">
    <cfRule type="expression" dxfId="2026" priority="1964">
      <formula>$M1959="NOK"</formula>
    </cfRule>
  </conditionalFormatting>
  <conditionalFormatting sqref="C1955">
    <cfRule type="expression" dxfId="2025" priority="1961">
      <formula>$M1956="NOK"</formula>
    </cfRule>
  </conditionalFormatting>
  <conditionalFormatting sqref="A1957:B1957">
    <cfRule type="expression" dxfId="2024" priority="1960">
      <formula>$M1957="NOK"</formula>
    </cfRule>
  </conditionalFormatting>
  <conditionalFormatting sqref="B1958">
    <cfRule type="expression" dxfId="2023" priority="1953">
      <formula>$I1958="DELETAR"</formula>
    </cfRule>
  </conditionalFormatting>
  <conditionalFormatting sqref="B1958">
    <cfRule type="expression" dxfId="2022" priority="1952">
      <formula>$I1958="DELETAR"</formula>
    </cfRule>
  </conditionalFormatting>
  <conditionalFormatting sqref="F1958">
    <cfRule type="expression" dxfId="2021" priority="1959">
      <formula>#REF!="NOK"</formula>
    </cfRule>
  </conditionalFormatting>
  <conditionalFormatting sqref="A1958">
    <cfRule type="expression" dxfId="2020" priority="1957">
      <formula>#REF!="NOK"</formula>
    </cfRule>
  </conditionalFormatting>
  <conditionalFormatting sqref="A1958">
    <cfRule type="expression" dxfId="2019" priority="1956">
      <formula>$M1958="NOK"</formula>
    </cfRule>
  </conditionalFormatting>
  <conditionalFormatting sqref="A1958">
    <cfRule type="expression" dxfId="2018" priority="1955">
      <formula>$M1958="NOK"</formula>
    </cfRule>
  </conditionalFormatting>
  <conditionalFormatting sqref="B1958">
    <cfRule type="expression" dxfId="2017" priority="1954">
      <formula>$M1958="NOK"</formula>
    </cfRule>
  </conditionalFormatting>
  <conditionalFormatting sqref="B1958">
    <cfRule type="expression" dxfId="2016" priority="1951">
      <formula>$I1958="DELETAR"</formula>
    </cfRule>
  </conditionalFormatting>
  <conditionalFormatting sqref="B1958">
    <cfRule type="expression" dxfId="2015" priority="1949">
      <formula>$I1958="DELETAR"</formula>
    </cfRule>
  </conditionalFormatting>
  <conditionalFormatting sqref="B1958">
    <cfRule type="expression" dxfId="2014" priority="1948">
      <formula>$I1958="DELETAR"</formula>
    </cfRule>
  </conditionalFormatting>
  <conditionalFormatting sqref="B1958">
    <cfRule type="expression" dxfId="2013" priority="1947">
      <formula>$I1958="DELETAR"</formula>
    </cfRule>
  </conditionalFormatting>
  <conditionalFormatting sqref="B1958">
    <cfRule type="expression" dxfId="2012" priority="1950">
      <formula>$M1958="NOK"</formula>
    </cfRule>
  </conditionalFormatting>
  <conditionalFormatting sqref="B1963">
    <cfRule type="expression" dxfId="2011" priority="1931">
      <formula>$I1963="DELETAR"</formula>
    </cfRule>
  </conditionalFormatting>
  <conditionalFormatting sqref="B1963">
    <cfRule type="expression" dxfId="2010" priority="1930">
      <formula>$I1963="DELETAR"</formula>
    </cfRule>
  </conditionalFormatting>
  <conditionalFormatting sqref="C1962">
    <cfRule type="expression" dxfId="2009" priority="1922">
      <formula>$M1962="NOK"</formula>
    </cfRule>
  </conditionalFormatting>
  <conditionalFormatting sqref="F1966">
    <cfRule type="expression" dxfId="2008" priority="1918">
      <formula>$M1966="NOK"</formula>
    </cfRule>
  </conditionalFormatting>
  <conditionalFormatting sqref="A1963">
    <cfRule type="expression" dxfId="2007" priority="1935">
      <formula>$I1963="DELETAR"</formula>
    </cfRule>
  </conditionalFormatting>
  <conditionalFormatting sqref="A1963">
    <cfRule type="expression" dxfId="2006" priority="1934">
      <formula>$I1963="DELETAR"</formula>
    </cfRule>
  </conditionalFormatting>
  <conditionalFormatting sqref="A1963:B1963">
    <cfRule type="expression" dxfId="2005" priority="1925">
      <formula>$I1963="DELETAR"</formula>
    </cfRule>
  </conditionalFormatting>
  <conditionalFormatting sqref="A1963:B1963">
    <cfRule type="expression" dxfId="2004" priority="1926">
      <formula>$I1963="DELETAR"</formula>
    </cfRule>
  </conditionalFormatting>
  <conditionalFormatting sqref="F1963">
    <cfRule type="expression" dxfId="2003" priority="1946">
      <formula>#REF!="NOK"</formula>
    </cfRule>
  </conditionalFormatting>
  <conditionalFormatting sqref="A1967:G1967">
    <cfRule type="expression" dxfId="2002" priority="1942">
      <formula>$M1967="NOK"</formula>
    </cfRule>
  </conditionalFormatting>
  <conditionalFormatting sqref="A1967:G1967">
    <cfRule type="expression" dxfId="2001" priority="1943">
      <formula>$M1968="NOK"</formula>
    </cfRule>
  </conditionalFormatting>
  <conditionalFormatting sqref="B1967:G1967">
    <cfRule type="expression" dxfId="2000" priority="1941">
      <formula>$M1968="NOK"</formula>
    </cfRule>
  </conditionalFormatting>
  <conditionalFormatting sqref="A1960:G1961 F1963 B1967:G1967 B1962 D1962:G1962">
    <cfRule type="expression" dxfId="1999" priority="1940">
      <formula>$M1960="NOK"</formula>
    </cfRule>
  </conditionalFormatting>
  <conditionalFormatting sqref="A1960:G1961 B1962 D1962:G1962">
    <cfRule type="expression" dxfId="1998" priority="1939">
      <formula>$M1961="NOK"</formula>
    </cfRule>
  </conditionalFormatting>
  <conditionalFormatting sqref="A1967">
    <cfRule type="expression" dxfId="1997" priority="1938">
      <formula>$M1967="NOK"</formula>
    </cfRule>
  </conditionalFormatting>
  <conditionalFormatting sqref="B1963">
    <cfRule type="expression" dxfId="1996" priority="1932">
      <formula>$I1963="DELETAR"</formula>
    </cfRule>
  </conditionalFormatting>
  <conditionalFormatting sqref="A1963">
    <cfRule type="expression" dxfId="1995" priority="1936">
      <formula>$I1963="DELETAR"</formula>
    </cfRule>
  </conditionalFormatting>
  <conditionalFormatting sqref="B1963">
    <cfRule type="expression" dxfId="1994" priority="1933">
      <formula>$M1963="NOK"</formula>
    </cfRule>
  </conditionalFormatting>
  <conditionalFormatting sqref="A1963">
    <cfRule type="expression" dxfId="1993" priority="1937">
      <formula>$M1963="NOK"</formula>
    </cfRule>
  </conditionalFormatting>
  <conditionalFormatting sqref="B1963">
    <cfRule type="expression" dxfId="1992" priority="1928">
      <formula>$I1963="DELETAR"</formula>
    </cfRule>
  </conditionalFormatting>
  <conditionalFormatting sqref="A1963">
    <cfRule type="expression" dxfId="1991" priority="1927">
      <formula>$I1963="DELETAR"</formula>
    </cfRule>
  </conditionalFormatting>
  <conditionalFormatting sqref="A1963:B1963">
    <cfRule type="expression" dxfId="1990" priority="1929">
      <formula>$M1963="NOK"</formula>
    </cfRule>
  </conditionalFormatting>
  <conditionalFormatting sqref="C1962">
    <cfRule type="expression" dxfId="1989" priority="1921">
      <formula>$M1963="NOK"</formula>
    </cfRule>
  </conditionalFormatting>
  <conditionalFormatting sqref="A1964:B1964">
    <cfRule type="expression" dxfId="1988" priority="1920">
      <formula>$M1964="NOK"</formula>
    </cfRule>
  </conditionalFormatting>
  <conditionalFormatting sqref="F1966">
    <cfRule type="expression" dxfId="1987" priority="1919">
      <formula>#REF!="NOK"</formula>
    </cfRule>
  </conditionalFormatting>
  <conditionalFormatting sqref="A1966">
    <cfRule type="expression" dxfId="1986" priority="1917">
      <formula>#REF!="NOK"</formula>
    </cfRule>
  </conditionalFormatting>
  <conditionalFormatting sqref="A1966">
    <cfRule type="expression" dxfId="1985" priority="1916">
      <formula>$M1966="NOK"</formula>
    </cfRule>
  </conditionalFormatting>
  <conditionalFormatting sqref="A1966">
    <cfRule type="expression" dxfId="1984" priority="1915">
      <formula>$M1966="NOK"</formula>
    </cfRule>
  </conditionalFormatting>
  <conditionalFormatting sqref="B1971">
    <cfRule type="expression" dxfId="1983" priority="1891">
      <formula>$I1971="DELETAR"</formula>
    </cfRule>
  </conditionalFormatting>
  <conditionalFormatting sqref="B1971">
    <cfRule type="expression" dxfId="1982" priority="1890">
      <formula>$I1971="DELETAR"</formula>
    </cfRule>
  </conditionalFormatting>
  <conditionalFormatting sqref="C1970">
    <cfRule type="expression" dxfId="1981" priority="1882">
      <formula>$M1970="NOK"</formula>
    </cfRule>
  </conditionalFormatting>
  <conditionalFormatting sqref="F1973">
    <cfRule type="expression" dxfId="1980" priority="1878">
      <formula>$M1973="NOK"</formula>
    </cfRule>
  </conditionalFormatting>
  <conditionalFormatting sqref="A1971">
    <cfRule type="expression" dxfId="1979" priority="1895">
      <formula>$I1971="DELETAR"</formula>
    </cfRule>
  </conditionalFormatting>
  <conditionalFormatting sqref="A1971">
    <cfRule type="expression" dxfId="1978" priority="1894">
      <formula>$I1971="DELETAR"</formula>
    </cfRule>
  </conditionalFormatting>
  <conditionalFormatting sqref="A1971:B1971">
    <cfRule type="expression" dxfId="1977" priority="1885">
      <formula>$I1971="DELETAR"</formula>
    </cfRule>
  </conditionalFormatting>
  <conditionalFormatting sqref="A1971:B1971">
    <cfRule type="expression" dxfId="1976" priority="1886">
      <formula>$I1971="DELETAR"</formula>
    </cfRule>
  </conditionalFormatting>
  <conditionalFormatting sqref="F1972">
    <cfRule type="expression" dxfId="1975" priority="1883">
      <formula>$M1972="NOK"</formula>
    </cfRule>
  </conditionalFormatting>
  <conditionalFormatting sqref="F1971">
    <cfRule type="expression" dxfId="1974" priority="1906">
      <formula>#REF!="NOK"</formula>
    </cfRule>
  </conditionalFormatting>
  <conditionalFormatting sqref="A1974:G1974">
    <cfRule type="expression" dxfId="1973" priority="1902">
      <formula>$M1974="NOK"</formula>
    </cfRule>
  </conditionalFormatting>
  <conditionalFormatting sqref="A1974:G1974">
    <cfRule type="expression" dxfId="1972" priority="1903">
      <formula>$M1975="NOK"</formula>
    </cfRule>
  </conditionalFormatting>
  <conditionalFormatting sqref="B1974:G1974">
    <cfRule type="expression" dxfId="1971" priority="1901">
      <formula>$M1975="NOK"</formula>
    </cfRule>
  </conditionalFormatting>
  <conditionalFormatting sqref="A1968:G1969 F1971 B1974:G1974 B1970 D1970:G1970">
    <cfRule type="expression" dxfId="1970" priority="1900">
      <formula>$M1968="NOK"</formula>
    </cfRule>
  </conditionalFormatting>
  <conditionalFormatting sqref="A1968:G1969 B1970 D1970:G1970">
    <cfRule type="expression" dxfId="1969" priority="1899">
      <formula>$M1969="NOK"</formula>
    </cfRule>
  </conditionalFormatting>
  <conditionalFormatting sqref="A1974">
    <cfRule type="expression" dxfId="1968" priority="1898">
      <formula>$M1974="NOK"</formula>
    </cfRule>
  </conditionalFormatting>
  <conditionalFormatting sqref="B1971">
    <cfRule type="expression" dxfId="1967" priority="1892">
      <formula>$I1971="DELETAR"</formula>
    </cfRule>
  </conditionalFormatting>
  <conditionalFormatting sqref="A1971">
    <cfRule type="expression" dxfId="1966" priority="1896">
      <formula>$I1971="DELETAR"</formula>
    </cfRule>
  </conditionalFormatting>
  <conditionalFormatting sqref="B1971">
    <cfRule type="expression" dxfId="1965" priority="1893">
      <formula>$M1971="NOK"</formula>
    </cfRule>
  </conditionalFormatting>
  <conditionalFormatting sqref="A1971">
    <cfRule type="expression" dxfId="1964" priority="1897">
      <formula>$M1971="NOK"</formula>
    </cfRule>
  </conditionalFormatting>
  <conditionalFormatting sqref="B1971">
    <cfRule type="expression" dxfId="1963" priority="1888">
      <formula>$I1971="DELETAR"</formula>
    </cfRule>
  </conditionalFormatting>
  <conditionalFormatting sqref="A1971">
    <cfRule type="expression" dxfId="1962" priority="1887">
      <formula>$I1971="DELETAR"</formula>
    </cfRule>
  </conditionalFormatting>
  <conditionalFormatting sqref="A1971:B1971">
    <cfRule type="expression" dxfId="1961" priority="1889">
      <formula>$M1971="NOK"</formula>
    </cfRule>
  </conditionalFormatting>
  <conditionalFormatting sqref="F1972">
    <cfRule type="expression" dxfId="1960" priority="1884">
      <formula>$M1974="NOK"</formula>
    </cfRule>
  </conditionalFormatting>
  <conditionalFormatting sqref="C1970">
    <cfRule type="expression" dxfId="1959" priority="1881">
      <formula>$M1971="NOK"</formula>
    </cfRule>
  </conditionalFormatting>
  <conditionalFormatting sqref="A1972:B1972">
    <cfRule type="expression" dxfId="1958" priority="1880">
      <formula>$M1972="NOK"</formula>
    </cfRule>
  </conditionalFormatting>
  <conditionalFormatting sqref="B1973">
    <cfRule type="expression" dxfId="1957" priority="1873">
      <formula>$I1973="DELETAR"</formula>
    </cfRule>
  </conditionalFormatting>
  <conditionalFormatting sqref="B1973">
    <cfRule type="expression" dxfId="1956" priority="1872">
      <formula>$I1973="DELETAR"</formula>
    </cfRule>
  </conditionalFormatting>
  <conditionalFormatting sqref="F1973">
    <cfRule type="expression" dxfId="1955" priority="1879">
      <formula>#REF!="NOK"</formula>
    </cfRule>
  </conditionalFormatting>
  <conditionalFormatting sqref="A1973">
    <cfRule type="expression" dxfId="1954" priority="1877">
      <formula>#REF!="NOK"</formula>
    </cfRule>
  </conditionalFormatting>
  <conditionalFormatting sqref="A1973">
    <cfRule type="expression" dxfId="1953" priority="1876">
      <formula>$M1973="NOK"</formula>
    </cfRule>
  </conditionalFormatting>
  <conditionalFormatting sqref="A1973">
    <cfRule type="expression" dxfId="1952" priority="1875">
      <formula>$M1973="NOK"</formula>
    </cfRule>
  </conditionalFormatting>
  <conditionalFormatting sqref="B1973">
    <cfRule type="expression" dxfId="1951" priority="1874">
      <formula>$M1973="NOK"</formula>
    </cfRule>
  </conditionalFormatting>
  <conditionalFormatting sqref="B1973">
    <cfRule type="expression" dxfId="1950" priority="1871">
      <formula>$I1973="DELETAR"</formula>
    </cfRule>
  </conditionalFormatting>
  <conditionalFormatting sqref="B1973">
    <cfRule type="expression" dxfId="1949" priority="1869">
      <formula>$I1973="DELETAR"</formula>
    </cfRule>
  </conditionalFormatting>
  <conditionalFormatting sqref="B1973">
    <cfRule type="expression" dxfId="1948" priority="1868">
      <formula>$I1973="DELETAR"</formula>
    </cfRule>
  </conditionalFormatting>
  <conditionalFormatting sqref="B1973">
    <cfRule type="expression" dxfId="1947" priority="1867">
      <formula>$I1973="DELETAR"</formula>
    </cfRule>
  </conditionalFormatting>
  <conditionalFormatting sqref="B1973">
    <cfRule type="expression" dxfId="1946" priority="1870">
      <formula>$M1973="NOK"</formula>
    </cfRule>
  </conditionalFormatting>
  <conditionalFormatting sqref="B1978">
    <cfRule type="expression" dxfId="1945" priority="1851">
      <formula>$I1978="DELETAR"</formula>
    </cfRule>
  </conditionalFormatting>
  <conditionalFormatting sqref="B1978">
    <cfRule type="expression" dxfId="1944" priority="1850">
      <formula>$I1978="DELETAR"</formula>
    </cfRule>
  </conditionalFormatting>
  <conditionalFormatting sqref="A1978">
    <cfRule type="expression" dxfId="1943" priority="1855">
      <formula>$I1978="DELETAR"</formula>
    </cfRule>
  </conditionalFormatting>
  <conditionalFormatting sqref="A1978">
    <cfRule type="expression" dxfId="1942" priority="1854">
      <formula>$I1978="DELETAR"</formula>
    </cfRule>
  </conditionalFormatting>
  <conditionalFormatting sqref="A1978:B1978">
    <cfRule type="expression" dxfId="1941" priority="1845">
      <formula>$I1978="DELETAR"</formula>
    </cfRule>
  </conditionalFormatting>
  <conditionalFormatting sqref="A1978:B1978">
    <cfRule type="expression" dxfId="1940" priority="1846">
      <formula>$I1978="DELETAR"</formula>
    </cfRule>
  </conditionalFormatting>
  <conditionalFormatting sqref="B1981:G1981">
    <cfRule type="expression" dxfId="1939" priority="1862">
      <formula>$M1981="NOK"</formula>
    </cfRule>
  </conditionalFormatting>
  <conditionalFormatting sqref="B1981:G1981">
    <cfRule type="expression" dxfId="1938" priority="1863">
      <formula>$M1982="NOK"</formula>
    </cfRule>
  </conditionalFormatting>
  <conditionalFormatting sqref="B1981:G1981">
    <cfRule type="expression" dxfId="1937" priority="1861">
      <formula>$M1982="NOK"</formula>
    </cfRule>
  </conditionalFormatting>
  <conditionalFormatting sqref="A1975:G1976 B1981:G1981 B1977 D1977:G1977">
    <cfRule type="expression" dxfId="1936" priority="1860">
      <formula>$M1975="NOK"</formula>
    </cfRule>
  </conditionalFormatting>
  <conditionalFormatting sqref="A1975:G1976 B1977 D1977:G1977">
    <cfRule type="expression" dxfId="1935" priority="1859">
      <formula>$M1976="NOK"</formula>
    </cfRule>
  </conditionalFormatting>
  <conditionalFormatting sqref="B1978">
    <cfRule type="expression" dxfId="1934" priority="1852">
      <formula>$I1978="DELETAR"</formula>
    </cfRule>
  </conditionalFormatting>
  <conditionalFormatting sqref="A1978">
    <cfRule type="expression" dxfId="1933" priority="1856">
      <formula>$I1978="DELETAR"</formula>
    </cfRule>
  </conditionalFormatting>
  <conditionalFormatting sqref="B1978">
    <cfRule type="expression" dxfId="1932" priority="1853">
      <formula>$M1978="NOK"</formula>
    </cfRule>
  </conditionalFormatting>
  <conditionalFormatting sqref="A1978">
    <cfRule type="expression" dxfId="1931" priority="1857">
      <formula>$M1978="NOK"</formula>
    </cfRule>
  </conditionalFormatting>
  <conditionalFormatting sqref="B1978">
    <cfRule type="expression" dxfId="1930" priority="1848">
      <formula>$I1978="DELETAR"</formula>
    </cfRule>
  </conditionalFormatting>
  <conditionalFormatting sqref="A1978">
    <cfRule type="expression" dxfId="1929" priority="1847">
      <formula>$I1978="DELETAR"</formula>
    </cfRule>
  </conditionalFormatting>
  <conditionalFormatting sqref="A1978:B1978">
    <cfRule type="expression" dxfId="1928" priority="1849">
      <formula>$M1978="NOK"</formula>
    </cfRule>
  </conditionalFormatting>
  <conditionalFormatting sqref="A1979:B1979">
    <cfRule type="expression" dxfId="1927" priority="1840">
      <formula>$M1979="NOK"</formula>
    </cfRule>
  </conditionalFormatting>
  <conditionalFormatting sqref="B1980">
    <cfRule type="expression" dxfId="1926" priority="1833">
      <formula>$I1980="DELETAR"</formula>
    </cfRule>
  </conditionalFormatting>
  <conditionalFormatting sqref="B1980">
    <cfRule type="expression" dxfId="1925" priority="1832">
      <formula>$I1980="DELETAR"</formula>
    </cfRule>
  </conditionalFormatting>
  <conditionalFormatting sqref="B1980">
    <cfRule type="expression" dxfId="1924" priority="1831">
      <formula>$I1980="DELETAR"</formula>
    </cfRule>
  </conditionalFormatting>
  <conditionalFormatting sqref="B1980">
    <cfRule type="expression" dxfId="1923" priority="1829">
      <formula>$I1980="DELETAR"</formula>
    </cfRule>
  </conditionalFormatting>
  <conditionalFormatting sqref="B1980">
    <cfRule type="expression" dxfId="1922" priority="1828">
      <formula>$I1980="DELETAR"</formula>
    </cfRule>
  </conditionalFormatting>
  <conditionalFormatting sqref="B1980">
    <cfRule type="expression" dxfId="1921" priority="1827">
      <formula>$I1980="DELETAR"</formula>
    </cfRule>
  </conditionalFormatting>
  <conditionalFormatting sqref="B1980">
    <cfRule type="expression" dxfId="1920" priority="1830">
      <formula>$M1980="NOK"</formula>
    </cfRule>
  </conditionalFormatting>
  <conditionalFormatting sqref="B1994">
    <cfRule type="expression" dxfId="1919" priority="1751">
      <formula>$I1994="DELETAR"</formula>
    </cfRule>
  </conditionalFormatting>
  <conditionalFormatting sqref="C1984">
    <cfRule type="expression" dxfId="1918" priority="1802">
      <formula>$M1984="NOK"</formula>
    </cfRule>
  </conditionalFormatting>
  <conditionalFormatting sqref="F1987">
    <cfRule type="expression" dxfId="1917" priority="1798">
      <formula>$M1987="NOK"</formula>
    </cfRule>
  </conditionalFormatting>
  <conditionalFormatting sqref="F1985">
    <cfRule type="expression" dxfId="1916" priority="1826">
      <formula>#REF!="NOK"</formula>
    </cfRule>
  </conditionalFormatting>
  <conditionalFormatting sqref="A1988:G1988">
    <cfRule type="expression" dxfId="1915" priority="1822">
      <formula>$M1988="NOK"</formula>
    </cfRule>
  </conditionalFormatting>
  <conditionalFormatting sqref="A1988:G1988">
    <cfRule type="expression" dxfId="1914" priority="1823">
      <formula>$M1989="NOK"</formula>
    </cfRule>
  </conditionalFormatting>
  <conditionalFormatting sqref="B1988:G1988">
    <cfRule type="expression" dxfId="1913" priority="1821">
      <formula>$M1989="NOK"</formula>
    </cfRule>
  </conditionalFormatting>
  <conditionalFormatting sqref="A1982:G1983 F1985 B1988:G1988 B1984 D1984:G1984">
    <cfRule type="expression" dxfId="1912" priority="1820">
      <formula>$M1982="NOK"</formula>
    </cfRule>
  </conditionalFormatting>
  <conditionalFormatting sqref="A1982:G1983 B1984 D1984:G1984">
    <cfRule type="expression" dxfId="1911" priority="1819">
      <formula>$M1983="NOK"</formula>
    </cfRule>
  </conditionalFormatting>
  <conditionalFormatting sqref="B1994">
    <cfRule type="expression" dxfId="1910" priority="1752">
      <formula>$I1994="DELETAR"</formula>
    </cfRule>
  </conditionalFormatting>
  <conditionalFormatting sqref="B1985">
    <cfRule type="expression" dxfId="1909" priority="1808">
      <formula>$I1985="DELETAR"</formula>
    </cfRule>
  </conditionalFormatting>
  <conditionalFormatting sqref="A1985">
    <cfRule type="expression" dxfId="1908" priority="1807">
      <formula>$I1985="DELETAR"</formula>
    </cfRule>
  </conditionalFormatting>
  <conditionalFormatting sqref="A1985:B1985">
    <cfRule type="expression" dxfId="1907" priority="1809">
      <formula>$M1985="NOK"</formula>
    </cfRule>
  </conditionalFormatting>
  <conditionalFormatting sqref="F1986">
    <cfRule type="expression" dxfId="1906" priority="1804">
      <formula>$M1988="NOK"</formula>
    </cfRule>
  </conditionalFormatting>
  <conditionalFormatting sqref="C1984">
    <cfRule type="expression" dxfId="1905" priority="1801">
      <formula>$M1985="NOK"</formula>
    </cfRule>
  </conditionalFormatting>
  <conditionalFormatting sqref="A1986:B1986">
    <cfRule type="expression" dxfId="1904" priority="1800">
      <formula>$M1986="NOK"</formula>
    </cfRule>
  </conditionalFormatting>
  <conditionalFormatting sqref="B1987">
    <cfRule type="expression" dxfId="1903" priority="1793">
      <formula>$I1987="DELETAR"</formula>
    </cfRule>
  </conditionalFormatting>
  <conditionalFormatting sqref="B1987">
    <cfRule type="expression" dxfId="1902" priority="1792">
      <formula>$I1987="DELETAR"</formula>
    </cfRule>
  </conditionalFormatting>
  <conditionalFormatting sqref="F1987">
    <cfRule type="expression" dxfId="1901" priority="1799">
      <formula>#REF!="NOK"</formula>
    </cfRule>
  </conditionalFormatting>
  <conditionalFormatting sqref="A1987">
    <cfRule type="expression" dxfId="1900" priority="1797">
      <formula>#REF!="NOK"</formula>
    </cfRule>
  </conditionalFormatting>
  <conditionalFormatting sqref="A1987">
    <cfRule type="expression" dxfId="1899" priority="1796">
      <formula>$M1987="NOK"</formula>
    </cfRule>
  </conditionalFormatting>
  <conditionalFormatting sqref="A1987">
    <cfRule type="expression" dxfId="1898" priority="1795">
      <formula>$M1987="NOK"</formula>
    </cfRule>
  </conditionalFormatting>
  <conditionalFormatting sqref="B1987">
    <cfRule type="expression" dxfId="1897" priority="1794">
      <formula>$M1987="NOK"</formula>
    </cfRule>
  </conditionalFormatting>
  <conditionalFormatting sqref="B1987">
    <cfRule type="expression" dxfId="1896" priority="1791">
      <formula>$I1987="DELETAR"</formula>
    </cfRule>
  </conditionalFormatting>
  <conditionalFormatting sqref="B1987">
    <cfRule type="expression" dxfId="1895" priority="1789">
      <formula>$I1987="DELETAR"</formula>
    </cfRule>
  </conditionalFormatting>
  <conditionalFormatting sqref="B1987">
    <cfRule type="expression" dxfId="1894" priority="1788">
      <formula>$I1987="DELETAR"</formula>
    </cfRule>
  </conditionalFormatting>
  <conditionalFormatting sqref="B1987">
    <cfRule type="expression" dxfId="1893" priority="1787">
      <formula>$I1987="DELETAR"</formula>
    </cfRule>
  </conditionalFormatting>
  <conditionalFormatting sqref="B1987">
    <cfRule type="expression" dxfId="1892" priority="1790">
      <formula>$M1987="NOK"</formula>
    </cfRule>
  </conditionalFormatting>
  <conditionalFormatting sqref="B2001">
    <cfRule type="expression" dxfId="1891" priority="1711">
      <formula>$I2001="DELETAR"</formula>
    </cfRule>
  </conditionalFormatting>
  <conditionalFormatting sqref="A1992:B1992">
    <cfRule type="expression" dxfId="1890" priority="1765">
      <formula>$I1992="DELETAR"</formula>
    </cfRule>
  </conditionalFormatting>
  <conditionalFormatting sqref="A1992:B1992">
    <cfRule type="expression" dxfId="1889" priority="1766">
      <formula>$I1992="DELETAR"</formula>
    </cfRule>
  </conditionalFormatting>
  <conditionalFormatting sqref="B1995:G1995">
    <cfRule type="expression" dxfId="1888" priority="1783">
      <formula>$M1996="NOK"</formula>
    </cfRule>
  </conditionalFormatting>
  <conditionalFormatting sqref="B1995:G1995">
    <cfRule type="expression" dxfId="1887" priority="1781">
      <formula>$M1996="NOK"</formula>
    </cfRule>
  </conditionalFormatting>
  <conditionalFormatting sqref="A1989:G1990 B1995:G1995 B1991 D1991:G1991">
    <cfRule type="expression" dxfId="1886" priority="1780">
      <formula>$M1989="NOK"</formula>
    </cfRule>
  </conditionalFormatting>
  <conditionalFormatting sqref="A1989:G1990 B1991 D1991:G1991">
    <cfRule type="expression" dxfId="1885" priority="1779">
      <formula>$M1990="NOK"</formula>
    </cfRule>
  </conditionalFormatting>
  <conditionalFormatting sqref="B1992">
    <cfRule type="expression" dxfId="1884" priority="1772">
      <formula>$I1992="DELETAR"</formula>
    </cfRule>
  </conditionalFormatting>
  <conditionalFormatting sqref="A1992">
    <cfRule type="expression" dxfId="1883" priority="1776">
      <formula>$I1992="DELETAR"</formula>
    </cfRule>
  </conditionalFormatting>
  <conditionalFormatting sqref="B1992">
    <cfRule type="expression" dxfId="1882" priority="1768">
      <formula>$I1992="DELETAR"</formula>
    </cfRule>
  </conditionalFormatting>
  <conditionalFormatting sqref="A1992">
    <cfRule type="expression" dxfId="1881" priority="1767">
      <formula>$I1992="DELETAR"</formula>
    </cfRule>
  </conditionalFormatting>
  <conditionalFormatting sqref="A1992:B1992">
    <cfRule type="expression" dxfId="1880" priority="1769">
      <formula>$M1992="NOK"</formula>
    </cfRule>
  </conditionalFormatting>
  <conditionalFormatting sqref="A1993:B1993">
    <cfRule type="expression" dxfId="1879" priority="1760">
      <formula>$M1993="NOK"</formula>
    </cfRule>
  </conditionalFormatting>
  <conditionalFormatting sqref="B1994">
    <cfRule type="expression" dxfId="1878" priority="1753">
      <formula>$I1994="DELETAR"</formula>
    </cfRule>
  </conditionalFormatting>
  <conditionalFormatting sqref="B1994">
    <cfRule type="expression" dxfId="1877" priority="1754">
      <formula>$M1994="NOK"</formula>
    </cfRule>
  </conditionalFormatting>
  <conditionalFormatting sqref="B1994">
    <cfRule type="expression" dxfId="1876" priority="1749">
      <formula>$I1994="DELETAR"</formula>
    </cfRule>
  </conditionalFormatting>
  <conditionalFormatting sqref="B1994">
    <cfRule type="expression" dxfId="1875" priority="1748">
      <formula>$I1994="DELETAR"</formula>
    </cfRule>
  </conditionalFormatting>
  <conditionalFormatting sqref="B1994">
    <cfRule type="expression" dxfId="1874" priority="1747">
      <formula>$I1994="DELETAR"</formula>
    </cfRule>
  </conditionalFormatting>
  <conditionalFormatting sqref="B1994">
    <cfRule type="expression" dxfId="1873" priority="1750">
      <formula>$M1994="NOK"</formula>
    </cfRule>
  </conditionalFormatting>
  <conditionalFormatting sqref="B1999">
    <cfRule type="expression" dxfId="1872" priority="1731">
      <formula>$I1999="DELETAR"</formula>
    </cfRule>
  </conditionalFormatting>
  <conditionalFormatting sqref="B1999">
    <cfRule type="expression" dxfId="1871" priority="1730">
      <formula>$I1999="DELETAR"</formula>
    </cfRule>
  </conditionalFormatting>
  <conditionalFormatting sqref="A1999">
    <cfRule type="expression" dxfId="1870" priority="1734">
      <formula>$I1999="DELETAR"</formula>
    </cfRule>
  </conditionalFormatting>
  <conditionalFormatting sqref="A1999:B1999">
    <cfRule type="expression" dxfId="1869" priority="1725">
      <formula>$I1999="DELETAR"</formula>
    </cfRule>
  </conditionalFormatting>
  <conditionalFormatting sqref="A1999:B1999">
    <cfRule type="expression" dxfId="1868" priority="1726">
      <formula>$I1999="DELETAR"</formula>
    </cfRule>
  </conditionalFormatting>
  <conditionalFormatting sqref="B2002:G2002">
    <cfRule type="expression" dxfId="1867" priority="1742">
      <formula>$M2002="NOK"</formula>
    </cfRule>
  </conditionalFormatting>
  <conditionalFormatting sqref="B2002:G2002">
    <cfRule type="expression" dxfId="1866" priority="1743">
      <formula>$M2003="NOK"</formula>
    </cfRule>
  </conditionalFormatting>
  <conditionalFormatting sqref="B2002:G2002">
    <cfRule type="expression" dxfId="1865" priority="1741">
      <formula>$M2003="NOK"</formula>
    </cfRule>
  </conditionalFormatting>
  <conditionalFormatting sqref="A1996:G1997 B2002:G2002 B1998 D1998:G1998">
    <cfRule type="expression" dxfId="1864" priority="1740">
      <formula>$M1996="NOK"</formula>
    </cfRule>
  </conditionalFormatting>
  <conditionalFormatting sqref="A1996:G1997 B1998 D1998:G1998">
    <cfRule type="expression" dxfId="1863" priority="1739">
      <formula>$M1997="NOK"</formula>
    </cfRule>
  </conditionalFormatting>
  <conditionalFormatting sqref="B1999">
    <cfRule type="expression" dxfId="1862" priority="1732">
      <formula>$I1999="DELETAR"</formula>
    </cfRule>
  </conditionalFormatting>
  <conditionalFormatting sqref="B1999">
    <cfRule type="expression" dxfId="1861" priority="1733">
      <formula>$M1999="NOK"</formula>
    </cfRule>
  </conditionalFormatting>
  <conditionalFormatting sqref="A1999">
    <cfRule type="expression" dxfId="1860" priority="1737">
      <formula>$M1999="NOK"</formula>
    </cfRule>
  </conditionalFormatting>
  <conditionalFormatting sqref="B1999">
    <cfRule type="expression" dxfId="1859" priority="1728">
      <formula>$I1999="DELETAR"</formula>
    </cfRule>
  </conditionalFormatting>
  <conditionalFormatting sqref="A1999">
    <cfRule type="expression" dxfId="1858" priority="1727">
      <formula>$I1999="DELETAR"</formula>
    </cfRule>
  </conditionalFormatting>
  <conditionalFormatting sqref="A1999:B1999">
    <cfRule type="expression" dxfId="1857" priority="1729">
      <formula>$M1999="NOK"</formula>
    </cfRule>
  </conditionalFormatting>
  <conditionalFormatting sqref="B2001">
    <cfRule type="expression" dxfId="1856" priority="1712">
      <formula>$I2001="DELETAR"</formula>
    </cfRule>
  </conditionalFormatting>
  <conditionalFormatting sqref="B2001">
    <cfRule type="expression" dxfId="1855" priority="1714">
      <formula>$M2001="NOK"</formula>
    </cfRule>
  </conditionalFormatting>
  <conditionalFormatting sqref="B2001">
    <cfRule type="expression" dxfId="1854" priority="1708">
      <formula>$I2001="DELETAR"</formula>
    </cfRule>
  </conditionalFormatting>
  <conditionalFormatting sqref="B2001">
    <cfRule type="expression" dxfId="1853" priority="1707">
      <formula>$I2001="DELETAR"</formula>
    </cfRule>
  </conditionalFormatting>
  <conditionalFormatting sqref="B2001">
    <cfRule type="expression" dxfId="1852" priority="1710">
      <formula>$M2001="NOK"</formula>
    </cfRule>
  </conditionalFormatting>
  <conditionalFormatting sqref="C2005">
    <cfRule type="expression" dxfId="1851" priority="1682">
      <formula>$M2005="NOK"</formula>
    </cfRule>
  </conditionalFormatting>
  <conditionalFormatting sqref="F2009:F2010">
    <cfRule type="expression" dxfId="1850" priority="1678">
      <formula>$M2009="NOK"</formula>
    </cfRule>
  </conditionalFormatting>
  <conditionalFormatting sqref="F2008">
    <cfRule type="expression" dxfId="1849" priority="1683">
      <formula>$M2008="NOK"</formula>
    </cfRule>
  </conditionalFormatting>
  <conditionalFormatting sqref="F2006">
    <cfRule type="expression" dxfId="1848" priority="1706">
      <formula>#REF!="NOK"</formula>
    </cfRule>
  </conditionalFormatting>
  <conditionalFormatting sqref="B2011:G2011">
    <cfRule type="expression" dxfId="1847" priority="1702">
      <formula>$M2011="NOK"</formula>
    </cfRule>
  </conditionalFormatting>
  <conditionalFormatting sqref="B2011:G2011">
    <cfRule type="expression" dxfId="1846" priority="1703">
      <formula>$M2012="NOK"</formula>
    </cfRule>
  </conditionalFormatting>
  <conditionalFormatting sqref="B2011:G2011">
    <cfRule type="expression" dxfId="1845" priority="1701">
      <formula>$M2012="NOK"</formula>
    </cfRule>
  </conditionalFormatting>
  <conditionalFormatting sqref="A2003:G2004 F2006 B2011:G2011 B2005 D2005:G2005">
    <cfRule type="expression" dxfId="1844" priority="1700">
      <formula>$M2003="NOK"</formula>
    </cfRule>
  </conditionalFormatting>
  <conditionalFormatting sqref="A2003:G2004 B2005 D2005:G2005">
    <cfRule type="expression" dxfId="1843" priority="1699">
      <formula>$M2004="NOK"</formula>
    </cfRule>
  </conditionalFormatting>
  <conditionalFormatting sqref="F2008">
    <cfRule type="expression" dxfId="1842" priority="1684">
      <formula>$M2011="NOK"</formula>
    </cfRule>
  </conditionalFormatting>
  <conditionalFormatting sqref="C2005">
    <cfRule type="expression" dxfId="1841" priority="1681">
      <formula>$M2006="NOK"</formula>
    </cfRule>
  </conditionalFormatting>
  <conditionalFormatting sqref="B2009:B2010">
    <cfRule type="expression" dxfId="1840" priority="1673">
      <formula>$I2009="DELETAR"</formula>
    </cfRule>
  </conditionalFormatting>
  <conditionalFormatting sqref="B2009:B2010">
    <cfRule type="expression" dxfId="1839" priority="1672">
      <formula>$I2009="DELETAR"</formula>
    </cfRule>
  </conditionalFormatting>
  <conditionalFormatting sqref="F2009:F2010">
    <cfRule type="expression" dxfId="1838" priority="1679">
      <formula>#REF!="NOK"</formula>
    </cfRule>
  </conditionalFormatting>
  <conditionalFormatting sqref="A2009:A2010">
    <cfRule type="expression" dxfId="1837" priority="1677">
      <formula>#REF!="NOK"</formula>
    </cfRule>
  </conditionalFormatting>
  <conditionalFormatting sqref="A2009:A2010">
    <cfRule type="expression" dxfId="1836" priority="1676">
      <formula>$M2009="NOK"</formula>
    </cfRule>
  </conditionalFormatting>
  <conditionalFormatting sqref="A2009:A2010">
    <cfRule type="expression" dxfId="1835" priority="1675">
      <formula>$M2009="NOK"</formula>
    </cfRule>
  </conditionalFormatting>
  <conditionalFormatting sqref="B2009:B2010">
    <cfRule type="expression" dxfId="1834" priority="1674">
      <formula>$M2009="NOK"</formula>
    </cfRule>
  </conditionalFormatting>
  <conditionalFormatting sqref="B2009:B2010">
    <cfRule type="expression" dxfId="1833" priority="1671">
      <formula>$I2009="DELETAR"</formula>
    </cfRule>
  </conditionalFormatting>
  <conditionalFormatting sqref="B2009:B2010">
    <cfRule type="expression" dxfId="1832" priority="1669">
      <formula>$I2009="DELETAR"</formula>
    </cfRule>
  </conditionalFormatting>
  <conditionalFormatting sqref="B2009:B2010">
    <cfRule type="expression" dxfId="1831" priority="1668">
      <formula>$I2009="DELETAR"</formula>
    </cfRule>
  </conditionalFormatting>
  <conditionalFormatting sqref="B2009:B2010">
    <cfRule type="expression" dxfId="1830" priority="1667">
      <formula>$I2009="DELETAR"</formula>
    </cfRule>
  </conditionalFormatting>
  <conditionalFormatting sqref="B2009:B2010">
    <cfRule type="expression" dxfId="1829" priority="1670">
      <formula>$M2009="NOK"</formula>
    </cfRule>
  </conditionalFormatting>
  <conditionalFormatting sqref="B2015">
    <cfRule type="expression" dxfId="1828" priority="1651">
      <formula>$I2015="DELETAR"</formula>
    </cfRule>
  </conditionalFormatting>
  <conditionalFormatting sqref="B2015">
    <cfRule type="expression" dxfId="1827" priority="1650">
      <formula>$I2015="DELETAR"</formula>
    </cfRule>
  </conditionalFormatting>
  <conditionalFormatting sqref="A2015">
    <cfRule type="expression" dxfId="1826" priority="1655">
      <formula>$I2015="DELETAR"</formula>
    </cfRule>
  </conditionalFormatting>
  <conditionalFormatting sqref="A2015">
    <cfRule type="expression" dxfId="1825" priority="1654">
      <formula>$I2015="DELETAR"</formula>
    </cfRule>
  </conditionalFormatting>
  <conditionalFormatting sqref="A2015:B2015">
    <cfRule type="expression" dxfId="1824" priority="1645">
      <formula>$I2015="DELETAR"</formula>
    </cfRule>
  </conditionalFormatting>
  <conditionalFormatting sqref="A2015:B2015">
    <cfRule type="expression" dxfId="1823" priority="1646">
      <formula>$I2015="DELETAR"</formula>
    </cfRule>
  </conditionalFormatting>
  <conditionalFormatting sqref="F2016">
    <cfRule type="expression" dxfId="1822" priority="1643">
      <formula>$M2016="NOK"</formula>
    </cfRule>
  </conditionalFormatting>
  <conditionalFormatting sqref="F2015">
    <cfRule type="expression" dxfId="1821" priority="1666">
      <formula>#REF!="NOK"</formula>
    </cfRule>
  </conditionalFormatting>
  <conditionalFormatting sqref="A2018:G2018">
    <cfRule type="expression" dxfId="1820" priority="1662">
      <formula>$M2018="NOK"</formula>
    </cfRule>
  </conditionalFormatting>
  <conditionalFormatting sqref="A2018:G2018">
    <cfRule type="expression" dxfId="1819" priority="1663">
      <formula>$M2019="NOK"</formula>
    </cfRule>
  </conditionalFormatting>
  <conditionalFormatting sqref="B2018:G2018">
    <cfRule type="expression" dxfId="1818" priority="1661">
      <formula>$M2019="NOK"</formula>
    </cfRule>
  </conditionalFormatting>
  <conditionalFormatting sqref="A2012:G2013 F2015 B2018:G2018 B2014 D2014:G2014">
    <cfRule type="expression" dxfId="1817" priority="1660">
      <formula>$M2012="NOK"</formula>
    </cfRule>
  </conditionalFormatting>
  <conditionalFormatting sqref="A2012:G2013 B2014 D2014:G2014">
    <cfRule type="expression" dxfId="1816" priority="1659">
      <formula>$M2013="NOK"</formula>
    </cfRule>
  </conditionalFormatting>
  <conditionalFormatting sqref="B2015">
    <cfRule type="expression" dxfId="1815" priority="1652">
      <formula>$I2015="DELETAR"</formula>
    </cfRule>
  </conditionalFormatting>
  <conditionalFormatting sqref="A2015">
    <cfRule type="expression" dxfId="1814" priority="1656">
      <formula>$I2015="DELETAR"</formula>
    </cfRule>
  </conditionalFormatting>
  <conditionalFormatting sqref="B2015">
    <cfRule type="expression" dxfId="1813" priority="1653">
      <formula>$M2015="NOK"</formula>
    </cfRule>
  </conditionalFormatting>
  <conditionalFormatting sqref="A2015">
    <cfRule type="expression" dxfId="1812" priority="1657">
      <formula>$M2015="NOK"</formula>
    </cfRule>
  </conditionalFormatting>
  <conditionalFormatting sqref="B2015">
    <cfRule type="expression" dxfId="1811" priority="1648">
      <formula>$I2015="DELETAR"</formula>
    </cfRule>
  </conditionalFormatting>
  <conditionalFormatting sqref="A2015">
    <cfRule type="expression" dxfId="1810" priority="1647">
      <formula>$I2015="DELETAR"</formula>
    </cfRule>
  </conditionalFormatting>
  <conditionalFormatting sqref="A2015:B2015">
    <cfRule type="expression" dxfId="1809" priority="1649">
      <formula>$M2015="NOK"</formula>
    </cfRule>
  </conditionalFormatting>
  <conditionalFormatting sqref="F2016">
    <cfRule type="expression" dxfId="1808" priority="1644">
      <formula>$M2018="NOK"</formula>
    </cfRule>
  </conditionalFormatting>
  <conditionalFormatting sqref="C2014">
    <cfRule type="expression" dxfId="1807" priority="1641">
      <formula>$M2015="NOK"</formula>
    </cfRule>
  </conditionalFormatting>
  <conditionalFormatting sqref="A2016:B2016">
    <cfRule type="expression" dxfId="1806" priority="1640">
      <formula>$M2016="NOK"</formula>
    </cfRule>
  </conditionalFormatting>
  <conditionalFormatting sqref="B2017">
    <cfRule type="expression" dxfId="1805" priority="1633">
      <formula>$I2017="DELETAR"</formula>
    </cfRule>
  </conditionalFormatting>
  <conditionalFormatting sqref="B2017">
    <cfRule type="expression" dxfId="1804" priority="1632">
      <formula>$I2017="DELETAR"</formula>
    </cfRule>
  </conditionalFormatting>
  <conditionalFormatting sqref="F2017">
    <cfRule type="expression" dxfId="1803" priority="1639">
      <formula>#REF!="NOK"</formula>
    </cfRule>
  </conditionalFormatting>
  <conditionalFormatting sqref="A2017">
    <cfRule type="expression" dxfId="1802" priority="1637">
      <formula>#REF!="NOK"</formula>
    </cfRule>
  </conditionalFormatting>
  <conditionalFormatting sqref="A2017">
    <cfRule type="expression" dxfId="1801" priority="1636">
      <formula>$M2017="NOK"</formula>
    </cfRule>
  </conditionalFormatting>
  <conditionalFormatting sqref="A2017">
    <cfRule type="expression" dxfId="1800" priority="1635">
      <formula>$M2017="NOK"</formula>
    </cfRule>
  </conditionalFormatting>
  <conditionalFormatting sqref="B2017">
    <cfRule type="expression" dxfId="1799" priority="1634">
      <formula>$M2017="NOK"</formula>
    </cfRule>
  </conditionalFormatting>
  <conditionalFormatting sqref="B2017">
    <cfRule type="expression" dxfId="1798" priority="1631">
      <formula>$I2017="DELETAR"</formula>
    </cfRule>
  </conditionalFormatting>
  <conditionalFormatting sqref="B2017">
    <cfRule type="expression" dxfId="1797" priority="1629">
      <formula>$I2017="DELETAR"</formula>
    </cfRule>
  </conditionalFormatting>
  <conditionalFormatting sqref="B2017">
    <cfRule type="expression" dxfId="1796" priority="1628">
      <formula>$I2017="DELETAR"</formula>
    </cfRule>
  </conditionalFormatting>
  <conditionalFormatting sqref="B2017">
    <cfRule type="expression" dxfId="1795" priority="1627">
      <formula>$I2017="DELETAR"</formula>
    </cfRule>
  </conditionalFormatting>
  <conditionalFormatting sqref="B2017">
    <cfRule type="expression" dxfId="1794" priority="1630">
      <formula>$M2017="NOK"</formula>
    </cfRule>
  </conditionalFormatting>
  <conditionalFormatting sqref="F1936">
    <cfRule type="expression" dxfId="1793" priority="1579">
      <formula>$M1936="NOK"</formula>
    </cfRule>
  </conditionalFormatting>
  <conditionalFormatting sqref="F1942">
    <cfRule type="expression" dxfId="1792" priority="1575">
      <formula>$M1942="NOK"</formula>
    </cfRule>
  </conditionalFormatting>
  <conditionalFormatting sqref="A1945">
    <cfRule type="expression" dxfId="1791" priority="1568">
      <formula>$M1945="NOK"</formula>
    </cfRule>
  </conditionalFormatting>
  <conditionalFormatting sqref="A1952">
    <cfRule type="expression" dxfId="1790" priority="1566">
      <formula>$M1952="NOK"</formula>
    </cfRule>
  </conditionalFormatting>
  <conditionalFormatting sqref="B1935">
    <cfRule type="expression" dxfId="1789" priority="1599">
      <formula>$I1935="DELETAR"</formula>
    </cfRule>
  </conditionalFormatting>
  <conditionalFormatting sqref="B1935">
    <cfRule type="expression" dxfId="1788" priority="1598">
      <formula>$I1935="DELETAR"</formula>
    </cfRule>
  </conditionalFormatting>
  <conditionalFormatting sqref="A1935">
    <cfRule type="expression" dxfId="1787" priority="1603">
      <formula>$I1935="DELETAR"</formula>
    </cfRule>
  </conditionalFormatting>
  <conditionalFormatting sqref="A1935">
    <cfRule type="expression" dxfId="1786" priority="1602">
      <formula>$I1935="DELETAR"</formula>
    </cfRule>
  </conditionalFormatting>
  <conditionalFormatting sqref="A1935:B1935">
    <cfRule type="expression" dxfId="1785" priority="1593">
      <formula>$I1935="DELETAR"</formula>
    </cfRule>
  </conditionalFormatting>
  <conditionalFormatting sqref="A1935:B1935">
    <cfRule type="expression" dxfId="1784" priority="1594">
      <formula>$I1935="DELETAR"</formula>
    </cfRule>
  </conditionalFormatting>
  <conditionalFormatting sqref="B1935">
    <cfRule type="expression" dxfId="1783" priority="1600">
      <formula>$I1935="DELETAR"</formula>
    </cfRule>
  </conditionalFormatting>
  <conditionalFormatting sqref="A1935">
    <cfRule type="expression" dxfId="1782" priority="1604">
      <formula>$I1935="DELETAR"</formula>
    </cfRule>
  </conditionalFormatting>
  <conditionalFormatting sqref="B1935">
    <cfRule type="expression" dxfId="1781" priority="1601">
      <formula>$M1935="NOK"</formula>
    </cfRule>
  </conditionalFormatting>
  <conditionalFormatting sqref="A1935">
    <cfRule type="expression" dxfId="1780" priority="1605">
      <formula>$M1935="NOK"</formula>
    </cfRule>
  </conditionalFormatting>
  <conditionalFormatting sqref="B1935">
    <cfRule type="expression" dxfId="1779" priority="1596">
      <formula>$I1935="DELETAR"</formula>
    </cfRule>
  </conditionalFormatting>
  <conditionalFormatting sqref="A1935">
    <cfRule type="expression" dxfId="1778" priority="1595">
      <formula>$I1935="DELETAR"</formula>
    </cfRule>
  </conditionalFormatting>
  <conditionalFormatting sqref="A1935:B1935">
    <cfRule type="expression" dxfId="1777" priority="1597">
      <formula>$M1935="NOK"</formula>
    </cfRule>
  </conditionalFormatting>
  <conditionalFormatting sqref="A1936:B1936">
    <cfRule type="expression" dxfId="1776" priority="1592">
      <formula>$M1936="NOK"</formula>
    </cfRule>
  </conditionalFormatting>
  <conditionalFormatting sqref="B1937">
    <cfRule type="expression" dxfId="1775" priority="1587">
      <formula>$I1937="DELETAR"</formula>
    </cfRule>
  </conditionalFormatting>
  <conditionalFormatting sqref="B1937">
    <cfRule type="expression" dxfId="1774" priority="1586">
      <formula>$I1937="DELETAR"</formula>
    </cfRule>
  </conditionalFormatting>
  <conditionalFormatting sqref="A1937">
    <cfRule type="expression" dxfId="1773" priority="1591">
      <formula>#REF!="NOK"</formula>
    </cfRule>
  </conditionalFormatting>
  <conditionalFormatting sqref="A1937">
    <cfRule type="expression" dxfId="1772" priority="1590">
      <formula>$M1937="NOK"</formula>
    </cfRule>
  </conditionalFormatting>
  <conditionalFormatting sqref="A1937">
    <cfRule type="expression" dxfId="1771" priority="1589">
      <formula>$M1937="NOK"</formula>
    </cfRule>
  </conditionalFormatting>
  <conditionalFormatting sqref="B1937">
    <cfRule type="expression" dxfId="1770" priority="1588">
      <formula>$M1937="NOK"</formula>
    </cfRule>
  </conditionalFormatting>
  <conditionalFormatting sqref="B1937">
    <cfRule type="expression" dxfId="1769" priority="1585">
      <formula>$I1937="DELETAR"</formula>
    </cfRule>
  </conditionalFormatting>
  <conditionalFormatting sqref="B1937">
    <cfRule type="expression" dxfId="1768" priority="1583">
      <formula>$I1937="DELETAR"</formula>
    </cfRule>
  </conditionalFormatting>
  <conditionalFormatting sqref="B1937">
    <cfRule type="expression" dxfId="1767" priority="1582">
      <formula>$I1937="DELETAR"</formula>
    </cfRule>
  </conditionalFormatting>
  <conditionalFormatting sqref="B1937">
    <cfRule type="expression" dxfId="1766" priority="1584">
      <formula>$M1937="NOK"</formula>
    </cfRule>
  </conditionalFormatting>
  <conditionalFormatting sqref="F1936">
    <cfRule type="expression" dxfId="1765" priority="1580">
      <formula>#REF!="NOK"</formula>
    </cfRule>
  </conditionalFormatting>
  <conditionalFormatting sqref="F1944">
    <cfRule type="expression" dxfId="1764" priority="1573">
      <formula>$M1944="NOK"</formula>
    </cfRule>
  </conditionalFormatting>
  <conditionalFormatting sqref="F1942">
    <cfRule type="expression" dxfId="1763" priority="1576">
      <formula>#REF!="NOK"</formula>
    </cfRule>
  </conditionalFormatting>
  <conditionalFormatting sqref="F1944">
    <cfRule type="expression" dxfId="1762" priority="1574">
      <formula>#REF!="NOK"</formula>
    </cfRule>
  </conditionalFormatting>
  <conditionalFormatting sqref="F1943">
    <cfRule type="expression" dxfId="1761" priority="1572">
      <formula>#REF!="NOK"</formula>
    </cfRule>
  </conditionalFormatting>
  <conditionalFormatting sqref="F1943">
    <cfRule type="expression" dxfId="1760" priority="1571">
      <formula>$M1943="NOK"</formula>
    </cfRule>
  </conditionalFormatting>
  <conditionalFormatting sqref="A1945">
    <cfRule type="expression" dxfId="1759" priority="1569">
      <formula>$M1945="NOK"</formula>
    </cfRule>
  </conditionalFormatting>
  <conditionalFormatting sqref="A1945">
    <cfRule type="expression" dxfId="1758" priority="1570">
      <formula>$M1946="NOK"</formula>
    </cfRule>
  </conditionalFormatting>
  <conditionalFormatting sqref="A1952">
    <cfRule type="expression" dxfId="1757" priority="1567">
      <formula>$M1953="NOK"</formula>
    </cfRule>
  </conditionalFormatting>
  <conditionalFormatting sqref="A1952">
    <cfRule type="expression" dxfId="1756" priority="1565">
      <formula>$M1952="NOK"</formula>
    </cfRule>
  </conditionalFormatting>
  <conditionalFormatting sqref="F1951">
    <cfRule type="expression" dxfId="1755" priority="1561">
      <formula>$M1951="NOK"</formula>
    </cfRule>
  </conditionalFormatting>
  <conditionalFormatting sqref="F1949">
    <cfRule type="expression" dxfId="1754" priority="1564">
      <formula>#REF!="NOK"</formula>
    </cfRule>
  </conditionalFormatting>
  <conditionalFormatting sqref="F1949">
    <cfRule type="expression" dxfId="1753" priority="1563">
      <formula>$M1949="NOK"</formula>
    </cfRule>
  </conditionalFormatting>
  <conditionalFormatting sqref="F1951">
    <cfRule type="expression" dxfId="1752" priority="1562">
      <formula>#REF!="NOK"</formula>
    </cfRule>
  </conditionalFormatting>
  <conditionalFormatting sqref="F1950">
    <cfRule type="expression" dxfId="1751" priority="1560">
      <formula>#REF!="NOK"</formula>
    </cfRule>
  </conditionalFormatting>
  <conditionalFormatting sqref="F1950">
    <cfRule type="expression" dxfId="1750" priority="1559">
      <formula>$M1950="NOK"</formula>
    </cfRule>
  </conditionalFormatting>
  <conditionalFormatting sqref="F1965">
    <cfRule type="expression" dxfId="1749" priority="1557">
      <formula>$M1965="NOK"</formula>
    </cfRule>
  </conditionalFormatting>
  <conditionalFormatting sqref="B1965">
    <cfRule type="expression" dxfId="1748" priority="1552">
      <formula>$I1965="DELETAR"</formula>
    </cfRule>
  </conditionalFormatting>
  <conditionalFormatting sqref="B1965">
    <cfRule type="expression" dxfId="1747" priority="1551">
      <formula>$I1965="DELETAR"</formula>
    </cfRule>
  </conditionalFormatting>
  <conditionalFormatting sqref="F1965">
    <cfRule type="expression" dxfId="1746" priority="1558">
      <formula>#REF!="NOK"</formula>
    </cfRule>
  </conditionalFormatting>
  <conditionalFormatting sqref="A1965">
    <cfRule type="expression" dxfId="1745" priority="1556">
      <formula>#REF!="NOK"</formula>
    </cfRule>
  </conditionalFormatting>
  <conditionalFormatting sqref="A1965">
    <cfRule type="expression" dxfId="1744" priority="1555">
      <formula>$M1965="NOK"</formula>
    </cfRule>
  </conditionalFormatting>
  <conditionalFormatting sqref="A1965">
    <cfRule type="expression" dxfId="1743" priority="1554">
      <formula>$M1965="NOK"</formula>
    </cfRule>
  </conditionalFormatting>
  <conditionalFormatting sqref="B1965">
    <cfRule type="expression" dxfId="1742" priority="1553">
      <formula>$M1965="NOK"</formula>
    </cfRule>
  </conditionalFormatting>
  <conditionalFormatting sqref="B1965">
    <cfRule type="expression" dxfId="1741" priority="1550">
      <formula>$I1965="DELETAR"</formula>
    </cfRule>
  </conditionalFormatting>
  <conditionalFormatting sqref="B1965">
    <cfRule type="expression" dxfId="1740" priority="1548">
      <formula>$I1965="DELETAR"</formula>
    </cfRule>
  </conditionalFormatting>
  <conditionalFormatting sqref="B1965">
    <cfRule type="expression" dxfId="1739" priority="1547">
      <formula>$I1965="DELETAR"</formula>
    </cfRule>
  </conditionalFormatting>
  <conditionalFormatting sqref="B1965">
    <cfRule type="expression" dxfId="1738" priority="1546">
      <formula>$I1965="DELETAR"</formula>
    </cfRule>
  </conditionalFormatting>
  <conditionalFormatting sqref="B1965">
    <cfRule type="expression" dxfId="1737" priority="1549">
      <formula>$M1965="NOK"</formula>
    </cfRule>
  </conditionalFormatting>
  <conditionalFormatting sqref="B1966">
    <cfRule type="expression" dxfId="1736" priority="1544">
      <formula>$I1966="DELETAR"</formula>
    </cfRule>
  </conditionalFormatting>
  <conditionalFormatting sqref="B1966">
    <cfRule type="expression" dxfId="1735" priority="1543">
      <formula>$I1966="DELETAR"</formula>
    </cfRule>
  </conditionalFormatting>
  <conditionalFormatting sqref="B1966">
    <cfRule type="expression" dxfId="1734" priority="1545">
      <formula>$M1966="NOK"</formula>
    </cfRule>
  </conditionalFormatting>
  <conditionalFormatting sqref="B1966">
    <cfRule type="expression" dxfId="1733" priority="1542">
      <formula>$I1966="DELETAR"</formula>
    </cfRule>
  </conditionalFormatting>
  <conditionalFormatting sqref="B1966">
    <cfRule type="expression" dxfId="1732" priority="1540">
      <formula>$I1966="DELETAR"</formula>
    </cfRule>
  </conditionalFormatting>
  <conditionalFormatting sqref="B1966">
    <cfRule type="expression" dxfId="1731" priority="1539">
      <formula>$I1966="DELETAR"</formula>
    </cfRule>
  </conditionalFormatting>
  <conditionalFormatting sqref="B1966">
    <cfRule type="expression" dxfId="1730" priority="1538">
      <formula>$I1966="DELETAR"</formula>
    </cfRule>
  </conditionalFormatting>
  <conditionalFormatting sqref="B1966">
    <cfRule type="expression" dxfId="1729" priority="1541">
      <formula>$M1966="NOK"</formula>
    </cfRule>
  </conditionalFormatting>
  <conditionalFormatting sqref="F1964">
    <cfRule type="expression" dxfId="1728" priority="1537">
      <formula>#REF!="NOK"</formula>
    </cfRule>
  </conditionalFormatting>
  <conditionalFormatting sqref="F1964">
    <cfRule type="expression" dxfId="1727" priority="1536">
      <formula>$M1964="NOK"</formula>
    </cfRule>
  </conditionalFormatting>
  <conditionalFormatting sqref="F1980">
    <cfRule type="expression" dxfId="1726" priority="1530">
      <formula>$M1980="NOK"</formula>
    </cfRule>
  </conditionalFormatting>
  <conditionalFormatting sqref="F1978">
    <cfRule type="expression" dxfId="1725" priority="1535">
      <formula>#REF!="NOK"</formula>
    </cfRule>
  </conditionalFormatting>
  <conditionalFormatting sqref="F1978">
    <cfRule type="expression" dxfId="1724" priority="1534">
      <formula>$M1978="NOK"</formula>
    </cfRule>
  </conditionalFormatting>
  <conditionalFormatting sqref="F1980">
    <cfRule type="expression" dxfId="1723" priority="1531">
      <formula>#REF!="NOK"</formula>
    </cfRule>
  </conditionalFormatting>
  <conditionalFormatting sqref="F1994">
    <cfRule type="expression" dxfId="1722" priority="1524">
      <formula>$M1994="NOK"</formula>
    </cfRule>
  </conditionalFormatting>
  <conditionalFormatting sqref="F1992">
    <cfRule type="expression" dxfId="1721" priority="1529">
      <formula>#REF!="NOK"</formula>
    </cfRule>
  </conditionalFormatting>
  <conditionalFormatting sqref="F1992">
    <cfRule type="expression" dxfId="1720" priority="1528">
      <formula>$M1992="NOK"</formula>
    </cfRule>
  </conditionalFormatting>
  <conditionalFormatting sqref="F1994">
    <cfRule type="expression" dxfId="1719" priority="1525">
      <formula>#REF!="NOK"</formula>
    </cfRule>
  </conditionalFormatting>
  <conditionalFormatting sqref="A1980">
    <cfRule type="expression" dxfId="1718" priority="1523">
      <formula>#REF!="NOK"</formula>
    </cfRule>
  </conditionalFormatting>
  <conditionalFormatting sqref="A1980">
    <cfRule type="expression" dxfId="1717" priority="1522">
      <formula>$M1980="NOK"</formula>
    </cfRule>
  </conditionalFormatting>
  <conditionalFormatting sqref="A1980">
    <cfRule type="expression" dxfId="1716" priority="1521">
      <formula>$M1980="NOK"</formula>
    </cfRule>
  </conditionalFormatting>
  <conditionalFormatting sqref="A1994">
    <cfRule type="expression" dxfId="1715" priority="1520">
      <formula>#REF!="NOK"</formula>
    </cfRule>
  </conditionalFormatting>
  <conditionalFormatting sqref="A1994">
    <cfRule type="expression" dxfId="1714" priority="1519">
      <formula>$M1994="NOK"</formula>
    </cfRule>
  </conditionalFormatting>
  <conditionalFormatting sqref="A1994">
    <cfRule type="expression" dxfId="1713" priority="1518">
      <formula>$M1994="NOK"</formula>
    </cfRule>
  </conditionalFormatting>
  <conditionalFormatting sqref="C1977">
    <cfRule type="expression" dxfId="1712" priority="1517">
      <formula>$M1977="NOK"</formula>
    </cfRule>
  </conditionalFormatting>
  <conditionalFormatting sqref="C1977">
    <cfRule type="expression" dxfId="1711" priority="1516">
      <formula>$M1978="NOK"</formula>
    </cfRule>
  </conditionalFormatting>
  <conditionalFormatting sqref="C1991">
    <cfRule type="expression" dxfId="1710" priority="1515">
      <formula>$M1991="NOK"</formula>
    </cfRule>
  </conditionalFormatting>
  <conditionalFormatting sqref="C1991">
    <cfRule type="expression" dxfId="1709" priority="1514">
      <formula>$M1992="NOK"</formula>
    </cfRule>
  </conditionalFormatting>
  <conditionalFormatting sqref="F1993">
    <cfRule type="expression" dxfId="1708" priority="1513">
      <formula>#REF!="NOK"</formula>
    </cfRule>
  </conditionalFormatting>
  <conditionalFormatting sqref="F1993">
    <cfRule type="expression" dxfId="1707" priority="1512">
      <formula>$M1993="NOK"</formula>
    </cfRule>
  </conditionalFormatting>
  <conditionalFormatting sqref="F1979">
    <cfRule type="expression" dxfId="1706" priority="1511">
      <formula>#REF!="NOK"</formula>
    </cfRule>
  </conditionalFormatting>
  <conditionalFormatting sqref="F1979">
    <cfRule type="expression" dxfId="1705" priority="1510">
      <formula>$M1979="NOK"</formula>
    </cfRule>
  </conditionalFormatting>
  <conditionalFormatting sqref="A1981">
    <cfRule type="expression" dxfId="1704" priority="1508">
      <formula>$M1981="NOK"</formula>
    </cfRule>
  </conditionalFormatting>
  <conditionalFormatting sqref="A1981">
    <cfRule type="expression" dxfId="1703" priority="1509">
      <formula>$M1982="NOK"</formula>
    </cfRule>
  </conditionalFormatting>
  <conditionalFormatting sqref="A1981">
    <cfRule type="expression" dxfId="1702" priority="1507">
      <formula>$M1981="NOK"</formula>
    </cfRule>
  </conditionalFormatting>
  <conditionalFormatting sqref="A1995">
    <cfRule type="expression" dxfId="1701" priority="1505">
      <formula>$M1995="NOK"</formula>
    </cfRule>
  </conditionalFormatting>
  <conditionalFormatting sqref="A1995">
    <cfRule type="expression" dxfId="1700" priority="1506">
      <formula>$M1996="NOK"</formula>
    </cfRule>
  </conditionalFormatting>
  <conditionalFormatting sqref="A1995">
    <cfRule type="expression" dxfId="1699" priority="1504">
      <formula>$M1995="NOK"</formula>
    </cfRule>
  </conditionalFormatting>
  <conditionalFormatting sqref="C1998">
    <cfRule type="expression" dxfId="1698" priority="1494">
      <formula>$M1998="NOK"</formula>
    </cfRule>
  </conditionalFormatting>
  <conditionalFormatting sqref="C1998">
    <cfRule type="expression" dxfId="1697" priority="1493">
      <formula>$M1999="NOK"</formula>
    </cfRule>
  </conditionalFormatting>
  <conditionalFormatting sqref="A2002">
    <cfRule type="expression" dxfId="1696" priority="1491">
      <formula>$M2002="NOK"</formula>
    </cfRule>
  </conditionalFormatting>
  <conditionalFormatting sqref="A2002">
    <cfRule type="expression" dxfId="1695" priority="1492">
      <formula>$M2003="NOK"</formula>
    </cfRule>
  </conditionalFormatting>
  <conditionalFormatting sqref="A2002">
    <cfRule type="expression" dxfId="1694" priority="1490">
      <formula>$M2002="NOK"</formula>
    </cfRule>
  </conditionalFormatting>
  <conditionalFormatting sqref="A2001">
    <cfRule type="expression" dxfId="1693" priority="1489">
      <formula>#REF!="NOK"</formula>
    </cfRule>
  </conditionalFormatting>
  <conditionalFormatting sqref="A2001">
    <cfRule type="expression" dxfId="1692" priority="1488">
      <formula>$M2001="NOK"</formula>
    </cfRule>
  </conditionalFormatting>
  <conditionalFormatting sqref="A2001">
    <cfRule type="expression" dxfId="1691" priority="1487">
      <formula>$M2001="NOK"</formula>
    </cfRule>
  </conditionalFormatting>
  <conditionalFormatting sqref="F2001">
    <cfRule type="expression" dxfId="1690" priority="1481">
      <formula>$M2001="NOK"</formula>
    </cfRule>
  </conditionalFormatting>
  <conditionalFormatting sqref="F2000">
    <cfRule type="expression" dxfId="1689" priority="1483">
      <formula>$M2000="NOK"</formula>
    </cfRule>
  </conditionalFormatting>
  <conditionalFormatting sqref="F1999">
    <cfRule type="expression" dxfId="1688" priority="1486">
      <formula>#REF!="NOK"</formula>
    </cfRule>
  </conditionalFormatting>
  <conditionalFormatting sqref="F1999">
    <cfRule type="expression" dxfId="1687" priority="1485">
      <formula>$M1999="NOK"</formula>
    </cfRule>
  </conditionalFormatting>
  <conditionalFormatting sqref="F2000">
    <cfRule type="expression" dxfId="1686" priority="1484">
      <formula>$M2002="NOK"</formula>
    </cfRule>
  </conditionalFormatting>
  <conditionalFormatting sqref="F2001">
    <cfRule type="expression" dxfId="1685" priority="1482">
      <formula>#REF!="NOK"</formula>
    </cfRule>
  </conditionalFormatting>
  <conditionalFormatting sqref="A2000">
    <cfRule type="expression" dxfId="1684" priority="1480">
      <formula>$M2000="NOK"</formula>
    </cfRule>
  </conditionalFormatting>
  <conditionalFormatting sqref="B2000">
    <cfRule type="expression" dxfId="1683" priority="1478">
      <formula>$I2000="DELETAR"</formula>
    </cfRule>
  </conditionalFormatting>
  <conditionalFormatting sqref="B2000">
    <cfRule type="expression" dxfId="1682" priority="1477">
      <formula>$I2000="DELETAR"</formula>
    </cfRule>
  </conditionalFormatting>
  <conditionalFormatting sqref="B2000">
    <cfRule type="expression" dxfId="1681" priority="1479">
      <formula>$M2000="NOK"</formula>
    </cfRule>
  </conditionalFormatting>
  <conditionalFormatting sqref="B2000">
    <cfRule type="expression" dxfId="1680" priority="1476">
      <formula>$I2000="DELETAR"</formula>
    </cfRule>
  </conditionalFormatting>
  <conditionalFormatting sqref="B2000">
    <cfRule type="expression" dxfId="1679" priority="1474">
      <formula>$I2000="DELETAR"</formula>
    </cfRule>
  </conditionalFormatting>
  <conditionalFormatting sqref="B2000">
    <cfRule type="expression" dxfId="1678" priority="1473">
      <formula>$I2000="DELETAR"</formula>
    </cfRule>
  </conditionalFormatting>
  <conditionalFormatting sqref="B2000">
    <cfRule type="expression" dxfId="1677" priority="1472">
      <formula>$I2000="DELETAR"</formula>
    </cfRule>
  </conditionalFormatting>
  <conditionalFormatting sqref="B2000">
    <cfRule type="expression" dxfId="1676" priority="1475">
      <formula>$M2000="NOK"</formula>
    </cfRule>
  </conditionalFormatting>
  <conditionalFormatting sqref="B2047">
    <cfRule type="expression" dxfId="1675" priority="1263">
      <formula>$I2047="DELETAR"</formula>
    </cfRule>
  </conditionalFormatting>
  <conditionalFormatting sqref="B2047">
    <cfRule type="expression" dxfId="1674" priority="1264">
      <formula>$I2047="DELETAR"</formula>
    </cfRule>
  </conditionalFormatting>
  <conditionalFormatting sqref="A2038:B2038">
    <cfRule type="expression" dxfId="1673" priority="1329">
      <formula>$M2038="NOK"</formula>
    </cfRule>
  </conditionalFormatting>
  <conditionalFormatting sqref="A2040">
    <cfRule type="expression" dxfId="1672" priority="1325">
      <formula>$M2040="NOK"</formula>
    </cfRule>
  </conditionalFormatting>
  <conditionalFormatting sqref="A2011">
    <cfRule type="expression" dxfId="1671" priority="1455">
      <formula>$M2011="NOK"</formula>
    </cfRule>
  </conditionalFormatting>
  <conditionalFormatting sqref="A2011">
    <cfRule type="expression" dxfId="1670" priority="1456">
      <formula>$M2011="NOK"</formula>
    </cfRule>
  </conditionalFormatting>
  <conditionalFormatting sqref="A2011">
    <cfRule type="expression" dxfId="1669" priority="1457">
      <formula>$M2012="NOK"</formula>
    </cfRule>
  </conditionalFormatting>
  <conditionalFormatting sqref="F2007">
    <cfRule type="expression" dxfId="1668" priority="1451">
      <formula>$M2007="NOK"</formula>
    </cfRule>
  </conditionalFormatting>
  <conditionalFormatting sqref="F2007">
    <cfRule type="expression" dxfId="1667" priority="1452">
      <formula>$M2009="NOK"</formula>
    </cfRule>
  </conditionalFormatting>
  <conditionalFormatting sqref="A2007:B2007">
    <cfRule type="expression" dxfId="1666" priority="1450">
      <formula>$M2007="NOK"</formula>
    </cfRule>
  </conditionalFormatting>
  <conditionalFormatting sqref="A2006:B2006">
    <cfRule type="expression" dxfId="1665" priority="1449">
      <formula>$M2006="NOK"</formula>
    </cfRule>
  </conditionalFormatting>
  <conditionalFormatting sqref="A2008">
    <cfRule type="expression" dxfId="1664" priority="1446">
      <formula>$I2008="DELETAR"</formula>
    </cfRule>
  </conditionalFormatting>
  <conditionalFormatting sqref="A2008">
    <cfRule type="expression" dxfId="1663" priority="1447">
      <formula>$I2008="DELETAR"</formula>
    </cfRule>
  </conditionalFormatting>
  <conditionalFormatting sqref="B2008">
    <cfRule type="expression" dxfId="1662" priority="1442">
      <formula>$I2008="DELETAR"</formula>
    </cfRule>
  </conditionalFormatting>
  <conditionalFormatting sqref="B2008">
    <cfRule type="expression" dxfId="1661" priority="1441">
      <formula>$I2008="DELETAR"</formula>
    </cfRule>
  </conditionalFormatting>
  <conditionalFormatting sqref="A2008">
    <cfRule type="expression" dxfId="1660" priority="1445">
      <formula>$I2008="DELETAR"</formula>
    </cfRule>
  </conditionalFormatting>
  <conditionalFormatting sqref="A2008:B2008">
    <cfRule type="expression" dxfId="1659" priority="1436">
      <formula>$I2008="DELETAR"</formula>
    </cfRule>
  </conditionalFormatting>
  <conditionalFormatting sqref="A2008:B2008">
    <cfRule type="expression" dxfId="1658" priority="1437">
      <formula>$I2008="DELETAR"</formula>
    </cfRule>
  </conditionalFormatting>
  <conditionalFormatting sqref="B2008">
    <cfRule type="expression" dxfId="1657" priority="1443">
      <formula>$I2008="DELETAR"</formula>
    </cfRule>
  </conditionalFormatting>
  <conditionalFormatting sqref="B2008">
    <cfRule type="expression" dxfId="1656" priority="1444">
      <formula>$M2008="NOK"</formula>
    </cfRule>
  </conditionalFormatting>
  <conditionalFormatting sqref="A2008">
    <cfRule type="expression" dxfId="1655" priority="1448">
      <formula>$M2008="NOK"</formula>
    </cfRule>
  </conditionalFormatting>
  <conditionalFormatting sqref="B2008">
    <cfRule type="expression" dxfId="1654" priority="1439">
      <formula>$I2008="DELETAR"</formula>
    </cfRule>
  </conditionalFormatting>
  <conditionalFormatting sqref="A2008">
    <cfRule type="expression" dxfId="1653" priority="1438">
      <formula>$I2008="DELETAR"</formula>
    </cfRule>
  </conditionalFormatting>
  <conditionalFormatting sqref="A2008:B2008">
    <cfRule type="expression" dxfId="1652" priority="1440">
      <formula>$M2008="NOK"</formula>
    </cfRule>
  </conditionalFormatting>
  <conditionalFormatting sqref="A2025">
    <cfRule type="expression" dxfId="1651" priority="1427">
      <formula>$M2025="NOK"</formula>
    </cfRule>
  </conditionalFormatting>
  <conditionalFormatting sqref="C2021">
    <cfRule type="expression" dxfId="1650" priority="1411">
      <formula>$M2021="NOK"</formula>
    </cfRule>
  </conditionalFormatting>
  <conditionalFormatting sqref="F2024">
    <cfRule type="expression" dxfId="1649" priority="1407">
      <formula>$M2024="NOK"</formula>
    </cfRule>
  </conditionalFormatting>
  <conditionalFormatting sqref="B2022">
    <cfRule type="expression" dxfId="1648" priority="1420">
      <formula>$I2022="DELETAR"</formula>
    </cfRule>
  </conditionalFormatting>
  <conditionalFormatting sqref="B2022">
    <cfRule type="expression" dxfId="1647" priority="1419">
      <formula>$I2022="DELETAR"</formula>
    </cfRule>
  </conditionalFormatting>
  <conditionalFormatting sqref="A2022">
    <cfRule type="expression" dxfId="1646" priority="1424">
      <formula>$I2022="DELETAR"</formula>
    </cfRule>
  </conditionalFormatting>
  <conditionalFormatting sqref="A2022">
    <cfRule type="expression" dxfId="1645" priority="1423">
      <formula>$I2022="DELETAR"</formula>
    </cfRule>
  </conditionalFormatting>
  <conditionalFormatting sqref="A2022:B2022">
    <cfRule type="expression" dxfId="1644" priority="1414">
      <formula>$I2022="DELETAR"</formula>
    </cfRule>
  </conditionalFormatting>
  <conditionalFormatting sqref="A2022:B2022">
    <cfRule type="expression" dxfId="1643" priority="1415">
      <formula>$I2022="DELETAR"</formula>
    </cfRule>
  </conditionalFormatting>
  <conditionalFormatting sqref="F2023">
    <cfRule type="expression" dxfId="1642" priority="1412">
      <formula>$M2023="NOK"</formula>
    </cfRule>
  </conditionalFormatting>
  <conditionalFormatting sqref="F2022">
    <cfRule type="expression" dxfId="1641" priority="1435">
      <formula>#REF!="NOK"</formula>
    </cfRule>
  </conditionalFormatting>
  <conditionalFormatting sqref="A2025:G2025">
    <cfRule type="expression" dxfId="1640" priority="1431">
      <formula>$M2025="NOK"</formula>
    </cfRule>
  </conditionalFormatting>
  <conditionalFormatting sqref="A2025:G2025">
    <cfRule type="expression" dxfId="1639" priority="1432">
      <formula>$M2026="NOK"</formula>
    </cfRule>
  </conditionalFormatting>
  <conditionalFormatting sqref="B2025:G2025">
    <cfRule type="expression" dxfId="1638" priority="1430">
      <formula>$M2026="NOK"</formula>
    </cfRule>
  </conditionalFormatting>
  <conditionalFormatting sqref="A2019:G2020 F2022 B2025:G2025 B2021 D2021:G2021">
    <cfRule type="expression" dxfId="1637" priority="1429">
      <formula>$M2019="NOK"</formula>
    </cfRule>
  </conditionalFormatting>
  <conditionalFormatting sqref="A2019:G2020 B2021 D2021:G2021">
    <cfRule type="expression" dxfId="1636" priority="1428">
      <formula>$M2020="NOK"</formula>
    </cfRule>
  </conditionalFormatting>
  <conditionalFormatting sqref="B2022">
    <cfRule type="expression" dxfId="1635" priority="1421">
      <formula>$I2022="DELETAR"</formula>
    </cfRule>
  </conditionalFormatting>
  <conditionalFormatting sqref="A2022">
    <cfRule type="expression" dxfId="1634" priority="1425">
      <formula>$I2022="DELETAR"</formula>
    </cfRule>
  </conditionalFormatting>
  <conditionalFormatting sqref="B2022">
    <cfRule type="expression" dxfId="1633" priority="1422">
      <formula>$M2022="NOK"</formula>
    </cfRule>
  </conditionalFormatting>
  <conditionalFormatting sqref="A2022">
    <cfRule type="expression" dxfId="1632" priority="1426">
      <formula>$M2022="NOK"</formula>
    </cfRule>
  </conditionalFormatting>
  <conditionalFormatting sqref="B2022">
    <cfRule type="expression" dxfId="1631" priority="1417">
      <formula>$I2022="DELETAR"</formula>
    </cfRule>
  </conditionalFormatting>
  <conditionalFormatting sqref="A2022">
    <cfRule type="expression" dxfId="1630" priority="1416">
      <formula>$I2022="DELETAR"</formula>
    </cfRule>
  </conditionalFormatting>
  <conditionalFormatting sqref="A2022:B2022">
    <cfRule type="expression" dxfId="1629" priority="1418">
      <formula>$M2022="NOK"</formula>
    </cfRule>
  </conditionalFormatting>
  <conditionalFormatting sqref="F2023">
    <cfRule type="expression" dxfId="1628" priority="1413">
      <formula>$M2025="NOK"</formula>
    </cfRule>
  </conditionalFormatting>
  <conditionalFormatting sqref="C2021">
    <cfRule type="expression" dxfId="1627" priority="1410">
      <formula>$M2022="NOK"</formula>
    </cfRule>
  </conditionalFormatting>
  <conditionalFormatting sqref="A2023:B2023">
    <cfRule type="expression" dxfId="1626" priority="1409">
      <formula>$M2023="NOK"</formula>
    </cfRule>
  </conditionalFormatting>
  <conditionalFormatting sqref="B2024">
    <cfRule type="expression" dxfId="1625" priority="1402">
      <formula>$I2024="DELETAR"</formula>
    </cfRule>
  </conditionalFormatting>
  <conditionalFormatting sqref="B2024">
    <cfRule type="expression" dxfId="1624" priority="1401">
      <formula>$I2024="DELETAR"</formula>
    </cfRule>
  </conditionalFormatting>
  <conditionalFormatting sqref="F2024">
    <cfRule type="expression" dxfId="1623" priority="1408">
      <formula>#REF!="NOK"</formula>
    </cfRule>
  </conditionalFormatting>
  <conditionalFormatting sqref="A2024">
    <cfRule type="expression" dxfId="1622" priority="1406">
      <formula>#REF!="NOK"</formula>
    </cfRule>
  </conditionalFormatting>
  <conditionalFormatting sqref="A2024">
    <cfRule type="expression" dxfId="1621" priority="1405">
      <formula>$M2024="NOK"</formula>
    </cfRule>
  </conditionalFormatting>
  <conditionalFormatting sqref="A2024">
    <cfRule type="expression" dxfId="1620" priority="1404">
      <formula>$M2024="NOK"</formula>
    </cfRule>
  </conditionalFormatting>
  <conditionalFormatting sqref="B2024">
    <cfRule type="expression" dxfId="1619" priority="1403">
      <formula>$M2024="NOK"</formula>
    </cfRule>
  </conditionalFormatting>
  <conditionalFormatting sqref="B2024">
    <cfRule type="expression" dxfId="1618" priority="1400">
      <formula>$I2024="DELETAR"</formula>
    </cfRule>
  </conditionalFormatting>
  <conditionalFormatting sqref="B2024">
    <cfRule type="expression" dxfId="1617" priority="1398">
      <formula>$I2024="DELETAR"</formula>
    </cfRule>
  </conditionalFormatting>
  <conditionalFormatting sqref="B2024">
    <cfRule type="expression" dxfId="1616" priority="1397">
      <formula>$I2024="DELETAR"</formula>
    </cfRule>
  </conditionalFormatting>
  <conditionalFormatting sqref="B2024">
    <cfRule type="expression" dxfId="1615" priority="1396">
      <formula>$I2024="DELETAR"</formula>
    </cfRule>
  </conditionalFormatting>
  <conditionalFormatting sqref="B2024">
    <cfRule type="expression" dxfId="1614" priority="1399">
      <formula>$M2024="NOK"</formula>
    </cfRule>
  </conditionalFormatting>
  <conditionalFormatting sqref="A2034">
    <cfRule type="expression" dxfId="1613" priority="1387">
      <formula>$M2034="NOK"</formula>
    </cfRule>
  </conditionalFormatting>
  <conditionalFormatting sqref="C2028">
    <cfRule type="expression" dxfId="1612" priority="1371">
      <formula>$M2028="NOK"</formula>
    </cfRule>
  </conditionalFormatting>
  <conditionalFormatting sqref="F2033">
    <cfRule type="expression" dxfId="1611" priority="1367">
      <formula>$M2033="NOK"</formula>
    </cfRule>
  </conditionalFormatting>
  <conditionalFormatting sqref="B2029">
    <cfRule type="expression" dxfId="1610" priority="1380">
      <formula>$I2029="DELETAR"</formula>
    </cfRule>
  </conditionalFormatting>
  <conditionalFormatting sqref="B2029">
    <cfRule type="expression" dxfId="1609" priority="1379">
      <formula>$I2029="DELETAR"</formula>
    </cfRule>
  </conditionalFormatting>
  <conditionalFormatting sqref="A2029">
    <cfRule type="expression" dxfId="1608" priority="1384">
      <formula>$I2029="DELETAR"</formula>
    </cfRule>
  </conditionalFormatting>
  <conditionalFormatting sqref="A2029">
    <cfRule type="expression" dxfId="1607" priority="1383">
      <formula>$I2029="DELETAR"</formula>
    </cfRule>
  </conditionalFormatting>
  <conditionalFormatting sqref="A2029:B2029">
    <cfRule type="expression" dxfId="1606" priority="1374">
      <formula>$I2029="DELETAR"</formula>
    </cfRule>
  </conditionalFormatting>
  <conditionalFormatting sqref="A2029:B2029">
    <cfRule type="expression" dxfId="1605" priority="1375">
      <formula>$I2029="DELETAR"</formula>
    </cfRule>
  </conditionalFormatting>
  <conditionalFormatting sqref="F2030">
    <cfRule type="expression" dxfId="1604" priority="1372">
      <formula>$M2030="NOK"</formula>
    </cfRule>
  </conditionalFormatting>
  <conditionalFormatting sqref="F2029">
    <cfRule type="expression" dxfId="1603" priority="1395">
      <formula>#REF!="NOK"</formula>
    </cfRule>
  </conditionalFormatting>
  <conditionalFormatting sqref="A2034:G2034">
    <cfRule type="expression" dxfId="1602" priority="1391">
      <formula>$M2034="NOK"</formula>
    </cfRule>
  </conditionalFormatting>
  <conditionalFormatting sqref="A2034:G2034">
    <cfRule type="expression" dxfId="1601" priority="1392">
      <formula>$M2035="NOK"</formula>
    </cfRule>
  </conditionalFormatting>
  <conditionalFormatting sqref="B2034:G2034">
    <cfRule type="expression" dxfId="1600" priority="1390">
      <formula>$M2035="NOK"</formula>
    </cfRule>
  </conditionalFormatting>
  <conditionalFormatting sqref="A2026:G2027 F2029 B2034:G2034 B2028 D2028:G2028">
    <cfRule type="expression" dxfId="1599" priority="1389">
      <formula>$M2026="NOK"</formula>
    </cfRule>
  </conditionalFormatting>
  <conditionalFormatting sqref="A2026:G2027 B2028 D2028:G2028">
    <cfRule type="expression" dxfId="1598" priority="1388">
      <formula>$M2027="NOK"</formula>
    </cfRule>
  </conditionalFormatting>
  <conditionalFormatting sqref="B2029">
    <cfRule type="expression" dxfId="1597" priority="1381">
      <formula>$I2029="DELETAR"</formula>
    </cfRule>
  </conditionalFormatting>
  <conditionalFormatting sqref="A2029">
    <cfRule type="expression" dxfId="1596" priority="1385">
      <formula>$I2029="DELETAR"</formula>
    </cfRule>
  </conditionalFormatting>
  <conditionalFormatting sqref="B2029">
    <cfRule type="expression" dxfId="1595" priority="1382">
      <formula>$M2029="NOK"</formula>
    </cfRule>
  </conditionalFormatting>
  <conditionalFormatting sqref="A2029">
    <cfRule type="expression" dxfId="1594" priority="1386">
      <formula>$M2029="NOK"</formula>
    </cfRule>
  </conditionalFormatting>
  <conditionalFormatting sqref="B2029">
    <cfRule type="expression" dxfId="1593" priority="1377">
      <formula>$I2029="DELETAR"</formula>
    </cfRule>
  </conditionalFormatting>
  <conditionalFormatting sqref="A2029">
    <cfRule type="expression" dxfId="1592" priority="1376">
      <formula>$I2029="DELETAR"</formula>
    </cfRule>
  </conditionalFormatting>
  <conditionalFormatting sqref="A2029:B2029">
    <cfRule type="expression" dxfId="1591" priority="1378">
      <formula>$M2029="NOK"</formula>
    </cfRule>
  </conditionalFormatting>
  <conditionalFormatting sqref="F2030">
    <cfRule type="expression" dxfId="1590" priority="1373">
      <formula>$M2034="NOK"</formula>
    </cfRule>
  </conditionalFormatting>
  <conditionalFormatting sqref="C2028">
    <cfRule type="expression" dxfId="1589" priority="1370">
      <formula>$M2029="NOK"</formula>
    </cfRule>
  </conditionalFormatting>
  <conditionalFormatting sqref="A2030:B2030">
    <cfRule type="expression" dxfId="1588" priority="1369">
      <formula>$M2030="NOK"</formula>
    </cfRule>
  </conditionalFormatting>
  <conditionalFormatting sqref="B2033">
    <cfRule type="expression" dxfId="1587" priority="1362">
      <formula>$I2033="DELETAR"</formula>
    </cfRule>
  </conditionalFormatting>
  <conditionalFormatting sqref="B2033">
    <cfRule type="expression" dxfId="1586" priority="1361">
      <formula>$I2033="DELETAR"</formula>
    </cfRule>
  </conditionalFormatting>
  <conditionalFormatting sqref="F2033">
    <cfRule type="expression" dxfId="1585" priority="1368">
      <formula>#REF!="NOK"</formula>
    </cfRule>
  </conditionalFormatting>
  <conditionalFormatting sqref="A2033">
    <cfRule type="expression" dxfId="1584" priority="1366">
      <formula>#REF!="NOK"</formula>
    </cfRule>
  </conditionalFormatting>
  <conditionalFormatting sqref="A2033">
    <cfRule type="expression" dxfId="1583" priority="1365">
      <formula>$M2033="NOK"</formula>
    </cfRule>
  </conditionalFormatting>
  <conditionalFormatting sqref="A2033">
    <cfRule type="expression" dxfId="1582" priority="1364">
      <formula>$M2033="NOK"</formula>
    </cfRule>
  </conditionalFormatting>
  <conditionalFormatting sqref="B2033">
    <cfRule type="expression" dxfId="1581" priority="1363">
      <formula>$M2033="NOK"</formula>
    </cfRule>
  </conditionalFormatting>
  <conditionalFormatting sqref="B2033">
    <cfRule type="expression" dxfId="1580" priority="1360">
      <formula>$I2033="DELETAR"</formula>
    </cfRule>
  </conditionalFormatting>
  <conditionalFormatting sqref="B2033">
    <cfRule type="expression" dxfId="1579" priority="1358">
      <formula>$I2033="DELETAR"</formula>
    </cfRule>
  </conditionalFormatting>
  <conditionalFormatting sqref="B2033">
    <cfRule type="expression" dxfId="1578" priority="1357">
      <formula>$I2033="DELETAR"</formula>
    </cfRule>
  </conditionalFormatting>
  <conditionalFormatting sqref="B2033">
    <cfRule type="expression" dxfId="1577" priority="1356">
      <formula>$I2033="DELETAR"</formula>
    </cfRule>
  </conditionalFormatting>
  <conditionalFormatting sqref="B2033">
    <cfRule type="expression" dxfId="1576" priority="1359">
      <formula>$M2033="NOK"</formula>
    </cfRule>
  </conditionalFormatting>
  <conditionalFormatting sqref="A2041">
    <cfRule type="expression" dxfId="1575" priority="1347">
      <formula>$M2041="NOK"</formula>
    </cfRule>
  </conditionalFormatting>
  <conditionalFormatting sqref="C2037">
    <cfRule type="expression" dxfId="1574" priority="1331">
      <formula>$M2037="NOK"</formula>
    </cfRule>
  </conditionalFormatting>
  <conditionalFormatting sqref="F2040">
    <cfRule type="expression" dxfId="1573" priority="1327">
      <formula>$M2040="NOK"</formula>
    </cfRule>
  </conditionalFormatting>
  <conditionalFormatting sqref="B2047">
    <cfRule type="expression" dxfId="1572" priority="1267">
      <formula>$I2047="DELETAR"</formula>
    </cfRule>
  </conditionalFormatting>
  <conditionalFormatting sqref="F2038">
    <cfRule type="expression" dxfId="1571" priority="1332">
      <formula>$M2038="NOK"</formula>
    </cfRule>
  </conditionalFormatting>
  <conditionalFormatting sqref="A2041:G2041">
    <cfRule type="expression" dxfId="1570" priority="1351">
      <formula>$M2041="NOK"</formula>
    </cfRule>
  </conditionalFormatting>
  <conditionalFormatting sqref="A2041:G2041">
    <cfRule type="expression" dxfId="1569" priority="1352">
      <formula>$M2042="NOK"</formula>
    </cfRule>
  </conditionalFormatting>
  <conditionalFormatting sqref="B2041:G2041">
    <cfRule type="expression" dxfId="1568" priority="1350">
      <formula>$M2042="NOK"</formula>
    </cfRule>
  </conditionalFormatting>
  <conditionalFormatting sqref="A2035:G2036 B2041:G2041 B2037 D2037:G2037">
    <cfRule type="expression" dxfId="1567" priority="1349">
      <formula>$M2035="NOK"</formula>
    </cfRule>
  </conditionalFormatting>
  <conditionalFormatting sqref="A2035:G2036">
    <cfRule type="expression" dxfId="1566" priority="1348">
      <formula>$M2036="NOK"</formula>
    </cfRule>
  </conditionalFormatting>
  <conditionalFormatting sqref="B2047">
    <cfRule type="expression" dxfId="1565" priority="1268">
      <formula>$I2047="DELETAR"</formula>
    </cfRule>
  </conditionalFormatting>
  <conditionalFormatting sqref="F2038">
    <cfRule type="expression" dxfId="1564" priority="1333">
      <formula>$M2041="NOK"</formula>
    </cfRule>
  </conditionalFormatting>
  <conditionalFormatting sqref="F2046">
    <cfRule type="expression" dxfId="1563" priority="1261">
      <formula>$M2046="NOK"</formula>
    </cfRule>
  </conditionalFormatting>
  <conditionalFormatting sqref="B2040">
    <cfRule type="expression" dxfId="1562" priority="1322">
      <formula>$I2040="DELETAR"</formula>
    </cfRule>
  </conditionalFormatting>
  <conditionalFormatting sqref="B2040">
    <cfRule type="expression" dxfId="1561" priority="1321">
      <formula>$I2040="DELETAR"</formula>
    </cfRule>
  </conditionalFormatting>
  <conditionalFormatting sqref="F2040">
    <cfRule type="expression" dxfId="1560" priority="1328">
      <formula>#REF!="NOK"</formula>
    </cfRule>
  </conditionalFormatting>
  <conditionalFormatting sqref="A2040">
    <cfRule type="expression" dxfId="1559" priority="1326">
      <formula>#REF!="NOK"</formula>
    </cfRule>
  </conditionalFormatting>
  <conditionalFormatting sqref="B2046">
    <cfRule type="expression" dxfId="1558" priority="1257">
      <formula>$M2046="NOK"</formula>
    </cfRule>
  </conditionalFormatting>
  <conditionalFormatting sqref="A2040">
    <cfRule type="expression" dxfId="1557" priority="1324">
      <formula>$M2040="NOK"</formula>
    </cfRule>
  </conditionalFormatting>
  <conditionalFormatting sqref="B2040">
    <cfRule type="expression" dxfId="1556" priority="1323">
      <formula>$M2040="NOK"</formula>
    </cfRule>
  </conditionalFormatting>
  <conditionalFormatting sqref="B2040">
    <cfRule type="expression" dxfId="1555" priority="1320">
      <formula>$I2040="DELETAR"</formula>
    </cfRule>
  </conditionalFormatting>
  <conditionalFormatting sqref="B2040">
    <cfRule type="expression" dxfId="1554" priority="1318">
      <formula>$I2040="DELETAR"</formula>
    </cfRule>
  </conditionalFormatting>
  <conditionalFormatting sqref="B2040">
    <cfRule type="expression" dxfId="1553" priority="1317">
      <formula>$I2040="DELETAR"</formula>
    </cfRule>
  </conditionalFormatting>
  <conditionalFormatting sqref="B2040">
    <cfRule type="expression" dxfId="1552" priority="1316">
      <formula>$I2040="DELETAR"</formula>
    </cfRule>
  </conditionalFormatting>
  <conditionalFormatting sqref="B2040">
    <cfRule type="expression" dxfId="1551" priority="1319">
      <formula>$M2040="NOK"</formula>
    </cfRule>
  </conditionalFormatting>
  <conditionalFormatting sqref="A2039">
    <cfRule type="expression" dxfId="1550" priority="1312">
      <formula>$M2039="NOK"</formula>
    </cfRule>
  </conditionalFormatting>
  <conditionalFormatting sqref="F2039">
    <cfRule type="expression" dxfId="1549" priority="1314">
      <formula>$M2039="NOK"</formula>
    </cfRule>
  </conditionalFormatting>
  <conditionalFormatting sqref="B2039">
    <cfRule type="expression" dxfId="1548" priority="1309">
      <formula>$I2039="DELETAR"</formula>
    </cfRule>
  </conditionalFormatting>
  <conditionalFormatting sqref="B2039">
    <cfRule type="expression" dxfId="1547" priority="1308">
      <formula>$I2039="DELETAR"</formula>
    </cfRule>
  </conditionalFormatting>
  <conditionalFormatting sqref="F2039">
    <cfRule type="expression" dxfId="1546" priority="1315">
      <formula>#REF!="NOK"</formula>
    </cfRule>
  </conditionalFormatting>
  <conditionalFormatting sqref="A2039">
    <cfRule type="expression" dxfId="1545" priority="1313">
      <formula>#REF!="NOK"</formula>
    </cfRule>
  </conditionalFormatting>
  <conditionalFormatting sqref="A2039">
    <cfRule type="expression" dxfId="1544" priority="1311">
      <formula>$M2039="NOK"</formula>
    </cfRule>
  </conditionalFormatting>
  <conditionalFormatting sqref="B2039">
    <cfRule type="expression" dxfId="1543" priority="1310">
      <formula>$M2039="NOK"</formula>
    </cfRule>
  </conditionalFormatting>
  <conditionalFormatting sqref="B2039">
    <cfRule type="expression" dxfId="1542" priority="1307">
      <formula>$I2039="DELETAR"</formula>
    </cfRule>
  </conditionalFormatting>
  <conditionalFormatting sqref="B2039">
    <cfRule type="expression" dxfId="1541" priority="1305">
      <formula>$I2039="DELETAR"</formula>
    </cfRule>
  </conditionalFormatting>
  <conditionalFormatting sqref="B2039">
    <cfRule type="expression" dxfId="1540" priority="1304">
      <formula>$I2039="DELETAR"</formula>
    </cfRule>
  </conditionalFormatting>
  <conditionalFormatting sqref="B2039">
    <cfRule type="expression" dxfId="1539" priority="1303">
      <formula>$I2039="DELETAR"</formula>
    </cfRule>
  </conditionalFormatting>
  <conditionalFormatting sqref="B2039">
    <cfRule type="expression" dxfId="1538" priority="1306">
      <formula>$M2039="NOK"</formula>
    </cfRule>
  </conditionalFormatting>
  <conditionalFormatting sqref="A2045:B2045">
    <cfRule type="expression" dxfId="1537" priority="1276">
      <formula>$M2045="NOK"</formula>
    </cfRule>
  </conditionalFormatting>
  <conditionalFormatting sqref="A2047">
    <cfRule type="expression" dxfId="1536" priority="1272">
      <formula>$M2047="NOK"</formula>
    </cfRule>
  </conditionalFormatting>
  <conditionalFormatting sqref="A2048">
    <cfRule type="expression" dxfId="1535" priority="1294">
      <formula>$M2048="NOK"</formula>
    </cfRule>
  </conditionalFormatting>
  <conditionalFormatting sqref="F2047">
    <cfRule type="expression" dxfId="1534" priority="1274">
      <formula>$M2047="NOK"</formula>
    </cfRule>
  </conditionalFormatting>
  <conditionalFormatting sqref="F2045">
    <cfRule type="expression" dxfId="1533" priority="1279">
      <formula>$M2045="NOK"</formula>
    </cfRule>
  </conditionalFormatting>
  <conditionalFormatting sqref="A2048:G2048">
    <cfRule type="expression" dxfId="1532" priority="1298">
      <formula>$M2048="NOK"</formula>
    </cfRule>
  </conditionalFormatting>
  <conditionalFormatting sqref="A2048:G2048">
    <cfRule type="expression" dxfId="1531" priority="1299">
      <formula>$M2049="NOK"</formula>
    </cfRule>
  </conditionalFormatting>
  <conditionalFormatting sqref="B2048:G2048">
    <cfRule type="expression" dxfId="1530" priority="1297">
      <formula>$M2049="NOK"</formula>
    </cfRule>
  </conditionalFormatting>
  <conditionalFormatting sqref="A2042:G2043 B2048:G2048 B2044 D2044:G2044">
    <cfRule type="expression" dxfId="1529" priority="1296">
      <formula>$M2042="NOK"</formula>
    </cfRule>
  </conditionalFormatting>
  <conditionalFormatting sqref="A2042:G2043">
    <cfRule type="expression" dxfId="1528" priority="1295">
      <formula>$M2043="NOK"</formula>
    </cfRule>
  </conditionalFormatting>
  <conditionalFormatting sqref="F2045">
    <cfRule type="expression" dxfId="1527" priority="1280">
      <formula>$M2048="NOK"</formula>
    </cfRule>
  </conditionalFormatting>
  <conditionalFormatting sqref="B2047">
    <cfRule type="expression" dxfId="1526" priority="1269">
      <formula>$I2047="DELETAR"</formula>
    </cfRule>
  </conditionalFormatting>
  <conditionalFormatting sqref="F2047">
    <cfRule type="expression" dxfId="1525" priority="1275">
      <formula>#REF!="NOK"</formula>
    </cfRule>
  </conditionalFormatting>
  <conditionalFormatting sqref="A2047">
    <cfRule type="expression" dxfId="1524" priority="1273">
      <formula>#REF!="NOK"</formula>
    </cfRule>
  </conditionalFormatting>
  <conditionalFormatting sqref="A2047">
    <cfRule type="expression" dxfId="1523" priority="1271">
      <formula>$M2047="NOK"</formula>
    </cfRule>
  </conditionalFormatting>
  <conditionalFormatting sqref="B2047">
    <cfRule type="expression" dxfId="1522" priority="1270">
      <formula>$M2047="NOK"</formula>
    </cfRule>
  </conditionalFormatting>
  <conditionalFormatting sqref="B2047">
    <cfRule type="expression" dxfId="1521" priority="1265">
      <formula>$I2047="DELETAR"</formula>
    </cfRule>
  </conditionalFormatting>
  <conditionalFormatting sqref="B2047">
    <cfRule type="expression" dxfId="1520" priority="1266">
      <formula>$M2047="NOK"</formula>
    </cfRule>
  </conditionalFormatting>
  <conditionalFormatting sqref="A2046">
    <cfRule type="expression" dxfId="1519" priority="1259">
      <formula>$M2046="NOK"</formula>
    </cfRule>
  </conditionalFormatting>
  <conditionalFormatting sqref="B2046">
    <cfRule type="expression" dxfId="1518" priority="1256">
      <formula>$I2046="DELETAR"</formula>
    </cfRule>
  </conditionalFormatting>
  <conditionalFormatting sqref="B2046">
    <cfRule type="expression" dxfId="1517" priority="1255">
      <formula>$I2046="DELETAR"</formula>
    </cfRule>
  </conditionalFormatting>
  <conditionalFormatting sqref="F2046">
    <cfRule type="expression" dxfId="1516" priority="1262">
      <formula>#REF!="NOK"</formula>
    </cfRule>
  </conditionalFormatting>
  <conditionalFormatting sqref="A2046">
    <cfRule type="expression" dxfId="1515" priority="1260">
      <formula>#REF!="NOK"</formula>
    </cfRule>
  </conditionalFormatting>
  <conditionalFormatting sqref="A2046">
    <cfRule type="expression" dxfId="1514" priority="1258">
      <formula>$M2046="NOK"</formula>
    </cfRule>
  </conditionalFormatting>
  <conditionalFormatting sqref="B2046">
    <cfRule type="expression" dxfId="1513" priority="1254">
      <formula>$I2046="DELETAR"</formula>
    </cfRule>
  </conditionalFormatting>
  <conditionalFormatting sqref="B2046">
    <cfRule type="expression" dxfId="1512" priority="1252">
      <formula>$I2046="DELETAR"</formula>
    </cfRule>
  </conditionalFormatting>
  <conditionalFormatting sqref="B2046">
    <cfRule type="expression" dxfId="1511" priority="1251">
      <formula>$I2046="DELETAR"</formula>
    </cfRule>
  </conditionalFormatting>
  <conditionalFormatting sqref="B2046">
    <cfRule type="expression" dxfId="1510" priority="1250">
      <formula>$I2046="DELETAR"</formula>
    </cfRule>
  </conditionalFormatting>
  <conditionalFormatting sqref="B2046">
    <cfRule type="expression" dxfId="1509" priority="1253">
      <formula>$M2046="NOK"</formula>
    </cfRule>
  </conditionalFormatting>
  <conditionalFormatting sqref="C2044">
    <cfRule type="expression" dxfId="1508" priority="1249">
      <formula>$M2044="NOK"</formula>
    </cfRule>
  </conditionalFormatting>
  <conditionalFormatting sqref="B2058:G2058 B2051:G2051">
    <cfRule type="expression" dxfId="1507" priority="1247">
      <formula>#REF!="NOK"</formula>
    </cfRule>
  </conditionalFormatting>
  <conditionalFormatting sqref="B2061">
    <cfRule type="expression" dxfId="1506" priority="1185">
      <formula>$I2061="DELETAR"</formula>
    </cfRule>
  </conditionalFormatting>
  <conditionalFormatting sqref="B2061">
    <cfRule type="expression" dxfId="1505" priority="1186">
      <formula>$I2061="DELETAR"</formula>
    </cfRule>
  </conditionalFormatting>
  <conditionalFormatting sqref="A2052:B2052">
    <cfRule type="expression" dxfId="1504" priority="1235">
      <formula>$M2052="NOK"</formula>
    </cfRule>
  </conditionalFormatting>
  <conditionalFormatting sqref="A2054">
    <cfRule type="expression" dxfId="1503" priority="1231">
      <formula>$M2054="NOK"</formula>
    </cfRule>
  </conditionalFormatting>
  <conditionalFormatting sqref="A2055">
    <cfRule type="expression" dxfId="1502" priority="1239">
      <formula>$M2055="NOK"</formula>
    </cfRule>
  </conditionalFormatting>
  <conditionalFormatting sqref="C2051">
    <cfRule type="expression" dxfId="1501" priority="1236">
      <formula>$M2051="NOK"</formula>
    </cfRule>
  </conditionalFormatting>
  <conditionalFormatting sqref="F2054">
    <cfRule type="expression" dxfId="1500" priority="1233">
      <formula>$M2054="NOK"</formula>
    </cfRule>
  </conditionalFormatting>
  <conditionalFormatting sqref="B2061">
    <cfRule type="expression" dxfId="1499" priority="1189">
      <formula>$I2061="DELETAR"</formula>
    </cfRule>
  </conditionalFormatting>
  <conditionalFormatting sqref="A2055:G2055">
    <cfRule type="expression" dxfId="1498" priority="1243">
      <formula>$M2055="NOK"</formula>
    </cfRule>
  </conditionalFormatting>
  <conditionalFormatting sqref="A2055:G2055">
    <cfRule type="expression" dxfId="1497" priority="1244">
      <formula>$M2056="NOK"</formula>
    </cfRule>
  </conditionalFormatting>
  <conditionalFormatting sqref="B2055:G2055">
    <cfRule type="expression" dxfId="1496" priority="1242">
      <formula>$M2056="NOK"</formula>
    </cfRule>
  </conditionalFormatting>
  <conditionalFormatting sqref="A2049:G2050 B2055:G2055 B2051 D2051:G2051">
    <cfRule type="expression" dxfId="1495" priority="1241">
      <formula>$M2049="NOK"</formula>
    </cfRule>
  </conditionalFormatting>
  <conditionalFormatting sqref="A2049:G2050">
    <cfRule type="expression" dxfId="1494" priority="1240">
      <formula>$M2050="NOK"</formula>
    </cfRule>
  </conditionalFormatting>
  <conditionalFormatting sqref="B2061">
    <cfRule type="expression" dxfId="1493" priority="1190">
      <formula>$I2061="DELETAR"</formula>
    </cfRule>
  </conditionalFormatting>
  <conditionalFormatting sqref="F2060">
    <cfRule type="expression" dxfId="1492" priority="1183">
      <formula>$M2060="NOK"</formula>
    </cfRule>
  </conditionalFormatting>
  <conditionalFormatting sqref="F2054">
    <cfRule type="expression" dxfId="1491" priority="1234">
      <formula>#REF!="NOK"</formula>
    </cfRule>
  </conditionalFormatting>
  <conditionalFormatting sqref="A2054">
    <cfRule type="expression" dxfId="1490" priority="1232">
      <formula>#REF!="NOK"</formula>
    </cfRule>
  </conditionalFormatting>
  <conditionalFormatting sqref="B2060">
    <cfRule type="expression" dxfId="1489" priority="1179">
      <formula>$M2060="NOK"</formula>
    </cfRule>
  </conditionalFormatting>
  <conditionalFormatting sqref="A2054">
    <cfRule type="expression" dxfId="1488" priority="1230">
      <formula>$M2054="NOK"</formula>
    </cfRule>
  </conditionalFormatting>
  <conditionalFormatting sqref="A2059:B2059">
    <cfRule type="expression" dxfId="1487" priority="1198">
      <formula>$M2059="NOK"</formula>
    </cfRule>
  </conditionalFormatting>
  <conditionalFormatting sqref="B2061">
    <cfRule type="expression" dxfId="1486" priority="1191">
      <formula>$I2061="DELETAR"</formula>
    </cfRule>
  </conditionalFormatting>
  <conditionalFormatting sqref="A2061">
    <cfRule type="expression" dxfId="1485" priority="1194">
      <formula>$M2061="NOK"</formula>
    </cfRule>
  </conditionalFormatting>
  <conditionalFormatting sqref="A2053">
    <cfRule type="expression" dxfId="1484" priority="1218">
      <formula>$M2053="NOK"</formula>
    </cfRule>
  </conditionalFormatting>
  <conditionalFormatting sqref="F2053">
    <cfRule type="expression" dxfId="1483" priority="1220">
      <formula>$M2053="NOK"</formula>
    </cfRule>
  </conditionalFormatting>
  <conditionalFormatting sqref="B2053">
    <cfRule type="expression" dxfId="1482" priority="1215">
      <formula>$I2053="DELETAR"</formula>
    </cfRule>
  </conditionalFormatting>
  <conditionalFormatting sqref="B2053">
    <cfRule type="expression" dxfId="1481" priority="1214">
      <formula>$I2053="DELETAR"</formula>
    </cfRule>
  </conditionalFormatting>
  <conditionalFormatting sqref="F2053">
    <cfRule type="expression" dxfId="1480" priority="1221">
      <formula>#REF!="NOK"</formula>
    </cfRule>
  </conditionalFormatting>
  <conditionalFormatting sqref="A2053">
    <cfRule type="expression" dxfId="1479" priority="1219">
      <formula>#REF!="NOK"</formula>
    </cfRule>
  </conditionalFormatting>
  <conditionalFormatting sqref="A2053">
    <cfRule type="expression" dxfId="1478" priority="1217">
      <formula>$M2053="NOK"</formula>
    </cfRule>
  </conditionalFormatting>
  <conditionalFormatting sqref="B2053">
    <cfRule type="expression" dxfId="1477" priority="1216">
      <formula>$M2053="NOK"</formula>
    </cfRule>
  </conditionalFormatting>
  <conditionalFormatting sqref="B2053">
    <cfRule type="expression" dxfId="1476" priority="1213">
      <formula>$I2053="DELETAR"</formula>
    </cfRule>
  </conditionalFormatting>
  <conditionalFormatting sqref="B2053">
    <cfRule type="expression" dxfId="1475" priority="1211">
      <formula>$I2053="DELETAR"</formula>
    </cfRule>
  </conditionalFormatting>
  <conditionalFormatting sqref="B2053">
    <cfRule type="expression" dxfId="1474" priority="1210">
      <formula>$I2053="DELETAR"</formula>
    </cfRule>
  </conditionalFormatting>
  <conditionalFormatting sqref="B2053">
    <cfRule type="expression" dxfId="1473" priority="1209">
      <formula>$I2053="DELETAR"</formula>
    </cfRule>
  </conditionalFormatting>
  <conditionalFormatting sqref="B2053">
    <cfRule type="expression" dxfId="1472" priority="1212">
      <formula>$M2053="NOK"</formula>
    </cfRule>
  </conditionalFormatting>
  <conditionalFormatting sqref="A2062">
    <cfRule type="expression" dxfId="1471" priority="1201">
      <formula>$M2062="NOK"</formula>
    </cfRule>
  </conditionalFormatting>
  <conditionalFormatting sqref="F2061">
    <cfRule type="expression" dxfId="1470" priority="1196">
      <formula>$M2061="NOK"</formula>
    </cfRule>
  </conditionalFormatting>
  <conditionalFormatting sqref="F2059">
    <cfRule type="expression" dxfId="1469" priority="1199">
      <formula>$M2059="NOK"</formula>
    </cfRule>
  </conditionalFormatting>
  <conditionalFormatting sqref="A2062:G2062">
    <cfRule type="expression" dxfId="1468" priority="1205">
      <formula>$M2062="NOK"</formula>
    </cfRule>
  </conditionalFormatting>
  <conditionalFormatting sqref="A2062:G2062">
    <cfRule type="expression" dxfId="1467" priority="1206">
      <formula>$M2063="NOK"</formula>
    </cfRule>
  </conditionalFormatting>
  <conditionalFormatting sqref="B2062:G2062">
    <cfRule type="expression" dxfId="1466" priority="1204">
      <formula>$M2063="NOK"</formula>
    </cfRule>
  </conditionalFormatting>
  <conditionalFormatting sqref="A2056:G2057 B2062:G2062 B2058 D2058:G2058">
    <cfRule type="expression" dxfId="1465" priority="1203">
      <formula>$M2056="NOK"</formula>
    </cfRule>
  </conditionalFormatting>
  <conditionalFormatting sqref="A2056:G2057">
    <cfRule type="expression" dxfId="1464" priority="1202">
      <formula>$M2057="NOK"</formula>
    </cfRule>
  </conditionalFormatting>
  <conditionalFormatting sqref="F2059">
    <cfRule type="expression" dxfId="1463" priority="1200">
      <formula>$M2062="NOK"</formula>
    </cfRule>
  </conditionalFormatting>
  <conditionalFormatting sqref="F2061">
    <cfRule type="expression" dxfId="1462" priority="1197">
      <formula>#REF!="NOK"</formula>
    </cfRule>
  </conditionalFormatting>
  <conditionalFormatting sqref="A2061">
    <cfRule type="expression" dxfId="1461" priority="1195">
      <formula>#REF!="NOK"</formula>
    </cfRule>
  </conditionalFormatting>
  <conditionalFormatting sqref="A2061">
    <cfRule type="expression" dxfId="1460" priority="1193">
      <formula>$M2061="NOK"</formula>
    </cfRule>
  </conditionalFormatting>
  <conditionalFormatting sqref="B2061">
    <cfRule type="expression" dxfId="1459" priority="1192">
      <formula>$M2061="NOK"</formula>
    </cfRule>
  </conditionalFormatting>
  <conditionalFormatting sqref="B2061">
    <cfRule type="expression" dxfId="1458" priority="1187">
      <formula>$I2061="DELETAR"</formula>
    </cfRule>
  </conditionalFormatting>
  <conditionalFormatting sqref="B2061">
    <cfRule type="expression" dxfId="1457" priority="1188">
      <formula>$M2061="NOK"</formula>
    </cfRule>
  </conditionalFormatting>
  <conditionalFormatting sqref="A2060">
    <cfRule type="expression" dxfId="1456" priority="1181">
      <formula>$M2060="NOK"</formula>
    </cfRule>
  </conditionalFormatting>
  <conditionalFormatting sqref="B2060">
    <cfRule type="expression" dxfId="1455" priority="1178">
      <formula>$I2060="DELETAR"</formula>
    </cfRule>
  </conditionalFormatting>
  <conditionalFormatting sqref="B2060">
    <cfRule type="expression" dxfId="1454" priority="1177">
      <formula>$I2060="DELETAR"</formula>
    </cfRule>
  </conditionalFormatting>
  <conditionalFormatting sqref="F2060">
    <cfRule type="expression" dxfId="1453" priority="1184">
      <formula>#REF!="NOK"</formula>
    </cfRule>
  </conditionalFormatting>
  <conditionalFormatting sqref="A2060">
    <cfRule type="expression" dxfId="1452" priority="1182">
      <formula>#REF!="NOK"</formula>
    </cfRule>
  </conditionalFormatting>
  <conditionalFormatting sqref="A2060">
    <cfRule type="expression" dxfId="1451" priority="1180">
      <formula>$M2060="NOK"</formula>
    </cfRule>
  </conditionalFormatting>
  <conditionalFormatting sqref="B2060">
    <cfRule type="expression" dxfId="1450" priority="1176">
      <formula>$I2060="DELETAR"</formula>
    </cfRule>
  </conditionalFormatting>
  <conditionalFormatting sqref="B2060">
    <cfRule type="expression" dxfId="1449" priority="1174">
      <formula>$I2060="DELETAR"</formula>
    </cfRule>
  </conditionalFormatting>
  <conditionalFormatting sqref="B2060">
    <cfRule type="expression" dxfId="1448" priority="1173">
      <formula>$I2060="DELETAR"</formula>
    </cfRule>
  </conditionalFormatting>
  <conditionalFormatting sqref="B2060">
    <cfRule type="expression" dxfId="1447" priority="1172">
      <formula>$I2060="DELETAR"</formula>
    </cfRule>
  </conditionalFormatting>
  <conditionalFormatting sqref="B2060">
    <cfRule type="expression" dxfId="1446" priority="1175">
      <formula>$M2060="NOK"</formula>
    </cfRule>
  </conditionalFormatting>
  <conditionalFormatting sqref="C2058">
    <cfRule type="expression" dxfId="1445" priority="1171">
      <formula>$M2058="NOK"</formula>
    </cfRule>
  </conditionalFormatting>
  <conditionalFormatting sqref="B2072:G2072 B2065:G2065">
    <cfRule type="expression" dxfId="1444" priority="1170">
      <formula>#REF!="NOK"</formula>
    </cfRule>
  </conditionalFormatting>
  <conditionalFormatting sqref="B2075">
    <cfRule type="expression" dxfId="1443" priority="1108">
      <formula>$I2075="DELETAR"</formula>
    </cfRule>
  </conditionalFormatting>
  <conditionalFormatting sqref="B2075">
    <cfRule type="expression" dxfId="1442" priority="1109">
      <formula>$I2075="DELETAR"</formula>
    </cfRule>
  </conditionalFormatting>
  <conditionalFormatting sqref="A2066:B2066">
    <cfRule type="expression" dxfId="1441" priority="1158">
      <formula>$M2066="NOK"</formula>
    </cfRule>
  </conditionalFormatting>
  <conditionalFormatting sqref="A2068">
    <cfRule type="expression" dxfId="1440" priority="1154">
      <formula>$M2068="NOK"</formula>
    </cfRule>
  </conditionalFormatting>
  <conditionalFormatting sqref="A2069">
    <cfRule type="expression" dxfId="1439" priority="1162">
      <formula>$M2069="NOK"</formula>
    </cfRule>
  </conditionalFormatting>
  <conditionalFormatting sqref="C2065">
    <cfRule type="expression" dxfId="1438" priority="1159">
      <formula>$M2065="NOK"</formula>
    </cfRule>
  </conditionalFormatting>
  <conditionalFormatting sqref="F2068">
    <cfRule type="expression" dxfId="1437" priority="1156">
      <formula>$M2068="NOK"</formula>
    </cfRule>
  </conditionalFormatting>
  <conditionalFormatting sqref="B2075">
    <cfRule type="expression" dxfId="1436" priority="1112">
      <formula>$I2075="DELETAR"</formula>
    </cfRule>
  </conditionalFormatting>
  <conditionalFormatting sqref="F2066">
    <cfRule type="expression" dxfId="1435" priority="1160">
      <formula>$M2066="NOK"</formula>
    </cfRule>
  </conditionalFormatting>
  <conditionalFormatting sqref="A2069:G2069">
    <cfRule type="expression" dxfId="1434" priority="1166">
      <formula>$M2069="NOK"</formula>
    </cfRule>
  </conditionalFormatting>
  <conditionalFormatting sqref="A2069:G2069">
    <cfRule type="expression" dxfId="1433" priority="1167">
      <formula>$M2070="NOK"</formula>
    </cfRule>
  </conditionalFormatting>
  <conditionalFormatting sqref="B2069:G2069">
    <cfRule type="expression" dxfId="1432" priority="1165">
      <formula>$M2070="NOK"</formula>
    </cfRule>
  </conditionalFormatting>
  <conditionalFormatting sqref="A2063:G2064 B2069:G2069 B2065 D2065:G2065">
    <cfRule type="expression" dxfId="1431" priority="1164">
      <formula>$M2063="NOK"</formula>
    </cfRule>
  </conditionalFormatting>
  <conditionalFormatting sqref="A2063:G2064">
    <cfRule type="expression" dxfId="1430" priority="1163">
      <formula>$M2064="NOK"</formula>
    </cfRule>
  </conditionalFormatting>
  <conditionalFormatting sqref="B2075">
    <cfRule type="expression" dxfId="1429" priority="1113">
      <formula>$I2075="DELETAR"</formula>
    </cfRule>
  </conditionalFormatting>
  <conditionalFormatting sqref="F2066">
    <cfRule type="expression" dxfId="1428" priority="1161">
      <formula>$M2069="NOK"</formula>
    </cfRule>
  </conditionalFormatting>
  <conditionalFormatting sqref="F2074">
    <cfRule type="expression" dxfId="1427" priority="1106">
      <formula>$M2074="NOK"</formula>
    </cfRule>
  </conditionalFormatting>
  <conditionalFormatting sqref="F2068">
    <cfRule type="expression" dxfId="1426" priority="1157">
      <formula>#REF!="NOK"</formula>
    </cfRule>
  </conditionalFormatting>
  <conditionalFormatting sqref="A2068">
    <cfRule type="expression" dxfId="1425" priority="1155">
      <formula>#REF!="NOK"</formula>
    </cfRule>
  </conditionalFormatting>
  <conditionalFormatting sqref="C2086">
    <cfRule type="expression" dxfId="1424" priority="1005">
      <formula>$M2086="NOK"</formula>
    </cfRule>
  </conditionalFormatting>
  <conditionalFormatting sqref="A2068">
    <cfRule type="expression" dxfId="1423" priority="1153">
      <formula>$M2068="NOK"</formula>
    </cfRule>
  </conditionalFormatting>
  <conditionalFormatting sqref="F2073">
    <cfRule type="expression" dxfId="1422" priority="1122">
      <formula>$M2073="NOK"</formula>
    </cfRule>
  </conditionalFormatting>
  <conditionalFormatting sqref="A2084:G2085 B2090:G2090 B2086 D2086:G2086">
    <cfRule type="expression" dxfId="1421" priority="1026">
      <formula>$M2084="NOK"</formula>
    </cfRule>
  </conditionalFormatting>
  <conditionalFormatting sqref="B2067">
    <cfRule type="expression" dxfId="1420" priority="1138">
      <formula>$I2067="DELETAR"</formula>
    </cfRule>
  </conditionalFormatting>
  <conditionalFormatting sqref="B2067">
    <cfRule type="expression" dxfId="1419" priority="1137">
      <formula>$I2067="DELETAR"</formula>
    </cfRule>
  </conditionalFormatting>
  <conditionalFormatting sqref="B2067">
    <cfRule type="expression" dxfId="1418" priority="1139">
      <formula>$M2067="NOK"</formula>
    </cfRule>
  </conditionalFormatting>
  <conditionalFormatting sqref="B2067">
    <cfRule type="expression" dxfId="1417" priority="1136">
      <formula>$I2067="DELETAR"</formula>
    </cfRule>
  </conditionalFormatting>
  <conditionalFormatting sqref="B2067">
    <cfRule type="expression" dxfId="1416" priority="1134">
      <formula>$I2067="DELETAR"</formula>
    </cfRule>
  </conditionalFormatting>
  <conditionalFormatting sqref="B2067">
    <cfRule type="expression" dxfId="1415" priority="1133">
      <formula>$I2067="DELETAR"</formula>
    </cfRule>
  </conditionalFormatting>
  <conditionalFormatting sqref="B2067">
    <cfRule type="expression" dxfId="1414" priority="1132">
      <formula>$I2067="DELETAR"</formula>
    </cfRule>
  </conditionalFormatting>
  <conditionalFormatting sqref="B2067">
    <cfRule type="expression" dxfId="1413" priority="1135">
      <formula>$M2067="NOK"</formula>
    </cfRule>
  </conditionalFormatting>
  <conditionalFormatting sqref="A2073:B2073">
    <cfRule type="expression" dxfId="1412" priority="1121">
      <formula>$M2073="NOK"</formula>
    </cfRule>
  </conditionalFormatting>
  <conditionalFormatting sqref="A2075">
    <cfRule type="expression" dxfId="1411" priority="1117">
      <formula>$M2075="NOK"</formula>
    </cfRule>
  </conditionalFormatting>
  <conditionalFormatting sqref="A2076">
    <cfRule type="expression" dxfId="1410" priority="1124">
      <formula>$M2076="NOK"</formula>
    </cfRule>
  </conditionalFormatting>
  <conditionalFormatting sqref="F2075">
    <cfRule type="expression" dxfId="1409" priority="1119">
      <formula>$M2075="NOK"</formula>
    </cfRule>
  </conditionalFormatting>
  <conditionalFormatting sqref="A2076:G2076">
    <cfRule type="expression" dxfId="1408" priority="1128">
      <formula>$M2076="NOK"</formula>
    </cfRule>
  </conditionalFormatting>
  <conditionalFormatting sqref="A2076:G2076">
    <cfRule type="expression" dxfId="1407" priority="1129">
      <formula>$M2077="NOK"</formula>
    </cfRule>
  </conditionalFormatting>
  <conditionalFormatting sqref="B2076:G2076">
    <cfRule type="expression" dxfId="1406" priority="1127">
      <formula>$M2077="NOK"</formula>
    </cfRule>
  </conditionalFormatting>
  <conditionalFormatting sqref="A2070:G2071 B2076:G2076 B2072 D2072:G2072">
    <cfRule type="expression" dxfId="1405" priority="1126">
      <formula>$M2070="NOK"</formula>
    </cfRule>
  </conditionalFormatting>
  <conditionalFormatting sqref="A2070:G2071">
    <cfRule type="expression" dxfId="1404" priority="1125">
      <formula>$M2071="NOK"</formula>
    </cfRule>
  </conditionalFormatting>
  <conditionalFormatting sqref="F2073">
    <cfRule type="expression" dxfId="1403" priority="1123">
      <formula>$M2076="NOK"</formula>
    </cfRule>
  </conditionalFormatting>
  <conditionalFormatting sqref="B2075">
    <cfRule type="expression" dxfId="1402" priority="1114">
      <formula>$I2075="DELETAR"</formula>
    </cfRule>
  </conditionalFormatting>
  <conditionalFormatting sqref="F2075">
    <cfRule type="expression" dxfId="1401" priority="1120">
      <formula>#REF!="NOK"</formula>
    </cfRule>
  </conditionalFormatting>
  <conditionalFormatting sqref="A2075">
    <cfRule type="expression" dxfId="1400" priority="1118">
      <formula>#REF!="NOK"</formula>
    </cfRule>
  </conditionalFormatting>
  <conditionalFormatting sqref="A2075">
    <cfRule type="expression" dxfId="1399" priority="1116">
      <formula>$M2075="NOK"</formula>
    </cfRule>
  </conditionalFormatting>
  <conditionalFormatting sqref="B2075">
    <cfRule type="expression" dxfId="1398" priority="1115">
      <formula>$M2075="NOK"</formula>
    </cfRule>
  </conditionalFormatting>
  <conditionalFormatting sqref="B2075">
    <cfRule type="expression" dxfId="1397" priority="1110">
      <formula>$I2075="DELETAR"</formula>
    </cfRule>
  </conditionalFormatting>
  <conditionalFormatting sqref="B2075">
    <cfRule type="expression" dxfId="1396" priority="1111">
      <formula>$M2075="NOK"</formula>
    </cfRule>
  </conditionalFormatting>
  <conditionalFormatting sqref="A2088">
    <cfRule type="expression" dxfId="1395" priority="1003">
      <formula>$I2088="DELETAR"</formula>
    </cfRule>
  </conditionalFormatting>
  <conditionalFormatting sqref="F2074">
    <cfRule type="expression" dxfId="1394" priority="1107">
      <formula>#REF!="NOK"</formula>
    </cfRule>
  </conditionalFormatting>
  <conditionalFormatting sqref="F2088">
    <cfRule type="expression" dxfId="1393" priority="1006">
      <formula>$M2088="NOK"</formula>
    </cfRule>
  </conditionalFormatting>
  <conditionalFormatting sqref="A2088">
    <cfRule type="expression" dxfId="1392" priority="1002">
      <formula>$I2088="DELETAR"</formula>
    </cfRule>
  </conditionalFormatting>
  <conditionalFormatting sqref="B2088">
    <cfRule type="expression" dxfId="1391" priority="999">
      <formula>$I2088="DELETAR"</formula>
    </cfRule>
  </conditionalFormatting>
  <conditionalFormatting sqref="B2088">
    <cfRule type="expression" dxfId="1390" priority="998">
      <formula>$I2088="DELETAR"</formula>
    </cfRule>
  </conditionalFormatting>
  <conditionalFormatting sqref="F2031:F2032">
    <cfRule type="expression" dxfId="1389" priority="988">
      <formula>$M2031="NOK"</formula>
    </cfRule>
  </conditionalFormatting>
  <conditionalFormatting sqref="C2072">
    <cfRule type="expression" dxfId="1388" priority="1094">
      <formula>$M2072="NOK"</formula>
    </cfRule>
  </conditionalFormatting>
  <conditionalFormatting sqref="F2052">
    <cfRule type="expression" dxfId="1387" priority="1092">
      <formula>$M2052="NOK"</formula>
    </cfRule>
  </conditionalFormatting>
  <conditionalFormatting sqref="F2052">
    <cfRule type="expression" dxfId="1386" priority="1093">
      <formula>#REF!="NOK"</formula>
    </cfRule>
  </conditionalFormatting>
  <conditionalFormatting sqref="A2067">
    <cfRule type="expression" dxfId="1385" priority="1090">
      <formula>$M2067="NOK"</formula>
    </cfRule>
  </conditionalFormatting>
  <conditionalFormatting sqref="A2067">
    <cfRule type="expression" dxfId="1384" priority="1091">
      <formula>#REF!="NOK"</formula>
    </cfRule>
  </conditionalFormatting>
  <conditionalFormatting sqref="A2067">
    <cfRule type="expression" dxfId="1383" priority="1089">
      <formula>$M2067="NOK"</formula>
    </cfRule>
  </conditionalFormatting>
  <conditionalFormatting sqref="F2067">
    <cfRule type="expression" dxfId="1382" priority="1087">
      <formula>$M2067="NOK"</formula>
    </cfRule>
  </conditionalFormatting>
  <conditionalFormatting sqref="F2067">
    <cfRule type="expression" dxfId="1381" priority="1088">
      <formula>#REF!="NOK"</formula>
    </cfRule>
  </conditionalFormatting>
  <conditionalFormatting sqref="B2074">
    <cfRule type="expression" dxfId="1380" priority="1080">
      <formula>$I2074="DELETAR"</formula>
    </cfRule>
  </conditionalFormatting>
  <conditionalFormatting sqref="B2074">
    <cfRule type="expression" dxfId="1379" priority="1079">
      <formula>$I2074="DELETAR"</formula>
    </cfRule>
  </conditionalFormatting>
  <conditionalFormatting sqref="A2074">
    <cfRule type="expression" dxfId="1378" priority="1084">
      <formula>$I2074="DELETAR"</formula>
    </cfRule>
  </conditionalFormatting>
  <conditionalFormatting sqref="A2074">
    <cfRule type="expression" dxfId="1377" priority="1083">
      <formula>$I2074="DELETAR"</formula>
    </cfRule>
  </conditionalFormatting>
  <conditionalFormatting sqref="A2074:B2074">
    <cfRule type="expression" dxfId="1376" priority="1074">
      <formula>$I2074="DELETAR"</formula>
    </cfRule>
  </conditionalFormatting>
  <conditionalFormatting sqref="A2074:B2074">
    <cfRule type="expression" dxfId="1375" priority="1075">
      <formula>$I2074="DELETAR"</formula>
    </cfRule>
  </conditionalFormatting>
  <conditionalFormatting sqref="B2074">
    <cfRule type="expression" dxfId="1374" priority="1081">
      <formula>$I2074="DELETAR"</formula>
    </cfRule>
  </conditionalFormatting>
  <conditionalFormatting sqref="A2074">
    <cfRule type="expression" dxfId="1373" priority="1085">
      <formula>$I2074="DELETAR"</formula>
    </cfRule>
  </conditionalFormatting>
  <conditionalFormatting sqref="B2074">
    <cfRule type="expression" dxfId="1372" priority="1082">
      <formula>$M2074="NOK"</formula>
    </cfRule>
  </conditionalFormatting>
  <conditionalFormatting sqref="A2074">
    <cfRule type="expression" dxfId="1371" priority="1086">
      <formula>$M2074="NOK"</formula>
    </cfRule>
  </conditionalFormatting>
  <conditionalFormatting sqref="B2074">
    <cfRule type="expression" dxfId="1370" priority="1077">
      <formula>$I2074="DELETAR"</formula>
    </cfRule>
  </conditionalFormatting>
  <conditionalFormatting sqref="A2074">
    <cfRule type="expression" dxfId="1369" priority="1076">
      <formula>$I2074="DELETAR"</formula>
    </cfRule>
  </conditionalFormatting>
  <conditionalFormatting sqref="A2074:B2074">
    <cfRule type="expression" dxfId="1368" priority="1078">
      <formula>$M2074="NOK"</formula>
    </cfRule>
  </conditionalFormatting>
  <conditionalFormatting sqref="B2079:G2079">
    <cfRule type="expression" dxfId="1367" priority="1073">
      <formula>#REF!="NOK"</formula>
    </cfRule>
  </conditionalFormatting>
  <conditionalFormatting sqref="B2082">
    <cfRule type="expression" dxfId="1366" priority="1049">
      <formula>$I2082="DELETAR"</formula>
    </cfRule>
  </conditionalFormatting>
  <conditionalFormatting sqref="B2082">
    <cfRule type="expression" dxfId="1365" priority="1050">
      <formula>$I2082="DELETAR"</formula>
    </cfRule>
  </conditionalFormatting>
  <conditionalFormatting sqref="B2082">
    <cfRule type="expression" dxfId="1364" priority="1053">
      <formula>$I2082="DELETAR"</formula>
    </cfRule>
  </conditionalFormatting>
  <conditionalFormatting sqref="B2082">
    <cfRule type="expression" dxfId="1363" priority="1054">
      <formula>$I2082="DELETAR"</formula>
    </cfRule>
  </conditionalFormatting>
  <conditionalFormatting sqref="F2081">
    <cfRule type="expression" dxfId="1362" priority="1047">
      <formula>$M2081="NOK"</formula>
    </cfRule>
  </conditionalFormatting>
  <conditionalFormatting sqref="A2080:B2080">
    <cfRule type="expression" dxfId="1361" priority="1062">
      <formula>$M2080="NOK"</formula>
    </cfRule>
  </conditionalFormatting>
  <conditionalFormatting sqref="A2082">
    <cfRule type="expression" dxfId="1360" priority="1058">
      <formula>$M2082="NOK"</formula>
    </cfRule>
  </conditionalFormatting>
  <conditionalFormatting sqref="A2083">
    <cfRule type="expression" dxfId="1359" priority="1065">
      <formula>$M2083="NOK"</formula>
    </cfRule>
  </conditionalFormatting>
  <conditionalFormatting sqref="F2082">
    <cfRule type="expression" dxfId="1358" priority="1060">
      <formula>$M2082="NOK"</formula>
    </cfRule>
  </conditionalFormatting>
  <conditionalFormatting sqref="F2080">
    <cfRule type="expression" dxfId="1357" priority="1063">
      <formula>$M2080="NOK"</formula>
    </cfRule>
  </conditionalFormatting>
  <conditionalFormatting sqref="A2083:G2083">
    <cfRule type="expression" dxfId="1356" priority="1069">
      <formula>$M2083="NOK"</formula>
    </cfRule>
  </conditionalFormatting>
  <conditionalFormatting sqref="A2083:G2083">
    <cfRule type="expression" dxfId="1355" priority="1070">
      <formula>$M2084="NOK"</formula>
    </cfRule>
  </conditionalFormatting>
  <conditionalFormatting sqref="B2083:G2083">
    <cfRule type="expression" dxfId="1354" priority="1068">
      <formula>$M2084="NOK"</formula>
    </cfRule>
  </conditionalFormatting>
  <conditionalFormatting sqref="A2077:G2078 B2083:G2083 B2079 D2079:G2079">
    <cfRule type="expression" dxfId="1353" priority="1067">
      <formula>$M2077="NOK"</formula>
    </cfRule>
  </conditionalFormatting>
  <conditionalFormatting sqref="A2077:G2078">
    <cfRule type="expression" dxfId="1352" priority="1066">
      <formula>$M2078="NOK"</formula>
    </cfRule>
  </conditionalFormatting>
  <conditionalFormatting sqref="F2080">
    <cfRule type="expression" dxfId="1351" priority="1064">
      <formula>$M2083="NOK"</formula>
    </cfRule>
  </conditionalFormatting>
  <conditionalFormatting sqref="B2082">
    <cfRule type="expression" dxfId="1350" priority="1055">
      <formula>$I2082="DELETAR"</formula>
    </cfRule>
  </conditionalFormatting>
  <conditionalFormatting sqref="F2082">
    <cfRule type="expression" dxfId="1349" priority="1061">
      <formula>#REF!="NOK"</formula>
    </cfRule>
  </conditionalFormatting>
  <conditionalFormatting sqref="A2082">
    <cfRule type="expression" dxfId="1348" priority="1059">
      <formula>#REF!="NOK"</formula>
    </cfRule>
  </conditionalFormatting>
  <conditionalFormatting sqref="A2082">
    <cfRule type="expression" dxfId="1347" priority="1057">
      <formula>$M2082="NOK"</formula>
    </cfRule>
  </conditionalFormatting>
  <conditionalFormatting sqref="B2082">
    <cfRule type="expression" dxfId="1346" priority="1056">
      <formula>$M2082="NOK"</formula>
    </cfRule>
  </conditionalFormatting>
  <conditionalFormatting sqref="B2082">
    <cfRule type="expression" dxfId="1345" priority="1051">
      <formula>$I2082="DELETAR"</formula>
    </cfRule>
  </conditionalFormatting>
  <conditionalFormatting sqref="B2082">
    <cfRule type="expression" dxfId="1344" priority="1052">
      <formula>$M2082="NOK"</formula>
    </cfRule>
  </conditionalFormatting>
  <conditionalFormatting sqref="F2081">
    <cfRule type="expression" dxfId="1343" priority="1048">
      <formula>#REF!="NOK"</formula>
    </cfRule>
  </conditionalFormatting>
  <conditionalFormatting sqref="C2079">
    <cfRule type="expression" dxfId="1342" priority="1046">
      <formula>$M2079="NOK"</formula>
    </cfRule>
  </conditionalFormatting>
  <conditionalFormatting sqref="B2081">
    <cfRule type="expression" dxfId="1341" priority="1039">
      <formula>$I2081="DELETAR"</formula>
    </cfRule>
  </conditionalFormatting>
  <conditionalFormatting sqref="B2081">
    <cfRule type="expression" dxfId="1340" priority="1038">
      <formula>$I2081="DELETAR"</formula>
    </cfRule>
  </conditionalFormatting>
  <conditionalFormatting sqref="A2081">
    <cfRule type="expression" dxfId="1339" priority="1043">
      <formula>$I2081="DELETAR"</formula>
    </cfRule>
  </conditionalFormatting>
  <conditionalFormatting sqref="A2081">
    <cfRule type="expression" dxfId="1338" priority="1042">
      <formula>$I2081="DELETAR"</formula>
    </cfRule>
  </conditionalFormatting>
  <conditionalFormatting sqref="A2081:B2081">
    <cfRule type="expression" dxfId="1337" priority="1033">
      <formula>$I2081="DELETAR"</formula>
    </cfRule>
  </conditionalFormatting>
  <conditionalFormatting sqref="A2081:B2081">
    <cfRule type="expression" dxfId="1336" priority="1034">
      <formula>$I2081="DELETAR"</formula>
    </cfRule>
  </conditionalFormatting>
  <conditionalFormatting sqref="B2081">
    <cfRule type="expression" dxfId="1335" priority="1040">
      <formula>$I2081="DELETAR"</formula>
    </cfRule>
  </conditionalFormatting>
  <conditionalFormatting sqref="A2081">
    <cfRule type="expression" dxfId="1334" priority="1044">
      <formula>$I2081="DELETAR"</formula>
    </cfRule>
  </conditionalFormatting>
  <conditionalFormatting sqref="B2081">
    <cfRule type="expression" dxfId="1333" priority="1041">
      <formula>$M2081="NOK"</formula>
    </cfRule>
  </conditionalFormatting>
  <conditionalFormatting sqref="A2081">
    <cfRule type="expression" dxfId="1332" priority="1045">
      <formula>$M2081="NOK"</formula>
    </cfRule>
  </conditionalFormatting>
  <conditionalFormatting sqref="B2081">
    <cfRule type="expression" dxfId="1331" priority="1036">
      <formula>$I2081="DELETAR"</formula>
    </cfRule>
  </conditionalFormatting>
  <conditionalFormatting sqref="A2081">
    <cfRule type="expression" dxfId="1330" priority="1035">
      <formula>$I2081="DELETAR"</formula>
    </cfRule>
  </conditionalFormatting>
  <conditionalFormatting sqref="A2081:B2081">
    <cfRule type="expression" dxfId="1329" priority="1037">
      <formula>$M2081="NOK"</formula>
    </cfRule>
  </conditionalFormatting>
  <conditionalFormatting sqref="B2086:G2086">
    <cfRule type="expression" dxfId="1328" priority="1032">
      <formula>#REF!="NOK"</formula>
    </cfRule>
  </conditionalFormatting>
  <conditionalFormatting sqref="B2089">
    <cfRule type="expression" dxfId="1327" priority="1008">
      <formula>$I2089="DELETAR"</formula>
    </cfRule>
  </conditionalFormatting>
  <conditionalFormatting sqref="B2089">
    <cfRule type="expression" dxfId="1326" priority="1009">
      <formula>$I2089="DELETAR"</formula>
    </cfRule>
  </conditionalFormatting>
  <conditionalFormatting sqref="B2089">
    <cfRule type="expression" dxfId="1325" priority="1012">
      <formula>$I2089="DELETAR"</formula>
    </cfRule>
  </conditionalFormatting>
  <conditionalFormatting sqref="B2089">
    <cfRule type="expression" dxfId="1324" priority="1013">
      <formula>$I2089="DELETAR"</formula>
    </cfRule>
  </conditionalFormatting>
  <conditionalFormatting sqref="A2087:B2087">
    <cfRule type="expression" dxfId="1323" priority="1021">
      <formula>$M2087="NOK"</formula>
    </cfRule>
  </conditionalFormatting>
  <conditionalFormatting sqref="A2089">
    <cfRule type="expression" dxfId="1322" priority="1017">
      <formula>$M2089="NOK"</formula>
    </cfRule>
  </conditionalFormatting>
  <conditionalFormatting sqref="A2090">
    <cfRule type="expression" dxfId="1321" priority="1024">
      <formula>$M2090="NOK"</formula>
    </cfRule>
  </conditionalFormatting>
  <conditionalFormatting sqref="F2089">
    <cfRule type="expression" dxfId="1320" priority="1019">
      <formula>$M2089="NOK"</formula>
    </cfRule>
  </conditionalFormatting>
  <conditionalFormatting sqref="F2087">
    <cfRule type="expression" dxfId="1319" priority="1022">
      <formula>$M2087="NOK"</formula>
    </cfRule>
  </conditionalFormatting>
  <conditionalFormatting sqref="A2090:G2090">
    <cfRule type="expression" dxfId="1318" priority="1028">
      <formula>$M2090="NOK"</formula>
    </cfRule>
  </conditionalFormatting>
  <conditionalFormatting sqref="A2090:G2090">
    <cfRule type="expression" dxfId="1317" priority="1029">
      <formula>$M2091="NOK"</formula>
    </cfRule>
  </conditionalFormatting>
  <conditionalFormatting sqref="B2090:G2090">
    <cfRule type="expression" dxfId="1316" priority="1027">
      <formula>$M2091="NOK"</formula>
    </cfRule>
  </conditionalFormatting>
  <conditionalFormatting sqref="A2084:G2085">
    <cfRule type="expression" dxfId="1315" priority="1025">
      <formula>$M2085="NOK"</formula>
    </cfRule>
  </conditionalFormatting>
  <conditionalFormatting sqref="F2087">
    <cfRule type="expression" dxfId="1314" priority="1023">
      <formula>$M2090="NOK"</formula>
    </cfRule>
  </conditionalFormatting>
  <conditionalFormatting sqref="B2089">
    <cfRule type="expression" dxfId="1313" priority="1014">
      <formula>$I2089="DELETAR"</formula>
    </cfRule>
  </conditionalFormatting>
  <conditionalFormatting sqref="F2089">
    <cfRule type="expression" dxfId="1312" priority="1020">
      <formula>#REF!="NOK"</formula>
    </cfRule>
  </conditionalFormatting>
  <conditionalFormatting sqref="A2089">
    <cfRule type="expression" dxfId="1311" priority="1018">
      <formula>#REF!="NOK"</formula>
    </cfRule>
  </conditionalFormatting>
  <conditionalFormatting sqref="A2089">
    <cfRule type="expression" dxfId="1310" priority="1016">
      <formula>$M2089="NOK"</formula>
    </cfRule>
  </conditionalFormatting>
  <conditionalFormatting sqref="B2089">
    <cfRule type="expression" dxfId="1309" priority="1015">
      <formula>$M2089="NOK"</formula>
    </cfRule>
  </conditionalFormatting>
  <conditionalFormatting sqref="B2089">
    <cfRule type="expression" dxfId="1308" priority="1010">
      <formula>$I2089="DELETAR"</formula>
    </cfRule>
  </conditionalFormatting>
  <conditionalFormatting sqref="B2089">
    <cfRule type="expression" dxfId="1307" priority="1011">
      <formula>$M2089="NOK"</formula>
    </cfRule>
  </conditionalFormatting>
  <conditionalFormatting sqref="F2088">
    <cfRule type="expression" dxfId="1306" priority="1007">
      <formula>#REF!="NOK"</formula>
    </cfRule>
  </conditionalFormatting>
  <conditionalFormatting sqref="B2088">
    <cfRule type="expression" dxfId="1305" priority="997">
      <formula>$I2088="DELETAR"</formula>
    </cfRule>
  </conditionalFormatting>
  <conditionalFormatting sqref="A2088">
    <cfRule type="expression" dxfId="1304" priority="1001">
      <formula>$I2088="DELETAR"</formula>
    </cfRule>
  </conditionalFormatting>
  <conditionalFormatting sqref="A2088:B2088">
    <cfRule type="expression" dxfId="1303" priority="992">
      <formula>$I2088="DELETAR"</formula>
    </cfRule>
  </conditionalFormatting>
  <conditionalFormatting sqref="A2088:B2088">
    <cfRule type="expression" dxfId="1302" priority="993">
      <formula>$I2088="DELETAR"</formula>
    </cfRule>
  </conditionalFormatting>
  <conditionalFormatting sqref="B2088">
    <cfRule type="expression" dxfId="1301" priority="1000">
      <formula>$M2088="NOK"</formula>
    </cfRule>
  </conditionalFormatting>
  <conditionalFormatting sqref="A2088">
    <cfRule type="expression" dxfId="1300" priority="1004">
      <formula>$M2088="NOK"</formula>
    </cfRule>
  </conditionalFormatting>
  <conditionalFormatting sqref="B2088">
    <cfRule type="expression" dxfId="1299" priority="995">
      <formula>$I2088="DELETAR"</formula>
    </cfRule>
  </conditionalFormatting>
  <conditionalFormatting sqref="A2088">
    <cfRule type="expression" dxfId="1298" priority="994">
      <formula>$I2088="DELETAR"</formula>
    </cfRule>
  </conditionalFormatting>
  <conditionalFormatting sqref="A2088:B2088">
    <cfRule type="expression" dxfId="1297" priority="996">
      <formula>$M2088="NOK"</formula>
    </cfRule>
  </conditionalFormatting>
  <conditionalFormatting sqref="D516">
    <cfRule type="expression" dxfId="1296" priority="991">
      <formula>$M516="NOK"</formula>
    </cfRule>
  </conditionalFormatting>
  <conditionalFormatting sqref="D589">
    <cfRule type="expression" dxfId="1295" priority="990">
      <formula>$M589="NOK"</formula>
    </cfRule>
  </conditionalFormatting>
  <conditionalFormatting sqref="B2031:B2032">
    <cfRule type="expression" dxfId="1294" priority="983">
      <formula>$I2031="DELETAR"</formula>
    </cfRule>
  </conditionalFormatting>
  <conditionalFormatting sqref="B2031:B2032">
    <cfRule type="expression" dxfId="1293" priority="982">
      <formula>$I2031="DELETAR"</formula>
    </cfRule>
  </conditionalFormatting>
  <conditionalFormatting sqref="F2031:F2032">
    <cfRule type="expression" dxfId="1292" priority="989">
      <formula>#REF!="NOK"</formula>
    </cfRule>
  </conditionalFormatting>
  <conditionalFormatting sqref="A2031:A2032">
    <cfRule type="expression" dxfId="1291" priority="987">
      <formula>#REF!="NOK"</formula>
    </cfRule>
  </conditionalFormatting>
  <conditionalFormatting sqref="A2031:A2032">
    <cfRule type="expression" dxfId="1290" priority="986">
      <formula>$M2031="NOK"</formula>
    </cfRule>
  </conditionalFormatting>
  <conditionalFormatting sqref="A2031:A2032">
    <cfRule type="expression" dxfId="1289" priority="985">
      <formula>$M2031="NOK"</formula>
    </cfRule>
  </conditionalFormatting>
  <conditionalFormatting sqref="B2031:B2032">
    <cfRule type="expression" dxfId="1288" priority="984">
      <formula>$M2031="NOK"</formula>
    </cfRule>
  </conditionalFormatting>
  <conditionalFormatting sqref="B2031:B2032">
    <cfRule type="expression" dxfId="1287" priority="981">
      <formula>$I2031="DELETAR"</formula>
    </cfRule>
  </conditionalFormatting>
  <conditionalFormatting sqref="B2031:B2032">
    <cfRule type="expression" dxfId="1286" priority="979">
      <formula>$I2031="DELETAR"</formula>
    </cfRule>
  </conditionalFormatting>
  <conditionalFormatting sqref="B2031:B2032">
    <cfRule type="expression" dxfId="1285" priority="978">
      <formula>$I2031="DELETAR"</formula>
    </cfRule>
  </conditionalFormatting>
  <conditionalFormatting sqref="B2031:B2032">
    <cfRule type="expression" dxfId="1284" priority="977">
      <formula>$I2031="DELETAR"</formula>
    </cfRule>
  </conditionalFormatting>
  <conditionalFormatting sqref="B2031:B2032">
    <cfRule type="expression" dxfId="1283" priority="980">
      <formula>$M2031="NOK"</formula>
    </cfRule>
  </conditionalFormatting>
  <conditionalFormatting sqref="F617:F619">
    <cfRule type="expression" dxfId="1282" priority="976">
      <formula>$M617="NOK"</formula>
    </cfRule>
  </conditionalFormatting>
  <conditionalFormatting sqref="A616 A621:B621">
    <cfRule type="expression" dxfId="1281" priority="975">
      <formula>$M616="NOK"</formula>
    </cfRule>
  </conditionalFormatting>
  <conditionalFormatting sqref="A619">
    <cfRule type="expression" dxfId="1280" priority="974">
      <formula>$M619="NOK"</formula>
    </cfRule>
  </conditionalFormatting>
  <conditionalFormatting sqref="B619">
    <cfRule type="expression" dxfId="1279" priority="973">
      <formula>$M619="NOK"</formula>
    </cfRule>
  </conditionalFormatting>
  <conditionalFormatting sqref="A617">
    <cfRule type="expression" dxfId="1278" priority="971">
      <formula>$M617="NOK"</formula>
    </cfRule>
  </conditionalFormatting>
  <conditionalFormatting sqref="B617">
    <cfRule type="expression" dxfId="1277" priority="970">
      <formula>$M617="NOK"</formula>
    </cfRule>
  </conditionalFormatting>
  <conditionalFormatting sqref="A618:B618">
    <cfRule type="expression" dxfId="1276" priority="972">
      <formula>$M618="NOK"</formula>
    </cfRule>
  </conditionalFormatting>
  <conditionalFormatting sqref="F620">
    <cfRule type="expression" dxfId="1275" priority="969">
      <formula>$M620="NOK"</formula>
    </cfRule>
  </conditionalFormatting>
  <conditionalFormatting sqref="A620:B620">
    <cfRule type="expression" dxfId="1274" priority="968">
      <formula>$M620="NOK"</formula>
    </cfRule>
  </conditionalFormatting>
  <conditionalFormatting sqref="B616">
    <cfRule type="expression" dxfId="1273" priority="966">
      <formula>#REF!="NOK"</formula>
    </cfRule>
  </conditionalFormatting>
  <conditionalFormatting sqref="A642:B642">
    <cfRule type="expression" dxfId="1272" priority="965">
      <formula>$M642="NOK"</formula>
    </cfRule>
  </conditionalFormatting>
  <conditionalFormatting sqref="A639:B639">
    <cfRule type="expression" dxfId="1271" priority="964">
      <formula>#REF!="NOK"</formula>
    </cfRule>
  </conditionalFormatting>
  <conditionalFormatting sqref="A641:B641">
    <cfRule type="expression" dxfId="1270" priority="963">
      <formula>#REF!="NOK"</formula>
    </cfRule>
  </conditionalFormatting>
  <conditionalFormatting sqref="B640">
    <cfRule type="expression" dxfId="1269" priority="962">
      <formula>#REF!="NOK"</formula>
    </cfRule>
  </conditionalFormatting>
  <conditionalFormatting sqref="A661:B663">
    <cfRule type="expression" dxfId="1268" priority="961">
      <formula>$M661="NOK"</formula>
    </cfRule>
  </conditionalFormatting>
  <conditionalFormatting sqref="F661:F663">
    <cfRule type="expression" dxfId="1267" priority="960">
      <formula>$M661="NOK"</formula>
    </cfRule>
  </conditionalFormatting>
  <conditionalFormatting sqref="B664">
    <cfRule type="expression" dxfId="1266" priority="959">
      <formula>#REF!="NOK"</formula>
    </cfRule>
  </conditionalFormatting>
  <conditionalFormatting sqref="A704:B704 A706:B707">
    <cfRule type="expression" dxfId="1265" priority="958">
      <formula>$M704="NOK"</formula>
    </cfRule>
  </conditionalFormatting>
  <conditionalFormatting sqref="A705">
    <cfRule type="expression" dxfId="1264" priority="957">
      <formula>$M705="NOK"</formula>
    </cfRule>
  </conditionalFormatting>
  <conditionalFormatting sqref="B705">
    <cfRule type="expression" dxfId="1263" priority="956">
      <formula>$M705="NOK"</formula>
    </cfRule>
  </conditionalFormatting>
  <conditionalFormatting sqref="F712">
    <cfRule type="expression" dxfId="1262" priority="954">
      <formula>$M712="NOK"</formula>
    </cfRule>
  </conditionalFormatting>
  <conditionalFormatting sqref="B832">
    <cfRule type="expression" dxfId="1261" priority="951">
      <formula>$M832="NOK"</formula>
    </cfRule>
  </conditionalFormatting>
  <conditionalFormatting sqref="A831:B831 A833:B833 B834">
    <cfRule type="expression" dxfId="1260" priority="953">
      <formula>$M831="NOK"</formula>
    </cfRule>
  </conditionalFormatting>
  <conditionalFormatting sqref="A832">
    <cfRule type="expression" dxfId="1259" priority="952">
      <formula>$M832="NOK"</formula>
    </cfRule>
  </conditionalFormatting>
  <conditionalFormatting sqref="A834">
    <cfRule type="expression" dxfId="1258" priority="950">
      <formula>$M834="NOK"</formula>
    </cfRule>
  </conditionalFormatting>
  <conditionalFormatting sqref="F833">
    <cfRule type="expression" dxfId="1257" priority="949">
      <formula>$M833="NOK"</formula>
    </cfRule>
  </conditionalFormatting>
  <conditionalFormatting sqref="F832">
    <cfRule type="expression" dxfId="1256" priority="948">
      <formula>$M832="NOK"</formula>
    </cfRule>
  </conditionalFormatting>
  <conditionalFormatting sqref="A910:B910 A912:B913">
    <cfRule type="expression" dxfId="1255" priority="947">
      <formula>$M910="NOK"</formula>
    </cfRule>
  </conditionalFormatting>
  <conditionalFormatting sqref="A911">
    <cfRule type="expression" dxfId="1254" priority="946">
      <formula>$M911="NOK"</formula>
    </cfRule>
  </conditionalFormatting>
  <conditionalFormatting sqref="B911">
    <cfRule type="expression" dxfId="1253" priority="945">
      <formula>$M911="NOK"</formula>
    </cfRule>
  </conditionalFormatting>
  <conditionalFormatting sqref="A2091:G2092 B2093:C2093 E2093:G2093 A2094:B2095 B2096:G2096">
    <cfRule type="expression" dxfId="1252" priority="944">
      <formula>$M2091="NOK"</formula>
    </cfRule>
  </conditionalFormatting>
  <conditionalFormatting sqref="D2093">
    <cfRule type="expression" dxfId="1251" priority="943">
      <formula>$M2093="NOK"</formula>
    </cfRule>
  </conditionalFormatting>
  <conditionalFormatting sqref="A2096">
    <cfRule type="expression" dxfId="1250" priority="942">
      <formula>$M2096="NOK"</formula>
    </cfRule>
  </conditionalFormatting>
  <conditionalFormatting sqref="F2094:F2095">
    <cfRule type="expression" dxfId="1249" priority="941">
      <formula>$M2094="NOK"</formula>
    </cfRule>
  </conditionalFormatting>
  <conditionalFormatting sqref="C2099">
    <cfRule type="expression" dxfId="1248" priority="913">
      <formula>$M2099="NOK"</formula>
    </cfRule>
  </conditionalFormatting>
  <conditionalFormatting sqref="A2097:G2098 B2103:G2103 B2099 D2099:G2099">
    <cfRule type="expression" dxfId="1247" priority="934">
      <formula>$M2097="NOK"</formula>
    </cfRule>
  </conditionalFormatting>
  <conditionalFormatting sqref="A2101">
    <cfRule type="expression" dxfId="1246" priority="911">
      <formula>$I2101="DELETAR"</formula>
    </cfRule>
  </conditionalFormatting>
  <conditionalFormatting sqref="F2101">
    <cfRule type="expression" dxfId="1245" priority="914">
      <formula>$M2101="NOK"</formula>
    </cfRule>
  </conditionalFormatting>
  <conditionalFormatting sqref="A2101">
    <cfRule type="expression" dxfId="1244" priority="910">
      <formula>$I2101="DELETAR"</formula>
    </cfRule>
  </conditionalFormatting>
  <conditionalFormatting sqref="B2101">
    <cfRule type="expression" dxfId="1243" priority="907">
      <formula>$I2101="DELETAR"</formula>
    </cfRule>
  </conditionalFormatting>
  <conditionalFormatting sqref="B2101">
    <cfRule type="expression" dxfId="1242" priority="906">
      <formula>$I2101="DELETAR"</formula>
    </cfRule>
  </conditionalFormatting>
  <conditionalFormatting sqref="B2099:G2099">
    <cfRule type="expression" dxfId="1241" priority="940">
      <formula>#REF!="NOK"</formula>
    </cfRule>
  </conditionalFormatting>
  <conditionalFormatting sqref="B2102">
    <cfRule type="expression" dxfId="1240" priority="916">
      <formula>$I2102="DELETAR"</formula>
    </cfRule>
  </conditionalFormatting>
  <conditionalFormatting sqref="B2102">
    <cfRule type="expression" dxfId="1239" priority="917">
      <formula>$I2102="DELETAR"</formula>
    </cfRule>
  </conditionalFormatting>
  <conditionalFormatting sqref="B2102">
    <cfRule type="expression" dxfId="1238" priority="920">
      <formula>$I2102="DELETAR"</formula>
    </cfRule>
  </conditionalFormatting>
  <conditionalFormatting sqref="B2102">
    <cfRule type="expression" dxfId="1237" priority="921">
      <formula>$I2102="DELETAR"</formula>
    </cfRule>
  </conditionalFormatting>
  <conditionalFormatting sqref="A2100:B2100">
    <cfRule type="expression" dxfId="1236" priority="929">
      <formula>$M2100="NOK"</formula>
    </cfRule>
  </conditionalFormatting>
  <conditionalFormatting sqref="A2102">
    <cfRule type="expression" dxfId="1235" priority="925">
      <formula>$M2102="NOK"</formula>
    </cfRule>
  </conditionalFormatting>
  <conditionalFormatting sqref="A2103">
    <cfRule type="expression" dxfId="1234" priority="932">
      <formula>$M2103="NOK"</formula>
    </cfRule>
  </conditionalFormatting>
  <conditionalFormatting sqref="F2102">
    <cfRule type="expression" dxfId="1233" priority="927">
      <formula>$M2102="NOK"</formula>
    </cfRule>
  </conditionalFormatting>
  <conditionalFormatting sqref="A2109">
    <cfRule type="expression" dxfId="1232" priority="883">
      <formula>$M2109="NOK"</formula>
    </cfRule>
  </conditionalFormatting>
  <conditionalFormatting sqref="A2103:G2103">
    <cfRule type="expression" dxfId="1231" priority="936">
      <formula>$M2103="NOK"</formula>
    </cfRule>
  </conditionalFormatting>
  <conditionalFormatting sqref="A2103:G2103">
    <cfRule type="expression" dxfId="1230" priority="937">
      <formula>$M2104="NOK"</formula>
    </cfRule>
  </conditionalFormatting>
  <conditionalFormatting sqref="B2103:G2103">
    <cfRule type="expression" dxfId="1229" priority="935">
      <formula>$M2104="NOK"</formula>
    </cfRule>
  </conditionalFormatting>
  <conditionalFormatting sqref="A2097:G2098">
    <cfRule type="expression" dxfId="1228" priority="933">
      <formula>$M2098="NOK"</formula>
    </cfRule>
  </conditionalFormatting>
  <conditionalFormatting sqref="B2102">
    <cfRule type="expression" dxfId="1227" priority="922">
      <formula>$I2102="DELETAR"</formula>
    </cfRule>
  </conditionalFormatting>
  <conditionalFormatting sqref="F2102">
    <cfRule type="expression" dxfId="1226" priority="928">
      <formula>#REF!="NOK"</formula>
    </cfRule>
  </conditionalFormatting>
  <conditionalFormatting sqref="A2102">
    <cfRule type="expression" dxfId="1225" priority="926">
      <formula>#REF!="NOK"</formula>
    </cfRule>
  </conditionalFormatting>
  <conditionalFormatting sqref="A2102">
    <cfRule type="expression" dxfId="1224" priority="924">
      <formula>$M2102="NOK"</formula>
    </cfRule>
  </conditionalFormatting>
  <conditionalFormatting sqref="B2102">
    <cfRule type="expression" dxfId="1223" priority="923">
      <formula>$M2102="NOK"</formula>
    </cfRule>
  </conditionalFormatting>
  <conditionalFormatting sqref="B2102">
    <cfRule type="expression" dxfId="1222" priority="918">
      <formula>$I2102="DELETAR"</formula>
    </cfRule>
  </conditionalFormatting>
  <conditionalFormatting sqref="B2102">
    <cfRule type="expression" dxfId="1221" priority="919">
      <formula>$M2102="NOK"</formula>
    </cfRule>
  </conditionalFormatting>
  <conditionalFormatting sqref="F2101">
    <cfRule type="expression" dxfId="1220" priority="915">
      <formula>#REF!="NOK"</formula>
    </cfRule>
  </conditionalFormatting>
  <conditionalFormatting sqref="B2101">
    <cfRule type="expression" dxfId="1219" priority="905">
      <formula>$I2101="DELETAR"</formula>
    </cfRule>
  </conditionalFormatting>
  <conditionalFormatting sqref="A2101">
    <cfRule type="expression" dxfId="1218" priority="909">
      <formula>$I2101="DELETAR"</formula>
    </cfRule>
  </conditionalFormatting>
  <conditionalFormatting sqref="A2101:B2101">
    <cfRule type="expression" dxfId="1217" priority="900">
      <formula>$I2101="DELETAR"</formula>
    </cfRule>
  </conditionalFormatting>
  <conditionalFormatting sqref="A2101:B2101">
    <cfRule type="expression" dxfId="1216" priority="901">
      <formula>$I2101="DELETAR"</formula>
    </cfRule>
  </conditionalFormatting>
  <conditionalFormatting sqref="B2101">
    <cfRule type="expression" dxfId="1215" priority="908">
      <formula>$M2101="NOK"</formula>
    </cfRule>
  </conditionalFormatting>
  <conditionalFormatting sqref="A2101">
    <cfRule type="expression" dxfId="1214" priority="912">
      <formula>$M2101="NOK"</formula>
    </cfRule>
  </conditionalFormatting>
  <conditionalFormatting sqref="B2101">
    <cfRule type="expression" dxfId="1213" priority="903">
      <formula>$I2101="DELETAR"</formula>
    </cfRule>
  </conditionalFormatting>
  <conditionalFormatting sqref="A2101">
    <cfRule type="expression" dxfId="1212" priority="902">
      <formula>$I2101="DELETAR"</formula>
    </cfRule>
  </conditionalFormatting>
  <conditionalFormatting sqref="A2101:B2101">
    <cfRule type="expression" dxfId="1211" priority="904">
      <formula>$M2101="NOK"</formula>
    </cfRule>
  </conditionalFormatting>
  <conditionalFormatting sqref="C2106">
    <cfRule type="expression" dxfId="1210" priority="872">
      <formula>$M2106="NOK"</formula>
    </cfRule>
  </conditionalFormatting>
  <conditionalFormatting sqref="A2104:G2105 B2110:G2110 B2106 E2106:G2106">
    <cfRule type="expression" dxfId="1209" priority="893">
      <formula>$M2104="NOK"</formula>
    </cfRule>
  </conditionalFormatting>
  <conditionalFormatting sqref="A2108">
    <cfRule type="expression" dxfId="1208" priority="870">
      <formula>$I2108="DELETAR"</formula>
    </cfRule>
  </conditionalFormatting>
  <conditionalFormatting sqref="F2108">
    <cfRule type="expression" dxfId="1207" priority="873">
      <formula>$M2108="NOK"</formula>
    </cfRule>
  </conditionalFormatting>
  <conditionalFormatting sqref="A2108">
    <cfRule type="expression" dxfId="1206" priority="869">
      <formula>$I2108="DELETAR"</formula>
    </cfRule>
  </conditionalFormatting>
  <conditionalFormatting sqref="B2108">
    <cfRule type="expression" dxfId="1205" priority="866">
      <formula>$I2108="DELETAR"</formula>
    </cfRule>
  </conditionalFormatting>
  <conditionalFormatting sqref="B2108">
    <cfRule type="expression" dxfId="1204" priority="865">
      <formula>$I2108="DELETAR"</formula>
    </cfRule>
  </conditionalFormatting>
  <conditionalFormatting sqref="B2106:C2106 E2106:G2106">
    <cfRule type="expression" dxfId="1203" priority="899">
      <formula>#REF!="NOK"</formula>
    </cfRule>
  </conditionalFormatting>
  <conditionalFormatting sqref="B2109">
    <cfRule type="expression" dxfId="1202" priority="875">
      <formula>$I2109="DELETAR"</formula>
    </cfRule>
  </conditionalFormatting>
  <conditionalFormatting sqref="B2109">
    <cfRule type="expression" dxfId="1201" priority="876">
      <formula>$I2109="DELETAR"</formula>
    </cfRule>
  </conditionalFormatting>
  <conditionalFormatting sqref="B2109">
    <cfRule type="expression" dxfId="1200" priority="879">
      <formula>$I2109="DELETAR"</formula>
    </cfRule>
  </conditionalFormatting>
  <conditionalFormatting sqref="B2109">
    <cfRule type="expression" dxfId="1199" priority="880">
      <formula>$I2109="DELETAR"</formula>
    </cfRule>
  </conditionalFormatting>
  <conditionalFormatting sqref="A2107:B2107">
    <cfRule type="expression" dxfId="1198" priority="888">
      <formula>$M2107="NOK"</formula>
    </cfRule>
  </conditionalFormatting>
  <conditionalFormatting sqref="A2109">
    <cfRule type="expression" dxfId="1197" priority="884">
      <formula>$M2109="NOK"</formula>
    </cfRule>
  </conditionalFormatting>
  <conditionalFormatting sqref="A2110">
    <cfRule type="expression" dxfId="1196" priority="891">
      <formula>$M2110="NOK"</formula>
    </cfRule>
  </conditionalFormatting>
  <conditionalFormatting sqref="F2109">
    <cfRule type="expression" dxfId="1195" priority="886">
      <formula>$M2109="NOK"</formula>
    </cfRule>
  </conditionalFormatting>
  <conditionalFormatting sqref="F2107">
    <cfRule type="expression" dxfId="1194" priority="889">
      <formula>$M2107="NOK"</formula>
    </cfRule>
  </conditionalFormatting>
  <conditionalFormatting sqref="A2110:G2110">
    <cfRule type="expression" dxfId="1193" priority="895">
      <formula>$M2110="NOK"</formula>
    </cfRule>
  </conditionalFormatting>
  <conditionalFormatting sqref="A2110:G2110">
    <cfRule type="expression" dxfId="1192" priority="896">
      <formula>$M2111="NOK"</formula>
    </cfRule>
  </conditionalFormatting>
  <conditionalFormatting sqref="B2110:G2110">
    <cfRule type="expression" dxfId="1191" priority="894">
      <formula>$M2111="NOK"</formula>
    </cfRule>
  </conditionalFormatting>
  <conditionalFormatting sqref="A2104:G2105">
    <cfRule type="expression" dxfId="1190" priority="892">
      <formula>$M2105="NOK"</formula>
    </cfRule>
  </conditionalFormatting>
  <conditionalFormatting sqref="F2107">
    <cfRule type="expression" dxfId="1189" priority="890">
      <formula>$M2110="NOK"</formula>
    </cfRule>
  </conditionalFormatting>
  <conditionalFormatting sqref="B2109">
    <cfRule type="expression" dxfId="1188" priority="881">
      <formula>$I2109="DELETAR"</formula>
    </cfRule>
  </conditionalFormatting>
  <conditionalFormatting sqref="F2109">
    <cfRule type="expression" dxfId="1187" priority="887">
      <formula>#REF!="NOK"</formula>
    </cfRule>
  </conditionalFormatting>
  <conditionalFormatting sqref="A2109">
    <cfRule type="expression" dxfId="1186" priority="885">
      <formula>#REF!="NOK"</formula>
    </cfRule>
  </conditionalFormatting>
  <conditionalFormatting sqref="B2109">
    <cfRule type="expression" dxfId="1185" priority="882">
      <formula>$M2109="NOK"</formula>
    </cfRule>
  </conditionalFormatting>
  <conditionalFormatting sqref="B2109">
    <cfRule type="expression" dxfId="1184" priority="877">
      <formula>$I2109="DELETAR"</formula>
    </cfRule>
  </conditionalFormatting>
  <conditionalFormatting sqref="B2109">
    <cfRule type="expression" dxfId="1183" priority="878">
      <formula>$M2109="NOK"</formula>
    </cfRule>
  </conditionalFormatting>
  <conditionalFormatting sqref="F2108">
    <cfRule type="expression" dxfId="1182" priority="874">
      <formula>#REF!="NOK"</formula>
    </cfRule>
  </conditionalFormatting>
  <conditionalFormatting sqref="B2108">
    <cfRule type="expression" dxfId="1181" priority="864">
      <formula>$I2108="DELETAR"</formula>
    </cfRule>
  </conditionalFormatting>
  <conditionalFormatting sqref="A2108">
    <cfRule type="expression" dxfId="1180" priority="868">
      <formula>$I2108="DELETAR"</formula>
    </cfRule>
  </conditionalFormatting>
  <conditionalFormatting sqref="A2108:B2108">
    <cfRule type="expression" dxfId="1179" priority="859">
      <formula>$I2108="DELETAR"</formula>
    </cfRule>
  </conditionalFormatting>
  <conditionalFormatting sqref="A2108:B2108">
    <cfRule type="expression" dxfId="1178" priority="860">
      <formula>$I2108="DELETAR"</formula>
    </cfRule>
  </conditionalFormatting>
  <conditionalFormatting sqref="B2108">
    <cfRule type="expression" dxfId="1177" priority="867">
      <formula>$M2108="NOK"</formula>
    </cfRule>
  </conditionalFormatting>
  <conditionalFormatting sqref="A2108">
    <cfRule type="expression" dxfId="1176" priority="871">
      <formula>$M2108="NOK"</formula>
    </cfRule>
  </conditionalFormatting>
  <conditionalFormatting sqref="B2108">
    <cfRule type="expression" dxfId="1175" priority="862">
      <formula>$I2108="DELETAR"</formula>
    </cfRule>
  </conditionalFormatting>
  <conditionalFormatting sqref="A2108">
    <cfRule type="expression" dxfId="1174" priority="861">
      <formula>$I2108="DELETAR"</formula>
    </cfRule>
  </conditionalFormatting>
  <conditionalFormatting sqref="A2108:B2108">
    <cfRule type="expression" dxfId="1173" priority="863">
      <formula>$M2108="NOK"</formula>
    </cfRule>
  </conditionalFormatting>
  <conditionalFormatting sqref="F2100">
    <cfRule type="expression" dxfId="1172" priority="857">
      <formula>$M2100="NOK"</formula>
    </cfRule>
  </conditionalFormatting>
  <conditionalFormatting sqref="F2100">
    <cfRule type="expression" dxfId="1171" priority="858">
      <formula>#REF!="NOK"</formula>
    </cfRule>
  </conditionalFormatting>
  <conditionalFormatting sqref="D2106">
    <cfRule type="expression" dxfId="1170" priority="855">
      <formula>$M2106="NOK"</formula>
    </cfRule>
  </conditionalFormatting>
  <conditionalFormatting sqref="D2106">
    <cfRule type="expression" dxfId="1169" priority="856">
      <formula>#REF!="NOK"</formula>
    </cfRule>
  </conditionalFormatting>
  <conditionalFormatting sqref="C2113">
    <cfRule type="expression" dxfId="1168" priority="827">
      <formula>$M2113="NOK"</formula>
    </cfRule>
  </conditionalFormatting>
  <conditionalFormatting sqref="A2111:G2112 B2117:G2117 B2113 E2113:G2113">
    <cfRule type="expression" dxfId="1167" priority="848">
      <formula>$M2111="NOK"</formula>
    </cfRule>
  </conditionalFormatting>
  <conditionalFormatting sqref="A2115">
    <cfRule type="expression" dxfId="1166" priority="825">
      <formula>$I2115="DELETAR"</formula>
    </cfRule>
  </conditionalFormatting>
  <conditionalFormatting sqref="F2115">
    <cfRule type="expression" dxfId="1165" priority="828">
      <formula>$M2115="NOK"</formula>
    </cfRule>
  </conditionalFormatting>
  <conditionalFormatting sqref="A2115">
    <cfRule type="expression" dxfId="1164" priority="824">
      <formula>$I2115="DELETAR"</formula>
    </cfRule>
  </conditionalFormatting>
  <conditionalFormatting sqref="B2115">
    <cfRule type="expression" dxfId="1163" priority="821">
      <formula>$I2115="DELETAR"</formula>
    </cfRule>
  </conditionalFormatting>
  <conditionalFormatting sqref="B2115">
    <cfRule type="expression" dxfId="1162" priority="820">
      <formula>$I2115="DELETAR"</formula>
    </cfRule>
  </conditionalFormatting>
  <conditionalFormatting sqref="B2113:C2113 E2113:G2113">
    <cfRule type="expression" dxfId="1161" priority="854">
      <formula>#REF!="NOK"</formula>
    </cfRule>
  </conditionalFormatting>
  <conditionalFormatting sqref="B2116">
    <cfRule type="expression" dxfId="1160" priority="830">
      <formula>$I2116="DELETAR"</formula>
    </cfRule>
  </conditionalFormatting>
  <conditionalFormatting sqref="B2116">
    <cfRule type="expression" dxfId="1159" priority="831">
      <formula>$I2116="DELETAR"</formula>
    </cfRule>
  </conditionalFormatting>
  <conditionalFormatting sqref="B2116">
    <cfRule type="expression" dxfId="1158" priority="834">
      <formula>$I2116="DELETAR"</formula>
    </cfRule>
  </conditionalFormatting>
  <conditionalFormatting sqref="B2116">
    <cfRule type="expression" dxfId="1157" priority="835">
      <formula>$I2116="DELETAR"</formula>
    </cfRule>
  </conditionalFormatting>
  <conditionalFormatting sqref="A2114:B2114">
    <cfRule type="expression" dxfId="1156" priority="843">
      <formula>$M2114="NOK"</formula>
    </cfRule>
  </conditionalFormatting>
  <conditionalFormatting sqref="A2116">
    <cfRule type="expression" dxfId="1155" priority="839">
      <formula>$M2116="NOK"</formula>
    </cfRule>
  </conditionalFormatting>
  <conditionalFormatting sqref="A2117">
    <cfRule type="expression" dxfId="1154" priority="846">
      <formula>$M2117="NOK"</formula>
    </cfRule>
  </conditionalFormatting>
  <conditionalFormatting sqref="F2116">
    <cfRule type="expression" dxfId="1153" priority="841">
      <formula>$M2116="NOK"</formula>
    </cfRule>
  </conditionalFormatting>
  <conditionalFormatting sqref="F2114">
    <cfRule type="expression" dxfId="1152" priority="844">
      <formula>$M2114="NOK"</formula>
    </cfRule>
  </conditionalFormatting>
  <conditionalFormatting sqref="A2117:G2117">
    <cfRule type="expression" dxfId="1151" priority="850">
      <formula>$M2117="NOK"</formula>
    </cfRule>
  </conditionalFormatting>
  <conditionalFormatting sqref="A2117:G2117">
    <cfRule type="expression" dxfId="1150" priority="851">
      <formula>$M2118="NOK"</formula>
    </cfRule>
  </conditionalFormatting>
  <conditionalFormatting sqref="B2117:G2117">
    <cfRule type="expression" dxfId="1149" priority="849">
      <formula>$M2118="NOK"</formula>
    </cfRule>
  </conditionalFormatting>
  <conditionalFormatting sqref="A2111:G2112">
    <cfRule type="expression" dxfId="1148" priority="847">
      <formula>$M2112="NOK"</formula>
    </cfRule>
  </conditionalFormatting>
  <conditionalFormatting sqref="F2114">
    <cfRule type="expression" dxfId="1147" priority="845">
      <formula>$M2117="NOK"</formula>
    </cfRule>
  </conditionalFormatting>
  <conditionalFormatting sqref="B2116">
    <cfRule type="expression" dxfId="1146" priority="836">
      <formula>$I2116="DELETAR"</formula>
    </cfRule>
  </conditionalFormatting>
  <conditionalFormatting sqref="F2116">
    <cfRule type="expression" dxfId="1145" priority="842">
      <formula>#REF!="NOK"</formula>
    </cfRule>
  </conditionalFormatting>
  <conditionalFormatting sqref="A2116">
    <cfRule type="expression" dxfId="1144" priority="840">
      <formula>#REF!="NOK"</formula>
    </cfRule>
  </conditionalFormatting>
  <conditionalFormatting sqref="A2116">
    <cfRule type="expression" dxfId="1143" priority="838">
      <formula>$M2116="NOK"</formula>
    </cfRule>
  </conditionalFormatting>
  <conditionalFormatting sqref="B2116">
    <cfRule type="expression" dxfId="1142" priority="837">
      <formula>$M2116="NOK"</formula>
    </cfRule>
  </conditionalFormatting>
  <conditionalFormatting sqref="B2116">
    <cfRule type="expression" dxfId="1141" priority="832">
      <formula>$I2116="DELETAR"</formula>
    </cfRule>
  </conditionalFormatting>
  <conditionalFormatting sqref="B2116">
    <cfRule type="expression" dxfId="1140" priority="833">
      <formula>$M2116="NOK"</formula>
    </cfRule>
  </conditionalFormatting>
  <conditionalFormatting sqref="F2115">
    <cfRule type="expression" dxfId="1139" priority="829">
      <formula>#REF!="NOK"</formula>
    </cfRule>
  </conditionalFormatting>
  <conditionalFormatting sqref="B2115">
    <cfRule type="expression" dxfId="1138" priority="819">
      <formula>$I2115="DELETAR"</formula>
    </cfRule>
  </conditionalFormatting>
  <conditionalFormatting sqref="A2115">
    <cfRule type="expression" dxfId="1137" priority="823">
      <formula>$I2115="DELETAR"</formula>
    </cfRule>
  </conditionalFormatting>
  <conditionalFormatting sqref="A2115:B2115">
    <cfRule type="expression" dxfId="1136" priority="814">
      <formula>$I2115="DELETAR"</formula>
    </cfRule>
  </conditionalFormatting>
  <conditionalFormatting sqref="A2115:B2115">
    <cfRule type="expression" dxfId="1135" priority="815">
      <formula>$I2115="DELETAR"</formula>
    </cfRule>
  </conditionalFormatting>
  <conditionalFormatting sqref="B2115">
    <cfRule type="expression" dxfId="1134" priority="822">
      <formula>$M2115="NOK"</formula>
    </cfRule>
  </conditionalFormatting>
  <conditionalFormatting sqref="A2115">
    <cfRule type="expression" dxfId="1133" priority="826">
      <formula>$M2115="NOK"</formula>
    </cfRule>
  </conditionalFormatting>
  <conditionalFormatting sqref="B2115">
    <cfRule type="expression" dxfId="1132" priority="817">
      <formula>$I2115="DELETAR"</formula>
    </cfRule>
  </conditionalFormatting>
  <conditionalFormatting sqref="A2115">
    <cfRule type="expression" dxfId="1131" priority="816">
      <formula>$I2115="DELETAR"</formula>
    </cfRule>
  </conditionalFormatting>
  <conditionalFormatting sqref="A2115:B2115">
    <cfRule type="expression" dxfId="1130" priority="818">
      <formula>$M2115="NOK"</formula>
    </cfRule>
  </conditionalFormatting>
  <conditionalFormatting sqref="D2113">
    <cfRule type="expression" dxfId="1129" priority="812">
      <formula>$M2113="NOK"</formula>
    </cfRule>
  </conditionalFormatting>
  <conditionalFormatting sqref="D2113">
    <cfRule type="expression" dxfId="1128" priority="813">
      <formula>#REF!="NOK"</formula>
    </cfRule>
  </conditionalFormatting>
  <conditionalFormatting sqref="B2127:G2127">
    <cfRule type="expression" dxfId="1127" priority="805">
      <formula>$M2127="NOK"</formula>
    </cfRule>
  </conditionalFormatting>
  <conditionalFormatting sqref="A2122">
    <cfRule type="expression" dxfId="1126" priority="808">
      <formula>$M2122="NOK"</formula>
    </cfRule>
  </conditionalFormatting>
  <conditionalFormatting sqref="F2121">
    <cfRule type="expression" dxfId="1125" priority="806">
      <formula>#REF!="NOK"</formula>
    </cfRule>
  </conditionalFormatting>
  <conditionalFormatting sqref="B2122:G2122">
    <cfRule type="expression" dxfId="1124" priority="811">
      <formula>$M2122="NOK"</formula>
    </cfRule>
  </conditionalFormatting>
  <conditionalFormatting sqref="B2121">
    <cfRule type="expression" dxfId="1123" priority="807">
      <formula>#REF!="NOK"</formula>
    </cfRule>
  </conditionalFormatting>
  <conditionalFormatting sqref="B2126">
    <cfRule type="expression" dxfId="1122" priority="801">
      <formula>#REF!="NOK"</formula>
    </cfRule>
  </conditionalFormatting>
  <conditionalFormatting sqref="A2123:G2124 B2125:C2125 E2125:G2125">
    <cfRule type="expression" dxfId="1121" priority="804">
      <formula>$M2123="NOK"</formula>
    </cfRule>
  </conditionalFormatting>
  <conditionalFormatting sqref="D2120">
    <cfRule type="expression" dxfId="1120" priority="809">
      <formula>$M2120="NOK"</formula>
    </cfRule>
  </conditionalFormatting>
  <conditionalFormatting sqref="F2126">
    <cfRule type="expression" dxfId="1119" priority="800">
      <formula>#REF!="NOK"</formula>
    </cfRule>
  </conditionalFormatting>
  <conditionalFormatting sqref="A2127">
    <cfRule type="expression" dxfId="1118" priority="802">
      <formula>$M2127="NOK"</formula>
    </cfRule>
  </conditionalFormatting>
  <conditionalFormatting sqref="A2118:G2119 B2120:C2120 E2120:G2120">
    <cfRule type="expression" dxfId="1117" priority="810">
      <formula>$M2118="NOK"</formula>
    </cfRule>
  </conditionalFormatting>
  <conditionalFormatting sqref="D2125">
    <cfRule type="expression" dxfId="1116" priority="803">
      <formula>$M2125="NOK"</formula>
    </cfRule>
  </conditionalFormatting>
  <conditionalFormatting sqref="F2131">
    <cfRule type="expression" dxfId="1115" priority="795">
      <formula>#REF!="NOK"</formula>
    </cfRule>
  </conditionalFormatting>
  <conditionalFormatting sqref="A2131:B2141">
    <cfRule type="expression" dxfId="1114" priority="792">
      <formula>#REF!="NOK"</formula>
    </cfRule>
  </conditionalFormatting>
  <conditionalFormatting sqref="A2128:G2129 B2130:C2130 E2130:G2130">
    <cfRule type="expression" dxfId="1113" priority="798">
      <formula>$M2128="NOK"</formula>
    </cfRule>
  </conditionalFormatting>
  <conditionalFormatting sqref="F2132:F2141">
    <cfRule type="expression" dxfId="1112" priority="793">
      <formula>#REF!="NOK"</formula>
    </cfRule>
  </conditionalFormatting>
  <conditionalFormatting sqref="A2142">
    <cfRule type="expression" dxfId="1111" priority="796">
      <formula>$M2142="NOK"</formula>
    </cfRule>
  </conditionalFormatting>
  <conditionalFormatting sqref="D2130">
    <cfRule type="expression" dxfId="1110" priority="797">
      <formula>$M2130="NOK"</formula>
    </cfRule>
  </conditionalFormatting>
  <conditionalFormatting sqref="B2142:G2142">
    <cfRule type="expression" dxfId="1109" priority="799">
      <formula>$M2142="NOK"</formula>
    </cfRule>
  </conditionalFormatting>
  <conditionalFormatting sqref="C2145">
    <cfRule type="expression" dxfId="1108" priority="764">
      <formula>$M2145="NOK"</formula>
    </cfRule>
  </conditionalFormatting>
  <conditionalFormatting sqref="A2143:G2144 B2150:G2150 B2145 E2145:G2145">
    <cfRule type="expression" dxfId="1107" priority="785">
      <formula>$M2143="NOK"</formula>
    </cfRule>
  </conditionalFormatting>
  <conditionalFormatting sqref="F2147">
    <cfRule type="expression" dxfId="1106" priority="765">
      <formula>$M2147="NOK"</formula>
    </cfRule>
  </conditionalFormatting>
  <conditionalFormatting sqref="B2147">
    <cfRule type="expression" dxfId="1105" priority="758">
      <formula>$I2147="DELETAR"</formula>
    </cfRule>
  </conditionalFormatting>
  <conditionalFormatting sqref="B2147">
    <cfRule type="expression" dxfId="1104" priority="757">
      <formula>$I2147="DELETAR"</formula>
    </cfRule>
  </conditionalFormatting>
  <conditionalFormatting sqref="B2145:C2145 E2145:G2145">
    <cfRule type="expression" dxfId="1103" priority="791">
      <formula>#REF!="NOK"</formula>
    </cfRule>
  </conditionalFormatting>
  <conditionalFormatting sqref="A2146:B2146">
    <cfRule type="expression" dxfId="1102" priority="780">
      <formula>$M2146="NOK"</formula>
    </cfRule>
  </conditionalFormatting>
  <conditionalFormatting sqref="A2149">
    <cfRule type="expression" dxfId="1101" priority="776">
      <formula>$M2149="NOK"</formula>
    </cfRule>
  </conditionalFormatting>
  <conditionalFormatting sqref="A2150">
    <cfRule type="expression" dxfId="1100" priority="783">
      <formula>$M2150="NOK"</formula>
    </cfRule>
  </conditionalFormatting>
  <conditionalFormatting sqref="F2149">
    <cfRule type="expression" dxfId="1099" priority="778">
      <formula>$M2149="NOK"</formula>
    </cfRule>
  </conditionalFormatting>
  <conditionalFormatting sqref="F2146">
    <cfRule type="expression" dxfId="1098" priority="781">
      <formula>$M2146="NOK"</formula>
    </cfRule>
  </conditionalFormatting>
  <conditionalFormatting sqref="A2150:G2150">
    <cfRule type="expression" dxfId="1097" priority="787">
      <formula>$M2150="NOK"</formula>
    </cfRule>
  </conditionalFormatting>
  <conditionalFormatting sqref="A2143:G2144">
    <cfRule type="expression" dxfId="1096" priority="784">
      <formula>$M2144="NOK"</formula>
    </cfRule>
  </conditionalFormatting>
  <conditionalFormatting sqref="F2146">
    <cfRule type="expression" dxfId="1095" priority="782">
      <formula>$M2150="NOK"</formula>
    </cfRule>
  </conditionalFormatting>
  <conditionalFormatting sqref="F2149">
    <cfRule type="expression" dxfId="1094" priority="779">
      <formula>#REF!="NOK"</formula>
    </cfRule>
  </conditionalFormatting>
  <conditionalFormatting sqref="A2149">
    <cfRule type="expression" dxfId="1093" priority="777">
      <formula>#REF!="NOK"</formula>
    </cfRule>
  </conditionalFormatting>
  <conditionalFormatting sqref="A2149">
    <cfRule type="expression" dxfId="1092" priority="775">
      <formula>$M2149="NOK"</formula>
    </cfRule>
  </conditionalFormatting>
  <conditionalFormatting sqref="F2147">
    <cfRule type="expression" dxfId="1091" priority="766">
      <formula>#REF!="NOK"</formula>
    </cfRule>
  </conditionalFormatting>
  <conditionalFormatting sqref="B2147">
    <cfRule type="expression" dxfId="1090" priority="756">
      <formula>$I2147="DELETAR"</formula>
    </cfRule>
  </conditionalFormatting>
  <conditionalFormatting sqref="B2147">
    <cfRule type="expression" dxfId="1089" priority="751">
      <formula>$I2147="DELETAR"</formula>
    </cfRule>
  </conditionalFormatting>
  <conditionalFormatting sqref="B2147">
    <cfRule type="expression" dxfId="1088" priority="752">
      <formula>$I2147="DELETAR"</formula>
    </cfRule>
  </conditionalFormatting>
  <conditionalFormatting sqref="B2147">
    <cfRule type="expression" dxfId="1087" priority="759">
      <formula>$M2147="NOK"</formula>
    </cfRule>
  </conditionalFormatting>
  <conditionalFormatting sqref="B2147">
    <cfRule type="expression" dxfId="1086" priority="754">
      <formula>$I2147="DELETAR"</formula>
    </cfRule>
  </conditionalFormatting>
  <conditionalFormatting sqref="B2147">
    <cfRule type="expression" dxfId="1085" priority="755">
      <formula>$M2147="NOK"</formula>
    </cfRule>
  </conditionalFormatting>
  <conditionalFormatting sqref="D2145">
    <cfRule type="expression" dxfId="1084" priority="749">
      <formula>$M2145="NOK"</formula>
    </cfRule>
  </conditionalFormatting>
  <conditionalFormatting sqref="D2145">
    <cfRule type="expression" dxfId="1083" priority="750">
      <formula>#REF!="NOK"</formula>
    </cfRule>
  </conditionalFormatting>
  <conditionalFormatting sqref="A2147">
    <cfRule type="expression" dxfId="1082" priority="748">
      <formula>#REF!="NOK"</formula>
    </cfRule>
  </conditionalFormatting>
  <conditionalFormatting sqref="B2149">
    <cfRule type="expression" dxfId="1081" priority="711">
      <formula>$M2149="NOK"</formula>
    </cfRule>
  </conditionalFormatting>
  <conditionalFormatting sqref="A1366:B1366">
    <cfRule type="expression" dxfId="1080" priority="702">
      <formula>$M1366="NOK"</formula>
    </cfRule>
  </conditionalFormatting>
  <conditionalFormatting sqref="F1353">
    <cfRule type="expression" dxfId="1079" priority="684">
      <formula>#REF!="NOK"</formula>
    </cfRule>
  </conditionalFormatting>
  <conditionalFormatting sqref="A1353:B1353">
    <cfRule type="expression" dxfId="1078" priority="683">
      <formula>#REF!="NOK"</formula>
    </cfRule>
  </conditionalFormatting>
  <conditionalFormatting sqref="A1354:B1354">
    <cfRule type="expression" dxfId="1077" priority="682">
      <formula>#REF!="NOK"</formula>
    </cfRule>
  </conditionalFormatting>
  <conditionalFormatting sqref="B1352">
    <cfRule type="expression" dxfId="1076" priority="681">
      <formula>#REF!="NOK"</formula>
    </cfRule>
  </conditionalFormatting>
  <conditionalFormatting sqref="F2155">
    <cfRule type="expression" dxfId="1075" priority="655">
      <formula>#REF!="NOK"</formula>
    </cfRule>
  </conditionalFormatting>
  <conditionalFormatting sqref="F2156">
    <cfRule type="expression" dxfId="1074" priority="656">
      <formula>#REF!="NOK"</formula>
    </cfRule>
  </conditionalFormatting>
  <conditionalFormatting sqref="B1362">
    <cfRule type="expression" dxfId="1073" priority="676">
      <formula>$M1362="NOK"</formula>
    </cfRule>
  </conditionalFormatting>
  <conditionalFormatting sqref="A1362">
    <cfRule type="expression" dxfId="1072" priority="674">
      <formula>#REF!="NOK"</formula>
    </cfRule>
  </conditionalFormatting>
  <conditionalFormatting sqref="A1359">
    <cfRule type="expression" dxfId="1071" priority="675">
      <formula>#REF!="NOK"</formula>
    </cfRule>
  </conditionalFormatting>
  <conditionalFormatting sqref="A1360:B1360">
    <cfRule type="expression" dxfId="1070" priority="673">
      <formula>#REF!="NOK"</formula>
    </cfRule>
  </conditionalFormatting>
  <conditionalFormatting sqref="A1361:B1361">
    <cfRule type="expression" dxfId="1069" priority="672">
      <formula>#REF!="NOK"</formula>
    </cfRule>
  </conditionalFormatting>
  <conditionalFormatting sqref="B1359">
    <cfRule type="expression" dxfId="1068" priority="671">
      <formula>#REF!="NOK"</formula>
    </cfRule>
  </conditionalFormatting>
  <conditionalFormatting sqref="F1361">
    <cfRule type="expression" dxfId="1067" priority="669">
      <formula>#REF!="NOK"</formula>
    </cfRule>
  </conditionalFormatting>
  <conditionalFormatting sqref="F1359">
    <cfRule type="expression" dxfId="1066" priority="670">
      <formula>#REF!="NOK"</formula>
    </cfRule>
  </conditionalFormatting>
  <conditionalFormatting sqref="F1360">
    <cfRule type="expression" dxfId="1065" priority="668">
      <formula>#REF!="NOK"</formula>
    </cfRule>
  </conditionalFormatting>
  <conditionalFormatting sqref="D2153">
    <cfRule type="expression" dxfId="1064" priority="665">
      <formula>$M2153="NOK"</formula>
    </cfRule>
  </conditionalFormatting>
  <conditionalFormatting sqref="A2151:G2152 B2153:C2153 E2153:G2153">
    <cfRule type="expression" dxfId="1063" priority="666">
      <formula>$M2151="NOK"</formula>
    </cfRule>
  </conditionalFormatting>
  <conditionalFormatting sqref="C2157:G2157">
    <cfRule type="expression" dxfId="1062" priority="667">
      <formula>$M2157="NOK"</formula>
    </cfRule>
  </conditionalFormatting>
  <conditionalFormatting sqref="B2157">
    <cfRule type="expression" dxfId="1061" priority="663">
      <formula>$M2157="NOK"</formula>
    </cfRule>
  </conditionalFormatting>
  <conditionalFormatting sqref="A2157">
    <cfRule type="expression" dxfId="1060" priority="661">
      <formula>#REF!="NOK"</formula>
    </cfRule>
  </conditionalFormatting>
  <conditionalFormatting sqref="A2154">
    <cfRule type="expression" dxfId="1059" priority="662">
      <formula>#REF!="NOK"</formula>
    </cfRule>
  </conditionalFormatting>
  <conditionalFormatting sqref="A2155:B2155">
    <cfRule type="expression" dxfId="1058" priority="660">
      <formula>#REF!="NOK"</formula>
    </cfRule>
  </conditionalFormatting>
  <conditionalFormatting sqref="A2156:B2156">
    <cfRule type="expression" dxfId="1057" priority="659">
      <formula>#REF!="NOK"</formula>
    </cfRule>
  </conditionalFormatting>
  <conditionalFormatting sqref="B2154">
    <cfRule type="expression" dxfId="1056" priority="658">
      <formula>#REF!="NOK"</formula>
    </cfRule>
  </conditionalFormatting>
  <conditionalFormatting sqref="F2154">
    <cfRule type="expression" dxfId="1055" priority="657">
      <formula>#REF!="NOK"</formula>
    </cfRule>
  </conditionalFormatting>
  <conditionalFormatting sqref="A2158:G2158 A2164:G2164">
    <cfRule type="expression" dxfId="1054" priority="654">
      <formula>$M2158="NOK"</formula>
    </cfRule>
  </conditionalFormatting>
  <conditionalFormatting sqref="A2159:G2159 B2160:C2160 E2160:G2160">
    <cfRule type="expression" dxfId="1053" priority="653">
      <formula>$M2159="NOK"</formula>
    </cfRule>
  </conditionalFormatting>
  <conditionalFormatting sqref="D2160">
    <cfRule type="expression" dxfId="1052" priority="652">
      <formula>$M2160="NOK"</formula>
    </cfRule>
  </conditionalFormatting>
  <conditionalFormatting sqref="A2163:B2163">
    <cfRule type="expression" dxfId="1051" priority="650">
      <formula>#REF!="NOK"</formula>
    </cfRule>
  </conditionalFormatting>
  <conditionalFormatting sqref="A2162:B2162">
    <cfRule type="expression" dxfId="1050" priority="651">
      <formula>#REF!="NOK"</formula>
    </cfRule>
  </conditionalFormatting>
  <conditionalFormatting sqref="F2161:F2163">
    <cfRule type="expression" dxfId="1049" priority="649">
      <formula>#REF!="NOK"</formula>
    </cfRule>
  </conditionalFormatting>
  <conditionalFormatting sqref="A2161">
    <cfRule type="expression" dxfId="1048" priority="647">
      <formula>$M2161="NOK"</formula>
    </cfRule>
  </conditionalFormatting>
  <conditionalFormatting sqref="A2161">
    <cfRule type="expression" dxfId="1047" priority="648">
      <formula>#REF!="NOK"</formula>
    </cfRule>
  </conditionalFormatting>
  <conditionalFormatting sqref="A2161">
    <cfRule type="expression" dxfId="1046" priority="646">
      <formula>$M2161="NOK"</formula>
    </cfRule>
  </conditionalFormatting>
  <conditionalFormatting sqref="B2161">
    <cfRule type="expression" dxfId="1045" priority="645">
      <formula>$M2161="NOK"</formula>
    </cfRule>
  </conditionalFormatting>
  <conditionalFormatting sqref="D2202">
    <cfRule type="expression" dxfId="1044" priority="590">
      <formula>$M2202="NOK"</formula>
    </cfRule>
  </conditionalFormatting>
  <conditionalFormatting sqref="A2166:G2166 B2167:C2167 E2167:G2167">
    <cfRule type="expression" dxfId="1043" priority="643">
      <formula>$M2166="NOK"</formula>
    </cfRule>
  </conditionalFormatting>
  <conditionalFormatting sqref="D2167">
    <cfRule type="expression" dxfId="1042" priority="642">
      <formula>$M2167="NOK"</formula>
    </cfRule>
  </conditionalFormatting>
  <conditionalFormatting sqref="F2168">
    <cfRule type="expression" dxfId="1041" priority="639">
      <formula>#REF!="NOK"</formula>
    </cfRule>
  </conditionalFormatting>
  <conditionalFormatting sqref="A2168">
    <cfRule type="expression" dxfId="1040" priority="637">
      <formula>$M2168="NOK"</formula>
    </cfRule>
  </conditionalFormatting>
  <conditionalFormatting sqref="A2168">
    <cfRule type="expression" dxfId="1039" priority="638">
      <formula>#REF!="NOK"</formula>
    </cfRule>
  </conditionalFormatting>
  <conditionalFormatting sqref="A2168">
    <cfRule type="expression" dxfId="1038" priority="636">
      <formula>$M2168="NOK"</formula>
    </cfRule>
  </conditionalFormatting>
  <conditionalFormatting sqref="B2168">
    <cfRule type="expression" dxfId="1037" priority="635">
      <formula>$M2168="NOK"</formula>
    </cfRule>
  </conditionalFormatting>
  <conditionalFormatting sqref="A2178:G2178">
    <cfRule type="expression" dxfId="1036" priority="633">
      <formula>$M2178="NOK"</formula>
    </cfRule>
  </conditionalFormatting>
  <conditionalFormatting sqref="A2173:G2173 B2174:C2174 E2174:G2174">
    <cfRule type="expression" dxfId="1035" priority="632">
      <formula>$M2173="NOK"</formula>
    </cfRule>
  </conditionalFormatting>
  <conditionalFormatting sqref="D2174">
    <cfRule type="expression" dxfId="1034" priority="631">
      <formula>$M2174="NOK"</formula>
    </cfRule>
  </conditionalFormatting>
  <conditionalFormatting sqref="F2175">
    <cfRule type="expression" dxfId="1033" priority="630">
      <formula>#REF!="NOK"</formula>
    </cfRule>
  </conditionalFormatting>
  <conditionalFormatting sqref="A2175">
    <cfRule type="expression" dxfId="1032" priority="628">
      <formula>$M2175="NOK"</formula>
    </cfRule>
  </conditionalFormatting>
  <conditionalFormatting sqref="A2175">
    <cfRule type="expression" dxfId="1031" priority="629">
      <formula>#REF!="NOK"</formula>
    </cfRule>
  </conditionalFormatting>
  <conditionalFormatting sqref="A2175">
    <cfRule type="expression" dxfId="1030" priority="627">
      <formula>$M2175="NOK"</formula>
    </cfRule>
  </conditionalFormatting>
  <conditionalFormatting sqref="B2175">
    <cfRule type="expression" dxfId="1029" priority="626">
      <formula>$M2175="NOK"</formula>
    </cfRule>
  </conditionalFormatting>
  <conditionalFormatting sqref="A2165:G2165">
    <cfRule type="expression" dxfId="1028" priority="625">
      <formula>$M2165="NOK"</formula>
    </cfRule>
  </conditionalFormatting>
  <conditionalFormatting sqref="A2172:G2172">
    <cfRule type="expression" dxfId="1027" priority="624">
      <formula>$M2172="NOK"</formula>
    </cfRule>
  </conditionalFormatting>
  <conditionalFormatting sqref="B2185:G2185">
    <cfRule type="expression" dxfId="1026" priority="622">
      <formula>$M2185="NOK"</formula>
    </cfRule>
  </conditionalFormatting>
  <conditionalFormatting sqref="A2180:G2180 B2181:C2181 E2181:F2181">
    <cfRule type="expression" dxfId="1025" priority="621">
      <formula>$M2180="NOK"</formula>
    </cfRule>
  </conditionalFormatting>
  <conditionalFormatting sqref="D2181">
    <cfRule type="expression" dxfId="1024" priority="620">
      <formula>$M2181="NOK"</formula>
    </cfRule>
  </conditionalFormatting>
  <conditionalFormatting sqref="F2182">
    <cfRule type="expression" dxfId="1023" priority="619">
      <formula>#REF!="NOK"</formula>
    </cfRule>
  </conditionalFormatting>
  <conditionalFormatting sqref="A2182">
    <cfRule type="expression" dxfId="1022" priority="617">
      <formula>$M2182="NOK"</formula>
    </cfRule>
  </conditionalFormatting>
  <conditionalFormatting sqref="A2182">
    <cfRule type="expression" dxfId="1021" priority="618">
      <formula>#REF!="NOK"</formula>
    </cfRule>
  </conditionalFormatting>
  <conditionalFormatting sqref="A2182">
    <cfRule type="expression" dxfId="1020" priority="616">
      <formula>$M2182="NOK"</formula>
    </cfRule>
  </conditionalFormatting>
  <conditionalFormatting sqref="B2182">
    <cfRule type="expression" dxfId="1019" priority="615">
      <formula>$M2182="NOK"</formula>
    </cfRule>
  </conditionalFormatting>
  <conditionalFormatting sqref="A2179:G2179">
    <cfRule type="expression" dxfId="1018" priority="614">
      <formula>$M2179="NOK"</formula>
    </cfRule>
  </conditionalFormatting>
  <conditionalFormatting sqref="B2192:G2192">
    <cfRule type="expression" dxfId="1017" priority="612">
      <formula>$M2192="NOK"</formula>
    </cfRule>
  </conditionalFormatting>
  <conditionalFormatting sqref="A2187:G2187 B2188:C2188 E2188:F2188">
    <cfRule type="expression" dxfId="1016" priority="611">
      <formula>$M2187="NOK"</formula>
    </cfRule>
  </conditionalFormatting>
  <conditionalFormatting sqref="D2188">
    <cfRule type="expression" dxfId="1015" priority="610">
      <formula>$M2188="NOK"</formula>
    </cfRule>
  </conditionalFormatting>
  <conditionalFormatting sqref="F2189">
    <cfRule type="expression" dxfId="1014" priority="609">
      <formula>#REF!="NOK"</formula>
    </cfRule>
  </conditionalFormatting>
  <conditionalFormatting sqref="A2189">
    <cfRule type="expression" dxfId="1013" priority="607">
      <formula>$M2189="NOK"</formula>
    </cfRule>
  </conditionalFormatting>
  <conditionalFormatting sqref="A2189">
    <cfRule type="expression" dxfId="1012" priority="608">
      <formula>#REF!="NOK"</formula>
    </cfRule>
  </conditionalFormatting>
  <conditionalFormatting sqref="A2189">
    <cfRule type="expression" dxfId="1011" priority="606">
      <formula>$M2189="NOK"</formula>
    </cfRule>
  </conditionalFormatting>
  <conditionalFormatting sqref="B2189">
    <cfRule type="expression" dxfId="1010" priority="605">
      <formula>$M2189="NOK"</formula>
    </cfRule>
  </conditionalFormatting>
  <conditionalFormatting sqref="A2186:G2186">
    <cfRule type="expression" dxfId="1009" priority="604">
      <formula>$M2186="NOK"</formula>
    </cfRule>
  </conditionalFormatting>
  <conditionalFormatting sqref="B2199:G2199">
    <cfRule type="expression" dxfId="1008" priority="602">
      <formula>$M2199="NOK"</formula>
    </cfRule>
  </conditionalFormatting>
  <conditionalFormatting sqref="A2194:G2194 B2195:C2195 E2195:F2195">
    <cfRule type="expression" dxfId="1007" priority="601">
      <formula>$M2194="NOK"</formula>
    </cfRule>
  </conditionalFormatting>
  <conditionalFormatting sqref="D2195">
    <cfRule type="expression" dxfId="1006" priority="600">
      <formula>$M2195="NOK"</formula>
    </cfRule>
  </conditionalFormatting>
  <conditionalFormatting sqref="F2196">
    <cfRule type="expression" dxfId="1005" priority="599">
      <formula>#REF!="NOK"</formula>
    </cfRule>
  </conditionalFormatting>
  <conditionalFormatting sqref="A2196">
    <cfRule type="expression" dxfId="1004" priority="597">
      <formula>$M2196="NOK"</formula>
    </cfRule>
  </conditionalFormatting>
  <conditionalFormatting sqref="A2196">
    <cfRule type="expression" dxfId="1003" priority="598">
      <formula>#REF!="NOK"</formula>
    </cfRule>
  </conditionalFormatting>
  <conditionalFormatting sqref="A2196">
    <cfRule type="expression" dxfId="1002" priority="596">
      <formula>$M2196="NOK"</formula>
    </cfRule>
  </conditionalFormatting>
  <conditionalFormatting sqref="B2196">
    <cfRule type="expression" dxfId="1001" priority="595">
      <formula>$M2196="NOK"</formula>
    </cfRule>
  </conditionalFormatting>
  <conditionalFormatting sqref="A2193:G2193">
    <cfRule type="expression" dxfId="1000" priority="594">
      <formula>$M2193="NOK"</formula>
    </cfRule>
  </conditionalFormatting>
  <conditionalFormatting sqref="A2201:G2201 B2202:C2202 E2202:F2202">
    <cfRule type="expression" dxfId="999" priority="591">
      <formula>$M2201="NOK"</formula>
    </cfRule>
  </conditionalFormatting>
  <conditionalFormatting sqref="A2203">
    <cfRule type="expression" dxfId="998" priority="586">
      <formula>$M2203="NOK"</formula>
    </cfRule>
  </conditionalFormatting>
  <conditionalFormatting sqref="F2203">
    <cfRule type="expression" dxfId="997" priority="589">
      <formula>#REF!="NOK"</formula>
    </cfRule>
  </conditionalFormatting>
  <conditionalFormatting sqref="A2203">
    <cfRule type="expression" dxfId="996" priority="587">
      <formula>$M2203="NOK"</formula>
    </cfRule>
  </conditionalFormatting>
  <conditionalFormatting sqref="A2203">
    <cfRule type="expression" dxfId="995" priority="588">
      <formula>#REF!="NOK"</formula>
    </cfRule>
  </conditionalFormatting>
  <conditionalFormatting sqref="D2209">
    <cfRule type="expression" dxfId="994" priority="581">
      <formula>$M2209="NOK"</formula>
    </cfRule>
  </conditionalFormatting>
  <conditionalFormatting sqref="A2217">
    <cfRule type="expression" dxfId="993" priority="566">
      <formula>$M2217="NOK"</formula>
    </cfRule>
  </conditionalFormatting>
  <conditionalFormatting sqref="A2207:G2207">
    <cfRule type="expression" dxfId="992" priority="574">
      <formula>$M2207="NOK"</formula>
    </cfRule>
  </conditionalFormatting>
  <conditionalFormatting sqref="A2208:G2208 B2209:C2209 E2209:F2209">
    <cfRule type="expression" dxfId="991" priority="582">
      <formula>$M2208="NOK"</formula>
    </cfRule>
  </conditionalFormatting>
  <conditionalFormatting sqref="A2200:G2200">
    <cfRule type="expression" dxfId="990" priority="575">
      <formula>$M2200="NOK"</formula>
    </cfRule>
  </conditionalFormatting>
  <conditionalFormatting sqref="F2210">
    <cfRule type="expression" dxfId="989" priority="580">
      <formula>#REF!="NOK"</formula>
    </cfRule>
  </conditionalFormatting>
  <conditionalFormatting sqref="A2217">
    <cfRule type="expression" dxfId="988" priority="567">
      <formula>$M2217="NOK"</formula>
    </cfRule>
  </conditionalFormatting>
  <conditionalFormatting sqref="A2217">
    <cfRule type="expression" dxfId="987" priority="568">
      <formula>#REF!="NOK"</formula>
    </cfRule>
  </conditionalFormatting>
  <conditionalFormatting sqref="D2216">
    <cfRule type="expression" dxfId="986" priority="570">
      <formula>$M2216="NOK"</formula>
    </cfRule>
  </conditionalFormatting>
  <conditionalFormatting sqref="B2210">
    <cfRule type="expression" dxfId="985" priority="576">
      <formula>$M2210="NOK"</formula>
    </cfRule>
  </conditionalFormatting>
  <conditionalFormatting sqref="A2214:G2214">
    <cfRule type="expression" dxfId="984" priority="564">
      <formula>$M2214="NOK"</formula>
    </cfRule>
  </conditionalFormatting>
  <conditionalFormatting sqref="D2223">
    <cfRule type="expression" dxfId="983" priority="560">
      <formula>$M2223="NOK"</formula>
    </cfRule>
  </conditionalFormatting>
  <conditionalFormatting sqref="A2230:G2230 B2231:C2231 E2231:G2231">
    <cfRule type="expression" dxfId="982" priority="551">
      <formula>$M2230="NOK"</formula>
    </cfRule>
  </conditionalFormatting>
  <conditionalFormatting sqref="A2215:G2215 B2216:C2216 E2216:G2216">
    <cfRule type="expression" dxfId="981" priority="571">
      <formula>$M2215="NOK"</formula>
    </cfRule>
  </conditionalFormatting>
  <conditionalFormatting sqref="F2217">
    <cfRule type="expression" dxfId="980" priority="569">
      <formula>#REF!="NOK"</formula>
    </cfRule>
  </conditionalFormatting>
  <conditionalFormatting sqref="A2233:G2233">
    <cfRule type="expression" dxfId="979" priority="552">
      <formula>$M2233="NOK"</formula>
    </cfRule>
  </conditionalFormatting>
  <conditionalFormatting sqref="D2231">
    <cfRule type="expression" dxfId="978" priority="550">
      <formula>$M2231="NOK"</formula>
    </cfRule>
  </conditionalFormatting>
  <conditionalFormatting sqref="A2222:G2222 B2223:C2223 E2223:G2223">
    <cfRule type="expression" dxfId="977" priority="561">
      <formula>$M2222="NOK"</formula>
    </cfRule>
  </conditionalFormatting>
  <conditionalFormatting sqref="F2224">
    <cfRule type="expression" dxfId="976" priority="559">
      <formula>#REF!="NOK"</formula>
    </cfRule>
  </conditionalFormatting>
  <conditionalFormatting sqref="A2221:G2221">
    <cfRule type="expression" dxfId="975" priority="554">
      <formula>$M2221="NOK"</formula>
    </cfRule>
  </conditionalFormatting>
  <conditionalFormatting sqref="A2229:G2229">
    <cfRule type="expression" dxfId="974" priority="544">
      <formula>$M2229="NOK"</formula>
    </cfRule>
  </conditionalFormatting>
  <conditionalFormatting sqref="F2232">
    <cfRule type="expression" dxfId="973" priority="549">
      <formula>#REF!="NOK"</formula>
    </cfRule>
  </conditionalFormatting>
  <conditionalFormatting sqref="B2232">
    <cfRule type="expression" dxfId="972" priority="545">
      <formula>$M2232="NOK"</formula>
    </cfRule>
  </conditionalFormatting>
  <conditionalFormatting sqref="A254:B254 F254">
    <cfRule type="expression" dxfId="971" priority="393">
      <formula>$M254="NOK"</formula>
    </cfRule>
  </conditionalFormatting>
  <conditionalFormatting sqref="F261">
    <cfRule type="expression" dxfId="970" priority="392">
      <formula>$M261="NOK"</formula>
    </cfRule>
  </conditionalFormatting>
  <conditionalFormatting sqref="G258">
    <cfRule type="expression" dxfId="969" priority="390">
      <formula>$M258="NOK"</formula>
    </cfRule>
  </conditionalFormatting>
  <conditionalFormatting sqref="F282">
    <cfRule type="expression" dxfId="968" priority="382">
      <formula>$M282="NOK"</formula>
    </cfRule>
  </conditionalFormatting>
  <conditionalFormatting sqref="F289">
    <cfRule type="expression" dxfId="967" priority="383">
      <formula>$M289="NOK"</formula>
    </cfRule>
  </conditionalFormatting>
  <conditionalFormatting sqref="B290">
    <cfRule type="expression" dxfId="966" priority="365">
      <formula>$M290="NOK"</formula>
    </cfRule>
  </conditionalFormatting>
  <conditionalFormatting sqref="G272">
    <cfRule type="expression" dxfId="965" priority="387">
      <formula>$M272="NOK"</formula>
    </cfRule>
  </conditionalFormatting>
  <conditionalFormatting sqref="A283">
    <cfRule type="expression" dxfId="964" priority="367">
      <formula>$M283="NOK"</formula>
    </cfRule>
  </conditionalFormatting>
  <conditionalFormatting sqref="G279">
    <cfRule type="expression" dxfId="963" priority="381">
      <formula>$M279="NOK"</formula>
    </cfRule>
  </conditionalFormatting>
  <conditionalFormatting sqref="G286">
    <cfRule type="expression" dxfId="962" priority="380">
      <formula>$M286="NOK"</formula>
    </cfRule>
  </conditionalFormatting>
  <conditionalFormatting sqref="G293">
    <cfRule type="expression" dxfId="961" priority="379">
      <formula>$M293="NOK"</formula>
    </cfRule>
  </conditionalFormatting>
  <conditionalFormatting sqref="G300">
    <cfRule type="expression" dxfId="960" priority="378">
      <formula>$M300="NOK"</formula>
    </cfRule>
  </conditionalFormatting>
  <conditionalFormatting sqref="G307">
    <cfRule type="expression" dxfId="959" priority="377">
      <formula>$M307="NOK"</formula>
    </cfRule>
  </conditionalFormatting>
  <conditionalFormatting sqref="A262">
    <cfRule type="expression" dxfId="958" priority="376">
      <formula>$M262="NOK"</formula>
    </cfRule>
  </conditionalFormatting>
  <conditionalFormatting sqref="A290">
    <cfRule type="expression" dxfId="957" priority="364">
      <formula>$M290="NOK"</formula>
    </cfRule>
  </conditionalFormatting>
  <conditionalFormatting sqref="B283">
    <cfRule type="expression" dxfId="956" priority="368">
      <formula>$M283="NOK"</formula>
    </cfRule>
  </conditionalFormatting>
  <conditionalFormatting sqref="C2171:G2171">
    <cfRule type="expression" dxfId="955" priority="349">
      <formula>$M2171="NOK"</formula>
    </cfRule>
  </conditionalFormatting>
  <conditionalFormatting sqref="B276">
    <cfRule type="expression" dxfId="954" priority="371">
      <formula>$M276="NOK"</formula>
    </cfRule>
  </conditionalFormatting>
  <conditionalFormatting sqref="F2170">
    <cfRule type="expression" dxfId="953" priority="344">
      <formula>$M2170="NOK"</formula>
    </cfRule>
  </conditionalFormatting>
  <conditionalFormatting sqref="A2171">
    <cfRule type="expression" dxfId="952" priority="346">
      <formula>$M2171="NOK"</formula>
    </cfRule>
  </conditionalFormatting>
  <conditionalFormatting sqref="A297">
    <cfRule type="expression" dxfId="951" priority="361">
      <formula>$M297="NOK"</formula>
    </cfRule>
  </conditionalFormatting>
  <conditionalFormatting sqref="B297">
    <cfRule type="expression" dxfId="950" priority="362">
      <formula>$M297="NOK"</formula>
    </cfRule>
  </conditionalFormatting>
  <conditionalFormatting sqref="B2171">
    <cfRule type="expression" dxfId="949" priority="347">
      <formula>$M2171="NOK"</formula>
    </cfRule>
  </conditionalFormatting>
  <conditionalFormatting sqref="A2170:B2170">
    <cfRule type="expression" dxfId="948" priority="345">
      <formula>$M2170="NOK"</formula>
    </cfRule>
  </conditionalFormatting>
  <conditionalFormatting sqref="B252">
    <cfRule type="expression" dxfId="947" priority="338">
      <formula>$M252="NOK"</formula>
    </cfRule>
  </conditionalFormatting>
  <conditionalFormatting sqref="A252">
    <cfRule type="expression" dxfId="946" priority="340">
      <formula>$M252="NOK"</formula>
    </cfRule>
  </conditionalFormatting>
  <conditionalFormatting sqref="A266">
    <cfRule type="expression" dxfId="945" priority="327">
      <formula>$M266="NOK"</formula>
    </cfRule>
  </conditionalFormatting>
  <conditionalFormatting sqref="A259">
    <cfRule type="expression" dxfId="944" priority="334">
      <formula>$M259="NOK"</formula>
    </cfRule>
  </conditionalFormatting>
  <conditionalFormatting sqref="A259">
    <cfRule type="expression" dxfId="943" priority="333">
      <formula>$M259="NOK"</formula>
    </cfRule>
  </conditionalFormatting>
  <conditionalFormatting sqref="A273">
    <cfRule type="expression" dxfId="942" priority="321">
      <formula>$M273="NOK"</formula>
    </cfRule>
  </conditionalFormatting>
  <conditionalFormatting sqref="F252">
    <cfRule type="expression" dxfId="941" priority="342">
      <formula>#REF!="NOK"</formula>
    </cfRule>
  </conditionalFormatting>
  <conditionalFormatting sqref="A252">
    <cfRule type="expression" dxfId="940" priority="341">
      <formula>#REF!="NOK"</formula>
    </cfRule>
  </conditionalFormatting>
  <conditionalFormatting sqref="A252">
    <cfRule type="expression" dxfId="939" priority="339">
      <formula>$M252="NOK"</formula>
    </cfRule>
  </conditionalFormatting>
  <conditionalFormatting sqref="A266">
    <cfRule type="expression" dxfId="938" priority="328">
      <formula>$M266="NOK"</formula>
    </cfRule>
  </conditionalFormatting>
  <conditionalFormatting sqref="F259">
    <cfRule type="expression" dxfId="937" priority="336">
      <formula>#REF!="NOK"</formula>
    </cfRule>
  </conditionalFormatting>
  <conditionalFormatting sqref="B266">
    <cfRule type="expression" dxfId="936" priority="326">
      <formula>$M266="NOK"</formula>
    </cfRule>
  </conditionalFormatting>
  <conditionalFormatting sqref="A259">
    <cfRule type="expression" dxfId="935" priority="335">
      <formula>#REF!="NOK"</formula>
    </cfRule>
  </conditionalFormatting>
  <conditionalFormatting sqref="B259">
    <cfRule type="expression" dxfId="934" priority="332">
      <formula>$M259="NOK"</formula>
    </cfRule>
  </conditionalFormatting>
  <conditionalFormatting sqref="F266">
    <cfRule type="expression" dxfId="933" priority="330">
      <formula>#REF!="NOK"</formula>
    </cfRule>
  </conditionalFormatting>
  <conditionalFormatting sqref="A266">
    <cfRule type="expression" dxfId="932" priority="329">
      <formula>#REF!="NOK"</formula>
    </cfRule>
  </conditionalFormatting>
  <conditionalFormatting sqref="A287">
    <cfRule type="expression" dxfId="931" priority="310">
      <formula>$M287="NOK"</formula>
    </cfRule>
  </conditionalFormatting>
  <conditionalFormatting sqref="B287">
    <cfRule type="expression" dxfId="930" priority="308">
      <formula>$M287="NOK"</formula>
    </cfRule>
  </conditionalFormatting>
  <conditionalFormatting sqref="F273">
    <cfRule type="expression" dxfId="929" priority="324">
      <formula>#REF!="NOK"</formula>
    </cfRule>
  </conditionalFormatting>
  <conditionalFormatting sqref="A273">
    <cfRule type="expression" dxfId="928" priority="322">
      <formula>$M273="NOK"</formula>
    </cfRule>
  </conditionalFormatting>
  <conditionalFormatting sqref="A273">
    <cfRule type="expression" dxfId="927" priority="323">
      <formula>#REF!="NOK"</formula>
    </cfRule>
  </conditionalFormatting>
  <conditionalFormatting sqref="A280">
    <cfRule type="expression" dxfId="926" priority="316">
      <formula>$M280="NOK"</formula>
    </cfRule>
  </conditionalFormatting>
  <conditionalFormatting sqref="B273">
    <cfRule type="expression" dxfId="925" priority="320">
      <formula>$M273="NOK"</formula>
    </cfRule>
  </conditionalFormatting>
  <conditionalFormatting sqref="F280">
    <cfRule type="expression" dxfId="924" priority="318">
      <formula>#REF!="NOK"</formula>
    </cfRule>
  </conditionalFormatting>
  <conditionalFormatting sqref="A294">
    <cfRule type="expression" dxfId="923" priority="304">
      <formula>$M294="NOK"</formula>
    </cfRule>
  </conditionalFormatting>
  <conditionalFormatting sqref="A280">
    <cfRule type="expression" dxfId="922" priority="317">
      <formula>#REF!="NOK"</formula>
    </cfRule>
  </conditionalFormatting>
  <conditionalFormatting sqref="A280">
    <cfRule type="expression" dxfId="921" priority="315">
      <formula>$M280="NOK"</formula>
    </cfRule>
  </conditionalFormatting>
  <conditionalFormatting sqref="B280">
    <cfRule type="expression" dxfId="920" priority="314">
      <formula>$M280="NOK"</formula>
    </cfRule>
  </conditionalFormatting>
  <conditionalFormatting sqref="F287">
    <cfRule type="expression" dxfId="919" priority="312">
      <formula>#REF!="NOK"</formula>
    </cfRule>
  </conditionalFormatting>
  <conditionalFormatting sqref="A294">
    <cfRule type="expression" dxfId="918" priority="303">
      <formula>$M294="NOK"</formula>
    </cfRule>
  </conditionalFormatting>
  <conditionalFormatting sqref="A287">
    <cfRule type="expression" dxfId="917" priority="311">
      <formula>#REF!="NOK"</formula>
    </cfRule>
  </conditionalFormatting>
  <conditionalFormatting sqref="A287">
    <cfRule type="expression" dxfId="916" priority="309">
      <formula>$M287="NOK"</formula>
    </cfRule>
  </conditionalFormatting>
  <conditionalFormatting sqref="A2185">
    <cfRule type="expression" dxfId="915" priority="286">
      <formula>$M2185="NOK"</formula>
    </cfRule>
  </conditionalFormatting>
  <conditionalFormatting sqref="F294">
    <cfRule type="expression" dxfId="914" priority="306">
      <formula>#REF!="NOK"</formula>
    </cfRule>
  </conditionalFormatting>
  <conditionalFormatting sqref="A294">
    <cfRule type="expression" dxfId="913" priority="305">
      <formula>#REF!="NOK"</formula>
    </cfRule>
  </conditionalFormatting>
  <conditionalFormatting sqref="A301">
    <cfRule type="expression" dxfId="912" priority="297">
      <formula>$M301="NOK"</formula>
    </cfRule>
  </conditionalFormatting>
  <conditionalFormatting sqref="B294">
    <cfRule type="expression" dxfId="911" priority="302">
      <formula>$M294="NOK"</formula>
    </cfRule>
  </conditionalFormatting>
  <conditionalFormatting sqref="F301">
    <cfRule type="expression" dxfId="910" priority="300">
      <formula>#REF!="NOK"</formula>
    </cfRule>
  </conditionalFormatting>
  <conditionalFormatting sqref="A301">
    <cfRule type="expression" dxfId="909" priority="298">
      <formula>$M301="NOK"</formula>
    </cfRule>
  </conditionalFormatting>
  <conditionalFormatting sqref="A301">
    <cfRule type="expression" dxfId="908" priority="299">
      <formula>#REF!="NOK"</formula>
    </cfRule>
  </conditionalFormatting>
  <conditionalFormatting sqref="B308">
    <cfRule type="expression" dxfId="907" priority="290">
      <formula>$M308="NOK"</formula>
    </cfRule>
  </conditionalFormatting>
  <conditionalFormatting sqref="B301">
    <cfRule type="expression" dxfId="906" priority="296">
      <formula>$M301="NOK"</formula>
    </cfRule>
  </conditionalFormatting>
  <conditionalFormatting sqref="F308">
    <cfRule type="expression" dxfId="905" priority="294">
      <formula>#REF!="NOK"</formula>
    </cfRule>
  </conditionalFormatting>
  <conditionalFormatting sqref="A308">
    <cfRule type="expression" dxfId="904" priority="292">
      <formula>$M308="NOK"</formula>
    </cfRule>
  </conditionalFormatting>
  <conditionalFormatting sqref="A308">
    <cfRule type="expression" dxfId="903" priority="293">
      <formula>#REF!="NOK"</formula>
    </cfRule>
  </conditionalFormatting>
  <conditionalFormatting sqref="A308">
    <cfRule type="expression" dxfId="902" priority="291">
      <formula>$M308="NOK"</formula>
    </cfRule>
  </conditionalFormatting>
  <conditionalFormatting sqref="A2176:B2177">
    <cfRule type="expression" dxfId="901" priority="288">
      <formula>$M2176="NOK"</formula>
    </cfRule>
  </conditionalFormatting>
  <conditionalFormatting sqref="F2176:F2177">
    <cfRule type="expression" dxfId="900" priority="287">
      <formula>$M2176="NOK"</formula>
    </cfRule>
  </conditionalFormatting>
  <conditionalFormatting sqref="A2192">
    <cfRule type="expression" dxfId="899" priority="281">
      <formula>$M2192="NOK"</formula>
    </cfRule>
  </conditionalFormatting>
  <conditionalFormatting sqref="A2183:B2184">
    <cfRule type="expression" dxfId="898" priority="284">
      <formula>$M2183="NOK"</formula>
    </cfRule>
  </conditionalFormatting>
  <conditionalFormatting sqref="F2183:F2184">
    <cfRule type="expression" dxfId="897" priority="283">
      <formula>$M2183="NOK"</formula>
    </cfRule>
  </conditionalFormatting>
  <conditionalFormatting sqref="A2191:B2191">
    <cfRule type="expression" dxfId="896" priority="277">
      <formula>$M2191="NOK"</formula>
    </cfRule>
  </conditionalFormatting>
  <conditionalFormatting sqref="G2181">
    <cfRule type="expression" dxfId="895" priority="282">
      <formula>$M2181="NOK"</formula>
    </cfRule>
  </conditionalFormatting>
  <conditionalFormatting sqref="F2197:F2198">
    <cfRule type="expression" dxfId="894" priority="272">
      <formula>$M2197="NOK"</formula>
    </cfRule>
  </conditionalFormatting>
  <conditionalFormatting sqref="F2190:F2191">
    <cfRule type="expression" dxfId="893" priority="278">
      <formula>$M2190="NOK"</formula>
    </cfRule>
  </conditionalFormatting>
  <conditionalFormatting sqref="A2190">
    <cfRule type="expression" dxfId="892" priority="279">
      <formula>$M2190="NOK"</formula>
    </cfRule>
  </conditionalFormatting>
  <conditionalFormatting sqref="A2197">
    <cfRule type="expression" dxfId="891" priority="273">
      <formula>$M2197="NOK"</formula>
    </cfRule>
  </conditionalFormatting>
  <conditionalFormatting sqref="B2190">
    <cfRule type="expression" dxfId="890" priority="276">
      <formula>$M2190="NOK"</formula>
    </cfRule>
  </conditionalFormatting>
  <conditionalFormatting sqref="G2188">
    <cfRule type="expression" dxfId="889" priority="275">
      <formula>$M2188="NOK"</formula>
    </cfRule>
  </conditionalFormatting>
  <conditionalFormatting sqref="A2199">
    <cfRule type="expression" dxfId="888" priority="268">
      <formula>$M2199="NOK"</formula>
    </cfRule>
  </conditionalFormatting>
  <conditionalFormatting sqref="B2197">
    <cfRule type="expression" dxfId="887" priority="270">
      <formula>$M2197="NOK"</formula>
    </cfRule>
  </conditionalFormatting>
  <conditionalFormatting sqref="A2206">
    <cfRule type="expression" dxfId="886" priority="265">
      <formula>$M2206="NOK"</formula>
    </cfRule>
  </conditionalFormatting>
  <conditionalFormatting sqref="G2195">
    <cfRule type="expression" dxfId="885" priority="269">
      <formula>$M2195="NOK"</formula>
    </cfRule>
  </conditionalFormatting>
  <conditionalFormatting sqref="A2198:B2198">
    <cfRule type="expression" dxfId="884" priority="267">
      <formula>#REF!="NOK"</formula>
    </cfRule>
  </conditionalFormatting>
  <conditionalFormatting sqref="B2206:G2206">
    <cfRule type="expression" dxfId="883" priority="266">
      <formula>$M2206="NOK"</formula>
    </cfRule>
  </conditionalFormatting>
  <conditionalFormatting sqref="F2204:F2205">
    <cfRule type="expression" dxfId="882" priority="262">
      <formula>$M2204="NOK"</formula>
    </cfRule>
  </conditionalFormatting>
  <conditionalFormatting sqref="A2210">
    <cfRule type="expression" dxfId="881" priority="258">
      <formula>$M2210="NOK"</formula>
    </cfRule>
  </conditionalFormatting>
  <conditionalFormatting sqref="A2210">
    <cfRule type="expression" dxfId="880" priority="259">
      <formula>$M2210="NOK"</formula>
    </cfRule>
  </conditionalFormatting>
  <conditionalFormatting sqref="A2210">
    <cfRule type="expression" dxfId="879" priority="260">
      <formula>#REF!="NOK"</formula>
    </cfRule>
  </conditionalFormatting>
  <conditionalFormatting sqref="B2203">
    <cfRule type="expression" dxfId="878" priority="254">
      <formula>$M2203="NOK"</formula>
    </cfRule>
  </conditionalFormatting>
  <conditionalFormatting sqref="A2218:B2218">
    <cfRule type="expression" dxfId="877" priority="230">
      <formula>$M2218="NOK"</formula>
    </cfRule>
  </conditionalFormatting>
  <conditionalFormatting sqref="A2213">
    <cfRule type="expression" dxfId="876" priority="223">
      <formula>$M2213="NOK"</formula>
    </cfRule>
  </conditionalFormatting>
  <conditionalFormatting sqref="C2213:G2213">
    <cfRule type="expression" dxfId="875" priority="248">
      <formula>$M2213="NOK"</formula>
    </cfRule>
  </conditionalFormatting>
  <conditionalFormatting sqref="F2211:F2212">
    <cfRule type="expression" dxfId="874" priority="244">
      <formula>$M2211="NOK"</formula>
    </cfRule>
  </conditionalFormatting>
  <conditionalFormatting sqref="A2211">
    <cfRule type="expression" dxfId="873" priority="237">
      <formula>$M2211="NOK"</formula>
    </cfRule>
  </conditionalFormatting>
  <conditionalFormatting sqref="B2217">
    <cfRule type="expression" dxfId="872" priority="227">
      <formula>$M2217="NOK"</formula>
    </cfRule>
  </conditionalFormatting>
  <conditionalFormatting sqref="A2205:B2205">
    <cfRule type="expression" dxfId="871" priority="249">
      <formula>#REF!="NOK"</formula>
    </cfRule>
  </conditionalFormatting>
  <conditionalFormatting sqref="B2213">
    <cfRule type="expression" dxfId="870" priority="239">
      <formula>$M2213="NOK"</formula>
    </cfRule>
  </conditionalFormatting>
  <conditionalFormatting sqref="A2220">
    <cfRule type="expression" dxfId="869" priority="232">
      <formula>$M2220="NOK"</formula>
    </cfRule>
  </conditionalFormatting>
  <conditionalFormatting sqref="F2218:F2219">
    <cfRule type="expression" dxfId="868" priority="229">
      <formula>$M2218="NOK"</formula>
    </cfRule>
  </conditionalFormatting>
  <conditionalFormatting sqref="A2232">
    <cfRule type="expression" dxfId="867" priority="213">
      <formula>$M2232="NOK"</formula>
    </cfRule>
  </conditionalFormatting>
  <conditionalFormatting sqref="B2220:G2220">
    <cfRule type="expression" dxfId="866" priority="233">
      <formula>$M2220="NOK"</formula>
    </cfRule>
  </conditionalFormatting>
  <conditionalFormatting sqref="A2232">
    <cfRule type="expression" dxfId="865" priority="212">
      <formula>$M2232="NOK"</formula>
    </cfRule>
  </conditionalFormatting>
  <conditionalFormatting sqref="A2212:B2212">
    <cfRule type="expression" dxfId="864" priority="236">
      <formula>#REF!="NOK"</formula>
    </cfRule>
  </conditionalFormatting>
  <conditionalFormatting sqref="G2209">
    <cfRule type="expression" dxfId="863" priority="219">
      <formula>$M2209="NOK"</formula>
    </cfRule>
  </conditionalFormatting>
  <conditionalFormatting sqref="B2211">
    <cfRule type="expression" dxfId="862" priority="234">
      <formula>#REF!="NOK"</formula>
    </cfRule>
  </conditionalFormatting>
  <conditionalFormatting sqref="G2202">
    <cfRule type="expression" dxfId="861" priority="218">
      <formula>$M2202="NOK"</formula>
    </cfRule>
  </conditionalFormatting>
  <conditionalFormatting sqref="A2219:B2219">
    <cfRule type="expression" dxfId="860" priority="228">
      <formula>#REF!="NOK"</formula>
    </cfRule>
  </conditionalFormatting>
  <conditionalFormatting sqref="A274:B274">
    <cfRule type="expression" dxfId="859" priority="178">
      <formula>$M274="NOK"</formula>
    </cfRule>
  </conditionalFormatting>
  <conditionalFormatting sqref="A2232">
    <cfRule type="expression" dxfId="858" priority="214">
      <formula>#REF!="NOK"</formula>
    </cfRule>
  </conditionalFormatting>
  <conditionalFormatting sqref="A2169:B2169">
    <cfRule type="expression" dxfId="857" priority="195">
      <formula>$M2169="NOK"</formula>
    </cfRule>
  </conditionalFormatting>
  <conditionalFormatting sqref="A2204">
    <cfRule type="expression" dxfId="856" priority="211">
      <formula>$M2204="NOK"</formula>
    </cfRule>
  </conditionalFormatting>
  <conditionalFormatting sqref="B2204">
    <cfRule type="expression" dxfId="855" priority="210">
      <formula>#REF!="NOK"</formula>
    </cfRule>
  </conditionalFormatting>
  <conditionalFormatting sqref="A260:B260">
    <cfRule type="expression" dxfId="854" priority="189">
      <formula>$M260="NOK"</formula>
    </cfRule>
  </conditionalFormatting>
  <conditionalFormatting sqref="G265">
    <cfRule type="expression" dxfId="853" priority="186">
      <formula>$M265="NOK"</formula>
    </cfRule>
  </conditionalFormatting>
  <conditionalFormatting sqref="F267">
    <cfRule type="expression" dxfId="852" priority="180">
      <formula>$M267="NOK"</formula>
    </cfRule>
  </conditionalFormatting>
  <conditionalFormatting sqref="F260">
    <cfRule type="expression" dxfId="851" priority="192">
      <formula>$M260="NOK"</formula>
    </cfRule>
  </conditionalFormatting>
  <conditionalFormatting sqref="F2169">
    <cfRule type="expression" dxfId="850" priority="194">
      <formula>$M2169="NOK"</formula>
    </cfRule>
  </conditionalFormatting>
  <conditionalFormatting sqref="A261:B261">
    <cfRule type="expression" dxfId="849" priority="190">
      <formula>$M261="NOK"</formula>
    </cfRule>
  </conditionalFormatting>
  <conditionalFormatting sqref="A253:B253 F253">
    <cfRule type="expression" dxfId="848" priority="193">
      <formula>$M253="NOK"</formula>
    </cfRule>
  </conditionalFormatting>
  <conditionalFormatting sqref="A267:B267">
    <cfRule type="expression" dxfId="847" priority="182">
      <formula>$M267="NOK"</formula>
    </cfRule>
  </conditionalFormatting>
  <conditionalFormatting sqref="F281">
    <cfRule type="expression" dxfId="846" priority="172">
      <formula>$M281="NOK"</formula>
    </cfRule>
  </conditionalFormatting>
  <conditionalFormatting sqref="A268:B268">
    <cfRule type="expression" dxfId="845" priority="183">
      <formula>$M268="NOK"</formula>
    </cfRule>
  </conditionalFormatting>
  <conditionalFormatting sqref="F275">
    <cfRule type="expression" dxfId="844" priority="176">
      <formula>$M275="NOK"</formula>
    </cfRule>
  </conditionalFormatting>
  <conditionalFormatting sqref="F268">
    <cfRule type="expression" dxfId="843" priority="181">
      <formula>$M268="NOK"</formula>
    </cfRule>
  </conditionalFormatting>
  <conditionalFormatting sqref="A276">
    <cfRule type="expression" dxfId="842" priority="173">
      <formula>$M276="NOK"</formula>
    </cfRule>
  </conditionalFormatting>
  <conditionalFormatting sqref="A295:B295">
    <cfRule type="expression" dxfId="841" priority="157">
      <formula>$M295="NOK"</formula>
    </cfRule>
  </conditionalFormatting>
  <conditionalFormatting sqref="A275:B275">
    <cfRule type="expression" dxfId="840" priority="174">
      <formula>$M275="NOK"</formula>
    </cfRule>
  </conditionalFormatting>
  <conditionalFormatting sqref="B269">
    <cfRule type="expression" dxfId="839" priority="185">
      <formula>$M269="NOK"</formula>
    </cfRule>
  </conditionalFormatting>
  <conditionalFormatting sqref="A269">
    <cfRule type="expression" dxfId="838" priority="184">
      <formula>$M269="NOK"</formula>
    </cfRule>
  </conditionalFormatting>
  <conditionalFormatting sqref="A296:B296">
    <cfRule type="expression" dxfId="837" priority="156">
      <formula>$M296="NOK"</formula>
    </cfRule>
  </conditionalFormatting>
  <conditionalFormatting sqref="F274">
    <cfRule type="expression" dxfId="836" priority="175">
      <formula>$M274="NOK"</formula>
    </cfRule>
  </conditionalFormatting>
  <conditionalFormatting sqref="F288">
    <cfRule type="expression" dxfId="835" priority="170">
      <formula>$M288="NOK"</formula>
    </cfRule>
  </conditionalFormatting>
  <conditionalFormatting sqref="A289:B289">
    <cfRule type="expression" dxfId="834" priority="163">
      <formula>$M289="NOK"</formula>
    </cfRule>
  </conditionalFormatting>
  <conditionalFormatting sqref="A282:B282">
    <cfRule type="expression" dxfId="833" priority="167">
      <formula>$M282="NOK"</formula>
    </cfRule>
  </conditionalFormatting>
  <conditionalFormatting sqref="A303:B303">
    <cfRule type="expression" dxfId="832" priority="150">
      <formula>$M303="NOK"</formula>
    </cfRule>
  </conditionalFormatting>
  <conditionalFormatting sqref="A304">
    <cfRule type="expression" dxfId="831" priority="152">
      <formula>$M304="NOK"</formula>
    </cfRule>
  </conditionalFormatting>
  <conditionalFormatting sqref="A310:B310">
    <cfRule type="expression" dxfId="830" priority="143">
      <formula>$M310="NOK"</formula>
    </cfRule>
  </conditionalFormatting>
  <conditionalFormatting sqref="A288:B288">
    <cfRule type="expression" dxfId="829" priority="164">
      <formula>$M288="NOK"</formula>
    </cfRule>
  </conditionalFormatting>
  <conditionalFormatting sqref="B304">
    <cfRule type="expression" dxfId="828" priority="153">
      <formula>$M304="NOK"</formula>
    </cfRule>
  </conditionalFormatting>
  <conditionalFormatting sqref="A309:B309">
    <cfRule type="expression" dxfId="827" priority="144">
      <formula>$M309="NOK"</formula>
    </cfRule>
  </conditionalFormatting>
  <conditionalFormatting sqref="F295">
    <cfRule type="expression" dxfId="826" priority="162">
      <formula>$M295="NOK"</formula>
    </cfRule>
  </conditionalFormatting>
  <conditionalFormatting sqref="A281:B281">
    <cfRule type="expression" dxfId="825" priority="168">
      <formula>$M281="NOK"</formula>
    </cfRule>
  </conditionalFormatting>
  <conditionalFormatting sqref="A302:B302">
    <cfRule type="expression" dxfId="824" priority="151">
      <formula>$M302="NOK"</formula>
    </cfRule>
  </conditionalFormatting>
  <conditionalFormatting sqref="F309">
    <cfRule type="expression" dxfId="823" priority="141">
      <formula>$M309="NOK"</formula>
    </cfRule>
  </conditionalFormatting>
  <conditionalFormatting sqref="F310">
    <cfRule type="expression" dxfId="822" priority="142">
      <formula>$M310="NOK"</formula>
    </cfRule>
  </conditionalFormatting>
  <conditionalFormatting sqref="F303">
    <cfRule type="expression" dxfId="821" priority="155">
      <formula>$M303="NOK"</formula>
    </cfRule>
  </conditionalFormatting>
  <conditionalFormatting sqref="B311">
    <cfRule type="expression" dxfId="820" priority="146">
      <formula>$M311="NOK"</formula>
    </cfRule>
  </conditionalFormatting>
  <conditionalFormatting sqref="F302">
    <cfRule type="expression" dxfId="819" priority="154">
      <formula>$M302="NOK"</formula>
    </cfRule>
  </conditionalFormatting>
  <conditionalFormatting sqref="A311">
    <cfRule type="expression" dxfId="818" priority="145">
      <formula>$M311="NOK"</formula>
    </cfRule>
  </conditionalFormatting>
  <conditionalFormatting sqref="A1369:B1369">
    <cfRule type="expression" dxfId="817" priority="133">
      <formula>$M1369="NOK"</formula>
    </cfRule>
  </conditionalFormatting>
  <conditionalFormatting sqref="A1368:B1368">
    <cfRule type="expression" dxfId="816" priority="132">
      <formula>$M1368="NOK"</formula>
    </cfRule>
  </conditionalFormatting>
  <conditionalFormatting sqref="F1367">
    <cfRule type="expression" dxfId="815" priority="131">
      <formula>$M1367="NOK"</formula>
    </cfRule>
  </conditionalFormatting>
  <conditionalFormatting sqref="A1367:B1367">
    <cfRule type="expression" dxfId="814" priority="130">
      <formula>$M1367="NOK"</formula>
    </cfRule>
  </conditionalFormatting>
  <conditionalFormatting sqref="A2148">
    <cfRule type="expression" dxfId="813" priority="126">
      <formula>$M2148="NOK"</formula>
    </cfRule>
  </conditionalFormatting>
  <conditionalFormatting sqref="F2148">
    <cfRule type="expression" dxfId="812" priority="128">
      <formula>$M2148="NOK"</formula>
    </cfRule>
  </conditionalFormatting>
  <conditionalFormatting sqref="F2148">
    <cfRule type="expression" dxfId="811" priority="129">
      <formula>#REF!="NOK"</formula>
    </cfRule>
  </conditionalFormatting>
  <conditionalFormatting sqref="A2148">
    <cfRule type="expression" dxfId="810" priority="127">
      <formula>#REF!="NOK"</formula>
    </cfRule>
  </conditionalFormatting>
  <conditionalFormatting sqref="A2148">
    <cfRule type="expression" dxfId="809" priority="125">
      <formula>$M2148="NOK"</formula>
    </cfRule>
  </conditionalFormatting>
  <conditionalFormatting sqref="B2148">
    <cfRule type="expression" dxfId="808" priority="124">
      <formula>$M2148="NOK"</formula>
    </cfRule>
  </conditionalFormatting>
  <conditionalFormatting sqref="A2228:G2228">
    <cfRule type="expression" dxfId="807" priority="123">
      <formula>#REF!="NOK"</formula>
    </cfRule>
  </conditionalFormatting>
  <conditionalFormatting sqref="B2228:G2228">
    <cfRule type="expression" dxfId="806" priority="121">
      <formula>$M2228="NOK"</formula>
    </cfRule>
  </conditionalFormatting>
  <conditionalFormatting sqref="A2228">
    <cfRule type="expression" dxfId="805" priority="120">
      <formula>$M2228="NOK"</formula>
    </cfRule>
  </conditionalFormatting>
  <conditionalFormatting sqref="A2228:G2228">
    <cfRule type="expression" dxfId="804" priority="122">
      <formula>$M2228="NOK"</formula>
    </cfRule>
  </conditionalFormatting>
  <conditionalFormatting sqref="B2226">
    <cfRule type="expression" dxfId="803" priority="90">
      <formula>$M2226="NOK"</formula>
    </cfRule>
  </conditionalFormatting>
  <conditionalFormatting sqref="B2227">
    <cfRule type="expression" dxfId="802" priority="88">
      <formula>$M2227="NOK"</formula>
    </cfRule>
  </conditionalFormatting>
  <conditionalFormatting sqref="B2225">
    <cfRule type="expression" dxfId="801" priority="102">
      <formula>$I2225="DELETAR"</formula>
    </cfRule>
  </conditionalFormatting>
  <conditionalFormatting sqref="B2225">
    <cfRule type="expression" dxfId="800" priority="101">
      <formula>$I2225="DELETAR"</formula>
    </cfRule>
  </conditionalFormatting>
  <conditionalFormatting sqref="A2224:B2224">
    <cfRule type="expression" dxfId="799" priority="107">
      <formula>$M2224="NOK"</formula>
    </cfRule>
  </conditionalFormatting>
  <conditionalFormatting sqref="A2227">
    <cfRule type="expression" dxfId="798" priority="105">
      <formula>$M2227="NOK"</formula>
    </cfRule>
  </conditionalFormatting>
  <conditionalFormatting sqref="A2227">
    <cfRule type="expression" dxfId="797" priority="106">
      <formula>#REF!="NOK"</formula>
    </cfRule>
  </conditionalFormatting>
  <conditionalFormatting sqref="A2227">
    <cfRule type="expression" dxfId="796" priority="104">
      <formula>$M2227="NOK"</formula>
    </cfRule>
  </conditionalFormatting>
  <conditionalFormatting sqref="B2225">
    <cfRule type="expression" dxfId="795" priority="100">
      <formula>$I2225="DELETAR"</formula>
    </cfRule>
  </conditionalFormatting>
  <conditionalFormatting sqref="B2225">
    <cfRule type="expression" dxfId="794" priority="96">
      <formula>$I2225="DELETAR"</formula>
    </cfRule>
  </conditionalFormatting>
  <conditionalFormatting sqref="B2225">
    <cfRule type="expression" dxfId="793" priority="97">
      <formula>$I2225="DELETAR"</formula>
    </cfRule>
  </conditionalFormatting>
  <conditionalFormatting sqref="B2225">
    <cfRule type="expression" dxfId="792" priority="103">
      <formula>$M2225="NOK"</formula>
    </cfRule>
  </conditionalFormatting>
  <conditionalFormatting sqref="B2225">
    <cfRule type="expression" dxfId="791" priority="98">
      <formula>$I2225="DELETAR"</formula>
    </cfRule>
  </conditionalFormatting>
  <conditionalFormatting sqref="B2225">
    <cfRule type="expression" dxfId="790" priority="99">
      <formula>$M2225="NOK"</formula>
    </cfRule>
  </conditionalFormatting>
  <conditionalFormatting sqref="A2225">
    <cfRule type="expression" dxfId="789" priority="95">
      <formula>#REF!="NOK"</formula>
    </cfRule>
  </conditionalFormatting>
  <conditionalFormatting sqref="A2226">
    <cfRule type="expression" dxfId="788" priority="92">
      <formula>$M2226="NOK"</formula>
    </cfRule>
  </conditionalFormatting>
  <conditionalFormatting sqref="A2226">
    <cfRule type="expression" dxfId="787" priority="93">
      <formula>#REF!="NOK"</formula>
    </cfRule>
  </conditionalFormatting>
  <conditionalFormatting sqref="A2226">
    <cfRule type="expression" dxfId="786" priority="91">
      <formula>$M2226="NOK"</formula>
    </cfRule>
  </conditionalFormatting>
  <conditionalFormatting sqref="F2225:F2227">
    <cfRule type="expression" dxfId="785" priority="89">
      <formula>#REF!="NOK"</formula>
    </cfRule>
  </conditionalFormatting>
  <conditionalFormatting sqref="A183">
    <cfRule type="expression" dxfId="784" priority="87">
      <formula>$M183="NOK"</formula>
    </cfRule>
  </conditionalFormatting>
  <conditionalFormatting sqref="A184">
    <cfRule type="expression" dxfId="783" priority="86">
      <formula>$M184="NOK"</formula>
    </cfRule>
  </conditionalFormatting>
  <conditionalFormatting sqref="A1451">
    <cfRule type="expression" dxfId="782" priority="85">
      <formula>$M1451="NOK"</formula>
    </cfRule>
  </conditionalFormatting>
  <conditionalFormatting sqref="A1645">
    <cfRule type="expression" dxfId="781" priority="65">
      <formula>$M1645="NOK"</formula>
    </cfRule>
  </conditionalFormatting>
  <conditionalFormatting sqref="C1591">
    <cfRule type="expression" dxfId="780" priority="76">
      <formula>$M1594="NOK"</formula>
    </cfRule>
  </conditionalFormatting>
  <conditionalFormatting sqref="A1575">
    <cfRule type="expression" dxfId="779" priority="75">
      <formula>$M1575="NOK"</formula>
    </cfRule>
  </conditionalFormatting>
  <conditionalFormatting sqref="A1575">
    <cfRule type="expression" dxfId="778" priority="74">
      <formula>$M1578="NOK"</formula>
    </cfRule>
  </conditionalFormatting>
  <conditionalFormatting sqref="A1591">
    <cfRule type="expression" dxfId="777" priority="73">
      <formula>$M1591="NOK"</formula>
    </cfRule>
  </conditionalFormatting>
  <conditionalFormatting sqref="A1591">
    <cfRule type="expression" dxfId="776" priority="72">
      <formula>$M1595="NOK"</formula>
    </cfRule>
  </conditionalFormatting>
  <conditionalFormatting sqref="A1591">
    <cfRule type="expression" dxfId="775" priority="71">
      <formula>$M1594="NOK"</formula>
    </cfRule>
  </conditionalFormatting>
  <conditionalFormatting sqref="A1607">
    <cfRule type="expression" dxfId="774" priority="70">
      <formula>$M1607="NOK"</formula>
    </cfRule>
  </conditionalFormatting>
  <conditionalFormatting sqref="A1607">
    <cfRule type="expression" dxfId="773" priority="69">
      <formula>$M1611="NOK"</formula>
    </cfRule>
  </conditionalFormatting>
  <conditionalFormatting sqref="A1632">
    <cfRule type="expression" dxfId="772" priority="68">
      <formula>#REF!="NOK"</formula>
    </cfRule>
  </conditionalFormatting>
  <conditionalFormatting sqref="A1632">
    <cfRule type="expression" dxfId="771" priority="67">
      <formula>$M1632="NOK"</formula>
    </cfRule>
  </conditionalFormatting>
  <conditionalFormatting sqref="A1645">
    <cfRule type="expression" dxfId="770" priority="66">
      <formula>#REF!="NOK"</formula>
    </cfRule>
  </conditionalFormatting>
  <conditionalFormatting sqref="A1663">
    <cfRule type="expression" dxfId="769" priority="63">
      <formula>$M1663="NOK"</formula>
    </cfRule>
  </conditionalFormatting>
  <conditionalFormatting sqref="A1663">
    <cfRule type="expression" dxfId="768" priority="64">
      <formula>#REF!="NOK"</formula>
    </cfRule>
  </conditionalFormatting>
  <conditionalFormatting sqref="A1677">
    <cfRule type="expression" dxfId="767" priority="61">
      <formula>$M1677="NOK"</formula>
    </cfRule>
  </conditionalFormatting>
  <conditionalFormatting sqref="A1677">
    <cfRule type="expression" dxfId="766" priority="62">
      <formula>#REF!="NOK"</formula>
    </cfRule>
  </conditionalFormatting>
  <conditionalFormatting sqref="A2231 A2223 A2216 A2209 A2202 A2195 A2188 A2181 A2174 A2167 A2160 A2153 A2145 A2130 A2125 A2120 A2113 A2106 A2099 A2093 A2086 A2079 A2072 A2065 A2058 A2051 A2044 A2037 A2028 A2021 A2014 A2005 A1998 A1991 A1984 A1977 A1970 A1962 A1955 A1948 A1941 A1934 A1927 A1920 A1913 A1906 A1899 A1892 A1885 A1878 A1871 A1864 A1852 A1843 A1836 A1827 A1819 A1810 A1800 A1788 A1780 A1774 A1762 A1748 A1735 A1726 A1710 A1698 A1693 A1685 A1671 A1657 A1650 A1637 A1624 A1617 A1602 A1586 A1571 A1560 A1551 A1543 A1535 A1522 A1514 A1506 A1498 A1492 A1486 A1480 A1461 A1456 A1449 A1442 A1435 A1428 A1421 A1414 A1407 A1400 A1393 A1386 A1379 A1372 A1365 A1358 A1351 A1336 A1321 A1306 A1291 A1276 A1271 A1266 A1261 A1256 A1251 A1244 A1237 A1230 A1223 A1216 A1211 A1204 A1197 A1190 A1183 A1176 A1169 A1161 A1155 A1147 A1141 A1135 A1128 A1121 A1114 A1106 A1098 A1090 A1077 A1070 A1062 A1054 A1047 A1037 A1031 A1024 A1017 A1010 A1003 A996 A989 A982 A976 A969 A962 A955 A949 A943 A936 A930 A923 A916 A909 A902 A893 A884 A877 A871 A864 A858 A851 A844 A837 A830 A823 A816 A809 A803 A796 A790 A784 A778 A772 A766 A760 A754 A748 A742 A736 A730 A723 A716 A710 A703 A696 A689 A682 A675 A668 A659 A652 A645 A638 A631 A625 A615 A609 A603 A596 A589 A572 A565 A558 A551 A544 A537 A530 A516 A509 A503 A476 A468 A442 A430 A402 A395 A386 A377 A367 A356 A347 A338 A329 A307 A300 A293 A286 A279 A272 A265 A258 A251 A246 A241 A206 A200 A188 A147 A140 A134">
    <cfRule type="expression" dxfId="765" priority="60">
      <formula>$M134="NOK"</formula>
    </cfRule>
  </conditionalFormatting>
  <conditionalFormatting sqref="C2217:E2219 C2210:E2212 C2203:E2205 C2154:E2156 C2146:E2149 C2131:E2141 C2126:E2126 C2121:E2121 C2114:E2116 C2107:E2109 C2100:E2102 C2094:E2095 C2087:E2089 C2080:E2082 C2073:E2075 C2066:E2068 C2059:E2061 C2052:E2054 C2045:E2047 C2038:E2040 C2029:E2033 C2022:E2024 C2015:E2017 C1999:E2001 C1992:E1994 C1985:E1987 C1978:E1980 C1971:E1973 C1963:E1966 C1956:E1958 C1949:E1951 C1942:E1944 C1935:E1937 C1928:E1930 C1921:E1923 C1914:E1916 C1907:E1909 C1900:E1902 C1893:E1895 C1886:E1888 C1879:E1881 C1872:E1874 C1865:E1867 C1853:E1860 C1844:E1848 C1837:E1839 C1828:E1832 C1820:E1823 C1811:E1815 C1801:E1806 C1789:E1796 C1781:E1784 C1775:E1776 C1763:E1770 C1749:E1758 C1736:E1744 C1727:E1731 C1711:E1722 C1699:E1706 C1694:E1694 C1686:E1689 C1678:E1681 C1672:E1676 C1664:E1667 C1658:E1662 C1651:E1653 C1646:E1646 C1638:E1644 C1633:E1633 C1625:E1631 C1618:E1620 C1608:E1613 C1603:E1606 C1592:E1598 C1587:E1590 C1576:E1582 C1572:E1574 C1561:E1567 C1552:E1556 C1536:E1539 C1523:E1531 C1515:E1518 C1499:E1502 C1493:E1494 C1487:E1488 C1481:E1482 C1462:E1464 C1450:E1450 C1443:E1445 C1436:E1438 C1429:E1431 C1422:E1424 C1415:E1417 C1408:E1410 C1401:E1403 C1394:E1396 C1387:E1389 C1380:E1382 C1373:E1375 C1366:E1368 C1359:E1361 C1352:E1354 C1337:E1347 C1322:E1332 C1307:E1317 C1292:E1302 C1277:E1287 C1272:E1272 C1267:E1267 C1262:E1262 C1257:E1257 C1252:E1252 C1245:E1247 C1238:E1240 C1231:E1233 C1224:E1226 C1217:E1219 C1212:E1212 C1205:E1207 C1198:E1200 C1191:E1193 C1184:E1186 C1177:E1179 C1170:E1172 C1162:E1165 C1156:E1157 C1148:E1151 C1142:E1143 C1129:E1131 C1122:E1124 C1115:E1117 C1107:E1110 C1099:E1102 C1091:E1094 C1078:E1080 C1071:E1073 C1063:E1066 C1055:E1058 C1048:E1050 C1038:E1043 C1032:E1033 C1025:E1027 C1018:E1020 C1011:E1013 C1004:E1006 C997:E999 C990:E992 C983:E985 C977:E978 C970:E972 C963:E965 C956:E958 C950:E951 C944:E945 C937:E939 C931:E932 C924:E926 C917:E919 C910:E912 C903:E905 C894:E898 C885:E889 C878:E880 C872:E873 C865:E867 C859:E860 C852:E854 C845:E847 C838:E840 C831:E833 C824:E826 C817:E819 C810:E812 C804:E805 C797:E799 C791:E792 C785:E786 C779:E780 C773:E774 C767:E768 C761:E762 C755:E756 C749:E750 C743:E744 C737:E738 C731:E732 C724:E726 C717:E719 C711:E712 C704:E706 C697:E699 C690:E692 C683:E685 C676:E678 C669:E671 C660:E664 C653:E655 C646:E648 C639:E641 C632:E634 C626:E627 C616:E621 C610:E611 C604:E605 C597:E599 C590:E592 C580:E585 C573:E575 C566:E568 C559:E561 C552:E554 C545:E547 C538:E540 C531:E533 C517:E519 C510:E512 C504:E505 C498:E499 C490:E493 C456:E464 C443:E451 C431:E438 C403:E420 C387:E391 C378:E382 C368:E373 C348:E352 C339:E343 C330:E334 C252:E254 C225:E237 C213:E220 C207:E208 C201:E202 C189:E196 C178:E182 C163:E165 C148:E149 C141:E143 C135:E136 C128:E130 C119:E123 C104:E104 C99:E99 C93:E94 C85:E88 C70:E72 C63:E65 C54:E58 C12:E18 C259:E261 C266:E268 C273:E275 C280:E282 C287:E289 C294:E296 C301:E303 C308:E310 C396:E398 C469:E472 C477:E485 C1507:E1510 C2161:E2163 C2168:E2170 C2175:E2177 C2182:E2184 C2189:E2191 C2196:E2198 C2224:E2227 C2232:E2232 C77:E80 C357:E363 C2006:E2010">
    <cfRule type="expression" dxfId="764" priority="59">
      <formula>$M12="NOK"</formula>
    </cfRule>
  </conditionalFormatting>
  <conditionalFormatting sqref="G2232 G2224:G2227 G2217:G2219 G2210:G2212 G2203:G2205 G2196:G2198 G2189:G2191 G2182:G2184 G2175:G2177 G2168:G2170 G2161:G2163 G2154:G2156 G2146:G2149 G2131:G2141 G2126 G2121 G2114:G2116 G2107:G2109 G2100:G2102 G2094:G2095 G2087:G2089 G2080:G2082 G2073:G2075 G2066:G2068 G2059:G2061 G2052:G2054 G2045:G2047 G2038:G2040 G2029:G2033 G2022:G2024 G2015:G2017 G1999:G2001 G1992:G1994 G1985:G1987 G1978:G1980 G1971:G1973 G1963:G1966 G1956:G1958 G1949:G1951 G1942:G1944 G1935:G1937 G1928:G1930 G1921:G1923 G1914:G1916 G1907:G1909 G1900:G1902 G1893:G1895 G1886:G1888 G1879:G1881 G1872:G1874 G1865:G1867 G1853:G1860 G1844:G1848 G1837:G1839 G1828:G1832 G1820:G1823 G1811:G1815 G1801:G1806 G1789:G1796 G1781:G1784 G1775:G1776 G1763:G1770 G1749:G1758 G1736:G1744 G1727:G1731 G1711:G1722 G1699:G1706 G1694 G1686:G1689 G1678:G1681 G1672:G1676 G1664:G1667 G1658:G1662 G1651:G1653 G1646 G1638:G1644 G1633 G1625:G1631 G1618:G1620 G1608:G1613 G1603:G1606 G1592:G1598 G1587:G1590 G1576:G1582 G1572:G1574 G1561:G1567 G1552:G1556 G1536:G1539 G1523:G1531 G1515:G1518 G1507:G1510 G1499:G1502 G1493:G1494 G1487:G1488 G1481:G1482 G1462:G1464 G1450 G1443:G1445 G1436:G1438 G1429:G1431 G1422:G1424 G1415:G1417 G1408:G1410 G1401:G1403 G1394:G1396 G1387:G1389 G1380:G1382 G1373:G1375 G1366:G1368 G1359:G1361 G1352:G1354 G1337:G1347 G1322:G1332 G1307:G1317 G1292:G1302 G1277:G1287 G1272 G1267 G1262 G1257 G1252 G1245:G1247 G1238:G1240 G1231:G1233 G1224:G1226 G1217:G1219 G1212 G1205:G1207 G1198:G1200 G1191:G1193 G1184:G1186 G1177:G1179 G1170:G1172 G1162:G1165 G1156:G1157 G1148:G1151 G1142:G1143 G1129:G1131 G1122:G1124 G1115:G1117 G1107:G1110 G1099:G1102 G1091:G1094 G1078:G1080 G1071:G1073 G1063:G1066 G1055:G1058 G1048:G1050 G1038:G1043 G1032:G1033 G1025:G1027 G1018:G1020 G1011:G1013 G1004:G1006 G997:G999 G990:G992 G983:G985 G977:G978 G970:G972 G963:G965 G956:G958 G950:G951 G944:G945 G937:G939 G931:G932 G924:G926 G917:G919 G910:G912 G903:G905 G894:G898 G885:G889 G878:G880 G872:G873 G865:G867 G859:G860 G852:G854 G845:G847 G838:G840 G831:G833 G824:G826 G817:G819 G810:G812 G804:G805 G797:G799 G791:G792 G785:G786 G779:G780 G773:G774 G767:G768 G761:G762 G755:G756 G749:G750 G743:G744 G737:G738 G731:G732 G724:G726 G717:G719 G711:G712 G704:G706 G697:G699 G690:G692 G683:G685 G676:G678 G669:G671 G660:G664 G653:G655 G646:G648 G639:G641 G632:G634 G626:G627 G616:G621 G610:G611 G604:G605 G597:G599 G590:G592 G580:G585 G573:G575 G566:G568 G559:G561 G552:G554 G545:G547 G538:G540 G531:G533 G517:G519 G510:G512 G504:G505 G498:G499 G490:G493 G477:G485 G469:G472 G456:G464 G443:G451 G431:G438 G403:G420 G396:G398 G387:G391 G378:G382 G368:G373 G348:G352 G339:G343 G330:G334 G308:G310 G301:G303 G294:G296 G287:G289 G280:G282 G273:G275 G266:G268 G259:G261 G252:G254 G225:G237 G207:G208 G201:G202 G189:G196 G163:G165 G148:G149 G141:G143 G135:G136 G128:G130 G119:G123 G93:G94 G85:G88 G70:G72 G54:G58 G29:G30 G12:G18 G357:G363 G2006:G2010">
    <cfRule type="expression" dxfId="763" priority="58">
      <formula>$M12="NOK"</formula>
    </cfRule>
  </conditionalFormatting>
  <conditionalFormatting sqref="G1677 G1645 G1632 G1607 G1451">
    <cfRule type="expression" dxfId="762" priority="57">
      <formula>$M1451="NOK"</formula>
    </cfRule>
  </conditionalFormatting>
  <conditionalFormatting sqref="B1032">
    <cfRule type="expression" dxfId="761" priority="56">
      <formula>$M1032="NOK"</formula>
    </cfRule>
  </conditionalFormatting>
  <conditionalFormatting sqref="B1594">
    <cfRule type="expression" dxfId="760" priority="55">
      <formula>$M1594="NOK"</formula>
    </cfRule>
  </conditionalFormatting>
  <conditionalFormatting sqref="B1610">
    <cfRule type="expression" dxfId="759" priority="54">
      <formula>$M1610="NOK"</formula>
    </cfRule>
  </conditionalFormatting>
  <conditionalFormatting sqref="B1630">
    <cfRule type="expression" dxfId="758" priority="53">
      <formula>$M1630="NOK"</formula>
    </cfRule>
  </conditionalFormatting>
  <conditionalFormatting sqref="B1643">
    <cfRule type="expression" dxfId="757" priority="52">
      <formula>$M1643="NOK"</formula>
    </cfRule>
  </conditionalFormatting>
  <conditionalFormatting sqref="B1673">
    <cfRule type="expression" dxfId="756" priority="51">
      <formula>$M1673="NOK"</formula>
    </cfRule>
  </conditionalFormatting>
  <conditionalFormatting sqref="B1721">
    <cfRule type="expression" dxfId="755" priority="50">
      <formula>$M1721="NOK"</formula>
    </cfRule>
  </conditionalFormatting>
  <conditionalFormatting sqref="B2068">
    <cfRule type="expression" dxfId="754" priority="39">
      <formula>$M2068="NOK"</formula>
    </cfRule>
  </conditionalFormatting>
  <conditionalFormatting sqref="B1923">
    <cfRule type="expression" dxfId="753" priority="47">
      <formula>$I1923="DELETAR"</formula>
    </cfRule>
  </conditionalFormatting>
  <conditionalFormatting sqref="B1923">
    <cfRule type="expression" dxfId="752" priority="46">
      <formula>$I1923="DELETAR"</formula>
    </cfRule>
  </conditionalFormatting>
  <conditionalFormatting sqref="B1923">
    <cfRule type="expression" dxfId="751" priority="48">
      <formula>$M1923="NOK"</formula>
    </cfRule>
  </conditionalFormatting>
  <conditionalFormatting sqref="B1923">
    <cfRule type="expression" dxfId="750" priority="45">
      <formula>$I1923="DELETAR"</formula>
    </cfRule>
  </conditionalFormatting>
  <conditionalFormatting sqref="B1923">
    <cfRule type="expression" dxfId="749" priority="43">
      <formula>$I1923="DELETAR"</formula>
    </cfRule>
  </conditionalFormatting>
  <conditionalFormatting sqref="B1923">
    <cfRule type="expression" dxfId="748" priority="42">
      <formula>$I1923="DELETAR"</formula>
    </cfRule>
  </conditionalFormatting>
  <conditionalFormatting sqref="B1923">
    <cfRule type="expression" dxfId="747" priority="41">
      <formula>$I1923="DELETAR"</formula>
    </cfRule>
  </conditionalFormatting>
  <conditionalFormatting sqref="B1923">
    <cfRule type="expression" dxfId="746" priority="44">
      <formula>$M1923="NOK"</formula>
    </cfRule>
  </conditionalFormatting>
  <conditionalFormatting sqref="B2054">
    <cfRule type="expression" dxfId="745" priority="40">
      <formula>$M2054="NOK"</formula>
    </cfRule>
  </conditionalFormatting>
  <conditionalFormatting sqref="G2237:G2239">
    <cfRule type="expression" dxfId="744" priority="10">
      <formula>$M2237="NOK"</formula>
    </cfRule>
  </conditionalFormatting>
  <conditionalFormatting sqref="D2236">
    <cfRule type="expression" dxfId="743" priority="37">
      <formula>$M2236="NOK"</formula>
    </cfRule>
  </conditionalFormatting>
  <conditionalFormatting sqref="A2235:G2235 B2236:C2236 E2236:G2236">
    <cfRule type="expression" dxfId="742" priority="38">
      <formula>$M2235="NOK"</formula>
    </cfRule>
  </conditionalFormatting>
  <conditionalFormatting sqref="F2237">
    <cfRule type="expression" dxfId="741" priority="36">
      <formula>#REF!="NOK"</formula>
    </cfRule>
  </conditionalFormatting>
  <conditionalFormatting sqref="A2241:G2241">
    <cfRule type="expression" dxfId="740" priority="35">
      <formula>#REF!="NOK"</formula>
    </cfRule>
  </conditionalFormatting>
  <conditionalFormatting sqref="B2241:G2241">
    <cfRule type="expression" dxfId="739" priority="33">
      <formula>$M2241="NOK"</formula>
    </cfRule>
  </conditionalFormatting>
  <conditionalFormatting sqref="A2241">
    <cfRule type="expression" dxfId="738" priority="32">
      <formula>$M2241="NOK"</formula>
    </cfRule>
  </conditionalFormatting>
  <conditionalFormatting sqref="A2241:G2241">
    <cfRule type="expression" dxfId="737" priority="34">
      <formula>$M2241="NOK"</formula>
    </cfRule>
  </conditionalFormatting>
  <conditionalFormatting sqref="B2239">
    <cfRule type="expression" dxfId="736" priority="15">
      <formula>$M2239="NOK"</formula>
    </cfRule>
  </conditionalFormatting>
  <conditionalFormatting sqref="B2238:B2239">
    <cfRule type="expression" dxfId="735" priority="26">
      <formula>$I2238="DELETAR"</formula>
    </cfRule>
  </conditionalFormatting>
  <conditionalFormatting sqref="B2238:B2239">
    <cfRule type="expression" dxfId="734" priority="25">
      <formula>$I2238="DELETAR"</formula>
    </cfRule>
  </conditionalFormatting>
  <conditionalFormatting sqref="A2237:B2237">
    <cfRule type="expression" dxfId="733" priority="31">
      <formula>$M2237="NOK"</formula>
    </cfRule>
  </conditionalFormatting>
  <conditionalFormatting sqref="B2238:B2239">
    <cfRule type="expression" dxfId="732" priority="24">
      <formula>$I2238="DELETAR"</formula>
    </cfRule>
  </conditionalFormatting>
  <conditionalFormatting sqref="B2238:B2239">
    <cfRule type="expression" dxfId="731" priority="20">
      <formula>$I2238="DELETAR"</formula>
    </cfRule>
  </conditionalFormatting>
  <conditionalFormatting sqref="B2238:B2239">
    <cfRule type="expression" dxfId="730" priority="21">
      <formula>$I2238="DELETAR"</formula>
    </cfRule>
  </conditionalFormatting>
  <conditionalFormatting sqref="B2238:B2239">
    <cfRule type="expression" dxfId="729" priority="27">
      <formula>$M2238="NOK"</formula>
    </cfRule>
  </conditionalFormatting>
  <conditionalFormatting sqref="B2238:B2239">
    <cfRule type="expression" dxfId="728" priority="22">
      <formula>$I2238="DELETAR"</formula>
    </cfRule>
  </conditionalFormatting>
  <conditionalFormatting sqref="B2238:B2239">
    <cfRule type="expression" dxfId="727" priority="23">
      <formula>$M2238="NOK"</formula>
    </cfRule>
  </conditionalFormatting>
  <conditionalFormatting sqref="A2238:A2239">
    <cfRule type="expression" dxfId="726" priority="19">
      <formula>#REF!="NOK"</formula>
    </cfRule>
  </conditionalFormatting>
  <conditionalFormatting sqref="A2239">
    <cfRule type="expression" dxfId="725" priority="17">
      <formula>$M2239="NOK"</formula>
    </cfRule>
  </conditionalFormatting>
  <conditionalFormatting sqref="A2239">
    <cfRule type="expression" dxfId="724" priority="18">
      <formula>#REF!="NOK"</formula>
    </cfRule>
  </conditionalFormatting>
  <conditionalFormatting sqref="A2239">
    <cfRule type="expression" dxfId="723" priority="16">
      <formula>$M2239="NOK"</formula>
    </cfRule>
  </conditionalFormatting>
  <conditionalFormatting sqref="F2238:F2239">
    <cfRule type="expression" dxfId="722" priority="14">
      <formula>#REF!="NOK"</formula>
    </cfRule>
  </conditionalFormatting>
  <conditionalFormatting sqref="A2236">
    <cfRule type="expression" dxfId="721" priority="12">
      <formula>$M2236="NOK"</formula>
    </cfRule>
  </conditionalFormatting>
  <conditionalFormatting sqref="C2237:E2239">
    <cfRule type="expression" dxfId="720" priority="11">
      <formula>$M2237="NOK"</formula>
    </cfRule>
  </conditionalFormatting>
  <conditionalFormatting sqref="A2234:G2234">
    <cfRule type="expression" dxfId="719" priority="9">
      <formula>$M2234="NOK"</formula>
    </cfRule>
  </conditionalFormatting>
  <conditionalFormatting sqref="G2240">
    <cfRule type="expression" dxfId="718" priority="2">
      <formula>$M2240="NOK"</formula>
    </cfRule>
  </conditionalFormatting>
  <conditionalFormatting sqref="B2240">
    <cfRule type="expression" dxfId="717" priority="5">
      <formula>$M2240="NOK"</formula>
    </cfRule>
  </conditionalFormatting>
  <conditionalFormatting sqref="A2240">
    <cfRule type="expression" dxfId="716" priority="7">
      <formula>$M2240="NOK"</formula>
    </cfRule>
  </conditionalFormatting>
  <conditionalFormatting sqref="A2240">
    <cfRule type="expression" dxfId="715" priority="8">
      <formula>#REF!="NOK"</formula>
    </cfRule>
  </conditionalFormatting>
  <conditionalFormatting sqref="A2240">
    <cfRule type="expression" dxfId="714" priority="6">
      <formula>$M2240="NOK"</formula>
    </cfRule>
  </conditionalFormatting>
  <conditionalFormatting sqref="F2240">
    <cfRule type="expression" dxfId="713" priority="4">
      <formula>#REF!="NOK"</formula>
    </cfRule>
  </conditionalFormatting>
  <conditionalFormatting sqref="C2240:E2240">
    <cfRule type="expression" dxfId="712" priority="3">
      <formula>$M2240="NOK"</formula>
    </cfRule>
  </conditionalFormatting>
  <conditionalFormatting sqref="A1652">
    <cfRule type="expression" dxfId="711" priority="1">
      <formula>$M1652="NOK"</formula>
    </cfRule>
  </conditionalFormatting>
  <printOptions horizontalCentered="1"/>
  <pageMargins left="0.59055118110236227" right="0.59055118110236227" top="0.39370078740157483" bottom="0.78740157480314965" header="0.31496062992125984" footer="0.31496062992125984"/>
  <pageSetup paperSize="9" scale="42" fitToHeight="0" orientation="portrait" r:id="rId3"/>
  <rowBreaks count="37" manualBreakCount="37">
    <brk id="67" max="6" man="1"/>
    <brk id="132" max="6" man="1"/>
    <brk id="198" max="6" man="1"/>
    <brk id="263" max="6" man="1"/>
    <brk id="335" max="6" man="1"/>
    <brk id="399" max="6" man="1"/>
    <brk id="473" max="6" man="1"/>
    <brk id="534" max="6" man="1"/>
    <brk id="600" max="6" man="1"/>
    <brk id="666" max="6" man="1"/>
    <brk id="734" max="6" man="1"/>
    <brk id="801" max="6" man="1"/>
    <brk id="869" max="6" man="1"/>
    <brk id="934" max="6" man="1"/>
    <brk id="1001" max="6" man="1"/>
    <brk id="1068" max="6" man="1"/>
    <brk id="1104" max="6" man="1"/>
    <brk id="1173" max="6" man="1"/>
    <brk id="1241" max="6" man="1"/>
    <brk id="1304" max="6" man="1"/>
    <brk id="1369" max="6" man="1"/>
    <brk id="1433" max="6" man="1"/>
    <brk id="1466" max="6" man="1"/>
    <brk id="1519" max="6" man="1"/>
    <brk id="1568" max="6" man="1"/>
    <brk id="1622" max="6" man="1"/>
    <brk id="1682" max="6" man="1"/>
    <brk id="1732" max="6" man="1"/>
    <brk id="1785" max="6" man="1"/>
    <brk id="1840" max="6" man="1"/>
    <brk id="1896" max="6" man="1"/>
    <brk id="1959" max="6" man="1"/>
    <brk id="2018" max="6" man="1"/>
    <brk id="2076" max="6" man="1"/>
    <brk id="2110" max="6" man="1"/>
    <brk id="2171" max="6" man="1"/>
    <brk id="2233" max="6" man="1"/>
  </rowBreaks>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topLeftCell="B1" workbookViewId="0">
      <selection activeCell="B19" sqref="B18:B19"/>
    </sheetView>
  </sheetViews>
  <sheetFormatPr defaultRowHeight="12.75"/>
  <cols>
    <col min="1" max="1" width="12" style="598" hidden="1" customWidth="1"/>
    <col min="2" max="2" width="66.140625" style="598" bestFit="1" customWidth="1"/>
    <col min="3" max="3" width="14.85546875" style="598" customWidth="1"/>
    <col min="4" max="4" width="17.85546875" style="598" customWidth="1"/>
    <col min="5" max="5" width="22.7109375" style="598" customWidth="1"/>
    <col min="6" max="6" width="20" style="598" customWidth="1"/>
    <col min="7" max="7" width="21.42578125" style="598" customWidth="1"/>
    <col min="8" max="9" width="17" style="598" customWidth="1"/>
    <col min="10" max="10" width="16.85546875" style="598" customWidth="1"/>
    <col min="11" max="11" width="13.28515625" style="598" bestFit="1" customWidth="1"/>
    <col min="12" max="12" width="9.140625" style="598"/>
    <col min="13" max="13" width="20.7109375" style="598" customWidth="1"/>
    <col min="14" max="14" width="10.85546875" style="598" bestFit="1" customWidth="1"/>
    <col min="15" max="18" width="9.140625" style="598"/>
    <col min="19" max="19" width="14.85546875" style="598" customWidth="1"/>
    <col min="20" max="157" width="9.140625" style="598"/>
    <col min="158" max="158" width="13.7109375" style="598" customWidth="1"/>
    <col min="159" max="159" width="15.28515625" style="598" customWidth="1"/>
    <col min="160" max="160" width="99.7109375" style="598" customWidth="1"/>
    <col min="161" max="161" width="5.140625" style="598" customWidth="1"/>
    <col min="162" max="162" width="17.85546875" style="598" customWidth="1"/>
    <col min="163" max="163" width="15.28515625" style="598" customWidth="1"/>
    <col min="164" max="164" width="20" style="598" customWidth="1"/>
    <col min="165" max="165" width="17.140625" style="598" customWidth="1"/>
    <col min="166" max="166" width="16.85546875" style="598" customWidth="1"/>
    <col min="167" max="413" width="9.140625" style="598"/>
    <col min="414" max="414" width="13.7109375" style="598" customWidth="1"/>
    <col min="415" max="415" width="15.28515625" style="598" customWidth="1"/>
    <col min="416" max="416" width="99.7109375" style="598" customWidth="1"/>
    <col min="417" max="417" width="5.140625" style="598" customWidth="1"/>
    <col min="418" max="418" width="17.85546875" style="598" customWidth="1"/>
    <col min="419" max="419" width="15.28515625" style="598" customWidth="1"/>
    <col min="420" max="420" width="20" style="598" customWidth="1"/>
    <col min="421" max="421" width="17.140625" style="598" customWidth="1"/>
    <col min="422" max="422" width="16.85546875" style="598" customWidth="1"/>
    <col min="423" max="669" width="9.140625" style="598"/>
    <col min="670" max="670" width="13.7109375" style="598" customWidth="1"/>
    <col min="671" max="671" width="15.28515625" style="598" customWidth="1"/>
    <col min="672" max="672" width="99.7109375" style="598" customWidth="1"/>
    <col min="673" max="673" width="5.140625" style="598" customWidth="1"/>
    <col min="674" max="674" width="17.85546875" style="598" customWidth="1"/>
    <col min="675" max="675" width="15.28515625" style="598" customWidth="1"/>
    <col min="676" max="676" width="20" style="598" customWidth="1"/>
    <col min="677" max="677" width="17.140625" style="598" customWidth="1"/>
    <col min="678" max="678" width="16.85546875" style="598" customWidth="1"/>
    <col min="679" max="925" width="9.140625" style="598"/>
    <col min="926" max="926" width="13.7109375" style="598" customWidth="1"/>
    <col min="927" max="927" width="15.28515625" style="598" customWidth="1"/>
    <col min="928" max="928" width="99.7109375" style="598" customWidth="1"/>
    <col min="929" max="929" width="5.140625" style="598" customWidth="1"/>
    <col min="930" max="930" width="17.85546875" style="598" customWidth="1"/>
    <col min="931" max="931" width="15.28515625" style="598" customWidth="1"/>
    <col min="932" max="932" width="20" style="598" customWidth="1"/>
    <col min="933" max="933" width="17.140625" style="598" customWidth="1"/>
    <col min="934" max="934" width="16.85546875" style="598" customWidth="1"/>
    <col min="935" max="1181" width="9.140625" style="598"/>
    <col min="1182" max="1182" width="13.7109375" style="598" customWidth="1"/>
    <col min="1183" max="1183" width="15.28515625" style="598" customWidth="1"/>
    <col min="1184" max="1184" width="99.7109375" style="598" customWidth="1"/>
    <col min="1185" max="1185" width="5.140625" style="598" customWidth="1"/>
    <col min="1186" max="1186" width="17.85546875" style="598" customWidth="1"/>
    <col min="1187" max="1187" width="15.28515625" style="598" customWidth="1"/>
    <col min="1188" max="1188" width="20" style="598" customWidth="1"/>
    <col min="1189" max="1189" width="17.140625" style="598" customWidth="1"/>
    <col min="1190" max="1190" width="16.85546875" style="598" customWidth="1"/>
    <col min="1191" max="1437" width="9.140625" style="598"/>
    <col min="1438" max="1438" width="13.7109375" style="598" customWidth="1"/>
    <col min="1439" max="1439" width="15.28515625" style="598" customWidth="1"/>
    <col min="1440" max="1440" width="99.7109375" style="598" customWidth="1"/>
    <col min="1441" max="1441" width="5.140625" style="598" customWidth="1"/>
    <col min="1442" max="1442" width="17.85546875" style="598" customWidth="1"/>
    <col min="1443" max="1443" width="15.28515625" style="598" customWidth="1"/>
    <col min="1444" max="1444" width="20" style="598" customWidth="1"/>
    <col min="1445" max="1445" width="17.140625" style="598" customWidth="1"/>
    <col min="1446" max="1446" width="16.85546875" style="598" customWidth="1"/>
    <col min="1447" max="1693" width="9.140625" style="598"/>
    <col min="1694" max="1694" width="13.7109375" style="598" customWidth="1"/>
    <col min="1695" max="1695" width="15.28515625" style="598" customWidth="1"/>
    <col min="1696" max="1696" width="99.7109375" style="598" customWidth="1"/>
    <col min="1697" max="1697" width="5.140625" style="598" customWidth="1"/>
    <col min="1698" max="1698" width="17.85546875" style="598" customWidth="1"/>
    <col min="1699" max="1699" width="15.28515625" style="598" customWidth="1"/>
    <col min="1700" max="1700" width="20" style="598" customWidth="1"/>
    <col min="1701" max="1701" width="17.140625" style="598" customWidth="1"/>
    <col min="1702" max="1702" width="16.85546875" style="598" customWidth="1"/>
    <col min="1703" max="1949" width="9.140625" style="598"/>
    <col min="1950" max="1950" width="13.7109375" style="598" customWidth="1"/>
    <col min="1951" max="1951" width="15.28515625" style="598" customWidth="1"/>
    <col min="1952" max="1952" width="99.7109375" style="598" customWidth="1"/>
    <col min="1953" max="1953" width="5.140625" style="598" customWidth="1"/>
    <col min="1954" max="1954" width="17.85546875" style="598" customWidth="1"/>
    <col min="1955" max="1955" width="15.28515625" style="598" customWidth="1"/>
    <col min="1956" max="1956" width="20" style="598" customWidth="1"/>
    <col min="1957" max="1957" width="17.140625" style="598" customWidth="1"/>
    <col min="1958" max="1958" width="16.85546875" style="598" customWidth="1"/>
    <col min="1959" max="2205" width="9.140625" style="598"/>
    <col min="2206" max="2206" width="13.7109375" style="598" customWidth="1"/>
    <col min="2207" max="2207" width="15.28515625" style="598" customWidth="1"/>
    <col min="2208" max="2208" width="99.7109375" style="598" customWidth="1"/>
    <col min="2209" max="2209" width="5.140625" style="598" customWidth="1"/>
    <col min="2210" max="2210" width="17.85546875" style="598" customWidth="1"/>
    <col min="2211" max="2211" width="15.28515625" style="598" customWidth="1"/>
    <col min="2212" max="2212" width="20" style="598" customWidth="1"/>
    <col min="2213" max="2213" width="17.140625" style="598" customWidth="1"/>
    <col min="2214" max="2214" width="16.85546875" style="598" customWidth="1"/>
    <col min="2215" max="2461" width="9.140625" style="598"/>
    <col min="2462" max="2462" width="13.7109375" style="598" customWidth="1"/>
    <col min="2463" max="2463" width="15.28515625" style="598" customWidth="1"/>
    <col min="2464" max="2464" width="99.7109375" style="598" customWidth="1"/>
    <col min="2465" max="2465" width="5.140625" style="598" customWidth="1"/>
    <col min="2466" max="2466" width="17.85546875" style="598" customWidth="1"/>
    <col min="2467" max="2467" width="15.28515625" style="598" customWidth="1"/>
    <col min="2468" max="2468" width="20" style="598" customWidth="1"/>
    <col min="2469" max="2469" width="17.140625" style="598" customWidth="1"/>
    <col min="2470" max="2470" width="16.85546875" style="598" customWidth="1"/>
    <col min="2471" max="2717" width="9.140625" style="598"/>
    <col min="2718" max="2718" width="13.7109375" style="598" customWidth="1"/>
    <col min="2719" max="2719" width="15.28515625" style="598" customWidth="1"/>
    <col min="2720" max="2720" width="99.7109375" style="598" customWidth="1"/>
    <col min="2721" max="2721" width="5.140625" style="598" customWidth="1"/>
    <col min="2722" max="2722" width="17.85546875" style="598" customWidth="1"/>
    <col min="2723" max="2723" width="15.28515625" style="598" customWidth="1"/>
    <col min="2724" max="2724" width="20" style="598" customWidth="1"/>
    <col min="2725" max="2725" width="17.140625" style="598" customWidth="1"/>
    <col min="2726" max="2726" width="16.85546875" style="598" customWidth="1"/>
    <col min="2727" max="2973" width="9.140625" style="598"/>
    <col min="2974" max="2974" width="13.7109375" style="598" customWidth="1"/>
    <col min="2975" max="2975" width="15.28515625" style="598" customWidth="1"/>
    <col min="2976" max="2976" width="99.7109375" style="598" customWidth="1"/>
    <col min="2977" max="2977" width="5.140625" style="598" customWidth="1"/>
    <col min="2978" max="2978" width="17.85546875" style="598" customWidth="1"/>
    <col min="2979" max="2979" width="15.28515625" style="598" customWidth="1"/>
    <col min="2980" max="2980" width="20" style="598" customWidth="1"/>
    <col min="2981" max="2981" width="17.140625" style="598" customWidth="1"/>
    <col min="2982" max="2982" width="16.85546875" style="598" customWidth="1"/>
    <col min="2983" max="3229" width="9.140625" style="598"/>
    <col min="3230" max="3230" width="13.7109375" style="598" customWidth="1"/>
    <col min="3231" max="3231" width="15.28515625" style="598" customWidth="1"/>
    <col min="3232" max="3232" width="99.7109375" style="598" customWidth="1"/>
    <col min="3233" max="3233" width="5.140625" style="598" customWidth="1"/>
    <col min="3234" max="3234" width="17.85546875" style="598" customWidth="1"/>
    <col min="3235" max="3235" width="15.28515625" style="598" customWidth="1"/>
    <col min="3236" max="3236" width="20" style="598" customWidth="1"/>
    <col min="3237" max="3237" width="17.140625" style="598" customWidth="1"/>
    <col min="3238" max="3238" width="16.85546875" style="598" customWidth="1"/>
    <col min="3239" max="3485" width="9.140625" style="598"/>
    <col min="3486" max="3486" width="13.7109375" style="598" customWidth="1"/>
    <col min="3487" max="3487" width="15.28515625" style="598" customWidth="1"/>
    <col min="3488" max="3488" width="99.7109375" style="598" customWidth="1"/>
    <col min="3489" max="3489" width="5.140625" style="598" customWidth="1"/>
    <col min="3490" max="3490" width="17.85546875" style="598" customWidth="1"/>
    <col min="3491" max="3491" width="15.28515625" style="598" customWidth="1"/>
    <col min="3492" max="3492" width="20" style="598" customWidth="1"/>
    <col min="3493" max="3493" width="17.140625" style="598" customWidth="1"/>
    <col min="3494" max="3494" width="16.85546875" style="598" customWidth="1"/>
    <col min="3495" max="3741" width="9.140625" style="598"/>
    <col min="3742" max="3742" width="13.7109375" style="598" customWidth="1"/>
    <col min="3743" max="3743" width="15.28515625" style="598" customWidth="1"/>
    <col min="3744" max="3744" width="99.7109375" style="598" customWidth="1"/>
    <col min="3745" max="3745" width="5.140625" style="598" customWidth="1"/>
    <col min="3746" max="3746" width="17.85546875" style="598" customWidth="1"/>
    <col min="3747" max="3747" width="15.28515625" style="598" customWidth="1"/>
    <col min="3748" max="3748" width="20" style="598" customWidth="1"/>
    <col min="3749" max="3749" width="17.140625" style="598" customWidth="1"/>
    <col min="3750" max="3750" width="16.85546875" style="598" customWidth="1"/>
    <col min="3751" max="3997" width="9.140625" style="598"/>
    <col min="3998" max="3998" width="13.7109375" style="598" customWidth="1"/>
    <col min="3999" max="3999" width="15.28515625" style="598" customWidth="1"/>
    <col min="4000" max="4000" width="99.7109375" style="598" customWidth="1"/>
    <col min="4001" max="4001" width="5.140625" style="598" customWidth="1"/>
    <col min="4002" max="4002" width="17.85546875" style="598" customWidth="1"/>
    <col min="4003" max="4003" width="15.28515625" style="598" customWidth="1"/>
    <col min="4004" max="4004" width="20" style="598" customWidth="1"/>
    <col min="4005" max="4005" width="17.140625" style="598" customWidth="1"/>
    <col min="4006" max="4006" width="16.85546875" style="598" customWidth="1"/>
    <col min="4007" max="4253" width="9.140625" style="598"/>
    <col min="4254" max="4254" width="13.7109375" style="598" customWidth="1"/>
    <col min="4255" max="4255" width="15.28515625" style="598" customWidth="1"/>
    <col min="4256" max="4256" width="99.7109375" style="598" customWidth="1"/>
    <col min="4257" max="4257" width="5.140625" style="598" customWidth="1"/>
    <col min="4258" max="4258" width="17.85546875" style="598" customWidth="1"/>
    <col min="4259" max="4259" width="15.28515625" style="598" customWidth="1"/>
    <col min="4260" max="4260" width="20" style="598" customWidth="1"/>
    <col min="4261" max="4261" width="17.140625" style="598" customWidth="1"/>
    <col min="4262" max="4262" width="16.85546875" style="598" customWidth="1"/>
    <col min="4263" max="4509" width="9.140625" style="598"/>
    <col min="4510" max="4510" width="13.7109375" style="598" customWidth="1"/>
    <col min="4511" max="4511" width="15.28515625" style="598" customWidth="1"/>
    <col min="4512" max="4512" width="99.7109375" style="598" customWidth="1"/>
    <col min="4513" max="4513" width="5.140625" style="598" customWidth="1"/>
    <col min="4514" max="4514" width="17.85546875" style="598" customWidth="1"/>
    <col min="4515" max="4515" width="15.28515625" style="598" customWidth="1"/>
    <col min="4516" max="4516" width="20" style="598" customWidth="1"/>
    <col min="4517" max="4517" width="17.140625" style="598" customWidth="1"/>
    <col min="4518" max="4518" width="16.85546875" style="598" customWidth="1"/>
    <col min="4519" max="4765" width="9.140625" style="598"/>
    <col min="4766" max="4766" width="13.7109375" style="598" customWidth="1"/>
    <col min="4767" max="4767" width="15.28515625" style="598" customWidth="1"/>
    <col min="4768" max="4768" width="99.7109375" style="598" customWidth="1"/>
    <col min="4769" max="4769" width="5.140625" style="598" customWidth="1"/>
    <col min="4770" max="4770" width="17.85546875" style="598" customWidth="1"/>
    <col min="4771" max="4771" width="15.28515625" style="598" customWidth="1"/>
    <col min="4772" max="4772" width="20" style="598" customWidth="1"/>
    <col min="4773" max="4773" width="17.140625" style="598" customWidth="1"/>
    <col min="4774" max="4774" width="16.85546875" style="598" customWidth="1"/>
    <col min="4775" max="5021" width="9.140625" style="598"/>
    <col min="5022" max="5022" width="13.7109375" style="598" customWidth="1"/>
    <col min="5023" max="5023" width="15.28515625" style="598" customWidth="1"/>
    <col min="5024" max="5024" width="99.7109375" style="598" customWidth="1"/>
    <col min="5025" max="5025" width="5.140625" style="598" customWidth="1"/>
    <col min="5026" max="5026" width="17.85546875" style="598" customWidth="1"/>
    <col min="5027" max="5027" width="15.28515625" style="598" customWidth="1"/>
    <col min="5028" max="5028" width="20" style="598" customWidth="1"/>
    <col min="5029" max="5029" width="17.140625" style="598" customWidth="1"/>
    <col min="5030" max="5030" width="16.85546875" style="598" customWidth="1"/>
    <col min="5031" max="5277" width="9.140625" style="598"/>
    <col min="5278" max="5278" width="13.7109375" style="598" customWidth="1"/>
    <col min="5279" max="5279" width="15.28515625" style="598" customWidth="1"/>
    <col min="5280" max="5280" width="99.7109375" style="598" customWidth="1"/>
    <col min="5281" max="5281" width="5.140625" style="598" customWidth="1"/>
    <col min="5282" max="5282" width="17.85546875" style="598" customWidth="1"/>
    <col min="5283" max="5283" width="15.28515625" style="598" customWidth="1"/>
    <col min="5284" max="5284" width="20" style="598" customWidth="1"/>
    <col min="5285" max="5285" width="17.140625" style="598" customWidth="1"/>
    <col min="5286" max="5286" width="16.85546875" style="598" customWidth="1"/>
    <col min="5287" max="5533" width="9.140625" style="598"/>
    <col min="5534" max="5534" width="13.7109375" style="598" customWidth="1"/>
    <col min="5535" max="5535" width="15.28515625" style="598" customWidth="1"/>
    <col min="5536" max="5536" width="99.7109375" style="598" customWidth="1"/>
    <col min="5537" max="5537" width="5.140625" style="598" customWidth="1"/>
    <col min="5538" max="5538" width="17.85546875" style="598" customWidth="1"/>
    <col min="5539" max="5539" width="15.28515625" style="598" customWidth="1"/>
    <col min="5540" max="5540" width="20" style="598" customWidth="1"/>
    <col min="5541" max="5541" width="17.140625" style="598" customWidth="1"/>
    <col min="5542" max="5542" width="16.85546875" style="598" customWidth="1"/>
    <col min="5543" max="5789" width="9.140625" style="598"/>
    <col min="5790" max="5790" width="13.7109375" style="598" customWidth="1"/>
    <col min="5791" max="5791" width="15.28515625" style="598" customWidth="1"/>
    <col min="5792" max="5792" width="99.7109375" style="598" customWidth="1"/>
    <col min="5793" max="5793" width="5.140625" style="598" customWidth="1"/>
    <col min="5794" max="5794" width="17.85546875" style="598" customWidth="1"/>
    <col min="5795" max="5795" width="15.28515625" style="598" customWidth="1"/>
    <col min="5796" max="5796" width="20" style="598" customWidth="1"/>
    <col min="5797" max="5797" width="17.140625" style="598" customWidth="1"/>
    <col min="5798" max="5798" width="16.85546875" style="598" customWidth="1"/>
    <col min="5799" max="6045" width="9.140625" style="598"/>
    <col min="6046" max="6046" width="13.7109375" style="598" customWidth="1"/>
    <col min="6047" max="6047" width="15.28515625" style="598" customWidth="1"/>
    <col min="6048" max="6048" width="99.7109375" style="598" customWidth="1"/>
    <col min="6049" max="6049" width="5.140625" style="598" customWidth="1"/>
    <col min="6050" max="6050" width="17.85546875" style="598" customWidth="1"/>
    <col min="6051" max="6051" width="15.28515625" style="598" customWidth="1"/>
    <col min="6052" max="6052" width="20" style="598" customWidth="1"/>
    <col min="6053" max="6053" width="17.140625" style="598" customWidth="1"/>
    <col min="6054" max="6054" width="16.85546875" style="598" customWidth="1"/>
    <col min="6055" max="6301" width="9.140625" style="598"/>
    <col min="6302" max="6302" width="13.7109375" style="598" customWidth="1"/>
    <col min="6303" max="6303" width="15.28515625" style="598" customWidth="1"/>
    <col min="6304" max="6304" width="99.7109375" style="598" customWidth="1"/>
    <col min="6305" max="6305" width="5.140625" style="598" customWidth="1"/>
    <col min="6306" max="6306" width="17.85546875" style="598" customWidth="1"/>
    <col min="6307" max="6307" width="15.28515625" style="598" customWidth="1"/>
    <col min="6308" max="6308" width="20" style="598" customWidth="1"/>
    <col min="6309" max="6309" width="17.140625" style="598" customWidth="1"/>
    <col min="6310" max="6310" width="16.85546875" style="598" customWidth="1"/>
    <col min="6311" max="6557" width="9.140625" style="598"/>
    <col min="6558" max="6558" width="13.7109375" style="598" customWidth="1"/>
    <col min="6559" max="6559" width="15.28515625" style="598" customWidth="1"/>
    <col min="6560" max="6560" width="99.7109375" style="598" customWidth="1"/>
    <col min="6561" max="6561" width="5.140625" style="598" customWidth="1"/>
    <col min="6562" max="6562" width="17.85546875" style="598" customWidth="1"/>
    <col min="6563" max="6563" width="15.28515625" style="598" customWidth="1"/>
    <col min="6564" max="6564" width="20" style="598" customWidth="1"/>
    <col min="6565" max="6565" width="17.140625" style="598" customWidth="1"/>
    <col min="6566" max="6566" width="16.85546875" style="598" customWidth="1"/>
    <col min="6567" max="6813" width="9.140625" style="598"/>
    <col min="6814" max="6814" width="13.7109375" style="598" customWidth="1"/>
    <col min="6815" max="6815" width="15.28515625" style="598" customWidth="1"/>
    <col min="6816" max="6816" width="99.7109375" style="598" customWidth="1"/>
    <col min="6817" max="6817" width="5.140625" style="598" customWidth="1"/>
    <col min="6818" max="6818" width="17.85546875" style="598" customWidth="1"/>
    <col min="6819" max="6819" width="15.28515625" style="598" customWidth="1"/>
    <col min="6820" max="6820" width="20" style="598" customWidth="1"/>
    <col min="6821" max="6821" width="17.140625" style="598" customWidth="1"/>
    <col min="6822" max="6822" width="16.85546875" style="598" customWidth="1"/>
    <col min="6823" max="7069" width="9.140625" style="598"/>
    <col min="7070" max="7070" width="13.7109375" style="598" customWidth="1"/>
    <col min="7071" max="7071" width="15.28515625" style="598" customWidth="1"/>
    <col min="7072" max="7072" width="99.7109375" style="598" customWidth="1"/>
    <col min="7073" max="7073" width="5.140625" style="598" customWidth="1"/>
    <col min="7074" max="7074" width="17.85546875" style="598" customWidth="1"/>
    <col min="7075" max="7075" width="15.28515625" style="598" customWidth="1"/>
    <col min="7076" max="7076" width="20" style="598" customWidth="1"/>
    <col min="7077" max="7077" width="17.140625" style="598" customWidth="1"/>
    <col min="7078" max="7078" width="16.85546875" style="598" customWidth="1"/>
    <col min="7079" max="7325" width="9.140625" style="598"/>
    <col min="7326" max="7326" width="13.7109375" style="598" customWidth="1"/>
    <col min="7327" max="7327" width="15.28515625" style="598" customWidth="1"/>
    <col min="7328" max="7328" width="99.7109375" style="598" customWidth="1"/>
    <col min="7329" max="7329" width="5.140625" style="598" customWidth="1"/>
    <col min="7330" max="7330" width="17.85546875" style="598" customWidth="1"/>
    <col min="7331" max="7331" width="15.28515625" style="598" customWidth="1"/>
    <col min="7332" max="7332" width="20" style="598" customWidth="1"/>
    <col min="7333" max="7333" width="17.140625" style="598" customWidth="1"/>
    <col min="7334" max="7334" width="16.85546875" style="598" customWidth="1"/>
    <col min="7335" max="7581" width="9.140625" style="598"/>
    <col min="7582" max="7582" width="13.7109375" style="598" customWidth="1"/>
    <col min="7583" max="7583" width="15.28515625" style="598" customWidth="1"/>
    <col min="7584" max="7584" width="99.7109375" style="598" customWidth="1"/>
    <col min="7585" max="7585" width="5.140625" style="598" customWidth="1"/>
    <col min="7586" max="7586" width="17.85546875" style="598" customWidth="1"/>
    <col min="7587" max="7587" width="15.28515625" style="598" customWidth="1"/>
    <col min="7588" max="7588" width="20" style="598" customWidth="1"/>
    <col min="7589" max="7589" width="17.140625" style="598" customWidth="1"/>
    <col min="7590" max="7590" width="16.85546875" style="598" customWidth="1"/>
    <col min="7591" max="7837" width="9.140625" style="598"/>
    <col min="7838" max="7838" width="13.7109375" style="598" customWidth="1"/>
    <col min="7839" max="7839" width="15.28515625" style="598" customWidth="1"/>
    <col min="7840" max="7840" width="99.7109375" style="598" customWidth="1"/>
    <col min="7841" max="7841" width="5.140625" style="598" customWidth="1"/>
    <col min="7842" max="7842" width="17.85546875" style="598" customWidth="1"/>
    <col min="7843" max="7843" width="15.28515625" style="598" customWidth="1"/>
    <col min="7844" max="7844" width="20" style="598" customWidth="1"/>
    <col min="7845" max="7845" width="17.140625" style="598" customWidth="1"/>
    <col min="7846" max="7846" width="16.85546875" style="598" customWidth="1"/>
    <col min="7847" max="8093" width="9.140625" style="598"/>
    <col min="8094" max="8094" width="13.7109375" style="598" customWidth="1"/>
    <col min="8095" max="8095" width="15.28515625" style="598" customWidth="1"/>
    <col min="8096" max="8096" width="99.7109375" style="598" customWidth="1"/>
    <col min="8097" max="8097" width="5.140625" style="598" customWidth="1"/>
    <col min="8098" max="8098" width="17.85546875" style="598" customWidth="1"/>
    <col min="8099" max="8099" width="15.28515625" style="598" customWidth="1"/>
    <col min="8100" max="8100" width="20" style="598" customWidth="1"/>
    <col min="8101" max="8101" width="17.140625" style="598" customWidth="1"/>
    <col min="8102" max="8102" width="16.85546875" style="598" customWidth="1"/>
    <col min="8103" max="8349" width="9.140625" style="598"/>
    <col min="8350" max="8350" width="13.7109375" style="598" customWidth="1"/>
    <col min="8351" max="8351" width="15.28515625" style="598" customWidth="1"/>
    <col min="8352" max="8352" width="99.7109375" style="598" customWidth="1"/>
    <col min="8353" max="8353" width="5.140625" style="598" customWidth="1"/>
    <col min="8354" max="8354" width="17.85546875" style="598" customWidth="1"/>
    <col min="8355" max="8355" width="15.28515625" style="598" customWidth="1"/>
    <col min="8356" max="8356" width="20" style="598" customWidth="1"/>
    <col min="8357" max="8357" width="17.140625" style="598" customWidth="1"/>
    <col min="8358" max="8358" width="16.85546875" style="598" customWidth="1"/>
    <col min="8359" max="8605" width="9.140625" style="598"/>
    <col min="8606" max="8606" width="13.7109375" style="598" customWidth="1"/>
    <col min="8607" max="8607" width="15.28515625" style="598" customWidth="1"/>
    <col min="8608" max="8608" width="99.7109375" style="598" customWidth="1"/>
    <col min="8609" max="8609" width="5.140625" style="598" customWidth="1"/>
    <col min="8610" max="8610" width="17.85546875" style="598" customWidth="1"/>
    <col min="8611" max="8611" width="15.28515625" style="598" customWidth="1"/>
    <col min="8612" max="8612" width="20" style="598" customWidth="1"/>
    <col min="8613" max="8613" width="17.140625" style="598" customWidth="1"/>
    <col min="8614" max="8614" width="16.85546875" style="598" customWidth="1"/>
    <col min="8615" max="8861" width="9.140625" style="598"/>
    <col min="8862" max="8862" width="13.7109375" style="598" customWidth="1"/>
    <col min="8863" max="8863" width="15.28515625" style="598" customWidth="1"/>
    <col min="8864" max="8864" width="99.7109375" style="598" customWidth="1"/>
    <col min="8865" max="8865" width="5.140625" style="598" customWidth="1"/>
    <col min="8866" max="8866" width="17.85546875" style="598" customWidth="1"/>
    <col min="8867" max="8867" width="15.28515625" style="598" customWidth="1"/>
    <col min="8868" max="8868" width="20" style="598" customWidth="1"/>
    <col min="8869" max="8869" width="17.140625" style="598" customWidth="1"/>
    <col min="8870" max="8870" width="16.85546875" style="598" customWidth="1"/>
    <col min="8871" max="9117" width="9.140625" style="598"/>
    <col min="9118" max="9118" width="13.7109375" style="598" customWidth="1"/>
    <col min="9119" max="9119" width="15.28515625" style="598" customWidth="1"/>
    <col min="9120" max="9120" width="99.7109375" style="598" customWidth="1"/>
    <col min="9121" max="9121" width="5.140625" style="598" customWidth="1"/>
    <col min="9122" max="9122" width="17.85546875" style="598" customWidth="1"/>
    <col min="9123" max="9123" width="15.28515625" style="598" customWidth="1"/>
    <col min="9124" max="9124" width="20" style="598" customWidth="1"/>
    <col min="9125" max="9125" width="17.140625" style="598" customWidth="1"/>
    <col min="9126" max="9126" width="16.85546875" style="598" customWidth="1"/>
    <col min="9127" max="9373" width="9.140625" style="598"/>
    <col min="9374" max="9374" width="13.7109375" style="598" customWidth="1"/>
    <col min="9375" max="9375" width="15.28515625" style="598" customWidth="1"/>
    <col min="9376" max="9376" width="99.7109375" style="598" customWidth="1"/>
    <col min="9377" max="9377" width="5.140625" style="598" customWidth="1"/>
    <col min="9378" max="9378" width="17.85546875" style="598" customWidth="1"/>
    <col min="9379" max="9379" width="15.28515625" style="598" customWidth="1"/>
    <col min="9380" max="9380" width="20" style="598" customWidth="1"/>
    <col min="9381" max="9381" width="17.140625" style="598" customWidth="1"/>
    <col min="9382" max="9382" width="16.85546875" style="598" customWidth="1"/>
    <col min="9383" max="9629" width="9.140625" style="598"/>
    <col min="9630" max="9630" width="13.7109375" style="598" customWidth="1"/>
    <col min="9631" max="9631" width="15.28515625" style="598" customWidth="1"/>
    <col min="9632" max="9632" width="99.7109375" style="598" customWidth="1"/>
    <col min="9633" max="9633" width="5.140625" style="598" customWidth="1"/>
    <col min="9634" max="9634" width="17.85546875" style="598" customWidth="1"/>
    <col min="9635" max="9635" width="15.28515625" style="598" customWidth="1"/>
    <col min="9636" max="9636" width="20" style="598" customWidth="1"/>
    <col min="9637" max="9637" width="17.140625" style="598" customWidth="1"/>
    <col min="9638" max="9638" width="16.85546875" style="598" customWidth="1"/>
    <col min="9639" max="9885" width="9.140625" style="598"/>
    <col min="9886" max="9886" width="13.7109375" style="598" customWidth="1"/>
    <col min="9887" max="9887" width="15.28515625" style="598" customWidth="1"/>
    <col min="9888" max="9888" width="99.7109375" style="598" customWidth="1"/>
    <col min="9889" max="9889" width="5.140625" style="598" customWidth="1"/>
    <col min="9890" max="9890" width="17.85546875" style="598" customWidth="1"/>
    <col min="9891" max="9891" width="15.28515625" style="598" customWidth="1"/>
    <col min="9892" max="9892" width="20" style="598" customWidth="1"/>
    <col min="9893" max="9893" width="17.140625" style="598" customWidth="1"/>
    <col min="9894" max="9894" width="16.85546875" style="598" customWidth="1"/>
    <col min="9895" max="10141" width="9.140625" style="598"/>
    <col min="10142" max="10142" width="13.7109375" style="598" customWidth="1"/>
    <col min="10143" max="10143" width="15.28515625" style="598" customWidth="1"/>
    <col min="10144" max="10144" width="99.7109375" style="598" customWidth="1"/>
    <col min="10145" max="10145" width="5.140625" style="598" customWidth="1"/>
    <col min="10146" max="10146" width="17.85546875" style="598" customWidth="1"/>
    <col min="10147" max="10147" width="15.28515625" style="598" customWidth="1"/>
    <col min="10148" max="10148" width="20" style="598" customWidth="1"/>
    <col min="10149" max="10149" width="17.140625" style="598" customWidth="1"/>
    <col min="10150" max="10150" width="16.85546875" style="598" customWidth="1"/>
    <col min="10151" max="10397" width="9.140625" style="598"/>
    <col min="10398" max="10398" width="13.7109375" style="598" customWidth="1"/>
    <col min="10399" max="10399" width="15.28515625" style="598" customWidth="1"/>
    <col min="10400" max="10400" width="99.7109375" style="598" customWidth="1"/>
    <col min="10401" max="10401" width="5.140625" style="598" customWidth="1"/>
    <col min="10402" max="10402" width="17.85546875" style="598" customWidth="1"/>
    <col min="10403" max="10403" width="15.28515625" style="598" customWidth="1"/>
    <col min="10404" max="10404" width="20" style="598" customWidth="1"/>
    <col min="10405" max="10405" width="17.140625" style="598" customWidth="1"/>
    <col min="10406" max="10406" width="16.85546875" style="598" customWidth="1"/>
    <col min="10407" max="10653" width="9.140625" style="598"/>
    <col min="10654" max="10654" width="13.7109375" style="598" customWidth="1"/>
    <col min="10655" max="10655" width="15.28515625" style="598" customWidth="1"/>
    <col min="10656" max="10656" width="99.7109375" style="598" customWidth="1"/>
    <col min="10657" max="10657" width="5.140625" style="598" customWidth="1"/>
    <col min="10658" max="10658" width="17.85546875" style="598" customWidth="1"/>
    <col min="10659" max="10659" width="15.28515625" style="598" customWidth="1"/>
    <col min="10660" max="10660" width="20" style="598" customWidth="1"/>
    <col min="10661" max="10661" width="17.140625" style="598" customWidth="1"/>
    <col min="10662" max="10662" width="16.85546875" style="598" customWidth="1"/>
    <col min="10663" max="10909" width="9.140625" style="598"/>
    <col min="10910" max="10910" width="13.7109375" style="598" customWidth="1"/>
    <col min="10911" max="10911" width="15.28515625" style="598" customWidth="1"/>
    <col min="10912" max="10912" width="99.7109375" style="598" customWidth="1"/>
    <col min="10913" max="10913" width="5.140625" style="598" customWidth="1"/>
    <col min="10914" max="10914" width="17.85546875" style="598" customWidth="1"/>
    <col min="10915" max="10915" width="15.28515625" style="598" customWidth="1"/>
    <col min="10916" max="10916" width="20" style="598" customWidth="1"/>
    <col min="10917" max="10917" width="17.140625" style="598" customWidth="1"/>
    <col min="10918" max="10918" width="16.85546875" style="598" customWidth="1"/>
    <col min="10919" max="11165" width="9.140625" style="598"/>
    <col min="11166" max="11166" width="13.7109375" style="598" customWidth="1"/>
    <col min="11167" max="11167" width="15.28515625" style="598" customWidth="1"/>
    <col min="11168" max="11168" width="99.7109375" style="598" customWidth="1"/>
    <col min="11169" max="11169" width="5.140625" style="598" customWidth="1"/>
    <col min="11170" max="11170" width="17.85546875" style="598" customWidth="1"/>
    <col min="11171" max="11171" width="15.28515625" style="598" customWidth="1"/>
    <col min="11172" max="11172" width="20" style="598" customWidth="1"/>
    <col min="11173" max="11173" width="17.140625" style="598" customWidth="1"/>
    <col min="11174" max="11174" width="16.85546875" style="598" customWidth="1"/>
    <col min="11175" max="11421" width="9.140625" style="598"/>
    <col min="11422" max="11422" width="13.7109375" style="598" customWidth="1"/>
    <col min="11423" max="11423" width="15.28515625" style="598" customWidth="1"/>
    <col min="11424" max="11424" width="99.7109375" style="598" customWidth="1"/>
    <col min="11425" max="11425" width="5.140625" style="598" customWidth="1"/>
    <col min="11426" max="11426" width="17.85546875" style="598" customWidth="1"/>
    <col min="11427" max="11427" width="15.28515625" style="598" customWidth="1"/>
    <col min="11428" max="11428" width="20" style="598" customWidth="1"/>
    <col min="11429" max="11429" width="17.140625" style="598" customWidth="1"/>
    <col min="11430" max="11430" width="16.85546875" style="598" customWidth="1"/>
    <col min="11431" max="11677" width="9.140625" style="598"/>
    <col min="11678" max="11678" width="13.7109375" style="598" customWidth="1"/>
    <col min="11679" max="11679" width="15.28515625" style="598" customWidth="1"/>
    <col min="11680" max="11680" width="99.7109375" style="598" customWidth="1"/>
    <col min="11681" max="11681" width="5.140625" style="598" customWidth="1"/>
    <col min="11682" max="11682" width="17.85546875" style="598" customWidth="1"/>
    <col min="11683" max="11683" width="15.28515625" style="598" customWidth="1"/>
    <col min="11684" max="11684" width="20" style="598" customWidth="1"/>
    <col min="11685" max="11685" width="17.140625" style="598" customWidth="1"/>
    <col min="11686" max="11686" width="16.85546875" style="598" customWidth="1"/>
    <col min="11687" max="11933" width="9.140625" style="598"/>
    <col min="11934" max="11934" width="13.7109375" style="598" customWidth="1"/>
    <col min="11935" max="11935" width="15.28515625" style="598" customWidth="1"/>
    <col min="11936" max="11936" width="99.7109375" style="598" customWidth="1"/>
    <col min="11937" max="11937" width="5.140625" style="598" customWidth="1"/>
    <col min="11938" max="11938" width="17.85546875" style="598" customWidth="1"/>
    <col min="11939" max="11939" width="15.28515625" style="598" customWidth="1"/>
    <col min="11940" max="11940" width="20" style="598" customWidth="1"/>
    <col min="11941" max="11941" width="17.140625" style="598" customWidth="1"/>
    <col min="11942" max="11942" width="16.85546875" style="598" customWidth="1"/>
    <col min="11943" max="12189" width="9.140625" style="598"/>
    <col min="12190" max="12190" width="13.7109375" style="598" customWidth="1"/>
    <col min="12191" max="12191" width="15.28515625" style="598" customWidth="1"/>
    <col min="12192" max="12192" width="99.7109375" style="598" customWidth="1"/>
    <col min="12193" max="12193" width="5.140625" style="598" customWidth="1"/>
    <col min="12194" max="12194" width="17.85546875" style="598" customWidth="1"/>
    <col min="12195" max="12195" width="15.28515625" style="598" customWidth="1"/>
    <col min="12196" max="12196" width="20" style="598" customWidth="1"/>
    <col min="12197" max="12197" width="17.140625" style="598" customWidth="1"/>
    <col min="12198" max="12198" width="16.85546875" style="598" customWidth="1"/>
    <col min="12199" max="12445" width="9.140625" style="598"/>
    <col min="12446" max="12446" width="13.7109375" style="598" customWidth="1"/>
    <col min="12447" max="12447" width="15.28515625" style="598" customWidth="1"/>
    <col min="12448" max="12448" width="99.7109375" style="598" customWidth="1"/>
    <col min="12449" max="12449" width="5.140625" style="598" customWidth="1"/>
    <col min="12450" max="12450" width="17.85546875" style="598" customWidth="1"/>
    <col min="12451" max="12451" width="15.28515625" style="598" customWidth="1"/>
    <col min="12452" max="12452" width="20" style="598" customWidth="1"/>
    <col min="12453" max="12453" width="17.140625" style="598" customWidth="1"/>
    <col min="12454" max="12454" width="16.85546875" style="598" customWidth="1"/>
    <col min="12455" max="12701" width="9.140625" style="598"/>
    <col min="12702" max="12702" width="13.7109375" style="598" customWidth="1"/>
    <col min="12703" max="12703" width="15.28515625" style="598" customWidth="1"/>
    <col min="12704" max="12704" width="99.7109375" style="598" customWidth="1"/>
    <col min="12705" max="12705" width="5.140625" style="598" customWidth="1"/>
    <col min="12706" max="12706" width="17.85546875" style="598" customWidth="1"/>
    <col min="12707" max="12707" width="15.28515625" style="598" customWidth="1"/>
    <col min="12708" max="12708" width="20" style="598" customWidth="1"/>
    <col min="12709" max="12709" width="17.140625" style="598" customWidth="1"/>
    <col min="12710" max="12710" width="16.85546875" style="598" customWidth="1"/>
    <col min="12711" max="12957" width="9.140625" style="598"/>
    <col min="12958" max="12958" width="13.7109375" style="598" customWidth="1"/>
    <col min="12959" max="12959" width="15.28515625" style="598" customWidth="1"/>
    <col min="12960" max="12960" width="99.7109375" style="598" customWidth="1"/>
    <col min="12961" max="12961" width="5.140625" style="598" customWidth="1"/>
    <col min="12962" max="12962" width="17.85546875" style="598" customWidth="1"/>
    <col min="12963" max="12963" width="15.28515625" style="598" customWidth="1"/>
    <col min="12964" max="12964" width="20" style="598" customWidth="1"/>
    <col min="12965" max="12965" width="17.140625" style="598" customWidth="1"/>
    <col min="12966" max="12966" width="16.85546875" style="598" customWidth="1"/>
    <col min="12967" max="13213" width="9.140625" style="598"/>
    <col min="13214" max="13214" width="13.7109375" style="598" customWidth="1"/>
    <col min="13215" max="13215" width="15.28515625" style="598" customWidth="1"/>
    <col min="13216" max="13216" width="99.7109375" style="598" customWidth="1"/>
    <col min="13217" max="13217" width="5.140625" style="598" customWidth="1"/>
    <col min="13218" max="13218" width="17.85546875" style="598" customWidth="1"/>
    <col min="13219" max="13219" width="15.28515625" style="598" customWidth="1"/>
    <col min="13220" max="13220" width="20" style="598" customWidth="1"/>
    <col min="13221" max="13221" width="17.140625" style="598" customWidth="1"/>
    <col min="13222" max="13222" width="16.85546875" style="598" customWidth="1"/>
    <col min="13223" max="13469" width="9.140625" style="598"/>
    <col min="13470" max="13470" width="13.7109375" style="598" customWidth="1"/>
    <col min="13471" max="13471" width="15.28515625" style="598" customWidth="1"/>
    <col min="13472" max="13472" width="99.7109375" style="598" customWidth="1"/>
    <col min="13473" max="13473" width="5.140625" style="598" customWidth="1"/>
    <col min="13474" max="13474" width="17.85546875" style="598" customWidth="1"/>
    <col min="13475" max="13475" width="15.28515625" style="598" customWidth="1"/>
    <col min="13476" max="13476" width="20" style="598" customWidth="1"/>
    <col min="13477" max="13477" width="17.140625" style="598" customWidth="1"/>
    <col min="13478" max="13478" width="16.85546875" style="598" customWidth="1"/>
    <col min="13479" max="13725" width="9.140625" style="598"/>
    <col min="13726" max="13726" width="13.7109375" style="598" customWidth="1"/>
    <col min="13727" max="13727" width="15.28515625" style="598" customWidth="1"/>
    <col min="13728" max="13728" width="99.7109375" style="598" customWidth="1"/>
    <col min="13729" max="13729" width="5.140625" style="598" customWidth="1"/>
    <col min="13730" max="13730" width="17.85546875" style="598" customWidth="1"/>
    <col min="13731" max="13731" width="15.28515625" style="598" customWidth="1"/>
    <col min="13732" max="13732" width="20" style="598" customWidth="1"/>
    <col min="13733" max="13733" width="17.140625" style="598" customWidth="1"/>
    <col min="13734" max="13734" width="16.85546875" style="598" customWidth="1"/>
    <col min="13735" max="13981" width="9.140625" style="598"/>
    <col min="13982" max="13982" width="13.7109375" style="598" customWidth="1"/>
    <col min="13983" max="13983" width="15.28515625" style="598" customWidth="1"/>
    <col min="13984" max="13984" width="99.7109375" style="598" customWidth="1"/>
    <col min="13985" max="13985" width="5.140625" style="598" customWidth="1"/>
    <col min="13986" max="13986" width="17.85546875" style="598" customWidth="1"/>
    <col min="13987" max="13987" width="15.28515625" style="598" customWidth="1"/>
    <col min="13988" max="13988" width="20" style="598" customWidth="1"/>
    <col min="13989" max="13989" width="17.140625" style="598" customWidth="1"/>
    <col min="13990" max="13990" width="16.85546875" style="598" customWidth="1"/>
    <col min="13991" max="14237" width="9.140625" style="598"/>
    <col min="14238" max="14238" width="13.7109375" style="598" customWidth="1"/>
    <col min="14239" max="14239" width="15.28515625" style="598" customWidth="1"/>
    <col min="14240" max="14240" width="99.7109375" style="598" customWidth="1"/>
    <col min="14241" max="14241" width="5.140625" style="598" customWidth="1"/>
    <col min="14242" max="14242" width="17.85546875" style="598" customWidth="1"/>
    <col min="14243" max="14243" width="15.28515625" style="598" customWidth="1"/>
    <col min="14244" max="14244" width="20" style="598" customWidth="1"/>
    <col min="14245" max="14245" width="17.140625" style="598" customWidth="1"/>
    <col min="14246" max="14246" width="16.85546875" style="598" customWidth="1"/>
    <col min="14247" max="14493" width="9.140625" style="598"/>
    <col min="14494" max="14494" width="13.7109375" style="598" customWidth="1"/>
    <col min="14495" max="14495" width="15.28515625" style="598" customWidth="1"/>
    <col min="14496" max="14496" width="99.7109375" style="598" customWidth="1"/>
    <col min="14497" max="14497" width="5.140625" style="598" customWidth="1"/>
    <col min="14498" max="14498" width="17.85546875" style="598" customWidth="1"/>
    <col min="14499" max="14499" width="15.28515625" style="598" customWidth="1"/>
    <col min="14500" max="14500" width="20" style="598" customWidth="1"/>
    <col min="14501" max="14501" width="17.140625" style="598" customWidth="1"/>
    <col min="14502" max="14502" width="16.85546875" style="598" customWidth="1"/>
    <col min="14503" max="14749" width="9.140625" style="598"/>
    <col min="14750" max="14750" width="13.7109375" style="598" customWidth="1"/>
    <col min="14751" max="14751" width="15.28515625" style="598" customWidth="1"/>
    <col min="14752" max="14752" width="99.7109375" style="598" customWidth="1"/>
    <col min="14753" max="14753" width="5.140625" style="598" customWidth="1"/>
    <col min="14754" max="14754" width="17.85546875" style="598" customWidth="1"/>
    <col min="14755" max="14755" width="15.28515625" style="598" customWidth="1"/>
    <col min="14756" max="14756" width="20" style="598" customWidth="1"/>
    <col min="14757" max="14757" width="17.140625" style="598" customWidth="1"/>
    <col min="14758" max="14758" width="16.85546875" style="598" customWidth="1"/>
    <col min="14759" max="15005" width="9.140625" style="598"/>
    <col min="15006" max="15006" width="13.7109375" style="598" customWidth="1"/>
    <col min="15007" max="15007" width="15.28515625" style="598" customWidth="1"/>
    <col min="15008" max="15008" width="99.7109375" style="598" customWidth="1"/>
    <col min="15009" max="15009" width="5.140625" style="598" customWidth="1"/>
    <col min="15010" max="15010" width="17.85546875" style="598" customWidth="1"/>
    <col min="15011" max="15011" width="15.28515625" style="598" customWidth="1"/>
    <col min="15012" max="15012" width="20" style="598" customWidth="1"/>
    <col min="15013" max="15013" width="17.140625" style="598" customWidth="1"/>
    <col min="15014" max="15014" width="16.85546875" style="598" customWidth="1"/>
    <col min="15015" max="15261" width="9.140625" style="598"/>
    <col min="15262" max="15262" width="13.7109375" style="598" customWidth="1"/>
    <col min="15263" max="15263" width="15.28515625" style="598" customWidth="1"/>
    <col min="15264" max="15264" width="99.7109375" style="598" customWidth="1"/>
    <col min="15265" max="15265" width="5.140625" style="598" customWidth="1"/>
    <col min="15266" max="15266" width="17.85546875" style="598" customWidth="1"/>
    <col min="15267" max="15267" width="15.28515625" style="598" customWidth="1"/>
    <col min="15268" max="15268" width="20" style="598" customWidth="1"/>
    <col min="15269" max="15269" width="17.140625" style="598" customWidth="1"/>
    <col min="15270" max="15270" width="16.85546875" style="598" customWidth="1"/>
    <col min="15271" max="15517" width="9.140625" style="598"/>
    <col min="15518" max="15518" width="13.7109375" style="598" customWidth="1"/>
    <col min="15519" max="15519" width="15.28515625" style="598" customWidth="1"/>
    <col min="15520" max="15520" width="99.7109375" style="598" customWidth="1"/>
    <col min="15521" max="15521" width="5.140625" style="598" customWidth="1"/>
    <col min="15522" max="15522" width="17.85546875" style="598" customWidth="1"/>
    <col min="15523" max="15523" width="15.28515625" style="598" customWidth="1"/>
    <col min="15524" max="15524" width="20" style="598" customWidth="1"/>
    <col min="15525" max="15525" width="17.140625" style="598" customWidth="1"/>
    <col min="15526" max="15526" width="16.85546875" style="598" customWidth="1"/>
    <col min="15527" max="15773" width="9.140625" style="598"/>
    <col min="15774" max="15774" width="13.7109375" style="598" customWidth="1"/>
    <col min="15775" max="15775" width="15.28515625" style="598" customWidth="1"/>
    <col min="15776" max="15776" width="99.7109375" style="598" customWidth="1"/>
    <col min="15777" max="15777" width="5.140625" style="598" customWidth="1"/>
    <col min="15778" max="15778" width="17.85546875" style="598" customWidth="1"/>
    <col min="15779" max="15779" width="15.28515625" style="598" customWidth="1"/>
    <col min="15780" max="15780" width="20" style="598" customWidth="1"/>
    <col min="15781" max="15781" width="17.140625" style="598" customWidth="1"/>
    <col min="15782" max="15782" width="16.85546875" style="598" customWidth="1"/>
    <col min="15783" max="16029" width="9.140625" style="598"/>
    <col min="16030" max="16030" width="13.7109375" style="598" customWidth="1"/>
    <col min="16031" max="16031" width="15.28515625" style="598" customWidth="1"/>
    <col min="16032" max="16032" width="99.7109375" style="598" customWidth="1"/>
    <col min="16033" max="16033" width="5.140625" style="598" customWidth="1"/>
    <col min="16034" max="16034" width="17.85546875" style="598" customWidth="1"/>
    <col min="16035" max="16035" width="15.28515625" style="598" customWidth="1"/>
    <col min="16036" max="16036" width="20" style="598" customWidth="1"/>
    <col min="16037" max="16037" width="17.140625" style="598" customWidth="1"/>
    <col min="16038" max="16038" width="16.85546875" style="598" customWidth="1"/>
    <col min="16039" max="16384" width="9.140625" style="598"/>
  </cols>
  <sheetData>
    <row r="1" spans="1:19">
      <c r="B1" s="599"/>
      <c r="C1" s="600"/>
      <c r="D1" s="600"/>
      <c r="E1" s="600"/>
      <c r="F1" s="600"/>
      <c r="G1" s="601"/>
    </row>
    <row r="2" spans="1:19">
      <c r="B2" s="602"/>
      <c r="C2" s="603"/>
      <c r="D2" s="603"/>
      <c r="E2" s="603"/>
      <c r="F2" s="603"/>
      <c r="G2" s="604"/>
    </row>
    <row r="3" spans="1:19" ht="12" customHeight="1">
      <c r="B3" s="602"/>
      <c r="C3" s="605"/>
      <c r="D3" s="605"/>
      <c r="E3" s="605"/>
      <c r="F3" s="606" t="s">
        <v>183</v>
      </c>
      <c r="G3" s="604"/>
    </row>
    <row r="4" spans="1:19" ht="21.75" customHeight="1">
      <c r="B4" s="602"/>
      <c r="C4" s="605"/>
      <c r="D4" s="605"/>
      <c r="E4" s="605"/>
      <c r="F4" s="603"/>
      <c r="G4" s="604"/>
    </row>
    <row r="5" spans="1:19" ht="18" customHeight="1">
      <c r="B5" s="607" t="s">
        <v>1688</v>
      </c>
      <c r="C5" s="608"/>
      <c r="D5" s="608"/>
      <c r="E5" s="608"/>
      <c r="F5" s="608"/>
      <c r="G5" s="609"/>
      <c r="K5" s="610"/>
    </row>
    <row r="6" spans="1:19" ht="18" customHeight="1">
      <c r="B6" s="611" t="s">
        <v>1689</v>
      </c>
      <c r="C6" s="608"/>
      <c r="D6" s="612"/>
      <c r="E6" s="608"/>
      <c r="F6" s="608"/>
      <c r="G6" s="604"/>
      <c r="K6" s="610"/>
    </row>
    <row r="7" spans="1:19" ht="18" customHeight="1">
      <c r="B7" s="607" t="s">
        <v>2897</v>
      </c>
      <c r="C7" s="608"/>
      <c r="D7" s="612"/>
      <c r="E7" s="608"/>
      <c r="F7" s="613"/>
      <c r="G7" s="609"/>
      <c r="K7" s="610"/>
    </row>
    <row r="8" spans="1:19" ht="18" customHeight="1">
      <c r="B8" s="611"/>
      <c r="C8" s="608"/>
      <c r="D8" s="612"/>
      <c r="E8" s="608"/>
      <c r="F8" s="613"/>
      <c r="G8" s="614"/>
      <c r="K8" s="615"/>
    </row>
    <row r="9" spans="1:19" ht="18" customHeight="1">
      <c r="B9" s="800" t="s">
        <v>2856</v>
      </c>
      <c r="C9" s="616"/>
      <c r="D9" s="617"/>
      <c r="E9" s="616"/>
      <c r="F9" s="618"/>
      <c r="G9" s="619"/>
    </row>
    <row r="10" spans="1:19" ht="20.100000000000001" customHeight="1">
      <c r="B10" s="1376" t="s">
        <v>744</v>
      </c>
      <c r="C10" s="1377"/>
      <c r="D10" s="1377"/>
      <c r="E10" s="1377"/>
      <c r="F10" s="1377"/>
      <c r="G10" s="1378"/>
    </row>
    <row r="11" spans="1:19" ht="18" customHeight="1">
      <c r="B11" s="1379"/>
      <c r="C11" s="1380"/>
      <c r="D11" s="1380"/>
      <c r="E11" s="1380"/>
      <c r="F11" s="1380"/>
      <c r="G11" s="620"/>
    </row>
    <row r="12" spans="1:19" ht="61.5" customHeight="1">
      <c r="B12" s="621" t="s">
        <v>745</v>
      </c>
      <c r="C12" s="621" t="s">
        <v>746</v>
      </c>
      <c r="D12" s="621" t="s">
        <v>747</v>
      </c>
      <c r="E12" s="622" t="s">
        <v>1038</v>
      </c>
      <c r="F12" s="621" t="s">
        <v>2</v>
      </c>
      <c r="G12" s="622" t="s">
        <v>748</v>
      </c>
    </row>
    <row r="13" spans="1:19" ht="20.25" customHeight="1">
      <c r="B13" s="623" t="s">
        <v>2494</v>
      </c>
      <c r="C13" s="623"/>
      <c r="D13" s="624"/>
      <c r="E13" s="625"/>
      <c r="F13" s="623">
        <v>50</v>
      </c>
      <c r="G13" s="626"/>
      <c r="H13" s="627"/>
      <c r="I13" s="627"/>
      <c r="J13" s="627"/>
    </row>
    <row r="14" spans="1:19" s="603" customFormat="1" ht="20.100000000000001" customHeight="1">
      <c r="A14" s="602"/>
      <c r="B14" s="628"/>
      <c r="C14" s="629"/>
      <c r="D14" s="630"/>
      <c r="E14" s="630"/>
      <c r="F14" s="631"/>
      <c r="G14" s="626"/>
      <c r="H14" s="1381"/>
      <c r="I14" s="1381"/>
      <c r="J14" s="1381"/>
      <c r="K14" s="632"/>
    </row>
    <row r="15" spans="1:19" s="603" customFormat="1" ht="20.100000000000001" customHeight="1">
      <c r="A15" s="602"/>
      <c r="B15" s="633" t="s">
        <v>749</v>
      </c>
      <c r="C15" s="629"/>
      <c r="D15" s="630"/>
      <c r="E15" s="630"/>
      <c r="F15" s="630"/>
      <c r="G15" s="626"/>
      <c r="H15" s="1381"/>
      <c r="I15" s="1381"/>
      <c r="J15" s="1381"/>
      <c r="K15" s="1374"/>
      <c r="L15" s="1375"/>
      <c r="M15" s="1375"/>
      <c r="S15" s="634"/>
    </row>
    <row r="16" spans="1:19" s="603" customFormat="1" ht="20.100000000000001" customHeight="1">
      <c r="A16" s="602"/>
      <c r="B16" s="709" t="s">
        <v>2581</v>
      </c>
      <c r="C16" s="629" t="s">
        <v>750</v>
      </c>
      <c r="D16" s="708">
        <v>8239.3486095056778</v>
      </c>
      <c r="E16" s="708">
        <v>12117.61</v>
      </c>
      <c r="F16" s="708">
        <v>0.8</v>
      </c>
      <c r="G16" s="626">
        <f>ROUND(E16*F16,2)</f>
        <v>9694.09</v>
      </c>
      <c r="H16" s="902"/>
      <c r="I16" s="903"/>
      <c r="J16" s="635"/>
      <c r="K16" s="1372"/>
      <c r="L16" s="1373"/>
      <c r="M16" s="1373"/>
      <c r="N16" s="636"/>
    </row>
    <row r="17" spans="1:16" s="603" customFormat="1" ht="20.100000000000001" customHeight="1">
      <c r="A17" s="602"/>
      <c r="B17" s="709" t="s">
        <v>751</v>
      </c>
      <c r="C17" s="629" t="s">
        <v>750</v>
      </c>
      <c r="D17" s="708">
        <v>2850.2617801047122</v>
      </c>
      <c r="E17" s="708">
        <v>4191.88</v>
      </c>
      <c r="F17" s="708">
        <v>1</v>
      </c>
      <c r="G17" s="626">
        <f>ROUND(E17*F17,2)</f>
        <v>4191.88</v>
      </c>
      <c r="H17" s="902"/>
      <c r="I17" s="903"/>
      <c r="J17" s="635"/>
      <c r="K17" s="1373"/>
      <c r="L17" s="1373"/>
      <c r="M17" s="1373"/>
      <c r="N17" s="637"/>
      <c r="O17" s="638"/>
      <c r="P17" s="638"/>
    </row>
    <row r="18" spans="1:16" s="603" customFormat="1" ht="20.100000000000001" customHeight="1">
      <c r="A18" s="602"/>
      <c r="B18" s="709" t="s">
        <v>752</v>
      </c>
      <c r="C18" s="629" t="s">
        <v>750</v>
      </c>
      <c r="D18" s="708">
        <v>2015.9719861290544</v>
      </c>
      <c r="E18" s="708">
        <v>2964.89</v>
      </c>
      <c r="F18" s="708">
        <v>1</v>
      </c>
      <c r="G18" s="626">
        <f>ROUND(E18*F18,2)</f>
        <v>2964.89</v>
      </c>
      <c r="H18" s="902"/>
      <c r="I18" s="904"/>
      <c r="J18" s="635"/>
      <c r="K18" s="632"/>
    </row>
    <row r="19" spans="1:16" s="603" customFormat="1" ht="20.100000000000001" customHeight="1">
      <c r="A19" s="602"/>
      <c r="B19" s="709" t="s">
        <v>753</v>
      </c>
      <c r="C19" s="629" t="s">
        <v>750</v>
      </c>
      <c r="D19" s="708">
        <v>1277.0046531760631</v>
      </c>
      <c r="E19" s="708">
        <v>2360.16</v>
      </c>
      <c r="F19" s="708">
        <v>2</v>
      </c>
      <c r="G19" s="626">
        <f>ROUND(E19*F19,2)</f>
        <v>4720.32</v>
      </c>
      <c r="H19" s="905"/>
      <c r="I19" s="903"/>
      <c r="J19" s="635"/>
      <c r="K19" s="632"/>
    </row>
    <row r="20" spans="1:16" s="603" customFormat="1" ht="23.25" customHeight="1">
      <c r="A20" s="602"/>
      <c r="B20" s="628"/>
      <c r="C20" s="629"/>
      <c r="D20" s="630"/>
      <c r="E20" s="630"/>
      <c r="F20" s="631"/>
      <c r="G20" s="626"/>
      <c r="H20" s="710"/>
      <c r="I20" s="710"/>
      <c r="J20" s="711"/>
      <c r="K20" s="632"/>
    </row>
    <row r="21" spans="1:16" s="603" customFormat="1" ht="20.100000000000001" customHeight="1">
      <c r="A21" s="602"/>
      <c r="B21" s="628"/>
      <c r="C21" s="629"/>
      <c r="D21" s="630"/>
      <c r="E21" s="630"/>
      <c r="F21" s="631"/>
      <c r="G21" s="626"/>
      <c r="H21" s="632"/>
      <c r="I21" s="632"/>
      <c r="J21" s="632"/>
      <c r="N21" s="639"/>
    </row>
    <row r="22" spans="1:16" s="603" customFormat="1" ht="20.100000000000001" customHeight="1">
      <c r="A22" s="602"/>
      <c r="B22" s="1368" t="s">
        <v>754</v>
      </c>
      <c r="C22" s="1368"/>
      <c r="D22" s="1368"/>
      <c r="E22" s="1368"/>
      <c r="F22" s="1368"/>
      <c r="G22" s="640">
        <f>SUM(G13:G20)</f>
        <v>21571.18</v>
      </c>
      <c r="H22" s="632"/>
      <c r="I22" s="632"/>
      <c r="J22" s="632"/>
    </row>
    <row r="23" spans="1:16" s="603" customFormat="1" ht="20.100000000000001" customHeight="1">
      <c r="A23" s="602"/>
      <c r="B23" s="1368" t="s">
        <v>755</v>
      </c>
      <c r="C23" s="1368"/>
      <c r="D23" s="1368"/>
      <c r="E23" s="1368"/>
      <c r="F23" s="1368"/>
      <c r="G23" s="640">
        <f>G22</f>
        <v>21571.18</v>
      </c>
      <c r="H23" s="632"/>
      <c r="I23" s="632"/>
      <c r="J23" s="641"/>
      <c r="K23" s="642"/>
    </row>
    <row r="24" spans="1:16" s="603" customFormat="1" ht="20.100000000000001" customHeight="1">
      <c r="A24" s="602"/>
      <c r="B24" s="643"/>
      <c r="C24" s="644"/>
      <c r="D24" s="644"/>
      <c r="E24" s="644"/>
      <c r="F24" s="644"/>
      <c r="G24" s="645"/>
      <c r="H24" s="632"/>
      <c r="I24" s="632"/>
      <c r="J24" s="632"/>
    </row>
    <row r="25" spans="1:16" s="603" customFormat="1" ht="20.100000000000001" customHeight="1">
      <c r="A25" s="602"/>
      <c r="B25" s="1365" t="s">
        <v>756</v>
      </c>
      <c r="C25" s="1366"/>
      <c r="D25" s="1366"/>
      <c r="E25" s="1366"/>
      <c r="F25" s="1366"/>
      <c r="G25" s="1367"/>
      <c r="H25" s="632"/>
      <c r="I25" s="632"/>
      <c r="J25" s="632"/>
    </row>
    <row r="26" spans="1:16" s="603" customFormat="1" ht="20.100000000000001" customHeight="1">
      <c r="A26" s="602"/>
      <c r="B26" s="1365" t="s">
        <v>757</v>
      </c>
      <c r="C26" s="1366"/>
      <c r="D26" s="1366"/>
      <c r="E26" s="1366"/>
      <c r="F26" s="1366"/>
      <c r="G26" s="1367"/>
      <c r="H26" s="632"/>
      <c r="I26" s="632"/>
      <c r="J26" s="632"/>
      <c r="K26" s="639"/>
    </row>
    <row r="27" spans="1:16" s="603" customFormat="1" ht="20.100000000000001" customHeight="1">
      <c r="A27" s="602"/>
      <c r="B27" s="1369" t="s">
        <v>1008</v>
      </c>
      <c r="C27" s="1370"/>
      <c r="D27" s="1370"/>
      <c r="E27" s="1370"/>
      <c r="F27" s="1370"/>
      <c r="G27" s="1371"/>
      <c r="H27" s="632"/>
      <c r="I27" s="632"/>
      <c r="J27" s="632"/>
    </row>
    <row r="28" spans="1:16" s="603" customFormat="1" ht="20.100000000000001" customHeight="1">
      <c r="A28" s="602"/>
      <c r="B28" s="1365" t="s">
        <v>758</v>
      </c>
      <c r="C28" s="1366"/>
      <c r="D28" s="1366"/>
      <c r="E28" s="1366"/>
      <c r="F28" s="1366"/>
      <c r="G28" s="1367"/>
      <c r="H28" s="632"/>
      <c r="I28" s="632"/>
      <c r="J28" s="632"/>
    </row>
    <row r="29" spans="1:16" ht="19.5" customHeight="1">
      <c r="D29" s="646"/>
    </row>
    <row r="30" spans="1:16">
      <c r="D30" s="646"/>
      <c r="G30" s="647"/>
    </row>
    <row r="32" spans="1:16" ht="14.25">
      <c r="D32" s="648"/>
      <c r="K32" s="647"/>
    </row>
    <row r="33" spans="4:4" ht="14.25">
      <c r="D33" s="649"/>
    </row>
  </sheetData>
  <customSheetViews>
    <customSheetView guid="{BF95D06F-A801-4955-B76D-3C2C36D85037}" hiddenColumns="1" topLeftCell="B1">
      <pageMargins left="0.511811024" right="0.511811024" top="0.78740157499999996" bottom="0.78740157499999996" header="0.31496062000000002" footer="0.31496062000000002"/>
      <pageSetup paperSize="9" scale="56" orientation="portrait" r:id="rId1"/>
    </customSheetView>
    <customSheetView guid="{385977A3-6FE9-40C9-8548-2B73DA2662B2}" showPageBreaks="1" printArea="1" hiddenColumns="1" view="pageBreakPreview" topLeftCell="B1">
      <selection activeCell="G30" sqref="G30"/>
      <pageMargins left="0.511811024" right="0.511811024" top="0.78740157499999996" bottom="0.78740157499999996" header="0.31496062000000002" footer="0.31496062000000002"/>
      <pageSetup paperSize="9" scale="56" orientation="portrait" r:id="rId2"/>
    </customSheetView>
  </customSheetViews>
  <mergeCells count="14">
    <mergeCell ref="K16:M16"/>
    <mergeCell ref="K17:M17"/>
    <mergeCell ref="K15:M15"/>
    <mergeCell ref="B10:G10"/>
    <mergeCell ref="B11:F11"/>
    <mergeCell ref="H14:H15"/>
    <mergeCell ref="I14:I15"/>
    <mergeCell ref="J14:J15"/>
    <mergeCell ref="B28:G28"/>
    <mergeCell ref="B22:F22"/>
    <mergeCell ref="B23:F23"/>
    <mergeCell ref="B25:G25"/>
    <mergeCell ref="B26:G26"/>
    <mergeCell ref="B27:G27"/>
  </mergeCells>
  <pageMargins left="0.511811024" right="0.511811024" top="0.78740157499999996" bottom="0.78740157499999996" header="0.31496062000000002" footer="0.31496062000000002"/>
  <pageSetup paperSize="9" scale="56"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Planilhas</vt:lpstr>
      </vt:variant>
      <vt:variant>
        <vt:i4>12</vt:i4>
      </vt:variant>
      <vt:variant>
        <vt:lpstr>Gráficos</vt:lpstr>
      </vt:variant>
      <vt:variant>
        <vt:i4>1</vt:i4>
      </vt:variant>
      <vt:variant>
        <vt:lpstr>Intervalos nomeados</vt:lpstr>
      </vt:variant>
      <vt:variant>
        <vt:i4>19</vt:i4>
      </vt:variant>
    </vt:vector>
  </HeadingPairs>
  <TitlesOfParts>
    <vt:vector size="32" baseType="lpstr">
      <vt:lpstr>ITEN DE MAIOR</vt:lpstr>
      <vt:lpstr>CRON FIN - 5 MESES</vt:lpstr>
      <vt:lpstr>CURVA ABC</vt:lpstr>
      <vt:lpstr>ITEM MAIOR</vt:lpstr>
      <vt:lpstr>ORÇAMENTO</vt:lpstr>
      <vt:lpstr>RESUMO</vt:lpstr>
      <vt:lpstr>CRON FIN  - 10 MESES </vt:lpstr>
      <vt:lpstr>COMPOSIÇÕES</vt:lpstr>
      <vt:lpstr>ADM</vt:lpstr>
      <vt:lpstr>Cotações </vt:lpstr>
      <vt:lpstr>Plan2</vt:lpstr>
      <vt:lpstr>Plan1</vt:lpstr>
      <vt:lpstr>Gráf1</vt:lpstr>
      <vt:lpstr>RESUMO!___xlnm.Print_Area</vt:lpstr>
      <vt:lpstr>'CRON FIN - 5 MESES'!__xlnm.Print_Area</vt:lpstr>
      <vt:lpstr>Plan1!_Hlk387315004</vt:lpstr>
      <vt:lpstr>ADM!Area_de_impressao</vt:lpstr>
      <vt:lpstr>COMPOSIÇÕES!Area_de_impressao</vt:lpstr>
      <vt:lpstr>'Cotações '!Area_de_impressao</vt:lpstr>
      <vt:lpstr>'CRON FIN  - 10 MESES '!Area_de_impressao</vt:lpstr>
      <vt:lpstr>'CRON FIN - 5 MESES'!Area_de_impressao</vt:lpstr>
      <vt:lpstr>'CURVA ABC'!Area_de_impressao</vt:lpstr>
      <vt:lpstr>'ITEM MAIOR'!Area_de_impressao</vt:lpstr>
      <vt:lpstr>'ITEN DE MAIOR'!Area_de_impressao</vt:lpstr>
      <vt:lpstr>ORÇAMENTO!Area_de_impressao</vt:lpstr>
      <vt:lpstr>RESUMO!Area_de_impressao</vt:lpstr>
      <vt:lpstr>COMPOSIÇÕES!Titulos_de_impressao</vt:lpstr>
      <vt:lpstr>'Cotações '!Titulos_de_impressao</vt:lpstr>
      <vt:lpstr>'CURVA ABC'!Titulos_de_impressao</vt:lpstr>
      <vt:lpstr>'ITEM MAIOR'!Titulos_de_impressao</vt:lpstr>
      <vt:lpstr>'ITEN DE MAIOR'!Titulos_de_impressao</vt:lpstr>
      <vt:lpstr>ORÇAMENTO!Titulos_de_impressao</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ATP-01</dc:creator>
  <cp:lastModifiedBy>Débora de Sousa Garcia</cp:lastModifiedBy>
  <cp:lastPrinted>2019-05-17T03:31:30Z</cp:lastPrinted>
  <dcterms:created xsi:type="dcterms:W3CDTF">2013-08-07T20:30:26Z</dcterms:created>
  <dcterms:modified xsi:type="dcterms:W3CDTF">2019-05-17T04:24:42Z</dcterms:modified>
</cp:coreProperties>
</file>